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ea_grad/Documents/Projects/CourseApprovalStreamline/WIP/"/>
    </mc:Choice>
  </mc:AlternateContent>
  <xr:revisionPtr revIDLastSave="0" documentId="8_{9744FF80-CC8F-0A45-8F5C-0F368D663781}" xr6:coauthVersionLast="47" xr6:coauthVersionMax="47" xr10:uidLastSave="{00000000-0000-0000-0000-000000000000}"/>
  <bookViews>
    <workbookView xWindow="0" yWindow="740" windowWidth="30240" windowHeight="18900" xr2:uid="{568191FF-5BA8-424B-BE56-BA511FC2F8DB}"/>
  </bookViews>
  <sheets>
    <sheet name="outgoing_studen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Y4" i="1"/>
  <c r="G5" i="1"/>
  <c r="Y5" i="1"/>
  <c r="G7" i="1"/>
  <c r="G9" i="1"/>
  <c r="Y9" i="1"/>
  <c r="AS11" i="1"/>
  <c r="CF15" i="1"/>
  <c r="DS15" i="1"/>
  <c r="ES15" i="1"/>
  <c r="G17" i="1"/>
  <c r="Y17" i="1"/>
  <c r="G19" i="1"/>
  <c r="Y20" i="1"/>
  <c r="AS20" i="1"/>
  <c r="Y21" i="1"/>
  <c r="AS21" i="1"/>
  <c r="Y22" i="1"/>
  <c r="AS22" i="1"/>
  <c r="G24" i="1"/>
  <c r="Y24" i="1"/>
  <c r="G25" i="1"/>
  <c r="G27" i="1"/>
  <c r="Y28" i="1"/>
  <c r="CS28" i="1"/>
  <c r="Y30" i="1"/>
  <c r="G31" i="1"/>
  <c r="Y31" i="1"/>
  <c r="G34" i="1"/>
  <c r="Y34" i="1"/>
  <c r="G35" i="1"/>
  <c r="AS35" i="1"/>
  <c r="AS38" i="1"/>
  <c r="AS39" i="1"/>
  <c r="G40" i="1"/>
  <c r="Y40" i="1"/>
  <c r="G42" i="1"/>
  <c r="Y42" i="1"/>
  <c r="G43" i="1"/>
  <c r="Y43" i="1"/>
  <c r="BU44" i="1"/>
  <c r="CH44" i="1"/>
  <c r="EU44" i="1"/>
  <c r="G45" i="1"/>
  <c r="Y45" i="1"/>
  <c r="G46" i="1"/>
  <c r="Y46" i="1"/>
  <c r="AS47" i="1"/>
  <c r="AS48" i="1"/>
  <c r="AS50" i="1"/>
  <c r="AS51" i="1"/>
  <c r="X52" i="1"/>
  <c r="G54" i="1"/>
  <c r="Y54" i="1"/>
  <c r="AS55" i="1"/>
  <c r="G56" i="1"/>
  <c r="G57" i="1"/>
  <c r="Y57" i="1"/>
  <c r="G58" i="1"/>
  <c r="Y58" i="1"/>
  <c r="G63" i="1"/>
  <c r="G64" i="1"/>
  <c r="Y64" i="1"/>
  <c r="G65" i="1"/>
  <c r="Y65" i="1"/>
  <c r="G66" i="1"/>
  <c r="Y66" i="1"/>
  <c r="AS66" i="1"/>
  <c r="AS70" i="1"/>
  <c r="BS70" i="1"/>
  <c r="CF70" i="1"/>
  <c r="CS70" i="1"/>
  <c r="AS71" i="1"/>
  <c r="BS71" i="1"/>
  <c r="CF71" i="1"/>
  <c r="CS71" i="1"/>
  <c r="G73" i="1"/>
  <c r="AS73" i="1"/>
  <c r="F74" i="1"/>
  <c r="Y74" i="1"/>
  <c r="CF75" i="1"/>
  <c r="ES75" i="1"/>
  <c r="G76" i="1"/>
  <c r="Y76" i="1"/>
  <c r="G80" i="1"/>
  <c r="Y80" i="1"/>
  <c r="X81" i="1"/>
  <c r="CF86" i="1"/>
  <c r="ES86" i="1"/>
  <c r="CF87" i="1"/>
  <c r="ES87" i="1"/>
  <c r="G88" i="1"/>
  <c r="AS88" i="1"/>
  <c r="CF91" i="1"/>
  <c r="ES91" i="1"/>
  <c r="CF92" i="1"/>
  <c r="ES92" i="1"/>
  <c r="G93" i="1"/>
  <c r="G94" i="1"/>
  <c r="Y94" i="1"/>
  <c r="CF95" i="1"/>
  <c r="ES95" i="1"/>
  <c r="G97" i="1"/>
  <c r="Y97" i="1"/>
  <c r="G98" i="1"/>
  <c r="G102" i="1"/>
  <c r="Y102" i="1"/>
  <c r="G103" i="1"/>
  <c r="Y103" i="1"/>
  <c r="CS103" i="1"/>
  <c r="Y104" i="1"/>
  <c r="G109" i="1"/>
  <c r="Y109" i="1"/>
  <c r="G114" i="1"/>
  <c r="Y114" i="1"/>
  <c r="G115" i="1"/>
  <c r="AS116" i="1"/>
  <c r="G120" i="1"/>
  <c r="G121" i="1"/>
  <c r="Y121" i="1"/>
  <c r="G126" i="1"/>
  <c r="CF126" i="1"/>
  <c r="ES126" i="1"/>
  <c r="G127" i="1"/>
  <c r="Y127" i="1"/>
  <c r="G128" i="1"/>
  <c r="Y128" i="1"/>
  <c r="G129" i="1"/>
  <c r="Y129" i="1"/>
  <c r="G132" i="1"/>
  <c r="CF134" i="1"/>
  <c r="ES134" i="1"/>
  <c r="Y137" i="1"/>
  <c r="G142" i="1"/>
  <c r="G143" i="1"/>
  <c r="Y143" i="1"/>
  <c r="Y146" i="1"/>
  <c r="Y147" i="1"/>
  <c r="G148" i="1"/>
  <c r="Y148" i="1"/>
  <c r="G149" i="1"/>
  <c r="G151" i="1"/>
  <c r="Y151" i="1"/>
  <c r="G154" i="1"/>
  <c r="Y154" i="1"/>
  <c r="CS154" i="1"/>
  <c r="G155" i="1"/>
  <c r="Y155" i="1"/>
  <c r="CS155" i="1"/>
  <c r="G156" i="1"/>
  <c r="Y156" i="1"/>
  <c r="CS156" i="1"/>
  <c r="Y157" i="1"/>
  <c r="G160" i="1"/>
  <c r="Y160" i="1"/>
  <c r="G162" i="1"/>
  <c r="Y162" i="1"/>
  <c r="G163" i="1"/>
  <c r="Y163" i="1"/>
  <c r="G168" i="1"/>
  <c r="Y168" i="1"/>
  <c r="Y169" i="1"/>
  <c r="CS169" i="1"/>
  <c r="G174" i="1"/>
  <c r="Y174" i="1"/>
  <c r="CS174" i="1"/>
  <c r="G175" i="1"/>
  <c r="Y175" i="1"/>
  <c r="CS175" i="1"/>
  <c r="G176" i="1"/>
  <c r="Y176" i="1"/>
  <c r="AS176" i="1"/>
  <c r="CF177" i="1"/>
  <c r="EF177" i="1"/>
  <c r="ES177" i="1"/>
  <c r="G178" i="1"/>
  <c r="Y178" i="1"/>
  <c r="CS178" i="1"/>
  <c r="G179" i="1"/>
  <c r="Y179" i="1"/>
  <c r="G180" i="1"/>
  <c r="Y180" i="1"/>
  <c r="CS180" i="1"/>
  <c r="CF182" i="1"/>
  <c r="ES182" i="1"/>
  <c r="G183" i="1"/>
  <c r="G184" i="1"/>
  <c r="G187" i="1"/>
  <c r="G191" i="1"/>
  <c r="Y193" i="1"/>
  <c r="CF196" i="1"/>
  <c r="ES196" i="1"/>
  <c r="G197" i="1"/>
  <c r="Y197" i="1"/>
  <c r="G198" i="1"/>
  <c r="Y198" i="1"/>
  <c r="G206" i="1"/>
  <c r="Y206" i="1"/>
  <c r="G207" i="1"/>
  <c r="Y207" i="1"/>
  <c r="G208" i="1"/>
  <c r="G210" i="1"/>
  <c r="G211" i="1"/>
  <c r="Y211" i="1"/>
  <c r="CS211" i="1"/>
  <c r="G212" i="1"/>
  <c r="Y212" i="1"/>
  <c r="AS212" i="1"/>
  <c r="G214" i="1"/>
  <c r="Y214" i="1"/>
  <c r="G215" i="1"/>
  <c r="Y215" i="1"/>
  <c r="G220" i="1"/>
  <c r="CF221" i="1"/>
  <c r="ES221" i="1"/>
  <c r="G222" i="1"/>
  <c r="Y222" i="1"/>
  <c r="G223" i="1"/>
  <c r="Y223" i="1"/>
  <c r="G224" i="1"/>
  <c r="Y224" i="1"/>
  <c r="G225" i="1"/>
  <c r="Y225" i="1"/>
  <c r="CS225" i="1"/>
  <c r="G226" i="1"/>
  <c r="G228" i="1"/>
  <c r="Y228" i="1"/>
  <c r="G229" i="1"/>
  <c r="G230" i="1"/>
  <c r="Y231" i="1"/>
  <c r="CF232" i="1"/>
  <c r="ES232" i="1"/>
  <c r="G234" i="1"/>
  <c r="Y234" i="1"/>
  <c r="G235" i="1"/>
  <c r="Y235" i="1"/>
  <c r="G236" i="1"/>
  <c r="Y236" i="1"/>
  <c r="G239" i="1"/>
  <c r="Y239" i="1"/>
  <c r="G240" i="1"/>
  <c r="Y240" i="1"/>
  <c r="G241" i="1"/>
  <c r="Y241" i="1"/>
  <c r="G242" i="1"/>
  <c r="Y242" i="1"/>
  <c r="G243" i="1"/>
  <c r="Y243" i="1"/>
  <c r="Y246" i="1"/>
  <c r="G247" i="1"/>
  <c r="Y247" i="1"/>
  <c r="G248" i="1"/>
  <c r="Y248" i="1"/>
  <c r="CF250" i="1"/>
  <c r="ES250" i="1"/>
  <c r="G251" i="1"/>
  <c r="Y251" i="1"/>
  <c r="CS251" i="1"/>
  <c r="G252" i="1"/>
  <c r="Y252" i="1"/>
  <c r="CS252" i="1"/>
  <c r="G253" i="1"/>
  <c r="AS253" i="1"/>
  <c r="G254" i="1"/>
  <c r="Y255" i="1"/>
  <c r="Y256" i="1"/>
  <c r="CF257" i="1"/>
  <c r="ES257" i="1"/>
  <c r="CF258" i="1"/>
  <c r="ES258" i="1"/>
  <c r="G259" i="1"/>
  <c r="Y259" i="1"/>
  <c r="Y260" i="1"/>
  <c r="G262" i="1"/>
  <c r="G263" i="1"/>
  <c r="G264" i="1"/>
  <c r="G266" i="1"/>
  <c r="AS266" i="1"/>
  <c r="BS266" i="1"/>
  <c r="CF266" i="1"/>
  <c r="CS266" i="1"/>
  <c r="G268" i="1"/>
  <c r="Y268" i="1"/>
  <c r="CS268" i="1"/>
  <c r="CF271" i="1"/>
  <c r="CF272" i="1"/>
  <c r="CF273" i="1"/>
  <c r="ES273" i="1"/>
  <c r="G281" i="1"/>
  <c r="Y281" i="1"/>
  <c r="G282" i="1"/>
  <c r="Y282" i="1"/>
  <c r="G283" i="1"/>
  <c r="G286" i="1"/>
  <c r="AS286" i="1"/>
  <c r="Y287" i="1"/>
  <c r="CF290" i="1"/>
  <c r="ES290" i="1"/>
  <c r="G292" i="1"/>
  <c r="Y292" i="1"/>
  <c r="AS292" i="1"/>
  <c r="G293" i="1"/>
  <c r="Y293" i="1"/>
  <c r="AS293" i="1"/>
  <c r="G297" i="1"/>
  <c r="Y297" i="1"/>
  <c r="G299" i="1"/>
  <c r="G300" i="1"/>
  <c r="Y300" i="1"/>
  <c r="G301" i="1"/>
  <c r="Y301" i="1"/>
  <c r="CF302" i="1"/>
  <c r="ES302" i="1"/>
  <c r="G303" i="1"/>
  <c r="Y303" i="1"/>
  <c r="G304" i="1"/>
  <c r="Y304" i="1"/>
  <c r="G305" i="1"/>
  <c r="Y305" i="1"/>
  <c r="G306" i="1"/>
  <c r="Y306" i="1"/>
  <c r="X307" i="1"/>
  <c r="Y308" i="1"/>
  <c r="G309" i="1"/>
  <c r="G310" i="1"/>
  <c r="G311" i="1"/>
  <c r="Y311" i="1"/>
  <c r="CS311" i="1"/>
  <c r="Y314" i="1"/>
  <c r="G315" i="1"/>
  <c r="G316" i="1"/>
  <c r="AS316" i="1"/>
  <c r="AS318" i="1"/>
  <c r="BU318" i="1"/>
  <c r="CH318" i="1"/>
  <c r="CU318" i="1"/>
  <c r="G319" i="1"/>
  <c r="Y319" i="1"/>
  <c r="X320" i="1"/>
  <c r="X321" i="1"/>
  <c r="X322" i="1"/>
  <c r="G325" i="1"/>
  <c r="Y325" i="1"/>
  <c r="AS325" i="1"/>
  <c r="Y329" i="1"/>
  <c r="G330" i="1"/>
  <c r="Y330" i="1"/>
  <c r="G332" i="1"/>
  <c r="Y332" i="1"/>
  <c r="CS332" i="1"/>
  <c r="AS333" i="1"/>
  <c r="BS333" i="1"/>
  <c r="CF333" i="1"/>
  <c r="ES333" i="1"/>
  <c r="G335" i="1"/>
  <c r="Y335" i="1"/>
  <c r="G336" i="1"/>
  <c r="Y336" i="1"/>
  <c r="G337" i="1"/>
  <c r="Y337" i="1"/>
  <c r="G338" i="1"/>
  <c r="Y339" i="1"/>
  <c r="G340" i="1"/>
  <c r="Y340" i="1"/>
  <c r="G341" i="1"/>
  <c r="Y341" i="1"/>
  <c r="G342" i="1"/>
  <c r="CF343" i="1"/>
  <c r="ES343" i="1"/>
  <c r="G344" i="1"/>
  <c r="Y344" i="1"/>
  <c r="G345" i="1"/>
  <c r="Y345" i="1"/>
  <c r="AS345" i="1"/>
  <c r="G346" i="1"/>
  <c r="Y346" i="1"/>
  <c r="G347" i="1"/>
  <c r="Y347" i="1"/>
  <c r="G348" i="1"/>
  <c r="G349" i="1"/>
  <c r="Y349" i="1"/>
  <c r="CF352" i="1"/>
  <c r="ES352" i="1"/>
  <c r="G354" i="1"/>
  <c r="Y354" i="1"/>
  <c r="G355" i="1"/>
  <c r="Y355" i="1"/>
  <c r="G358" i="1"/>
  <c r="AS358" i="1"/>
  <c r="BS358" i="1"/>
  <c r="CF358" i="1"/>
  <c r="CS358" i="1"/>
  <c r="G359" i="1"/>
  <c r="AS359" i="1"/>
  <c r="BS359" i="1"/>
  <c r="CF359" i="1"/>
  <c r="CS359" i="1"/>
  <c r="Y360" i="1"/>
  <c r="G361" i="1"/>
  <c r="Y361" i="1"/>
  <c r="CF363" i="1"/>
  <c r="ES363" i="1"/>
  <c r="Y369" i="1"/>
  <c r="CF370" i="1"/>
  <c r="DS370" i="1"/>
  <c r="ES370" i="1"/>
  <c r="AS372" i="1"/>
  <c r="CF372" i="1"/>
  <c r="ES372" i="1"/>
  <c r="G373" i="1"/>
  <c r="Y373" i="1"/>
  <c r="G374" i="1"/>
  <c r="G375" i="1"/>
  <c r="G376" i="1"/>
  <c r="G380" i="1"/>
  <c r="G381" i="1"/>
  <c r="Y381" i="1"/>
  <c r="G383" i="1"/>
  <c r="Y383" i="1"/>
  <c r="CS383" i="1"/>
  <c r="G384" i="1"/>
  <c r="Y384" i="1"/>
  <c r="AS390" i="1"/>
  <c r="G392" i="1"/>
  <c r="Y392" i="1"/>
  <c r="G396" i="1"/>
  <c r="Y396" i="1"/>
  <c r="G397" i="1"/>
  <c r="Y397" i="1"/>
  <c r="AS397" i="1"/>
  <c r="CF405" i="1"/>
  <c r="EF405" i="1"/>
  <c r="ES405" i="1"/>
  <c r="CF407" i="1"/>
  <c r="ES407" i="1"/>
  <c r="CF412" i="1"/>
  <c r="ES412" i="1"/>
  <c r="G413" i="1"/>
  <c r="G414" i="1"/>
  <c r="G420" i="1"/>
  <c r="AS422" i="1"/>
  <c r="Y423" i="1"/>
  <c r="Y424" i="1"/>
  <c r="CF425" i="1"/>
  <c r="ES425" i="1"/>
  <c r="G426" i="1"/>
  <c r="G427" i="1"/>
  <c r="G428" i="1"/>
  <c r="CF429" i="1"/>
  <c r="ES429" i="1"/>
  <c r="CF430" i="1"/>
  <c r="ES430" i="1"/>
  <c r="G434" i="1"/>
  <c r="Y434" i="1"/>
  <c r="G435" i="1"/>
  <c r="Y435" i="1"/>
  <c r="G436" i="1"/>
  <c r="Y437" i="1"/>
  <c r="G438" i="1"/>
  <c r="AS438" i="1"/>
  <c r="CF438" i="1"/>
  <c r="ES438" i="1"/>
  <c r="G439" i="1"/>
  <c r="G441" i="1"/>
  <c r="Y441" i="1"/>
  <c r="G442" i="1"/>
  <c r="Y442" i="1"/>
  <c r="G443" i="1"/>
  <c r="Y443" i="1"/>
  <c r="G445" i="1"/>
  <c r="Y445" i="1"/>
  <c r="G446" i="1"/>
  <c r="G449" i="1"/>
  <c r="G450" i="1"/>
  <c r="Y450" i="1"/>
  <c r="G459" i="1"/>
  <c r="Y459" i="1"/>
  <c r="CS459" i="1"/>
  <c r="AS460" i="1"/>
  <c r="G461" i="1"/>
  <c r="Y461" i="1"/>
  <c r="CS461" i="1"/>
  <c r="G462" i="1"/>
  <c r="Y462" i="1"/>
  <c r="CS462" i="1"/>
  <c r="AS463" i="1"/>
  <c r="G466" i="1"/>
  <c r="G470" i="1"/>
  <c r="Y470" i="1"/>
  <c r="G472" i="1"/>
  <c r="Y472" i="1"/>
  <c r="G473" i="1"/>
  <c r="Y473" i="1"/>
  <c r="CS473" i="1"/>
  <c r="G474" i="1"/>
  <c r="Y474" i="1"/>
  <c r="CS474" i="1"/>
  <c r="G479" i="1"/>
  <c r="Y479" i="1"/>
  <c r="CS479" i="1"/>
  <c r="G480" i="1"/>
  <c r="Y480" i="1"/>
  <c r="CS480" i="1"/>
  <c r="G482" i="1"/>
  <c r="CF483" i="1"/>
  <c r="ES483" i="1"/>
  <c r="AS484" i="1"/>
  <c r="G486" i="1"/>
  <c r="Y486" i="1"/>
  <c r="AS486" i="1"/>
  <c r="DS486" i="1"/>
  <c r="G487" i="1"/>
  <c r="Y487" i="1"/>
  <c r="CF488" i="1"/>
  <c r="EF488" i="1"/>
  <c r="ES488" i="1"/>
  <c r="G493" i="1"/>
  <c r="G496" i="1"/>
  <c r="Y496" i="1"/>
  <c r="Y498" i="1"/>
  <c r="G499" i="1"/>
  <c r="Y499" i="1"/>
  <c r="G500" i="1"/>
  <c r="Y500" i="1"/>
  <c r="G501" i="1"/>
  <c r="AS501" i="1"/>
  <c r="Y502" i="1"/>
  <c r="G503" i="1"/>
  <c r="G504" i="1"/>
  <c r="G505" i="1"/>
  <c r="G519" i="1"/>
  <c r="Y519" i="1"/>
  <c r="CF520" i="1"/>
  <c r="ES520" i="1"/>
  <c r="G521" i="1"/>
  <c r="AS521" i="1"/>
  <c r="G522" i="1"/>
  <c r="AS522" i="1"/>
  <c r="CF523" i="1"/>
  <c r="ES523" i="1"/>
  <c r="CF524" i="1"/>
  <c r="ES524" i="1"/>
  <c r="G525" i="1"/>
  <c r="G528" i="1"/>
  <c r="Y528" i="1"/>
  <c r="AS528" i="1"/>
  <c r="G529" i="1"/>
  <c r="Y529" i="1"/>
  <c r="CS529" i="1"/>
  <c r="G530" i="1"/>
  <c r="Y530" i="1"/>
  <c r="CS530" i="1"/>
  <c r="G531" i="1"/>
  <c r="Y531" i="1"/>
  <c r="CS531" i="1"/>
  <c r="G532" i="1"/>
  <c r="G533" i="1"/>
  <c r="Y533" i="1"/>
  <c r="Y534" i="1"/>
  <c r="AS534" i="1"/>
  <c r="G536" i="1"/>
  <c r="AS536" i="1"/>
  <c r="G537" i="1"/>
  <c r="G539" i="1"/>
  <c r="Y539" i="1"/>
  <c r="G540" i="1"/>
  <c r="Y540" i="1"/>
  <c r="G541" i="1"/>
  <c r="Y541" i="1"/>
  <c r="G542" i="1"/>
  <c r="G548" i="1"/>
  <c r="AS548" i="1"/>
  <c r="G549" i="1"/>
  <c r="AS549" i="1"/>
  <c r="G551" i="1"/>
  <c r="G552" i="1"/>
  <c r="Y552" i="1"/>
  <c r="G558" i="1"/>
  <c r="Y558" i="1"/>
  <c r="CS558" i="1"/>
  <c r="G560" i="1"/>
  <c r="Y560" i="1"/>
  <c r="CS560" i="1"/>
  <c r="G562" i="1"/>
  <c r="Y562" i="1"/>
  <c r="G564" i="1"/>
  <c r="BS565" i="1"/>
  <c r="CF565" i="1"/>
  <c r="ES565" i="1"/>
  <c r="AS566" i="1"/>
  <c r="G567" i="1"/>
  <c r="Y567" i="1"/>
  <c r="G569" i="1"/>
  <c r="Y569" i="1"/>
  <c r="G570" i="1"/>
  <c r="Y570" i="1"/>
  <c r="G571" i="1"/>
  <c r="G576" i="1"/>
  <c r="Y578" i="1"/>
  <c r="CF579" i="1"/>
  <c r="ES579" i="1"/>
  <c r="G581" i="1"/>
  <c r="CF582" i="1"/>
  <c r="ES582" i="1"/>
  <c r="G584" i="1"/>
  <c r="Y584" i="1"/>
  <c r="Y585" i="1"/>
  <c r="Y586" i="1"/>
  <c r="Y587" i="1"/>
  <c r="Y588" i="1"/>
  <c r="Y589" i="1"/>
  <c r="G590" i="1"/>
  <c r="G591" i="1"/>
  <c r="G592" i="1"/>
  <c r="G593" i="1"/>
  <c r="Y595" i="1"/>
  <c r="Y596" i="1"/>
  <c r="Y597" i="1"/>
  <c r="Y598" i="1"/>
  <c r="G601" i="1"/>
  <c r="Y601" i="1"/>
  <c r="G602" i="1"/>
  <c r="Y602" i="1"/>
  <c r="G604" i="1"/>
  <c r="G605" i="1"/>
  <c r="G606" i="1"/>
  <c r="Y606" i="1"/>
  <c r="G607" i="1"/>
  <c r="Y607" i="1"/>
  <c r="CF608" i="1"/>
  <c r="ES608" i="1"/>
  <c r="G609" i="1"/>
  <c r="AS609" i="1"/>
  <c r="G610" i="1"/>
  <c r="Y610" i="1"/>
  <c r="G614" i="1"/>
  <c r="Y614" i="1"/>
  <c r="G615" i="1"/>
  <c r="Y615" i="1"/>
  <c r="G616" i="1"/>
  <c r="Y616" i="1"/>
  <c r="G617" i="1"/>
  <c r="G619" i="1"/>
  <c r="G620" i="1"/>
  <c r="Y622" i="1"/>
  <c r="Y625" i="1"/>
  <c r="Y626" i="1"/>
  <c r="G628" i="1"/>
  <c r="Y628" i="1"/>
  <c r="G629" i="1"/>
  <c r="Y629" i="1"/>
  <c r="AS637" i="1"/>
  <c r="G639" i="1"/>
  <c r="G640" i="1"/>
  <c r="G641" i="1"/>
  <c r="G642" i="1"/>
  <c r="AS643" i="1"/>
  <c r="Y646" i="1"/>
  <c r="G649" i="1"/>
  <c r="Y649" i="1"/>
  <c r="CF651" i="1"/>
  <c r="ES651" i="1"/>
  <c r="CF652" i="1"/>
  <c r="EF652" i="1"/>
  <c r="ES652" i="1"/>
  <c r="G653" i="1"/>
  <c r="Y653" i="1"/>
  <c r="AS653" i="1"/>
  <c r="G654" i="1"/>
  <c r="Y654" i="1"/>
  <c r="CS654" i="1"/>
  <c r="G660" i="1"/>
  <c r="G661" i="1"/>
  <c r="Y661" i="1"/>
  <c r="CS661" i="1"/>
  <c r="G662" i="1"/>
  <c r="Y662" i="1"/>
  <c r="CS662" i="1"/>
  <c r="G663" i="1"/>
  <c r="Y663" i="1"/>
  <c r="CS663" i="1"/>
  <c r="G669" i="1"/>
  <c r="Y669" i="1"/>
  <c r="G670" i="1"/>
  <c r="Y670" i="1"/>
  <c r="CS670" i="1"/>
  <c r="G671" i="1"/>
  <c r="Y671" i="1"/>
  <c r="CS671" i="1"/>
  <c r="Y672" i="1"/>
  <c r="Y676" i="1"/>
  <c r="G678" i="1"/>
  <c r="Y678" i="1"/>
  <c r="BS680" i="1"/>
  <c r="CF680" i="1"/>
  <c r="ES680" i="1"/>
  <c r="AS681" i="1"/>
  <c r="Y685" i="1"/>
  <c r="G686" i="1"/>
  <c r="Y686" i="1"/>
  <c r="G687" i="1"/>
  <c r="Y687" i="1"/>
  <c r="G688" i="1"/>
  <c r="Y688" i="1"/>
  <c r="G691" i="1"/>
  <c r="Y694" i="1"/>
  <c r="G695" i="1"/>
  <c r="Y695" i="1"/>
  <c r="G696" i="1"/>
  <c r="Y696" i="1"/>
  <c r="G698" i="1"/>
  <c r="Y698" i="1"/>
  <c r="CS698" i="1"/>
  <c r="AS699" i="1"/>
  <c r="AS700" i="1"/>
  <c r="G701" i="1"/>
  <c r="Y701" i="1"/>
  <c r="G702" i="1"/>
  <c r="Y702" i="1"/>
  <c r="G703" i="1"/>
  <c r="G704" i="1"/>
  <c r="Y704" i="1"/>
  <c r="G705" i="1"/>
  <c r="Y724" i="1"/>
  <c r="Y726" i="1"/>
  <c r="Y727" i="1"/>
  <c r="CS727" i="1"/>
  <c r="Y728" i="1"/>
  <c r="Y729" i="1"/>
  <c r="Y730" i="1"/>
  <c r="Y731" i="1"/>
  <c r="Y732" i="1"/>
  <c r="Y733" i="1"/>
  <c r="Y734" i="1"/>
  <c r="Y735" i="1"/>
  <c r="Y736" i="1"/>
  <c r="Y737" i="1"/>
  <c r="BU738" i="1"/>
  <c r="Y745" i="1"/>
  <c r="Y746" i="1"/>
  <c r="G747" i="1"/>
  <c r="Y747" i="1"/>
  <c r="Y748" i="1"/>
  <c r="Y749" i="1"/>
  <c r="G750" i="1"/>
  <c r="Y750" i="1"/>
  <c r="G751" i="1"/>
  <c r="Y751" i="1"/>
  <c r="G752" i="1"/>
  <c r="Y752" i="1"/>
  <c r="G753" i="1"/>
  <c r="Y753" i="1"/>
  <c r="AS753" i="1"/>
  <c r="G754" i="1"/>
  <c r="Y754" i="1"/>
  <c r="CF755" i="1"/>
  <c r="ES755" i="1"/>
  <c r="G756" i="1"/>
  <c r="Y756" i="1"/>
  <c r="CS756" i="1"/>
  <c r="Y762" i="1"/>
  <c r="Y763" i="1"/>
  <c r="Y764" i="1"/>
  <c r="Y767" i="1"/>
  <c r="Y768" i="1"/>
  <c r="Y769" i="1"/>
  <c r="AS769" i="1"/>
  <c r="Y770" i="1"/>
  <c r="AS770" i="1"/>
  <c r="Y771" i="1"/>
  <c r="AS771" i="1"/>
  <c r="G775" i="1"/>
  <c r="G778" i="1"/>
  <c r="Y778" i="1"/>
  <c r="Y780" i="1"/>
  <c r="G781" i="1"/>
  <c r="AS781" i="1"/>
  <c r="BS781" i="1"/>
  <c r="CF781" i="1"/>
  <c r="CS781" i="1"/>
  <c r="G782" i="1"/>
  <c r="AS782" i="1"/>
  <c r="BS782" i="1"/>
  <c r="CF782" i="1"/>
  <c r="CS782" i="1"/>
  <c r="G783" i="1"/>
  <c r="G784" i="1"/>
  <c r="AS785" i="1"/>
  <c r="G788" i="1"/>
  <c r="Y788" i="1"/>
  <c r="CS788" i="1"/>
  <c r="DS788" i="1"/>
  <c r="G789" i="1"/>
  <c r="Y791" i="1"/>
  <c r="Y792" i="1"/>
  <c r="AS794" i="1"/>
  <c r="CF795" i="1"/>
  <c r="CS795" i="1"/>
  <c r="ES795" i="1"/>
  <c r="AS796" i="1"/>
  <c r="Y797" i="1"/>
  <c r="G798" i="1"/>
  <c r="Y798" i="1"/>
  <c r="CS798" i="1"/>
  <c r="G799" i="1"/>
  <c r="Y799" i="1"/>
  <c r="G801" i="1"/>
  <c r="AS801" i="1"/>
  <c r="AS802" i="1"/>
  <c r="CF803" i="1"/>
  <c r="ES803" i="1"/>
  <c r="G804" i="1"/>
  <c r="Y804" i="1"/>
  <c r="G807" i="1"/>
  <c r="Y807" i="1"/>
  <c r="G810" i="1"/>
  <c r="Y810" i="1"/>
  <c r="G811" i="1"/>
  <c r="Y811" i="1"/>
  <c r="AS811" i="1"/>
  <c r="CS811" i="1"/>
  <c r="Y821" i="1"/>
  <c r="Y822" i="1"/>
  <c r="G824" i="1"/>
  <c r="Y824" i="1"/>
  <c r="G825" i="1"/>
  <c r="Y825" i="1"/>
  <c r="CF827" i="1"/>
  <c r="ES827" i="1"/>
  <c r="CF831" i="1"/>
  <c r="ES831" i="1"/>
  <c r="G833" i="1"/>
  <c r="Y833" i="1"/>
  <c r="AS834" i="1"/>
  <c r="G836" i="1"/>
  <c r="Y836" i="1"/>
  <c r="G839" i="1"/>
  <c r="Y839" i="1"/>
  <c r="G842" i="1"/>
  <c r="Y842" i="1"/>
  <c r="G843" i="1"/>
  <c r="Y843" i="1"/>
  <c r="CS843" i="1"/>
  <c r="G844" i="1"/>
  <c r="Y844" i="1"/>
  <c r="CS844" i="1"/>
  <c r="Y845" i="1"/>
  <c r="CS845" i="1"/>
  <c r="G846" i="1"/>
  <c r="Y846" i="1"/>
  <c r="CF847" i="1"/>
  <c r="ES847" i="1"/>
  <c r="CF848" i="1"/>
  <c r="ES848" i="1"/>
  <c r="CF850" i="1"/>
  <c r="ES850" i="1"/>
  <c r="G851" i="1"/>
  <c r="Y851" i="1"/>
  <c r="G852" i="1"/>
  <c r="Y852" i="1"/>
  <c r="G853" i="1"/>
  <c r="G854" i="1"/>
  <c r="Y854" i="1"/>
  <c r="G855" i="1"/>
  <c r="AS859" i="1"/>
  <c r="AS860" i="1"/>
  <c r="G862" i="1"/>
  <c r="Y862" i="1"/>
  <c r="CS862" i="1"/>
  <c r="G863" i="1"/>
  <c r="Y863" i="1"/>
  <c r="G864" i="1"/>
  <c r="Y864" i="1"/>
  <c r="G867" i="1"/>
  <c r="G868" i="1"/>
  <c r="G869" i="1"/>
  <c r="G870" i="1"/>
  <c r="Y870" i="1"/>
  <c r="CS870" i="1"/>
  <c r="Y871" i="1"/>
  <c r="AS874" i="1"/>
  <c r="AS876" i="1"/>
  <c r="AS877" i="1"/>
  <c r="G879" i="1"/>
  <c r="Y879" i="1"/>
  <c r="AS879" i="1"/>
  <c r="Y884" i="1"/>
  <c r="Y885" i="1"/>
  <c r="Y886" i="1"/>
  <c r="G887" i="1"/>
  <c r="Y887" i="1"/>
  <c r="G888" i="1"/>
  <c r="Y888" i="1"/>
  <c r="G889" i="1"/>
  <c r="G892" i="1"/>
  <c r="Y892" i="1"/>
  <c r="Y893" i="1"/>
  <c r="CF894" i="1"/>
  <c r="ES894" i="1"/>
  <c r="Y896" i="1"/>
  <c r="BO896" i="1"/>
  <c r="CO896" i="1"/>
  <c r="CS896" i="1"/>
  <c r="Y897" i="1"/>
  <c r="BO897" i="1"/>
  <c r="CO897" i="1"/>
  <c r="CS897" i="1"/>
  <c r="CF898" i="1"/>
  <c r="ES898" i="1"/>
  <c r="AS899" i="1"/>
  <c r="G901" i="1"/>
  <c r="G902" i="1"/>
  <c r="G906" i="1"/>
  <c r="Y906" i="1"/>
  <c r="CS906" i="1"/>
  <c r="DS906" i="1"/>
  <c r="G907" i="1"/>
  <c r="Y907" i="1"/>
  <c r="CS907" i="1"/>
  <c r="DS907" i="1"/>
  <c r="G908" i="1"/>
  <c r="Y908" i="1"/>
  <c r="Y911" i="1"/>
  <c r="Y912" i="1"/>
  <c r="Y913" i="1"/>
  <c r="G916" i="1"/>
  <c r="Y916" i="1"/>
  <c r="Y918" i="1"/>
  <c r="CF919" i="1"/>
  <c r="ES919" i="1"/>
  <c r="Y925" i="1"/>
  <c r="Y926" i="1"/>
  <c r="G928" i="1"/>
  <c r="Y928" i="1"/>
  <c r="G931" i="1"/>
  <c r="AS931" i="1"/>
  <c r="G932" i="1"/>
  <c r="AS932" i="1"/>
  <c r="G933" i="1"/>
  <c r="Y933" i="1"/>
  <c r="G934" i="1"/>
  <c r="Y934" i="1"/>
  <c r="CS934" i="1"/>
  <c r="Y935" i="1"/>
  <c r="CS935" i="1"/>
  <c r="G938" i="1"/>
  <c r="Y938" i="1"/>
  <c r="CS938" i="1"/>
  <c r="G940" i="1"/>
  <c r="Y940" i="1"/>
  <c r="G941" i="1"/>
  <c r="Y941" i="1"/>
  <c r="AS942" i="1"/>
  <c r="AS943" i="1"/>
  <c r="G944" i="1"/>
  <c r="Y944" i="1"/>
  <c r="CS944" i="1"/>
  <c r="G945" i="1"/>
  <c r="Y945" i="1"/>
  <c r="G946" i="1"/>
  <c r="Y946" i="1"/>
  <c r="AS946" i="1"/>
  <c r="Y949" i="1"/>
  <c r="G950" i="1"/>
  <c r="Y950" i="1"/>
  <c r="G952" i="1"/>
  <c r="Y952" i="1"/>
  <c r="CS952" i="1"/>
  <c r="Y957" i="1"/>
  <c r="Y958" i="1"/>
  <c r="Y959" i="1"/>
  <c r="Y960" i="1"/>
  <c r="Y961" i="1"/>
  <c r="G962" i="1"/>
  <c r="Y962" i="1"/>
  <c r="CS962" i="1"/>
  <c r="G965" i="1"/>
  <c r="CF966" i="1"/>
  <c r="ES966" i="1"/>
  <c r="CF968" i="1"/>
  <c r="ES968" i="1"/>
  <c r="CF969" i="1"/>
  <c r="ES969" i="1"/>
  <c r="G970" i="1"/>
  <c r="G974" i="1"/>
  <c r="G977" i="1"/>
  <c r="Y977" i="1"/>
  <c r="CS977" i="1"/>
  <c r="G978" i="1"/>
  <c r="Y980" i="1"/>
  <c r="Y982" i="1"/>
  <c r="AS982" i="1"/>
  <c r="G983" i="1"/>
  <c r="Y983" i="1"/>
  <c r="AS986" i="1"/>
  <c r="G987" i="1"/>
  <c r="AS987" i="1"/>
  <c r="G988" i="1"/>
  <c r="Y988" i="1"/>
  <c r="Y989" i="1"/>
  <c r="G992" i="1"/>
  <c r="G993" i="1"/>
  <c r="G994" i="1"/>
  <c r="Y994" i="1"/>
  <c r="Y995" i="1"/>
  <c r="Y996" i="1"/>
  <c r="AS997" i="1"/>
  <c r="G999" i="1"/>
  <c r="Y999" i="1"/>
  <c r="G1003" i="1"/>
  <c r="Y1003" i="1"/>
  <c r="CS1003" i="1"/>
  <c r="G1004" i="1"/>
  <c r="Y1004" i="1"/>
  <c r="G1005" i="1"/>
  <c r="Y1005" i="1"/>
  <c r="G1006" i="1"/>
  <c r="Y1006" i="1"/>
  <c r="G1007" i="1"/>
  <c r="Y1007" i="1"/>
  <c r="CS1007" i="1"/>
  <c r="G1008" i="1"/>
  <c r="Y1008" i="1"/>
  <c r="CS1008" i="1"/>
  <c r="CF1009" i="1"/>
  <c r="ES1009" i="1"/>
  <c r="G1011" i="1"/>
  <c r="Y1011" i="1"/>
  <c r="AS1011" i="1"/>
  <c r="G1012" i="1"/>
  <c r="Y1012" i="1"/>
  <c r="Y1014" i="1"/>
  <c r="CS1014" i="1"/>
  <c r="G1016" i="1"/>
  <c r="Y1016" i="1"/>
  <c r="G1019" i="1"/>
  <c r="G1023" i="1"/>
  <c r="Y1023" i="1"/>
  <c r="AS1023" i="1"/>
  <c r="G1024" i="1"/>
  <c r="Y1024" i="1"/>
  <c r="BS1025" i="1"/>
  <c r="CF1025" i="1"/>
  <c r="ES1025" i="1"/>
  <c r="G1027" i="1"/>
  <c r="AS1027" i="1"/>
  <c r="BS1027" i="1"/>
  <c r="CF1027" i="1"/>
  <c r="CS1027" i="1"/>
  <c r="ES1027" i="1"/>
  <c r="G1028" i="1"/>
  <c r="AS1028" i="1"/>
  <c r="BS1028" i="1"/>
  <c r="CF1028" i="1"/>
  <c r="CS1028" i="1"/>
  <c r="ES1028" i="1"/>
  <c r="Y1029" i="1"/>
  <c r="G1031" i="1"/>
  <c r="Y1031" i="1"/>
  <c r="CS1031" i="1"/>
  <c r="AS1032" i="1"/>
  <c r="AS1033" i="1"/>
  <c r="AS1034" i="1"/>
  <c r="X1036" i="1"/>
  <c r="G1038" i="1"/>
  <c r="Y1038" i="1"/>
  <c r="AS1038" i="1"/>
  <c r="CF1045" i="1"/>
  <c r="DS1045" i="1"/>
  <c r="ES1045" i="1"/>
  <c r="Y1050" i="1"/>
  <c r="G1052" i="1"/>
  <c r="Y1052" i="1"/>
  <c r="G1053" i="1"/>
  <c r="Y1053" i="1"/>
  <c r="CF1054" i="1"/>
  <c r="DS1054" i="1"/>
  <c r="ES1054" i="1"/>
  <c r="AS1055" i="1"/>
  <c r="AS1056" i="1"/>
  <c r="G1057" i="1"/>
  <c r="Y1057" i="1"/>
  <c r="G1058" i="1"/>
  <c r="AS1061" i="1"/>
  <c r="CF1062" i="1"/>
  <c r="ES1062" i="1"/>
  <c r="CF1065" i="1"/>
  <c r="ES1065" i="1"/>
  <c r="G1067" i="1"/>
  <c r="Y1067" i="1"/>
  <c r="G1068" i="1"/>
  <c r="Y1068" i="1"/>
  <c r="G1070" i="1"/>
  <c r="G1071" i="1"/>
  <c r="G1072" i="1"/>
  <c r="Y1075" i="1"/>
  <c r="G1076" i="1"/>
  <c r="Y1076" i="1"/>
  <c r="G1077" i="1"/>
  <c r="Y1077" i="1"/>
  <c r="Y1079" i="1"/>
  <c r="G1080" i="1"/>
  <c r="Y1080" i="1"/>
  <c r="Y1082" i="1"/>
  <c r="Y1083" i="1"/>
  <c r="G1084" i="1"/>
  <c r="Y1084" i="1"/>
  <c r="BO1084" i="1"/>
  <c r="CO1084" i="1"/>
  <c r="CS1084" i="1"/>
  <c r="CF1085" i="1"/>
  <c r="ES1085" i="1"/>
  <c r="CF1086" i="1"/>
  <c r="ES1086" i="1"/>
  <c r="Y1087" i="1"/>
  <c r="G1088" i="1"/>
  <c r="Y1088" i="1"/>
  <c r="G1089" i="1"/>
  <c r="Y1089" i="1"/>
  <c r="G1090" i="1"/>
  <c r="Y1090" i="1"/>
  <c r="CU1091" i="1"/>
  <c r="G1094" i="1"/>
  <c r="Y1094" i="1"/>
  <c r="CS1094" i="1"/>
  <c r="G1095" i="1"/>
  <c r="Y1095" i="1"/>
  <c r="CS1095" i="1"/>
  <c r="G1096" i="1"/>
  <c r="Y1096" i="1"/>
  <c r="CS1096" i="1"/>
  <c r="G1097" i="1"/>
  <c r="Y1097" i="1"/>
  <c r="CS1097" i="1"/>
  <c r="G1098" i="1"/>
  <c r="Y1098" i="1"/>
  <c r="CS1098" i="1"/>
  <c r="G1099" i="1"/>
  <c r="Y1099" i="1"/>
  <c r="Y1100" i="1"/>
  <c r="AS1100" i="1"/>
  <c r="Y1101" i="1"/>
  <c r="CF1102" i="1"/>
  <c r="ES1102" i="1"/>
  <c r="CF1103" i="1"/>
  <c r="ES1103" i="1"/>
  <c r="G1105" i="1"/>
  <c r="Y1105" i="1"/>
  <c r="G1106" i="1"/>
  <c r="Y1106" i="1"/>
  <c r="AS1107" i="1"/>
  <c r="G1109" i="1"/>
  <c r="Y1109" i="1"/>
  <c r="CS1109" i="1"/>
  <c r="CF1111" i="1"/>
  <c r="ES1111" i="1"/>
  <c r="G1115" i="1"/>
  <c r="Y1121" i="1"/>
  <c r="Y1122" i="1"/>
  <c r="AS1122" i="1"/>
  <c r="X1124" i="1"/>
  <c r="G1126" i="1"/>
  <c r="Y1126" i="1"/>
  <c r="G1127" i="1"/>
  <c r="Y1127" i="1"/>
  <c r="CF1128" i="1"/>
  <c r="ES1128" i="1"/>
  <c r="G1129" i="1"/>
  <c r="CF1130" i="1"/>
  <c r="EF1130" i="1"/>
  <c r="ES1130" i="1"/>
  <c r="Y1134" i="1"/>
  <c r="G1136" i="1"/>
  <c r="Y1136" i="1"/>
  <c r="G1137" i="1"/>
  <c r="G1138" i="1"/>
  <c r="CF1140" i="1"/>
  <c r="ES1140" i="1"/>
  <c r="G1142" i="1"/>
  <c r="G1143" i="1"/>
  <c r="AS1144" i="1"/>
  <c r="DS1144" i="1"/>
  <c r="ES1144" i="1"/>
  <c r="G1146" i="1"/>
  <c r="AS1146" i="1"/>
  <c r="G1147" i="1"/>
  <c r="Y1149" i="1"/>
  <c r="G1151" i="1"/>
  <c r="Y1151" i="1"/>
  <c r="G1152" i="1"/>
  <c r="Y1152" i="1"/>
  <c r="CF1153" i="1"/>
  <c r="ES1153" i="1"/>
  <c r="G1156" i="1"/>
  <c r="Y1156" i="1"/>
  <c r="G1157" i="1"/>
  <c r="Y1157" i="1"/>
  <c r="CS1157" i="1"/>
  <c r="G1158" i="1"/>
  <c r="Y1158" i="1"/>
  <c r="G1159" i="1"/>
  <c r="Y1159" i="1"/>
  <c r="G1160" i="1"/>
  <c r="Y1160" i="1"/>
  <c r="G1161" i="1"/>
  <c r="AS1161" i="1"/>
  <c r="AS1162" i="1"/>
  <c r="CF1163" i="1"/>
  <c r="ES1163" i="1"/>
  <c r="G1164" i="1"/>
  <c r="Y1164" i="1"/>
  <c r="Y1165" i="1"/>
  <c r="CS1165" i="1"/>
  <c r="G1166" i="1"/>
  <c r="Y1166" i="1"/>
  <c r="CS1166" i="1"/>
  <c r="BS1168" i="1"/>
  <c r="Y1169" i="1"/>
  <c r="Y1170" i="1"/>
  <c r="G1172" i="1"/>
  <c r="AS1172" i="1"/>
  <c r="AS1173" i="1"/>
  <c r="G1175" i="1"/>
  <c r="Y1175" i="1"/>
  <c r="G1176" i="1"/>
  <c r="Y1176" i="1"/>
  <c r="G1177" i="1"/>
  <c r="Y1177" i="1"/>
  <c r="G1179" i="1"/>
  <c r="Y1179" i="1"/>
  <c r="G1180" i="1"/>
  <c r="G1181" i="1"/>
  <c r="Y1181" i="1"/>
  <c r="CF1183" i="1"/>
  <c r="ES1183" i="1"/>
  <c r="AS1189" i="1"/>
  <c r="G1194" i="1"/>
  <c r="G1196" i="1"/>
  <c r="Y1196" i="1"/>
  <c r="CF1207" i="1"/>
  <c r="ES1207" i="1"/>
  <c r="CF1209" i="1"/>
  <c r="ES1209" i="1"/>
  <c r="G1210" i="1"/>
  <c r="Y1210" i="1"/>
  <c r="G1211" i="1"/>
  <c r="CF1212" i="1"/>
  <c r="ES1212" i="1"/>
  <c r="G1215" i="1"/>
  <c r="Y1215" i="1"/>
  <c r="CS1215" i="1"/>
  <c r="G1216" i="1"/>
  <c r="Y1216" i="1"/>
  <c r="G1217" i="1"/>
  <c r="Y1217" i="1"/>
  <c r="G1218" i="1"/>
  <c r="Y1218" i="1"/>
  <c r="G1219" i="1"/>
  <c r="Y1219" i="1"/>
  <c r="G1223" i="1"/>
  <c r="AS1223" i="1"/>
  <c r="AS1225" i="1"/>
  <c r="Y1226" i="1"/>
  <c r="Y1231" i="1"/>
  <c r="Y1232" i="1"/>
  <c r="X1233" i="1"/>
  <c r="G1240" i="1"/>
  <c r="Y1240" i="1"/>
  <c r="Y1241" i="1"/>
  <c r="Y1242" i="1"/>
  <c r="Y1243" i="1"/>
  <c r="G1245" i="1"/>
  <c r="Y1245" i="1"/>
  <c r="G1246" i="1"/>
  <c r="Y1246" i="1"/>
  <c r="Y1247" i="1"/>
  <c r="G1249" i="1"/>
  <c r="Y1249" i="1"/>
  <c r="G1251" i="1"/>
  <c r="Y1251" i="1"/>
  <c r="G1252" i="1"/>
  <c r="G1256" i="1"/>
  <c r="G1257" i="1"/>
  <c r="G1258" i="1"/>
  <c r="G1262" i="1"/>
  <c r="Y1262" i="1"/>
  <c r="G1263" i="1"/>
  <c r="Y1263" i="1"/>
  <c r="Y1264" i="1"/>
  <c r="AS1264" i="1"/>
  <c r="CF1268" i="1"/>
  <c r="ES1268" i="1"/>
  <c r="G1270" i="1"/>
  <c r="Y1270" i="1"/>
  <c r="G1272" i="1"/>
  <c r="Y1272" i="1"/>
  <c r="G1273" i="1"/>
  <c r="Y1273" i="1"/>
  <c r="G1276" i="1"/>
  <c r="AS1276" i="1"/>
  <c r="G1277" i="1"/>
  <c r="AS1277" i="1"/>
  <c r="CF1280" i="1"/>
  <c r="ES1280" i="1"/>
  <c r="G1282" i="1"/>
  <c r="G1283" i="1"/>
  <c r="Y1283" i="1"/>
  <c r="G1284" i="1"/>
  <c r="Y1284" i="1"/>
  <c r="Y1285" i="1"/>
  <c r="Y1287" i="1"/>
  <c r="G1288" i="1"/>
  <c r="G1290" i="1"/>
  <c r="Y1290" i="1"/>
  <c r="CS1290" i="1"/>
  <c r="DS1290" i="1"/>
  <c r="G1291" i="1"/>
  <c r="Y1291" i="1"/>
  <c r="CS1291" i="1"/>
  <c r="DS1291" i="1"/>
  <c r="Y1294" i="1"/>
  <c r="Y1295" i="1"/>
  <c r="Y1296" i="1"/>
  <c r="Y1297" i="1"/>
  <c r="Y1298" i="1"/>
  <c r="Y1301" i="1"/>
  <c r="CF1303" i="1"/>
  <c r="ES1303" i="1"/>
  <c r="Y1304" i="1"/>
  <c r="Y1305" i="1"/>
  <c r="G1308" i="1"/>
  <c r="G1310" i="1"/>
  <c r="Y1315" i="1"/>
  <c r="BO1315" i="1"/>
  <c r="CO1315" i="1"/>
  <c r="CS1315" i="1"/>
  <c r="G1316" i="1"/>
  <c r="Y1316" i="1"/>
  <c r="G1320" i="1"/>
  <c r="G1321" i="1"/>
  <c r="Y1321" i="1"/>
  <c r="G1322" i="1"/>
  <c r="Y1322" i="1"/>
  <c r="CS1322" i="1"/>
  <c r="G1323" i="1"/>
  <c r="Y1323" i="1"/>
  <c r="Y1324" i="1"/>
  <c r="Y1325" i="1"/>
  <c r="Y1328" i="1"/>
  <c r="Y1329" i="1"/>
  <c r="Y1330" i="1"/>
  <c r="Y1331" i="1"/>
  <c r="G1336" i="1"/>
  <c r="G1337" i="1"/>
  <c r="CF1338" i="1"/>
  <c r="ES1338" i="1"/>
  <c r="AS1339" i="1"/>
  <c r="AS1340" i="1"/>
  <c r="AS1341" i="1"/>
  <c r="G1343" i="1"/>
  <c r="Y1343" i="1"/>
  <c r="G1344" i="1"/>
  <c r="Y1346" i="1"/>
  <c r="CS1346" i="1"/>
  <c r="G1347" i="1"/>
  <c r="BU1348" i="1"/>
  <c r="CF1349" i="1"/>
  <c r="ES1349" i="1"/>
  <c r="G1354" i="1"/>
  <c r="CF1354" i="1"/>
  <c r="ES1354" i="1"/>
  <c r="G1355" i="1"/>
  <c r="CF1355" i="1"/>
  <c r="ES1355" i="1"/>
  <c r="CF1357" i="1"/>
  <c r="ES1357" i="1"/>
  <c r="G1360" i="1"/>
  <c r="Y1360" i="1"/>
  <c r="G1362" i="1"/>
  <c r="G1363" i="1"/>
  <c r="CF1364" i="1"/>
  <c r="ES1364" i="1"/>
  <c r="G1365" i="1"/>
  <c r="CF1371" i="1"/>
  <c r="ES1371" i="1"/>
  <c r="CF1372" i="1"/>
  <c r="DS1372" i="1"/>
  <c r="ES1372" i="1"/>
  <c r="G1373" i="1"/>
  <c r="Y1373" i="1"/>
  <c r="G1374" i="1"/>
  <c r="G1375" i="1"/>
  <c r="CF1377" i="1"/>
  <c r="ES1377" i="1"/>
  <c r="Y1381" i="1"/>
  <c r="G1382" i="1"/>
  <c r="G1383" i="1"/>
  <c r="Y1383" i="1"/>
  <c r="AS1383" i="1"/>
  <c r="CS1383" i="1"/>
  <c r="G1385" i="1"/>
  <c r="Y1385" i="1"/>
  <c r="AS1385" i="1"/>
  <c r="CF1391" i="1"/>
  <c r="ES1391" i="1"/>
  <c r="CF1392" i="1"/>
  <c r="ES1392" i="1"/>
  <c r="G1393" i="1"/>
  <c r="G1394" i="1"/>
  <c r="G1397" i="1"/>
  <c r="AS1399" i="1"/>
  <c r="G1400" i="1"/>
  <c r="G1401" i="1"/>
  <c r="Y1401" i="1"/>
  <c r="G1402" i="1"/>
  <c r="G1405" i="1"/>
  <c r="G1408" i="1"/>
  <c r="Y1408" i="1"/>
  <c r="AS1408" i="1"/>
  <c r="CS1408" i="1"/>
  <c r="G1409" i="1"/>
  <c r="Y1409" i="1"/>
  <c r="G1410" i="1"/>
  <c r="Y1410" i="1"/>
  <c r="G1411" i="1"/>
  <c r="Y1411" i="1"/>
  <c r="G1412" i="1"/>
  <c r="Y1412" i="1"/>
  <c r="G1413" i="1"/>
  <c r="G1414" i="1"/>
  <c r="G1415" i="1"/>
  <c r="Y1415" i="1"/>
  <c r="G1416" i="1"/>
  <c r="Y1416" i="1"/>
  <c r="BS1417" i="1"/>
  <c r="CF1417" i="1"/>
  <c r="ES1417" i="1"/>
  <c r="BS1418" i="1"/>
  <c r="CF1418" i="1"/>
  <c r="ES1418" i="1"/>
  <c r="G1420" i="1"/>
  <c r="G1421" i="1"/>
  <c r="Y1421" i="1"/>
  <c r="G1422" i="1"/>
  <c r="Y1422" i="1"/>
  <c r="G1423" i="1"/>
  <c r="Y1423" i="1"/>
  <c r="G1424" i="1"/>
  <c r="Y1424" i="1"/>
  <c r="G1427" i="1"/>
  <c r="Y1427" i="1"/>
  <c r="AS1427" i="1"/>
  <c r="CF1428" i="1"/>
  <c r="ES1428" i="1"/>
  <c r="G1429" i="1"/>
  <c r="Y1429" i="1"/>
  <c r="G1430" i="1"/>
  <c r="Y1430" i="1"/>
  <c r="CS1430" i="1"/>
  <c r="DS1430" i="1"/>
  <c r="G1432" i="1"/>
  <c r="Y1432" i="1"/>
  <c r="G1433" i="1"/>
  <c r="Y1433" i="1"/>
  <c r="G1434" i="1"/>
  <c r="Y1434" i="1"/>
  <c r="CS1434" i="1"/>
  <c r="G1437" i="1"/>
  <c r="G1438" i="1"/>
  <c r="AS1439" i="1"/>
  <c r="G1440" i="1"/>
  <c r="G1441" i="1"/>
  <c r="G1442" i="1"/>
  <c r="Y1442" i="1"/>
  <c r="G1447" i="1"/>
  <c r="Y1447" i="1"/>
  <c r="G1450" i="1"/>
  <c r="Y1450" i="1"/>
  <c r="G1451" i="1"/>
  <c r="Y1451" i="1"/>
  <c r="G1452" i="1"/>
  <c r="Y1452" i="1"/>
  <c r="Y1457" i="1"/>
  <c r="Y1462" i="1"/>
  <c r="Y1463" i="1"/>
  <c r="Y1464" i="1"/>
  <c r="CS1464" i="1"/>
  <c r="G1467" i="1"/>
  <c r="Y1467" i="1"/>
  <c r="AS1468" i="1"/>
  <c r="AS1469" i="1"/>
  <c r="Y1472" i="1"/>
  <c r="AS1475" i="1"/>
  <c r="Y1476" i="1"/>
  <c r="DS1478" i="1"/>
  <c r="Y1479" i="1"/>
  <c r="Y1480" i="1"/>
  <c r="G1481" i="1"/>
  <c r="Y1481" i="1"/>
  <c r="CS1481" i="1"/>
  <c r="G1483" i="1"/>
  <c r="Y1483" i="1"/>
  <c r="CS1483" i="1"/>
  <c r="DS1483" i="1"/>
  <c r="Y1488" i="1"/>
  <c r="AS1490" i="1"/>
  <c r="G1491" i="1"/>
  <c r="Y1491" i="1"/>
  <c r="G1492" i="1"/>
  <c r="G1493" i="1"/>
  <c r="Y1493" i="1"/>
  <c r="G1494" i="1"/>
  <c r="Y1494" i="1"/>
  <c r="G1495" i="1"/>
  <c r="Y1495" i="1"/>
  <c r="G1496" i="1"/>
  <c r="Y1496" i="1"/>
  <c r="G1498" i="1"/>
  <c r="Y1498" i="1"/>
  <c r="G1499" i="1"/>
  <c r="G1500" i="1"/>
  <c r="Y1500" i="1"/>
  <c r="CS1500" i="1"/>
  <c r="Y1501" i="1"/>
  <c r="Y1504" i="1"/>
  <c r="Y1506" i="1"/>
  <c r="G1508" i="1"/>
  <c r="G1509" i="1"/>
  <c r="Y1509" i="1"/>
  <c r="AS1509" i="1"/>
  <c r="G1510" i="1"/>
  <c r="Y1510" i="1"/>
  <c r="G1514" i="1"/>
  <c r="AS1514" i="1"/>
  <c r="G1515" i="1"/>
  <c r="Y1515" i="1"/>
  <c r="Y1517" i="1"/>
  <c r="G1518" i="1"/>
  <c r="G1519" i="1"/>
  <c r="Y1523" i="1"/>
  <c r="CS1523" i="1"/>
  <c r="G1525" i="1"/>
  <c r="G1526" i="1"/>
  <c r="G1527" i="1"/>
  <c r="G1528" i="1"/>
  <c r="Y1533" i="1"/>
  <c r="G1534" i="1"/>
  <c r="Y1534" i="1"/>
  <c r="CS1534" i="1"/>
  <c r="AS1539" i="1"/>
  <c r="Y1540" i="1"/>
  <c r="Y1541" i="1"/>
  <c r="G1544" i="1"/>
  <c r="Y1544" i="1"/>
  <c r="G1545" i="1"/>
  <c r="Y1545" i="1"/>
  <c r="AS1545" i="1"/>
  <c r="G1548" i="1"/>
  <c r="Y1548" i="1"/>
  <c r="G1549" i="1"/>
  <c r="Y1549" i="1"/>
  <c r="Y1550" i="1"/>
  <c r="Y1551" i="1"/>
  <c r="Y1552" i="1"/>
  <c r="G1554" i="1"/>
  <c r="Y1554" i="1"/>
  <c r="G1555" i="1"/>
  <c r="Y1555" i="1"/>
  <c r="AS1555" i="1"/>
  <c r="G1556" i="1"/>
  <c r="G1558" i="1"/>
  <c r="Y1558" i="1"/>
  <c r="CS1558" i="1"/>
  <c r="BS1559" i="1"/>
  <c r="CF1560" i="1"/>
  <c r="EF1560" i="1"/>
  <c r="ES1560" i="1"/>
  <c r="G1562" i="1"/>
  <c r="Y1563" i="1"/>
  <c r="CS1563" i="1"/>
  <c r="G1564" i="1"/>
  <c r="Y1564" i="1"/>
  <c r="G1565" i="1"/>
  <c r="Y1565" i="1"/>
  <c r="G1569" i="1"/>
  <c r="Y1569" i="1"/>
  <c r="G1570" i="1"/>
  <c r="Y1570" i="1"/>
  <c r="AS1570" i="1"/>
  <c r="G1572" i="1"/>
  <c r="Y1572" i="1"/>
  <c r="AS1572" i="1"/>
  <c r="Y1575" i="1"/>
  <c r="Y1576" i="1"/>
  <c r="G1577" i="1"/>
  <c r="Y1577" i="1"/>
  <c r="G1579" i="1"/>
  <c r="Y1579" i="1"/>
  <c r="CS1579" i="1"/>
  <c r="G1584" i="1"/>
  <c r="Y1584" i="1"/>
  <c r="G1585" i="1"/>
  <c r="G1586" i="1"/>
  <c r="G1588" i="1"/>
  <c r="G1589" i="1"/>
  <c r="Y1589" i="1"/>
  <c r="G1590" i="1"/>
  <c r="Y1590" i="1"/>
  <c r="G1591" i="1"/>
  <c r="G1592" i="1"/>
  <c r="Y1592" i="1"/>
  <c r="G1596" i="1"/>
  <c r="Y1596" i="1"/>
  <c r="G1597" i="1"/>
  <c r="Y1597" i="1"/>
  <c r="G1598" i="1"/>
  <c r="Y1598" i="1"/>
  <c r="G1600" i="1"/>
  <c r="CF1602" i="1"/>
  <c r="ES1602" i="1"/>
  <c r="AS1604" i="1"/>
  <c r="CF1607" i="1"/>
  <c r="ES1607" i="1"/>
  <c r="G1609" i="1"/>
  <c r="Y1609" i="1"/>
  <c r="G1610" i="1"/>
  <c r="Y1610" i="1"/>
  <c r="CS1610" i="1"/>
  <c r="G1611" i="1"/>
  <c r="CF1613" i="1"/>
  <c r="ES1613" i="1"/>
  <c r="CF1614" i="1"/>
  <c r="DS1614" i="1"/>
  <c r="ES1614" i="1"/>
  <c r="CF1615" i="1"/>
  <c r="ES1615" i="1"/>
  <c r="G1616" i="1"/>
  <c r="G1618" i="1"/>
  <c r="G1619" i="1"/>
  <c r="Y1619" i="1"/>
  <c r="CS1619" i="1"/>
  <c r="G1620" i="1"/>
  <c r="Y1620" i="1"/>
  <c r="CS1620" i="1"/>
  <c r="G1621" i="1"/>
  <c r="Y1621" i="1"/>
  <c r="Y1622" i="1"/>
  <c r="G1623" i="1"/>
  <c r="Y1623" i="1"/>
  <c r="CF1624" i="1"/>
  <c r="ES1624" i="1"/>
  <c r="CF1625" i="1"/>
  <c r="ES1625" i="1"/>
  <c r="G1626" i="1"/>
  <c r="Y1626" i="1"/>
  <c r="AS1627" i="1"/>
  <c r="CF1628" i="1"/>
  <c r="CS1628" i="1"/>
  <c r="EF1628" i="1"/>
  <c r="AS1629" i="1"/>
  <c r="G1630" i="1"/>
  <c r="Y1630" i="1"/>
  <c r="DS1631" i="1"/>
  <c r="CF1633" i="1"/>
  <c r="ES1633" i="1"/>
  <c r="CF1634" i="1"/>
  <c r="ES1634" i="1"/>
  <c r="Y1635" i="1"/>
  <c r="G1636" i="1"/>
  <c r="Y1636" i="1"/>
  <c r="AS1636" i="1"/>
  <c r="G1637" i="1"/>
  <c r="Y1637" i="1"/>
  <c r="CS1637" i="1"/>
  <c r="G1638" i="1"/>
  <c r="Y1638" i="1"/>
  <c r="G1639" i="1"/>
  <c r="G1641" i="1"/>
  <c r="Y1641" i="1"/>
  <c r="CS1641" i="1"/>
  <c r="G1642" i="1"/>
  <c r="Y1643" i="1"/>
  <c r="G1646" i="1"/>
  <c r="CF1647" i="1"/>
  <c r="ES1647" i="1"/>
  <c r="CF1648" i="1"/>
  <c r="ES1648" i="1"/>
  <c r="G1649" i="1"/>
  <c r="Y1649" i="1"/>
  <c r="G1652" i="1"/>
  <c r="Y1652" i="1"/>
  <c r="AS1652" i="1"/>
  <c r="Y1653" i="1"/>
  <c r="Y1654" i="1"/>
  <c r="G1655" i="1"/>
  <c r="Y1655" i="1"/>
  <c r="G1656" i="1"/>
  <c r="Y1656" i="1"/>
  <c r="CF1657" i="1"/>
  <c r="ES1657" i="1"/>
  <c r="CF1658" i="1"/>
  <c r="ES1658" i="1"/>
  <c r="Y1659" i="1"/>
  <c r="CS1659" i="1"/>
  <c r="G1664" i="1"/>
  <c r="AS1666" i="1"/>
  <c r="AS1672" i="1"/>
  <c r="Y1673" i="1"/>
  <c r="CS1673" i="1"/>
  <c r="G1674" i="1"/>
  <c r="CF1674" i="1"/>
  <c r="ES1674" i="1"/>
  <c r="G1675" i="1"/>
  <c r="G1676" i="1"/>
  <c r="Y1676" i="1"/>
  <c r="G1681" i="1"/>
  <c r="Y1681" i="1"/>
  <c r="CS1681" i="1"/>
  <c r="G1683" i="1"/>
  <c r="Y1683" i="1"/>
  <c r="AS1683" i="1"/>
  <c r="AS1684" i="1"/>
  <c r="CF1684" i="1"/>
  <c r="ES1684" i="1"/>
  <c r="G1687" i="1"/>
  <c r="G1688" i="1"/>
  <c r="G1689" i="1"/>
  <c r="G1690" i="1"/>
  <c r="G1691" i="1"/>
  <c r="G1692" i="1"/>
  <c r="Y1692" i="1"/>
  <c r="CF1696" i="1"/>
  <c r="ES1696" i="1"/>
  <c r="CF1697" i="1"/>
  <c r="ES1697" i="1"/>
  <c r="G1699" i="1"/>
  <c r="Y1699" i="1"/>
  <c r="AS1700" i="1"/>
  <c r="G1701" i="1"/>
  <c r="Y1701" i="1"/>
  <c r="CS1701" i="1"/>
  <c r="G1704" i="1"/>
  <c r="Y1704" i="1"/>
  <c r="CS1704" i="1"/>
  <c r="G1705" i="1"/>
  <c r="Y1705" i="1"/>
  <c r="CS1705" i="1"/>
  <c r="Y1706" i="1"/>
  <c r="Y1707" i="1"/>
  <c r="Y1708" i="1"/>
  <c r="Y1709" i="1"/>
  <c r="Y1710" i="1"/>
  <c r="Y1711" i="1"/>
  <c r="Y1712" i="1"/>
  <c r="Y1713" i="1"/>
  <c r="Y1714" i="1"/>
  <c r="Y1715" i="1"/>
  <c r="Y1716" i="1"/>
  <c r="G1717" i="1"/>
  <c r="Y1717" i="1"/>
  <c r="Y1721" i="1"/>
  <c r="CF1722" i="1"/>
  <c r="ES1722" i="1"/>
  <c r="Y1723" i="1"/>
  <c r="Y1724" i="1"/>
  <c r="G1725" i="1"/>
  <c r="Y1725" i="1"/>
  <c r="Y1729" i="1"/>
  <c r="G1730" i="1"/>
  <c r="Y1730" i="1"/>
  <c r="Y1733" i="1"/>
  <c r="G1736" i="1"/>
  <c r="Y1737" i="1"/>
  <c r="AS1738" i="1"/>
  <c r="Y1739" i="1"/>
  <c r="G1741" i="1"/>
  <c r="Y1741" i="1"/>
  <c r="AS1742" i="1"/>
  <c r="BS1742" i="1"/>
  <c r="CF1742" i="1"/>
  <c r="CS1742" i="1"/>
  <c r="G1745" i="1"/>
  <c r="Y1745" i="1"/>
  <c r="AS1745" i="1"/>
  <c r="G1746" i="1"/>
  <c r="Y1746" i="1"/>
  <c r="AS1746" i="1"/>
  <c r="G1747" i="1"/>
  <c r="Y1747" i="1"/>
  <c r="AS1747" i="1"/>
  <c r="AS1748" i="1"/>
  <c r="AS1749" i="1"/>
  <c r="AS1755" i="1"/>
  <c r="Y1756" i="1"/>
  <c r="Y1757" i="1"/>
  <c r="Y1760" i="1"/>
  <c r="G1761" i="1"/>
  <c r="G1763" i="1"/>
  <c r="Y1763" i="1"/>
  <c r="G1764" i="1"/>
  <c r="G1765" i="1"/>
  <c r="CF1766" i="1"/>
  <c r="CS1766" i="1"/>
  <c r="ES1766" i="1"/>
  <c r="G1770" i="1"/>
  <c r="G1771" i="1"/>
  <c r="Y1771" i="1"/>
  <c r="G1772" i="1"/>
  <c r="Y1772" i="1"/>
  <c r="AS1773" i="1"/>
  <c r="AS1778" i="1"/>
  <c r="G1779" i="1"/>
  <c r="Y1779" i="1"/>
  <c r="G1780" i="1"/>
  <c r="AS1784" i="1"/>
  <c r="G1788" i="1"/>
  <c r="CF1789" i="1"/>
  <c r="ES1789" i="1"/>
  <c r="G1791" i="1"/>
  <c r="Y1791" i="1"/>
  <c r="G1795" i="1"/>
  <c r="AS1795" i="1"/>
  <c r="G1796" i="1"/>
  <c r="AS1796" i="1"/>
  <c r="Y1797" i="1"/>
  <c r="CS1797" i="1"/>
  <c r="DS1797" i="1"/>
  <c r="CF1798" i="1"/>
  <c r="ES1798" i="1"/>
  <c r="G1801" i="1"/>
  <c r="Y1801" i="1"/>
  <c r="G1802" i="1"/>
  <c r="Y1802" i="1"/>
  <c r="CS1802" i="1"/>
  <c r="AS1803" i="1"/>
  <c r="G1804" i="1"/>
  <c r="Y1804" i="1"/>
  <c r="G1805" i="1"/>
  <c r="Y1807" i="1"/>
  <c r="CS1807" i="1"/>
  <c r="Y1808" i="1"/>
  <c r="CS1808" i="1"/>
  <c r="Y1809" i="1"/>
  <c r="G1811" i="1"/>
  <c r="Y1811" i="1"/>
  <c r="Y1812" i="1"/>
  <c r="Y1813" i="1"/>
  <c r="G1814" i="1"/>
  <c r="Y1814" i="1"/>
  <c r="CS1814" i="1"/>
  <c r="Y1817" i="1"/>
  <c r="G1818" i="1"/>
  <c r="Y1818" i="1"/>
  <c r="CS1818" i="1"/>
  <c r="G1820" i="1"/>
  <c r="Y1820" i="1"/>
  <c r="G1821" i="1"/>
  <c r="G1822" i="1"/>
  <c r="Y1822" i="1"/>
  <c r="CS1822" i="1"/>
  <c r="G1827" i="1"/>
  <c r="G1828" i="1"/>
  <c r="G1829" i="1"/>
  <c r="Y1829" i="1"/>
  <c r="CF1835" i="1"/>
  <c r="ES1835" i="1"/>
  <c r="G1836" i="1"/>
  <c r="Y1836" i="1"/>
  <c r="G1838" i="1"/>
  <c r="CF1839" i="1"/>
  <c r="ES1839" i="1"/>
  <c r="G1843" i="1"/>
  <c r="Y1843" i="1"/>
  <c r="CS1843" i="1"/>
  <c r="G1845" i="1"/>
  <c r="Y1845" i="1"/>
  <c r="CS1845" i="1"/>
  <c r="G1850" i="1"/>
  <c r="Y1850" i="1"/>
  <c r="G1851" i="1"/>
  <c r="G1853" i="1"/>
  <c r="Y1853" i="1"/>
  <c r="G1854" i="1"/>
  <c r="Y1854" i="1"/>
  <c r="G1855" i="1"/>
  <c r="Y1855" i="1"/>
  <c r="G1857" i="1"/>
  <c r="Y1857" i="1"/>
  <c r="G1858" i="1"/>
  <c r="Y1858" i="1"/>
  <c r="AS1858" i="1"/>
  <c r="BU1859" i="1"/>
  <c r="CU1859" i="1"/>
  <c r="Y1860" i="1"/>
  <c r="AS1861" i="1"/>
  <c r="G1863" i="1"/>
  <c r="G1864" i="1"/>
  <c r="Y1864" i="1"/>
  <c r="CF1865" i="1"/>
  <c r="ES1865" i="1"/>
  <c r="AS1867" i="1"/>
  <c r="G1868" i="1"/>
  <c r="G1869" i="1"/>
  <c r="Y1869" i="1"/>
  <c r="CS1869" i="1"/>
  <c r="CF1871" i="1"/>
  <c r="ES1871" i="1"/>
  <c r="G1872" i="1"/>
  <c r="G1873" i="1"/>
  <c r="Y1873" i="1"/>
  <c r="CF1875" i="1"/>
  <c r="ES1875" i="1"/>
  <c r="X1876" i="1"/>
  <c r="X1878" i="1"/>
  <c r="G1882" i="1"/>
  <c r="Y1883" i="1"/>
  <c r="Y1884" i="1"/>
  <c r="Y1885" i="1"/>
  <c r="Y1886" i="1"/>
  <c r="Y1888" i="1"/>
  <c r="Y1889" i="1"/>
  <c r="Y1891" i="1"/>
  <c r="G1892" i="1"/>
  <c r="Y1892" i="1"/>
  <c r="G1893" i="1"/>
  <c r="Y1893" i="1"/>
  <c r="AS1893" i="1"/>
  <c r="AS1894" i="1"/>
  <c r="CF1894" i="1"/>
  <c r="DS1894" i="1"/>
  <c r="ES1894" i="1"/>
  <c r="AS1895" i="1"/>
  <c r="CF1895" i="1"/>
  <c r="DS1895" i="1"/>
  <c r="ES1895" i="1"/>
  <c r="G1896" i="1"/>
  <c r="Y1896" i="1"/>
  <c r="AS1896" i="1"/>
  <c r="Y1897" i="1"/>
  <c r="G1898" i="1"/>
  <c r="Y1898" i="1"/>
  <c r="G1899" i="1"/>
  <c r="Y1899" i="1"/>
  <c r="AS1900" i="1"/>
  <c r="G1902" i="1"/>
  <c r="G1903" i="1"/>
  <c r="AS1907" i="1"/>
  <c r="Y1908" i="1"/>
  <c r="Y1909" i="1"/>
  <c r="G1910" i="1"/>
  <c r="AS1910" i="1"/>
  <c r="X1912" i="1"/>
  <c r="AS1913" i="1"/>
  <c r="G1914" i="1"/>
  <c r="G1915" i="1"/>
  <c r="G1916" i="1"/>
  <c r="Y1916" i="1"/>
  <c r="CS1916" i="1"/>
  <c r="G1921" i="1"/>
  <c r="Y1921" i="1"/>
  <c r="G1922" i="1"/>
  <c r="Y1922" i="1"/>
  <c r="G1923" i="1"/>
  <c r="Y1923" i="1"/>
  <c r="CF1924" i="1"/>
  <c r="ES1924" i="1"/>
  <c r="G1927" i="1"/>
  <c r="G1928" i="1"/>
  <c r="G1934" i="1"/>
  <c r="Y1934" i="1"/>
  <c r="G1935" i="1"/>
  <c r="Y1935" i="1"/>
  <c r="G1939" i="1"/>
  <c r="Y1940" i="1"/>
  <c r="G1941" i="1"/>
  <c r="AS1941" i="1"/>
  <c r="G1942" i="1"/>
  <c r="G1943" i="1"/>
  <c r="Y1943" i="1"/>
  <c r="CS1943" i="1"/>
  <c r="G1946" i="1"/>
  <c r="Y1946" i="1"/>
  <c r="G1947" i="1"/>
  <c r="Y1947" i="1"/>
  <c r="CF1948" i="1"/>
  <c r="ES1948" i="1"/>
  <c r="G1952" i="1"/>
  <c r="G1953" i="1"/>
  <c r="G1954" i="1"/>
  <c r="G1955" i="1"/>
  <c r="G1959" i="1"/>
  <c r="Y1959" i="1"/>
  <c r="G1960" i="1"/>
  <c r="Y1960" i="1"/>
  <c r="G1961" i="1"/>
  <c r="G1963" i="1"/>
  <c r="Y1963" i="1"/>
  <c r="X1966" i="1"/>
  <c r="Y1967" i="1"/>
  <c r="G1968" i="1"/>
  <c r="Y1968" i="1"/>
  <c r="Y1969" i="1"/>
  <c r="Y1972" i="1"/>
  <c r="G1974" i="1"/>
  <c r="CF1977" i="1"/>
  <c r="ES1977" i="1"/>
  <c r="CF1978" i="1"/>
  <c r="ES1978" i="1"/>
  <c r="G1979" i="1"/>
  <c r="Y1979" i="1"/>
  <c r="G1981" i="1"/>
  <c r="G1983" i="1"/>
  <c r="Y1983" i="1"/>
  <c r="G1984" i="1"/>
  <c r="Y1984" i="1"/>
  <c r="AS1985" i="1"/>
  <c r="G1991" i="1"/>
  <c r="G1992" i="1"/>
  <c r="G1993" i="1"/>
  <c r="G1996" i="1"/>
  <c r="G1998" i="1"/>
  <c r="Y1998" i="1"/>
  <c r="Y1999" i="1"/>
  <c r="G2000" i="1"/>
  <c r="Y2000" i="1"/>
  <c r="G2004" i="1"/>
  <c r="Y2004" i="1"/>
  <c r="G2006" i="1"/>
  <c r="Y2006" i="1"/>
  <c r="G2007" i="1"/>
  <c r="Y2007" i="1"/>
  <c r="CS2007" i="1"/>
  <c r="G2008" i="1"/>
  <c r="G2009" i="1"/>
  <c r="G2010" i="1"/>
  <c r="Y2010" i="1"/>
  <c r="CS2010" i="1"/>
  <c r="G2013" i="1"/>
  <c r="Y2013" i="1"/>
  <c r="AS2013" i="1"/>
  <c r="G2015" i="1"/>
  <c r="G2016" i="1"/>
  <c r="Y2016" i="1"/>
  <c r="AS2017" i="1"/>
  <c r="G2019" i="1"/>
  <c r="Y2019" i="1"/>
  <c r="G2020" i="1"/>
  <c r="Y2020" i="1"/>
  <c r="G2022" i="1"/>
  <c r="Y2022" i="1"/>
  <c r="AS2023" i="1"/>
  <c r="G2025" i="1"/>
  <c r="G2026" i="1"/>
  <c r="Y2026" i="1"/>
  <c r="CS2026" i="1"/>
  <c r="G2027" i="1"/>
  <c r="G2028" i="1"/>
  <c r="Y2028" i="1"/>
  <c r="G2029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3" i="1"/>
  <c r="Y2044" i="1"/>
  <c r="G2045" i="1"/>
  <c r="Y2045" i="1"/>
  <c r="G2046" i="1"/>
  <c r="Y2046" i="1"/>
  <c r="G2047" i="1"/>
  <c r="Y2047" i="1"/>
  <c r="G2048" i="1"/>
  <c r="Y2048" i="1"/>
  <c r="Y2049" i="1"/>
  <c r="Y2050" i="1"/>
  <c r="Y2051" i="1"/>
  <c r="CF2055" i="1"/>
  <c r="ES2055" i="1"/>
  <c r="Y2057" i="1"/>
  <c r="Y2058" i="1"/>
  <c r="Y2059" i="1"/>
  <c r="Y2060" i="1"/>
  <c r="Y2061" i="1"/>
  <c r="Y2062" i="1"/>
  <c r="Y2063" i="1"/>
  <c r="Y2064" i="1"/>
  <c r="Y2065" i="1"/>
  <c r="Y2068" i="1"/>
  <c r="Y2070" i="1"/>
  <c r="Y2071" i="1"/>
  <c r="AS2071" i="1"/>
  <c r="G2072" i="1"/>
  <c r="Y2072" i="1"/>
  <c r="G2073" i="1"/>
  <c r="Y2073" i="1"/>
  <c r="G2074" i="1"/>
  <c r="G2075" i="1"/>
  <c r="Y2075" i="1"/>
  <c r="AS2077" i="1"/>
  <c r="AS2079" i="1"/>
  <c r="G2085" i="1"/>
  <c r="G2086" i="1"/>
  <c r="Y2086" i="1"/>
  <c r="AS2092" i="1"/>
  <c r="AS2093" i="1"/>
  <c r="G2095" i="1"/>
  <c r="G2098" i="1"/>
  <c r="Y2098" i="1"/>
  <c r="G2100" i="1"/>
  <c r="Y2100" i="1"/>
  <c r="G2101" i="1"/>
  <c r="Y2101" i="1"/>
  <c r="Y2103" i="1"/>
  <c r="Y2104" i="1"/>
  <c r="G2105" i="1"/>
  <c r="G2106" i="1"/>
  <c r="CF2107" i="1"/>
  <c r="ES2107" i="1"/>
  <c r="CF2108" i="1"/>
  <c r="ES2108" i="1"/>
  <c r="Y2110" i="1"/>
  <c r="Y2111" i="1"/>
  <c r="G2112" i="1"/>
  <c r="Y2112" i="1"/>
  <c r="G2114" i="1"/>
  <c r="Y2114" i="1"/>
  <c r="Y2115" i="1"/>
  <c r="G2117" i="1"/>
  <c r="AS2118" i="1"/>
  <c r="AS2119" i="1"/>
  <c r="G2121" i="1"/>
  <c r="G2126" i="1"/>
  <c r="AS2126" i="1"/>
  <c r="G2129" i="1"/>
  <c r="Y2129" i="1"/>
  <c r="Y2131" i="1"/>
  <c r="G2132" i="1"/>
  <c r="Y2132" i="1"/>
  <c r="Y2133" i="1"/>
  <c r="CS2133" i="1"/>
  <c r="CF2135" i="1"/>
  <c r="EF2135" i="1"/>
  <c r="ES2135" i="1"/>
  <c r="G2136" i="1"/>
  <c r="Y2136" i="1"/>
  <c r="G2137" i="1"/>
  <c r="Y2137" i="1"/>
  <c r="G2138" i="1"/>
  <c r="Y2138" i="1"/>
  <c r="G2139" i="1"/>
  <c r="Y2139" i="1"/>
  <c r="AS2141" i="1"/>
  <c r="G2142" i="1"/>
  <c r="AS2142" i="1"/>
  <c r="G2144" i="1"/>
  <c r="Y2144" i="1"/>
  <c r="G2147" i="1"/>
  <c r="Y2147" i="1"/>
  <c r="CS2147" i="1"/>
  <c r="G2148" i="1"/>
  <c r="Y2148" i="1"/>
  <c r="G2150" i="1"/>
  <c r="Y2150" i="1"/>
  <c r="G2151" i="1"/>
  <c r="G2152" i="1"/>
  <c r="Y2152" i="1"/>
  <c r="CS2152" i="1"/>
  <c r="CF2153" i="1"/>
  <c r="ES2153" i="1"/>
  <c r="AS2155" i="1"/>
  <c r="G2156" i="1"/>
  <c r="G2157" i="1"/>
  <c r="AS2158" i="1"/>
  <c r="G2162" i="1"/>
  <c r="Y2162" i="1"/>
  <c r="G2164" i="1"/>
  <c r="Y2164" i="1"/>
  <c r="G2165" i="1"/>
  <c r="Y2165" i="1"/>
  <c r="G2166" i="1"/>
  <c r="G2171" i="1"/>
  <c r="CF2175" i="1"/>
  <c r="ES2175" i="1"/>
  <c r="G2176" i="1"/>
  <c r="Y2176" i="1"/>
  <c r="G2181" i="1"/>
  <c r="Y2181" i="1"/>
  <c r="AS2181" i="1"/>
  <c r="G2182" i="1"/>
  <c r="Y2182" i="1"/>
  <c r="G2185" i="1"/>
  <c r="Y2185" i="1"/>
  <c r="G2186" i="1"/>
  <c r="Y2186" i="1"/>
  <c r="AS2186" i="1"/>
  <c r="G2187" i="1"/>
  <c r="Y2187" i="1"/>
  <c r="AS2187" i="1"/>
  <c r="CF2188" i="1"/>
  <c r="ES2188" i="1"/>
  <c r="CF2189" i="1"/>
  <c r="ES2189" i="1"/>
  <c r="Y2190" i="1"/>
  <c r="Y2191" i="1"/>
  <c r="Y2192" i="1"/>
  <c r="EF2195" i="1"/>
  <c r="Y2197" i="1"/>
  <c r="Y2198" i="1"/>
  <c r="Y2201" i="1"/>
  <c r="Y2202" i="1"/>
  <c r="Y2205" i="1"/>
  <c r="Y2206" i="1"/>
  <c r="Y2207" i="1"/>
  <c r="BU2209" i="1"/>
  <c r="BW2209" i="1"/>
  <c r="Y2210" i="1"/>
  <c r="Y2211" i="1"/>
  <c r="CS2211" i="1"/>
  <c r="Y2212" i="1"/>
  <c r="G2213" i="1"/>
  <c r="Y2213" i="1"/>
  <c r="G2214" i="1"/>
  <c r="Y2214" i="1"/>
  <c r="G2215" i="1"/>
  <c r="Y2215" i="1"/>
  <c r="G2216" i="1"/>
  <c r="G2221" i="1"/>
  <c r="AS2221" i="1"/>
  <c r="Y2224" i="1"/>
  <c r="Y2225" i="1"/>
  <c r="G2226" i="1"/>
  <c r="G2227" i="1"/>
  <c r="Y2227" i="1"/>
  <c r="AS2227" i="1"/>
  <c r="G2228" i="1"/>
  <c r="Y2229" i="1"/>
  <c r="G2232" i="1"/>
  <c r="Y2232" i="1"/>
  <c r="G2234" i="1"/>
  <c r="Y2234" i="1"/>
  <c r="G2239" i="1"/>
  <c r="AS2239" i="1"/>
  <c r="G2240" i="1"/>
  <c r="AS2240" i="1"/>
  <c r="Y2241" i="1"/>
  <c r="G2242" i="1"/>
  <c r="Y2242" i="1"/>
  <c r="G2243" i="1"/>
  <c r="Y2243" i="1"/>
  <c r="G2244" i="1"/>
  <c r="Y2244" i="1"/>
  <c r="G2245" i="1"/>
  <c r="Y2245" i="1"/>
  <c r="AS2247" i="1"/>
  <c r="DS2247" i="1"/>
  <c r="AS2248" i="1"/>
  <c r="DS2248" i="1"/>
  <c r="Y2249" i="1"/>
  <c r="G2251" i="1"/>
  <c r="Y2251" i="1"/>
  <c r="G2252" i="1"/>
  <c r="Y2252" i="1"/>
  <c r="AS2252" i="1"/>
  <c r="Y2257" i="1"/>
  <c r="CS2257" i="1"/>
  <c r="CF2258" i="1"/>
  <c r="ES2258" i="1"/>
  <c r="G2262" i="1"/>
  <c r="G2263" i="1"/>
  <c r="Y2263" i="1"/>
  <c r="CF2264" i="1"/>
  <c r="ES2264" i="1"/>
  <c r="G2266" i="1"/>
  <c r="Y2266" i="1"/>
  <c r="CS2266" i="1"/>
  <c r="G2269" i="1"/>
  <c r="G2273" i="1"/>
  <c r="Y2273" i="1"/>
  <c r="G2274" i="1"/>
  <c r="Y2274" i="1"/>
  <c r="G2275" i="1"/>
  <c r="Y2275" i="1"/>
  <c r="CS2275" i="1"/>
  <c r="G2276" i="1"/>
  <c r="Y2276" i="1"/>
  <c r="CS2276" i="1"/>
  <c r="G2277" i="1"/>
  <c r="Y2277" i="1"/>
  <c r="CS2277" i="1"/>
  <c r="G2278" i="1"/>
  <c r="Y2278" i="1"/>
  <c r="Y2279" i="1"/>
  <c r="G2280" i="1"/>
  <c r="Y2280" i="1"/>
  <c r="G2281" i="1"/>
  <c r="Y2281" i="1"/>
  <c r="G2282" i="1"/>
  <c r="Y2282" i="1"/>
  <c r="G2286" i="1"/>
  <c r="G2287" i="1"/>
  <c r="G2288" i="1"/>
  <c r="G2290" i="1"/>
  <c r="Y2290" i="1"/>
  <c r="CS2290" i="1"/>
  <c r="Y2292" i="1"/>
  <c r="G2294" i="1"/>
  <c r="Y2294" i="1"/>
  <c r="Y2295" i="1"/>
  <c r="G2296" i="1"/>
  <c r="Y2296" i="1"/>
  <c r="Y2297" i="1"/>
  <c r="Y2298" i="1"/>
  <c r="CF2300" i="1"/>
  <c r="EF2300" i="1"/>
  <c r="ES2300" i="1"/>
  <c r="CF2301" i="1"/>
  <c r="EF2301" i="1"/>
  <c r="ES2301" i="1"/>
  <c r="G2302" i="1"/>
  <c r="Y2302" i="1"/>
  <c r="G2303" i="1"/>
  <c r="Y2303" i="1"/>
  <c r="CF2304" i="1"/>
  <c r="EF2304" i="1"/>
  <c r="ES2304" i="1"/>
  <c r="G2305" i="1"/>
  <c r="Y2305" i="1"/>
  <c r="CS2305" i="1"/>
  <c r="AS2306" i="1"/>
  <c r="CF2307" i="1"/>
  <c r="ES2307" i="1"/>
  <c r="Y2313" i="1"/>
  <c r="Y2314" i="1"/>
  <c r="G2315" i="1"/>
  <c r="G2316" i="1"/>
  <c r="G2317" i="1"/>
  <c r="Y2317" i="1"/>
  <c r="CS2317" i="1"/>
  <c r="G2318" i="1"/>
  <c r="Y2318" i="1"/>
  <c r="CS2318" i="1"/>
  <c r="G2319" i="1"/>
  <c r="Y2319" i="1"/>
  <c r="G2320" i="1"/>
  <c r="Y2320" i="1"/>
  <c r="G2321" i="1"/>
  <c r="Y2321" i="1"/>
  <c r="CS2321" i="1"/>
  <c r="CF2322" i="1"/>
  <c r="ES2322" i="1"/>
  <c r="G2324" i="1"/>
  <c r="CF2324" i="1"/>
  <c r="ES2324" i="1"/>
  <c r="G2325" i="1"/>
  <c r="CF2325" i="1"/>
  <c r="ES2325" i="1"/>
  <c r="X2327" i="1"/>
  <c r="CU2327" i="1"/>
  <c r="G2328" i="1"/>
  <c r="Y2328" i="1"/>
  <c r="G2331" i="1"/>
  <c r="Y2331" i="1"/>
  <c r="G2332" i="1"/>
  <c r="Y2332" i="1"/>
  <c r="AS2332" i="1"/>
  <c r="G2333" i="1"/>
  <c r="Y2333" i="1"/>
  <c r="AS2333" i="1"/>
  <c r="Y2335" i="1"/>
  <c r="G2336" i="1"/>
  <c r="Y2336" i="1"/>
  <c r="CS2336" i="1"/>
  <c r="G2341" i="1"/>
  <c r="Y2341" i="1"/>
  <c r="CF2342" i="1"/>
  <c r="EF2342" i="1"/>
  <c r="ES2342" i="1"/>
  <c r="CF2345" i="1"/>
  <c r="ES2345" i="1"/>
  <c r="Y2346" i="1"/>
  <c r="G2347" i="1"/>
  <c r="AS2352" i="1"/>
  <c r="AS2353" i="1"/>
  <c r="G2354" i="1"/>
  <c r="AS2354" i="1"/>
  <c r="CF2357" i="1"/>
  <c r="EF2357" i="1"/>
  <c r="ES2357" i="1"/>
  <c r="X2359" i="1"/>
  <c r="G2361" i="1"/>
  <c r="CF2362" i="1"/>
  <c r="ES2362" i="1"/>
  <c r="G2364" i="1"/>
  <c r="Y2364" i="1"/>
  <c r="AS2364" i="1"/>
  <c r="CF2365" i="1"/>
  <c r="ES2365" i="1"/>
  <c r="G2366" i="1"/>
  <c r="Y2366" i="1"/>
  <c r="G2367" i="1"/>
  <c r="Y2367" i="1"/>
  <c r="G2370" i="1"/>
  <c r="Y2370" i="1"/>
  <c r="AS2371" i="1"/>
  <c r="G2376" i="1"/>
  <c r="Y2376" i="1"/>
  <c r="G2377" i="1"/>
  <c r="G2380" i="1"/>
  <c r="Y2380" i="1"/>
  <c r="G2381" i="1"/>
  <c r="Y2381" i="1"/>
  <c r="G2388" i="1"/>
  <c r="G2390" i="1"/>
  <c r="Y2390" i="1"/>
  <c r="G2391" i="1"/>
  <c r="Y2394" i="1"/>
  <c r="DU2394" i="1"/>
  <c r="DW2394" i="1"/>
  <c r="G2396" i="1"/>
  <c r="G2397" i="1"/>
  <c r="G2398" i="1"/>
  <c r="G2399" i="1"/>
  <c r="Y2399" i="1"/>
  <c r="G2400" i="1"/>
  <c r="Y2400" i="1"/>
  <c r="G2401" i="1"/>
  <c r="Y2401" i="1"/>
  <c r="G2405" i="1"/>
  <c r="Y2405" i="1"/>
  <c r="CS2405" i="1"/>
  <c r="G2408" i="1"/>
  <c r="BS2411" i="1"/>
  <c r="CF2411" i="1"/>
  <c r="ES2411" i="1"/>
  <c r="CF2423" i="1"/>
  <c r="CS2423" i="1"/>
  <c r="ES2423" i="1"/>
  <c r="CF2424" i="1"/>
  <c r="CS2424" i="1"/>
  <c r="ES2424" i="1"/>
  <c r="AS2426" i="1"/>
  <c r="AS2427" i="1"/>
  <c r="CF2428" i="1"/>
  <c r="ES2428" i="1"/>
  <c r="BU2432" i="1"/>
  <c r="CU2432" i="1"/>
  <c r="G2433" i="1"/>
  <c r="Y2433" i="1"/>
  <c r="G2434" i="1"/>
  <c r="Y2434" i="1"/>
  <c r="AS2434" i="1"/>
  <c r="G2435" i="1"/>
  <c r="Y2435" i="1"/>
  <c r="CS2435" i="1"/>
  <c r="G2436" i="1"/>
  <c r="Y2436" i="1"/>
  <c r="CS2436" i="1"/>
  <c r="G2437" i="1"/>
  <c r="BS2438" i="1"/>
  <c r="G2439" i="1"/>
  <c r="Y2439" i="1"/>
  <c r="DS2439" i="1"/>
  <c r="G2440" i="1"/>
  <c r="Y2440" i="1"/>
  <c r="G2441" i="1"/>
  <c r="Y2441" i="1"/>
  <c r="CF2442" i="1"/>
  <c r="ES2442" i="1"/>
  <c r="Y2445" i="1"/>
  <c r="Y2446" i="1"/>
  <c r="Y2450" i="1"/>
  <c r="G2451" i="1"/>
  <c r="G2452" i="1"/>
  <c r="Y2453" i="1"/>
  <c r="G2454" i="1"/>
  <c r="Y2454" i="1"/>
  <c r="G2455" i="1"/>
  <c r="Y2455" i="1"/>
  <c r="G2456" i="1"/>
  <c r="Y2456" i="1"/>
  <c r="G2457" i="1"/>
  <c r="Y2457" i="1"/>
  <c r="G2462" i="1"/>
  <c r="Y2462" i="1"/>
  <c r="CF2463" i="1"/>
  <c r="EF2463" i="1"/>
  <c r="ES2463" i="1"/>
  <c r="G2467" i="1"/>
  <c r="CF2467" i="1"/>
  <c r="ES2467" i="1"/>
  <c r="G2468" i="1"/>
  <c r="G2470" i="1"/>
  <c r="Y2470" i="1"/>
  <c r="G2471" i="1"/>
  <c r="Y2471" i="1"/>
  <c r="G2472" i="1"/>
  <c r="Y2472" i="1"/>
  <c r="G2473" i="1"/>
  <c r="Y2473" i="1"/>
  <c r="G2474" i="1"/>
  <c r="Y2474" i="1"/>
  <c r="G2475" i="1"/>
  <c r="Y2475" i="1"/>
  <c r="Y2476" i="1"/>
  <c r="G2479" i="1"/>
  <c r="Y2479" i="1"/>
  <c r="X2480" i="1"/>
  <c r="CF2482" i="1"/>
  <c r="ES2482" i="1"/>
  <c r="G2484" i="1"/>
  <c r="Y2484" i="1"/>
  <c r="AS2484" i="1"/>
  <c r="CF2487" i="1"/>
  <c r="ES2487" i="1"/>
  <c r="G2492" i="1"/>
  <c r="Y2492" i="1"/>
  <c r="G2493" i="1"/>
  <c r="G2494" i="1"/>
  <c r="Y2494" i="1"/>
  <c r="CS2494" i="1"/>
  <c r="G2495" i="1"/>
  <c r="G2497" i="1"/>
  <c r="Y2497" i="1"/>
  <c r="G2498" i="1"/>
  <c r="G2499" i="1"/>
  <c r="Y2499" i="1"/>
  <c r="G2501" i="1"/>
  <c r="Y2501" i="1"/>
  <c r="G2502" i="1"/>
  <c r="Y2502" i="1"/>
  <c r="Y2504" i="1"/>
  <c r="Y2505" i="1"/>
  <c r="Y2506" i="1"/>
  <c r="Y2507" i="1"/>
  <c r="G2508" i="1"/>
  <c r="Y2508" i="1"/>
  <c r="G2513" i="1"/>
  <c r="G2515" i="1"/>
  <c r="G2516" i="1"/>
  <c r="Y2516" i="1"/>
  <c r="G2517" i="1"/>
  <c r="Y2517" i="1"/>
  <c r="G2518" i="1"/>
  <c r="Y2518" i="1"/>
  <c r="G2519" i="1"/>
  <c r="Y2519" i="1"/>
  <c r="G2520" i="1"/>
  <c r="AS2521" i="1"/>
  <c r="G2522" i="1"/>
  <c r="Y2522" i="1"/>
  <c r="G2524" i="1"/>
  <c r="Y2524" i="1"/>
  <c r="CF2525" i="1"/>
  <c r="ES2525" i="1"/>
  <c r="G2526" i="1"/>
  <c r="Y2526" i="1"/>
  <c r="G2527" i="1"/>
  <c r="Y2527" i="1"/>
  <c r="G2528" i="1"/>
  <c r="G2529" i="1"/>
  <c r="Y2529" i="1"/>
  <c r="G2530" i="1"/>
  <c r="Y2530" i="1"/>
  <c r="G2531" i="1"/>
  <c r="G2532" i="1"/>
  <c r="Y2532" i="1"/>
  <c r="CF2533" i="1"/>
  <c r="EF2533" i="1"/>
  <c r="ES2533" i="1"/>
  <c r="G2534" i="1"/>
  <c r="Y2534" i="1"/>
  <c r="G2535" i="1"/>
  <c r="Y2535" i="1"/>
  <c r="G2537" i="1"/>
  <c r="Y2537" i="1"/>
  <c r="CS2537" i="1"/>
  <c r="Y2540" i="1"/>
  <c r="G2541" i="1"/>
  <c r="G2542" i="1"/>
  <c r="G2544" i="1"/>
  <c r="Y2544" i="1"/>
  <c r="G2548" i="1"/>
  <c r="Y2548" i="1"/>
  <c r="G2553" i="1"/>
  <c r="Y2553" i="1"/>
  <c r="G2555" i="1"/>
  <c r="Y2555" i="1"/>
  <c r="G2556" i="1"/>
  <c r="AS2556" i="1"/>
  <c r="G2557" i="1"/>
  <c r="G2558" i="1"/>
  <c r="Y2558" i="1"/>
  <c r="CS2558" i="1"/>
  <c r="G2560" i="1"/>
  <c r="Y2560" i="1"/>
  <c r="AS2560" i="1"/>
  <c r="CS2560" i="1"/>
  <c r="G2561" i="1"/>
  <c r="Y2561" i="1"/>
  <c r="G2564" i="1"/>
  <c r="Y2564" i="1"/>
  <c r="CS2564" i="1"/>
  <c r="G2565" i="1"/>
  <c r="Y2565" i="1"/>
  <c r="G2566" i="1"/>
  <c r="Y2566" i="1"/>
  <c r="CS2566" i="1"/>
  <c r="Y2567" i="1"/>
  <c r="G2568" i="1"/>
  <c r="G2569" i="1"/>
  <c r="Y2569" i="1"/>
  <c r="G2571" i="1"/>
  <c r="Y2571" i="1"/>
  <c r="CS2571" i="1"/>
  <c r="G2574" i="1"/>
  <c r="Y2574" i="1"/>
  <c r="G2578" i="1"/>
  <c r="Y2578" i="1"/>
  <c r="CS2578" i="1"/>
  <c r="Y2579" i="1"/>
  <c r="G2580" i="1"/>
  <c r="Y2580" i="1"/>
  <c r="G2582" i="1"/>
  <c r="Y2582" i="1"/>
  <c r="G2583" i="1"/>
  <c r="AS2584" i="1"/>
  <c r="AS2585" i="1"/>
  <c r="AS2586" i="1"/>
  <c r="G2587" i="1"/>
  <c r="Y2587" i="1"/>
  <c r="G2590" i="1"/>
  <c r="G2591" i="1"/>
  <c r="G2592" i="1"/>
  <c r="Y2592" i="1"/>
  <c r="CF2595" i="1"/>
  <c r="ES2595" i="1"/>
  <c r="Y2596" i="1"/>
  <c r="AS2596" i="1"/>
  <c r="G2604" i="1"/>
  <c r="Y2604" i="1"/>
  <c r="CS2604" i="1"/>
  <c r="DS2604" i="1"/>
  <c r="G2605" i="1"/>
  <c r="Y2605" i="1"/>
  <c r="Y2606" i="1"/>
  <c r="CF2607" i="1"/>
  <c r="ES2607" i="1"/>
  <c r="EF2608" i="1"/>
  <c r="CF2609" i="1"/>
  <c r="ES2609" i="1"/>
  <c r="G2610" i="1"/>
  <c r="Y2610" i="1"/>
  <c r="G2611" i="1"/>
  <c r="Y2611" i="1"/>
  <c r="CF2613" i="1"/>
  <c r="EF2613" i="1"/>
  <c r="ES2613" i="1"/>
  <c r="AS2614" i="1"/>
  <c r="G2616" i="1"/>
  <c r="Y2616" i="1"/>
  <c r="CS2616" i="1"/>
  <c r="G2617" i="1"/>
  <c r="G2620" i="1"/>
  <c r="G2621" i="1"/>
  <c r="Y2621" i="1"/>
  <c r="AS2621" i="1"/>
  <c r="G2622" i="1"/>
  <c r="G2623" i="1"/>
  <c r="Y2624" i="1"/>
  <c r="CF2625" i="1"/>
  <c r="ES2625" i="1"/>
  <c r="CF2626" i="1"/>
  <c r="DF2626" i="1"/>
  <c r="ES2626" i="1"/>
  <c r="Y2628" i="1"/>
  <c r="CS2628" i="1"/>
  <c r="CF2630" i="1"/>
  <c r="ES2630" i="1"/>
  <c r="AS2631" i="1"/>
  <c r="G2632" i="1"/>
  <c r="Y2632" i="1"/>
  <c r="G2635" i="1"/>
  <c r="G2636" i="1"/>
  <c r="CF2637" i="1"/>
  <c r="ES2637" i="1"/>
  <c r="AS2638" i="1"/>
  <c r="G2641" i="1"/>
  <c r="G2642" i="1"/>
  <c r="Y2642" i="1"/>
  <c r="G2643" i="1"/>
  <c r="G2644" i="1"/>
  <c r="Y2644" i="1"/>
  <c r="CS2644" i="1"/>
  <c r="G2645" i="1"/>
  <c r="Y2645" i="1"/>
  <c r="CF2659" i="1"/>
  <c r="ES2659" i="1"/>
  <c r="G2664" i="1"/>
  <c r="Y2664" i="1"/>
  <c r="G2665" i="1"/>
  <c r="Y2665" i="1"/>
  <c r="G2666" i="1"/>
  <c r="Y2666" i="1"/>
  <c r="CS2666" i="1"/>
  <c r="G2667" i="1"/>
  <c r="Y2667" i="1"/>
  <c r="G2668" i="1"/>
  <c r="Y2668" i="1"/>
  <c r="G2669" i="1"/>
  <c r="Y2669" i="1"/>
  <c r="AS2669" i="1"/>
  <c r="G2670" i="1"/>
  <c r="G2671" i="1"/>
  <c r="G2672" i="1"/>
  <c r="G2673" i="1"/>
  <c r="Y2673" i="1"/>
  <c r="Y2676" i="1"/>
  <c r="Y2677" i="1"/>
  <c r="Y2678" i="1"/>
  <c r="CF2679" i="1"/>
  <c r="EF2679" i="1"/>
  <c r="ES2679" i="1"/>
  <c r="AS2682" i="1"/>
  <c r="AS2683" i="1"/>
  <c r="G2684" i="1"/>
  <c r="G2685" i="1"/>
  <c r="Y2685" i="1"/>
  <c r="G2686" i="1"/>
  <c r="Y2686" i="1"/>
  <c r="Y2687" i="1"/>
  <c r="Y2688" i="1"/>
  <c r="G2694" i="1"/>
  <c r="Y2694" i="1"/>
  <c r="CS2694" i="1"/>
  <c r="G2695" i="1"/>
  <c r="Y2695" i="1"/>
  <c r="G2696" i="1"/>
  <c r="Y2696" i="1"/>
  <c r="CF2697" i="1"/>
  <c r="EF2697" i="1"/>
  <c r="ES2697" i="1"/>
  <c r="G2698" i="1"/>
  <c r="G2699" i="1"/>
  <c r="CF2700" i="1"/>
  <c r="ES2700" i="1"/>
  <c r="CF2703" i="1"/>
  <c r="ES2703" i="1"/>
  <c r="G2704" i="1"/>
  <c r="Y2704" i="1"/>
  <c r="G2705" i="1"/>
  <c r="Y2705" i="1"/>
  <c r="G2708" i="1"/>
  <c r="G2709" i="1"/>
  <c r="CF2710" i="1"/>
  <c r="ES2710" i="1"/>
  <c r="G2717" i="1"/>
  <c r="AS2717" i="1"/>
  <c r="G2718" i="1"/>
  <c r="Y2718" i="1"/>
  <c r="G2719" i="1"/>
  <c r="Y2719" i="1"/>
  <c r="AS2727" i="1"/>
  <c r="AS2728" i="1"/>
  <c r="CF2730" i="1"/>
  <c r="ES2730" i="1"/>
  <c r="X2733" i="1"/>
  <c r="Y2735" i="1"/>
  <c r="Y2736" i="1"/>
  <c r="Y2737" i="1"/>
  <c r="Y2738" i="1"/>
  <c r="Y2739" i="1"/>
  <c r="Y2740" i="1"/>
  <c r="Y2741" i="1"/>
  <c r="Y2742" i="1"/>
  <c r="Y2744" i="1"/>
  <c r="Y2745" i="1"/>
  <c r="Y2746" i="1"/>
  <c r="Y2747" i="1"/>
  <c r="Y2748" i="1"/>
  <c r="Y2749" i="1"/>
  <c r="Y2750" i="1"/>
  <c r="Y2751" i="1"/>
  <c r="Y2752" i="1"/>
  <c r="Y2753" i="1"/>
  <c r="Y2754" i="1"/>
  <c r="CS2754" i="1"/>
  <c r="Y2766" i="1"/>
  <c r="Y2767" i="1"/>
  <c r="Y2768" i="1"/>
  <c r="Y2770" i="1"/>
  <c r="Y2771" i="1"/>
  <c r="Y2772" i="1"/>
  <c r="Y2773" i="1"/>
  <c r="G2774" i="1"/>
  <c r="Y2774" i="1"/>
  <c r="G2775" i="1"/>
  <c r="Y2775" i="1"/>
  <c r="G2776" i="1"/>
  <c r="G2777" i="1"/>
  <c r="Y2777" i="1"/>
  <c r="G2778" i="1"/>
  <c r="Y2778" i="1"/>
  <c r="G2779" i="1"/>
  <c r="G2780" i="1"/>
  <c r="Y2780" i="1"/>
  <c r="AS2780" i="1"/>
  <c r="G2781" i="1"/>
  <c r="Y2781" i="1"/>
  <c r="AS2781" i="1"/>
  <c r="G2782" i="1"/>
  <c r="G2783" i="1"/>
  <c r="Y2783" i="1"/>
  <c r="Y2790" i="1"/>
  <c r="Y2791" i="1"/>
  <c r="Y2792" i="1"/>
  <c r="Y2794" i="1"/>
  <c r="G2795" i="1"/>
  <c r="G2796" i="1"/>
  <c r="CF2799" i="1"/>
  <c r="ES2799" i="1"/>
  <c r="G2800" i="1"/>
  <c r="Y2800" i="1"/>
  <c r="G2801" i="1"/>
  <c r="G2803" i="1"/>
  <c r="Y2803" i="1"/>
  <c r="Y2804" i="1"/>
  <c r="CS2804" i="1"/>
  <c r="CF2808" i="1"/>
  <c r="ES2808" i="1"/>
  <c r="G2809" i="1"/>
  <c r="G2810" i="1"/>
  <c r="CF2811" i="1"/>
  <c r="CH2811" i="1"/>
  <c r="DF2811" i="1"/>
  <c r="DH2811" i="1"/>
  <c r="ES2811" i="1"/>
  <c r="EU2811" i="1"/>
  <c r="Y2818" i="1"/>
  <c r="G2819" i="1"/>
  <c r="Y2820" i="1"/>
  <c r="Y2821" i="1"/>
  <c r="G2822" i="1"/>
  <c r="Y2822" i="1"/>
  <c r="Y2823" i="1"/>
  <c r="Y2824" i="1"/>
  <c r="Y2825" i="1"/>
  <c r="G2828" i="1"/>
  <c r="Y2828" i="1"/>
  <c r="CF2829" i="1"/>
  <c r="ES2829" i="1"/>
  <c r="G2830" i="1"/>
  <c r="G2831" i="1"/>
  <c r="G2832" i="1"/>
  <c r="Y2832" i="1"/>
  <c r="Y2833" i="1"/>
  <c r="G2836" i="1"/>
  <c r="Y2836" i="1"/>
  <c r="G2837" i="1"/>
  <c r="Y2837" i="1"/>
  <c r="AS2838" i="1"/>
  <c r="CF2839" i="1"/>
  <c r="EF2839" i="1"/>
  <c r="ES2839" i="1"/>
  <c r="G2840" i="1"/>
  <c r="Y2840" i="1"/>
  <c r="G2841" i="1"/>
  <c r="G2842" i="1"/>
  <c r="CF2844" i="1"/>
  <c r="ES2844" i="1"/>
  <c r="CF2851" i="1"/>
  <c r="ES2851" i="1"/>
  <c r="Y2855" i="1"/>
  <c r="Y2856" i="1"/>
  <c r="AS2856" i="1"/>
  <c r="Y2858" i="1"/>
  <c r="Y2859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5" i="1"/>
  <c r="Y2893" i="1"/>
  <c r="Y2894" i="1"/>
  <c r="Y2895" i="1"/>
  <c r="Y2896" i="1"/>
  <c r="Y2897" i="1"/>
  <c r="Y2900" i="1"/>
  <c r="Y2901" i="1"/>
  <c r="Y2902" i="1"/>
  <c r="Y2903" i="1"/>
  <c r="Y2904" i="1"/>
  <c r="G2905" i="1"/>
  <c r="Y2905" i="1"/>
  <c r="G2906" i="1"/>
  <c r="Y2906" i="1"/>
  <c r="CS2906" i="1"/>
  <c r="G2907" i="1"/>
  <c r="Y2907" i="1"/>
  <c r="G2908" i="1"/>
  <c r="G2909" i="1"/>
  <c r="G2910" i="1"/>
  <c r="G2911" i="1"/>
  <c r="G2912" i="1"/>
  <c r="G2913" i="1"/>
  <c r="G2914" i="1"/>
  <c r="G2915" i="1"/>
  <c r="G2916" i="1"/>
  <c r="AS2917" i="1"/>
  <c r="CF2917" i="1"/>
  <c r="ES2917" i="1"/>
  <c r="AS2919" i="1"/>
  <c r="G2920" i="1"/>
  <c r="Y2920" i="1"/>
  <c r="G2921" i="1"/>
  <c r="Y2921" i="1"/>
  <c r="Y2925" i="1"/>
  <c r="G2927" i="1"/>
  <c r="Y2927" i="1"/>
  <c r="CS2927" i="1"/>
  <c r="CF2929" i="1"/>
  <c r="ES2929" i="1"/>
  <c r="Y2931" i="1"/>
  <c r="Y2932" i="1"/>
  <c r="Y2933" i="1"/>
  <c r="CF2934" i="1"/>
  <c r="ES2934" i="1"/>
  <c r="G2935" i="1"/>
  <c r="Y2935" i="1"/>
  <c r="CS2935" i="1"/>
  <c r="G2938" i="1"/>
  <c r="Y2938" i="1"/>
  <c r="CF2939" i="1"/>
  <c r="ES2939" i="1"/>
  <c r="CF2940" i="1"/>
  <c r="EF2940" i="1"/>
  <c r="ES2940" i="1"/>
  <c r="Y2941" i="1"/>
  <c r="Y2942" i="1"/>
  <c r="Y2943" i="1"/>
  <c r="CF2944" i="1"/>
  <c r="EF2944" i="1"/>
  <c r="ES2944" i="1"/>
  <c r="G2949" i="1"/>
  <c r="Y2949" i="1"/>
  <c r="G2950" i="1"/>
  <c r="G2951" i="1"/>
  <c r="Y2951" i="1"/>
  <c r="CS2951" i="1"/>
  <c r="G2952" i="1"/>
  <c r="Y2952" i="1"/>
  <c r="G2956" i="1"/>
  <c r="Y2956" i="1"/>
  <c r="Y2958" i="1"/>
  <c r="G2959" i="1"/>
  <c r="G2960" i="1"/>
  <c r="AS2961" i="1"/>
  <c r="AS2962" i="1"/>
  <c r="G2963" i="1"/>
  <c r="Y2963" i="1"/>
  <c r="G2964" i="1"/>
  <c r="Y2964" i="1"/>
  <c r="G2966" i="1"/>
  <c r="Y2966" i="1"/>
  <c r="CS2966" i="1"/>
  <c r="Y2967" i="1"/>
  <c r="CS2967" i="1"/>
  <c r="Y2969" i="1"/>
  <c r="Y2970" i="1"/>
  <c r="Y2971" i="1"/>
  <c r="Y2973" i="1"/>
  <c r="Y2974" i="1"/>
  <c r="Y2976" i="1"/>
  <c r="Y2977" i="1"/>
  <c r="CS2977" i="1"/>
  <c r="Y2978" i="1"/>
  <c r="Y2979" i="1"/>
  <c r="G2980" i="1"/>
  <c r="Y2980" i="1"/>
  <c r="CF2982" i="1"/>
  <c r="ES2982" i="1"/>
  <c r="G2984" i="1"/>
  <c r="Y2984" i="1"/>
  <c r="G2985" i="1"/>
  <c r="G2986" i="1"/>
  <c r="G2987" i="1"/>
  <c r="Y2987" i="1"/>
  <c r="G2988" i="1"/>
  <c r="Y2988" i="1"/>
  <c r="G2991" i="1"/>
  <c r="Y2991" i="1"/>
  <c r="Y2995" i="1"/>
  <c r="Y2996" i="1"/>
  <c r="Y2997" i="1"/>
  <c r="Y3000" i="1"/>
  <c r="G3001" i="1"/>
  <c r="G3002" i="1"/>
  <c r="Y3002" i="1"/>
  <c r="G3003" i="1"/>
  <c r="Y3003" i="1"/>
  <c r="Y3004" i="1"/>
  <c r="G3006" i="1"/>
  <c r="Y3006" i="1"/>
  <c r="CS3006" i="1"/>
  <c r="BS3010" i="1"/>
  <c r="CF3010" i="1"/>
  <c r="ES3010" i="1"/>
  <c r="BS3011" i="1"/>
  <c r="CF3011" i="1"/>
  <c r="ES3011" i="1"/>
  <c r="BS3012" i="1"/>
  <c r="CF3012" i="1"/>
  <c r="ES3012" i="1"/>
  <c r="G3014" i="1"/>
  <c r="Y3015" i="1"/>
  <c r="Y3016" i="1"/>
  <c r="AS3018" i="1"/>
  <c r="Y3019" i="1"/>
  <c r="X3020" i="1"/>
  <c r="Y3021" i="1"/>
  <c r="Y3022" i="1"/>
  <c r="Y3023" i="1"/>
  <c r="Y3024" i="1"/>
  <c r="Y3025" i="1"/>
  <c r="Y3026" i="1"/>
  <c r="CF3031" i="1"/>
  <c r="ES3031" i="1"/>
  <c r="CF3033" i="1"/>
  <c r="ES3033" i="1"/>
  <c r="G3034" i="1"/>
  <c r="G3036" i="1"/>
  <c r="G3037" i="1"/>
  <c r="G3039" i="1"/>
  <c r="Y3039" i="1"/>
  <c r="AS3039" i="1"/>
  <c r="G3040" i="1"/>
  <c r="Y3040" i="1"/>
  <c r="AS3040" i="1"/>
  <c r="G3041" i="1"/>
  <c r="Y3041" i="1"/>
  <c r="G3042" i="1"/>
  <c r="Y3042" i="1"/>
  <c r="G3043" i="1"/>
  <c r="Y3043" i="1"/>
  <c r="G3044" i="1"/>
  <c r="Y3044" i="1"/>
  <c r="G3045" i="1"/>
  <c r="Y3045" i="1"/>
  <c r="AS3046" i="1"/>
  <c r="G3047" i="1"/>
  <c r="Y3047" i="1"/>
  <c r="AS3047" i="1"/>
  <c r="G3048" i="1"/>
  <c r="CF3049" i="1"/>
  <c r="ES3049" i="1"/>
  <c r="CF3050" i="1"/>
  <c r="ES3050" i="1"/>
  <c r="CF3051" i="1"/>
  <c r="ES3051" i="1"/>
  <c r="G3052" i="1"/>
  <c r="G3053" i="1"/>
  <c r="AS3057" i="1"/>
  <c r="G3062" i="1"/>
  <c r="Y3062" i="1"/>
  <c r="CS3062" i="1"/>
  <c r="BS3065" i="1"/>
  <c r="CF3065" i="1"/>
  <c r="ES3065" i="1"/>
  <c r="G3066" i="1"/>
  <c r="Y3066" i="1"/>
  <c r="G3067" i="1"/>
  <c r="Y3067" i="1"/>
  <c r="CS3067" i="1"/>
  <c r="G3068" i="1"/>
  <c r="Y3068" i="1"/>
  <c r="G3069" i="1"/>
  <c r="Y3069" i="1"/>
  <c r="AS3070" i="1"/>
  <c r="BS3071" i="1"/>
  <c r="G3072" i="1"/>
  <c r="G3073" i="1"/>
  <c r="G3074" i="1"/>
  <c r="G3075" i="1"/>
  <c r="Y3075" i="1"/>
  <c r="G3076" i="1"/>
  <c r="Y3076" i="1"/>
  <c r="CS3076" i="1"/>
  <c r="Y3079" i="1"/>
  <c r="G3080" i="1"/>
  <c r="Y3080" i="1"/>
  <c r="G3083" i="1"/>
  <c r="Y3083" i="1"/>
  <c r="G3084" i="1"/>
  <c r="Y3084" i="1"/>
  <c r="G3086" i="1"/>
  <c r="Y3086" i="1"/>
  <c r="AS3086" i="1"/>
  <c r="G3087" i="1"/>
  <c r="Y3087" i="1"/>
  <c r="CF3089" i="1"/>
  <c r="ES3089" i="1"/>
  <c r="CF3090" i="1"/>
  <c r="ES3090" i="1"/>
  <c r="G3093" i="1"/>
  <c r="Y3093" i="1"/>
  <c r="AS3093" i="1"/>
  <c r="CF3094" i="1"/>
  <c r="ES3094" i="1"/>
  <c r="Y3095" i="1"/>
  <c r="G3096" i="1"/>
  <c r="Y3096" i="1"/>
  <c r="AS3096" i="1"/>
  <c r="CF3099" i="1"/>
  <c r="ES3099" i="1"/>
  <c r="Y3100" i="1"/>
  <c r="Y3101" i="1"/>
  <c r="Y3103" i="1"/>
  <c r="Y3104" i="1"/>
  <c r="CF3106" i="1"/>
  <c r="ES3106" i="1"/>
  <c r="G3107" i="1"/>
  <c r="G3109" i="1"/>
  <c r="Y3109" i="1"/>
  <c r="Y3110" i="1"/>
  <c r="CS3110" i="1"/>
  <c r="G3111" i="1"/>
  <c r="Y3111" i="1"/>
  <c r="CS3111" i="1"/>
  <c r="G3112" i="1"/>
  <c r="Y3112" i="1"/>
  <c r="G3115" i="1"/>
  <c r="G3116" i="1"/>
  <c r="Y3116" i="1"/>
  <c r="CF3117" i="1"/>
  <c r="ES3117" i="1"/>
  <c r="G3118" i="1"/>
  <c r="AS3118" i="1"/>
  <c r="G3122" i="1"/>
  <c r="G3123" i="1"/>
  <c r="Y3123" i="1"/>
  <c r="CS3123" i="1"/>
  <c r="G3127" i="1"/>
  <c r="G3128" i="1"/>
  <c r="Y3128" i="1"/>
  <c r="G3130" i="1"/>
  <c r="Y3130" i="1"/>
  <c r="CF3133" i="1"/>
  <c r="ES3133" i="1"/>
  <c r="G3137" i="1"/>
  <c r="Y3137" i="1"/>
  <c r="CS3137" i="1"/>
  <c r="G3138" i="1"/>
  <c r="Y3138" i="1"/>
  <c r="G3139" i="1"/>
  <c r="Y3139" i="1"/>
  <c r="G3140" i="1"/>
  <c r="G3141" i="1"/>
  <c r="G3142" i="1"/>
  <c r="Y3142" i="1"/>
  <c r="G3143" i="1"/>
  <c r="Y3143" i="1"/>
  <c r="AS3145" i="1"/>
  <c r="AS3146" i="1"/>
  <c r="G3149" i="1"/>
  <c r="G3150" i="1"/>
  <c r="G3151" i="1"/>
  <c r="Y3151" i="1"/>
  <c r="G3152" i="1"/>
  <c r="Y3152" i="1"/>
  <c r="CF3153" i="1"/>
  <c r="ES3153" i="1"/>
  <c r="Y3156" i="1"/>
  <c r="Y3157" i="1"/>
  <c r="CF3158" i="1"/>
  <c r="ES3158" i="1"/>
  <c r="Y3159" i="1"/>
  <c r="G3163" i="1"/>
  <c r="G3167" i="1"/>
  <c r="Y3167" i="1"/>
  <c r="G3169" i="1"/>
  <c r="Y3169" i="1"/>
  <c r="G3170" i="1"/>
  <c r="Y3170" i="1"/>
  <c r="CS3170" i="1"/>
  <c r="G3171" i="1"/>
  <c r="G3172" i="1"/>
  <c r="G3174" i="1"/>
  <c r="Y3174" i="1"/>
  <c r="G3176" i="1"/>
  <c r="AS3176" i="1"/>
  <c r="G3177" i="1"/>
  <c r="AS3177" i="1"/>
  <c r="G3178" i="1"/>
  <c r="Y3178" i="1"/>
  <c r="G3179" i="1"/>
  <c r="Y3179" i="1"/>
  <c r="CF3181" i="1"/>
  <c r="ES3181" i="1"/>
  <c r="G3184" i="1"/>
  <c r="Y3184" i="1"/>
  <c r="G3186" i="1"/>
  <c r="Y3186" i="1"/>
  <c r="G3187" i="1"/>
  <c r="Y3187" i="1"/>
  <c r="CU3188" i="1"/>
  <c r="G3189" i="1"/>
  <c r="Y3189" i="1"/>
  <c r="CF3193" i="1"/>
  <c r="ES3193" i="1"/>
  <c r="G3198" i="1"/>
  <c r="Y3198" i="1"/>
  <c r="CS3198" i="1"/>
  <c r="AS3199" i="1"/>
  <c r="AS3200" i="1"/>
  <c r="G3201" i="1"/>
  <c r="Y3201" i="1"/>
  <c r="G3203" i="1"/>
  <c r="Y3203" i="1"/>
  <c r="CS3203" i="1"/>
  <c r="DS3203" i="1"/>
  <c r="AS3204" i="1"/>
  <c r="G3205" i="1"/>
  <c r="G3206" i="1"/>
  <c r="CF3207" i="1"/>
  <c r="DS3207" i="1"/>
  <c r="ES3207" i="1"/>
  <c r="G3208" i="1"/>
  <c r="Y3208" i="1"/>
  <c r="CS3208" i="1"/>
  <c r="G3209" i="1"/>
  <c r="Y3209" i="1"/>
  <c r="CS3209" i="1"/>
  <c r="G3211" i="1"/>
  <c r="G3213" i="1"/>
  <c r="Y3213" i="1"/>
  <c r="G3217" i="1"/>
  <c r="G3219" i="1"/>
  <c r="Y3219" i="1"/>
  <c r="CS3219" i="1"/>
  <c r="DS3220" i="1"/>
  <c r="DS3221" i="1"/>
  <c r="DS3222" i="1"/>
  <c r="G3223" i="1"/>
  <c r="Y3223" i="1"/>
  <c r="Y3224" i="1"/>
  <c r="G3228" i="1"/>
  <c r="Y3228" i="1"/>
  <c r="AS3231" i="1"/>
  <c r="BS3231" i="1"/>
  <c r="CF3231" i="1"/>
  <c r="ES3231" i="1"/>
  <c r="G3234" i="1"/>
  <c r="Y3234" i="1"/>
  <c r="G3236" i="1"/>
  <c r="Y3236" i="1"/>
  <c r="G3237" i="1"/>
  <c r="G3238" i="1"/>
  <c r="Y3238" i="1"/>
  <c r="G3240" i="1"/>
  <c r="Y3240" i="1"/>
  <c r="G3242" i="1"/>
  <c r="Y3242" i="1"/>
  <c r="CS3242" i="1"/>
  <c r="G3245" i="1"/>
  <c r="Y3245" i="1"/>
  <c r="BS3246" i="1"/>
  <c r="CF3246" i="1"/>
  <c r="ES3246" i="1"/>
  <c r="G3250" i="1"/>
  <c r="Y3251" i="1"/>
  <c r="Y3252" i="1"/>
  <c r="G3255" i="1"/>
  <c r="Y3255" i="1"/>
  <c r="CS3255" i="1"/>
  <c r="G3256" i="1"/>
  <c r="Y3256" i="1"/>
  <c r="G3257" i="1"/>
  <c r="Y3257" i="1"/>
  <c r="G3258" i="1"/>
  <c r="G3263" i="1"/>
  <c r="AS3263" i="1"/>
  <c r="AS3266" i="1"/>
  <c r="Y3267" i="1"/>
  <c r="CS3267" i="1"/>
  <c r="BS3268" i="1"/>
  <c r="G3270" i="1"/>
  <c r="Y3270" i="1"/>
  <c r="G3277" i="1"/>
  <c r="Y3277" i="1"/>
  <c r="G3278" i="1"/>
  <c r="G3279" i="1"/>
  <c r="Y3279" i="1"/>
  <c r="CS3279" i="1"/>
  <c r="CF3287" i="1"/>
  <c r="ES3287" i="1"/>
  <c r="CF3289" i="1"/>
  <c r="ES3289" i="1"/>
  <c r="G3292" i="1"/>
  <c r="CF3293" i="1"/>
  <c r="ES3293" i="1"/>
  <c r="G3295" i="1"/>
  <c r="Y3295" i="1"/>
  <c r="Y3296" i="1"/>
  <c r="Y3297" i="1"/>
  <c r="CF3298" i="1"/>
  <c r="ES3298" i="1"/>
  <c r="G3299" i="1"/>
  <c r="Y3299" i="1"/>
  <c r="G3300" i="1"/>
  <c r="Y3300" i="1"/>
  <c r="CS3300" i="1"/>
  <c r="G3301" i="1"/>
  <c r="AS3301" i="1"/>
  <c r="CF3302" i="1"/>
  <c r="ES3302" i="1"/>
  <c r="G3303" i="1"/>
  <c r="Y3303" i="1"/>
  <c r="G3304" i="1"/>
  <c r="Y3304" i="1"/>
  <c r="Y3308" i="1"/>
  <c r="Y3309" i="1"/>
  <c r="AS3310" i="1"/>
  <c r="DS3310" i="1"/>
  <c r="G3311" i="1"/>
  <c r="Y3311" i="1"/>
  <c r="G3314" i="1"/>
  <c r="Y3314" i="1"/>
  <c r="G3319" i="1"/>
  <c r="Y3319" i="1"/>
  <c r="G3320" i="1"/>
  <c r="Y3320" i="1"/>
  <c r="G3321" i="1"/>
  <c r="Y3321" i="1"/>
  <c r="G3322" i="1"/>
  <c r="G3323" i="1"/>
  <c r="G3324" i="1"/>
  <c r="G3325" i="1"/>
  <c r="G3326" i="1"/>
  <c r="Y3326" i="1"/>
  <c r="G3327" i="1"/>
  <c r="Y3327" i="1"/>
  <c r="G3328" i="1"/>
  <c r="G3329" i="1"/>
  <c r="G3331" i="1"/>
  <c r="Y3331" i="1"/>
  <c r="G3333" i="1"/>
  <c r="Y3333" i="1"/>
  <c r="Y3336" i="1"/>
  <c r="G3337" i="1"/>
  <c r="Y3337" i="1"/>
  <c r="Y3338" i="1"/>
  <c r="G3341" i="1"/>
  <c r="AS3341" i="1"/>
  <c r="G3342" i="1"/>
  <c r="AS3342" i="1"/>
  <c r="CF3343" i="1"/>
  <c r="ES3343" i="1"/>
  <c r="AS3344" i="1"/>
  <c r="Y3345" i="1"/>
  <c r="CF3346" i="1"/>
  <c r="ES3346" i="1"/>
  <c r="CF3347" i="1"/>
  <c r="ES3347" i="1"/>
  <c r="Y3348" i="1"/>
  <c r="CF3349" i="1"/>
  <c r="ES3349" i="1"/>
  <c r="G3353" i="1"/>
  <c r="Y3353" i="1"/>
  <c r="CS3353" i="1"/>
  <c r="G3356" i="1"/>
  <c r="Y3356" i="1"/>
  <c r="G3357" i="1"/>
  <c r="G3358" i="1"/>
  <c r="Y3358" i="1"/>
  <c r="G3360" i="1"/>
  <c r="Y3360" i="1"/>
  <c r="Y3361" i="1"/>
  <c r="G3362" i="1"/>
  <c r="Y3362" i="1"/>
  <c r="Y3366" i="1"/>
  <c r="CF3367" i="1"/>
  <c r="ES3367" i="1"/>
  <c r="CF3368" i="1"/>
  <c r="ES3368" i="1"/>
  <c r="CF3372" i="1"/>
  <c r="EF3372" i="1"/>
  <c r="ES3372" i="1"/>
  <c r="AS3373" i="1"/>
  <c r="AS3374" i="1"/>
  <c r="AS3376" i="1"/>
  <c r="G3377" i="1"/>
  <c r="Y3377" i="1"/>
  <c r="CS3377" i="1"/>
  <c r="G3378" i="1"/>
  <c r="Y3378" i="1"/>
  <c r="G3379" i="1"/>
  <c r="Y3379" i="1"/>
  <c r="G3380" i="1"/>
  <c r="G3381" i="1"/>
  <c r="AS3382" i="1"/>
  <c r="AS3383" i="1"/>
  <c r="G3387" i="1"/>
  <c r="Y3387" i="1"/>
  <c r="G3388" i="1"/>
  <c r="G3389" i="1"/>
  <c r="G3390" i="1"/>
  <c r="BS3391" i="1"/>
  <c r="CF3391" i="1"/>
  <c r="ES3391" i="1"/>
  <c r="G3396" i="1"/>
  <c r="Y3396" i="1"/>
  <c r="CS3396" i="1"/>
  <c r="CF3399" i="1"/>
  <c r="ES3399" i="1"/>
  <c r="G3403" i="1"/>
  <c r="Y3404" i="1"/>
  <c r="G3405" i="1"/>
  <c r="AS3405" i="1"/>
  <c r="G3406" i="1"/>
  <c r="AS3406" i="1"/>
  <c r="CF3411" i="1"/>
  <c r="ES3411" i="1"/>
  <c r="G3412" i="1"/>
  <c r="Y3412" i="1"/>
  <c r="G3413" i="1"/>
  <c r="Y3413" i="1"/>
  <c r="G3414" i="1"/>
  <c r="Y3414" i="1"/>
  <c r="G3415" i="1"/>
  <c r="AS3415" i="1"/>
  <c r="Y3416" i="1"/>
  <c r="CS3416" i="1"/>
  <c r="G3417" i="1"/>
  <c r="Y3417" i="1"/>
  <c r="AS3417" i="1"/>
  <c r="CF3418" i="1"/>
  <c r="ES3418" i="1"/>
  <c r="CF3419" i="1"/>
  <c r="ES3419" i="1"/>
  <c r="Y3422" i="1"/>
  <c r="Y3423" i="1"/>
  <c r="G3425" i="1"/>
  <c r="Y3425" i="1"/>
  <c r="Y3426" i="1"/>
  <c r="Y3427" i="1"/>
  <c r="AS3428" i="1"/>
  <c r="CF3428" i="1"/>
  <c r="ES3428" i="1"/>
  <c r="G3430" i="1"/>
  <c r="Y3430" i="1"/>
  <c r="AS3430" i="1"/>
  <c r="X3431" i="1"/>
  <c r="G3435" i="1"/>
  <c r="Y3435" i="1"/>
  <c r="Y3436" i="1"/>
  <c r="CF3442" i="1"/>
  <c r="DS3442" i="1"/>
  <c r="ES3442" i="1"/>
  <c r="G3443" i="1"/>
  <c r="Y3443" i="1"/>
  <c r="G3444" i="1"/>
  <c r="Y3444" i="1"/>
  <c r="G3445" i="1"/>
  <c r="Y3445" i="1"/>
  <c r="AS3447" i="1"/>
  <c r="CF3447" i="1"/>
  <c r="ES3447" i="1"/>
  <c r="Y3448" i="1"/>
  <c r="G3450" i="1"/>
  <c r="G3451" i="1"/>
  <c r="Y3451" i="1"/>
  <c r="CS3451" i="1"/>
  <c r="G3452" i="1"/>
  <c r="Y3453" i="1"/>
  <c r="G3454" i="1"/>
  <c r="Y3454" i="1"/>
  <c r="G3455" i="1"/>
  <c r="CF3459" i="1"/>
  <c r="ES3459" i="1"/>
  <c r="CF3460" i="1"/>
  <c r="ES3460" i="1"/>
  <c r="CF3461" i="1"/>
  <c r="ES3461" i="1"/>
  <c r="G3463" i="1"/>
  <c r="G3464" i="1"/>
  <c r="Y3464" i="1"/>
  <c r="CS3464" i="1"/>
  <c r="CF3465" i="1"/>
  <c r="ES3465" i="1"/>
  <c r="CF3466" i="1"/>
  <c r="ES3466" i="1"/>
  <c r="G3468" i="1"/>
  <c r="Y3468" i="1"/>
  <c r="CS3468" i="1"/>
  <c r="G3469" i="1"/>
  <c r="Y3469" i="1"/>
  <c r="G3470" i="1"/>
  <c r="Y3470" i="1"/>
  <c r="AS3470" i="1"/>
  <c r="CS3470" i="1"/>
  <c r="AS3471" i="1"/>
  <c r="AS3472" i="1"/>
  <c r="G3474" i="1"/>
  <c r="Y3474" i="1"/>
  <c r="G3475" i="1"/>
  <c r="Y3475" i="1"/>
  <c r="Y3476" i="1"/>
  <c r="AS3476" i="1"/>
  <c r="G3477" i="1"/>
  <c r="AS3478" i="1"/>
  <c r="CF3479" i="1"/>
  <c r="ES3479" i="1"/>
  <c r="CF3493" i="1"/>
  <c r="ES3493" i="1"/>
  <c r="X3494" i="1"/>
  <c r="AS3494" i="1"/>
  <c r="G3495" i="1"/>
  <c r="Y3495" i="1"/>
  <c r="AS3495" i="1"/>
  <c r="G3497" i="1"/>
  <c r="Y3497" i="1"/>
  <c r="G3498" i="1"/>
  <c r="Y3498" i="1"/>
  <c r="G3499" i="1"/>
  <c r="Y3499" i="1"/>
  <c r="G3504" i="1"/>
  <c r="Y3504" i="1"/>
  <c r="G3507" i="1"/>
  <c r="Y3507" i="1"/>
  <c r="G3508" i="1"/>
  <c r="G3510" i="1"/>
  <c r="Y3510" i="1"/>
  <c r="G3511" i="1"/>
  <c r="Y3511" i="1"/>
  <c r="G3512" i="1"/>
  <c r="AS3512" i="1"/>
  <c r="G3513" i="1"/>
  <c r="CF3516" i="1"/>
  <c r="ES3516" i="1"/>
  <c r="CF3517" i="1"/>
  <c r="ES3517" i="1"/>
  <c r="G3518" i="1"/>
  <c r="Y3518" i="1"/>
  <c r="CS3518" i="1"/>
  <c r="G3519" i="1"/>
  <c r="Y3519" i="1"/>
  <c r="G3520" i="1"/>
  <c r="Y3520" i="1"/>
  <c r="Y3530" i="1"/>
  <c r="G3531" i="1"/>
  <c r="Y3531" i="1"/>
  <c r="G3532" i="1"/>
  <c r="Y3532" i="1"/>
  <c r="G3533" i="1"/>
  <c r="G3534" i="1"/>
  <c r="G3535" i="1"/>
  <c r="Y3535" i="1"/>
  <c r="G3536" i="1"/>
  <c r="G3539" i="1"/>
  <c r="Y3539" i="1"/>
  <c r="G3541" i="1"/>
  <c r="G3543" i="1"/>
  <c r="Y3545" i="1"/>
  <c r="G3546" i="1"/>
  <c r="Y3546" i="1"/>
  <c r="Y3548" i="1"/>
  <c r="G3549" i="1"/>
  <c r="Y3549" i="1"/>
  <c r="Y3550" i="1"/>
  <c r="Y3551" i="1"/>
  <c r="Y3552" i="1"/>
  <c r="CS3552" i="1"/>
  <c r="G3553" i="1"/>
  <c r="G3554" i="1"/>
  <c r="Y3554" i="1"/>
  <c r="CS3554" i="1"/>
  <c r="G3555" i="1"/>
  <c r="Y3555" i="1"/>
  <c r="CS3555" i="1"/>
  <c r="DS3555" i="1"/>
  <c r="Y3557" i="1"/>
  <c r="Y3558" i="1"/>
  <c r="G3559" i="1"/>
  <c r="CF3560" i="1"/>
  <c r="ES3560" i="1"/>
  <c r="G3563" i="1"/>
  <c r="Y3563" i="1"/>
  <c r="CS3563" i="1"/>
  <c r="G3564" i="1"/>
  <c r="Y3564" i="1"/>
  <c r="CS3564" i="1"/>
  <c r="Y3566" i="1"/>
  <c r="Y3567" i="1"/>
  <c r="G3568" i="1"/>
  <c r="Y3568" i="1"/>
  <c r="G3569" i="1"/>
  <c r="Y3569" i="1"/>
  <c r="CS3569" i="1"/>
  <c r="G3570" i="1"/>
  <c r="Y3570" i="1"/>
  <c r="G3571" i="1"/>
  <c r="AS3571" i="1"/>
  <c r="AS3572" i="1"/>
  <c r="G3575" i="1"/>
  <c r="Y3575" i="1"/>
  <c r="CS3575" i="1"/>
  <c r="CF3576" i="1"/>
  <c r="DF3576" i="1"/>
  <c r="ES3576" i="1"/>
  <c r="BS3581" i="1"/>
  <c r="CF3581" i="1"/>
  <c r="ES3581" i="1"/>
  <c r="Y3586" i="1"/>
  <c r="G3587" i="1"/>
  <c r="Y3587" i="1"/>
  <c r="G3588" i="1"/>
  <c r="Y3588" i="1"/>
  <c r="G3589" i="1"/>
  <c r="Y3589" i="1"/>
  <c r="G3590" i="1"/>
  <c r="G3593" i="1"/>
  <c r="Y3593" i="1"/>
  <c r="G3594" i="1"/>
  <c r="Y3594" i="1"/>
  <c r="G3599" i="1"/>
  <c r="Y3599" i="1"/>
  <c r="CS3599" i="1"/>
  <c r="Y3600" i="1"/>
  <c r="CS3600" i="1"/>
  <c r="G3601" i="1"/>
  <c r="AS3602" i="1"/>
  <c r="G3606" i="1"/>
  <c r="Y3606" i="1"/>
  <c r="CS3606" i="1"/>
  <c r="AS3607" i="1"/>
  <c r="G3612" i="1"/>
  <c r="Y3612" i="1"/>
  <c r="CF3614" i="1"/>
  <c r="ES3614" i="1"/>
  <c r="CF3617" i="1"/>
  <c r="ES3617" i="1"/>
  <c r="G3618" i="1"/>
  <c r="Y3618" i="1"/>
  <c r="CS3618" i="1"/>
  <c r="G3619" i="1"/>
  <c r="Y3619" i="1"/>
  <c r="CS3619" i="1"/>
  <c r="G3620" i="1"/>
  <c r="Y3620" i="1"/>
  <c r="G3621" i="1"/>
  <c r="Y3621" i="1"/>
  <c r="G3624" i="1"/>
  <c r="Y3624" i="1"/>
  <c r="G3626" i="1"/>
  <c r="Y3626" i="1"/>
  <c r="G3633" i="1"/>
  <c r="Y3633" i="1"/>
  <c r="G3634" i="1"/>
  <c r="Y3634" i="1"/>
  <c r="G3635" i="1"/>
  <c r="Y3635" i="1"/>
  <c r="CM3636" i="1"/>
  <c r="G3637" i="1"/>
  <c r="Y3637" i="1"/>
  <c r="CF3639" i="1"/>
  <c r="ES3639" i="1"/>
  <c r="G3640" i="1"/>
  <c r="G3641" i="1"/>
  <c r="G3642" i="1"/>
  <c r="G3644" i="1"/>
  <c r="G3646" i="1"/>
  <c r="G3650" i="1"/>
  <c r="Y3650" i="1"/>
  <c r="G3651" i="1"/>
  <c r="Y3651" i="1"/>
  <c r="G3653" i="1"/>
  <c r="Y3653" i="1"/>
  <c r="CS3653" i="1"/>
  <c r="CF3657" i="1"/>
  <c r="ES3657" i="1"/>
  <c r="CF3658" i="1"/>
  <c r="ES3658" i="1"/>
  <c r="G3661" i="1"/>
  <c r="Y3661" i="1"/>
  <c r="CF3666" i="1"/>
  <c r="ES3666" i="1"/>
  <c r="G3668" i="1"/>
  <c r="Y3668" i="1"/>
  <c r="G3669" i="1"/>
  <c r="Y3669" i="1"/>
  <c r="Y3671" i="1"/>
  <c r="G3673" i="1"/>
  <c r="Y3673" i="1"/>
  <c r="G3674" i="1"/>
  <c r="Y3674" i="1"/>
  <c r="Y3677" i="1"/>
  <c r="BO3677" i="1"/>
  <c r="CO3677" i="1"/>
  <c r="CS3677" i="1"/>
  <c r="G3680" i="1"/>
  <c r="G3681" i="1"/>
  <c r="Y3681" i="1"/>
  <c r="G3682" i="1"/>
  <c r="Y3683" i="1"/>
  <c r="G3684" i="1"/>
  <c r="Y3684" i="1"/>
  <c r="G3685" i="1"/>
  <c r="Y3685" i="1"/>
  <c r="CF3688" i="1"/>
  <c r="ES3688" i="1"/>
  <c r="G3689" i="1"/>
  <c r="G3690" i="1"/>
  <c r="Y3690" i="1"/>
  <c r="CS3690" i="1"/>
  <c r="G3692" i="1"/>
  <c r="Y3692" i="1"/>
  <c r="G3693" i="1"/>
  <c r="AS3695" i="1"/>
  <c r="BS3695" i="1"/>
  <c r="CF3695" i="1"/>
  <c r="ES3695" i="1"/>
  <c r="G3696" i="1"/>
  <c r="Y3696" i="1"/>
  <c r="Y3697" i="1"/>
  <c r="G3699" i="1"/>
  <c r="Y3702" i="1"/>
  <c r="Y3703" i="1"/>
  <c r="Y3704" i="1"/>
  <c r="Y3706" i="1"/>
  <c r="G3707" i="1"/>
  <c r="Y3707" i="1"/>
  <c r="G3708" i="1"/>
  <c r="G3709" i="1"/>
  <c r="Y3709" i="1"/>
  <c r="G3710" i="1"/>
  <c r="Y3710" i="1"/>
  <c r="G3711" i="1"/>
  <c r="Y3711" i="1"/>
  <c r="AS3711" i="1"/>
  <c r="CS3711" i="1"/>
  <c r="G3712" i="1"/>
  <c r="Y3715" i="1"/>
  <c r="Y3716" i="1"/>
  <c r="G3717" i="1"/>
  <c r="Y3717" i="1"/>
  <c r="CS3717" i="1"/>
  <c r="G3720" i="1"/>
  <c r="G3721" i="1"/>
  <c r="CF3722" i="1"/>
  <c r="ES3722" i="1"/>
  <c r="G3724" i="1"/>
  <c r="Y3724" i="1"/>
  <c r="G3725" i="1"/>
  <c r="Y3725" i="1"/>
  <c r="G3726" i="1"/>
  <c r="Y3726" i="1"/>
  <c r="AS3731" i="1"/>
  <c r="CF3731" i="1"/>
  <c r="ES3731" i="1"/>
  <c r="G3733" i="1"/>
  <c r="G3734" i="1"/>
  <c r="Y3734" i="1"/>
  <c r="G3735" i="1"/>
  <c r="CF3738" i="1"/>
  <c r="ES3738" i="1"/>
  <c r="G3739" i="1"/>
  <c r="Y3739" i="1"/>
  <c r="G3740" i="1"/>
  <c r="Y3740" i="1"/>
  <c r="G3741" i="1"/>
  <c r="Y3741" i="1"/>
  <c r="AS3741" i="1"/>
  <c r="G3742" i="1"/>
  <c r="Y3742" i="1"/>
  <c r="G3743" i="1"/>
  <c r="Y3743" i="1"/>
  <c r="AS3746" i="1"/>
  <c r="Y3753" i="1"/>
  <c r="Y3754" i="1"/>
  <c r="Y3755" i="1"/>
  <c r="G3759" i="1"/>
  <c r="Y3759" i="1"/>
  <c r="AS3760" i="1"/>
  <c r="G3761" i="1"/>
  <c r="Y3761" i="1"/>
  <c r="G3762" i="1"/>
  <c r="Y3762" i="1"/>
  <c r="G3763" i="1"/>
  <c r="Y3763" i="1"/>
  <c r="G3764" i="1"/>
  <c r="Y3764" i="1"/>
  <c r="CS3764" i="1"/>
  <c r="G3765" i="1"/>
  <c r="Y3765" i="1"/>
  <c r="CF3766" i="1"/>
  <c r="EF3766" i="1"/>
  <c r="ES3766" i="1"/>
  <c r="Y3770" i="1"/>
  <c r="Y3771" i="1"/>
  <c r="G3772" i="1"/>
  <c r="Y3772" i="1"/>
  <c r="G3773" i="1"/>
  <c r="Y3773" i="1"/>
  <c r="G3774" i="1"/>
  <c r="Y3774" i="1"/>
  <c r="G3775" i="1"/>
  <c r="Y3775" i="1"/>
  <c r="G3776" i="1"/>
  <c r="Y3776" i="1"/>
  <c r="G3777" i="1"/>
  <c r="G3779" i="1"/>
  <c r="Y3779" i="1"/>
  <c r="G3780" i="1"/>
  <c r="Y3780" i="1"/>
  <c r="G3783" i="1"/>
  <c r="G3785" i="1"/>
  <c r="CF3785" i="1"/>
  <c r="ES3785" i="1"/>
  <c r="G3786" i="1"/>
  <c r="G3787" i="1"/>
  <c r="Y3787" i="1"/>
  <c r="G3788" i="1"/>
  <c r="Y3788" i="1"/>
  <c r="AS3790" i="1"/>
  <c r="AS3791" i="1"/>
  <c r="AS3792" i="1"/>
  <c r="G3794" i="1"/>
  <c r="Y3794" i="1"/>
  <c r="G3795" i="1"/>
  <c r="Y3795" i="1"/>
  <c r="G3796" i="1"/>
  <c r="Y3796" i="1"/>
  <c r="G3797" i="1"/>
  <c r="Y3797" i="1"/>
  <c r="G3798" i="1"/>
  <c r="AS3799" i="1"/>
  <c r="G3803" i="1"/>
  <c r="Y3803" i="1"/>
  <c r="CS3803" i="1"/>
  <c r="CF3806" i="1"/>
  <c r="ES3806" i="1"/>
  <c r="G3808" i="1"/>
  <c r="Y3808" i="1"/>
  <c r="G3811" i="1"/>
  <c r="G3812" i="1"/>
  <c r="CF3813" i="1"/>
  <c r="ES3813" i="1"/>
  <c r="G3814" i="1"/>
  <c r="Y3814" i="1"/>
  <c r="G3816" i="1"/>
  <c r="CF3822" i="1"/>
  <c r="ES3822" i="1"/>
  <c r="CF3823" i="1"/>
  <c r="ES3823" i="1"/>
  <c r="G3824" i="1"/>
  <c r="Y3824" i="1"/>
  <c r="G3825" i="1"/>
  <c r="Y3825" i="1"/>
  <c r="AS3825" i="1"/>
  <c r="Y3826" i="1"/>
  <c r="Y3828" i="1"/>
  <c r="Y3829" i="1"/>
  <c r="Y3830" i="1"/>
  <c r="G3834" i="1"/>
  <c r="Y3834" i="1"/>
  <c r="G3838" i="1"/>
  <c r="Y3838" i="1"/>
  <c r="G3839" i="1"/>
  <c r="Y3839" i="1"/>
  <c r="CF3840" i="1"/>
  <c r="EF3840" i="1"/>
  <c r="ES3840" i="1"/>
  <c r="G3841" i="1"/>
  <c r="Y3841" i="1"/>
  <c r="CF3842" i="1"/>
  <c r="ES3842" i="1"/>
  <c r="CF3843" i="1"/>
  <c r="ES3843" i="1"/>
  <c r="G3844" i="1"/>
  <c r="Y3844" i="1"/>
  <c r="G3846" i="1"/>
  <c r="Y3846" i="1"/>
  <c r="CF3847" i="1"/>
  <c r="ES3847" i="1"/>
  <c r="G3849" i="1"/>
  <c r="Y3849" i="1"/>
  <c r="CS3849" i="1"/>
  <c r="G3851" i="1"/>
  <c r="Y3851" i="1"/>
  <c r="AS3854" i="1"/>
  <c r="CF3854" i="1"/>
  <c r="EF3854" i="1"/>
  <c r="ES3854" i="1"/>
  <c r="G3855" i="1"/>
  <c r="G3856" i="1"/>
  <c r="G3857" i="1"/>
  <c r="Y3857" i="1"/>
  <c r="CF3858" i="1"/>
  <c r="ES3858" i="1"/>
  <c r="G3862" i="1"/>
  <c r="CF3862" i="1"/>
  <c r="ES3862" i="1"/>
  <c r="G3863" i="1"/>
  <c r="Y3863" i="1"/>
  <c r="CS3863" i="1"/>
  <c r="G3866" i="1"/>
  <c r="Y3866" i="1"/>
  <c r="G3867" i="1"/>
  <c r="Y3867" i="1"/>
  <c r="G3868" i="1"/>
  <c r="Y3868" i="1"/>
  <c r="G3869" i="1"/>
  <c r="Y3869" i="1"/>
  <c r="G3870" i="1"/>
  <c r="Y3870" i="1"/>
  <c r="G3872" i="1"/>
  <c r="Y3872" i="1"/>
  <c r="G3873" i="1"/>
  <c r="Y3873" i="1"/>
  <c r="G3874" i="1"/>
  <c r="Y3874" i="1"/>
  <c r="G3875" i="1"/>
  <c r="Y3875" i="1"/>
  <c r="G3876" i="1"/>
  <c r="Y3876" i="1"/>
  <c r="AS3876" i="1"/>
  <c r="CF3877" i="1"/>
  <c r="ES3877" i="1"/>
  <c r="CF3878" i="1"/>
  <c r="ES3878" i="1"/>
  <c r="G3879" i="1"/>
  <c r="Y3879" i="1"/>
  <c r="CS3879" i="1"/>
  <c r="G3880" i="1"/>
  <c r="G3883" i="1"/>
  <c r="G3884" i="1"/>
  <c r="Y3884" i="1"/>
  <c r="G3885" i="1"/>
  <c r="G3886" i="1"/>
  <c r="Y3886" i="1"/>
  <c r="G3887" i="1"/>
  <c r="G3888" i="1"/>
  <c r="G3889" i="1"/>
  <c r="Y3889" i="1"/>
  <c r="Y3890" i="1"/>
  <c r="CS3890" i="1"/>
  <c r="CF3891" i="1"/>
  <c r="EF3891" i="1"/>
  <c r="ES3891" i="1"/>
  <c r="CF3892" i="1"/>
  <c r="EF3892" i="1"/>
  <c r="ES3892" i="1"/>
  <c r="CF3893" i="1"/>
  <c r="EF3893" i="1"/>
  <c r="ES3893" i="1"/>
  <c r="G3896" i="1"/>
  <c r="G3897" i="1"/>
  <c r="Y3897" i="1"/>
  <c r="G3900" i="1"/>
  <c r="Y3900" i="1"/>
  <c r="G3901" i="1"/>
  <c r="Y3901" i="1"/>
  <c r="G3902" i="1"/>
  <c r="Y3902" i="1"/>
  <c r="CS3902" i="1"/>
  <c r="G3903" i="1"/>
  <c r="Y3903" i="1"/>
  <c r="BS3904" i="1"/>
  <c r="CF3904" i="1"/>
  <c r="ES3904" i="1"/>
  <c r="BS3905" i="1"/>
  <c r="CF3905" i="1"/>
  <c r="ES3905" i="1"/>
  <c r="BS3906" i="1"/>
  <c r="BS3907" i="1"/>
  <c r="CF3907" i="1"/>
  <c r="ES3907" i="1"/>
  <c r="G3908" i="1"/>
  <c r="AS3908" i="1"/>
  <c r="X3911" i="1"/>
  <c r="G3912" i="1"/>
  <c r="G3914" i="1"/>
  <c r="Y3914" i="1"/>
  <c r="Y3916" i="1"/>
  <c r="Y3919" i="1"/>
  <c r="CF3920" i="1"/>
  <c r="ES3920" i="1"/>
  <c r="CF3923" i="1"/>
  <c r="ES3923" i="1"/>
  <c r="Y3925" i="1"/>
  <c r="CF3926" i="1"/>
  <c r="ES3926" i="1"/>
  <c r="Y3938" i="1"/>
  <c r="BU3939" i="1"/>
  <c r="G3940" i="1"/>
  <c r="G3941" i="1"/>
  <c r="Y3943" i="1"/>
  <c r="Y3944" i="1"/>
  <c r="AS3944" i="1"/>
  <c r="Y3946" i="1"/>
  <c r="Y3947" i="1"/>
  <c r="Y3948" i="1"/>
  <c r="G3949" i="1"/>
  <c r="Y3949" i="1"/>
  <c r="AS3949" i="1"/>
  <c r="Y3950" i="1"/>
  <c r="G3951" i="1"/>
  <c r="Y3951" i="1"/>
  <c r="G3952" i="1"/>
  <c r="Y3952" i="1"/>
  <c r="G3954" i="1"/>
  <c r="G3956" i="1"/>
  <c r="Y3956" i="1"/>
  <c r="G3957" i="1"/>
  <c r="Y3957" i="1"/>
  <c r="AS3958" i="1"/>
  <c r="Y3961" i="1"/>
  <c r="Y3962" i="1"/>
  <c r="Y3963" i="1"/>
  <c r="CF3968" i="1"/>
  <c r="ES3968" i="1"/>
  <c r="BS3969" i="1"/>
  <c r="CF3969" i="1"/>
  <c r="ES3969" i="1"/>
  <c r="BS3970" i="1"/>
  <c r="CF3970" i="1"/>
  <c r="ES3970" i="1"/>
  <c r="G3971" i="1"/>
  <c r="Y3971" i="1"/>
  <c r="CS3971" i="1"/>
  <c r="BU3972" i="1"/>
  <c r="BW3972" i="1"/>
  <c r="G3976" i="1"/>
  <c r="Y3976" i="1"/>
  <c r="Y3977" i="1"/>
  <c r="Y3978" i="1"/>
  <c r="G3979" i="1"/>
  <c r="Y3979" i="1"/>
  <c r="AS3979" i="1"/>
  <c r="G3980" i="1"/>
  <c r="Y3980" i="1"/>
  <c r="AS3980" i="1"/>
  <c r="G3981" i="1"/>
  <c r="Y3981" i="1"/>
  <c r="G3982" i="1"/>
  <c r="Y3982" i="1"/>
  <c r="AS3982" i="1"/>
  <c r="G3983" i="1"/>
  <c r="Y3984" i="1"/>
  <c r="CS3984" i="1"/>
  <c r="G3985" i="1"/>
  <c r="AS3985" i="1"/>
  <c r="G3986" i="1"/>
  <c r="Y3986" i="1"/>
  <c r="CS3986" i="1"/>
  <c r="G3988" i="1"/>
  <c r="Y3988" i="1"/>
  <c r="G3989" i="1"/>
  <c r="Y3989" i="1"/>
  <c r="G3990" i="1"/>
  <c r="G3991" i="1"/>
  <c r="Y3991" i="1"/>
  <c r="G3994" i="1"/>
  <c r="Y3994" i="1"/>
  <c r="Y3996" i="1"/>
  <c r="G3998" i="1"/>
  <c r="Y3998" i="1"/>
  <c r="G4000" i="1"/>
  <c r="Y4000" i="1"/>
  <c r="AS4001" i="1"/>
  <c r="G4002" i="1"/>
  <c r="Y4002" i="1"/>
  <c r="CF4003" i="1"/>
  <c r="ES4003" i="1"/>
  <c r="CF4007" i="1"/>
  <c r="ES4007" i="1"/>
  <c r="G4008" i="1"/>
  <c r="Y4008" i="1"/>
  <c r="G4009" i="1"/>
  <c r="Y4009" i="1"/>
  <c r="G4010" i="1"/>
  <c r="Y4010" i="1"/>
  <c r="G4012" i="1"/>
  <c r="Y4012" i="1"/>
  <c r="G4013" i="1"/>
  <c r="Y4013" i="1"/>
  <c r="G4014" i="1"/>
  <c r="G4015" i="1"/>
  <c r="G4017" i="1"/>
  <c r="G4018" i="1"/>
  <c r="BS4023" i="1"/>
  <c r="AS4026" i="1"/>
  <c r="G4028" i="1"/>
  <c r="Y4028" i="1"/>
  <c r="G4030" i="1"/>
  <c r="Y4030" i="1"/>
  <c r="G4031" i="1"/>
  <c r="Y4031" i="1"/>
  <c r="CS4031" i="1"/>
  <c r="G4034" i="1"/>
  <c r="Y4034" i="1"/>
  <c r="CS4034" i="1"/>
  <c r="G4035" i="1"/>
  <c r="Y4035" i="1"/>
  <c r="CS4035" i="1"/>
  <c r="G4036" i="1"/>
  <c r="Y4036" i="1"/>
  <c r="G4037" i="1"/>
  <c r="Y4037" i="1"/>
  <c r="AS4037" i="1"/>
  <c r="G4038" i="1"/>
  <c r="Y4038" i="1"/>
  <c r="AS4038" i="1"/>
  <c r="G4039" i="1"/>
  <c r="Y4039" i="1"/>
  <c r="AS4039" i="1"/>
  <c r="G4043" i="1"/>
  <c r="AS4043" i="1"/>
  <c r="BS4044" i="1"/>
  <c r="G4046" i="1"/>
  <c r="Y4046" i="1"/>
  <c r="CS4046" i="1"/>
  <c r="BS4048" i="1"/>
  <c r="CF4048" i="1"/>
  <c r="CS4048" i="1"/>
  <c r="ES4048" i="1"/>
  <c r="G4051" i="1"/>
  <c r="G4052" i="1"/>
  <c r="G4054" i="1"/>
  <c r="Y4054" i="1"/>
  <c r="G4060" i="1"/>
  <c r="Y4060" i="1"/>
  <c r="G4065" i="1"/>
  <c r="Y4065" i="1"/>
  <c r="G4066" i="1"/>
  <c r="Y4066" i="1"/>
  <c r="G4069" i="1"/>
  <c r="Y4069" i="1"/>
  <c r="AS4069" i="1"/>
  <c r="G4071" i="1"/>
  <c r="Y4071" i="1"/>
  <c r="CS4071" i="1"/>
  <c r="G4075" i="1"/>
  <c r="Y4075" i="1"/>
  <c r="AS4076" i="1"/>
  <c r="G4077" i="1"/>
  <c r="Y4077" i="1"/>
  <c r="G4078" i="1"/>
  <c r="Y4078" i="1"/>
  <c r="G4079" i="1"/>
  <c r="Y4079" i="1"/>
  <c r="Y4080" i="1"/>
  <c r="G4081" i="1"/>
  <c r="Y4081" i="1"/>
  <c r="G4082" i="1"/>
  <c r="Y4082" i="1"/>
  <c r="G4083" i="1"/>
  <c r="Y4086" i="1"/>
  <c r="CS4086" i="1"/>
  <c r="G4087" i="1"/>
  <c r="Y4087" i="1"/>
  <c r="CS4087" i="1"/>
  <c r="G4088" i="1"/>
  <c r="Y4088" i="1"/>
  <c r="CS4088" i="1"/>
  <c r="AS4090" i="1"/>
  <c r="G4092" i="1"/>
  <c r="Y4092" i="1"/>
  <c r="CS4092" i="1"/>
  <c r="G4093" i="1"/>
  <c r="Y4093" i="1"/>
  <c r="CS4093" i="1"/>
  <c r="G4094" i="1"/>
  <c r="Y4094" i="1"/>
  <c r="CS4094" i="1"/>
  <c r="G4095" i="1"/>
  <c r="Y4095" i="1"/>
  <c r="CS4095" i="1"/>
  <c r="G4097" i="1"/>
  <c r="Y4097" i="1"/>
  <c r="CS4097" i="1"/>
  <c r="G4098" i="1"/>
  <c r="Y4098" i="1"/>
  <c r="CS4098" i="1"/>
  <c r="G4100" i="1"/>
  <c r="Y4100" i="1"/>
  <c r="G4101" i="1"/>
  <c r="Y4101" i="1"/>
  <c r="G4103" i="1"/>
  <c r="Y4103" i="1"/>
  <c r="CS4103" i="1"/>
  <c r="Y4104" i="1"/>
  <c r="Y4105" i="1"/>
  <c r="AS4105" i="1"/>
  <c r="Y4106" i="1"/>
  <c r="AS4106" i="1"/>
  <c r="Y4107" i="1"/>
  <c r="AS4107" i="1"/>
  <c r="Y4108" i="1"/>
  <c r="AS4108" i="1"/>
  <c r="G4112" i="1"/>
  <c r="Y4112" i="1"/>
  <c r="BO4112" i="1"/>
  <c r="CO4112" i="1"/>
  <c r="CS4112" i="1"/>
  <c r="G4113" i="1"/>
  <c r="G4114" i="1"/>
  <c r="Y4114" i="1"/>
  <c r="G4115" i="1"/>
  <c r="Y4115" i="1"/>
  <c r="G4116" i="1"/>
  <c r="Y4116" i="1"/>
  <c r="CS4116" i="1"/>
  <c r="G4120" i="1"/>
  <c r="Y4120" i="1"/>
  <c r="CF4121" i="1"/>
  <c r="ES4121" i="1"/>
  <c r="G4123" i="1"/>
  <c r="G4124" i="1"/>
  <c r="Y4125" i="1"/>
  <c r="G4126" i="1"/>
  <c r="Y4126" i="1"/>
  <c r="G4128" i="1"/>
  <c r="Y4128" i="1"/>
  <c r="AS4128" i="1"/>
  <c r="G4130" i="1"/>
  <c r="G4131" i="1"/>
  <c r="G4133" i="1"/>
  <c r="Y4133" i="1"/>
  <c r="G4138" i="1"/>
  <c r="Y4138" i="1"/>
  <c r="G4139" i="1"/>
  <c r="Y4139" i="1"/>
  <c r="AS4140" i="1"/>
  <c r="AS4141" i="1"/>
  <c r="G4142" i="1"/>
  <c r="Y4142" i="1"/>
  <c r="G4143" i="1"/>
  <c r="G4145" i="1"/>
  <c r="G4146" i="1"/>
  <c r="Y4146" i="1"/>
  <c r="Y4150" i="1"/>
  <c r="Y4151" i="1"/>
  <c r="G4152" i="1"/>
  <c r="Y4152" i="1"/>
  <c r="CS4152" i="1"/>
  <c r="G4155" i="1"/>
  <c r="Y4155" i="1"/>
  <c r="CF4159" i="1"/>
  <c r="ES4159" i="1"/>
  <c r="Y4160" i="1"/>
  <c r="Y4161" i="1"/>
  <c r="Y4162" i="1"/>
  <c r="G4165" i="1"/>
  <c r="DS4165" i="1"/>
  <c r="G4166" i="1"/>
  <c r="AS4167" i="1"/>
  <c r="CF4169" i="1"/>
  <c r="ES4169" i="1"/>
  <c r="G4175" i="1"/>
  <c r="G4177" i="1"/>
  <c r="Y4177" i="1"/>
  <c r="AS4180" i="1"/>
  <c r="G4181" i="1"/>
  <c r="Y4181" i="1"/>
  <c r="AS4181" i="1"/>
  <c r="G4182" i="1"/>
  <c r="Y4182" i="1"/>
  <c r="CF4188" i="1"/>
  <c r="ES4188" i="1"/>
  <c r="Y4189" i="1"/>
  <c r="CS4189" i="1"/>
  <c r="Y4190" i="1"/>
  <c r="CS4190" i="1"/>
  <c r="G4191" i="1"/>
  <c r="G4192" i="1"/>
  <c r="G4193" i="1"/>
  <c r="Y4193" i="1"/>
  <c r="G4195" i="1"/>
  <c r="G4201" i="1"/>
  <c r="Y4201" i="1"/>
  <c r="G4202" i="1"/>
  <c r="Y4202" i="1"/>
  <c r="G4203" i="1"/>
  <c r="Y4203" i="1"/>
  <c r="EF4204" i="1"/>
  <c r="G4205" i="1"/>
  <c r="G4206" i="1"/>
  <c r="Y4206" i="1"/>
  <c r="AS4206" i="1"/>
  <c r="G4207" i="1"/>
  <c r="G4208" i="1"/>
  <c r="Y4210" i="1"/>
  <c r="CS4210" i="1"/>
  <c r="Y4211" i="1"/>
  <c r="CS4211" i="1"/>
  <c r="CF4213" i="1"/>
  <c r="ES4213" i="1"/>
  <c r="G4214" i="1"/>
  <c r="Y4214" i="1"/>
  <c r="G4215" i="1"/>
  <c r="Y4215" i="1"/>
  <c r="AS4216" i="1"/>
  <c r="AS4217" i="1"/>
  <c r="Y4219" i="1"/>
  <c r="G4220" i="1"/>
  <c r="Y4220" i="1"/>
  <c r="Y4221" i="1"/>
  <c r="G4222" i="1"/>
  <c r="G4223" i="1"/>
  <c r="Y4223" i="1"/>
  <c r="G4224" i="1"/>
  <c r="G4226" i="1"/>
  <c r="Y4226" i="1"/>
  <c r="AS4229" i="1"/>
  <c r="G4230" i="1"/>
  <c r="Y4230" i="1"/>
  <c r="CS4230" i="1"/>
  <c r="G4233" i="1"/>
  <c r="Y4233" i="1"/>
  <c r="AS4233" i="1"/>
  <c r="G4234" i="1"/>
  <c r="Y4234" i="1"/>
  <c r="AS4234" i="1"/>
  <c r="CF4235" i="1"/>
  <c r="ES4235" i="1"/>
  <c r="CF4236" i="1"/>
  <c r="ES4236" i="1"/>
  <c r="G4237" i="1"/>
  <c r="Y4237" i="1"/>
  <c r="Y4240" i="1"/>
  <c r="G4241" i="1"/>
  <c r="Y4241" i="1"/>
  <c r="BS4242" i="1"/>
  <c r="CF4242" i="1"/>
  <c r="ES4242" i="1"/>
  <c r="G4243" i="1"/>
  <c r="Y4243" i="1"/>
  <c r="G4244" i="1"/>
  <c r="AS4244" i="1"/>
  <c r="G4245" i="1"/>
  <c r="Y4245" i="1"/>
  <c r="Y4247" i="1"/>
  <c r="CS4247" i="1"/>
  <c r="G4249" i="1"/>
  <c r="G4251" i="1"/>
  <c r="AS4252" i="1"/>
  <c r="G4253" i="1"/>
  <c r="Y4253" i="1"/>
  <c r="CF4258" i="1"/>
  <c r="ES4258" i="1"/>
  <c r="CF4259" i="1"/>
  <c r="ES4259" i="1"/>
  <c r="G4260" i="1"/>
  <c r="Y4260" i="1"/>
  <c r="AS4261" i="1"/>
  <c r="G4266" i="1"/>
  <c r="AS4266" i="1"/>
  <c r="G4269" i="1"/>
  <c r="Y4269" i="1"/>
  <c r="CS4269" i="1"/>
  <c r="G4273" i="1"/>
  <c r="Y4273" i="1"/>
  <c r="G4274" i="1"/>
  <c r="AS4274" i="1"/>
  <c r="G4275" i="1"/>
  <c r="Y4275" i="1"/>
  <c r="Y4276" i="1"/>
  <c r="Y4280" i="1"/>
  <c r="Y4281" i="1"/>
  <c r="G4285" i="1"/>
  <c r="G4286" i="1"/>
  <c r="Y4290" i="1"/>
  <c r="AS4291" i="1"/>
  <c r="BS4291" i="1"/>
  <c r="CF4291" i="1"/>
  <c r="CS4291" i="1"/>
  <c r="CF4293" i="1"/>
  <c r="EF4293" i="1"/>
  <c r="ES4293" i="1"/>
  <c r="G4295" i="1"/>
  <c r="G4296" i="1"/>
  <c r="G4298" i="1"/>
  <c r="Y4298" i="1"/>
  <c r="CS4298" i="1"/>
  <c r="G4300" i="1"/>
  <c r="AS4300" i="1"/>
  <c r="BS4300" i="1"/>
  <c r="CF4300" i="1"/>
  <c r="CS4300" i="1"/>
  <c r="G4301" i="1"/>
  <c r="AS4301" i="1"/>
  <c r="G4305" i="1"/>
  <c r="Y4305" i="1"/>
  <c r="CF4306" i="1"/>
  <c r="ES4306" i="1"/>
  <c r="AS4312" i="1"/>
  <c r="BS4312" i="1"/>
  <c r="CF4312" i="1"/>
  <c r="CS4312" i="1"/>
  <c r="AS4313" i="1"/>
  <c r="BS4313" i="1"/>
  <c r="CF4313" i="1"/>
  <c r="CS4313" i="1"/>
  <c r="G4314" i="1"/>
  <c r="AS4314" i="1"/>
  <c r="G4315" i="1"/>
  <c r="AS4315" i="1"/>
  <c r="Y4316" i="1"/>
  <c r="G4317" i="1"/>
  <c r="Y4317" i="1"/>
  <c r="Y4319" i="1"/>
  <c r="G4320" i="1"/>
  <c r="Y4320" i="1"/>
  <c r="AS4320" i="1"/>
  <c r="G4321" i="1"/>
  <c r="Y4321" i="1"/>
  <c r="G4322" i="1"/>
  <c r="Y4322" i="1"/>
  <c r="G4324" i="1"/>
  <c r="G4326" i="1"/>
  <c r="AS4326" i="1"/>
  <c r="G4327" i="1"/>
  <c r="Y4327" i="1"/>
  <c r="CS4327" i="1"/>
  <c r="G4328" i="1"/>
  <c r="Y4328" i="1"/>
  <c r="CS4328" i="1"/>
  <c r="G4329" i="1"/>
  <c r="Y4329" i="1"/>
  <c r="CS4329" i="1"/>
  <c r="G4330" i="1"/>
  <c r="Y4330" i="1"/>
  <c r="CS4330" i="1"/>
  <c r="G4331" i="1"/>
  <c r="G4332" i="1"/>
  <c r="Y4332" i="1"/>
  <c r="G4333" i="1"/>
  <c r="Y4333" i="1"/>
  <c r="G4334" i="1"/>
  <c r="Y4334" i="1"/>
  <c r="G4335" i="1"/>
  <c r="Y4335" i="1"/>
  <c r="CS4335" i="1"/>
  <c r="G4336" i="1"/>
  <c r="G4337" i="1"/>
  <c r="AS4337" i="1"/>
  <c r="G4338" i="1"/>
  <c r="Y4338" i="1"/>
  <c r="CS4338" i="1"/>
  <c r="G4340" i="1"/>
  <c r="Y4340" i="1"/>
  <c r="CF4341" i="1"/>
  <c r="ES4341" i="1"/>
  <c r="CF4342" i="1"/>
  <c r="ES4342" i="1"/>
  <c r="CF4344" i="1"/>
  <c r="ES4344" i="1"/>
  <c r="G4347" i="1"/>
  <c r="Y4347" i="1"/>
  <c r="G4348" i="1"/>
  <c r="Y4348" i="1"/>
  <c r="G4349" i="1"/>
  <c r="Y4349" i="1"/>
  <c r="Y4352" i="1"/>
  <c r="G4353" i="1"/>
  <c r="Y4353" i="1"/>
  <c r="G4359" i="1"/>
  <c r="Y4360" i="1"/>
  <c r="Y4361" i="1"/>
  <c r="G4362" i="1"/>
  <c r="Y4362" i="1"/>
  <c r="Y4364" i="1"/>
  <c r="AS4364" i="1"/>
  <c r="G4367" i="1"/>
  <c r="Y4367" i="1"/>
  <c r="AS4372" i="1"/>
  <c r="AS4373" i="1"/>
  <c r="Y4376" i="1"/>
  <c r="Y4377" i="1"/>
  <c r="Y4379" i="1"/>
  <c r="Y4380" i="1"/>
  <c r="G4381" i="1"/>
  <c r="Y4381" i="1"/>
  <c r="CF4383" i="1"/>
  <c r="ES4383" i="1"/>
  <c r="BS4384" i="1"/>
  <c r="CF4384" i="1"/>
  <c r="ES4384" i="1"/>
  <c r="G4385" i="1"/>
  <c r="G4388" i="1"/>
  <c r="G4389" i="1"/>
  <c r="G4390" i="1"/>
  <c r="AS4390" i="1"/>
  <c r="G4391" i="1"/>
  <c r="AS4391" i="1"/>
  <c r="G4395" i="1"/>
  <c r="Y4395" i="1"/>
  <c r="G4396" i="1"/>
  <c r="Y4396" i="1"/>
  <c r="G4397" i="1"/>
  <c r="Y4397" i="1"/>
  <c r="Y4401" i="1"/>
  <c r="Y4402" i="1"/>
  <c r="Y4403" i="1"/>
  <c r="Y4404" i="1"/>
  <c r="Y4405" i="1"/>
  <c r="Y4406" i="1"/>
  <c r="Y4407" i="1"/>
  <c r="G4413" i="1"/>
  <c r="Y4413" i="1"/>
  <c r="G4415" i="1"/>
  <c r="AS4415" i="1"/>
  <c r="G4417" i="1"/>
  <c r="G4418" i="1"/>
  <c r="Y4418" i="1"/>
  <c r="G4419" i="1"/>
  <c r="Y4419" i="1"/>
  <c r="G4420" i="1"/>
  <c r="Y4420" i="1"/>
  <c r="G4421" i="1"/>
  <c r="Y4421" i="1"/>
  <c r="AS4421" i="1"/>
  <c r="G4422" i="1"/>
  <c r="Y4422" i="1"/>
  <c r="AS4422" i="1"/>
  <c r="Y4423" i="1"/>
  <c r="Y4424" i="1"/>
  <c r="Y4427" i="1"/>
  <c r="G4428" i="1"/>
  <c r="G4429" i="1"/>
  <c r="G4430" i="1"/>
  <c r="AS4430" i="1"/>
  <c r="G4431" i="1"/>
  <c r="Y4431" i="1"/>
  <c r="G4432" i="1"/>
  <c r="Y4432" i="1"/>
  <c r="G4433" i="1"/>
  <c r="G4434" i="1"/>
  <c r="G4436" i="1"/>
  <c r="Y4436" i="1"/>
  <c r="Y4437" i="1"/>
  <c r="X4438" i="1"/>
  <c r="X4439" i="1"/>
  <c r="X4440" i="1"/>
  <c r="G4441" i="1"/>
  <c r="Y4441" i="1"/>
  <c r="Y4442" i="1"/>
  <c r="Y4443" i="1"/>
  <c r="Y4444" i="1"/>
  <c r="G4446" i="1"/>
  <c r="Y4446" i="1"/>
  <c r="AS4452" i="1"/>
  <c r="CF4452" i="1"/>
  <c r="ES4452" i="1"/>
  <c r="G4461" i="1"/>
  <c r="G4462" i="1"/>
  <c r="G4463" i="1"/>
  <c r="G4464" i="1"/>
  <c r="Y4466" i="1"/>
  <c r="Y4467" i="1"/>
  <c r="Y4468" i="1"/>
  <c r="G4470" i="1"/>
  <c r="Y4470" i="1"/>
  <c r="AS4471" i="1"/>
  <c r="CF4474" i="1"/>
  <c r="ES4474" i="1"/>
  <c r="Y4476" i="1"/>
  <c r="G4477" i="1"/>
  <c r="CF4478" i="1"/>
  <c r="ES4478" i="1"/>
  <c r="G4479" i="1"/>
  <c r="Y4479" i="1"/>
  <c r="CF4480" i="1"/>
  <c r="ES4480" i="1"/>
  <c r="G4481" i="1"/>
  <c r="Y4481" i="1"/>
  <c r="CS4481" i="1"/>
  <c r="Y4484" i="1"/>
  <c r="G4488" i="1"/>
  <c r="G4489" i="1"/>
  <c r="AS4489" i="1"/>
  <c r="G4490" i="1"/>
  <c r="G4492" i="1"/>
  <c r="Y4492" i="1"/>
  <c r="G4493" i="1"/>
  <c r="Y4493" i="1"/>
  <c r="CS4493" i="1"/>
  <c r="G4494" i="1"/>
  <c r="Y4494" i="1"/>
  <c r="G4495" i="1"/>
  <c r="Y4495" i="1"/>
  <c r="G4496" i="1"/>
  <c r="Y4496" i="1"/>
  <c r="G4498" i="1"/>
  <c r="Y4501" i="1"/>
  <c r="Y4502" i="1"/>
  <c r="G4503" i="1"/>
  <c r="Y4503" i="1"/>
  <c r="CF4505" i="1"/>
  <c r="ES4505" i="1"/>
  <c r="Y4506" i="1"/>
  <c r="AS4506" i="1"/>
  <c r="G4508" i="1"/>
  <c r="AS4509" i="1"/>
  <c r="G4510" i="1"/>
  <c r="Y4510" i="1"/>
  <c r="CF4512" i="1"/>
  <c r="ES4512" i="1"/>
  <c r="X4513" i="1"/>
  <c r="CF4513" i="1"/>
  <c r="DF4513" i="1"/>
  <c r="ES4513" i="1"/>
  <c r="CF4514" i="1"/>
  <c r="ES4514" i="1"/>
  <c r="G4522" i="1"/>
  <c r="Y4523" i="1"/>
  <c r="Y4524" i="1"/>
  <c r="Y4525" i="1"/>
  <c r="Y4526" i="1"/>
  <c r="G4527" i="1"/>
  <c r="Y4527" i="1"/>
  <c r="AS4527" i="1"/>
  <c r="G4528" i="1"/>
  <c r="Y4528" i="1"/>
  <c r="G4529" i="1"/>
  <c r="G4530" i="1"/>
  <c r="Y4530" i="1"/>
  <c r="G4531" i="1"/>
  <c r="G4532" i="1"/>
  <c r="Y4532" i="1"/>
  <c r="CS4532" i="1"/>
  <c r="G4534" i="1"/>
  <c r="Y4534" i="1"/>
  <c r="CS4534" i="1"/>
  <c r="G4535" i="1"/>
  <c r="Y4535" i="1"/>
  <c r="CS4535" i="1"/>
  <c r="G4537" i="1"/>
  <c r="Y4538" i="1"/>
  <c r="G4542" i="1"/>
  <c r="G4544" i="1"/>
  <c r="Y4544" i="1"/>
  <c r="G4545" i="1"/>
  <c r="CF4550" i="1"/>
  <c r="ES4550" i="1"/>
  <c r="AS4551" i="1"/>
  <c r="AS4552" i="1"/>
  <c r="AS4553" i="1"/>
  <c r="Y4554" i="1"/>
  <c r="G4557" i="1"/>
  <c r="Y4557" i="1"/>
  <c r="CF4558" i="1"/>
  <c r="ES4558" i="1"/>
  <c r="AS4561" i="1"/>
  <c r="G4562" i="1"/>
  <c r="Y4562" i="1"/>
  <c r="CM4562" i="1"/>
  <c r="CF4564" i="1"/>
  <c r="ES4564" i="1"/>
  <c r="G4565" i="1"/>
  <c r="G4567" i="1"/>
  <c r="Y4567" i="1"/>
  <c r="G4568" i="1"/>
  <c r="Y4568" i="1"/>
  <c r="G4569" i="1"/>
  <c r="CF4570" i="1"/>
  <c r="ES4570" i="1"/>
  <c r="X4573" i="1"/>
  <c r="G4574" i="1"/>
  <c r="Y4574" i="1"/>
  <c r="CF4577" i="1"/>
  <c r="ES4577" i="1"/>
  <c r="CF4578" i="1"/>
  <c r="ES4578" i="1"/>
  <c r="G4579" i="1"/>
  <c r="Y4579" i="1"/>
  <c r="G4580" i="1"/>
  <c r="G4583" i="1"/>
  <c r="Y4583" i="1"/>
  <c r="CS4583" i="1"/>
  <c r="G4584" i="1"/>
  <c r="AS4584" i="1"/>
  <c r="G4586" i="1"/>
  <c r="Y4586" i="1"/>
  <c r="G4587" i="1"/>
  <c r="G4588" i="1"/>
  <c r="Y4588" i="1"/>
  <c r="G4591" i="1"/>
  <c r="Y4591" i="1"/>
  <c r="G4593" i="1"/>
  <c r="Y4593" i="1"/>
  <c r="AS4593" i="1"/>
  <c r="G4595" i="1"/>
  <c r="Y4595" i="1"/>
  <c r="CF4597" i="1"/>
  <c r="ES4597" i="1"/>
  <c r="Y4598" i="1"/>
  <c r="Y4599" i="1"/>
  <c r="Y4600" i="1"/>
  <c r="G4601" i="1"/>
  <c r="Y4601" i="1"/>
  <c r="G4602" i="1"/>
  <c r="Y4602" i="1"/>
  <c r="CF4603" i="1"/>
  <c r="EF4603" i="1"/>
  <c r="ES4603" i="1"/>
  <c r="G4605" i="1"/>
  <c r="Y4605" i="1"/>
  <c r="AS4606" i="1"/>
  <c r="G4607" i="1"/>
  <c r="Y4607" i="1"/>
  <c r="CF4609" i="1"/>
  <c r="ES4609" i="1"/>
  <c r="CF4611" i="1"/>
  <c r="ES4611" i="1"/>
  <c r="CF4613" i="1"/>
  <c r="ES4613" i="1"/>
  <c r="AS4614" i="1"/>
  <c r="AS4615" i="1"/>
  <c r="CF4616" i="1"/>
  <c r="ES4616" i="1"/>
  <c r="CF4617" i="1"/>
  <c r="ES4617" i="1"/>
  <c r="AS4618" i="1"/>
  <c r="AS4619" i="1"/>
  <c r="G4622" i="1"/>
  <c r="Y4622" i="1"/>
  <c r="G4623" i="1"/>
  <c r="Y4623" i="1"/>
  <c r="G4624" i="1"/>
  <c r="Y4624" i="1"/>
  <c r="G4625" i="1"/>
  <c r="Y4625" i="1"/>
  <c r="CS4625" i="1"/>
  <c r="G4626" i="1"/>
  <c r="AS4626" i="1"/>
  <c r="G4627" i="1"/>
  <c r="G4629" i="1"/>
  <c r="Y4629" i="1"/>
  <c r="G4630" i="1"/>
  <c r="Y4630" i="1"/>
  <c r="G4631" i="1"/>
  <c r="Y4631" i="1"/>
  <c r="G4632" i="1"/>
  <c r="G4633" i="1"/>
  <c r="G4639" i="1"/>
  <c r="Y4639" i="1"/>
  <c r="G4640" i="1"/>
  <c r="Y4640" i="1"/>
  <c r="AS4644" i="1"/>
  <c r="G4646" i="1"/>
  <c r="Y4646" i="1"/>
  <c r="CS4646" i="1"/>
  <c r="CF4647" i="1"/>
  <c r="ES4647" i="1"/>
  <c r="Y4652" i="1"/>
  <c r="Y4653" i="1"/>
  <c r="Y4654" i="1"/>
  <c r="Y4656" i="1"/>
  <c r="G4660" i="1"/>
  <c r="Y4660" i="1"/>
  <c r="G4662" i="1"/>
  <c r="Y4662" i="1"/>
  <c r="G4664" i="1"/>
  <c r="Y4664" i="1"/>
  <c r="G4665" i="1"/>
  <c r="Y4665" i="1"/>
  <c r="G4666" i="1"/>
  <c r="G4667" i="1"/>
  <c r="Y4667" i="1"/>
  <c r="G4668" i="1"/>
  <c r="G4669" i="1"/>
  <c r="AS4673" i="1"/>
  <c r="Y4675" i="1"/>
  <c r="Y4676" i="1"/>
  <c r="Y4677" i="1"/>
  <c r="Y4678" i="1"/>
  <c r="Y4679" i="1"/>
  <c r="Y4680" i="1"/>
  <c r="Y4684" i="1"/>
  <c r="Y4686" i="1"/>
  <c r="G4687" i="1"/>
  <c r="G4688" i="1"/>
  <c r="Y4688" i="1"/>
  <c r="Y4690" i="1"/>
  <c r="CS4690" i="1"/>
  <c r="G4691" i="1"/>
  <c r="G4693" i="1"/>
  <c r="Y4693" i="1"/>
  <c r="CS4693" i="1"/>
  <c r="G4694" i="1"/>
  <c r="Y4694" i="1"/>
  <c r="CS4694" i="1"/>
  <c r="G4696" i="1"/>
  <c r="Y4696" i="1"/>
  <c r="AS4697" i="1"/>
  <c r="G4698" i="1"/>
  <c r="G4699" i="1"/>
  <c r="Y4699" i="1"/>
  <c r="G4700" i="1"/>
  <c r="Y4700" i="1"/>
  <c r="G4701" i="1"/>
  <c r="Y4701" i="1"/>
  <c r="CF4703" i="1"/>
  <c r="ES4703" i="1"/>
  <c r="G4704" i="1"/>
  <c r="Y4704" i="1"/>
  <c r="G4705" i="1"/>
  <c r="G4706" i="1"/>
  <c r="DS4706" i="1"/>
  <c r="G4707" i="1"/>
  <c r="DS4707" i="1"/>
  <c r="Y4711" i="1"/>
  <c r="G4712" i="1"/>
  <c r="Y4712" i="1"/>
  <c r="G4713" i="1"/>
  <c r="Y4713" i="1"/>
  <c r="G4714" i="1"/>
  <c r="Y4714" i="1"/>
  <c r="X4715" i="1"/>
  <c r="G4717" i="1"/>
  <c r="Y4717" i="1"/>
  <c r="G4718" i="1"/>
  <c r="Y4724" i="1"/>
  <c r="Y4725" i="1"/>
  <c r="Y4726" i="1"/>
  <c r="Y4727" i="1"/>
  <c r="Y4728" i="1"/>
  <c r="Y4729" i="1"/>
  <c r="Y4730" i="1"/>
  <c r="G4733" i="1"/>
  <c r="G4734" i="1"/>
  <c r="Y4735" i="1"/>
  <c r="G4736" i="1"/>
  <c r="CF4737" i="1"/>
  <c r="ES4737" i="1"/>
  <c r="G4738" i="1"/>
  <c r="Y4738" i="1"/>
  <c r="Y4739" i="1"/>
  <c r="Y4740" i="1"/>
  <c r="G4742" i="1"/>
  <c r="Y4742" i="1"/>
  <c r="G4743" i="1"/>
  <c r="Y4743" i="1"/>
  <c r="G4744" i="1"/>
  <c r="G4745" i="1"/>
  <c r="Y4745" i="1"/>
  <c r="CF4746" i="1"/>
  <c r="ES4746" i="1"/>
  <c r="CF4747" i="1"/>
  <c r="ES4747" i="1"/>
  <c r="CF4750" i="1"/>
  <c r="ES4750" i="1"/>
  <c r="G4751" i="1"/>
  <c r="Y4751" i="1"/>
  <c r="CS4751" i="1"/>
  <c r="CF4752" i="1"/>
  <c r="ES4752" i="1"/>
  <c r="CF4753" i="1"/>
  <c r="ES4753" i="1"/>
  <c r="CF4755" i="1"/>
  <c r="ES4755" i="1"/>
  <c r="G4756" i="1"/>
  <c r="Y4756" i="1"/>
  <c r="G4757" i="1"/>
  <c r="Y4757" i="1"/>
  <c r="CF4759" i="1"/>
  <c r="CS4759" i="1"/>
  <c r="ES4759" i="1"/>
  <c r="CF4760" i="1"/>
  <c r="ES4760" i="1"/>
  <c r="AS4767" i="1"/>
  <c r="CF4768" i="1"/>
  <c r="ES4768" i="1"/>
  <c r="G4769" i="1"/>
  <c r="AS4769" i="1"/>
  <c r="CF4771" i="1"/>
  <c r="ES4771" i="1"/>
  <c r="G4772" i="1"/>
  <c r="Y4772" i="1"/>
  <c r="G4773" i="1"/>
  <c r="Y4773" i="1"/>
  <c r="G4774" i="1"/>
  <c r="Y4774" i="1"/>
  <c r="CF4777" i="1"/>
  <c r="ES4777" i="1"/>
  <c r="G4778" i="1"/>
  <c r="Y4778" i="1"/>
  <c r="G4779" i="1"/>
  <c r="CF4782" i="1"/>
  <c r="ES4782" i="1"/>
  <c r="Y4783" i="1"/>
  <c r="CS4783" i="1"/>
  <c r="G4784" i="1"/>
  <c r="G4785" i="1"/>
  <c r="AS4788" i="1"/>
  <c r="G4791" i="1"/>
  <c r="Y4791" i="1"/>
  <c r="G4792" i="1"/>
  <c r="Y4792" i="1"/>
  <c r="G4793" i="1"/>
  <c r="Y4793" i="1"/>
  <c r="G4796" i="1"/>
  <c r="G4798" i="1"/>
  <c r="Y4798" i="1"/>
  <c r="G4799" i="1"/>
  <c r="Y4799" i="1"/>
  <c r="CF4800" i="1"/>
  <c r="ES4800" i="1"/>
  <c r="G4801" i="1"/>
  <c r="Y4801" i="1"/>
  <c r="G4802" i="1"/>
  <c r="Y4802" i="1"/>
  <c r="G4805" i="1"/>
  <c r="G4806" i="1"/>
  <c r="G4807" i="1"/>
  <c r="G4808" i="1"/>
  <c r="Y4808" i="1"/>
  <c r="CS4808" i="1"/>
  <c r="G4809" i="1"/>
  <c r="Y4809" i="1"/>
  <c r="G4810" i="1"/>
  <c r="Y4810" i="1"/>
  <c r="G4813" i="1"/>
  <c r="Y4813" i="1"/>
  <c r="CS4813" i="1"/>
  <c r="G4814" i="1"/>
  <c r="Y4814" i="1"/>
  <c r="CS4814" i="1"/>
  <c r="Y4815" i="1"/>
  <c r="G4819" i="1"/>
  <c r="BU4820" i="1"/>
  <c r="CU4820" i="1"/>
  <c r="G4821" i="1"/>
  <c r="Y4821" i="1"/>
  <c r="G4822" i="1"/>
  <c r="G4823" i="1"/>
  <c r="G4824" i="1"/>
  <c r="AS4824" i="1"/>
  <c r="Y4827" i="1"/>
  <c r="CS4827" i="1"/>
  <c r="DS4827" i="1"/>
  <c r="G4828" i="1"/>
  <c r="Y4828" i="1"/>
  <c r="G4829" i="1"/>
  <c r="Y4829" i="1"/>
  <c r="G4830" i="1"/>
  <c r="CF4831" i="1"/>
  <c r="ES4831" i="1"/>
  <c r="G4836" i="1"/>
  <c r="Y4836" i="1"/>
  <c r="G4837" i="1"/>
  <c r="Y4837" i="1"/>
  <c r="CF4839" i="1"/>
  <c r="ES4839" i="1"/>
  <c r="G4841" i="1"/>
  <c r="Y4841" i="1"/>
  <c r="CS4841" i="1"/>
  <c r="Y4842" i="1"/>
  <c r="CS4842" i="1"/>
  <c r="G4844" i="1"/>
  <c r="G4845" i="1"/>
  <c r="Y4845" i="1"/>
  <c r="G4846" i="1"/>
  <c r="G4847" i="1"/>
  <c r="AS4849" i="1"/>
  <c r="AS4850" i="1"/>
  <c r="G4852" i="1"/>
  <c r="Y4852" i="1"/>
  <c r="G4853" i="1"/>
  <c r="Y4853" i="1"/>
  <c r="G4854" i="1"/>
  <c r="Y4854" i="1"/>
  <c r="G4855" i="1"/>
  <c r="Y4855" i="1"/>
  <c r="G4856" i="1"/>
  <c r="Y4856" i="1"/>
  <c r="AS4859" i="1"/>
  <c r="CF4860" i="1"/>
  <c r="ES4860" i="1"/>
  <c r="G4864" i="1"/>
  <c r="G4865" i="1"/>
  <c r="G4866" i="1"/>
  <c r="G4867" i="1"/>
  <c r="CF4871" i="1"/>
  <c r="DS4871" i="1"/>
  <c r="ES4871" i="1"/>
  <c r="CF4872" i="1"/>
  <c r="DS4872" i="1"/>
  <c r="ES4872" i="1"/>
  <c r="G4873" i="1"/>
  <c r="AS4873" i="1"/>
  <c r="G4876" i="1"/>
  <c r="Y4876" i="1"/>
  <c r="G4877" i="1"/>
  <c r="Y4878" i="1"/>
  <c r="G4879" i="1"/>
  <c r="G4880" i="1"/>
  <c r="Y4880" i="1"/>
  <c r="AS4881" i="1"/>
  <c r="G4882" i="1"/>
  <c r="G4883" i="1"/>
  <c r="Y4883" i="1"/>
  <c r="G4884" i="1"/>
  <c r="Y4884" i="1"/>
  <c r="G4885" i="1"/>
  <c r="Y4885" i="1"/>
  <c r="G4886" i="1"/>
  <c r="CF4887" i="1"/>
  <c r="ES4887" i="1"/>
  <c r="G4888" i="1"/>
  <c r="AS4890" i="1"/>
  <c r="CF4890" i="1"/>
  <c r="ES4890" i="1"/>
  <c r="G4891" i="1"/>
  <c r="Y4891" i="1"/>
  <c r="Y4892" i="1"/>
  <c r="G4893" i="1"/>
  <c r="G4894" i="1"/>
  <c r="Y4894" i="1"/>
  <c r="CS4894" i="1"/>
  <c r="G4896" i="1"/>
  <c r="Y4896" i="1"/>
  <c r="AS4896" i="1"/>
  <c r="G4899" i="1"/>
  <c r="AS4901" i="1"/>
  <c r="G4902" i="1"/>
  <c r="G4904" i="1"/>
  <c r="Y4904" i="1"/>
  <c r="G4905" i="1"/>
  <c r="Y4905" i="1"/>
  <c r="G4906" i="1"/>
  <c r="Y4906" i="1"/>
  <c r="CF4909" i="1"/>
  <c r="ES4909" i="1"/>
  <c r="G4910" i="1"/>
  <c r="Y4910" i="1"/>
  <c r="G4911" i="1"/>
  <c r="Y4911" i="1"/>
  <c r="AS4911" i="1"/>
  <c r="CF4912" i="1"/>
  <c r="CS4912" i="1"/>
  <c r="ES4912" i="1"/>
  <c r="G4915" i="1"/>
  <c r="G4916" i="1"/>
  <c r="Y4916" i="1"/>
  <c r="G4919" i="1"/>
  <c r="Y4919" i="1"/>
  <c r="G4922" i="1"/>
  <c r="Y4922" i="1"/>
  <c r="CS4922" i="1"/>
  <c r="G4923" i="1"/>
  <c r="G4924" i="1"/>
  <c r="Y4924" i="1"/>
  <c r="BS4925" i="1"/>
  <c r="CF4925" i="1"/>
  <c r="ES4925" i="1"/>
  <c r="Y4926" i="1"/>
  <c r="Y4927" i="1"/>
  <c r="Y4928" i="1"/>
  <c r="Y4929" i="1"/>
  <c r="G4932" i="1"/>
  <c r="Y4932" i="1"/>
  <c r="G4933" i="1"/>
  <c r="Y4933" i="1"/>
  <c r="Y4934" i="1"/>
  <c r="G4935" i="1"/>
  <c r="Y4935" i="1"/>
  <c r="G4936" i="1"/>
  <c r="Y4936" i="1"/>
  <c r="G4940" i="1"/>
  <c r="Y4941" i="1"/>
  <c r="G4943" i="1"/>
  <c r="Y4943" i="1"/>
  <c r="G4946" i="1"/>
  <c r="Y4946" i="1"/>
  <c r="G4947" i="1"/>
  <c r="Y4947" i="1"/>
  <c r="CF4948" i="1"/>
  <c r="ES4948" i="1"/>
  <c r="AS4949" i="1"/>
  <c r="AS4950" i="1"/>
  <c r="G4952" i="1"/>
  <c r="Y4952" i="1"/>
  <c r="G4953" i="1"/>
  <c r="Y4953" i="1"/>
  <c r="CS4953" i="1"/>
  <c r="DS4953" i="1"/>
  <c r="G4954" i="1"/>
  <c r="Y4954" i="1"/>
  <c r="CS4954" i="1"/>
  <c r="G4955" i="1"/>
  <c r="Y4955" i="1"/>
  <c r="G4958" i="1"/>
  <c r="Y4958" i="1"/>
  <c r="G4959" i="1"/>
  <c r="Y4959" i="1"/>
  <c r="G4960" i="1"/>
  <c r="Y4960" i="1"/>
  <c r="CS4960" i="1"/>
  <c r="G4964" i="1"/>
  <c r="AS4966" i="1"/>
  <c r="G4967" i="1"/>
  <c r="Y4967" i="1"/>
  <c r="G4968" i="1"/>
  <c r="Y4968" i="1"/>
  <c r="CS4968" i="1"/>
  <c r="G4970" i="1"/>
  <c r="Y4970" i="1"/>
  <c r="CF4971" i="1"/>
  <c r="ES4971" i="1"/>
  <c r="CF4972" i="1"/>
  <c r="DF4972" i="1"/>
  <c r="ES4972" i="1"/>
  <c r="CF4973" i="1"/>
  <c r="DF4973" i="1"/>
  <c r="ES4973" i="1"/>
  <c r="G4974" i="1"/>
  <c r="Y4974" i="1"/>
  <c r="G4975" i="1"/>
  <c r="Y4975" i="1"/>
  <c r="G4977" i="1"/>
  <c r="Y4977" i="1"/>
  <c r="CS4977" i="1"/>
  <c r="CF4978" i="1"/>
  <c r="ES4978" i="1"/>
  <c r="G4979" i="1"/>
  <c r="Y4979" i="1"/>
  <c r="Y4980" i="1"/>
  <c r="CS4980" i="1"/>
  <c r="G4982" i="1"/>
  <c r="G4983" i="1"/>
  <c r="G4984" i="1"/>
  <c r="AS4984" i="1"/>
  <c r="G4985" i="1"/>
  <c r="AS4985" i="1"/>
  <c r="G4986" i="1"/>
  <c r="AS4986" i="1"/>
  <c r="G4987" i="1"/>
  <c r="Y4987" i="1"/>
  <c r="CS4987" i="1"/>
  <c r="G4988" i="1"/>
  <c r="Y4988" i="1"/>
  <c r="G4989" i="1"/>
  <c r="G4990" i="1"/>
  <c r="Y4990" i="1"/>
  <c r="G4991" i="1"/>
  <c r="Y4991" i="1"/>
  <c r="G4992" i="1"/>
  <c r="Y4992" i="1"/>
  <c r="AS4994" i="1"/>
  <c r="G4996" i="1"/>
  <c r="G4998" i="1"/>
  <c r="Y4998" i="1"/>
  <c r="CF5000" i="1"/>
  <c r="ES5000" i="1"/>
  <c r="Y5001" i="1"/>
  <c r="G5002" i="1"/>
  <c r="Y5002" i="1"/>
  <c r="CF5003" i="1"/>
  <c r="ES5003" i="1"/>
  <c r="G5006" i="1"/>
  <c r="Y5006" i="1"/>
  <c r="AS5006" i="1"/>
  <c r="G5007" i="1"/>
  <c r="Y5010" i="1"/>
  <c r="Y5011" i="1"/>
  <c r="CF5012" i="1"/>
  <c r="ES5012" i="1"/>
  <c r="CF5014" i="1"/>
  <c r="ES5014" i="1"/>
  <c r="CF5015" i="1"/>
  <c r="ES5015" i="1"/>
  <c r="BS5017" i="1"/>
  <c r="CF5017" i="1"/>
  <c r="ES5017" i="1"/>
  <c r="BS5018" i="1"/>
  <c r="CF5018" i="1"/>
  <c r="ES5018" i="1"/>
  <c r="G5019" i="1"/>
  <c r="Y5019" i="1"/>
  <c r="AS5031" i="1"/>
  <c r="Y5036" i="1"/>
  <c r="Y5037" i="1"/>
  <c r="Y5038" i="1"/>
  <c r="Y5039" i="1"/>
  <c r="AS5040" i="1"/>
  <c r="Y5048" i="1"/>
  <c r="G5049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77" i="1"/>
  <c r="Y5078" i="1"/>
  <c r="Y5079" i="1"/>
  <c r="Y5080" i="1"/>
  <c r="Y5081" i="1"/>
  <c r="Y5082" i="1"/>
  <c r="Y5083" i="1"/>
  <c r="G5084" i="1"/>
  <c r="Y5084" i="1"/>
  <c r="G5085" i="1"/>
  <c r="Y5085" i="1"/>
  <c r="CS5085" i="1"/>
  <c r="G5086" i="1"/>
  <c r="Y5086" i="1"/>
  <c r="G5087" i="1"/>
  <c r="G5088" i="1"/>
  <c r="Y5088" i="1"/>
  <c r="G5089" i="1"/>
  <c r="Y5089" i="1"/>
  <c r="G5090" i="1"/>
  <c r="Y5090" i="1"/>
  <c r="G5092" i="1"/>
  <c r="Y5092" i="1"/>
  <c r="G5093" i="1"/>
  <c r="Y5093" i="1"/>
  <c r="G5094" i="1"/>
  <c r="DS5094" i="1"/>
  <c r="G5095" i="1"/>
  <c r="G5096" i="1"/>
  <c r="Y5096" i="1"/>
  <c r="G5097" i="1"/>
  <c r="Y5097" i="1"/>
  <c r="AS5097" i="1"/>
  <c r="G5098" i="1"/>
  <c r="Y5098" i="1"/>
  <c r="G5099" i="1"/>
  <c r="G5100" i="1"/>
  <c r="G5101" i="1"/>
  <c r="Y5101" i="1"/>
  <c r="G5105" i="1"/>
  <c r="Y5105" i="1"/>
  <c r="CF5109" i="1"/>
  <c r="ES5109" i="1"/>
  <c r="BS5111" i="1"/>
  <c r="AS5113" i="1"/>
  <c r="AS5114" i="1"/>
  <c r="CF5115" i="1"/>
  <c r="ES5115" i="1"/>
  <c r="G5116" i="1"/>
  <c r="Y5116" i="1"/>
  <c r="G5120" i="1"/>
  <c r="CF5122" i="1"/>
  <c r="ES5122" i="1"/>
  <c r="G5123" i="1"/>
  <c r="G5124" i="1"/>
  <c r="G5125" i="1"/>
  <c r="G5126" i="1"/>
  <c r="Y5127" i="1"/>
  <c r="G5131" i="1"/>
  <c r="Y5131" i="1"/>
  <c r="G5132" i="1"/>
  <c r="Y5132" i="1"/>
  <c r="AS5134" i="1"/>
  <c r="Y5138" i="1"/>
  <c r="Y5139" i="1"/>
  <c r="G5140" i="1"/>
  <c r="Y5140" i="1"/>
  <c r="G5141" i="1"/>
  <c r="Y5141" i="1"/>
  <c r="G5144" i="1"/>
  <c r="Y5144" i="1"/>
  <c r="CF5150" i="1"/>
  <c r="ES5150" i="1"/>
  <c r="G5153" i="1"/>
  <c r="Y5153" i="1"/>
  <c r="AS5154" i="1"/>
  <c r="AS5155" i="1"/>
  <c r="AS5156" i="1"/>
  <c r="AS5157" i="1"/>
  <c r="Y5159" i="1"/>
  <c r="Y5160" i="1"/>
  <c r="G5162" i="1"/>
  <c r="Y5162" i="1"/>
  <c r="CF5166" i="1"/>
  <c r="ES5166" i="1"/>
  <c r="AS5168" i="1"/>
  <c r="CF5170" i="1"/>
  <c r="ES5170" i="1"/>
  <c r="G5171" i="1"/>
  <c r="Y5171" i="1"/>
  <c r="CF5172" i="1"/>
  <c r="ES5172" i="1"/>
  <c r="AS5176" i="1"/>
  <c r="Y5177" i="1"/>
  <c r="Y5181" i="1"/>
  <c r="CS5181" i="1"/>
  <c r="G5182" i="1"/>
  <c r="Y5182" i="1"/>
  <c r="G5183" i="1"/>
  <c r="Y5183" i="1"/>
  <c r="CS5183" i="1"/>
  <c r="G5184" i="1"/>
  <c r="Y5184" i="1"/>
  <c r="AS5184" i="1"/>
  <c r="G5185" i="1"/>
  <c r="Y5185" i="1"/>
  <c r="G5186" i="1"/>
  <c r="Y5186" i="1"/>
  <c r="G5187" i="1"/>
  <c r="Y5187" i="1"/>
  <c r="G5188" i="1"/>
  <c r="Y5188" i="1"/>
  <c r="CF5189" i="1"/>
  <c r="ES5189" i="1"/>
  <c r="CF5191" i="1"/>
  <c r="ES5191" i="1"/>
  <c r="G5192" i="1"/>
  <c r="Y5192" i="1"/>
  <c r="G5193" i="1"/>
  <c r="G5194" i="1"/>
  <c r="AS5194" i="1"/>
  <c r="G5195" i="1"/>
  <c r="AS5195" i="1"/>
  <c r="CF5197" i="1"/>
  <c r="ES5197" i="1"/>
  <c r="AS5198" i="1"/>
  <c r="Y5200" i="1"/>
  <c r="G5201" i="1"/>
  <c r="Y5201" i="1"/>
  <c r="Y5203" i="1"/>
  <c r="G5204" i="1"/>
  <c r="G5207" i="1"/>
  <c r="CF5210" i="1"/>
  <c r="DS5210" i="1"/>
  <c r="ES5210" i="1"/>
  <c r="G5211" i="1"/>
  <c r="AS5211" i="1"/>
  <c r="G5212" i="1"/>
  <c r="AS5212" i="1"/>
  <c r="G5213" i="1"/>
  <c r="Y5216" i="1"/>
  <c r="Y5217" i="1"/>
  <c r="G5218" i="1"/>
  <c r="Y5218" i="1"/>
  <c r="AS5221" i="1"/>
  <c r="Y5222" i="1"/>
  <c r="G5224" i="1"/>
  <c r="Y5224" i="1"/>
  <c r="G5225" i="1"/>
  <c r="Y5225" i="1"/>
  <c r="Y5227" i="1"/>
  <c r="Y5228" i="1"/>
  <c r="AS5229" i="1"/>
  <c r="BS5229" i="1"/>
  <c r="CF5229" i="1"/>
  <c r="CS5229" i="1"/>
  <c r="DS5229" i="1"/>
  <c r="ES5229" i="1"/>
  <c r="CF5230" i="1"/>
  <c r="ES5230" i="1"/>
  <c r="AS5231" i="1"/>
  <c r="CF5231" i="1"/>
  <c r="EF5231" i="1"/>
  <c r="ES5231" i="1"/>
  <c r="G5232" i="1"/>
  <c r="Y5232" i="1"/>
  <c r="CF5235" i="1"/>
  <c r="DS5235" i="1"/>
  <c r="ES5235" i="1"/>
  <c r="CF5236" i="1"/>
  <c r="DS5236" i="1"/>
  <c r="ES5236" i="1"/>
  <c r="Y5237" i="1"/>
  <c r="CS5237" i="1"/>
  <c r="Y5238" i="1"/>
  <c r="Y5239" i="1"/>
  <c r="G5240" i="1"/>
  <c r="Y5240" i="1"/>
  <c r="G5241" i="1"/>
  <c r="Y5241" i="1"/>
  <c r="G5243" i="1"/>
  <c r="G5244" i="1"/>
  <c r="Y5244" i="1"/>
  <c r="G5246" i="1"/>
  <c r="Y5246" i="1"/>
  <c r="CS5246" i="1"/>
  <c r="G5247" i="1"/>
  <c r="G5248" i="1"/>
  <c r="G5249" i="1"/>
  <c r="Y5250" i="1"/>
  <c r="CS5250" i="1"/>
  <c r="G5251" i="1"/>
  <c r="G5255" i="1"/>
  <c r="Y5255" i="1"/>
  <c r="CS5255" i="1"/>
  <c r="G5257" i="1"/>
  <c r="Y5257" i="1"/>
  <c r="CF5259" i="1"/>
  <c r="ES5259" i="1"/>
  <c r="G5260" i="1"/>
  <c r="Y5260" i="1"/>
  <c r="G5262" i="1"/>
  <c r="Y5262" i="1"/>
  <c r="Y5271" i="1"/>
  <c r="Y5272" i="1"/>
  <c r="Y5273" i="1"/>
  <c r="Y5274" i="1"/>
  <c r="Y5275" i="1"/>
  <c r="Y5276" i="1"/>
  <c r="Y5277" i="1"/>
  <c r="Y5278" i="1"/>
  <c r="Y5286" i="1"/>
  <c r="BS5287" i="1"/>
  <c r="Y5289" i="1"/>
  <c r="Y5290" i="1"/>
  <c r="G5291" i="1"/>
  <c r="Y5291" i="1"/>
  <c r="Y5293" i="1"/>
  <c r="AS5293" i="1"/>
  <c r="Y5294" i="1"/>
  <c r="AS5294" i="1"/>
  <c r="Y5302" i="1"/>
  <c r="Y5305" i="1"/>
  <c r="Y5306" i="1"/>
  <c r="CH5307" i="1"/>
  <c r="DH5307" i="1"/>
  <c r="EU5307" i="1"/>
  <c r="Y5311" i="1"/>
  <c r="Y5312" i="1"/>
  <c r="G5315" i="1"/>
  <c r="Y5315" i="1"/>
  <c r="CS5315" i="1"/>
  <c r="G5316" i="1"/>
  <c r="Y5316" i="1"/>
  <c r="G5317" i="1"/>
  <c r="Y5317" i="1"/>
  <c r="G5318" i="1"/>
  <c r="G5322" i="1"/>
  <c r="AS5322" i="1"/>
  <c r="G5323" i="1"/>
  <c r="AS5323" i="1"/>
  <c r="Y5324" i="1"/>
  <c r="Y5325" i="1"/>
  <c r="BS5329" i="1"/>
  <c r="CF5329" i="1"/>
  <c r="ES5329" i="1"/>
  <c r="CF5332" i="1"/>
  <c r="ES5332" i="1"/>
  <c r="CF5333" i="1"/>
  <c r="ES5333" i="1"/>
  <c r="AS5336" i="1"/>
  <c r="Y5337" i="1"/>
  <c r="Y5338" i="1"/>
  <c r="AS5339" i="1"/>
  <c r="AS5340" i="1"/>
  <c r="G5341" i="1"/>
  <c r="AS5341" i="1"/>
  <c r="Y5343" i="1"/>
  <c r="Y5344" i="1"/>
  <c r="Y5345" i="1"/>
  <c r="G5349" i="1"/>
  <c r="Y5349" i="1"/>
  <c r="G5350" i="1"/>
  <c r="Y5350" i="1"/>
  <c r="Y5353" i="1"/>
  <c r="G5355" i="1"/>
  <c r="G5356" i="1"/>
  <c r="G5357" i="1"/>
  <c r="Y5357" i="1"/>
  <c r="G5358" i="1"/>
  <c r="Y5358" i="1"/>
  <c r="Y5361" i="1"/>
  <c r="X5364" i="1"/>
  <c r="EF5365" i="1"/>
  <c r="Y5372" i="1"/>
  <c r="Y5373" i="1"/>
  <c r="Y5374" i="1"/>
  <c r="Y5375" i="1"/>
  <c r="Y5376" i="1"/>
  <c r="Y5377" i="1"/>
  <c r="Y5378" i="1"/>
  <c r="Y5379" i="1"/>
  <c r="Y5380" i="1"/>
  <c r="Y5381" i="1"/>
  <c r="Y5382" i="1"/>
  <c r="Y5387" i="1"/>
  <c r="Y5389" i="1"/>
  <c r="Y5390" i="1"/>
  <c r="Y5391" i="1"/>
  <c r="Y5392" i="1"/>
  <c r="G5393" i="1"/>
  <c r="Y5393" i="1"/>
  <c r="G5394" i="1"/>
  <c r="Y5394" i="1"/>
  <c r="G5395" i="1"/>
  <c r="Y5395" i="1"/>
  <c r="G5396" i="1"/>
  <c r="Y5396" i="1"/>
  <c r="CS5396" i="1"/>
  <c r="G5397" i="1"/>
  <c r="Y5397" i="1"/>
  <c r="G5398" i="1"/>
  <c r="Y5398" i="1"/>
  <c r="G5399" i="1"/>
  <c r="Y5399" i="1"/>
  <c r="G5400" i="1"/>
  <c r="Y5400" i="1"/>
  <c r="CS5400" i="1"/>
  <c r="G5401" i="1"/>
  <c r="Y5401" i="1"/>
  <c r="CS5401" i="1"/>
  <c r="G5402" i="1"/>
  <c r="Y5402" i="1"/>
  <c r="CS5402" i="1"/>
  <c r="Y5403" i="1"/>
  <c r="Y5404" i="1"/>
  <c r="Y5405" i="1"/>
  <c r="Y5406" i="1"/>
  <c r="Y5407" i="1"/>
  <c r="Y5408" i="1"/>
  <c r="Y5409" i="1"/>
  <c r="BS5410" i="1"/>
  <c r="Y5411" i="1"/>
  <c r="Y5412" i="1"/>
  <c r="G5413" i="1"/>
  <c r="Y5413" i="1"/>
  <c r="CF5422" i="1"/>
  <c r="ES5422" i="1"/>
  <c r="G5425" i="1"/>
  <c r="Y5425" i="1"/>
  <c r="Y5427" i="1"/>
  <c r="Y5428" i="1"/>
  <c r="Y5429" i="1"/>
  <c r="Y5432" i="1"/>
  <c r="G5434" i="1"/>
  <c r="Y5435" i="1"/>
  <c r="G5436" i="1"/>
  <c r="Y5436" i="1"/>
  <c r="G5438" i="1"/>
  <c r="Y5438" i="1"/>
  <c r="AS5438" i="1"/>
  <c r="DS5438" i="1"/>
  <c r="G5439" i="1"/>
  <c r="Y5439" i="1"/>
  <c r="AS5439" i="1"/>
  <c r="DS5439" i="1"/>
  <c r="G5440" i="1"/>
  <c r="Y5440" i="1"/>
  <c r="CS5440" i="1"/>
  <c r="G5442" i="1"/>
  <c r="Y5442" i="1"/>
  <c r="Y5445" i="1"/>
  <c r="Y5446" i="1"/>
  <c r="Y5447" i="1"/>
  <c r="Y5450" i="1"/>
  <c r="Y5451" i="1"/>
  <c r="Y5452" i="1"/>
  <c r="BS5456" i="1"/>
  <c r="CF5456" i="1"/>
  <c r="ES5456" i="1"/>
  <c r="CF5462" i="1"/>
  <c r="ES5462" i="1"/>
  <c r="G5463" i="1"/>
  <c r="G5466" i="1"/>
  <c r="Y5469" i="1"/>
  <c r="Y5470" i="1"/>
  <c r="Y5471" i="1"/>
  <c r="Y5472" i="1"/>
  <c r="Y5475" i="1"/>
  <c r="AS5475" i="1"/>
  <c r="Y5476" i="1"/>
  <c r="Y5477" i="1"/>
  <c r="G5478" i="1"/>
  <c r="Y5478" i="1"/>
  <c r="BU5480" i="1"/>
  <c r="Y5484" i="1"/>
  <c r="G5485" i="1"/>
  <c r="G5488" i="1"/>
  <c r="Y5491" i="1"/>
  <c r="Y5492" i="1"/>
  <c r="G5493" i="1"/>
  <c r="AS5493" i="1"/>
  <c r="G5494" i="1"/>
  <c r="Y5494" i="1"/>
  <c r="AS5495" i="1"/>
  <c r="AS5496" i="1"/>
  <c r="G5499" i="1"/>
  <c r="Y5500" i="1"/>
  <c r="Y5501" i="1"/>
  <c r="G5503" i="1"/>
  <c r="Y5503" i="1"/>
  <c r="CS5503" i="1"/>
  <c r="CF5504" i="1"/>
  <c r="ES5504" i="1"/>
  <c r="G5506" i="1"/>
  <c r="Y5506" i="1"/>
  <c r="G5507" i="1"/>
  <c r="Y5507" i="1"/>
  <c r="G5512" i="1"/>
  <c r="Y5512" i="1"/>
  <c r="CF5513" i="1"/>
  <c r="ES5513" i="1"/>
  <c r="Y5516" i="1"/>
  <c r="Y5517" i="1"/>
  <c r="G5519" i="1"/>
  <c r="Y5519" i="1"/>
  <c r="G5520" i="1"/>
  <c r="Y5520" i="1"/>
  <c r="G5521" i="1"/>
  <c r="Y5521" i="1"/>
  <c r="G5522" i="1"/>
  <c r="Y5522" i="1"/>
  <c r="G5523" i="1"/>
  <c r="G5524" i="1"/>
  <c r="G5525" i="1"/>
  <c r="Y5525" i="1"/>
  <c r="Y5528" i="1"/>
  <c r="G5529" i="1"/>
  <c r="Y5529" i="1"/>
  <c r="EF5531" i="1"/>
  <c r="EF5532" i="1"/>
  <c r="AS5537" i="1"/>
  <c r="AS5538" i="1"/>
  <c r="AS5540" i="1"/>
  <c r="AS5541" i="1"/>
  <c r="G5545" i="1"/>
  <c r="Y5548" i="1"/>
  <c r="Y5549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BS5576" i="1"/>
  <c r="Y5587" i="1"/>
  <c r="Y5589" i="1"/>
  <c r="Y5590" i="1"/>
  <c r="Y5591" i="1"/>
  <c r="Y5593" i="1"/>
  <c r="Y5594" i="1"/>
  <c r="Y5595" i="1"/>
  <c r="Y5596" i="1"/>
  <c r="Y5597" i="1"/>
  <c r="CS5597" i="1"/>
  <c r="Y5598" i="1"/>
  <c r="Y5599" i="1"/>
  <c r="Y5600" i="1"/>
  <c r="CS5600" i="1"/>
  <c r="G5601" i="1"/>
  <c r="Y5601" i="1"/>
  <c r="G5602" i="1"/>
  <c r="Y5602" i="1"/>
  <c r="G5603" i="1"/>
  <c r="Y5603" i="1"/>
  <c r="G5604" i="1"/>
  <c r="Y5604" i="1"/>
  <c r="G5605" i="1"/>
  <c r="Y5605" i="1"/>
  <c r="CS5605" i="1"/>
  <c r="G5606" i="1"/>
  <c r="Y5606" i="1"/>
  <c r="G5607" i="1"/>
  <c r="Y5607" i="1"/>
  <c r="G5608" i="1"/>
  <c r="Y5608" i="1"/>
  <c r="AS5609" i="1"/>
  <c r="Y5617" i="1"/>
  <c r="Y5618" i="1"/>
  <c r="Y5619" i="1"/>
  <c r="Y5620" i="1"/>
  <c r="Y5621" i="1"/>
  <c r="Y5622" i="1"/>
  <c r="Y5623" i="1"/>
  <c r="Y5624" i="1"/>
  <c r="Y5627" i="1"/>
  <c r="Y5628" i="1"/>
  <c r="G5629" i="1"/>
  <c r="Y5629" i="1"/>
  <c r="G5630" i="1"/>
  <c r="Y5630" i="1"/>
  <c r="Y5633" i="1"/>
  <c r="Y5634" i="1"/>
  <c r="Y5635" i="1"/>
  <c r="Y5637" i="1"/>
  <c r="G5639" i="1"/>
  <c r="Y5639" i="1"/>
  <c r="G5640" i="1"/>
  <c r="Y5640" i="1"/>
  <c r="Y5641" i="1"/>
  <c r="G5642" i="1"/>
  <c r="Y5642" i="1"/>
  <c r="AS5644" i="1"/>
  <c r="Y5645" i="1"/>
  <c r="Y5646" i="1"/>
  <c r="Y5647" i="1"/>
  <c r="Y5650" i="1"/>
  <c r="G5651" i="1"/>
  <c r="Y5651" i="1"/>
  <c r="X5652" i="1"/>
  <c r="AS5652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4" i="1"/>
  <c r="Y5676" i="1"/>
  <c r="G5677" i="1"/>
  <c r="Y5677" i="1"/>
  <c r="G5678" i="1"/>
  <c r="Y5678" i="1"/>
  <c r="G5679" i="1"/>
  <c r="Y5679" i="1"/>
  <c r="CS5679" i="1"/>
  <c r="G5680" i="1"/>
  <c r="Y5680" i="1"/>
  <c r="CS5680" i="1"/>
  <c r="AS5683" i="1"/>
  <c r="AS5684" i="1"/>
  <c r="Y5686" i="1"/>
  <c r="Y5687" i="1"/>
  <c r="Y5688" i="1"/>
  <c r="Y5689" i="1"/>
  <c r="Y5692" i="1"/>
  <c r="Y5694" i="1"/>
  <c r="Y5695" i="1"/>
  <c r="G5696" i="1"/>
  <c r="Y5696" i="1"/>
  <c r="G5697" i="1"/>
  <c r="Y5697" i="1"/>
  <c r="G5698" i="1"/>
  <c r="Y5698" i="1"/>
  <c r="CF5702" i="1"/>
  <c r="ES5702" i="1"/>
  <c r="G5704" i="1"/>
  <c r="Y5705" i="1"/>
  <c r="G5711" i="1"/>
  <c r="Y5711" i="1"/>
  <c r="Y5714" i="1"/>
  <c r="G5715" i="1"/>
  <c r="Y5715" i="1"/>
  <c r="CF5716" i="1"/>
  <c r="ES5716" i="1"/>
  <c r="CF5718" i="1"/>
  <c r="ES5718" i="1"/>
  <c r="Y5719" i="1"/>
  <c r="Y5720" i="1"/>
</calcChain>
</file>

<file path=xl/sharedStrings.xml><?xml version="1.0" encoding="utf-8"?>
<sst xmlns="http://schemas.openxmlformats.org/spreadsheetml/2006/main" count="190827" uniqueCount="31514">
  <si>
    <t>App ID#</t>
  </si>
  <si>
    <t>First_Name</t>
  </si>
  <si>
    <t>Last_Name</t>
  </si>
  <si>
    <t>Middle_Name</t>
  </si>
  <si>
    <t>Email</t>
  </si>
  <si>
    <t>Label</t>
  </si>
  <si>
    <t>User_Confidentiality_Ind</t>
  </si>
  <si>
    <t>Date_of_Birth</t>
  </si>
  <si>
    <t>User_Sex</t>
  </si>
  <si>
    <t>User_External_Institution</t>
  </si>
  <si>
    <t>Program_Name</t>
  </si>
  <si>
    <t>Itinerary_Locations</t>
  </si>
  <si>
    <t>Program_Term</t>
  </si>
  <si>
    <t>Program_Year</t>
  </si>
  <si>
    <t>Term / Year</t>
  </si>
  <si>
    <t>Application_Status</t>
  </si>
  <si>
    <t>User_External</t>
  </si>
  <si>
    <t>HR/Student</t>
  </si>
  <si>
    <t>UR ID</t>
  </si>
  <si>
    <t>Citizen Country Name</t>
  </si>
  <si>
    <t>Visa Desc</t>
  </si>
  <si>
    <t>Visa Exp Date</t>
  </si>
  <si>
    <t>Emergency Contact</t>
  </si>
  <si>
    <t>Emergency Phone</t>
  </si>
  <si>
    <t>Ps1 College Desc</t>
  </si>
  <si>
    <t>Ps1 Degree Desc</t>
  </si>
  <si>
    <t>Class Year</t>
  </si>
  <si>
    <t>Ps1 Class Desc</t>
  </si>
  <si>
    <t>Ps1 Major1 Desc</t>
  </si>
  <si>
    <t>Ps1 Ofcl Stat Flag</t>
  </si>
  <si>
    <t>Ps1 Major2 Desc</t>
  </si>
  <si>
    <t>Ps2 College Desc</t>
  </si>
  <si>
    <t>Ps2 Degree Desc</t>
  </si>
  <si>
    <t>Ps2 Class Year</t>
  </si>
  <si>
    <t>Ps2 Class Desc</t>
  </si>
  <si>
    <t>Ps2 Major1 Desc</t>
  </si>
  <si>
    <t>Ps2 Ofcl Stat Flag</t>
  </si>
  <si>
    <t>Ps2 Major2 Desc</t>
  </si>
  <si>
    <t>Ps1 Minor1 Desc</t>
  </si>
  <si>
    <t>Ps1 Minor2 Desc</t>
  </si>
  <si>
    <t>Ps1 Minor3 Desc</t>
  </si>
  <si>
    <t>Ps2 Minor1 Desc</t>
  </si>
  <si>
    <t>Ps2 Minor2 Desc</t>
  </si>
  <si>
    <t>Ps2 Minor3 Desc</t>
  </si>
  <si>
    <t>Cumul GPA</t>
  </si>
  <si>
    <t>Ps1 Acad Standing Desc</t>
  </si>
  <si>
    <t>Ps1 Timestat Desc</t>
  </si>
  <si>
    <t>Ps1 Enroll Status Desc</t>
  </si>
  <si>
    <t>Ethnicity</t>
  </si>
  <si>
    <t>Preferred Name</t>
  </si>
  <si>
    <t>Gender Pronoun</t>
  </si>
  <si>
    <t>VIP Travel</t>
  </si>
  <si>
    <t>Major, Intended Major, or Areas of Interest</t>
  </si>
  <si>
    <t>Guo - Zhang Registry</t>
  </si>
  <si>
    <t>Wuhan Placement</t>
  </si>
  <si>
    <t>Fall 2021 COVID Travel</t>
  </si>
  <si>
    <t>Missed Pre-Departure (Fall 2021)</t>
  </si>
  <si>
    <t>Pre-Departure Deployment</t>
  </si>
  <si>
    <t>Spring 2022 Scholarship</t>
  </si>
  <si>
    <t>Spring 2023 Scholarship</t>
  </si>
  <si>
    <t>GVP: Student 6</t>
  </si>
  <si>
    <t>Spring 2024 Scholarship</t>
  </si>
  <si>
    <t>Summer 2024 Scholarship</t>
  </si>
  <si>
    <t>Winter 2023-24 Scholarship</t>
  </si>
  <si>
    <t>In Term Address: Line 1</t>
  </si>
  <si>
    <t>In Term Address: Line 2</t>
  </si>
  <si>
    <t>In Term Address: Line 3</t>
  </si>
  <si>
    <t>In Term Address: City</t>
  </si>
  <si>
    <t>In Term Address: State</t>
  </si>
  <si>
    <t>In Term Address: Province</t>
  </si>
  <si>
    <t>In Term Address: Zip/Postal Code</t>
  </si>
  <si>
    <t>In Term Address: Country</t>
  </si>
  <si>
    <t>In Term Address: Phone</t>
  </si>
  <si>
    <t>In Term Address: Fax</t>
  </si>
  <si>
    <t>In Term Address: Mobile</t>
  </si>
  <si>
    <t>In Term Address: Addressee</t>
  </si>
  <si>
    <t>In Term Address: Relationship</t>
  </si>
  <si>
    <t>Out Term Address: Line 1</t>
  </si>
  <si>
    <t>Out Term Address: Line 2</t>
  </si>
  <si>
    <t>Out Term Address: Line 3</t>
  </si>
  <si>
    <t>Out Term Address: City</t>
  </si>
  <si>
    <t>Out Term Address: State</t>
  </si>
  <si>
    <t>Out Term Address: Province</t>
  </si>
  <si>
    <t>Out Term Address: Zip/Postal Code</t>
  </si>
  <si>
    <t>Out Term Address: Country</t>
  </si>
  <si>
    <t>Out Term Address: Phone</t>
  </si>
  <si>
    <t>Out Term Address: Fax</t>
  </si>
  <si>
    <t>Out Term Address: Mobile</t>
  </si>
  <si>
    <t>Out Term Address: Addressee</t>
  </si>
  <si>
    <t>Out Term Address: Relationship</t>
  </si>
  <si>
    <t>Res Term Address: Line 1</t>
  </si>
  <si>
    <t>Res Term Address: Line 2</t>
  </si>
  <si>
    <t>Res Term Address: Line 3</t>
  </si>
  <si>
    <t>Res Term Address: City</t>
  </si>
  <si>
    <t>Res Term Address: State</t>
  </si>
  <si>
    <t>Res Term Address: Province</t>
  </si>
  <si>
    <t>Res Term Address: Zip/Postal Code</t>
  </si>
  <si>
    <t>Res Term Address: Country</t>
  </si>
  <si>
    <t>Res Term Address: Phone</t>
  </si>
  <si>
    <t>Res Term Address: Fax</t>
  </si>
  <si>
    <t>Res Term Address: Mobile</t>
  </si>
  <si>
    <t>Res Term Address: Addressee</t>
  </si>
  <si>
    <t>Res Term Address: Relationship</t>
  </si>
  <si>
    <t>Foreign Term Address: Line 1</t>
  </si>
  <si>
    <t>Foreign Term Address: Line 2</t>
  </si>
  <si>
    <t>Foreign Term Address: Line 3</t>
  </si>
  <si>
    <t>Foreign Term Address: City</t>
  </si>
  <si>
    <t>Foreign Term Address: State</t>
  </si>
  <si>
    <t>Foreign Term Address: Province</t>
  </si>
  <si>
    <t>Foreign Term Address: Zip/Postal Code</t>
  </si>
  <si>
    <t>Foreign Term Address: Country</t>
  </si>
  <si>
    <t>Foreign Term Address: Phone</t>
  </si>
  <si>
    <t>Foreign Term Address: Fax</t>
  </si>
  <si>
    <t>Foreign Term Address: Mobile</t>
  </si>
  <si>
    <t>Foreign Term Address: Addressee</t>
  </si>
  <si>
    <t>Foreign Term Address: Relationship</t>
  </si>
  <si>
    <t>Emergency Contact: Line 1</t>
  </si>
  <si>
    <t>Emergency Contact: Line 2</t>
  </si>
  <si>
    <t>Emergency Contact: Line 3</t>
  </si>
  <si>
    <t>Emergency Contact: City</t>
  </si>
  <si>
    <t>Emergency Contact: State</t>
  </si>
  <si>
    <t>Emergency Contact: Province</t>
  </si>
  <si>
    <t>Emergency Contact: Zip/Postal Code</t>
  </si>
  <si>
    <t>Emergency Contact: Country</t>
  </si>
  <si>
    <t>Emergency Contact: Phone</t>
  </si>
  <si>
    <t>Emergency Contact: Fax</t>
  </si>
  <si>
    <t>Emergency Contact: Mobile</t>
  </si>
  <si>
    <t>Emergency Contact: Addressee</t>
  </si>
  <si>
    <t>Emergency Contact: Relationship</t>
  </si>
  <si>
    <t>Prnt2 Term Address: Line 1</t>
  </si>
  <si>
    <t>Prnt2 Term Address: Line 2</t>
  </si>
  <si>
    <t>Prnt2 Term Address: Line 3</t>
  </si>
  <si>
    <t>Prnt2 Term Address: City</t>
  </si>
  <si>
    <t>Prnt2 Term Address: State</t>
  </si>
  <si>
    <t>Prnt2 Term Address: Province</t>
  </si>
  <si>
    <t>Prnt2 Term Address: Zip/Postal Code</t>
  </si>
  <si>
    <t>Prnt2 Term Address: Country</t>
  </si>
  <si>
    <t>Prnt2 Term Address: Phone</t>
  </si>
  <si>
    <t>Prnt2 Term Address: Fax</t>
  </si>
  <si>
    <t>Prnt2 Term Address: Mobile</t>
  </si>
  <si>
    <t>Prnt2 Term Address: Addressee</t>
  </si>
  <si>
    <t>Prnt2 Term Address: Relationship</t>
  </si>
  <si>
    <t>Prnt1 Term Address: Line 1</t>
  </si>
  <si>
    <t>Prnt1 Term Address: Line 2</t>
  </si>
  <si>
    <t>Prnt1 Term Address: Line 3</t>
  </si>
  <si>
    <t>Prnt1 Term Address: City</t>
  </si>
  <si>
    <t>Prnt1 Term Address: State</t>
  </si>
  <si>
    <t>Prnt1 Term Address: Province</t>
  </si>
  <si>
    <t>Prnt1 Term Address: Zip/Postal Code</t>
  </si>
  <si>
    <t>Prnt1 Term Address: Country</t>
  </si>
  <si>
    <t>Prnt1 Term Address: Phone</t>
  </si>
  <si>
    <t>Prnt1 Term Address: Fax</t>
  </si>
  <si>
    <t>Prnt1 Term Address: Mobile</t>
  </si>
  <si>
    <t>Prnt1 Term Address: Addressee</t>
  </si>
  <si>
    <t>Prnt1 Term Address: Relationship</t>
  </si>
  <si>
    <t>Foreign Address: Line 1</t>
  </si>
  <si>
    <t>Foreign Address: Line 2</t>
  </si>
  <si>
    <t>Foreign Address: Line 3</t>
  </si>
  <si>
    <t>Foreign Address: City</t>
  </si>
  <si>
    <t>Foreign Address: State</t>
  </si>
  <si>
    <t>Foreign Address: Province</t>
  </si>
  <si>
    <t>Foreign Address: Zip/Postal Code</t>
  </si>
  <si>
    <t>Foreign Address: Country</t>
  </si>
  <si>
    <t>Foreign Address: Phone</t>
  </si>
  <si>
    <t>Foreign Address: Fax</t>
  </si>
  <si>
    <t>Foreign Address: Mobile</t>
  </si>
  <si>
    <t>Foreign Address: Addressee</t>
  </si>
  <si>
    <t>Foreign Address: Relationship</t>
  </si>
  <si>
    <t>MIN</t>
  </si>
  <si>
    <t>A</t>
  </si>
  <si>
    <t>ma@u.rochester.edu</t>
  </si>
  <si>
    <t>no label</t>
  </si>
  <si>
    <t>N</t>
  </si>
  <si>
    <t>Man</t>
  </si>
  <si>
    <t>Hong Kong University of Science and Technology</t>
  </si>
  <si>
    <t>Hong Kong, China</t>
  </si>
  <si>
    <t>Spring</t>
  </si>
  <si>
    <t>Spring 2017</t>
  </si>
  <si>
    <t>Committed</t>
  </si>
  <si>
    <t>CHINA</t>
  </si>
  <si>
    <t>ACADEMIC STUDENT</t>
  </si>
  <si>
    <t>LIN, NONIE</t>
  </si>
  <si>
    <t>SCHOOL OF ENG &amp; APPLIED SCIENC</t>
  </si>
  <si>
    <t>BACHELOR OF SCIENCE</t>
  </si>
  <si>
    <t>MECHANICAL ENGINEERING</t>
  </si>
  <si>
    <t>Y</t>
  </si>
  <si>
    <t>THE COLLEGE: ARTS &amp; SCIENCES</t>
  </si>
  <si>
    <t>BUSINESS</t>
  </si>
  <si>
    <t>ACTIVE</t>
  </si>
  <si>
    <t>FULL-TIME</t>
  </si>
  <si>
    <t>REGISTERED</t>
  </si>
  <si>
    <t>NRA</t>
  </si>
  <si>
    <t>CMC BOX 274439</t>
  </si>
  <si>
    <t>500 JOSEPH C WILSON BLVD</t>
  </si>
  <si>
    <t>ROCHESTER</t>
  </si>
  <si>
    <t>NY</t>
  </si>
  <si>
    <t>USA</t>
  </si>
  <si>
    <t>252 OBRIEN HALL</t>
  </si>
  <si>
    <t>UNIV OF ROCHESTER</t>
  </si>
  <si>
    <t>JACKSON</t>
  </si>
  <si>
    <t>ABASCAL</t>
  </si>
  <si>
    <t>E</t>
  </si>
  <si>
    <t>jabascal@u.rochester.edu</t>
  </si>
  <si>
    <t>Computer Science Games (Undergraduate Council)</t>
  </si>
  <si>
    <t>Montreal, Canada</t>
  </si>
  <si>
    <t>Spring break</t>
  </si>
  <si>
    <t>Spring break 2019</t>
  </si>
  <si>
    <t>ABASCAL, KATHRYN</t>
  </si>
  <si>
    <t>COMPUTER SCIENCE</t>
  </si>
  <si>
    <t>MATHEMATICS</t>
  </si>
  <si>
    <t>Hispanic</t>
  </si>
  <si>
    <t>CMC BOX 271292</t>
  </si>
  <si>
    <t>178 KENSINGTON WAY</t>
  </si>
  <si>
    <t>ROYAL PALM BEACH</t>
  </si>
  <si>
    <t>FL</t>
  </si>
  <si>
    <t>1236 S PLYMOUTH AVE</t>
  </si>
  <si>
    <t>NOKOMIS</t>
  </si>
  <si>
    <t>G√©nia</t>
  </si>
  <si>
    <t>Abbey</t>
  </si>
  <si>
    <t>Esthelle Esperanza</t>
  </si>
  <si>
    <t>gabbey2@u.rochester.edu</t>
  </si>
  <si>
    <t>Woman</t>
  </si>
  <si>
    <t>French in France (Faculty Led)</t>
  </si>
  <si>
    <t>Rennes, France</t>
  </si>
  <si>
    <t>Summer</t>
  </si>
  <si>
    <t>Summer 2024</t>
  </si>
  <si>
    <t>United States</t>
  </si>
  <si>
    <t>BA</t>
  </si>
  <si>
    <t>JUNIOR</t>
  </si>
  <si>
    <t>Junior</t>
  </si>
  <si>
    <t>Comparative Literature [CLT]</t>
  </si>
  <si>
    <t>French [FR]</t>
  </si>
  <si>
    <t>Linguistics [LI]</t>
  </si>
  <si>
    <t>Music [MU]</t>
  </si>
  <si>
    <t>Music Cognition [MN]</t>
  </si>
  <si>
    <t>Full-time</t>
  </si>
  <si>
    <t>Registered</t>
  </si>
  <si>
    <t>Unknown</t>
  </si>
  <si>
    <t>CMC BOX 274276</t>
  </si>
  <si>
    <t>500 Joseph C. Wilson Blvd.</t>
  </si>
  <si>
    <t>Clarence Center, NY 14032</t>
  </si>
  <si>
    <t>Rochester</t>
  </si>
  <si>
    <t>Undetermined</t>
  </si>
  <si>
    <t>Rochester, NY 14642</t>
  </si>
  <si>
    <t>United States of America</t>
  </si>
  <si>
    <t>8824 Stonebriar Drive</t>
  </si>
  <si>
    <t>Clarence Center</t>
  </si>
  <si>
    <t>Ne</t>
  </si>
  <si>
    <t>'+1 (716) 7770433</t>
  </si>
  <si>
    <t>Julianna</t>
  </si>
  <si>
    <t>Abbott</t>
  </si>
  <si>
    <t>Michelle</t>
  </si>
  <si>
    <t>jabbott6@simon.rochester.edu</t>
  </si>
  <si>
    <t>GBA 442X: Doing Business in South Africa (Simon)</t>
  </si>
  <si>
    <t>Cape Town, South Africa;Johannesburg, South Africa</t>
  </si>
  <si>
    <t>Winter break</t>
  </si>
  <si>
    <t>2023-2024</t>
  </si>
  <si>
    <t>Winter break 2023-2024</t>
  </si>
  <si>
    <t>MBA</t>
  </si>
  <si>
    <t>GRADUATE</t>
  </si>
  <si>
    <t>Graduate</t>
  </si>
  <si>
    <t>Business Administration [BUS]</t>
  </si>
  <si>
    <t>Innovation &amp; Entrepreneurship [IE]</t>
  </si>
  <si>
    <t>Leadership [LD]</t>
  </si>
  <si>
    <t>White</t>
  </si>
  <si>
    <t>Roanoke, VA 24014-2307</t>
  </si>
  <si>
    <t>Select a Shipping Address</t>
  </si>
  <si>
    <t>Rochester, NY 14627</t>
  </si>
  <si>
    <t>2501 Carolina Ave SW</t>
  </si>
  <si>
    <t>Roanoke</t>
  </si>
  <si>
    <t>Vi</t>
  </si>
  <si>
    <t>24014-2307</t>
  </si>
  <si>
    <t>'+1 (540) 3559926</t>
  </si>
  <si>
    <t>SHREIF</t>
  </si>
  <si>
    <t>ABDALLAH</t>
  </si>
  <si>
    <t>K.E.H.</t>
  </si>
  <si>
    <t>selsaid@u.rochester.edu</t>
  </si>
  <si>
    <t>Procida: Summer Service Learning - Lisio Italian Studies Program (Faculty Led)</t>
  </si>
  <si>
    <t>Procida, Italy</t>
  </si>
  <si>
    <t>Summer 2019</t>
  </si>
  <si>
    <t>EGYPT</t>
  </si>
  <si>
    <t>NATALI, EMANUELA</t>
  </si>
  <si>
    <t>BACHELOR OF ARTS</t>
  </si>
  <si>
    <t>PHYSICS</t>
  </si>
  <si>
    <t>CMC BOX 273907</t>
  </si>
  <si>
    <t>ANDERSON TOWER 430</t>
  </si>
  <si>
    <t>AAYMAN</t>
  </si>
  <si>
    <t>ABDELLATIF</t>
  </si>
  <si>
    <t>AHMED</t>
  </si>
  <si>
    <t>aabdella@u.rochester.edu</t>
  </si>
  <si>
    <t>Model UN</t>
  </si>
  <si>
    <t>Toronto, Canada</t>
  </si>
  <si>
    <t>ABDELLATIF, RAMY</t>
  </si>
  <si>
    <t>ELEC &amp; COMPUTER ENGINEERING</t>
  </si>
  <si>
    <t>Black</t>
  </si>
  <si>
    <t>CMC BOX 275640</t>
  </si>
  <si>
    <t>21-59 27TH STREET APT. D2</t>
  </si>
  <si>
    <t>ASTORIA</t>
  </si>
  <si>
    <t>ANDERSON TOWER 555 TOWER RD.</t>
  </si>
  <si>
    <t>WILSON BLVD</t>
  </si>
  <si>
    <t>MARAH</t>
  </si>
  <si>
    <t>ABDIN</t>
  </si>
  <si>
    <t>IHAB MAZIN</t>
  </si>
  <si>
    <t>mabdeen@u.rochester.edu</t>
  </si>
  <si>
    <t>University of Sydney Exchange - Direct Enrollment</t>
  </si>
  <si>
    <t>Sydney, Australia</t>
  </si>
  <si>
    <t>Fall</t>
  </si>
  <si>
    <t>Fall 2018</t>
  </si>
  <si>
    <t>JORDAN</t>
  </si>
  <si>
    <t>DRESNER, DEYA</t>
  </si>
  <si>
    <t>STATISTICS</t>
  </si>
  <si>
    <t>CMC BOX 272400</t>
  </si>
  <si>
    <t>OBRIEN HALL</t>
  </si>
  <si>
    <t>800 WILSON BLVD</t>
  </si>
  <si>
    <t>Adama</t>
  </si>
  <si>
    <t>Abdul-Wahab</t>
  </si>
  <si>
    <t>aabdulwa@u.rochester.edu</t>
  </si>
  <si>
    <t>IES Abroad London - Study London</t>
  </si>
  <si>
    <t>London, United Kingdom</t>
  </si>
  <si>
    <t>Spring 2024</t>
  </si>
  <si>
    <t>SENIOR</t>
  </si>
  <si>
    <t>Senior</t>
  </si>
  <si>
    <t>Health Behavior and Society [HBS]</t>
  </si>
  <si>
    <t>English:  Creative Writing [ECW]</t>
  </si>
  <si>
    <t>CMC BOX 272914</t>
  </si>
  <si>
    <t>Mount Vernon, NY 10553-2005</t>
  </si>
  <si>
    <t>441 Dunham Ave</t>
  </si>
  <si>
    <t>Mount Vernon</t>
  </si>
  <si>
    <t>10553-2005</t>
  </si>
  <si>
    <t>'+1 (914) 3932926</t>
  </si>
  <si>
    <t>ALI</t>
  </si>
  <si>
    <t>ABDULLA</t>
  </si>
  <si>
    <t>HUSAIN</t>
  </si>
  <si>
    <t>aabdull4@u.rochester.edu</t>
  </si>
  <si>
    <t>UR Debate Union</t>
  </si>
  <si>
    <t>Cambridge, United Kingdom</t>
  </si>
  <si>
    <t>BAHRAIN</t>
  </si>
  <si>
    <t>IMMIGRANT PERMANENT RESIDENT</t>
  </si>
  <si>
    <t>ABDULLA, HUSAIN</t>
  </si>
  <si>
    <t>DATA SCIENCE</t>
  </si>
  <si>
    <t>CMC BOX 274167</t>
  </si>
  <si>
    <t>1514 ENNIS JOSLIN RD</t>
  </si>
  <si>
    <t>APT 1111</t>
  </si>
  <si>
    <t>CORPUS CHRISTI</t>
  </si>
  <si>
    <t>TX</t>
  </si>
  <si>
    <t>GALE HOUSE</t>
  </si>
  <si>
    <t>APT 442</t>
  </si>
  <si>
    <t>SABASTIAN</t>
  </si>
  <si>
    <t>ABELEZELE</t>
  </si>
  <si>
    <t>AYIMBILA</t>
  </si>
  <si>
    <t>sabeleze@u.rochester.edu</t>
  </si>
  <si>
    <t>TA for program (no registration for course)</t>
  </si>
  <si>
    <t>Digital Archaeology of Heritage Buildings of West Africa (DAHBWA) (Faculty Led)</t>
  </si>
  <si>
    <t>Legon, Ghana</t>
  </si>
  <si>
    <t>Summer 2018</t>
  </si>
  <si>
    <t>GHANA</t>
  </si>
  <si>
    <t>AYINDENABA, PROSPER</t>
  </si>
  <si>
    <t>CMC BOX 275877</t>
  </si>
  <si>
    <t>RIVERVIEW APARTMENTS B 303</t>
  </si>
  <si>
    <t>FUAD</t>
  </si>
  <si>
    <t>ABOU HEIT</t>
  </si>
  <si>
    <t>fabouhei@u.rochester.edu</t>
  </si>
  <si>
    <t>Summer 2020</t>
  </si>
  <si>
    <t>Rejected</t>
  </si>
  <si>
    <t>LEBANON</t>
  </si>
  <si>
    <t>DEYA, LEONARD DRESNER</t>
  </si>
  <si>
    <t>CMC BOX 274524</t>
  </si>
  <si>
    <t>500 JOSEPH C. WLSON BOULEVARD</t>
  </si>
  <si>
    <t>Street Number 10</t>
  </si>
  <si>
    <t>Jabal al Baddawi</t>
  </si>
  <si>
    <t>Tripoli</t>
  </si>
  <si>
    <t>Lebanon</t>
  </si>
  <si>
    <t>'+96171879038</t>
  </si>
  <si>
    <t>'+96176691174</t>
  </si>
  <si>
    <t>Ahmad Abou Heit</t>
  </si>
  <si>
    <t>Brother</t>
  </si>
  <si>
    <t>SAUL</t>
  </si>
  <si>
    <t>ABOUDI</t>
  </si>
  <si>
    <t>ADAM</t>
  </si>
  <si>
    <t>saboudi@u.rochester.edu</t>
  </si>
  <si>
    <t>Fall 2016</t>
  </si>
  <si>
    <t>ABOUDI, MARSHA</t>
  </si>
  <si>
    <t>ECONOMICS</t>
  </si>
  <si>
    <t>CMC BOX 272166</t>
  </si>
  <si>
    <t>14 ORSINI DR</t>
  </si>
  <si>
    <t>LARCHMONT</t>
  </si>
  <si>
    <t>33 BROOKRIDGE ROAD</t>
  </si>
  <si>
    <t>NEW ROCHELLE</t>
  </si>
  <si>
    <t>SCOTT</t>
  </si>
  <si>
    <t>ABRAMS</t>
  </si>
  <si>
    <t>G</t>
  </si>
  <si>
    <t>sabrams4@u.rochester.edu</t>
  </si>
  <si>
    <t>IES Abroad Oxford Direct Enrollment - St. Catherine's College</t>
  </si>
  <si>
    <t>Oxford, United Kingdom</t>
  </si>
  <si>
    <t>ABRAMS, RISA</t>
  </si>
  <si>
    <t>ENGLISH:BRIT &amp; AMERICAN LIT</t>
  </si>
  <si>
    <t>PSYCHOLOGY</t>
  </si>
  <si>
    <t>MUSIC</t>
  </si>
  <si>
    <t>CMC BOX 271463</t>
  </si>
  <si>
    <t>4 ASHLEY RD</t>
  </si>
  <si>
    <t>SOUTHBORO</t>
  </si>
  <si>
    <t>MA</t>
  </si>
  <si>
    <t>HOEING 212</t>
  </si>
  <si>
    <t>4 Ashley Road</t>
  </si>
  <si>
    <t>Southborough</t>
  </si>
  <si>
    <t>Risa Abrams</t>
  </si>
  <si>
    <t>Mother</t>
  </si>
  <si>
    <t>ALEXANDER</t>
  </si>
  <si>
    <t>aabrams5@u.rochester.edu</t>
  </si>
  <si>
    <t>Spanish in Spain (Faculty Led)</t>
  </si>
  <si>
    <t>Summer 2016</t>
  </si>
  <si>
    <t>ABRAMS, DEBRA</t>
  </si>
  <si>
    <t>LEGAL STUDIES</t>
  </si>
  <si>
    <t>SPANISH</t>
  </si>
  <si>
    <t>CMC BOX 273445</t>
  </si>
  <si>
    <t>10 LARWOOD DR</t>
  </si>
  <si>
    <t>FACULTY ROAD</t>
  </si>
  <si>
    <t>NATASHA</t>
  </si>
  <si>
    <t>ABROL</t>
  </si>
  <si>
    <t>nabrol@u.rochester.edu</t>
  </si>
  <si>
    <t>Bangkok, Thailand</t>
  </si>
  <si>
    <t>2019-2020</t>
  </si>
  <si>
    <t>Winter break 2019-2020</t>
  </si>
  <si>
    <t>India</t>
  </si>
  <si>
    <t>F-1 Student</t>
  </si>
  <si>
    <t>Economics [ECO]</t>
  </si>
  <si>
    <t>Arts &amp; Sci</t>
  </si>
  <si>
    <t>Bachelor Of Science</t>
  </si>
  <si>
    <t>Business: Business Analytics [BBA]</t>
  </si>
  <si>
    <t>Good Standing</t>
  </si>
  <si>
    <t>Nonresident Alien</t>
  </si>
  <si>
    <t>CMC BOX 275124</t>
  </si>
  <si>
    <t>J 216 Saket</t>
  </si>
  <si>
    <t>New Delhi</t>
  </si>
  <si>
    <t>De</t>
  </si>
  <si>
    <t>'+1 (585) 2084715</t>
  </si>
  <si>
    <t>OLUWATOBI</t>
  </si>
  <si>
    <t>ABUBAKARE</t>
  </si>
  <si>
    <t>oabubaka@u.rochester.edu</t>
  </si>
  <si>
    <t>Summer in Hong Kong</t>
  </si>
  <si>
    <t>Hong Kong, China;Taipei, Taiwan</t>
  </si>
  <si>
    <t>Summer 2017</t>
  </si>
  <si>
    <t>ABUBAKARE, MONICA</t>
  </si>
  <si>
    <t>INTERDEPARTMENTAL STUDIES</t>
  </si>
  <si>
    <t>Tobi</t>
  </si>
  <si>
    <t>CMC BOX 271618</t>
  </si>
  <si>
    <t>18130 AFTON HOLLOW LN</t>
  </si>
  <si>
    <t>RICHMOND</t>
  </si>
  <si>
    <t>140 AVERILL AVE</t>
  </si>
  <si>
    <t>DANIELLA</t>
  </si>
  <si>
    <t>ACEVES</t>
  </si>
  <si>
    <t>RAQUEL</t>
  </si>
  <si>
    <t>daceves@u.rochester.edu</t>
  </si>
  <si>
    <t>Women's Soccer</t>
  </si>
  <si>
    <t>Toronto, Canada;Lisbon, Portugal;Faro, Portugal;Lisbon, Portugal</t>
  </si>
  <si>
    <t>Spring break 2020</t>
  </si>
  <si>
    <t>ACEVES, CELINA</t>
  </si>
  <si>
    <t>BIO SCI/NEUROSCIENCE</t>
  </si>
  <si>
    <t>CMC BOX 271065</t>
  </si>
  <si>
    <t>412 SANTA ROSALINA CT</t>
  </si>
  <si>
    <t>ESCONDIDO</t>
  </si>
  <si>
    <t>CA</t>
  </si>
  <si>
    <t>BROOKS CROSSING APT 27D</t>
  </si>
  <si>
    <t>CONSTANZA</t>
  </si>
  <si>
    <t>ACEVES RODRIGUEZ</t>
  </si>
  <si>
    <t>cacevesr@u.rochester.edu</t>
  </si>
  <si>
    <t>Centennial Program in Poppi (Faculty Led)</t>
  </si>
  <si>
    <t>Poppi, Italy</t>
  </si>
  <si>
    <t>Summer 2022</t>
  </si>
  <si>
    <t>Mexico</t>
  </si>
  <si>
    <t>PhD</t>
  </si>
  <si>
    <t>Linguistics [LIN]</t>
  </si>
  <si>
    <t>Not enrolled</t>
  </si>
  <si>
    <t>Activated</t>
  </si>
  <si>
    <t>Yes</t>
  </si>
  <si>
    <t>Rochester, NY 14620</t>
  </si>
  <si>
    <t>60 Crittenden Blvd</t>
  </si>
  <si>
    <t>'+52 (33) 21830153</t>
  </si>
  <si>
    <t>ABHISESH</t>
  </si>
  <si>
    <t>ACHARYA</t>
  </si>
  <si>
    <t>aachary5@u.rochester.edu</t>
  </si>
  <si>
    <t>IES Abroad London Direct Enrollment - University College London</t>
  </si>
  <si>
    <t>Spring 2019</t>
  </si>
  <si>
    <t>NEPAL</t>
  </si>
  <si>
    <t>ACHARYA, ASHISH</t>
  </si>
  <si>
    <t>CMC BOX 272369</t>
  </si>
  <si>
    <t>SLATER HOUSE</t>
  </si>
  <si>
    <t>UNIVERSITY OF ROCHESTER</t>
  </si>
  <si>
    <t>P.O.Box 380, c/o USEF-Nepal/The Fulbright Commission, Gyaneshwor</t>
  </si>
  <si>
    <t>Kathmandu</t>
  </si>
  <si>
    <t>Non-US Address</t>
  </si>
  <si>
    <t>Nepal</t>
  </si>
  <si>
    <t>'+977 1-4414598</t>
  </si>
  <si>
    <t>Selena Malla</t>
  </si>
  <si>
    <t>Academic Advisor</t>
  </si>
  <si>
    <t>Sadhika</t>
  </si>
  <si>
    <t>Acharya</t>
  </si>
  <si>
    <t>sachary5@u.rochester.edu</t>
  </si>
  <si>
    <t>Queen Mary University of London</t>
  </si>
  <si>
    <t>BS</t>
  </si>
  <si>
    <t>Computer Science [CSC]</t>
  </si>
  <si>
    <t>CMC BOX 271732</t>
  </si>
  <si>
    <t>500 Joseph C Wilson Blvd</t>
  </si>
  <si>
    <t>'+1 (929) 5638434</t>
  </si>
  <si>
    <t>Hari</t>
  </si>
  <si>
    <t>P</t>
  </si>
  <si>
    <t>hacharya@u.Rochester.edu</t>
  </si>
  <si>
    <t>IES Abroad Barcelona ‚Äì Engineering</t>
  </si>
  <si>
    <t>Spring 2026</t>
  </si>
  <si>
    <t>Pending</t>
  </si>
  <si>
    <t>HR</t>
  </si>
  <si>
    <t>Event&amp;Classroom Mgmt-Students</t>
  </si>
  <si>
    <t>ERICA</t>
  </si>
  <si>
    <t>ACHIAA</t>
  </si>
  <si>
    <t>eachiaa@u.rochester.edu</t>
  </si>
  <si>
    <t>IES Abroad Madrid ‚Äì Engineering, Math &amp; Science</t>
  </si>
  <si>
    <t>Madrid, Spain</t>
  </si>
  <si>
    <t>Fall 2015</t>
  </si>
  <si>
    <t>NKRUMAH, MAARY</t>
  </si>
  <si>
    <t>CMC BOX 274751</t>
  </si>
  <si>
    <t>940 E 174 ST APT 2A</t>
  </si>
  <si>
    <t>BRONX</t>
  </si>
  <si>
    <t>BURTON HALL</t>
  </si>
  <si>
    <t>David</t>
  </si>
  <si>
    <t>Ackles</t>
  </si>
  <si>
    <t>dackles@u.Rochester.edu</t>
  </si>
  <si>
    <t>Men's Basketball Tour (Athletics and Recreation)</t>
  </si>
  <si>
    <t>Madrid, Spain;Toledo, Spain;Valencia, Spain;Barcelona, Spain</t>
  </si>
  <si>
    <t>Summer 2025</t>
  </si>
  <si>
    <t>Ath &amp; Rec - Building Managers</t>
  </si>
  <si>
    <t>MEREDITH</t>
  </si>
  <si>
    <t>ACKLEY</t>
  </si>
  <si>
    <t>HANNAH</t>
  </si>
  <si>
    <t>mackley@u.rochester.edu</t>
  </si>
  <si>
    <t>Fall 2019</t>
  </si>
  <si>
    <t>Biomedical Engineering [BME]</t>
  </si>
  <si>
    <t>Chemical Engineering [CE]</t>
  </si>
  <si>
    <t>CMC BOX 276023</t>
  </si>
  <si>
    <t>Sudbury, MA 01776</t>
  </si>
  <si>
    <t>176 Pratts Mill Rd</t>
  </si>
  <si>
    <t>Sudbury</t>
  </si>
  <si>
    <t>Ma</t>
  </si>
  <si>
    <t>'+1 (978) 4607054</t>
  </si>
  <si>
    <t>JOSHUA</t>
  </si>
  <si>
    <t>ACKLIN</t>
  </si>
  <si>
    <t>AUSTIN</t>
  </si>
  <si>
    <t>jacklin@u.rochester.edu</t>
  </si>
  <si>
    <t>Arezzo: Lisio Italian Studies Program (Faculty Led)</t>
  </si>
  <si>
    <t>Arezzo, Italy</t>
  </si>
  <si>
    <t>Microbiology &amp; Immunology M&amp;D</t>
  </si>
  <si>
    <t>Oluwaseyori</t>
  </si>
  <si>
    <t>Adagunodo</t>
  </si>
  <si>
    <t>Olutayo</t>
  </si>
  <si>
    <t>oadaguno@u.rochester.edu</t>
  </si>
  <si>
    <t>Chinese University of Hong Kong</t>
  </si>
  <si>
    <t>Spring 2022</t>
  </si>
  <si>
    <t>Clinical &amp; Translational Sciences [CTS]</t>
  </si>
  <si>
    <t>Montgomery, AL 36117-3244</t>
  </si>
  <si>
    <t>6049 Karen Valley Cv</t>
  </si>
  <si>
    <t>Montgomery</t>
  </si>
  <si>
    <t>Al</t>
  </si>
  <si>
    <t>36117-3244</t>
  </si>
  <si>
    <t>'+1 (334) 2776031</t>
  </si>
  <si>
    <t>Eunice</t>
  </si>
  <si>
    <t>Adam</t>
  </si>
  <si>
    <t>eadam@u.rochester.edu</t>
  </si>
  <si>
    <t>France</t>
  </si>
  <si>
    <t>CMC BOX 276309</t>
  </si>
  <si>
    <t>Bensalem, PA 19020</t>
  </si>
  <si>
    <t>115 Waterside Mews</t>
  </si>
  <si>
    <t>Bensalem</t>
  </si>
  <si>
    <t>Pe</t>
  </si>
  <si>
    <t>'+1 (929) 5358877</t>
  </si>
  <si>
    <t>MARTHA</t>
  </si>
  <si>
    <t>ADAMS</t>
  </si>
  <si>
    <t>madams24@u.rochester.edu</t>
  </si>
  <si>
    <t>Russian in Russia (Faculty Led)</t>
  </si>
  <si>
    <t>St Petersburg, Russia</t>
  </si>
  <si>
    <t>ADAMS, ANNE</t>
  </si>
  <si>
    <t>FILM AND MEDIA STUDIES</t>
  </si>
  <si>
    <t>RUSSIAN</t>
  </si>
  <si>
    <t>CMC BOX 271042</t>
  </si>
  <si>
    <t>500 WILSON BLVD</t>
  </si>
  <si>
    <t>11723 BETHEL CHURCH ROAD</t>
  </si>
  <si>
    <t>MANCHESTER</t>
  </si>
  <si>
    <t>MI</t>
  </si>
  <si>
    <t>ANDERSON 851</t>
  </si>
  <si>
    <t>Bram</t>
  </si>
  <si>
    <t>Adams</t>
  </si>
  <si>
    <t>badams5@u.rochester.edu</t>
  </si>
  <si>
    <t>IES Abroad Sydney Direct Enrollment - Macquarie University</t>
  </si>
  <si>
    <t>Fall 2014</t>
  </si>
  <si>
    <t>Ella</t>
  </si>
  <si>
    <t>Madeline</t>
  </si>
  <si>
    <t>eadams20@u.rochester.edu</t>
  </si>
  <si>
    <t>Health in Mountain Communities: Italy (Faculty Led)</t>
  </si>
  <si>
    <t>Borca di Cadora, Italy;Venice, Italy;Borca di Cadora, Italy;Venice, Italy</t>
  </si>
  <si>
    <t>Summer 2023</t>
  </si>
  <si>
    <t>Health Policy [HLP]</t>
  </si>
  <si>
    <t>Statistics [ST]</t>
  </si>
  <si>
    <t>CMC BOX 274993</t>
  </si>
  <si>
    <t>Tinker AFB, OK 73145</t>
  </si>
  <si>
    <t>3100 Chidlaw Ct</t>
  </si>
  <si>
    <t>Tinker AFB</t>
  </si>
  <si>
    <t>Ok</t>
  </si>
  <si>
    <t>'+1 (469) 8584027</t>
  </si>
  <si>
    <t>DANIELLE</t>
  </si>
  <si>
    <t>ADAMSON</t>
  </si>
  <si>
    <t>MONIQUE</t>
  </si>
  <si>
    <t>danielle.adamson@simon.rochester.edu</t>
  </si>
  <si>
    <t>ENT 442X: International Business Practicum (Simon)</t>
  </si>
  <si>
    <t>Jerusalem, Israel</t>
  </si>
  <si>
    <t>Spring 2018</t>
  </si>
  <si>
    <t>SIMON BUSINESS SCHOOL</t>
  </si>
  <si>
    <t>MASTER OF BUSINESS ADMIN</t>
  </si>
  <si>
    <t>.</t>
  </si>
  <si>
    <t>American Indian or Alaska Native</t>
  </si>
  <si>
    <t>2304 W NEWTON COURT</t>
  </si>
  <si>
    <t>TULSA</t>
  </si>
  <si>
    <t>OK</t>
  </si>
  <si>
    <t>MICHAL</t>
  </si>
  <si>
    <t>ADAR</t>
  </si>
  <si>
    <t>ELIZABETH</t>
  </si>
  <si>
    <t>madar@u.rochester.edu</t>
  </si>
  <si>
    <t>ADAR, YOKA</t>
  </si>
  <si>
    <t>CPU BOX 275790</t>
  </si>
  <si>
    <t>45 DARTFORD RD.</t>
  </si>
  <si>
    <t>45 DARTFORD RD</t>
  </si>
  <si>
    <t>EYRAM</t>
  </si>
  <si>
    <t>ADEDZE</t>
  </si>
  <si>
    <t>JOAN ESI</t>
  </si>
  <si>
    <t>eadedze@u.rochester.edu</t>
  </si>
  <si>
    <t>IES Abroad Paris - Business &amp; International Affairs</t>
  </si>
  <si>
    <t>Paris, France</t>
  </si>
  <si>
    <t>Spring 2016</t>
  </si>
  <si>
    <t>ADEDZE, JOHN</t>
  </si>
  <si>
    <t>FRENCH</t>
  </si>
  <si>
    <t>CMC BOX 273503</t>
  </si>
  <si>
    <t>BROOKS CROSSING APARTMENT</t>
  </si>
  <si>
    <t>369 Hollywood Ave</t>
  </si>
  <si>
    <t>Sue Coia</t>
  </si>
  <si>
    <t>Host parent</t>
  </si>
  <si>
    <t>ADEWALE</t>
  </si>
  <si>
    <t>ADEFEMI</t>
  </si>
  <si>
    <t>adewale.adefemi@simon.rochester.edu</t>
  </si>
  <si>
    <t>Durban, South Africa;Cape Town, South Africa</t>
  </si>
  <si>
    <t>Fall 2017</t>
  </si>
  <si>
    <t>PART-TIME</t>
  </si>
  <si>
    <t>1245 N. HOWARD STREET</t>
  </si>
  <si>
    <t>PHILADELPHIA</t>
  </si>
  <si>
    <t>PA</t>
  </si>
  <si>
    <t>Tel Aviv, Israel;Jerusalem, Israel;Tel Aviv, Israel</t>
  </si>
  <si>
    <t>Adetomiwa</t>
  </si>
  <si>
    <t>Adetosoye</t>
  </si>
  <si>
    <t>J</t>
  </si>
  <si>
    <t>aadetoso@u.rochester.edu</t>
  </si>
  <si>
    <t>Political Science [PSC]</t>
  </si>
  <si>
    <t>CMC BOX 274981</t>
  </si>
  <si>
    <t>Lawrenceville, GA 30046</t>
  </si>
  <si>
    <t>403 Spring Ridge Drive</t>
  </si>
  <si>
    <t>Lawrenceville</t>
  </si>
  <si>
    <t>Ge</t>
  </si>
  <si>
    <t>'+1 (818) 6875761</t>
  </si>
  <si>
    <t>SPENCER</t>
  </si>
  <si>
    <t>ADLER</t>
  </si>
  <si>
    <t>AARON</t>
  </si>
  <si>
    <t>sadler3@u.rochester.edu</t>
  </si>
  <si>
    <t>ADLER, VICKI</t>
  </si>
  <si>
    <t>CMC BOX 277081</t>
  </si>
  <si>
    <t>2 MOUNT JOY AVENUE</t>
  </si>
  <si>
    <t>SCARSDALE</t>
  </si>
  <si>
    <t>THETA CHI</t>
  </si>
  <si>
    <t>Emily</t>
  </si>
  <si>
    <t>Adler</t>
  </si>
  <si>
    <t>eadler4@u.rochester.edu</t>
  </si>
  <si>
    <t>IES Abroad Buenos Aires ‚Äì Latin American Societies &amp; Cultures</t>
  </si>
  <si>
    <t>Buenos Aires, Argentina</t>
  </si>
  <si>
    <t>Spring 2025</t>
  </si>
  <si>
    <t>Anthropology [ANT]</t>
  </si>
  <si>
    <t>Health, Behavior and Society [HB]</t>
  </si>
  <si>
    <t>Spanish [SM]</t>
  </si>
  <si>
    <t>CMC BOX 277264</t>
  </si>
  <si>
    <t>Chappaqua, NY 10514-2114</t>
  </si>
  <si>
    <t>1 Silver Ln</t>
  </si>
  <si>
    <t>Chappaqua</t>
  </si>
  <si>
    <t>10514-2114</t>
  </si>
  <si>
    <t>'+1 (914) 4159656</t>
  </si>
  <si>
    <t>Non-UR Program (Non-Credit)</t>
  </si>
  <si>
    <t>Ushuaia, Argentina</t>
  </si>
  <si>
    <t>RORY-STEFAN</t>
  </si>
  <si>
    <t>AFFOON</t>
  </si>
  <si>
    <t>raffoon@u.rochester.edu</t>
  </si>
  <si>
    <t>Summer 2015</t>
  </si>
  <si>
    <t>AMERICAN ABROAD</t>
  </si>
  <si>
    <t>AFFOON, MERVYN</t>
  </si>
  <si>
    <t>GEOLOGICAL SCIENCES</t>
  </si>
  <si>
    <t>INTERNATIONAL RELATIONS</t>
  </si>
  <si>
    <t>SUSTAINABILITY</t>
  </si>
  <si>
    <t>76A ZEPHYR DRIVE, UPPER SCHOOL</t>
  </si>
  <si>
    <t>ST</t>
  </si>
  <si>
    <t>CARENAGE</t>
  </si>
  <si>
    <t>TRINIDAD</t>
  </si>
  <si>
    <t>BROOKS CROSSING</t>
  </si>
  <si>
    <t>3320 AVENUE H, APT 2L</t>
  </si>
  <si>
    <t>BROOKLYN</t>
  </si>
  <si>
    <t>Samia</t>
  </si>
  <si>
    <t>Afrin</t>
  </si>
  <si>
    <t>safrin@u.rochester.edu</t>
  </si>
  <si>
    <t>student has been nominated</t>
  </si>
  <si>
    <t>City St. George's University of London</t>
  </si>
  <si>
    <t>Fall 2024</t>
  </si>
  <si>
    <t>Bangladesh</t>
  </si>
  <si>
    <t>Permanent Resident</t>
  </si>
  <si>
    <t>Business: Entrepreneurship [BEN]</t>
  </si>
  <si>
    <t>Degree Complete</t>
  </si>
  <si>
    <t>Asian</t>
  </si>
  <si>
    <t>she/her</t>
  </si>
  <si>
    <t>CMC BOX 271241</t>
  </si>
  <si>
    <t>Brooklyn, NY 11208-3123</t>
  </si>
  <si>
    <t>516 Euclid Ave Fl 2</t>
  </si>
  <si>
    <t>Brooklyn</t>
  </si>
  <si>
    <t>11208-3123</t>
  </si>
  <si>
    <t>'+1 (347) 3840965</t>
  </si>
  <si>
    <t>Niharika</t>
  </si>
  <si>
    <t>Agrawal</t>
  </si>
  <si>
    <t>nagrawa5@u.rochester.edu</t>
  </si>
  <si>
    <t>ASE SUMMER SCHOOL</t>
  </si>
  <si>
    <t>Bath, United Kingdom</t>
  </si>
  <si>
    <t>Biological Sciences: Neuroscience [BNS]</t>
  </si>
  <si>
    <t>Bachelor Of Arts</t>
  </si>
  <si>
    <t>Computer Science [CS]</t>
  </si>
  <si>
    <t>CMC BOX 275856</t>
  </si>
  <si>
    <t>Mountain View, CA 94040-3575</t>
  </si>
  <si>
    <t>1247 Christobal Privada</t>
  </si>
  <si>
    <t>Mountain View</t>
  </si>
  <si>
    <t>Ca</t>
  </si>
  <si>
    <t>94040-3575</t>
  </si>
  <si>
    <t>'+1 (408) 5807741</t>
  </si>
  <si>
    <t>PERLA</t>
  </si>
  <si>
    <t>AGUILAR</t>
  </si>
  <si>
    <t>paguila2@u.rochester.edu</t>
  </si>
  <si>
    <t>CASTRO, MARTHA</t>
  </si>
  <si>
    <t>PROBATION</t>
  </si>
  <si>
    <t>CMC BOX 273892</t>
  </si>
  <si>
    <t>1621 CAMARA CT.</t>
  </si>
  <si>
    <t>GRAND PRAIRIE</t>
  </si>
  <si>
    <t>WILDER 361</t>
  </si>
  <si>
    <t>ABRIL</t>
  </si>
  <si>
    <t>AGUIRRE</t>
  </si>
  <si>
    <t>ENERI</t>
  </si>
  <si>
    <t>aaguirr4@u.rochester.edu</t>
  </si>
  <si>
    <t>BASURTO, ROGELIO</t>
  </si>
  <si>
    <t>BIOMEDICAL ENGINEERING</t>
  </si>
  <si>
    <t>CPU BOX 272911</t>
  </si>
  <si>
    <t>3402 NOTTINGHAM</t>
  </si>
  <si>
    <t>LAREDO</t>
  </si>
  <si>
    <t>TIERNAN 358</t>
  </si>
  <si>
    <t>DAMAN</t>
  </si>
  <si>
    <t>AHLUWALIA</t>
  </si>
  <si>
    <t>daman.ahluwalia@simon.rochester.edu</t>
  </si>
  <si>
    <t>BPP 442X: India Immersion (Simon)</t>
  </si>
  <si>
    <t>New Delhi, India;Jaipur, India;Mumbai, India</t>
  </si>
  <si>
    <t>MBA WITH STEM CONCENTRATION</t>
  </si>
  <si>
    <t>4 S. RIDGE RD</t>
  </si>
  <si>
    <t>POMONA</t>
  </si>
  <si>
    <t>Bawanjot Singh Ahluwalia</t>
  </si>
  <si>
    <t>4 S. Ridge Road</t>
  </si>
  <si>
    <t>Pomona</t>
  </si>
  <si>
    <t>954-592-7886</t>
  </si>
  <si>
    <t>FIN 442X: International Finance with Switzerland Immersion (Simon)</t>
  </si>
  <si>
    <t>Bern, Switzerland</t>
  </si>
  <si>
    <t>MUHAMMAD</t>
  </si>
  <si>
    <t>AHMAD</t>
  </si>
  <si>
    <t>mahmad4@u.rochester.edu</t>
  </si>
  <si>
    <t>PAKISTAN</t>
  </si>
  <si>
    <t>AHMAD, MUSSAWIR</t>
  </si>
  <si>
    <t>307 CROSBY HALL</t>
  </si>
  <si>
    <t>Hawraa</t>
  </si>
  <si>
    <t>Ahmed</t>
  </si>
  <si>
    <t>hahmed6@u.rochester.edu</t>
  </si>
  <si>
    <t>Independent Study (Abroad)</t>
  </si>
  <si>
    <t>Najaf, Iraq;Karbala, Iraq;Nasiriyah, Iraq;Basra, Iraq;Hillah, Iraq;Al Diwaniyah, Iraq;Samarra, Iraq;Baghdad, Iraq;Al Diwaniyah, Iraq;Karbala, Iraq;Najaf, Iraq</t>
  </si>
  <si>
    <t>Fall 2022</t>
  </si>
  <si>
    <t>8667 Rebecca Dr.</t>
  </si>
  <si>
    <t>Clarence</t>
  </si>
  <si>
    <t>Maisha</t>
  </si>
  <si>
    <t>mahmed19@u.rochester.edu</t>
  </si>
  <si>
    <t>University of Nicosia Global Semesters | Semester in Cyprus</t>
  </si>
  <si>
    <t>Nicosia, Cyprus</t>
  </si>
  <si>
    <t>CMC BOX 277396</t>
  </si>
  <si>
    <t>Forest Hills, NY 11375</t>
  </si>
  <si>
    <t>Apt 2F</t>
  </si>
  <si>
    <t>6750 Thornton Pl</t>
  </si>
  <si>
    <t>Forest Hills</t>
  </si>
  <si>
    <t>'+1 (347) 2387768</t>
  </si>
  <si>
    <t>JEE HAE</t>
  </si>
  <si>
    <t>AHN</t>
  </si>
  <si>
    <t>jahn@u.rochester.edu</t>
  </si>
  <si>
    <t>ESM - Eastman Wind Ensemble (summer 2017)</t>
  </si>
  <si>
    <t>Niagara Falls, Canada</t>
  </si>
  <si>
    <t>SOUTH KOREA</t>
  </si>
  <si>
    <t>AHN, PHIT</t>
  </si>
  <si>
    <t>EASTMAN SCHOOL OF MUSIC</t>
  </si>
  <si>
    <t>DOCTOR OF MUSICAL ARTS</t>
  </si>
  <si>
    <t>PERFORMANCE AND LITERATURE</t>
  </si>
  <si>
    <t>328 EAST MAIN ST.</t>
  </si>
  <si>
    <t>APT. #417</t>
  </si>
  <si>
    <t>TOLGA</t>
  </si>
  <si>
    <t>AKTAS</t>
  </si>
  <si>
    <t>FURKAN</t>
  </si>
  <si>
    <t>taktas@u.rochester.edu</t>
  </si>
  <si>
    <t>TURKEY</t>
  </si>
  <si>
    <t>POVENTUD, ENYXA</t>
  </si>
  <si>
    <t>CMC BOX 274869</t>
  </si>
  <si>
    <t>1049 GENESEE ST</t>
  </si>
  <si>
    <t>Fatimah</t>
  </si>
  <si>
    <t>Al Dulaimee</t>
  </si>
  <si>
    <t>Nawfal</t>
  </si>
  <si>
    <t>faldulai@u.rochester.edu</t>
  </si>
  <si>
    <t>DIS Copenhagen - Summer Courses</t>
  </si>
  <si>
    <t>Copenhagen, Denmark</t>
  </si>
  <si>
    <t>Biological Sciences: Molecular Genetics [BMG]</t>
  </si>
  <si>
    <t>Studio Arts [SA]</t>
  </si>
  <si>
    <t>Degree Pending</t>
  </si>
  <si>
    <t>CMC BOX 275455</t>
  </si>
  <si>
    <t>Henrietta, NY 14467</t>
  </si>
  <si>
    <t>2 Myrtlewood Dr Apt C</t>
  </si>
  <si>
    <t>Henrietta</t>
  </si>
  <si>
    <t>'+1 (585) 4048718</t>
  </si>
  <si>
    <t>Salsabel</t>
  </si>
  <si>
    <t>Al-Ani</t>
  </si>
  <si>
    <t>salani2@u.rochester.edu</t>
  </si>
  <si>
    <t>Iraq</t>
  </si>
  <si>
    <t>SOPHOMORE</t>
  </si>
  <si>
    <t>Sophomore</t>
  </si>
  <si>
    <t>Electrical and Computer Engineering [ECE]</t>
  </si>
  <si>
    <t>CMC BOX 275581</t>
  </si>
  <si>
    <t>Rochester, NY 14627-5581</t>
  </si>
  <si>
    <t>CMC BOX 275581 500 Joseph C. Wilson Blvd. Rochester, NY 14627-5581</t>
  </si>
  <si>
    <t>14627-5581</t>
  </si>
  <si>
    <t>'+1 (585) 9578017</t>
  </si>
  <si>
    <t>ZELALEM</t>
  </si>
  <si>
    <t>ALABO</t>
  </si>
  <si>
    <t>DESTA</t>
  </si>
  <si>
    <t>zalabo@u.rochester.edu</t>
  </si>
  <si>
    <t>ALABO, DESTA</t>
  </si>
  <si>
    <t>DIGITAL MEDIA STUDIES</t>
  </si>
  <si>
    <t>12510  VEIRS MILL RD, APT. 301</t>
  </si>
  <si>
    <t>ROCKVILLE</t>
  </si>
  <si>
    <t>MD</t>
  </si>
  <si>
    <t>SARAH</t>
  </si>
  <si>
    <t>ALAGIA</t>
  </si>
  <si>
    <t>salagia@u.rochester.edu</t>
  </si>
  <si>
    <t>IES Abroad Milan - Business Studies</t>
  </si>
  <si>
    <t>Milan, Italy</t>
  </si>
  <si>
    <t>HALABY, ALEXA</t>
  </si>
  <si>
    <t>ENGLISH:LANG, MEDIA &amp; COMM</t>
  </si>
  <si>
    <t>ANTHROPOLOGY</t>
  </si>
  <si>
    <t>CMC BOX 272412</t>
  </si>
  <si>
    <t>5545 POTOMAC AVE NW</t>
  </si>
  <si>
    <t>WASHINGTON</t>
  </si>
  <si>
    <t>DC</t>
  </si>
  <si>
    <t>202 365-5540</t>
  </si>
  <si>
    <t>1236 SOUTH PLYMOUTH AVE</t>
  </si>
  <si>
    <t>ALAIYESH</t>
  </si>
  <si>
    <t>HASAN A</t>
  </si>
  <si>
    <t>aalaiyes@u.rochester.edu</t>
  </si>
  <si>
    <t>German in Germany (Faculty Led)</t>
  </si>
  <si>
    <t>Berlin, Germany</t>
  </si>
  <si>
    <t>SAUDI ARABIA</t>
  </si>
  <si>
    <t>ALHOWAISH, NAWAF</t>
  </si>
  <si>
    <t>315 MOUNT HOPE AVE</t>
  </si>
  <si>
    <t>APT 611</t>
  </si>
  <si>
    <t>SHAFIEUL</t>
  </si>
  <si>
    <t>ALAM</t>
  </si>
  <si>
    <t>salam4@u.rochester.edu</t>
  </si>
  <si>
    <t>MUKUL, SAIFUL</t>
  </si>
  <si>
    <t>CMC BOX 273601</t>
  </si>
  <si>
    <t>352 ELTON ST</t>
  </si>
  <si>
    <t>HIRA</t>
  </si>
  <si>
    <t>T</t>
  </si>
  <si>
    <t>halam@u.rochester.edu</t>
  </si>
  <si>
    <t>Theatre in England (Faculty Led)</t>
  </si>
  <si>
    <t>Winter break 2016</t>
  </si>
  <si>
    <t>SAEEDI, TANVEER</t>
  </si>
  <si>
    <t>HEALTH, BEHAVIOR &amp; SOCIETY</t>
  </si>
  <si>
    <t>BIOLOGY</t>
  </si>
  <si>
    <t>500 JOSEPH C. WILSON BLVD</t>
  </si>
  <si>
    <t>CMC BOX 273044</t>
  </si>
  <si>
    <t>89-22 215TH STREET</t>
  </si>
  <si>
    <t>QUEENS VILLAGE</t>
  </si>
  <si>
    <t>RV 301A</t>
  </si>
  <si>
    <t>Andrea</t>
  </si>
  <si>
    <t>Alave</t>
  </si>
  <si>
    <t>aalave@u.rochester.edu</t>
  </si>
  <si>
    <t>Archaeology in Italy: Monteleone Sabino Archaeological Field School (Faculty Led)</t>
  </si>
  <si>
    <t>Monteleone Sabino, Italy</t>
  </si>
  <si>
    <t>Digital Media Studies: Humanities [DH]</t>
  </si>
  <si>
    <t>CMC BOX 275355</t>
  </si>
  <si>
    <t>Buffalo, NY 14209-1073</t>
  </si>
  <si>
    <t>186 Chapin Pkwy Apt 19</t>
  </si>
  <si>
    <t>Buffalo</t>
  </si>
  <si>
    <t>14209-1073</t>
  </si>
  <si>
    <t>'+1 (716) 3100521</t>
  </si>
  <si>
    <t>Nofe</t>
  </si>
  <si>
    <t>AlBakhit</t>
  </si>
  <si>
    <t>nalbakhi@u.rochester.edu</t>
  </si>
  <si>
    <t>Nominated 03/13/23</t>
  </si>
  <si>
    <t>Fall 2023</t>
  </si>
  <si>
    <t>Jordan</t>
  </si>
  <si>
    <t>CMC BOX 271295</t>
  </si>
  <si>
    <t>Mahus- Balqa 19154</t>
  </si>
  <si>
    <t>Wadi Shuaib Street 176</t>
  </si>
  <si>
    <t>Mahus- Balqa</t>
  </si>
  <si>
    <t>'+1 (585) 2021305</t>
  </si>
  <si>
    <t>Catherine</t>
  </si>
  <si>
    <t>Albers-Morris</t>
  </si>
  <si>
    <t>Marie</t>
  </si>
  <si>
    <t>calbers@ur.rochester.edu</t>
  </si>
  <si>
    <t>Bermuda Fieldwork Experience</t>
  </si>
  <si>
    <t>Smith's Island, Bermuda</t>
  </si>
  <si>
    <t>Spring break 2023</t>
  </si>
  <si>
    <t>English [ENG]</t>
  </si>
  <si>
    <t>Rochester, NY 14615</t>
  </si>
  <si>
    <t>22 Mac Arthur Rd</t>
  </si>
  <si>
    <t>'+1 (513) 3355418</t>
  </si>
  <si>
    <t>JACKIE-LYNN</t>
  </si>
  <si>
    <t>ALBRIGHT</t>
  </si>
  <si>
    <t>jalbrig4@u.rochester.edu</t>
  </si>
  <si>
    <t>IES Abroad Nagoya Direct Enrollment - Nanzan University</t>
  </si>
  <si>
    <t>Nagoya, Japan</t>
  </si>
  <si>
    <t>DONNELLY, MARYLOU</t>
  </si>
  <si>
    <t>JAPANESE</t>
  </si>
  <si>
    <t>1913 CRITTENDEN RD. APT 6</t>
  </si>
  <si>
    <t>205 WOODBRIDGE DR.</t>
  </si>
  <si>
    <t>MOUNT AIRY</t>
  </si>
  <si>
    <t>NC</t>
  </si>
  <si>
    <t>EPA Internships in Europe: Brussels Summer Program</t>
  </si>
  <si>
    <t>ANA</t>
  </si>
  <si>
    <t>ALCASID</t>
  </si>
  <si>
    <t>M</t>
  </si>
  <si>
    <t>aalcasid@u.rochester.edu</t>
  </si>
  <si>
    <t>Health Sciences</t>
  </si>
  <si>
    <t>EPA Internships in Europe: London Semester Program</t>
  </si>
  <si>
    <t>ALCASID, MICHAEL</t>
  </si>
  <si>
    <t>CMC BOX 275285</t>
  </si>
  <si>
    <t>62 BURDEN DRIVE</t>
  </si>
  <si>
    <t>OSWEGO</t>
  </si>
  <si>
    <t>905 GENESEE ST</t>
  </si>
  <si>
    <t>Michael</t>
  </si>
  <si>
    <t>Alcazaren</t>
  </si>
  <si>
    <t>mike.alcazaren@simon.rochester.edu</t>
  </si>
  <si>
    <t>2+Races</t>
  </si>
  <si>
    <t>100 PIER 4 BLVD</t>
  </si>
  <si>
    <t>BOSTON</t>
  </si>
  <si>
    <t>ANNA</t>
  </si>
  <si>
    <t>ALDEN</t>
  </si>
  <si>
    <t>ROSE</t>
  </si>
  <si>
    <t>aalden@u.rochester.edu</t>
  </si>
  <si>
    <t>ALDEN, MICHELE</t>
  </si>
  <si>
    <t>HISTORY</t>
  </si>
  <si>
    <t>CMC BOX 274690</t>
  </si>
  <si>
    <t>5046 BUTLER ROAD</t>
  </si>
  <si>
    <t>CANANDAIGUA</t>
  </si>
  <si>
    <t>304 RIVERVIEW B</t>
  </si>
  <si>
    <t>ANTONIOS</t>
  </si>
  <si>
    <t>ALDOUS</t>
  </si>
  <si>
    <t>CHRISTOS</t>
  </si>
  <si>
    <t>antonios.aldous@simon.rochester.edu</t>
  </si>
  <si>
    <t>Tel Aviv, Israel;Jerusalem, Israel</t>
  </si>
  <si>
    <t>BUSINESS ADMINISTRATION</t>
  </si>
  <si>
    <t>415 E 37TH STREET</t>
  </si>
  <si>
    <t>APT. 6L</t>
  </si>
  <si>
    <t>NEW YORK</t>
  </si>
  <si>
    <t>STUART</t>
  </si>
  <si>
    <t>ALDRED</t>
  </si>
  <si>
    <t>IAN</t>
  </si>
  <si>
    <t>saldred@u.rochester.edu</t>
  </si>
  <si>
    <t>Spring 2020</t>
  </si>
  <si>
    <t>Recalled (Post-Program Start)</t>
  </si>
  <si>
    <t>United Kingdom</t>
  </si>
  <si>
    <t>Hajim</t>
  </si>
  <si>
    <t>CMC BOX 273125</t>
  </si>
  <si>
    <t>72 South Knowe</t>
  </si>
  <si>
    <t>Cowdenbeath_fife</t>
  </si>
  <si>
    <t>Fi</t>
  </si>
  <si>
    <t>KY4 8AW</t>
  </si>
  <si>
    <t>'+1 (585) 4988626</t>
  </si>
  <si>
    <t>SYDNEY</t>
  </si>
  <si>
    <t>ALEPA</t>
  </si>
  <si>
    <t>salepa@u.rochester.edu</t>
  </si>
  <si>
    <t>KASHANEK, NANCY</t>
  </si>
  <si>
    <t>ART HISTORY</t>
  </si>
  <si>
    <t>BUSINESS: MARKETING</t>
  </si>
  <si>
    <t>CMC BOX 275826</t>
  </si>
  <si>
    <t>200 CHESTNUT ST</t>
  </si>
  <si>
    <t>ANDOVER</t>
  </si>
  <si>
    <t>1236 SOUTH PLYMOUTH AVENUE</t>
  </si>
  <si>
    <t>John</t>
  </si>
  <si>
    <t>Alex</t>
  </si>
  <si>
    <t>jalex4@u.rochester.edu</t>
  </si>
  <si>
    <t>GlobeMed GROW</t>
  </si>
  <si>
    <t>Odisha, India</t>
  </si>
  <si>
    <t>Biological Sciences: Microbiology [BMB]</t>
  </si>
  <si>
    <t>Psychology as a Social Science [PC]</t>
  </si>
  <si>
    <t>CMC BOX 276102</t>
  </si>
  <si>
    <t>Hartsdale, NY 10530</t>
  </si>
  <si>
    <t>10 Longfellow St</t>
  </si>
  <si>
    <t>Hartsdale</t>
  </si>
  <si>
    <t>'+1 (914) 4988833</t>
  </si>
  <si>
    <t>JAMIE</t>
  </si>
  <si>
    <t>jalexa17@u.rochester.edu</t>
  </si>
  <si>
    <t>IES Abroad Christchurch Direct Enrollment - University Of Canterbury</t>
  </si>
  <si>
    <t>Christchurch, New Zealand</t>
  </si>
  <si>
    <t>Spring 2015</t>
  </si>
  <si>
    <t>ALEXANDER, LISA</t>
  </si>
  <si>
    <t>CPU BOX 276610</t>
  </si>
  <si>
    <t>1806 HWY 35N</t>
  </si>
  <si>
    <t>ROCKPORT</t>
  </si>
  <si>
    <t>221 WELDON</t>
  </si>
  <si>
    <t>PO BOX 805</t>
  </si>
  <si>
    <t>FULTON</t>
  </si>
  <si>
    <t>JESS</t>
  </si>
  <si>
    <t>jalexa21@u.rochester.edu</t>
  </si>
  <si>
    <t>IES Abroad Vienna - European Society &amp; Culture</t>
  </si>
  <si>
    <t>Vienna, Austria</t>
  </si>
  <si>
    <t>ALEXANDER, KELLY</t>
  </si>
  <si>
    <t>CMC BOX 275424</t>
  </si>
  <si>
    <t>618 BRUCE PORN ROAD</t>
  </si>
  <si>
    <t>STAMFORD</t>
  </si>
  <si>
    <t>1025 TURKEY HOLLOW RD</t>
  </si>
  <si>
    <t>Walter</t>
  </si>
  <si>
    <t>Alexander</t>
  </si>
  <si>
    <t>Gray</t>
  </si>
  <si>
    <t>waalexander@vassar.edu</t>
  </si>
  <si>
    <t>San Martino Archaeological Field School (Faculty Led)</t>
  </si>
  <si>
    <t>Torano di Borgorose, Italy</t>
  </si>
  <si>
    <t>812 Chandler Grove Dr</t>
  </si>
  <si>
    <t>Hermitage</t>
  </si>
  <si>
    <t>TN</t>
  </si>
  <si>
    <t>615-335-0631</t>
  </si>
  <si>
    <t>Gray Alexander</t>
  </si>
  <si>
    <t>Sofia</t>
  </si>
  <si>
    <t>Alfaro</t>
  </si>
  <si>
    <t>Angelica</t>
  </si>
  <si>
    <t>salfaro@u.rochester.edu</t>
  </si>
  <si>
    <t>IES Abroad Barcelona - Liberal Arts &amp; Business</t>
  </si>
  <si>
    <t>Barcelona, Spain</t>
  </si>
  <si>
    <t>Spring 2023</t>
  </si>
  <si>
    <t>Studio Arts [SU]</t>
  </si>
  <si>
    <t>CMC BOX 273594</t>
  </si>
  <si>
    <t>New York, NY 10033-7947</t>
  </si>
  <si>
    <t>619 W 175th St Apt 2</t>
  </si>
  <si>
    <t>New York</t>
  </si>
  <si>
    <t>10033-7947</t>
  </si>
  <si>
    <t>'+1 (347) 8493753</t>
  </si>
  <si>
    <t>ABDULWAHAB</t>
  </si>
  <si>
    <t>ALHAJI</t>
  </si>
  <si>
    <t>A A Y</t>
  </si>
  <si>
    <t>aalhaji@u.rochester.edu</t>
  </si>
  <si>
    <t>KUWAIT</t>
  </si>
  <si>
    <t>ALHAJI, MONYA</t>
  </si>
  <si>
    <t>CMC BOX 275447</t>
  </si>
  <si>
    <t>64 BARTON STREET</t>
  </si>
  <si>
    <t>IMAN</t>
  </si>
  <si>
    <t>iali2@u.rochester.edu</t>
  </si>
  <si>
    <t>AHMED, YIMEGNUSHAL</t>
  </si>
  <si>
    <t>BIOETHICS</t>
  </si>
  <si>
    <t>CHEMISTRY</t>
  </si>
  <si>
    <t>CPU BOX 272328</t>
  </si>
  <si>
    <t>1806 STONEY CHASE DR</t>
  </si>
  <si>
    <t>LAWRENCEVILLE</t>
  </si>
  <si>
    <t>GA</t>
  </si>
  <si>
    <t>400 KENDRICK RD</t>
  </si>
  <si>
    <t>IES Abroad London - Health Practice &amp; Policy</t>
  </si>
  <si>
    <t>ADIL</t>
  </si>
  <si>
    <t>aali5@u.rochester.edu</t>
  </si>
  <si>
    <t>IES Santiago  TC</t>
  </si>
  <si>
    <t>Non-UR Study Abroad Program</t>
  </si>
  <si>
    <t>Santiago, Chile</t>
  </si>
  <si>
    <t>ALI, YOUSAF</t>
  </si>
  <si>
    <t>CMC BOX 273176</t>
  </si>
  <si>
    <t>10 GREYTHORNE HILL</t>
  </si>
  <si>
    <t>PITTSFORD</t>
  </si>
  <si>
    <t>SHANIA</t>
  </si>
  <si>
    <t>NAOMI</t>
  </si>
  <si>
    <t>sali13@u.rochester.edu</t>
  </si>
  <si>
    <t>IES Salamanca</t>
  </si>
  <si>
    <t>IES Abroad Salamanca Summer ‚Äì Language &amp; Culture (Session I)</t>
  </si>
  <si>
    <t>Salamanca, Spain</t>
  </si>
  <si>
    <t>ALI, CURTIS</t>
  </si>
  <si>
    <t>'+1(868)3409550</t>
  </si>
  <si>
    <t>BIO SCI/BIOCHEMISTRY</t>
  </si>
  <si>
    <t>CMC BOX 274163</t>
  </si>
  <si>
    <t>RIVERVIEW G</t>
  </si>
  <si>
    <t>DANIEL</t>
  </si>
  <si>
    <t>ALIBER</t>
  </si>
  <si>
    <t>daliber@u.rochester.edu</t>
  </si>
  <si>
    <t>ALIBER, JONATHAN</t>
  </si>
  <si>
    <t>CPU BOX 276849</t>
  </si>
  <si>
    <t>14 BISHOP ROAD</t>
  </si>
  <si>
    <t>SHARON</t>
  </si>
  <si>
    <t>515 FRATERNITY ROAD</t>
  </si>
  <si>
    <t>EMIN</t>
  </si>
  <si>
    <t>ALICIC</t>
  </si>
  <si>
    <t>ealicic@u.rochester.edu</t>
  </si>
  <si>
    <t>University of Sussex</t>
  </si>
  <si>
    <t>Brighton, United Kingdom</t>
  </si>
  <si>
    <t>ALICIC, MIN</t>
  </si>
  <si>
    <t>BRAIN AND COGNITIVE SCIENCES</t>
  </si>
  <si>
    <t>CMC BOX 271321</t>
  </si>
  <si>
    <t>157 VENUS AVE</t>
  </si>
  <si>
    <t>BURLINGTON</t>
  </si>
  <si>
    <t>VT</t>
  </si>
  <si>
    <t>300 KENDRICK RD</t>
  </si>
  <si>
    <t>DEKIEWIET 861</t>
  </si>
  <si>
    <t>MURIS</t>
  </si>
  <si>
    <t>ALJUKIC</t>
  </si>
  <si>
    <t>muris.aljukic@simon.rochester.edu</t>
  </si>
  <si>
    <t>86 CREAMERY POND ROAD</t>
  </si>
  <si>
    <t>PO BOX 478</t>
  </si>
  <si>
    <t>SUGAR LOAF</t>
  </si>
  <si>
    <t>LASHA</t>
  </si>
  <si>
    <t>ALKHAZISHVILI</t>
  </si>
  <si>
    <t>lalkhazi@u.rochester.edu</t>
  </si>
  <si>
    <t>Chinese University of Hong Kong TC</t>
  </si>
  <si>
    <t>ALKHAZISHVILI, LEVAN</t>
  </si>
  <si>
    <t>BUSINESS: ENTREPRENEURSHIP</t>
  </si>
  <si>
    <t>CPU BOX 276883</t>
  </si>
  <si>
    <t>3000 OCEAN PARKWAY APT 7M</t>
  </si>
  <si>
    <t>1105 S PLYMOUTH AVE</t>
  </si>
  <si>
    <t>MONICA</t>
  </si>
  <si>
    <t>ALLARD</t>
  </si>
  <si>
    <t>HOPE</t>
  </si>
  <si>
    <t>mallard@u.rochester.edu</t>
  </si>
  <si>
    <t>Malawi Immersion Seminar (Faculty Led)</t>
  </si>
  <si>
    <t>Gowa, Malawi</t>
  </si>
  <si>
    <t>ALLARD, CHRISTINA</t>
  </si>
  <si>
    <t>U OF R, CPU BOX 274644</t>
  </si>
  <si>
    <t>34 DEWEY RD.</t>
  </si>
  <si>
    <t>FAIRFAX</t>
  </si>
  <si>
    <t>10 TOWER RD</t>
  </si>
  <si>
    <t>KYLE</t>
  </si>
  <si>
    <t>ALLEGRINI</t>
  </si>
  <si>
    <t>ROBERT</t>
  </si>
  <si>
    <t>kallegri@u.rochester.edu</t>
  </si>
  <si>
    <t>ALLEGRINI, KIM</t>
  </si>
  <si>
    <t>CMC BOX 271688</t>
  </si>
  <si>
    <t>10 SWEETWATER LN</t>
  </si>
  <si>
    <t>RINGWOOD</t>
  </si>
  <si>
    <t>NJ</t>
  </si>
  <si>
    <t>44 KINGSBORO ROAD</t>
  </si>
  <si>
    <t>Curisia</t>
  </si>
  <si>
    <t>Allen</t>
  </si>
  <si>
    <t>S</t>
  </si>
  <si>
    <t>callen39_work@ur.rochester.edu</t>
  </si>
  <si>
    <t>see email regarding passport</t>
  </si>
  <si>
    <t>Spectacle and Festival in Ancient Rome (CLST/RELC XXX)</t>
  </si>
  <si>
    <t>Rome, Italy</t>
  </si>
  <si>
    <t>Spring break 2025</t>
  </si>
  <si>
    <t>Linguistics</t>
  </si>
  <si>
    <t>Raulwin</t>
  </si>
  <si>
    <t>Allicock</t>
  </si>
  <si>
    <t>rallicoc@u.rochester.edu</t>
  </si>
  <si>
    <t>Full year</t>
  </si>
  <si>
    <t>2024-2025</t>
  </si>
  <si>
    <t>Full year 2024-2025</t>
  </si>
  <si>
    <t>Digital Media Studies [DMSH]</t>
  </si>
  <si>
    <t>CMC BOX 275409</t>
  </si>
  <si>
    <t>Brooklyn, NY 11213-3043</t>
  </si>
  <si>
    <t>1458 Park Pl</t>
  </si>
  <si>
    <t>11213-3043</t>
  </si>
  <si>
    <t>'+1 (646) 8368878</t>
  </si>
  <si>
    <t>RACHEL</t>
  </si>
  <si>
    <t>ALLISON</t>
  </si>
  <si>
    <t>CATHERINE</t>
  </si>
  <si>
    <t>ralliso3@u.rochester.edu</t>
  </si>
  <si>
    <t>IES Abroad Nantes - French Language Immersion &amp; Area Studies</t>
  </si>
  <si>
    <t>Nantes, France</t>
  </si>
  <si>
    <t>ALLISON, NANCY</t>
  </si>
  <si>
    <t>CLASSICAL CIVILIZATION</t>
  </si>
  <si>
    <t>CMC BOX 273978</t>
  </si>
  <si>
    <t>152 BILLINGS STREET</t>
  </si>
  <si>
    <t>BROOKS LANDIND</t>
  </si>
  <si>
    <t>MOHAMMAD</t>
  </si>
  <si>
    <t>ALMAGWESHI</t>
  </si>
  <si>
    <t>ABDULLAH A</t>
  </si>
  <si>
    <t>malmagwe@u.rochester.edu</t>
  </si>
  <si>
    <t>IES Beijing</t>
  </si>
  <si>
    <t>Beijing, China</t>
  </si>
  <si>
    <t>ALMAQWASHI, ALI</t>
  </si>
  <si>
    <t>CHEMICAL ENGINEERING</t>
  </si>
  <si>
    <t>CPU BOX 271569</t>
  </si>
  <si>
    <t>2398 IBN SHADDAD ST</t>
  </si>
  <si>
    <t>ALBAWADI DIST.</t>
  </si>
  <si>
    <t>JEDDAH</t>
  </si>
  <si>
    <t>23443-770</t>
  </si>
  <si>
    <t>966-5800861230</t>
  </si>
  <si>
    <t>FACULTY ROAD,GILBERT 335</t>
  </si>
  <si>
    <t>Paola</t>
  </si>
  <si>
    <t>Almendarez</t>
  </si>
  <si>
    <t>Vannesa</t>
  </si>
  <si>
    <t>palmenda@u.rochester.edu</t>
  </si>
  <si>
    <t>History [HIS]</t>
  </si>
  <si>
    <t>CMC BOX 274362</t>
  </si>
  <si>
    <t>Washington, DC 20012-2924</t>
  </si>
  <si>
    <t>1216 Underwood St NW</t>
  </si>
  <si>
    <t>Washington</t>
  </si>
  <si>
    <t>Di</t>
  </si>
  <si>
    <t>20012-2924</t>
  </si>
  <si>
    <t>'+1 (202) 5603436</t>
  </si>
  <si>
    <t>Annika</t>
  </si>
  <si>
    <t>Almquist</t>
  </si>
  <si>
    <t>noemail@rochester.edu</t>
  </si>
  <si>
    <t>Winter break 2024-2025</t>
  </si>
  <si>
    <t>English Col</t>
  </si>
  <si>
    <t>NICHOLAS</t>
  </si>
  <si>
    <t>ALOISIO</t>
  </si>
  <si>
    <t>nicholas_aloisio@urmc.rochester.edu</t>
  </si>
  <si>
    <t>Emergency Medicine-HHEmergency</t>
  </si>
  <si>
    <t>CHIAMAKA</t>
  </si>
  <si>
    <t>ALOZIE</t>
  </si>
  <si>
    <t>NKEMAKOLAM</t>
  </si>
  <si>
    <t>calozie@u.rochester.edu</t>
  </si>
  <si>
    <t>The GREEN Program - Iceland Renewable Energy &amp; Sustainability</t>
  </si>
  <si>
    <t>Reykjavik, Iceland</t>
  </si>
  <si>
    <t>Spring break 2017</t>
  </si>
  <si>
    <t>ODIKAESIEME, KATE</t>
  </si>
  <si>
    <t>ENVIRONMENTAL ENGINEERING</t>
  </si>
  <si>
    <t>CMC BOX 271683</t>
  </si>
  <si>
    <t>1021 E 87TH ST, APT 6C</t>
  </si>
  <si>
    <t>244 BARTON ST</t>
  </si>
  <si>
    <t>Genevieve</t>
  </si>
  <si>
    <t>Alper</t>
  </si>
  <si>
    <t>Gordon</t>
  </si>
  <si>
    <t>galper@u.rochester.edu</t>
  </si>
  <si>
    <t>Business [BSB]</t>
  </si>
  <si>
    <t>Psychology [PSY]</t>
  </si>
  <si>
    <t>CMC BOX 271194</t>
  </si>
  <si>
    <t>New York, NY 10128</t>
  </si>
  <si>
    <t>Apt 2H</t>
  </si>
  <si>
    <t>200 E End Ave</t>
  </si>
  <si>
    <t>'+1 (212) 8316045</t>
  </si>
  <si>
    <t>Avery</t>
  </si>
  <si>
    <t>Alperin</t>
  </si>
  <si>
    <t>aalperin@u.rochester.edu</t>
  </si>
  <si>
    <t>Bioethics [BT]</t>
  </si>
  <si>
    <t>CMC BOX 272317</t>
  </si>
  <si>
    <t>Newton Center, MA 02459-3424</t>
  </si>
  <si>
    <t>6 Fairhaven Rd</t>
  </si>
  <si>
    <t>Newton Center</t>
  </si>
  <si>
    <t>'+1 (617) 5480605</t>
  </si>
  <si>
    <t>RAZAN</t>
  </si>
  <si>
    <t>ALSHEHRI</t>
  </si>
  <si>
    <t>SALEM A</t>
  </si>
  <si>
    <t>ralshehr@u.rochester.edu</t>
  </si>
  <si>
    <t>ATHENS: ANCIENT CITY, MODERN CAPITAL (Faculty Led)</t>
  </si>
  <si>
    <t>Athens, Greece</t>
  </si>
  <si>
    <t>Spring break 2022</t>
  </si>
  <si>
    <t>Saudi Arabia</t>
  </si>
  <si>
    <t>Business: Information Systems [BIS]</t>
  </si>
  <si>
    <t>Dean's List</t>
  </si>
  <si>
    <t>CMC BOX 275891</t>
  </si>
  <si>
    <t>TAHIR AL OMRANI STREET 6839</t>
  </si>
  <si>
    <t>Jeddah</t>
  </si>
  <si>
    <t>23734 3179</t>
  </si>
  <si>
    <t>'+1 (857) 3523746</t>
  </si>
  <si>
    <t>Ryan</t>
  </si>
  <si>
    <t>Alsop</t>
  </si>
  <si>
    <t>Thomas</t>
  </si>
  <si>
    <t>123ralsop@gmail.com</t>
  </si>
  <si>
    <t>UNIVERSITY OF MISSOURI-COLUMBIA (COLUMBIA, MO)</t>
  </si>
  <si>
    <t>Blank</t>
  </si>
  <si>
    <t>Bl</t>
  </si>
  <si>
    <t>JASON</t>
  </si>
  <si>
    <t>ALTABET</t>
  </si>
  <si>
    <t>KEITH</t>
  </si>
  <si>
    <t>jaltabet@u.rochester.edu</t>
  </si>
  <si>
    <t>EPA Internships in Europe: Brussels Semester Program</t>
  </si>
  <si>
    <t>ALTABET, SCOTT</t>
  </si>
  <si>
    <t>POLITICAL SCIENCE</t>
  </si>
  <si>
    <t>CMC BOX 271056</t>
  </si>
  <si>
    <t>25 CROSSWAY</t>
  </si>
  <si>
    <t>ALAN</t>
  </si>
  <si>
    <t>ALVARADO</t>
  </si>
  <si>
    <t>ALBERTO</t>
  </si>
  <si>
    <t>aalvara3@u.rochester.edu</t>
  </si>
  <si>
    <t>ALVARADO, DORIS</t>
  </si>
  <si>
    <t>EPIDEMIOLOGY</t>
  </si>
  <si>
    <t>6377 STERLING CIR</t>
  </si>
  <si>
    <t>VICTOR</t>
  </si>
  <si>
    <t>IES Abroad Amsterdam - Psychology &amp; Sciences</t>
  </si>
  <si>
    <t>Amaar</t>
  </si>
  <si>
    <t>Alwani</t>
  </si>
  <si>
    <t>aalwani@u.rochester.edu</t>
  </si>
  <si>
    <t>Biological Sciences: Computational Biology [BCB]</t>
  </si>
  <si>
    <t>Great Neck, NY 11020-1434</t>
  </si>
  <si>
    <t>12 Talbot Dr</t>
  </si>
  <si>
    <t>Great Neck</t>
  </si>
  <si>
    <t>11020-1434</t>
  </si>
  <si>
    <t>'+1 (646) 4003326</t>
  </si>
  <si>
    <t>SHAREEF</t>
  </si>
  <si>
    <t>ALWARASNEH</t>
  </si>
  <si>
    <t>salwaras@u.rochester.edu</t>
  </si>
  <si>
    <t>French Sign Language Summer (Faculty Led)</t>
  </si>
  <si>
    <t>Paris, France;Geneve, Switzerland;Grenoble, France;Lyon, France;Paris, France</t>
  </si>
  <si>
    <t>ALWARASNEH, SAMIA</t>
  </si>
  <si>
    <t>LINGUISTICS</t>
  </si>
  <si>
    <t>AMERICAN SIGN LANGUAGE</t>
  </si>
  <si>
    <t>DANCE</t>
  </si>
  <si>
    <t>CMC BOX 275272</t>
  </si>
  <si>
    <t>14 LANGSLOW ST. APT. 5</t>
  </si>
  <si>
    <t>ROCHSTER</t>
  </si>
  <si>
    <t>1714 BURBECK AVE 1ST FL</t>
  </si>
  <si>
    <t>ALANOUD</t>
  </si>
  <si>
    <t>ALZAID</t>
  </si>
  <si>
    <t>HUMOUD</t>
  </si>
  <si>
    <t>aalzaid@u.rochester.edu</t>
  </si>
  <si>
    <t>AMIR SARDARI, RONAK</t>
  </si>
  <si>
    <t>CMC BOX 275982</t>
  </si>
  <si>
    <t>ANDERSON TOWER, TOWER ROAD</t>
  </si>
  <si>
    <t>JENNYFER</t>
  </si>
  <si>
    <t>AMAYA MEDRANO</t>
  </si>
  <si>
    <t>ROCIO</t>
  </si>
  <si>
    <t>jamayame@u.rochester.edu</t>
  </si>
  <si>
    <t>Rochester Youth Year</t>
  </si>
  <si>
    <t>Summer Arts in Italy: Arezzo</t>
  </si>
  <si>
    <t>Jere</t>
  </si>
  <si>
    <t>Ambrose</t>
  </si>
  <si>
    <t>Britton</t>
  </si>
  <si>
    <t>jambros8@u.rochester.edu</t>
  </si>
  <si>
    <t>Nominated 10-3-2024</t>
  </si>
  <si>
    <t>University of Liverpool</t>
  </si>
  <si>
    <t>Liverpool, United Kingdom</t>
  </si>
  <si>
    <t>Data Science [DSC]</t>
  </si>
  <si>
    <t>CMC BOX 276565</t>
  </si>
  <si>
    <t>Baltimore, MD 21210-1210</t>
  </si>
  <si>
    <t>1109 Bellemore Rd</t>
  </si>
  <si>
    <t>Baltimore</t>
  </si>
  <si>
    <t>21210-1210</t>
  </si>
  <si>
    <t>'+1 (443) 6226467</t>
  </si>
  <si>
    <t>FRANCISCO</t>
  </si>
  <si>
    <t>AMBROSINI CABRERA</t>
  </si>
  <si>
    <t>MIGUEL</t>
  </si>
  <si>
    <t>fambros2@u.rochester.edu</t>
  </si>
  <si>
    <t>Sigma Chi</t>
  </si>
  <si>
    <t>Santo Domingo, Dominican Republic</t>
  </si>
  <si>
    <t>2018-2019</t>
  </si>
  <si>
    <t>Winter break 2018-2019</t>
  </si>
  <si>
    <t>ECUADOR</t>
  </si>
  <si>
    <t>AMBROSINI, PAOLO</t>
  </si>
  <si>
    <t>'+593996220075</t>
  </si>
  <si>
    <t>CMC BOX 274392</t>
  </si>
  <si>
    <t>40 MARSH ST</t>
  </si>
  <si>
    <t>Matthew</t>
  </si>
  <si>
    <t>Amedio</t>
  </si>
  <si>
    <t>matthew.amedio@rochester.edu</t>
  </si>
  <si>
    <t>ESM - ESP tour (summer 2016)</t>
  </si>
  <si>
    <t>Shanghai, China;Beijing, China;Jinan, China;Ningbo, China;Shanghai, China</t>
  </si>
  <si>
    <t>AMEDIO, KAREN</t>
  </si>
  <si>
    <t>MASTER OF MUSIC</t>
  </si>
  <si>
    <t>23 RICHMOND ST. APT. B</t>
  </si>
  <si>
    <t>19 VANDENBURG LANE</t>
  </si>
  <si>
    <t>LATHAM</t>
  </si>
  <si>
    <t>Toni Anne</t>
  </si>
  <si>
    <t>Amodio</t>
  </si>
  <si>
    <t>Theresa</t>
  </si>
  <si>
    <t>tamodio@keuka.edu</t>
  </si>
  <si>
    <t>Keuka C.</t>
  </si>
  <si>
    <t>KEUKA COLLEGE (KEUKA PARK, NY)</t>
  </si>
  <si>
    <t>AMROZOWICZ</t>
  </si>
  <si>
    <t>scott.amrozowicz@simon.rochester.edu</t>
  </si>
  <si>
    <t>BRN 477X: Economies in Transition (Simon)</t>
  </si>
  <si>
    <t>Beijing, China;Shanghai, China</t>
  </si>
  <si>
    <t>Jie</t>
  </si>
  <si>
    <t>An</t>
  </si>
  <si>
    <t>pkuanjie@gmail.com</t>
  </si>
  <si>
    <t>Study Local in China</t>
  </si>
  <si>
    <t>Rochester, United States</t>
  </si>
  <si>
    <t>Fall 2020</t>
  </si>
  <si>
    <t>Xiaojiahexincun East Part, 4-5-901</t>
  </si>
  <si>
    <t>Beijing</t>
  </si>
  <si>
    <t>China</t>
  </si>
  <si>
    <t>Jie An</t>
  </si>
  <si>
    <t>myself</t>
  </si>
  <si>
    <t>Maya</t>
  </si>
  <si>
    <t>Anand</t>
  </si>
  <si>
    <t>V</t>
  </si>
  <si>
    <t>maya_anand@urmc.rochester.edu</t>
  </si>
  <si>
    <t>Fall Break</t>
  </si>
  <si>
    <t>Fall Break 2024</t>
  </si>
  <si>
    <t>MD/PhD Program Grad Students</t>
  </si>
  <si>
    <t>Jeremiah</t>
  </si>
  <si>
    <t>Anandarajah</t>
  </si>
  <si>
    <t>D</t>
  </si>
  <si>
    <t>jananda2@u.rochester.edu</t>
  </si>
  <si>
    <t>Men's Soccer Team</t>
  </si>
  <si>
    <t>Amsterdam, Netherlands;Lubeck, Germany;Hamburg, Germany;Amsterdam, Netherlands</t>
  </si>
  <si>
    <t>CMC BOX 271695</t>
  </si>
  <si>
    <t>Pittsford, NY 14534-9461</t>
  </si>
  <si>
    <t>2 Chriswell Ln</t>
  </si>
  <si>
    <t>Pittsford</t>
  </si>
  <si>
    <t>14534-9461</t>
  </si>
  <si>
    <t>'+1 (585) 3098165</t>
  </si>
  <si>
    <t>MARGARET</t>
  </si>
  <si>
    <t>ANDERLE</t>
  </si>
  <si>
    <t>ERIN</t>
  </si>
  <si>
    <t>manderle@u.rochester.edu</t>
  </si>
  <si>
    <t>IES Abroad Dublin Direct Enrollment - Trinity College</t>
  </si>
  <si>
    <t>Dublin, Ireland</t>
  </si>
  <si>
    <t>ANDERLE, ROBERT</t>
  </si>
  <si>
    <t>CPU BOX 274416</t>
  </si>
  <si>
    <t>2720 ENDICOTT RD</t>
  </si>
  <si>
    <t>SHAKER HEIGHTS</t>
  </si>
  <si>
    <t>OH</t>
  </si>
  <si>
    <t>20 WINBOURNE RD</t>
  </si>
  <si>
    <t>JAINY</t>
  </si>
  <si>
    <t>ANDERSON</t>
  </si>
  <si>
    <t>L</t>
  </si>
  <si>
    <t>jander43@u.rochester.edu</t>
  </si>
  <si>
    <t>ANDERSON, RITA</t>
  </si>
  <si>
    <t>CMC BOX 274661</t>
  </si>
  <si>
    <t>1591 YAQUINA DR.</t>
  </si>
  <si>
    <t>POST FALLS</t>
  </si>
  <si>
    <t>ID</t>
  </si>
  <si>
    <t>SOUTHSIDE DEKEWIT</t>
  </si>
  <si>
    <t>LOUISA</t>
  </si>
  <si>
    <t>JOHANNA</t>
  </si>
  <si>
    <t>lander25@u.rochester.edu</t>
  </si>
  <si>
    <t>MATZGER, LUCIA</t>
  </si>
  <si>
    <t>CMC BOX 276221</t>
  </si>
  <si>
    <t>2525 E. HELEN ST</t>
  </si>
  <si>
    <t>SEATTLE</t>
  </si>
  <si>
    <t>WA</t>
  </si>
  <si>
    <t>1500 S PLYMOUTH AVE</t>
  </si>
  <si>
    <t>ISABEL</t>
  </si>
  <si>
    <t>R</t>
  </si>
  <si>
    <t>ianders3@u.rochester.edu</t>
  </si>
  <si>
    <t>Strong Jugglers</t>
  </si>
  <si>
    <t>Quebec City, Canada</t>
  </si>
  <si>
    <t>ANDERSON, TIM</t>
  </si>
  <si>
    <t>CLASSICS</t>
  </si>
  <si>
    <t>APPLIED MATHEMATICS</t>
  </si>
  <si>
    <t>CMC BOX 276351</t>
  </si>
  <si>
    <t>19 RAYNOR ROAD</t>
  </si>
  <si>
    <t>SUDBURY</t>
  </si>
  <si>
    <t>ANDERSON 344</t>
  </si>
  <si>
    <t>Riley</t>
  </si>
  <si>
    <t>Anderson</t>
  </si>
  <si>
    <t>rander38@u.rochester.edu</t>
  </si>
  <si>
    <t>Female</t>
  </si>
  <si>
    <t>International Relations [IRL]</t>
  </si>
  <si>
    <t>CMC BOX 276075</t>
  </si>
  <si>
    <t>Buffalo, NY 14213</t>
  </si>
  <si>
    <t>1469 Niagara St</t>
  </si>
  <si>
    <t>'+1 (385) 2098783</t>
  </si>
  <si>
    <t>Joseph</t>
  </si>
  <si>
    <t>Herbert</t>
  </si>
  <si>
    <t>jander62@u.rochester.edu</t>
  </si>
  <si>
    <t>CMC BOX 272334</t>
  </si>
  <si>
    <t>Washington Crossin, PA 18977-1053</t>
  </si>
  <si>
    <t>31 Timber Knoll Dr</t>
  </si>
  <si>
    <t>Washington Crossin</t>
  </si>
  <si>
    <t>18977-1053</t>
  </si>
  <si>
    <t>'+1 (215) 3170461</t>
  </si>
  <si>
    <t>Justin</t>
  </si>
  <si>
    <t>jander65@u.rochester.edu</t>
  </si>
  <si>
    <t>CIS Abroad Semester in Thailand - Mahidol University</t>
  </si>
  <si>
    <t>Environmental Health [ENH]</t>
  </si>
  <si>
    <t>CMC BOX 274215</t>
  </si>
  <si>
    <t>Jacksonville, NC 28456</t>
  </si>
  <si>
    <t>515 Jarrotts place</t>
  </si>
  <si>
    <t>Jacksonville</t>
  </si>
  <si>
    <t>No</t>
  </si>
  <si>
    <t>'+1 (516) 8602989</t>
  </si>
  <si>
    <t>BENJAMIN</t>
  </si>
  <si>
    <t>ANDOH</t>
  </si>
  <si>
    <t>bandoh@u.rochester.edu</t>
  </si>
  <si>
    <t>Advanced Studies in England</t>
  </si>
  <si>
    <t>GBOGBOE, SUZANNE</t>
  </si>
  <si>
    <t>CMC BOX 273832</t>
  </si>
  <si>
    <t>1176 WALTON AVE, APT#3D</t>
  </si>
  <si>
    <t>DKE 206</t>
  </si>
  <si>
    <t>FRATERNITY QUAD</t>
  </si>
  <si>
    <t>American University in Cairo</t>
  </si>
  <si>
    <t>Janelly</t>
  </si>
  <si>
    <t>Andrade-Gonzales</t>
  </si>
  <si>
    <t>jandrade@u.Rochester.edu</t>
  </si>
  <si>
    <t>Admissions</t>
  </si>
  <si>
    <t>LARA</t>
  </si>
  <si>
    <t>ANDREE</t>
  </si>
  <si>
    <t>O</t>
  </si>
  <si>
    <t>landree@u.rochester.edu</t>
  </si>
  <si>
    <t>IES Abroad Rome - Language &amp; Area Studies</t>
  </si>
  <si>
    <t>ANDREE, GEORGIA</t>
  </si>
  <si>
    <t>CMC BOX 276784</t>
  </si>
  <si>
    <t>BROOKS CROSSING APT 87</t>
  </si>
  <si>
    <t>10005 ESTACADO DR</t>
  </si>
  <si>
    <t>DALLAS</t>
  </si>
  <si>
    <t>JULIA</t>
  </si>
  <si>
    <t>ANDREWS</t>
  </si>
  <si>
    <t>jandre15@u.rochester.edu</t>
  </si>
  <si>
    <t>Politics</t>
  </si>
  <si>
    <t>Brussels, Belgium</t>
  </si>
  <si>
    <t>ANDREWS, MELANIE</t>
  </si>
  <si>
    <t>CMC BOX 274894</t>
  </si>
  <si>
    <t>249 FAIRMOUNT TERRACE</t>
  </si>
  <si>
    <t>FAIRFIELD</t>
  </si>
  <si>
    <t>CT</t>
  </si>
  <si>
    <t>RIVERVIEW</t>
  </si>
  <si>
    <t>Ina</t>
  </si>
  <si>
    <t>Andriani</t>
  </si>
  <si>
    <t>ina.andriani@simon.rochester.edu</t>
  </si>
  <si>
    <t>International University of Japan (Simon)</t>
  </si>
  <si>
    <t>Winter break 2017</t>
  </si>
  <si>
    <t>ANG</t>
  </si>
  <si>
    <t>LYNNIEL CASTRO</t>
  </si>
  <si>
    <t>kang2@u.rochester.edu</t>
  </si>
  <si>
    <t>DIS Copenhagen - Graphic Design</t>
  </si>
  <si>
    <t>ANG, JOEL</t>
  </si>
  <si>
    <t>OTHER</t>
  </si>
  <si>
    <t>DROPPED BEFORE CLASSES BEGAN</t>
  </si>
  <si>
    <t>2723 W GRAND AVE</t>
  </si>
  <si>
    <t>ALHAMBRA</t>
  </si>
  <si>
    <t>SOUTHSIDE LIVING CENTER</t>
  </si>
  <si>
    <t>400 KENDRICK ROAD</t>
  </si>
  <si>
    <t>Nathaniel</t>
  </si>
  <si>
    <t>Angafor</t>
  </si>
  <si>
    <t>nangafor@u.rochester.edu</t>
  </si>
  <si>
    <t>Russian in Estonia (Faculty Led)</t>
  </si>
  <si>
    <t>Tallinn, Estonia</t>
  </si>
  <si>
    <t>Lanham, MD 20706</t>
  </si>
  <si>
    <t>9438 Washington Blvd</t>
  </si>
  <si>
    <t>Lanham</t>
  </si>
  <si>
    <t>'+1 (240) 4377557</t>
  </si>
  <si>
    <t>SADYN</t>
  </si>
  <si>
    <t>ANGELES</t>
  </si>
  <si>
    <t>sangeles@u.rochester.edu</t>
  </si>
  <si>
    <t>IES Abroad Cape Town - University of Cape Town</t>
  </si>
  <si>
    <t>Cape Town, South Africa</t>
  </si>
  <si>
    <t>BENCOSME, SADIA</t>
  </si>
  <si>
    <t>GENDER,SEXUALITY &amp; WOMEN'S ST</t>
  </si>
  <si>
    <t>She/Her/Hers</t>
  </si>
  <si>
    <t>CMC BOX 271737</t>
  </si>
  <si>
    <t>221 E 173RD ST APT 5B</t>
  </si>
  <si>
    <t>1236 PLYMOUTH AVE S</t>
  </si>
  <si>
    <t>CHRISTOPHER</t>
  </si>
  <si>
    <t>ANGIER</t>
  </si>
  <si>
    <t>christopher.angier@simon.rochester.edu</t>
  </si>
  <si>
    <t>BETHANY</t>
  </si>
  <si>
    <t>ANGUIANO</t>
  </si>
  <si>
    <t>banguian@u.rochester.edu</t>
  </si>
  <si>
    <t>Black Paris in Paris (Faculty Led)</t>
  </si>
  <si>
    <t>Spring break 2018</t>
  </si>
  <si>
    <t>ANGUIANO, LEO</t>
  </si>
  <si>
    <t>CMC BOX 273281</t>
  </si>
  <si>
    <t>109 LEMING</t>
  </si>
  <si>
    <t>SAN ANTONIO</t>
  </si>
  <si>
    <t>(210) 548-3978</t>
  </si>
  <si>
    <t>1236 S. PLYMOUTH</t>
  </si>
  <si>
    <t>Princess</t>
  </si>
  <si>
    <t>Aniagboso</t>
  </si>
  <si>
    <t>C</t>
  </si>
  <si>
    <t>paniagbo@u.Rochester.edu</t>
  </si>
  <si>
    <t>CIEE Summer in Toulouse</t>
  </si>
  <si>
    <t>Toulouse, France</t>
  </si>
  <si>
    <t>Peer Advisors</t>
  </si>
  <si>
    <t>Hasin</t>
  </si>
  <si>
    <t>Anik</t>
  </si>
  <si>
    <t>Rejowan</t>
  </si>
  <si>
    <t>hanik@u.rochester.edu</t>
  </si>
  <si>
    <t>Male</t>
  </si>
  <si>
    <t>FIFTH_YEAR</t>
  </si>
  <si>
    <t>Fifth Year</t>
  </si>
  <si>
    <t>Jamaica, NY 11435</t>
  </si>
  <si>
    <t>14725 94th Ave 2318</t>
  </si>
  <si>
    <t>Jamaica</t>
  </si>
  <si>
    <t>'+1 (646) 7147023</t>
  </si>
  <si>
    <t>VALERIE</t>
  </si>
  <si>
    <t>ANKENEY</t>
  </si>
  <si>
    <t>LYNN</t>
  </si>
  <si>
    <t>vankeney@u.rochester.edu</t>
  </si>
  <si>
    <t>ANKENEY, JEAN ANN</t>
  </si>
  <si>
    <t>BACHELOR OF MUSIC</t>
  </si>
  <si>
    <t>APPLIED MUSIC</t>
  </si>
  <si>
    <t>PERFORMERS CERTIFICATE</t>
  </si>
  <si>
    <t>480 EAST MAIN STREET UNIT 205</t>
  </si>
  <si>
    <t>6906 VIENNA WOODS TRL</t>
  </si>
  <si>
    <t>DAYTON</t>
  </si>
  <si>
    <t>ANTONY</t>
  </si>
  <si>
    <t>NIKHIL</t>
  </si>
  <si>
    <t>vantony@u.rochester.edu</t>
  </si>
  <si>
    <t>TU Delft - Delft University of Technology (GE3 - Engineering)</t>
  </si>
  <si>
    <t>Delft, Netherlands</t>
  </si>
  <si>
    <t>Full year 2019-2020</t>
  </si>
  <si>
    <t>CMC BOX 273054</t>
  </si>
  <si>
    <t>Yusuf Rd Civil Lines</t>
  </si>
  <si>
    <t>411 Ig Railway Bunglow Nawab</t>
  </si>
  <si>
    <t>Moradabad</t>
  </si>
  <si>
    <t>Ut</t>
  </si>
  <si>
    <t>IG PTS Moradabad Residence, Civil Lines</t>
  </si>
  <si>
    <t>UP</t>
  </si>
  <si>
    <t>'+91 9454400170</t>
  </si>
  <si>
    <t>'+91 9451344180</t>
  </si>
  <si>
    <t>L V Antony Dev Kumer</t>
  </si>
  <si>
    <t>Father</t>
  </si>
  <si>
    <t>Velma</t>
  </si>
  <si>
    <t>Anyona</t>
  </si>
  <si>
    <t>Adhiambo</t>
  </si>
  <si>
    <t>vanyona@u.rochester.edu</t>
  </si>
  <si>
    <t>Absolute Internship (Virtual Program)</t>
  </si>
  <si>
    <t>Kenya</t>
  </si>
  <si>
    <t>Electrical And Computer Engineering [ECE]</t>
  </si>
  <si>
    <t>Nanyuki</t>
  </si>
  <si>
    <t>Daraja Academy 1507</t>
  </si>
  <si>
    <t>'+1 (585) 3093091</t>
  </si>
  <si>
    <t>Isabella</t>
  </si>
  <si>
    <t>Apodaca</t>
  </si>
  <si>
    <t>iapodaca@u.Rochester.edu</t>
  </si>
  <si>
    <t>Non-Binary</t>
  </si>
  <si>
    <t>Greve, Italy</t>
  </si>
  <si>
    <t>ESM Box Office</t>
  </si>
  <si>
    <t>HANSINI</t>
  </si>
  <si>
    <t>APPAJALA</t>
  </si>
  <si>
    <t>DEVI</t>
  </si>
  <si>
    <t>happajal@u.rochester.edu</t>
  </si>
  <si>
    <t>MAURITIUS</t>
  </si>
  <si>
    <t>APPAJALA, TANUJA</t>
  </si>
  <si>
    <t>'+23057841561</t>
  </si>
  <si>
    <t>CMC BOX 273917</t>
  </si>
  <si>
    <t>Braedon</t>
  </si>
  <si>
    <t>Apple</t>
  </si>
  <si>
    <t>bapple@u.rochester.edu</t>
  </si>
  <si>
    <t>CMC BOX 275786</t>
  </si>
  <si>
    <t>Spencerport, NY 14559-1000</t>
  </si>
  <si>
    <t>6 Gails Trl</t>
  </si>
  <si>
    <t>Spencerport</t>
  </si>
  <si>
    <t>14559-1000</t>
  </si>
  <si>
    <t>'+1 (585) 4740019</t>
  </si>
  <si>
    <t>TALIA</t>
  </si>
  <si>
    <t>APTER</t>
  </si>
  <si>
    <t>tapter@u.rochester.edu</t>
  </si>
  <si>
    <t>IES Abroad Granada - Study in Granada</t>
  </si>
  <si>
    <t>Granada, Spain</t>
  </si>
  <si>
    <t>APTER, STEVEN</t>
  </si>
  <si>
    <t>CMC BOX 273991</t>
  </si>
  <si>
    <t>1837 RICHFIELD AVE</t>
  </si>
  <si>
    <t>HIGHLAND PARK</t>
  </si>
  <si>
    <t>IL</t>
  </si>
  <si>
    <t>560 VINE AVE, APT 202</t>
  </si>
  <si>
    <t>ABNER</t>
  </si>
  <si>
    <t>AQUINO</t>
  </si>
  <si>
    <t>aaquino2@u.rochester.edu</t>
  </si>
  <si>
    <t>ORTIZ, LIDIA</t>
  </si>
  <si>
    <t>CPU BOX 273132</t>
  </si>
  <si>
    <t>290 EMPIRE BLVD APT 2D</t>
  </si>
  <si>
    <t>SUSAN B ANTHONY</t>
  </si>
  <si>
    <t>Amna</t>
  </si>
  <si>
    <t>Arain</t>
  </si>
  <si>
    <t>Perveen</t>
  </si>
  <si>
    <t>aarain@u.rochester.edu</t>
  </si>
  <si>
    <t>College Year in Athens - Semester and Academic Year Program</t>
  </si>
  <si>
    <t>Archaeology, Technology and Historical Structures [ATHH]</t>
  </si>
  <si>
    <t>CMC BOX 271551</t>
  </si>
  <si>
    <t>West Orange, NJ 07052-2171</t>
  </si>
  <si>
    <t>1 Kinzel Ln</t>
  </si>
  <si>
    <t>West Orange</t>
  </si>
  <si>
    <t>'+1 (862) 2520142</t>
  </si>
  <si>
    <t>Rome, Italy;Monteleone Sabino, Italy</t>
  </si>
  <si>
    <t>Aranda</t>
  </si>
  <si>
    <t>Nieves</t>
  </si>
  <si>
    <t>aaranda2@u.rochester.edu</t>
  </si>
  <si>
    <t>DIS Copenhagen - Terrorism &amp; Security</t>
  </si>
  <si>
    <t>Fall 2021</t>
  </si>
  <si>
    <t>CMC BOX 275475</t>
  </si>
  <si>
    <t>Astoria, NY 11102-2605</t>
  </si>
  <si>
    <t>25-10 30th Rd Apt 1s</t>
  </si>
  <si>
    <t>Astoria</t>
  </si>
  <si>
    <t>11102-2605</t>
  </si>
  <si>
    <t>'+1 (347) 6598002</t>
  </si>
  <si>
    <t>GENEVIEVE</t>
  </si>
  <si>
    <t>ARANY-LAO-KAN</t>
  </si>
  <si>
    <t>garanyla@u.rochester.edu</t>
  </si>
  <si>
    <t>DIS Copenhagen - Environmental Science of the Arctic</t>
  </si>
  <si>
    <t>FRANCE</t>
  </si>
  <si>
    <t>ARANY, SZILVIA</t>
  </si>
  <si>
    <t>ENVIRONMENTAL STUDIES</t>
  </si>
  <si>
    <t>119 FRENCH CREEK DRIVE</t>
  </si>
  <si>
    <t>Summer in Korea (Faculty Led)</t>
  </si>
  <si>
    <t>Seoul, South Korea</t>
  </si>
  <si>
    <t>EliJose</t>
  </si>
  <si>
    <t>Araujo</t>
  </si>
  <si>
    <t>earaujo@u.rochester.edu</t>
  </si>
  <si>
    <t>Biology [BIO]</t>
  </si>
  <si>
    <t>CMC BOX 274579</t>
  </si>
  <si>
    <t>Massena, NY 13662-3201</t>
  </si>
  <si>
    <t>16 Shoreline Dr</t>
  </si>
  <si>
    <t>Massena</t>
  </si>
  <si>
    <t>13662-3201</t>
  </si>
  <si>
    <t>'+1 (518) 6516342</t>
  </si>
  <si>
    <t>William</t>
  </si>
  <si>
    <t>Archacki</t>
  </si>
  <si>
    <t>william.archacki@yale.edu</t>
  </si>
  <si>
    <t>YALE U</t>
  </si>
  <si>
    <t>YALE UNIVERSITY</t>
  </si>
  <si>
    <t>IRES: Collaborative Research to Yield Stimulating Transnational Activities in Lattice Dynamics (CRYSTAL Dynamics)</t>
  </si>
  <si>
    <t>Bologna, Italy</t>
  </si>
  <si>
    <t>107 Thistledown Ct</t>
  </si>
  <si>
    <t>Forest Hill</t>
  </si>
  <si>
    <t>(410) 668-2597</t>
  </si>
  <si>
    <t>(443) 401-5026</t>
  </si>
  <si>
    <t>William Archacki</t>
  </si>
  <si>
    <t>Self</t>
  </si>
  <si>
    <t>Allyson</t>
  </si>
  <si>
    <t>Arenson</t>
  </si>
  <si>
    <t>Faye</t>
  </si>
  <si>
    <t>aarenson@u.rochester.edu</t>
  </si>
  <si>
    <t>BM</t>
  </si>
  <si>
    <t>Applied Music [AMU]</t>
  </si>
  <si>
    <t>German [GM]</t>
  </si>
  <si>
    <t>Journalism [JR]</t>
  </si>
  <si>
    <t>Hawley, PA 18428-9157</t>
  </si>
  <si>
    <t>2468 Hemlock Farms</t>
  </si>
  <si>
    <t>Hawley</t>
  </si>
  <si>
    <t>18428-9157</t>
  </si>
  <si>
    <t>'+1 (570) 2510495</t>
  </si>
  <si>
    <t>Destiny</t>
  </si>
  <si>
    <t>Arias</t>
  </si>
  <si>
    <t>Samantha</t>
  </si>
  <si>
    <t>darias@u.rochester.edu</t>
  </si>
  <si>
    <t>Conversational Japanese in Tokyo</t>
  </si>
  <si>
    <t>Tokyo, Japan</t>
  </si>
  <si>
    <t>CMC BOX 276483</t>
  </si>
  <si>
    <t>East Elmhurst, NY 11369-2526</t>
  </si>
  <si>
    <t>3238 110th St # 1FL</t>
  </si>
  <si>
    <t>East Elmhurst</t>
  </si>
  <si>
    <t>11369-2526</t>
  </si>
  <si>
    <t>'+1 (347) 8362648</t>
  </si>
  <si>
    <t>SHAKED</t>
  </si>
  <si>
    <t>ARICHA-LEVI</t>
  </si>
  <si>
    <t>sarichal@u.rochester.edu</t>
  </si>
  <si>
    <t>Nominated 11/8/17</t>
  </si>
  <si>
    <t>MILLER, LISA</t>
  </si>
  <si>
    <t>CMC BOX 274858</t>
  </si>
  <si>
    <t>2525 N. MESA DR.</t>
  </si>
  <si>
    <t>MESA</t>
  </si>
  <si>
    <t>AZ</t>
  </si>
  <si>
    <t>810 TOWERS ROAD</t>
  </si>
  <si>
    <t>Pol Sci</t>
  </si>
  <si>
    <t>MIKHAIL</t>
  </si>
  <si>
    <t>ARINARKIN</t>
  </si>
  <si>
    <t>marinark@u.rochester.edu</t>
  </si>
  <si>
    <t>RUSSIA</t>
  </si>
  <si>
    <t>LIANG, AMANDA</t>
  </si>
  <si>
    <t>Mike</t>
  </si>
  <si>
    <t>He/Him</t>
  </si>
  <si>
    <t>CMC BOX 274179</t>
  </si>
  <si>
    <t>306 CROSBY HALL</t>
  </si>
  <si>
    <t>FRATERNITY ROAD</t>
  </si>
  <si>
    <t>Anushka</t>
  </si>
  <si>
    <t>Aritharan</t>
  </si>
  <si>
    <t>Haraki</t>
  </si>
  <si>
    <t>aarithar@u.rochester.edu</t>
  </si>
  <si>
    <t>Epidemiology [EP]</t>
  </si>
  <si>
    <t>Gender, Sexuality, and Women's Studies [WMH]</t>
  </si>
  <si>
    <t>CMC BOX 274448</t>
  </si>
  <si>
    <t>San Jose, CA 95129-3751</t>
  </si>
  <si>
    <t>6889 Westmoor Way</t>
  </si>
  <si>
    <t>San Jose</t>
  </si>
  <si>
    <t>95129-3751</t>
  </si>
  <si>
    <t>'+1 (408) 7722149</t>
  </si>
  <si>
    <t>OWEN</t>
  </si>
  <si>
    <t>ARIZA VILLAREAL</t>
  </si>
  <si>
    <t>STANLEY</t>
  </si>
  <si>
    <t>oarizavi@u.rochester.edu</t>
  </si>
  <si>
    <t>Lund University (GE3 - Engineering)</t>
  </si>
  <si>
    <t>Lund, Sweden</t>
  </si>
  <si>
    <t>Leave of Absence</t>
  </si>
  <si>
    <t>Egg Harbor Twnshp, NJ 08234-6609</t>
  </si>
  <si>
    <t>76 Burnside Dr</t>
  </si>
  <si>
    <t>Egg Harbor Twnshp</t>
  </si>
  <si>
    <t>'+1 (609) 6773429</t>
  </si>
  <si>
    <t>KATHERINE</t>
  </si>
  <si>
    <t>ARMSTRONG</t>
  </si>
  <si>
    <t>karmstr2@u.rochester.edu</t>
  </si>
  <si>
    <t>ARMSTRONG, LAURIE</t>
  </si>
  <si>
    <t>OPTICAL ENGINEERING</t>
  </si>
  <si>
    <t>CMC BOX 276516</t>
  </si>
  <si>
    <t>119 NORTH BRIER ROAD</t>
  </si>
  <si>
    <t>AMHERST</t>
  </si>
  <si>
    <t>226 CASTLEMAN RD</t>
  </si>
  <si>
    <t>JUSTIN</t>
  </si>
  <si>
    <t>MICHAEL</t>
  </si>
  <si>
    <t>jarmst16@u.rochester.edu</t>
  </si>
  <si>
    <t>ARMSTRONG, AUDREY</t>
  </si>
  <si>
    <t>308 CASTLEMAN RD</t>
  </si>
  <si>
    <t>ARNE</t>
  </si>
  <si>
    <t>aarne@u.rochester.edu</t>
  </si>
  <si>
    <t>Nominated 09-27-2018</t>
  </si>
  <si>
    <t>ARNE, BARBARA</t>
  </si>
  <si>
    <t>CMC BOX 272113</t>
  </si>
  <si>
    <t>2014 DEBORAH DRIVE</t>
  </si>
  <si>
    <t>ATLANTA</t>
  </si>
  <si>
    <t>RAINA</t>
  </si>
  <si>
    <t>ARNETT</t>
  </si>
  <si>
    <t>MARY MARJORIE</t>
  </si>
  <si>
    <t>rarnett2@u.rochester.edu</t>
  </si>
  <si>
    <t>ESM - TH 402A in Paris</t>
  </si>
  <si>
    <t>ARNETT, RAINA</t>
  </si>
  <si>
    <t>MUSIC THEORY</t>
  </si>
  <si>
    <t>111 EAST AVENUE</t>
  </si>
  <si>
    <t>740 TANAGER DR</t>
  </si>
  <si>
    <t>STATE COLLEGE</t>
  </si>
  <si>
    <t>Megan</t>
  </si>
  <si>
    <t>Arnett</t>
  </si>
  <si>
    <t>Ashley</t>
  </si>
  <si>
    <t>marnett@u.rochester.edu</t>
  </si>
  <si>
    <t>Pagans and Christians in Rome</t>
  </si>
  <si>
    <t>Epidemiology [EPD]</t>
  </si>
  <si>
    <t>Biology [BI]</t>
  </si>
  <si>
    <t>Classical Civilization [CC]</t>
  </si>
  <si>
    <t>CMC BOX 274039</t>
  </si>
  <si>
    <t>Acton, MA 01720</t>
  </si>
  <si>
    <t>23 Robinwood Rd</t>
  </si>
  <si>
    <t>Acton</t>
  </si>
  <si>
    <t>'+1 (720) 4671864</t>
  </si>
  <si>
    <t>Absolute Internship</t>
  </si>
  <si>
    <t>Helen</t>
  </si>
  <si>
    <t>harnett2@ur.rochester.edu</t>
  </si>
  <si>
    <t>Pilgrimage/Exhibition/Biennale</t>
  </si>
  <si>
    <t>Venice, Italy</t>
  </si>
  <si>
    <t>Fall Break 2022</t>
  </si>
  <si>
    <t>Visual and Cultural Studies [VCS]</t>
  </si>
  <si>
    <t>Rochester, NY 14619</t>
  </si>
  <si>
    <t>80 Elmdorf Ave</t>
  </si>
  <si>
    <t>'+1 (908) 3043302</t>
  </si>
  <si>
    <t>SIMONE</t>
  </si>
  <si>
    <t>ARNOLD</t>
  </si>
  <si>
    <t>ALEXANDRA</t>
  </si>
  <si>
    <t>sarnold8@u.rochester.edu</t>
  </si>
  <si>
    <t>CSP 365 Competence and Motivation in Developing Countries (Faculty Led)</t>
  </si>
  <si>
    <t>Borgne, Haiti</t>
  </si>
  <si>
    <t>Spring break 2015</t>
  </si>
  <si>
    <t>ARNOLD, HEATH</t>
  </si>
  <si>
    <t>CPU BOX 273874</t>
  </si>
  <si>
    <t>36 PLEASANT ST</t>
  </si>
  <si>
    <t>SOUTH ROYLTON</t>
  </si>
  <si>
    <t>5 DUDLEY STREET</t>
  </si>
  <si>
    <t>APARTMENT A</t>
  </si>
  <si>
    <t>RANDOLPH</t>
  </si>
  <si>
    <t>Ian</t>
  </si>
  <si>
    <t>Arnold</t>
  </si>
  <si>
    <t>iarnold2@u.rochester.edu</t>
  </si>
  <si>
    <t>IES Abroad Madrid - Language &amp; Area Studies</t>
  </si>
  <si>
    <t>Chemistry [CHM]</t>
  </si>
  <si>
    <t>Spanish [SP]</t>
  </si>
  <si>
    <t>he/him/his</t>
  </si>
  <si>
    <t>Spanish</t>
  </si>
  <si>
    <t>CMC BOX 276579</t>
  </si>
  <si>
    <t>Franklin, MA 02038-2900</t>
  </si>
  <si>
    <t>37 Hilltop Rd</t>
  </si>
  <si>
    <t>Franklin</t>
  </si>
  <si>
    <t>'+1 (774) 2913174</t>
  </si>
  <si>
    <t>Vivianna</t>
  </si>
  <si>
    <t>Elyse</t>
  </si>
  <si>
    <t>varnold@u.rochester.edu</t>
  </si>
  <si>
    <t>Field Hockey Sporting and Cultural Trip</t>
  </si>
  <si>
    <t>San Jose, Costa Rica</t>
  </si>
  <si>
    <t>Chemical Engineering [CHE]</t>
  </si>
  <si>
    <t>CMC BOX 274102</t>
  </si>
  <si>
    <t>Bethesda, MD 20814-1230</t>
  </si>
  <si>
    <t>6915 Fairfax Rd</t>
  </si>
  <si>
    <t>Bethesda</t>
  </si>
  <si>
    <t>20814-1230</t>
  </si>
  <si>
    <t>'+1 (301) 9860230</t>
  </si>
  <si>
    <t>Andres</t>
  </si>
  <si>
    <t>Arocho</t>
  </si>
  <si>
    <t>Omar</t>
  </si>
  <si>
    <t>aarocho@u.rochester.edu</t>
  </si>
  <si>
    <t>Experience Guinea: Exploration in Drumming Dance and Historical Context (Faculty Led)</t>
  </si>
  <si>
    <t>Dubreka, Guinea</t>
  </si>
  <si>
    <t>Latin American Studies [LAS]</t>
  </si>
  <si>
    <t>San Juan, PR 00926-9189</t>
  </si>
  <si>
    <t>4 Terrazas De Carraizo</t>
  </si>
  <si>
    <t>San Juan</t>
  </si>
  <si>
    <t>Pu</t>
  </si>
  <si>
    <t>'+1 (787) 5528258</t>
  </si>
  <si>
    <t>SOPHIE</t>
  </si>
  <si>
    <t>AROESTY</t>
  </si>
  <si>
    <t>saroesty@u.rochester.edu</t>
  </si>
  <si>
    <t>Arts</t>
  </si>
  <si>
    <t>AROESTY, KAREN</t>
  </si>
  <si>
    <t>CMC BOX 271192</t>
  </si>
  <si>
    <t>16 NARRAGANSETT DR</t>
  </si>
  <si>
    <t>SAINT LOUIS</t>
  </si>
  <si>
    <t>MO</t>
  </si>
  <si>
    <t>RIVERVIEW 405C</t>
  </si>
  <si>
    <t>523 N BEMISTON AVE</t>
  </si>
  <si>
    <t>TRISHA</t>
  </si>
  <si>
    <t>ARORA</t>
  </si>
  <si>
    <t>tarora2@u.rochester.edu</t>
  </si>
  <si>
    <t>ARORA, NEELAM</t>
  </si>
  <si>
    <t>CMC BOX 272805</t>
  </si>
  <si>
    <t>167 LANCASTER WAY</t>
  </si>
  <si>
    <t>CHESHIRE</t>
  </si>
  <si>
    <t>1500 SOUTH PLYMOUTH AVENUE</t>
  </si>
  <si>
    <t>Anya</t>
  </si>
  <si>
    <t>Arseneau</t>
  </si>
  <si>
    <t>aarsenea@u.rochester.edu</t>
  </si>
  <si>
    <t>waiting for signature.</t>
  </si>
  <si>
    <t>IES Abroad Auckland Direct Enrollment - University of Auckland</t>
  </si>
  <si>
    <t>Auckland, New Zealand</t>
  </si>
  <si>
    <t>Ath &amp; Rec - Field Hockey Camp</t>
  </si>
  <si>
    <t>LUIS</t>
  </si>
  <si>
    <t>ARTEAGA RODRIGUEZ</t>
  </si>
  <si>
    <t>larteaga@u.rochester.edu</t>
  </si>
  <si>
    <t>SPAIN</t>
  </si>
  <si>
    <t>ARTEAGA, LUIS</t>
  </si>
  <si>
    <t>CMC BOX 271696</t>
  </si>
  <si>
    <t>555 FRATERNITY ROAD</t>
  </si>
  <si>
    <t>WILLIAM</t>
  </si>
  <si>
    <t>ARTMAN</t>
  </si>
  <si>
    <t>JEREMY</t>
  </si>
  <si>
    <t>wartman@u.rochester.edu</t>
  </si>
  <si>
    <t>ARTMAN, LIZA</t>
  </si>
  <si>
    <t>10 AUBURNDALE DRIVE</t>
  </si>
  <si>
    <t>SIMRAN</t>
  </si>
  <si>
    <t>ARYA</t>
  </si>
  <si>
    <t>VIJAY</t>
  </si>
  <si>
    <t>sarya2@u.rochester.edu</t>
  </si>
  <si>
    <t>Health in Mountain Communities: India (Faculty Led)</t>
  </si>
  <si>
    <t>Ladakh, India</t>
  </si>
  <si>
    <t>ARYA, KALPANA</t>
  </si>
  <si>
    <t>CMC BOX 273306</t>
  </si>
  <si>
    <t>12 RIDGE COURT</t>
  </si>
  <si>
    <t>GLEN HEAD</t>
  </si>
  <si>
    <t>HIROYUKI</t>
  </si>
  <si>
    <t>ASAGA</t>
  </si>
  <si>
    <t>hasaga@u.rochester.edu</t>
  </si>
  <si>
    <t>Nanyang Technological University</t>
  </si>
  <si>
    <t>Singapore, Singapore</t>
  </si>
  <si>
    <t>JAPAN</t>
  </si>
  <si>
    <t>ASAGA, YASUTOSHI</t>
  </si>
  <si>
    <t>125 PROSPECT DRIVE</t>
  </si>
  <si>
    <t>CHAPPAQUA</t>
  </si>
  <si>
    <t>HENRY</t>
  </si>
  <si>
    <t>ASKEW</t>
  </si>
  <si>
    <t>haskew@u.rochester.edu</t>
  </si>
  <si>
    <t>DIS Copenhagen - Economics</t>
  </si>
  <si>
    <t>ASKEW, AMY</t>
  </si>
  <si>
    <t>FINANCIAL ECONOMICS</t>
  </si>
  <si>
    <t>CMC BOX 275197</t>
  </si>
  <si>
    <t>321 WOODLAWN RD.</t>
  </si>
  <si>
    <t>BALTIMORE</t>
  </si>
  <si>
    <t>9 MENLO PLACE</t>
  </si>
  <si>
    <t>ITZAZ</t>
  </si>
  <si>
    <t>ASLAM</t>
  </si>
  <si>
    <t>itzaz.aslam@simon.rochester.edu</t>
  </si>
  <si>
    <t>Benton</t>
  </si>
  <si>
    <t>Aslan</t>
  </si>
  <si>
    <t>baslan2@u.Rochester.edu</t>
  </si>
  <si>
    <t>CIEE Central European Studies Program in Prague, Czech Republic</t>
  </si>
  <si>
    <t>3521 Central Avenue #A</t>
  </si>
  <si>
    <t>Nashville</t>
  </si>
  <si>
    <t>Cindy Aslan</t>
  </si>
  <si>
    <t>mother</t>
  </si>
  <si>
    <t>CARLIE</t>
  </si>
  <si>
    <t>ASSENATO</t>
  </si>
  <si>
    <t>ANN</t>
  </si>
  <si>
    <t>cassenat@u.rochester.edu</t>
  </si>
  <si>
    <t>ASSENATO, MARK</t>
  </si>
  <si>
    <t>1016 WESTSIDE DRIVE</t>
  </si>
  <si>
    <t>SEREEN</t>
  </si>
  <si>
    <t>ASSI</t>
  </si>
  <si>
    <t>S.F.</t>
  </si>
  <si>
    <t>sassi@u.rochester.edu</t>
  </si>
  <si>
    <t>Palestine</t>
  </si>
  <si>
    <t>CMC BOX 272991</t>
  </si>
  <si>
    <t>OLASUNKANMI</t>
  </si>
  <si>
    <t>ASUNMONU</t>
  </si>
  <si>
    <t>JEFFREY</t>
  </si>
  <si>
    <t>oasunmon@u.rochester.edu</t>
  </si>
  <si>
    <t>NIGERIA</t>
  </si>
  <si>
    <t>ASUNMONU, OLASUNKANMI</t>
  </si>
  <si>
    <t>CMC BOX 273493</t>
  </si>
  <si>
    <t>13 S FITZHUGH STREET</t>
  </si>
  <si>
    <t>APT. 207</t>
  </si>
  <si>
    <t>ALAINA</t>
  </si>
  <si>
    <t>ATTANASIO</t>
  </si>
  <si>
    <t>G.</t>
  </si>
  <si>
    <t>aattanas@u.rochester.edu</t>
  </si>
  <si>
    <t>Berlin</t>
  </si>
  <si>
    <t>ATTANASIO, LAURA</t>
  </si>
  <si>
    <t>CMC BOX 276403</t>
  </si>
  <si>
    <t>30 LEFFINGWELL RD</t>
  </si>
  <si>
    <t>CLINTON</t>
  </si>
  <si>
    <t>ANDERSON 432</t>
  </si>
  <si>
    <t>Carter</t>
  </si>
  <si>
    <t>Attardo</t>
  </si>
  <si>
    <t>Whitfield</t>
  </si>
  <si>
    <t>cattardo@u.rochester.edu</t>
  </si>
  <si>
    <t>Greece: Myths and Rituals</t>
  </si>
  <si>
    <t>Classics [CLS]</t>
  </si>
  <si>
    <t>Mathematics [MTH]</t>
  </si>
  <si>
    <t>CMC BOX 272266</t>
  </si>
  <si>
    <t>Tampa, FL 33606-3040</t>
  </si>
  <si>
    <t>1707 W Watrous Ave</t>
  </si>
  <si>
    <t>Tampa</t>
  </si>
  <si>
    <t>Fl</t>
  </si>
  <si>
    <t>33606-3040</t>
  </si>
  <si>
    <t>'+1 (813) 7531700</t>
  </si>
  <si>
    <t>MOHAMMED</t>
  </si>
  <si>
    <t>ATUL</t>
  </si>
  <si>
    <t>MUNIRY</t>
  </si>
  <si>
    <t>matul2@u.rochester.edu</t>
  </si>
  <si>
    <t>IES Abroad Shanghai - Economy, Business &amp; Society</t>
  </si>
  <si>
    <t>Shanghai, China</t>
  </si>
  <si>
    <t>KENYA EAST AFRICA</t>
  </si>
  <si>
    <t>PEDERSON, MARK</t>
  </si>
  <si>
    <t>CMC BOX 272834</t>
  </si>
  <si>
    <t>1000 BROOKS CROSSING APT 103</t>
  </si>
  <si>
    <t>SANDRA</t>
  </si>
  <si>
    <t>AU</t>
  </si>
  <si>
    <t>sau2@u.rochester.edu</t>
  </si>
  <si>
    <t>DIS Copenhagen - Medical Practice &amp; Policy</t>
  </si>
  <si>
    <t>AU, ERIC</t>
  </si>
  <si>
    <t>85 BEACONSFIELD RD</t>
  </si>
  <si>
    <t>LIBRARY ROAD</t>
  </si>
  <si>
    <t>KEVIN</t>
  </si>
  <si>
    <t>kau4@u.rochester.edu</t>
  </si>
  <si>
    <t>London, United Kingdom;Kingston, Jamaica</t>
  </si>
  <si>
    <t>AU, VINH</t>
  </si>
  <si>
    <t>CMC BOX 276475</t>
  </si>
  <si>
    <t>336 POINT LOBOS AVE</t>
  </si>
  <si>
    <t>SAN FRANCISCO</t>
  </si>
  <si>
    <t>RIVERVIEW APARTMENTS</t>
  </si>
  <si>
    <t>BUILDING B SUITE 107</t>
  </si>
  <si>
    <t>Mark</t>
  </si>
  <si>
    <t>Auden</t>
  </si>
  <si>
    <t>mauden@u.rochester.edu</t>
  </si>
  <si>
    <t>Daejeon, South Korea</t>
  </si>
  <si>
    <t>MOLLINGS-PUENTES, CIRA</t>
  </si>
  <si>
    <t>CMC BOX 272622</t>
  </si>
  <si>
    <t>500 WILSON BOULEVARD</t>
  </si>
  <si>
    <t>LOVEJOY HAL</t>
  </si>
  <si>
    <t>ROOM 343</t>
  </si>
  <si>
    <t>Nicholas</t>
  </si>
  <si>
    <t>Augostini</t>
  </si>
  <si>
    <t>naugosti@u.rochester.edu</t>
  </si>
  <si>
    <t>AUGOSTINI, LISA</t>
  </si>
  <si>
    <t>CPU BOX 276208</t>
  </si>
  <si>
    <t>4 FOXBOURNE RD</t>
  </si>
  <si>
    <t>PENFIELD</t>
  </si>
  <si>
    <t>MARLIE</t>
  </si>
  <si>
    <t>AUGUSTIN</t>
  </si>
  <si>
    <t>CASSIDY</t>
  </si>
  <si>
    <t>maugust3@u.rochester.edu</t>
  </si>
  <si>
    <t>AUGUSTIN, MAGALIE</t>
  </si>
  <si>
    <t>CMC BOX 274421</t>
  </si>
  <si>
    <t>464 EASTERN PKWY APT. 1B</t>
  </si>
  <si>
    <t>575 FRATERNITY ROAD</t>
  </si>
  <si>
    <t>Arjun</t>
  </si>
  <si>
    <t>Aujla</t>
  </si>
  <si>
    <t>Singh</t>
  </si>
  <si>
    <t>aaujla2@u.rochester.edu</t>
  </si>
  <si>
    <t>Fall 2025</t>
  </si>
  <si>
    <t>Business: Finance [BFN]</t>
  </si>
  <si>
    <t>CMC BOX 274116</t>
  </si>
  <si>
    <t>Tiburon, CA 94920</t>
  </si>
  <si>
    <t>129 Trinidad Drive</t>
  </si>
  <si>
    <t>Tiburon</t>
  </si>
  <si>
    <t>'+1 (415) 7479650</t>
  </si>
  <si>
    <t>Valeria</t>
  </si>
  <si>
    <t>Avalos</t>
  </si>
  <si>
    <t>vavalos@u.rochester.edu</t>
  </si>
  <si>
    <t>CMC BOX 271089</t>
  </si>
  <si>
    <t>Chicago, IL 60652-2418</t>
  </si>
  <si>
    <t>3658 W 80th Pl</t>
  </si>
  <si>
    <t>Chicago</t>
  </si>
  <si>
    <t>Il</t>
  </si>
  <si>
    <t>60652-2418</t>
  </si>
  <si>
    <t>'+1 (773) 5468051</t>
  </si>
  <si>
    <t>Esteban</t>
  </si>
  <si>
    <t>Avendano-Fernandez</t>
  </si>
  <si>
    <t>esteban.avendano@rochester.edu</t>
  </si>
  <si>
    <t>Non-Rochester SMD Student Travel (Non-Credit)</t>
  </si>
  <si>
    <t>Belfast, United Kingdom</t>
  </si>
  <si>
    <t>Multidisciplinary Studies Cntr</t>
  </si>
  <si>
    <t>MAHODO</t>
  </si>
  <si>
    <t>AVISSOUDO</t>
  </si>
  <si>
    <t>MARTHE OLIVIA</t>
  </si>
  <si>
    <t>mavissou@u.rochester.edu</t>
  </si>
  <si>
    <t>BENIN</t>
  </si>
  <si>
    <t>AVISSOUDO, EMMANUEL</t>
  </si>
  <si>
    <t>'+221775261634</t>
  </si>
  <si>
    <t>CMC BOX 274310</t>
  </si>
  <si>
    <t>BROOK CROSSING</t>
  </si>
  <si>
    <t>Rama</t>
  </si>
  <si>
    <t>Awad</t>
  </si>
  <si>
    <t>Rama_Awad@URMC.Rochester.edu</t>
  </si>
  <si>
    <t>Permission to Study Abroad: Granted</t>
  </si>
  <si>
    <t>Laith</t>
  </si>
  <si>
    <t>Awad Mohamad</t>
  </si>
  <si>
    <t>lawad2@u.rochester.edu</t>
  </si>
  <si>
    <t>Kigali, Rwanda</t>
  </si>
  <si>
    <t>Caguas, PR 00726</t>
  </si>
  <si>
    <t>Hacienda San Jose Las Nubes Via Jacaranda 4</t>
  </si>
  <si>
    <t>Caguas</t>
  </si>
  <si>
    <t>'+1 (787) 6856131</t>
  </si>
  <si>
    <t>Farwa</t>
  </si>
  <si>
    <t>Awan</t>
  </si>
  <si>
    <t>fawan@ur.rochester.edu</t>
  </si>
  <si>
    <t>Ormont-Dessus, Switzerland</t>
  </si>
  <si>
    <t>Pakistan</t>
  </si>
  <si>
    <t>Rochester, NY 14623</t>
  </si>
  <si>
    <t>Whipple Park Apartments</t>
  </si>
  <si>
    <t>609 Richardson Road</t>
  </si>
  <si>
    <t>'+1 (585) 5379232</t>
  </si>
  <si>
    <t>BECHIR</t>
  </si>
  <si>
    <t>AYACHI</t>
  </si>
  <si>
    <t>bayachi@u.rochester.edu</t>
  </si>
  <si>
    <t>TUNISIA</t>
  </si>
  <si>
    <t>KALLEL, ANIS</t>
  </si>
  <si>
    <t>CMC BOX 274822</t>
  </si>
  <si>
    <t>ANDERSON TOWER</t>
  </si>
  <si>
    <t>Leyla</t>
  </si>
  <si>
    <t>Aydag</t>
  </si>
  <si>
    <t>Rose</t>
  </si>
  <si>
    <t>laydag2@u.rochester.edu</t>
  </si>
  <si>
    <t>Brain and Cognitive Sciences [BCS]</t>
  </si>
  <si>
    <t>American Sign Language [AL]</t>
  </si>
  <si>
    <t>CMC BOX 272525</t>
  </si>
  <si>
    <t>Manhasset, NY 11030-1326</t>
  </si>
  <si>
    <t>90 Summit Dr</t>
  </si>
  <si>
    <t>Manhasset</t>
  </si>
  <si>
    <t>11030-1326</t>
  </si>
  <si>
    <t>'+1 (516) 7217702</t>
  </si>
  <si>
    <t>Lay Mya</t>
  </si>
  <si>
    <t>Aye</t>
  </si>
  <si>
    <t>laye@u.rochester.edu</t>
  </si>
  <si>
    <t>Chinese [CI]</t>
  </si>
  <si>
    <t>CMC BOX 276093</t>
  </si>
  <si>
    <t>Buffalo, NY 14213-2513</t>
  </si>
  <si>
    <t>387 Plymouth Ave</t>
  </si>
  <si>
    <t>14213-2513</t>
  </si>
  <si>
    <t>'+1 (716) 3358741</t>
  </si>
  <si>
    <t>DANNY</t>
  </si>
  <si>
    <t>AYELE</t>
  </si>
  <si>
    <t>H</t>
  </si>
  <si>
    <t>dayele@u.rochester.edu</t>
  </si>
  <si>
    <t>GIZAW, EYERUSALEM</t>
  </si>
  <si>
    <t>CMC BOX 272224</t>
  </si>
  <si>
    <t>203 N ST SW APT# 115</t>
  </si>
  <si>
    <t>RIVERVIEW APARTMENT G 101A</t>
  </si>
  <si>
    <t>Ayers</t>
  </si>
  <si>
    <t>Reilly</t>
  </si>
  <si>
    <t>william.r.ayers@gmail.com</t>
  </si>
  <si>
    <t>JOE</t>
  </si>
  <si>
    <t>AZAR-WILLIAMS</t>
  </si>
  <si>
    <t>jazarwil@u.rochester.edu</t>
  </si>
  <si>
    <t>AZAR, MICHELLE</t>
  </si>
  <si>
    <t>CMC BOX 273759</t>
  </si>
  <si>
    <t>17415 130TH AVE NORTH</t>
  </si>
  <si>
    <t>JUPITER</t>
  </si>
  <si>
    <t>RIVERVIEW 107C</t>
  </si>
  <si>
    <t>1224 UTE ST</t>
  </si>
  <si>
    <t>2017-2018</t>
  </si>
  <si>
    <t>Full year 2017-2018</t>
  </si>
  <si>
    <t>SYED</t>
  </si>
  <si>
    <t>AZIZ</t>
  </si>
  <si>
    <t>REEFAT</t>
  </si>
  <si>
    <t>saziz2@u.rochester.edu</t>
  </si>
  <si>
    <t>Amsterdam, Netherlands</t>
  </si>
  <si>
    <t>SOFIA</t>
  </si>
  <si>
    <t>AZMAL</t>
  </si>
  <si>
    <t>sazmal@u.rochester.edu</t>
  </si>
  <si>
    <t>EPA Internships in Europe: Edinburgh Semester Program</t>
  </si>
  <si>
    <t>Edinburgh, United Kingdom</t>
  </si>
  <si>
    <t>ALAUDDIN, AZMAL</t>
  </si>
  <si>
    <t>UNCERTAIN OF MAJOR</t>
  </si>
  <si>
    <t>CMC BOX 271890</t>
  </si>
  <si>
    <t>160 COURT STREET, APT. #4</t>
  </si>
  <si>
    <t>WEST HAVEN</t>
  </si>
  <si>
    <t>300 KENDRICK ROAD</t>
  </si>
  <si>
    <t>DEKIEWET TOWER</t>
  </si>
  <si>
    <t>Blessing</t>
  </si>
  <si>
    <t>Babajide</t>
  </si>
  <si>
    <t>Dolapo</t>
  </si>
  <si>
    <t>bbabajid@u.rochester.edu</t>
  </si>
  <si>
    <t>Nigeria</t>
  </si>
  <si>
    <t>Brain And Cognitive Sciences [BCS]</t>
  </si>
  <si>
    <t>Psychology [PY]</t>
  </si>
  <si>
    <t>CMC BOX 273857</t>
  </si>
  <si>
    <t>rochester, NY 14618</t>
  </si>
  <si>
    <t>185 Barclay Square</t>
  </si>
  <si>
    <t>rochester</t>
  </si>
  <si>
    <t>'+1 (347) 2411324</t>
  </si>
  <si>
    <t>RYAN</t>
  </si>
  <si>
    <t>BABINEAU</t>
  </si>
  <si>
    <t>BRUCE</t>
  </si>
  <si>
    <t>rbabine2@u.rochester.edu</t>
  </si>
  <si>
    <t>Don Juan, Dominican Republic</t>
  </si>
  <si>
    <t>CMC BOX 276441</t>
  </si>
  <si>
    <t>Webster, NY 14580-4041</t>
  </si>
  <si>
    <t>842 Houston Rd</t>
  </si>
  <si>
    <t>Webster</t>
  </si>
  <si>
    <t>14580-4041</t>
  </si>
  <si>
    <t>'+1 (585) 7604815</t>
  </si>
  <si>
    <t>Emma-Rose</t>
  </si>
  <si>
    <t>Bacall</t>
  </si>
  <si>
    <t>Louisa</t>
  </si>
  <si>
    <t>ebacall@u.rochester.edu</t>
  </si>
  <si>
    <t>IES Abroad Amsterdam - Social Sciences &amp; Humanities</t>
  </si>
  <si>
    <t>Hebrew [HR]</t>
  </si>
  <si>
    <t>Business [BUX]</t>
  </si>
  <si>
    <t>CMC BOX 272197</t>
  </si>
  <si>
    <t>Cranford, NJ 07016-1703</t>
  </si>
  <si>
    <t>6 Arnet Pl</t>
  </si>
  <si>
    <t>Cranford</t>
  </si>
  <si>
    <t>'+1 (908) 8737580</t>
  </si>
  <si>
    <t>Tristan</t>
  </si>
  <si>
    <t>Bachmann</t>
  </si>
  <si>
    <t>Munich, Germany</t>
  </si>
  <si>
    <t>Physics Col Graduates</t>
  </si>
  <si>
    <t>STELLA</t>
  </si>
  <si>
    <t>BAE</t>
  </si>
  <si>
    <t>SOHYUN MARIE</t>
  </si>
  <si>
    <t>sbae10@u.rochester.edu</t>
  </si>
  <si>
    <t>NORTH KOREA</t>
  </si>
  <si>
    <t>MA, INKYOUNG</t>
  </si>
  <si>
    <t>EAST ASIAN STUDIES</t>
  </si>
  <si>
    <t>CMC BOX 273696</t>
  </si>
  <si>
    <t>207H TANOTA GARDEN MENDIOKA ST</t>
  </si>
  <si>
    <t>DEDEDO</t>
  </si>
  <si>
    <t>GU</t>
  </si>
  <si>
    <t>Sung Jae</t>
  </si>
  <si>
    <t>Bae</t>
  </si>
  <si>
    <t>sbae12@u.rochester.edu</t>
  </si>
  <si>
    <t>Canada</t>
  </si>
  <si>
    <t>Clinical Psychology [CP]</t>
  </si>
  <si>
    <t>CMC BOX 272057</t>
  </si>
  <si>
    <t>New York, NY 10018</t>
  </si>
  <si>
    <t>70 W 37th St, Apt 1420</t>
  </si>
  <si>
    <t>'+1 (949) 5364162</t>
  </si>
  <si>
    <t>W</t>
  </si>
  <si>
    <t>Alexander_Bae@URMC.Rochester.edu</t>
  </si>
  <si>
    <t>Greene Center Internship Abroad</t>
  </si>
  <si>
    <t>SON Student Workers</t>
  </si>
  <si>
    <t>BAGHI</t>
  </si>
  <si>
    <t>abaghi@u.rochester.edu</t>
  </si>
  <si>
    <t>CMC BOX 276997</t>
  </si>
  <si>
    <t>Phelps, NY 14532</t>
  </si>
  <si>
    <t>1609 Melvin Hill Rd</t>
  </si>
  <si>
    <t>Phelps</t>
  </si>
  <si>
    <t>'+1 (315) 7196141</t>
  </si>
  <si>
    <t>LINDSAY</t>
  </si>
  <si>
    <t>BAGWIN</t>
  </si>
  <si>
    <t>lbagwin@u.rochester.edu</t>
  </si>
  <si>
    <t>DIS Copenhagen - Public Health</t>
  </si>
  <si>
    <t>BAGWIN, ROBIN</t>
  </si>
  <si>
    <t>HEALTH POLICY</t>
  </si>
  <si>
    <t>BRAIN &amp; COGNITIVE SCIENCES</t>
  </si>
  <si>
    <t>CMC BOX 272158</t>
  </si>
  <si>
    <t>56 HAVILAND ROAD</t>
  </si>
  <si>
    <t>1500 SOUTH PLYMOUTH AVE.</t>
  </si>
  <si>
    <t>KERWIN</t>
  </si>
  <si>
    <t>BAILEY</t>
  </si>
  <si>
    <t>kerwin.bailey@simon.rochester.edu</t>
  </si>
  <si>
    <t>Gautam</t>
  </si>
  <si>
    <t>Bajaj</t>
  </si>
  <si>
    <t>gbajaj@u.rochester.edu</t>
  </si>
  <si>
    <t>Spring break 2024</t>
  </si>
  <si>
    <t>CMC BOX 271842</t>
  </si>
  <si>
    <t>Troy, MI 48098-5325</t>
  </si>
  <si>
    <t>2457 Oak Ridge Dr</t>
  </si>
  <si>
    <t>Troy</t>
  </si>
  <si>
    <t>Mi</t>
  </si>
  <si>
    <t>48098-5325</t>
  </si>
  <si>
    <t>'+1 (248) 8210865</t>
  </si>
  <si>
    <t>Niral</t>
  </si>
  <si>
    <t>Bajaria</t>
  </si>
  <si>
    <t>Kaushik</t>
  </si>
  <si>
    <t>nbajaria@u.rochester.edu</t>
  </si>
  <si>
    <t>Transcript is missing one grade</t>
  </si>
  <si>
    <t>Tanzania</t>
  </si>
  <si>
    <t>Financial Economics [FEC]</t>
  </si>
  <si>
    <t>She/her</t>
  </si>
  <si>
    <t>Financial Economics</t>
  </si>
  <si>
    <t>CMC BOX 273755</t>
  </si>
  <si>
    <t>CMC box 273755</t>
  </si>
  <si>
    <t>500 Joseph C Wilson BLVD</t>
  </si>
  <si>
    <t>'+1 (585) 6151315</t>
  </si>
  <si>
    <t>500 Joseph C wilson Blvd</t>
  </si>
  <si>
    <t>1 516 369 5574</t>
  </si>
  <si>
    <t>Hira Ali</t>
  </si>
  <si>
    <t>Best friend</t>
  </si>
  <si>
    <t>JONATHAN</t>
  </si>
  <si>
    <t>BAKER</t>
  </si>
  <si>
    <t>MORGAN</t>
  </si>
  <si>
    <t>jbaker28@u.rochester.edu</t>
  </si>
  <si>
    <t>BAKER, BARRY</t>
  </si>
  <si>
    <t>CPU BOX 274216</t>
  </si>
  <si>
    <t>3665 E.  TREMONT AVE.</t>
  </si>
  <si>
    <t>155 WHITE ROAD</t>
  </si>
  <si>
    <t>CAROLINE</t>
  </si>
  <si>
    <t>WATERLAND</t>
  </si>
  <si>
    <t>cbaker22@u.rochester.edu</t>
  </si>
  <si>
    <t>ESM - Harmonie Ensemble (summer 2016)</t>
  </si>
  <si>
    <t>Munich, Germany;Salzburg, Austria;Vienna, Austria;Prague, Czech Republic;Pilsen, Czech Republic;Bayreuth, Germany;W√ºrzburg, Germany</t>
  </si>
  <si>
    <t>BAKER, CAROLINE</t>
  </si>
  <si>
    <t>484 E MAIN ST.</t>
  </si>
  <si>
    <t>APT. #308</t>
  </si>
  <si>
    <t>4720 HOMESTEAD ST</t>
  </si>
  <si>
    <t>LITTLETON</t>
  </si>
  <si>
    <t>CO</t>
  </si>
  <si>
    <t>Addison</t>
  </si>
  <si>
    <t>Baker</t>
  </si>
  <si>
    <t>abaker39@u.Rochester.edu</t>
  </si>
  <si>
    <t>TG|W</t>
  </si>
  <si>
    <t>CMC BOX 274409</t>
  </si>
  <si>
    <t>Chicago, IL 60613-3432</t>
  </si>
  <si>
    <t>3950 N Lake Shore Dr Apt 602</t>
  </si>
  <si>
    <t>60613-3432</t>
  </si>
  <si>
    <t>'+1 (612) 8342566</t>
  </si>
  <si>
    <t>Anna</t>
  </si>
  <si>
    <t>Bakina</t>
  </si>
  <si>
    <t>Sergeyevna</t>
  </si>
  <si>
    <t>abakina@u.rochester.edu</t>
  </si>
  <si>
    <t>English: Theater [TE]</t>
  </si>
  <si>
    <t>CMC BOX 276342</t>
  </si>
  <si>
    <t>Owings Mills, MD 21117-1642</t>
  </si>
  <si>
    <t>2117 Harmony Woods Rd</t>
  </si>
  <si>
    <t>Owings Mills</t>
  </si>
  <si>
    <t>21117-1642</t>
  </si>
  <si>
    <t>'+1 (443) 9902373</t>
  </si>
  <si>
    <t>Niera Hussein</t>
  </si>
  <si>
    <t>Bakr</t>
  </si>
  <si>
    <t>Mohamed Hassan</t>
  </si>
  <si>
    <t>nbakr@u.rochester.edu</t>
  </si>
  <si>
    <t>Egypt</t>
  </si>
  <si>
    <t>Niera</t>
  </si>
  <si>
    <t>CMC BOX 276575</t>
  </si>
  <si>
    <t>El-rami 5th Fl Apt 13</t>
  </si>
  <si>
    <t>28 Gomeai St. Fleming Qism Awl</t>
  </si>
  <si>
    <t>'+1 (585) 7053223</t>
  </si>
  <si>
    <t>Iliana</t>
  </si>
  <si>
    <t>Balaskas</t>
  </si>
  <si>
    <t>Stavroula</t>
  </si>
  <si>
    <t>ibalaska@u.rochester.edu</t>
  </si>
  <si>
    <t>UR Volleyball</t>
  </si>
  <si>
    <t>San Juan, Puerto Rico</t>
  </si>
  <si>
    <t>Physics [PHY]</t>
  </si>
  <si>
    <t>CMC BOX 273800</t>
  </si>
  <si>
    <t>Northbrook, IL 60062-3015</t>
  </si>
  <si>
    <t>284 Hutchison Rd</t>
  </si>
  <si>
    <t>847 Sutton Dr</t>
  </si>
  <si>
    <t>Northbrook</t>
  </si>
  <si>
    <t>60062-3015</t>
  </si>
  <si>
    <t>'+1 (224) 8754275</t>
  </si>
  <si>
    <t>KATHRYN</t>
  </si>
  <si>
    <t>BALDWIN</t>
  </si>
  <si>
    <t>ANNE</t>
  </si>
  <si>
    <t>kbaldwi7@u.rochester.edu</t>
  </si>
  <si>
    <t>DOMINGO, CASSANDRA</t>
  </si>
  <si>
    <t>CMC BOX 272404</t>
  </si>
  <si>
    <t>187 DOVER RD</t>
  </si>
  <si>
    <t>BARNEVELD</t>
  </si>
  <si>
    <t>55 SCOTTSVILLE RD</t>
  </si>
  <si>
    <t>ZACQUELINE</t>
  </si>
  <si>
    <t>BALDWIN-SEASE</t>
  </si>
  <si>
    <t>zbaldwin@u.rochester.edu</t>
  </si>
  <si>
    <t>Film And Media Studies [FMS]</t>
  </si>
  <si>
    <t>Digital Media Studies: Natural Science [DN]</t>
  </si>
  <si>
    <t>CMC BOX 274005</t>
  </si>
  <si>
    <t>Syracuse, NY 13207</t>
  </si>
  <si>
    <t>131 Crescent Ave.</t>
  </si>
  <si>
    <t>Syracuse</t>
  </si>
  <si>
    <t>'+1 (315) 3179698</t>
  </si>
  <si>
    <t>Armaan</t>
  </si>
  <si>
    <t>Bali</t>
  </si>
  <si>
    <t>abali@u.rochester.edu</t>
  </si>
  <si>
    <t>Film and Media Studies [FMS]</t>
  </si>
  <si>
    <t>CMC BOX 274696</t>
  </si>
  <si>
    <t>Seattle, WA 98102-4514</t>
  </si>
  <si>
    <t>948 11th Ave E</t>
  </si>
  <si>
    <t>Seattle</t>
  </si>
  <si>
    <t>Wa</t>
  </si>
  <si>
    <t>98102-4514</t>
  </si>
  <si>
    <t>'+1 (206) 3542160</t>
  </si>
  <si>
    <t>Lara</t>
  </si>
  <si>
    <t>Balikci</t>
  </si>
  <si>
    <t>lbalikci@sas.upenn.edu</t>
  </si>
  <si>
    <t>UNIVERSITY OF PENNSYLVANIA (PHILADELPHIA, PA)</t>
  </si>
  <si>
    <t>3514 Palais Terrace</t>
  </si>
  <si>
    <t>Wellington</t>
  </si>
  <si>
    <t>Florida</t>
  </si>
  <si>
    <t>rebeccasbal@gmail.co</t>
  </si>
  <si>
    <t>Lara Balikci</t>
  </si>
  <si>
    <t>Me</t>
  </si>
  <si>
    <t>CARTER</t>
  </si>
  <si>
    <t>BALL</t>
  </si>
  <si>
    <t>cball9@u.rochester.edu</t>
  </si>
  <si>
    <t>BALL, MARGO</t>
  </si>
  <si>
    <t>CMC BOX 274342</t>
  </si>
  <si>
    <t>40 MAPLE ST</t>
  </si>
  <si>
    <t>NORFOLK</t>
  </si>
  <si>
    <t>Kayla</t>
  </si>
  <si>
    <t>Ballas</t>
  </si>
  <si>
    <t>Alexandria</t>
  </si>
  <si>
    <t>kballas@u.rochester.edu</t>
  </si>
  <si>
    <t>CMC BOX 274378</t>
  </si>
  <si>
    <t>Stow, MA 01775-1543</t>
  </si>
  <si>
    <t>8 Queens Ln</t>
  </si>
  <si>
    <t>Stow</t>
  </si>
  <si>
    <t>'+1 (978) 5623743</t>
  </si>
  <si>
    <t>BALLMAN</t>
  </si>
  <si>
    <t>NICOLE</t>
  </si>
  <si>
    <t>katherine.ballman@simon.rochester.edu</t>
  </si>
  <si>
    <t>BUSINESS ADMINISTRATION EXEC</t>
  </si>
  <si>
    <t>60E WHITNEY RIDGE RD.</t>
  </si>
  <si>
    <t>APT 9</t>
  </si>
  <si>
    <t>FAIRPORT</t>
  </si>
  <si>
    <t>BALLOUN</t>
  </si>
  <si>
    <t>ALLEN</t>
  </si>
  <si>
    <t>rballoun@u.rochester.edu</t>
  </si>
  <si>
    <t>Students Helping Honduras</t>
  </si>
  <si>
    <t>El Progreso, Honduras</t>
  </si>
  <si>
    <t>BALLOUN, RYAN</t>
  </si>
  <si>
    <t>CMC BOX 275698</t>
  </si>
  <si>
    <t>6410 BURNING TREE DR</t>
  </si>
  <si>
    <t>HOUSTON</t>
  </si>
  <si>
    <t>MUNRO HALL</t>
  </si>
  <si>
    <t>ANDREW</t>
  </si>
  <si>
    <t>BALOGH</t>
  </si>
  <si>
    <t>abalogh@u.rochester.edu</t>
  </si>
  <si>
    <t>Engineers without Borders (EWB)</t>
  </si>
  <si>
    <t>Santo Domingo, Dominican Republic;Don Juan, Dominican Republic</t>
  </si>
  <si>
    <t>CMC BOX 274553</t>
  </si>
  <si>
    <t>Averill Park, NY 12018</t>
  </si>
  <si>
    <t>119 Momrow Rd</t>
  </si>
  <si>
    <t>Averill Park</t>
  </si>
  <si>
    <t>'+1 (518) 7296927</t>
  </si>
  <si>
    <t>119 Momrow Road</t>
  </si>
  <si>
    <t>(518) 674 - 8202</t>
  </si>
  <si>
    <t>Janice Balogh</t>
  </si>
  <si>
    <t>BAMFO</t>
  </si>
  <si>
    <t>George</t>
  </si>
  <si>
    <t>dbamfo@u.rochester.edu</t>
  </si>
  <si>
    <t>IES Abroad European Union</t>
  </si>
  <si>
    <t>Freiburg, Germany</t>
  </si>
  <si>
    <t>BAMFO, GEORGE</t>
  </si>
  <si>
    <t>195 CONCORD ROAD</t>
  </si>
  <si>
    <t>LONGMEADOW</t>
  </si>
  <si>
    <t>OLIVIA</t>
  </si>
  <si>
    <t>BANC</t>
  </si>
  <si>
    <t>obanc@u.rochester.edu</t>
  </si>
  <si>
    <t>English: Theater [ETR]</t>
  </si>
  <si>
    <t>Creative Writing [CR]</t>
  </si>
  <si>
    <t>Women'S Studies [WM]</t>
  </si>
  <si>
    <t>CMC BOX 271520</t>
  </si>
  <si>
    <t>Briarcliff Manor, NY 10510</t>
  </si>
  <si>
    <t>52 Chestnut Hill Lane</t>
  </si>
  <si>
    <t>Briarcliff Manor</t>
  </si>
  <si>
    <t>'+1 (914) 5027631</t>
  </si>
  <si>
    <t>DOKATA</t>
  </si>
  <si>
    <t>BANCHALE</t>
  </si>
  <si>
    <t>KOSI</t>
  </si>
  <si>
    <t>dbanchal@u.rochester.edu</t>
  </si>
  <si>
    <t>DIS Copenhagen - Innovation &amp; Entrepreneurship</t>
  </si>
  <si>
    <t>CMC BOX 275734</t>
  </si>
  <si>
    <t>Marsabit</t>
  </si>
  <si>
    <t>Jirime Location Athi-huqa V</t>
  </si>
  <si>
    <t>Marsabit-moyale Road</t>
  </si>
  <si>
    <t>Ea</t>
  </si>
  <si>
    <t>'+1 (585) 9780122</t>
  </si>
  <si>
    <t>STEPHANIE</t>
  </si>
  <si>
    <t>BANDOSKI</t>
  </si>
  <si>
    <t>W.</t>
  </si>
  <si>
    <t>sbandosk@u.rochester.edu</t>
  </si>
  <si>
    <t>Chemistry Col Undergrads</t>
  </si>
  <si>
    <t>Akhil</t>
  </si>
  <si>
    <t>Bandreddi</t>
  </si>
  <si>
    <t>Akhil_Bandreddi@URMC.Rochester.edu</t>
  </si>
  <si>
    <t>Maastricht, Netherlands</t>
  </si>
  <si>
    <t>Fall Break 2025</t>
  </si>
  <si>
    <t>Biostats Computation Bio Grad</t>
  </si>
  <si>
    <t>Sanjukta</t>
  </si>
  <si>
    <t>Bandyopadhyay</t>
  </si>
  <si>
    <t>Bern, Switzerland;Thun, Switzerland</t>
  </si>
  <si>
    <t>Clinical &amp; Translational Res.</t>
  </si>
  <si>
    <t>ARGHO</t>
  </si>
  <si>
    <t>BANERJEE</t>
  </si>
  <si>
    <t>abanerj9@u.rochester.edu</t>
  </si>
  <si>
    <t>BANGLADESH</t>
  </si>
  <si>
    <t>MITTAL, SONALI</t>
  </si>
  <si>
    <t>CPU BOX 275290</t>
  </si>
  <si>
    <t>HOUSE 37, FLAT B5 ROAD 1</t>
  </si>
  <si>
    <t>DOHS BANANI PS WEST KARFRUL</t>
  </si>
  <si>
    <t>DHAKA</t>
  </si>
  <si>
    <t>880-01711170327</t>
  </si>
  <si>
    <t>400 KENDRICK ROAD, VALENTINE</t>
  </si>
  <si>
    <t>BANNAR</t>
  </si>
  <si>
    <t>catherine.bannar@simon.rochester.edu</t>
  </si>
  <si>
    <t>2151 ROUTE 38</t>
  </si>
  <si>
    <t>APT 516E</t>
  </si>
  <si>
    <t>CHERRY HILL</t>
  </si>
  <si>
    <t>Eleanor</t>
  </si>
  <si>
    <t>Bansbach</t>
  </si>
  <si>
    <t>ebansbach@vassar.edu</t>
  </si>
  <si>
    <t>101 4th street</t>
  </si>
  <si>
    <t>Alexandra</t>
  </si>
  <si>
    <t>Barcan</t>
  </si>
  <si>
    <t>Maria</t>
  </si>
  <si>
    <t>abarcan@u.rochester.edu</t>
  </si>
  <si>
    <t>DIS - Study Abroad in Stockholm, Sweden</t>
  </si>
  <si>
    <t>Stockholm, Sweden</t>
  </si>
  <si>
    <t>CMC BOX 276653</t>
  </si>
  <si>
    <t>Lafayette, NJ 07848-3102</t>
  </si>
  <si>
    <t>10 Van Sickle Rd</t>
  </si>
  <si>
    <t>Lafayette</t>
  </si>
  <si>
    <t>'+1 (973) 5709367</t>
  </si>
  <si>
    <t>RINA</t>
  </si>
  <si>
    <t>BARDIN</t>
  </si>
  <si>
    <t>rbardin@u.rochester.edu</t>
  </si>
  <si>
    <t>SIT Geneva, Switzerland</t>
  </si>
  <si>
    <t>Geneve, Switzerland</t>
  </si>
  <si>
    <t>BARDIN, JACOB</t>
  </si>
  <si>
    <t>CMC BOX 275689</t>
  </si>
  <si>
    <t>6905 OAKRIDGE AVE.</t>
  </si>
  <si>
    <t>CHEVY CHASE</t>
  </si>
  <si>
    <t>RIVERVIEW APARTMENT D</t>
  </si>
  <si>
    <t>APT #203</t>
  </si>
  <si>
    <t>Bardin</t>
  </si>
  <si>
    <t>Asher</t>
  </si>
  <si>
    <t>matthew_bardin@bostonconservatory.edu</t>
  </si>
  <si>
    <t>954 Brunswick Ln.</t>
  </si>
  <si>
    <t>ROCKLEDGE</t>
  </si>
  <si>
    <t>Rockledge</t>
  </si>
  <si>
    <t>Matthew A. Bardin</t>
  </si>
  <si>
    <t>LAUREL</t>
  </si>
  <si>
    <t>BARKAN</t>
  </si>
  <si>
    <t>lbarkan@u.rochester.edu</t>
  </si>
  <si>
    <t>IES Abroad Buenos Aires - Advanced Spanish Immersion</t>
  </si>
  <si>
    <t>BARKAN, SHERYL</t>
  </si>
  <si>
    <t>897 GENESEE ST</t>
  </si>
  <si>
    <t>9 MEADOWBROOK RD</t>
  </si>
  <si>
    <t>BEDFORD</t>
  </si>
  <si>
    <t>740 LIBRARY ROAD</t>
  </si>
  <si>
    <t>Waitlist</t>
  </si>
  <si>
    <t>ALIZAH</t>
  </si>
  <si>
    <t>BARKER</t>
  </si>
  <si>
    <t>abarker4@u.rochester.edu</t>
  </si>
  <si>
    <t>Prague, Czech Republic</t>
  </si>
  <si>
    <t>COHEN, SHARON</t>
  </si>
  <si>
    <t>CMC BOX 271343</t>
  </si>
  <si>
    <t>63 CHURCHILL DRIVE</t>
  </si>
  <si>
    <t>32 CONGRESS AVE</t>
  </si>
  <si>
    <t>BARKLEY</t>
  </si>
  <si>
    <t>hbarkley@u.rochester.edu</t>
  </si>
  <si>
    <t>CEA Paris</t>
  </si>
  <si>
    <t>BARKLEY, PAM</t>
  </si>
  <si>
    <t>CMC BOX 273846</t>
  </si>
  <si>
    <t>21 WARREN AVE</t>
  </si>
  <si>
    <t>TARRYTOWN</t>
  </si>
  <si>
    <t>1236 S PLYMOUTH AVE,</t>
  </si>
  <si>
    <t>HAILEY</t>
  </si>
  <si>
    <t>BARNABY</t>
  </si>
  <si>
    <t>QUINN</t>
  </si>
  <si>
    <t>hbarnaby@u.rochester.edu</t>
  </si>
  <si>
    <t>BARNABY, SHERRY</t>
  </si>
  <si>
    <t>CMC BOX 274016</t>
  </si>
  <si>
    <t>1061 LAURAL LN</t>
  </si>
  <si>
    <t>BALLSTON SPA</t>
  </si>
  <si>
    <t>GILBERT 321</t>
  </si>
  <si>
    <t>28 GENEVA DR</t>
  </si>
  <si>
    <t>QUEENSBURY</t>
  </si>
  <si>
    <t>NOAH</t>
  </si>
  <si>
    <t>BARNARD</t>
  </si>
  <si>
    <t>nbarnar2@u.rochester.edu</t>
  </si>
  <si>
    <t>BARNARD, DINA</t>
  </si>
  <si>
    <t>CMC BOX 274141</t>
  </si>
  <si>
    <t>281 CROSBY LN</t>
  </si>
  <si>
    <t>PSI UPSILON</t>
  </si>
  <si>
    <t>NATHANIEL</t>
  </si>
  <si>
    <t>BARNES</t>
  </si>
  <si>
    <t>B</t>
  </si>
  <si>
    <t>nbarnes4@u.rochester.edu</t>
  </si>
  <si>
    <t>BARNES, SUSAN</t>
  </si>
  <si>
    <t>ARCHAEOL, TECH &amp; HIST STRUCT</t>
  </si>
  <si>
    <t>CMC BOX 274756</t>
  </si>
  <si>
    <t>PO BOX 50</t>
  </si>
  <si>
    <t>SPRINGTOWN</t>
  </si>
  <si>
    <t>3414 HAUPTS BRIDGE RD.</t>
  </si>
  <si>
    <t>RIEGELSVILLE</t>
  </si>
  <si>
    <t>RENEE</t>
  </si>
  <si>
    <t>rbarnes6@u.rochester.edu</t>
  </si>
  <si>
    <t>BARNES, MICHELLE</t>
  </si>
  <si>
    <t>BUSINESS: ACCOUNTING</t>
  </si>
  <si>
    <t>WOMEN'S STUDIES</t>
  </si>
  <si>
    <t>CMC BOX 276389</t>
  </si>
  <si>
    <t>2001 ALLIANCE DR.</t>
  </si>
  <si>
    <t>GEORGETOWN</t>
  </si>
  <si>
    <t>415 ALUMNI RD</t>
  </si>
  <si>
    <t>Zakia</t>
  </si>
  <si>
    <t>Barnes</t>
  </si>
  <si>
    <t>zakia.barnes@simon.rochester.ed</t>
  </si>
  <si>
    <t>University of Sydney and New South Wales (Simon)</t>
  </si>
  <si>
    <t>New South Wales, Australia</t>
  </si>
  <si>
    <t>Jesika</t>
  </si>
  <si>
    <t>jbarn16@u.rochester.edu</t>
  </si>
  <si>
    <t>2022-2023</t>
  </si>
  <si>
    <t>Winter break 2022-2023</t>
  </si>
  <si>
    <t>Spencerport, NY 14559</t>
  </si>
  <si>
    <t>116 Teaberry Dr</t>
  </si>
  <si>
    <t>'+1 (971) 3030853</t>
  </si>
  <si>
    <t>Rosemary</t>
  </si>
  <si>
    <t>Barnett-Young</t>
  </si>
  <si>
    <t>rbarnet5@u.rochester.edu</t>
  </si>
  <si>
    <t>Psychology As A Social Science [PC]</t>
  </si>
  <si>
    <t>CMC BOX 273675</t>
  </si>
  <si>
    <t>Ithaca, NY 14850-2521</t>
  </si>
  <si>
    <t>410 Triphammer Rd</t>
  </si>
  <si>
    <t>Ithaca</t>
  </si>
  <si>
    <t>14850-2521</t>
  </si>
  <si>
    <t>'+1 (607) 7934316</t>
  </si>
  <si>
    <t>Jeffrey</t>
  </si>
  <si>
    <t>Baron</t>
  </si>
  <si>
    <t>Mexico City, Mexico</t>
  </si>
  <si>
    <t>Fall Break 2023</t>
  </si>
  <si>
    <t>Robbins Library</t>
  </si>
  <si>
    <t>ATHENA</t>
  </si>
  <si>
    <t>BARONOS</t>
  </si>
  <si>
    <t>RAMONA</t>
  </si>
  <si>
    <t>abaronos@u.rochester.edu</t>
  </si>
  <si>
    <t>Classics</t>
  </si>
  <si>
    <t>Biology Col Undergrads</t>
  </si>
  <si>
    <t>OLIVIER</t>
  </si>
  <si>
    <t>BARRAS</t>
  </si>
  <si>
    <t>RICHARD</t>
  </si>
  <si>
    <t>olivier.barras@simon.rochester.edu</t>
  </si>
  <si>
    <t>SWITZERLAND</t>
  </si>
  <si>
    <t>TREBOUX, NATHALIE</t>
  </si>
  <si>
    <t>41 79 6643645</t>
  </si>
  <si>
    <t>EXEC PROG IN BERN,SWITERLAND</t>
  </si>
  <si>
    <t>1874 CRITTENDEN RD APT 2</t>
  </si>
  <si>
    <t>ELEANORE</t>
  </si>
  <si>
    <t>BARRERA</t>
  </si>
  <si>
    <t>PHYLLIS</t>
  </si>
  <si>
    <t>ebarrera@u.rochester.edu</t>
  </si>
  <si>
    <t>CIEE Communication, New Media, and Journalism Program in Prague, Czech Republic</t>
  </si>
  <si>
    <t>CMC BOX 276103</t>
  </si>
  <si>
    <t>Pittsford, NY 14534-1103</t>
  </si>
  <si>
    <t>44 Brook Road</t>
  </si>
  <si>
    <t>14534-1103</t>
  </si>
  <si>
    <t>'+1 (929) 7776851</t>
  </si>
  <si>
    <t>CAMERON</t>
  </si>
  <si>
    <t>BARRETO</t>
  </si>
  <si>
    <t>cbarreto@u.rochester.edu</t>
  </si>
  <si>
    <t>BARRETO, JANE</t>
  </si>
  <si>
    <t>44 CONGRESS AVENUE</t>
  </si>
  <si>
    <t>Archaeology Field School in Smiths Island (Faculty Led)</t>
  </si>
  <si>
    <t>THOMAS</t>
  </si>
  <si>
    <t>BARRETT</t>
  </si>
  <si>
    <t>tbarret4@u.rochester.edu</t>
  </si>
  <si>
    <t>IES Abroad Sydney Direct Enrollment - University of New South Wales</t>
  </si>
  <si>
    <t>BARRETT, LEA</t>
  </si>
  <si>
    <t>CPU BOX 272184</t>
  </si>
  <si>
    <t>41 WASHINGTON DRIVE</t>
  </si>
  <si>
    <t>ACTON</t>
  </si>
  <si>
    <t>SIGMA PHI EPSILON FRATERNITY</t>
  </si>
  <si>
    <t>Barrett</t>
  </si>
  <si>
    <t>Majorie</t>
  </si>
  <si>
    <t>barre175@mail.chapman.edu</t>
  </si>
  <si>
    <t>12626 E. Turquoise Ave.</t>
  </si>
  <si>
    <t>Scottsdale</t>
  </si>
  <si>
    <t>Shannon Barrett</t>
  </si>
  <si>
    <t>Barski</t>
  </si>
  <si>
    <t>Andrew Nicolas</t>
  </si>
  <si>
    <t>jbarski@ur.rochester.edu</t>
  </si>
  <si>
    <t>Graz, Austria</t>
  </si>
  <si>
    <t>Victoria, BC V8P 3Z1</t>
  </si>
  <si>
    <t>3636 Cedar Hill Road</t>
  </si>
  <si>
    <t>Victoria</t>
  </si>
  <si>
    <t>Br</t>
  </si>
  <si>
    <t>V8P 3Z1</t>
  </si>
  <si>
    <t>'+1 (585) 4834910</t>
  </si>
  <si>
    <t>BARTER</t>
  </si>
  <si>
    <t>RUTH</t>
  </si>
  <si>
    <t>mbarter@u.rochester.edu</t>
  </si>
  <si>
    <t>IES Abroad Santiago - Study in Santiago</t>
  </si>
  <si>
    <t>BARTER, KELLIE</t>
  </si>
  <si>
    <t>PSYCH AS A NATURAL SCIENCE</t>
  </si>
  <si>
    <t>CMC BOX 276166</t>
  </si>
  <si>
    <t>1667 MISTY HOLLOW COURT</t>
  </si>
  <si>
    <t>BATAVIA</t>
  </si>
  <si>
    <t>WILDER 515</t>
  </si>
  <si>
    <t>KYLEE</t>
  </si>
  <si>
    <t>BARTLETT</t>
  </si>
  <si>
    <t>ELEANOR</t>
  </si>
  <si>
    <t>kbartle4@u.rochester.edu</t>
  </si>
  <si>
    <t>General Pediatrics</t>
  </si>
  <si>
    <t>Samuel</t>
  </si>
  <si>
    <t>Bartlett</t>
  </si>
  <si>
    <t>Tracey</t>
  </si>
  <si>
    <t>sbartle8@u.rochester.edu</t>
  </si>
  <si>
    <t>CMC BOX 274857</t>
  </si>
  <si>
    <t>Jamesville, NY 13078-3270</t>
  </si>
  <si>
    <t>5098 Wentworth Dr</t>
  </si>
  <si>
    <t>Jamesville</t>
  </si>
  <si>
    <t>13078-3270</t>
  </si>
  <si>
    <t>'+1 (315) 9560023</t>
  </si>
  <si>
    <t>ELISA</t>
  </si>
  <si>
    <t>BARTON</t>
  </si>
  <si>
    <t>MARINA</t>
  </si>
  <si>
    <t>ebarton2@u.rochester.edu</t>
  </si>
  <si>
    <t>IES Abroad Delhi - Study in Delhi</t>
  </si>
  <si>
    <t>Delhi, India</t>
  </si>
  <si>
    <t>BARTON, BETH</t>
  </si>
  <si>
    <t>CPU BOX 271559</t>
  </si>
  <si>
    <t>12353 ZELLER LANE</t>
  </si>
  <si>
    <t>HILL COURT</t>
  </si>
  <si>
    <t>Amelia</t>
  </si>
  <si>
    <t>Basco</t>
  </si>
  <si>
    <t>abasco@u.rochester.edu</t>
  </si>
  <si>
    <t>DIS - Study Abroad in Copenhagen, Denmark</t>
  </si>
  <si>
    <t>Ofc Sr Vice Pres Advancement</t>
  </si>
  <si>
    <t>Aida</t>
  </si>
  <si>
    <t>Baserehkasmaei</t>
  </si>
  <si>
    <t>abasereh@u.rochester.edu</t>
  </si>
  <si>
    <t>Iran</t>
  </si>
  <si>
    <t>Rochester, NY 14607</t>
  </si>
  <si>
    <t>185 Alexander St.</t>
  </si>
  <si>
    <t>'+1 (585) 4349607</t>
  </si>
  <si>
    <t>Kol</t>
  </si>
  <si>
    <t>Bassuk</t>
  </si>
  <si>
    <t>Sanford</t>
  </si>
  <si>
    <t>kbassuk@u.rochester.edu</t>
  </si>
  <si>
    <t>Optics [OPT]</t>
  </si>
  <si>
    <t>CMC BOX 275550</t>
  </si>
  <si>
    <t>San Francisco, CA 94118-1995</t>
  </si>
  <si>
    <t>3320 California St Apt 4</t>
  </si>
  <si>
    <t>San Francisco</t>
  </si>
  <si>
    <t>94118-1995</t>
  </si>
  <si>
    <t>'+1 (415) 9919006</t>
  </si>
  <si>
    <t>HANNA</t>
  </si>
  <si>
    <t>BATCHELOR</t>
  </si>
  <si>
    <t>hbatchel@u.rochester.edu</t>
  </si>
  <si>
    <t>DIS Copenhagen - Neuroscience</t>
  </si>
  <si>
    <t>BATCHELOR, KATHLEEN</t>
  </si>
  <si>
    <t>CMC BOX 272043</t>
  </si>
  <si>
    <t>3 LANTERN LANE</t>
  </si>
  <si>
    <t>LONDONDERRY</t>
  </si>
  <si>
    <t>NH</t>
  </si>
  <si>
    <t>BROOKS 34</t>
  </si>
  <si>
    <t>Emma</t>
  </si>
  <si>
    <t>Bates</t>
  </si>
  <si>
    <t>ebates5@u.rochester.edu</t>
  </si>
  <si>
    <t>San Jose, Costa Rica;Nuevo Arenal, Costa Rica;Quepos, Costa Rica;San Jose, Costa Rica</t>
  </si>
  <si>
    <t>CMC BOX 272741</t>
  </si>
  <si>
    <t>Alexandria, VA 22302-3713</t>
  </si>
  <si>
    <t>508 Lloyds Ln</t>
  </si>
  <si>
    <t>22302-3713</t>
  </si>
  <si>
    <t>'+1 (703) 4725586</t>
  </si>
  <si>
    <t>Maia</t>
  </si>
  <si>
    <t>Laverne</t>
  </si>
  <si>
    <t>mbates6@u.rochester.edu</t>
  </si>
  <si>
    <t>ROC Galapagos (Faculty Led)</t>
  </si>
  <si>
    <t>Quito, Ecuador;Galapagos, Ecuador;Quito, Ecuador</t>
  </si>
  <si>
    <t>Biological Sciences: Ecology and Evolutionary Biology [BEB]</t>
  </si>
  <si>
    <t>CMC BOX 274053</t>
  </si>
  <si>
    <t>Pearland, TX 77584-1677</t>
  </si>
  <si>
    <t>2102 Winebrook Ct</t>
  </si>
  <si>
    <t>Pearland</t>
  </si>
  <si>
    <t>Te</t>
  </si>
  <si>
    <t>77584-1677</t>
  </si>
  <si>
    <t>'+1 (281) 2995496</t>
  </si>
  <si>
    <t>jbates13@simon.rochester.edu</t>
  </si>
  <si>
    <t>Thun, Switzerland;Bern, Switzerland</t>
  </si>
  <si>
    <t>Business Administration [MBT]</t>
  </si>
  <si>
    <t>100H Clintwood Court</t>
  </si>
  <si>
    <t>'+1 (205) 8863419</t>
  </si>
  <si>
    <t>HARSHUL</t>
  </si>
  <si>
    <t>BATRA</t>
  </si>
  <si>
    <t>hbatra@u.rochester.edu</t>
  </si>
  <si>
    <t>INDIA</t>
  </si>
  <si>
    <t>BATRA, SUNITA</t>
  </si>
  <si>
    <t>CMC BOX 271381</t>
  </si>
  <si>
    <t>810 TOWERS RD</t>
  </si>
  <si>
    <t>BATRES WANG</t>
  </si>
  <si>
    <t>jbatresw@u.rochester.edu</t>
  </si>
  <si>
    <t>Engineering Science [ES]</t>
  </si>
  <si>
    <t>CMC BOX 274191</t>
  </si>
  <si>
    <t>Emiliano Zapata</t>
  </si>
  <si>
    <t>Cd Villas Burgos, Lomas De Trujillo</t>
  </si>
  <si>
    <t>Alvaro Obregon 25, Cassa 5</t>
  </si>
  <si>
    <t>Mo</t>
  </si>
  <si>
    <t>'+52 (55) 51886241</t>
  </si>
  <si>
    <t>Gregory</t>
  </si>
  <si>
    <t>Bauer</t>
  </si>
  <si>
    <t>gregory.bauer@simon.rochester.edu</t>
  </si>
  <si>
    <t>Simon Grad Sch Faculty</t>
  </si>
  <si>
    <t>sbauer13@u.Rochester.edu</t>
  </si>
  <si>
    <t>Kaylin</t>
  </si>
  <si>
    <t>Baugh</t>
  </si>
  <si>
    <t>kbaugh@u.rochester.edu</t>
  </si>
  <si>
    <t>CMC BOX 276352</t>
  </si>
  <si>
    <t>West Orange, NJ 07052</t>
  </si>
  <si>
    <t>248 Crescenzi Ct.</t>
  </si>
  <si>
    <t>'+1 (973) 9758884</t>
  </si>
  <si>
    <t>KATHARINE</t>
  </si>
  <si>
    <t>BAUM</t>
  </si>
  <si>
    <t>kbaum@u.rochester.edu</t>
  </si>
  <si>
    <t>CIEE Russian Language Program in St. Petersburg, Russia</t>
  </si>
  <si>
    <t>BAUM, JOEL</t>
  </si>
  <si>
    <t>CMC BOX 271418</t>
  </si>
  <si>
    <t>85 KRESWELL RD</t>
  </si>
  <si>
    <t>DANVILLE</t>
  </si>
  <si>
    <t>1000 GENESEE ST.</t>
  </si>
  <si>
    <t>ANNA SERENA</t>
  </si>
  <si>
    <t>abaum3@u.rochester.edu</t>
  </si>
  <si>
    <t>BAUM, ROBERTA</t>
  </si>
  <si>
    <t>CMC BOX 272272</t>
  </si>
  <si>
    <t>24 TOMPKINS PL</t>
  </si>
  <si>
    <t>Griffon</t>
  </si>
  <si>
    <t>Baum</t>
  </si>
  <si>
    <t>Tamoset</t>
  </si>
  <si>
    <t>gbaum@u.rochester.edu</t>
  </si>
  <si>
    <t>Amsterdam, Netherlands;Copenhagen, Denmark</t>
  </si>
  <si>
    <t>Digital Media Studies [DMSN]</t>
  </si>
  <si>
    <t>CMC BOX 273943</t>
  </si>
  <si>
    <t>East Chatham, NY 12060</t>
  </si>
  <si>
    <t>PO Box 244</t>
  </si>
  <si>
    <t>East Chatham</t>
  </si>
  <si>
    <t>'+1 (917) 4144402</t>
  </si>
  <si>
    <t>Baumann</t>
  </si>
  <si>
    <t>mbaumann@u.Rochester.edu</t>
  </si>
  <si>
    <t>CIS Abroad Semester in Barcelona - Universitat Autonoma de Barcelona</t>
  </si>
  <si>
    <t>Office of the Dean of Students</t>
  </si>
  <si>
    <t>BAUR</t>
  </si>
  <si>
    <t>ERICH</t>
  </si>
  <si>
    <t>thomas.baur@simon.rochester.edu</t>
  </si>
  <si>
    <t>BAUR, HUGO</t>
  </si>
  <si>
    <t>41-448141639</t>
  </si>
  <si>
    <t>327 W. SQUIRE DR.</t>
  </si>
  <si>
    <t>APT. 1</t>
  </si>
  <si>
    <t>Timothy</t>
  </si>
  <si>
    <t>Bausch</t>
  </si>
  <si>
    <t>Carl</t>
  </si>
  <si>
    <t>t0baus01@louisville.edu</t>
  </si>
  <si>
    <t>Rawel</t>
  </si>
  <si>
    <t>Bautista</t>
  </si>
  <si>
    <t>rawel.bautista@simon.rochester.edu</t>
  </si>
  <si>
    <t>PUBLIC ACCOUNTING</t>
  </si>
  <si>
    <t>1121 WOOCYCREST AVENUE</t>
  </si>
  <si>
    <t>APT. 1H</t>
  </si>
  <si>
    <t>10452-443</t>
  </si>
  <si>
    <t>Shreya</t>
  </si>
  <si>
    <t>Bavdekar</t>
  </si>
  <si>
    <t>Yatin</t>
  </si>
  <si>
    <t>sbavdeka@u.rochester.edu</t>
  </si>
  <si>
    <t>American Sign Language [ASL]</t>
  </si>
  <si>
    <t>CMC BOX 274233</t>
  </si>
  <si>
    <t>Latham, NY 12110-5628</t>
  </si>
  <si>
    <t>15 Rafaillo Dr</t>
  </si>
  <si>
    <t>Latham</t>
  </si>
  <si>
    <t>12110-5628</t>
  </si>
  <si>
    <t>'+1 (518) 3685957</t>
  </si>
  <si>
    <t>TOMASZ</t>
  </si>
  <si>
    <t>BAZANT</t>
  </si>
  <si>
    <t>PIOTR</t>
  </si>
  <si>
    <t>tbazant@u.rochester.edu</t>
  </si>
  <si>
    <t>Semester at Sea</t>
  </si>
  <si>
    <t>Hamburg, Germany;Barcelona, Spain;Legon, Ghana;Cape Town, South Africa;Port Louis, Mauritius;Varanasi, India;York, United Kingdom;Ho Chi Minh City, Vietnam;Shanghai, China;Osaka-shi, Japan;Honolulu, United States;San Diego, United States</t>
  </si>
  <si>
    <t>POLAND</t>
  </si>
  <si>
    <t>BAZANT, ROBERT</t>
  </si>
  <si>
    <t>CMC BOX 274318</t>
  </si>
  <si>
    <t>RIVERVIEW G 100 B</t>
  </si>
  <si>
    <t>UR CAMPUS STUDENT HOUSING</t>
  </si>
  <si>
    <t>BAZIRAKE</t>
  </si>
  <si>
    <t>DEWEY</t>
  </si>
  <si>
    <t>jbazirak@u.rochester.edu</t>
  </si>
  <si>
    <t>UGANDA</t>
  </si>
  <si>
    <t>BAZIRAKE, EWEN</t>
  </si>
  <si>
    <t>BUSINESS: BUSINESS ANALYTICS</t>
  </si>
  <si>
    <t>CMC BOX 271722</t>
  </si>
  <si>
    <t>RIVERVIEW APARTMENTS B - 201D</t>
  </si>
  <si>
    <t>Alissa</t>
  </si>
  <si>
    <t>Beam</t>
  </si>
  <si>
    <t>Christina</t>
  </si>
  <si>
    <t>alissa_beam@urmc.rochester.edu</t>
  </si>
  <si>
    <t>Biochemistry [BCH]</t>
  </si>
  <si>
    <t>Gibsonia, PA 15044-8216</t>
  </si>
  <si>
    <t>5118 Willow Wood Dr</t>
  </si>
  <si>
    <t>Gibsonia</t>
  </si>
  <si>
    <t>15044-8216</t>
  </si>
  <si>
    <t>'+1 (412) 3348823</t>
  </si>
  <si>
    <t>Miriam</t>
  </si>
  <si>
    <t>Beard</t>
  </si>
  <si>
    <t>mimijoyebeard@gmail.com</t>
  </si>
  <si>
    <t>BEARDEN</t>
  </si>
  <si>
    <t>MILTON</t>
  </si>
  <si>
    <t>jbearde3@u.rochester.edu</t>
  </si>
  <si>
    <t>Ecuador and Quito: The New Millenium UR Spanish Immersion Program in Quito, Ecuador (Faculty Led)</t>
  </si>
  <si>
    <t>Quito, Ecuador</t>
  </si>
  <si>
    <t>METKA, MILLIE</t>
  </si>
  <si>
    <t>BIO SCI/MICROBIOLOGY</t>
  </si>
  <si>
    <t>CMC BOX 274503</t>
  </si>
  <si>
    <t>407 SOUTH WILLIAM STREET</t>
  </si>
  <si>
    <t>JOHNSTOWN</t>
  </si>
  <si>
    <t>407 S WILLIAM ST</t>
  </si>
  <si>
    <t>2139 COUNTY HIGHWAY 67</t>
  </si>
  <si>
    <t>JENNA</t>
  </si>
  <si>
    <t>BECERRA</t>
  </si>
  <si>
    <t>jbecerra@u.rochester.edu</t>
  </si>
  <si>
    <t>BECERRA, CHRISTAL</t>
  </si>
  <si>
    <t>CMC BOX 277041</t>
  </si>
  <si>
    <t>6208 EUCALYPTUS AVE</t>
  </si>
  <si>
    <t>CHINO</t>
  </si>
  <si>
    <t>BROOKS CROSSING 34</t>
  </si>
  <si>
    <t>SAMANTHA</t>
  </si>
  <si>
    <t>BECKER</t>
  </si>
  <si>
    <t>ARIELLE</t>
  </si>
  <si>
    <t>sbeck14@u.rochester.edu</t>
  </si>
  <si>
    <t>Smith's Island Archaeology Project</t>
  </si>
  <si>
    <t>English: British And American Literature [EBA]</t>
  </si>
  <si>
    <t>Less-than-1/2-time</t>
  </si>
  <si>
    <t>Anthropology</t>
  </si>
  <si>
    <t>CMC BOX 272018</t>
  </si>
  <si>
    <t>Gladwyne, PA 19035-1501</t>
  </si>
  <si>
    <t>231 Glenmoor Rd</t>
  </si>
  <si>
    <t>Gladwyne</t>
  </si>
  <si>
    <t>19035-1501</t>
  </si>
  <si>
    <t>'+1 (862) 3689791</t>
  </si>
  <si>
    <t>Beckles</t>
  </si>
  <si>
    <t>Tanner</t>
  </si>
  <si>
    <t>kbeckles@u.rochester.edu</t>
  </si>
  <si>
    <t>CMC BOX 271614</t>
  </si>
  <si>
    <t>Brooklyn, NY 11226-4518</t>
  </si>
  <si>
    <t>224 E 16th St</t>
  </si>
  <si>
    <t>11226-4518</t>
  </si>
  <si>
    <t>'+1 (718) 7758358</t>
  </si>
  <si>
    <t>224 EAST 16TH STREET</t>
  </si>
  <si>
    <t>Karlene Beckles</t>
  </si>
  <si>
    <t>ALLEN JEMOND</t>
  </si>
  <si>
    <t>BEDIAKO</t>
  </si>
  <si>
    <t>allen.bediako@simon.rochester.edu</t>
  </si>
  <si>
    <t>Christine</t>
  </si>
  <si>
    <t>Bednarzh</t>
  </si>
  <si>
    <t>cbednarz@u.rochester.edu</t>
  </si>
  <si>
    <t>CMC BOX 275402</t>
  </si>
  <si>
    <t>Newton Center, MA 02459-3542</t>
  </si>
  <si>
    <t>91 Osborne Path</t>
  </si>
  <si>
    <t>'+1 (617) 7756025</t>
  </si>
  <si>
    <t>BEEZER</t>
  </si>
  <si>
    <t>kbeezer@u.rochester.edu</t>
  </si>
  <si>
    <t>IES Abroad Berlin - Metropolitan &amp; Urban Studies</t>
  </si>
  <si>
    <t>BEEZER, NEIL</t>
  </si>
  <si>
    <t>WARNER SCHOOL OF EDUCATION</t>
  </si>
  <si>
    <t>MASTER OF SCIENCE</t>
  </si>
  <si>
    <t>MS - SOCIAL STUDIES (7-12)</t>
  </si>
  <si>
    <t>13 OLD COLONY ROAD</t>
  </si>
  <si>
    <t>OLD SAYBROOK</t>
  </si>
  <si>
    <t>268 EAST SQUIRE DRIVE APT 2</t>
  </si>
  <si>
    <t>TISHIN</t>
  </si>
  <si>
    <t>BEGUM</t>
  </si>
  <si>
    <t>tbegum@u.rochester.edu</t>
  </si>
  <si>
    <t>CANADA</t>
  </si>
  <si>
    <t>HAFIZUDDIN, MOHAMMED</t>
  </si>
  <si>
    <t>CMC BOX 276866</t>
  </si>
  <si>
    <t>4570 SOUTHWOOD HEIGHTS DR</t>
  </si>
  <si>
    <t>JAMESVILLE</t>
  </si>
  <si>
    <t>RIVERVIEW APARTMENT BUILDING G</t>
  </si>
  <si>
    <t>Brett</t>
  </si>
  <si>
    <t>Behrend</t>
  </si>
  <si>
    <t>Alina</t>
  </si>
  <si>
    <t>bbehrend@u.rochester.edu</t>
  </si>
  <si>
    <t>DIS Stockholm - Summer Courses</t>
  </si>
  <si>
    <t>CMC BOX 274497</t>
  </si>
  <si>
    <t>Idaho Falls, ID 83404</t>
  </si>
  <si>
    <t>3859 Barossa Dr</t>
  </si>
  <si>
    <t>Idaho Falls</t>
  </si>
  <si>
    <t>Id</t>
  </si>
  <si>
    <t>'+1 (208) 7099260</t>
  </si>
  <si>
    <t>83404-7818</t>
  </si>
  <si>
    <t>Clint Behrend</t>
  </si>
  <si>
    <t>Beitel</t>
  </si>
  <si>
    <t>James</t>
  </si>
  <si>
    <t>nbeitel@u.rochester.edu</t>
  </si>
  <si>
    <t>Economics [EC]</t>
  </si>
  <si>
    <t>CMC BOX 274676</t>
  </si>
  <si>
    <t>Broken Arrow, OK 74012-6057</t>
  </si>
  <si>
    <t>9928 S Garnett Rd</t>
  </si>
  <si>
    <t>Broken Arrow</t>
  </si>
  <si>
    <t>74012-6057</t>
  </si>
  <si>
    <t>'+1 (918) 2611919</t>
  </si>
  <si>
    <t>Othman</t>
  </si>
  <si>
    <t>Belhseine</t>
  </si>
  <si>
    <t>obelhsei@u.rochester.edu</t>
  </si>
  <si>
    <t>CMC BOX 276101</t>
  </si>
  <si>
    <t>Rochester, NY 14626-1664</t>
  </si>
  <si>
    <t>35 Wyndshire Ln</t>
  </si>
  <si>
    <t>14626-1664</t>
  </si>
  <si>
    <t>'+1 (585) 3093489</t>
  </si>
  <si>
    <t>BELL</t>
  </si>
  <si>
    <t>ryan.bell@simon.rochester.edu</t>
  </si>
  <si>
    <t>Simon Dept Students</t>
  </si>
  <si>
    <t>ANDREA</t>
  </si>
  <si>
    <t>LORRAINE</t>
  </si>
  <si>
    <t>andrea.bell@simon.rochester.edu</t>
  </si>
  <si>
    <t>1/2-time</t>
  </si>
  <si>
    <t>Baldwin, NY 11510</t>
  </si>
  <si>
    <t>532 Summit Avenue</t>
  </si>
  <si>
    <t>Baldwin</t>
  </si>
  <si>
    <t>'+1 (516) 8351758</t>
  </si>
  <si>
    <t>Kirsten</t>
  </si>
  <si>
    <t>Bell</t>
  </si>
  <si>
    <t>kbell19@u.rochester.edu</t>
  </si>
  <si>
    <t>Classical Civilizations of Greece &amp; Rome [CCV]</t>
  </si>
  <si>
    <t>English Literature [EL]</t>
  </si>
  <si>
    <t>CMC BOX 276085</t>
  </si>
  <si>
    <t>Oswego, NY 13126-2438</t>
  </si>
  <si>
    <t>134 Tallman St</t>
  </si>
  <si>
    <t>Oswego</t>
  </si>
  <si>
    <t>13126-2438</t>
  </si>
  <si>
    <t>'+1 (315) 3430963</t>
  </si>
  <si>
    <t>Christian</t>
  </si>
  <si>
    <t>Nominated 3/4/25</t>
  </si>
  <si>
    <t>Students-Wilson Commons</t>
  </si>
  <si>
    <t>MARTA</t>
  </si>
  <si>
    <t>BELLI</t>
  </si>
  <si>
    <t>mbelli@u.rochester.edu</t>
  </si>
  <si>
    <t>BELLI, DANIEL</t>
  </si>
  <si>
    <t>CMC BOX 273945</t>
  </si>
  <si>
    <t>447 TICETOWN ROAD</t>
  </si>
  <si>
    <t>OLD BRIDGE</t>
  </si>
  <si>
    <t>116 BARTON STREET</t>
  </si>
  <si>
    <t>Bellin</t>
  </si>
  <si>
    <t>ebellin@u.rochester.edu</t>
  </si>
  <si>
    <t>Woodmere, NY 11598-1847</t>
  </si>
  <si>
    <t>185 Woodmere Blvd S</t>
  </si>
  <si>
    <t>Woodmere</t>
  </si>
  <si>
    <t>11598-1847</t>
  </si>
  <si>
    <t>'+1 (516) 4749126</t>
  </si>
  <si>
    <t>Philip</t>
  </si>
  <si>
    <t>Bellomio</t>
  </si>
  <si>
    <t>pbellomi@ur.rochester.edu</t>
  </si>
  <si>
    <t>Rochester, NY 14624-3764</t>
  </si>
  <si>
    <t>120 Trustee Rd</t>
  </si>
  <si>
    <t>5 Green Spring ln</t>
  </si>
  <si>
    <t>14624-3764</t>
  </si>
  <si>
    <t>Dillon</t>
  </si>
  <si>
    <t>Bellonzi</t>
  </si>
  <si>
    <t>Audette</t>
  </si>
  <si>
    <t>dbellonz@u.rochester.edu</t>
  </si>
  <si>
    <t>Brain and Cognitive Sciences [BC]</t>
  </si>
  <si>
    <t>Legal Studies [LSH]</t>
  </si>
  <si>
    <t>CMC BOX 273274</t>
  </si>
  <si>
    <t>San Francisco, CA 94118-3820</t>
  </si>
  <si>
    <t>1517 Anza St</t>
  </si>
  <si>
    <t>94118-3820</t>
  </si>
  <si>
    <t>'+1 (415) 2697502</t>
  </si>
  <si>
    <t>IES Abroad Dublin Summer - Internship</t>
  </si>
  <si>
    <t>Belzer</t>
  </si>
  <si>
    <t>mbelzer2@UR.Rochester.edu</t>
  </si>
  <si>
    <t>Optics Engg</t>
  </si>
  <si>
    <t>Hanna</t>
  </si>
  <si>
    <t>Ben Ami</t>
  </si>
  <si>
    <t>Elinor</t>
  </si>
  <si>
    <t>hbenami@u.rochester.edu</t>
  </si>
  <si>
    <t>IES Abroad Siena - Business &amp; Economics of Italian Food &amp; Wine</t>
  </si>
  <si>
    <t>Siena, Italy</t>
  </si>
  <si>
    <t>New York, NY 10025-6774</t>
  </si>
  <si>
    <t>95 W 95th St Apt 11A</t>
  </si>
  <si>
    <t>10025-6774</t>
  </si>
  <si>
    <t>'+1 (646) 2887573</t>
  </si>
  <si>
    <t>MICHELLE</t>
  </si>
  <si>
    <t>BENASSAI</t>
  </si>
  <si>
    <t>mbenassa@u.rochester.edu</t>
  </si>
  <si>
    <t>BENASSAI, ALDINA</t>
  </si>
  <si>
    <t>SCHOOL OF MEDICINE &amp; DENTISTRY</t>
  </si>
  <si>
    <t>DOCTOR OF MEDICINE</t>
  </si>
  <si>
    <t>MEDICINE</t>
  </si>
  <si>
    <t>BOX 131</t>
  </si>
  <si>
    <t>MEDICAL CENTER</t>
  </si>
  <si>
    <t>15522 DOWNFORD DR</t>
  </si>
  <si>
    <t>TOMBALL</t>
  </si>
  <si>
    <t>FAIRCHILD 2</t>
  </si>
  <si>
    <t>MAKAYLA</t>
  </si>
  <si>
    <t>BENAVIDES</t>
  </si>
  <si>
    <t>mbenavid@u.rochester.edu</t>
  </si>
  <si>
    <t>ROBERTSON, KATHY</t>
  </si>
  <si>
    <t>CMC BOX 274738</t>
  </si>
  <si>
    <t>18111 GLEN LAKES CT</t>
  </si>
  <si>
    <t>RENO</t>
  </si>
  <si>
    <t>NV</t>
  </si>
  <si>
    <t>CHAMBERS 420, HILLCOURT</t>
  </si>
  <si>
    <t>BENDAVID</t>
  </si>
  <si>
    <t>cbendavi@u.rochester.edu</t>
  </si>
  <si>
    <t>Worldwide Universities Network (WUN) - University of Alberta Summer Research</t>
  </si>
  <si>
    <t>Edmonton, Canada</t>
  </si>
  <si>
    <t>BENDAVID, LISA</t>
  </si>
  <si>
    <t>ENGINEERING SCIENCE</t>
  </si>
  <si>
    <t>CMC BOX 271370</t>
  </si>
  <si>
    <t>18 FREEMAN LANE</t>
  </si>
  <si>
    <t>BRIDGEWATER</t>
  </si>
  <si>
    <t>76 COOK STREET</t>
  </si>
  <si>
    <t>BENDER</t>
  </si>
  <si>
    <t>nbender3@u.rochester.edu</t>
  </si>
  <si>
    <t>BENDER, NANCY</t>
  </si>
  <si>
    <t>GERMAN</t>
  </si>
  <si>
    <t>CMC BOX 276683</t>
  </si>
  <si>
    <t>1401 MEADOWLAWN DRIVE</t>
  </si>
  <si>
    <t>MACEDONIA</t>
  </si>
  <si>
    <t>330 KENDRICK DRIVE</t>
  </si>
  <si>
    <t>12512 KENNY DRIVE</t>
  </si>
  <si>
    <t>GRANADA HILLS</t>
  </si>
  <si>
    <t>Bender</t>
  </si>
  <si>
    <t>abender5@u.rochester.edu</t>
  </si>
  <si>
    <t>English: British and American Literature [EBA]</t>
  </si>
  <si>
    <t>East Syracuse, NY 13057</t>
  </si>
  <si>
    <t>402 Fremont Road</t>
  </si>
  <si>
    <t>East Syracuse</t>
  </si>
  <si>
    <t>'+1 (315) 6642317</t>
  </si>
  <si>
    <t>Manchester, United Kingdom;York, United Kingdom;Cambridge, United Kingdom;London, United Kingdom</t>
  </si>
  <si>
    <t>BENDESKY</t>
  </si>
  <si>
    <t>dbendesk@u.rochester.edu</t>
  </si>
  <si>
    <t>AIFS Florence</t>
  </si>
  <si>
    <t>Florence, Italy</t>
  </si>
  <si>
    <t>BENDESKY, LORI</t>
  </si>
  <si>
    <t>CPU BOX 274391</t>
  </si>
  <si>
    <t>733 CHERRY CIR</t>
  </si>
  <si>
    <t>WYNNEWOOD</t>
  </si>
  <si>
    <t>1000 GENESEE STREET</t>
  </si>
  <si>
    <t>IES Cape Town TC</t>
  </si>
  <si>
    <t>ANKITA</t>
  </si>
  <si>
    <t>BENDRE</t>
  </si>
  <si>
    <t>ankita.bendre@simon.rochester.edu</t>
  </si>
  <si>
    <t>75 BEECHWOOD AVENUE</t>
  </si>
  <si>
    <t>EDISON</t>
  </si>
  <si>
    <t>SIDHANT KISHORE</t>
  </si>
  <si>
    <t>sbendre@u.rochester.edu</t>
  </si>
  <si>
    <t>AIT Budapest (Virtual Program)</t>
  </si>
  <si>
    <t>Spring 2021</t>
  </si>
  <si>
    <t>Computer Science, Financial Economics</t>
  </si>
  <si>
    <t>CMC BOX 271338</t>
  </si>
  <si>
    <t>995 Hill Ct Rd</t>
  </si>
  <si>
    <t>Martina</t>
  </si>
  <si>
    <t>Benedict</t>
  </si>
  <si>
    <t>mbenedi3@simon.rochester.edu</t>
  </si>
  <si>
    <t>Business Administration for Professionals [BUP]</t>
  </si>
  <si>
    <t>Batavia, NY 14020</t>
  </si>
  <si>
    <t>241 East Ave</t>
  </si>
  <si>
    <t>Batavia</t>
  </si>
  <si>
    <t>'+1 (301) 2043099</t>
  </si>
  <si>
    <t>SAMUEL</t>
  </si>
  <si>
    <t>BENICHOU</t>
  </si>
  <si>
    <t>sbenicho@u.rochester.edu</t>
  </si>
  <si>
    <t>ISRAEL</t>
  </si>
  <si>
    <t>SERELS, MITCHELL</t>
  </si>
  <si>
    <t>PHILOSOPHY</t>
  </si>
  <si>
    <t>CMC BOX 276319</t>
  </si>
  <si>
    <t>975 WEAVER ST</t>
  </si>
  <si>
    <t>MANON</t>
  </si>
  <si>
    <t>BENISTY</t>
  </si>
  <si>
    <t>KAYLA</t>
  </si>
  <si>
    <t>mbenisty@u.rochester.edu</t>
  </si>
  <si>
    <t>BENISTY, NATASHA</t>
  </si>
  <si>
    <t>CPU BOX 276236</t>
  </si>
  <si>
    <t>224 VILLAGE RD</t>
  </si>
  <si>
    <t>SOUTH ORANGE</t>
  </si>
  <si>
    <t>MEGAN</t>
  </si>
  <si>
    <t>BENKA</t>
  </si>
  <si>
    <t>mbenka@u.rochester.edu</t>
  </si>
  <si>
    <t>CIEE Moscow</t>
  </si>
  <si>
    <t>Moscow, Russia</t>
  </si>
  <si>
    <t>BENKA, JUDY</t>
  </si>
  <si>
    <t>CMC BOX 271232</t>
  </si>
  <si>
    <t>953 S. ELM ST.</t>
  </si>
  <si>
    <t>PALATINE</t>
  </si>
  <si>
    <t>160 BROOKS AVENUE</t>
  </si>
  <si>
    <t>PATRICK</t>
  </si>
  <si>
    <t>pbenka@u.rochester.edu</t>
  </si>
  <si>
    <t>TEAN Shanghai</t>
  </si>
  <si>
    <t>CMC BOX 271092</t>
  </si>
  <si>
    <t>WADE</t>
  </si>
  <si>
    <t>BENNETT</t>
  </si>
  <si>
    <t>K</t>
  </si>
  <si>
    <t>wbennet2@u.rochester.edu</t>
  </si>
  <si>
    <t>BENNETT, SUSAN</t>
  </si>
  <si>
    <t>CMC BOX 274356</t>
  </si>
  <si>
    <t>477 SAUNDERS DR</t>
  </si>
  <si>
    <t>WAYNE</t>
  </si>
  <si>
    <t>199 BARTON ST</t>
  </si>
  <si>
    <t>Latin Epigraphy in Rome (Faculty Led)</t>
  </si>
  <si>
    <t>JANNA-RAYANNE</t>
  </si>
  <si>
    <t>BENRAISS</t>
  </si>
  <si>
    <t>MYRIEM</t>
  </si>
  <si>
    <t>jbenrais@u.rochester.edu</t>
  </si>
  <si>
    <t>DIS Copenhagen - Architecture &amp; Design</t>
  </si>
  <si>
    <t>Business</t>
  </si>
  <si>
    <t>CMC BOX 274235</t>
  </si>
  <si>
    <t>Pittsford, NY 14534-2144</t>
  </si>
  <si>
    <t>178 S Main St</t>
  </si>
  <si>
    <t>14534-2144</t>
  </si>
  <si>
    <t>'+1 (585) 6358300</t>
  </si>
  <si>
    <t>ANGELA</t>
  </si>
  <si>
    <t>BENSON</t>
  </si>
  <si>
    <t>abenson6@u.rochester.edu</t>
  </si>
  <si>
    <t>XAVIER, BENSON</t>
  </si>
  <si>
    <t>CMC BOX 272382</t>
  </si>
  <si>
    <t>2416 S BROOKFIELD ST.</t>
  </si>
  <si>
    <t>VINELAND</t>
  </si>
  <si>
    <t>1236 S. PLYMOUTH AVE.</t>
  </si>
  <si>
    <t>2416 S. Brookfield St.</t>
  </si>
  <si>
    <t>Vineland</t>
  </si>
  <si>
    <t>Bincy Benson</t>
  </si>
  <si>
    <t>JAMES</t>
  </si>
  <si>
    <t>jbensonv@u.rochester.edu</t>
  </si>
  <si>
    <t>ESM - Friends of Eastman Opera summer travel</t>
  </si>
  <si>
    <t>Berlin, Germany;Multiple, Multiple;Berlin, Germany</t>
  </si>
  <si>
    <t>BENSON, JAMES</t>
  </si>
  <si>
    <t>1 GROVE PL</t>
  </si>
  <si>
    <t>W471 OAKWOOD BEACH RD</t>
  </si>
  <si>
    <t>MARINETTE</t>
  </si>
  <si>
    <t>WI</t>
  </si>
  <si>
    <t>MATTHEW</t>
  </si>
  <si>
    <t>BENT</t>
  </si>
  <si>
    <t>mbent@u.rochester.edu</t>
  </si>
  <si>
    <t>BENT, JOAN</t>
  </si>
  <si>
    <t>JAZZ STUDIES &amp; COMTEMP MEDIA</t>
  </si>
  <si>
    <t>ARTS LEADERSHIP</t>
  </si>
  <si>
    <t>28 WINDSOR STREET</t>
  </si>
  <si>
    <t>183 GREEN OAK BLVD</t>
  </si>
  <si>
    <t>MIDDLETOWN</t>
  </si>
  <si>
    <t>Venden</t>
  </si>
  <si>
    <t>Berge</t>
  </si>
  <si>
    <t>Gunnar</t>
  </si>
  <si>
    <t>vberge@u.rochester.edu</t>
  </si>
  <si>
    <t>Multiple, Multiple</t>
  </si>
  <si>
    <t>CMC BOX 272873</t>
  </si>
  <si>
    <t>Middleton, WI 53562-5104</t>
  </si>
  <si>
    <t>244 Hutchison Rd</t>
  </si>
  <si>
    <t>6824 Erdman Blvd</t>
  </si>
  <si>
    <t>Middleton</t>
  </si>
  <si>
    <t>Wi</t>
  </si>
  <si>
    <t>53562-5104</t>
  </si>
  <si>
    <t>'+1 (608) 3327564</t>
  </si>
  <si>
    <t>Marlena</t>
  </si>
  <si>
    <t>Berger</t>
  </si>
  <si>
    <t>mberg14@ur.rochester.edu</t>
  </si>
  <si>
    <t>Lauren</t>
  </si>
  <si>
    <t>lberlin@u.rochester.edu</t>
  </si>
  <si>
    <t>Lisbon, Portugal</t>
  </si>
  <si>
    <t>Caylee</t>
  </si>
  <si>
    <t>Berlowitz</t>
  </si>
  <si>
    <t>cberlowi@u.rochester.edu</t>
  </si>
  <si>
    <t>Nominated</t>
  </si>
  <si>
    <t>Ath &amp; Rec - Lifeguards/CPR</t>
  </si>
  <si>
    <t>Kelly</t>
  </si>
  <si>
    <t>Bernatzky</t>
  </si>
  <si>
    <t>kebernatzky@vassar.edu</t>
  </si>
  <si>
    <t>VASSAR COLLEGE (POUGHKEEPSIE )</t>
  </si>
  <si>
    <t>JESSE</t>
  </si>
  <si>
    <t>BERNSTEIN</t>
  </si>
  <si>
    <t>jberns19@u.rochester.edu</t>
  </si>
  <si>
    <t>DISCONTINUED: DIS - Study European Humanities in Copenhagen, Denmark</t>
  </si>
  <si>
    <t>PEPPER, FREDA</t>
  </si>
  <si>
    <t>ENGLISH:CREATIVE WRITING</t>
  </si>
  <si>
    <t>JOURNALISM</t>
  </si>
  <si>
    <t>CMC BOX 271588</t>
  </si>
  <si>
    <t>1804 BEACON HILL DRIVE</t>
  </si>
  <si>
    <t>DRESHER</t>
  </si>
  <si>
    <t>WILDER 345</t>
  </si>
  <si>
    <t>JOCELYN</t>
  </si>
  <si>
    <t>FRANCES</t>
  </si>
  <si>
    <t>jberns20@u.rochester.edu</t>
  </si>
  <si>
    <t>MARKOWITZ, HILL</t>
  </si>
  <si>
    <t>CMC BOX 271144</t>
  </si>
  <si>
    <t>23738 DUFFIELD RD.</t>
  </si>
  <si>
    <t>810 TOWERS RD.</t>
  </si>
  <si>
    <t>806 E CAMBRIDGE AVE</t>
  </si>
  <si>
    <t>PHOENIX</t>
  </si>
  <si>
    <t>Sarah</t>
  </si>
  <si>
    <t>Bernstein</t>
  </si>
  <si>
    <t>Nominated 9-30-2024</t>
  </si>
  <si>
    <t>University College Dublin</t>
  </si>
  <si>
    <t>Chaplains Office RC</t>
  </si>
  <si>
    <t>SAVANNAH</t>
  </si>
  <si>
    <t>BERRY</t>
  </si>
  <si>
    <t>R.</t>
  </si>
  <si>
    <t>sberry3@u.rochester.edu</t>
  </si>
  <si>
    <t>CMC BOX 271850</t>
  </si>
  <si>
    <t>Ashburn, VA 20147-4480</t>
  </si>
  <si>
    <t>42992 Hedgeapple Ct</t>
  </si>
  <si>
    <t>Ashburn</t>
  </si>
  <si>
    <t>20147-4480</t>
  </si>
  <si>
    <t>'+1 (703) 8590640</t>
  </si>
  <si>
    <t>TYLER</t>
  </si>
  <si>
    <t>BERRYMAN</t>
  </si>
  <si>
    <t>tberryma@u.rochester.edu</t>
  </si>
  <si>
    <t>ITMO and MEPhi Optics Summer Research Program (Faculty Led)</t>
  </si>
  <si>
    <t>BERRYMAN, JOHN</t>
  </si>
  <si>
    <t>CPU BOX 274528</t>
  </si>
  <si>
    <t>7407 ROCK HOLLOW</t>
  </si>
  <si>
    <t>MIDLAND</t>
  </si>
  <si>
    <t>54 SPRUCE AVE</t>
  </si>
  <si>
    <t>Peter</t>
  </si>
  <si>
    <t>Bersani</t>
  </si>
  <si>
    <t>Forbush</t>
  </si>
  <si>
    <t>pbersani@u.rochester.edu</t>
  </si>
  <si>
    <t>Undecided [UNC]</t>
  </si>
  <si>
    <t>Westborough, MA 01581-3107</t>
  </si>
  <si>
    <t>20 Olde Coach Rd</t>
  </si>
  <si>
    <t>Westborough</t>
  </si>
  <si>
    <t>'+1 (508) 3306808</t>
  </si>
  <si>
    <t>Bethany</t>
  </si>
  <si>
    <t>Beru</t>
  </si>
  <si>
    <t>F</t>
  </si>
  <si>
    <t>bberu@u.rochester.edu</t>
  </si>
  <si>
    <t>Legal Studies [LS]</t>
  </si>
  <si>
    <t>CMC BOX 273784</t>
  </si>
  <si>
    <t>Rochester, NY 14623-3727</t>
  </si>
  <si>
    <t>157 Saint Patrick Dr</t>
  </si>
  <si>
    <t>14623-3727</t>
  </si>
  <si>
    <t>'+1 (585) 3090716</t>
  </si>
  <si>
    <t>BESON</t>
  </si>
  <si>
    <t>ebeson@u.rochester.edu</t>
  </si>
  <si>
    <t>BESON, DEBRA</t>
  </si>
  <si>
    <t>211 N MACKINAW RD</t>
  </si>
  <si>
    <t>LINWOOD</t>
  </si>
  <si>
    <t>RIVERVIEW B</t>
  </si>
  <si>
    <t>CIEE Central European Studies Program in Warsaw, Poland</t>
  </si>
  <si>
    <t>Warsaw, Poland</t>
  </si>
  <si>
    <t>Summer Program in Krakow (Jagiellonian University) (Faculty Led)</t>
  </si>
  <si>
    <t>Krakow, Poland</t>
  </si>
  <si>
    <t>BETANCOURT</t>
  </si>
  <si>
    <t>mbetanco@u.rochester.edu</t>
  </si>
  <si>
    <t>Chemistry Col Undrgrd Tch Asst</t>
  </si>
  <si>
    <t>CHELSEA</t>
  </si>
  <si>
    <t>BETTERTON</t>
  </si>
  <si>
    <t>chelsea.betterton@simon.rochester.edu</t>
  </si>
  <si>
    <t>207 S LINCOLN RD</t>
  </si>
  <si>
    <t>EAST ROCHESTER</t>
  </si>
  <si>
    <t>207 S Lincoln Rd</t>
  </si>
  <si>
    <t>East Rochester</t>
  </si>
  <si>
    <t>Paula Bocon</t>
  </si>
  <si>
    <t>ARIANNA</t>
  </si>
  <si>
    <t>BEYER</t>
  </si>
  <si>
    <t>abeyer@u.rochester.edu</t>
  </si>
  <si>
    <t>BEYER, JIM</t>
  </si>
  <si>
    <t>CPU BOX 273193</t>
  </si>
  <si>
    <t>1840 GERTRUDE PL</t>
  </si>
  <si>
    <t>MOUNT DORA</t>
  </si>
  <si>
    <t>484 EAST MAIN STREET UNIT 205</t>
  </si>
  <si>
    <t>Declan</t>
  </si>
  <si>
    <t>Bhagwat</t>
  </si>
  <si>
    <t>Gaffney</t>
  </si>
  <si>
    <t>dbhagwat@u.rochester.edu</t>
  </si>
  <si>
    <t>Mechanical Engineering [ME]</t>
  </si>
  <si>
    <t>CMC BOX 272215</t>
  </si>
  <si>
    <t>Moraga, CA 94556-1923</t>
  </si>
  <si>
    <t>1095 Country Club Dr</t>
  </si>
  <si>
    <t>Moraga</t>
  </si>
  <si>
    <t>94556-1923</t>
  </si>
  <si>
    <t>'+1 (925) 3600266</t>
  </si>
  <si>
    <t>ANJAANA</t>
  </si>
  <si>
    <t>BHAIRO</t>
  </si>
  <si>
    <t>ARIANNA BHAIRO</t>
  </si>
  <si>
    <t>abhairo@u.rochester.edu</t>
  </si>
  <si>
    <t>SOUTH AFRICA</t>
  </si>
  <si>
    <t>BHAIRO-VENN, RADHIKA</t>
  </si>
  <si>
    <t>CROSBY HALL ROOM 207</t>
  </si>
  <si>
    <t>19A First Avenue</t>
  </si>
  <si>
    <t>Johannesburg</t>
  </si>
  <si>
    <t>Gauteng</t>
  </si>
  <si>
    <t>South Africa</t>
  </si>
  <si>
    <t>Radhika Bhairo-Venn</t>
  </si>
  <si>
    <t>University Scholars Leadership Symposium</t>
  </si>
  <si>
    <t>Kuala Lumpur, Malaysia</t>
  </si>
  <si>
    <t>SHREYA</t>
  </si>
  <si>
    <t>BHASIN</t>
  </si>
  <si>
    <t>sbhasin4@u.rochester.edu</t>
  </si>
  <si>
    <t>London, United Kingdom;Oxford, United Kingdom</t>
  </si>
  <si>
    <t>BHASIN, RAMIT</t>
  </si>
  <si>
    <t>CLINICAL PSYCHOLOGY</t>
  </si>
  <si>
    <t>CMC BOX 271303</t>
  </si>
  <si>
    <t>Rusha Ramanath</t>
  </si>
  <si>
    <t>Bhat</t>
  </si>
  <si>
    <t>rbhat4@u.rochester.edu</t>
  </si>
  <si>
    <t>CMC BOX 271134</t>
  </si>
  <si>
    <t>Los Altos, CA 94022-2104</t>
  </si>
  <si>
    <t>380 Blue Oak Ln</t>
  </si>
  <si>
    <t>Los Altos</t>
  </si>
  <si>
    <t>94022-2104</t>
  </si>
  <si>
    <t>'+1 (650) 9991466</t>
  </si>
  <si>
    <t>Anika</t>
  </si>
  <si>
    <t>Bhattacharjya</t>
  </si>
  <si>
    <t>Anika_Bhattacharjya@URMC.Rochester.edu</t>
  </si>
  <si>
    <t>Non-Rochester SMD Student Travel (Credit-Bearing Elective)</t>
  </si>
  <si>
    <t>Kingston, Jamaica</t>
  </si>
  <si>
    <t>1L</t>
  </si>
  <si>
    <t>Medical</t>
  </si>
  <si>
    <t>Medicine [MED]</t>
  </si>
  <si>
    <t>Los Gatos, CA 95032</t>
  </si>
  <si>
    <t>306 Escobar Avenue</t>
  </si>
  <si>
    <t>Los Gatos</t>
  </si>
  <si>
    <t>'+1 (408) 6376755</t>
  </si>
  <si>
    <t>SHIREEN</t>
  </si>
  <si>
    <t>BHULLAR</t>
  </si>
  <si>
    <t>sbhullar@u.rochester.edu</t>
  </si>
  <si>
    <t>BHULLAR, KARAN</t>
  </si>
  <si>
    <t>PSYCH AS A SOCIAL SCIENCE</t>
  </si>
  <si>
    <t>CMC BOX 271248</t>
  </si>
  <si>
    <t>RIVERVIEW B 308B</t>
  </si>
  <si>
    <t>1236 S PLYMOUTH AVENUE</t>
  </si>
  <si>
    <t>RAUNAK</t>
  </si>
  <si>
    <t>BHUSHAN</t>
  </si>
  <si>
    <t>rbhusha2@u.rochester.edu</t>
  </si>
  <si>
    <t>PRASAD, RAJNISH</t>
  </si>
  <si>
    <t>'+91 9980020340</t>
  </si>
  <si>
    <t>CMC BOX 276070</t>
  </si>
  <si>
    <t>ANDERSON TOWER 934</t>
  </si>
  <si>
    <t>YIFENG</t>
  </si>
  <si>
    <t>BIAN</t>
  </si>
  <si>
    <t>ybian@u.rochester.edu</t>
  </si>
  <si>
    <t>2016-2017</t>
  </si>
  <si>
    <t>Full year 2016-2017</t>
  </si>
  <si>
    <t>BIAN, JIANHUA</t>
  </si>
  <si>
    <t>86-13906204484</t>
  </si>
  <si>
    <t>CPU BOX 276660</t>
  </si>
  <si>
    <t>BAODAIDONGLU YUELIANGWAN</t>
  </si>
  <si>
    <t>15-307</t>
  </si>
  <si>
    <t>SUZHOU</t>
  </si>
  <si>
    <t>GILBERT267</t>
  </si>
  <si>
    <t>ETHAN</t>
  </si>
  <si>
    <t>BIDNA</t>
  </si>
  <si>
    <t>ebidna@u.rochester.edu</t>
  </si>
  <si>
    <t>BIDNA, DIANE</t>
  </si>
  <si>
    <t>CPU BOX 271534</t>
  </si>
  <si>
    <t>30434 SANDTRAP DR</t>
  </si>
  <si>
    <t>AGOURA HILLS</t>
  </si>
  <si>
    <t>ALPHA DELTA PHI</t>
  </si>
  <si>
    <t>577 FRATERNITY ROAD</t>
  </si>
  <si>
    <t>Bidstrup</t>
  </si>
  <si>
    <t>abidstrup@potomacschool.org</t>
  </si>
  <si>
    <t>BIDSTRUP</t>
  </si>
  <si>
    <t>abidstru@u.rochester.edu</t>
  </si>
  <si>
    <t>BIDSTRUP, KRISTIN</t>
  </si>
  <si>
    <t>CMC BOX 271521</t>
  </si>
  <si>
    <t>2431 NORTH EDGEWOOD STREET</t>
  </si>
  <si>
    <t>ARLINGTON</t>
  </si>
  <si>
    <t>VA</t>
  </si>
  <si>
    <t>WILDER 615 TOWERS ROAD</t>
  </si>
  <si>
    <t>HAREL</t>
  </si>
  <si>
    <t>BIGGIE</t>
  </si>
  <si>
    <t>hbiggie@u.rochester.edu</t>
  </si>
  <si>
    <t>MENDELSON, ORLY</t>
  </si>
  <si>
    <t>CMC BOX 276682</t>
  </si>
  <si>
    <t>4 DASKAMS LN UNIT 108</t>
  </si>
  <si>
    <t>NORWALK</t>
  </si>
  <si>
    <t>324 PREBLE ST</t>
  </si>
  <si>
    <t>SOUTH PORTLAND</t>
  </si>
  <si>
    <t>JEREMIAH</t>
  </si>
  <si>
    <t>BILL</t>
  </si>
  <si>
    <t>jbill3@u.rochester.edu</t>
  </si>
  <si>
    <t>AIT Budapest Program in Computer Science &amp; Software Engineering</t>
  </si>
  <si>
    <t>BILL, ANDREA</t>
  </si>
  <si>
    <t>45 HAVILAND PLACE</t>
  </si>
  <si>
    <t>HAMBURG</t>
  </si>
  <si>
    <t>FRATERNITY RD</t>
  </si>
  <si>
    <t>LOVEJOY HALL</t>
  </si>
  <si>
    <t>116 FAULKNER CIRCLE</t>
  </si>
  <si>
    <t>AP 94</t>
  </si>
  <si>
    <t>SAINT ROBERT</t>
  </si>
  <si>
    <t>JOHN</t>
  </si>
  <si>
    <t>BILLINGS</t>
  </si>
  <si>
    <t>jbillin2@u.rochester.edu</t>
  </si>
  <si>
    <t>BILLINGS, STEPHEN</t>
  </si>
  <si>
    <t>CMC BOX 274731</t>
  </si>
  <si>
    <t>33 MOHEGAN ROAD</t>
  </si>
  <si>
    <t>WILDER 315</t>
  </si>
  <si>
    <t>BIN MASOOD</t>
  </si>
  <si>
    <t>mmasood2@u.rochester.edu</t>
  </si>
  <si>
    <t>EPA Internships in Europe: Berlin Semester Program</t>
  </si>
  <si>
    <t>AHMED, MASOOD</t>
  </si>
  <si>
    <t>CMC BOX 276084</t>
  </si>
  <si>
    <t>ANDERSON TOWER, 850 WLSON BLVD</t>
  </si>
  <si>
    <t>EPA Internships in Europe: Bonn Summer Program</t>
  </si>
  <si>
    <t>Bonn, Germany</t>
  </si>
  <si>
    <t>MUHAMMED ALI</t>
  </si>
  <si>
    <t>BINICI</t>
  </si>
  <si>
    <t>mbinici@u.rochester.edu</t>
  </si>
  <si>
    <t>VENEZIA, ANYA</t>
  </si>
  <si>
    <t>CPU BOX 271341</t>
  </si>
  <si>
    <t>Evan</t>
  </si>
  <si>
    <t>Binkley</t>
  </si>
  <si>
    <t>Marshall</t>
  </si>
  <si>
    <t>ebinkley@umich.edu</t>
  </si>
  <si>
    <t>UNIVERSITY OF MICHIGAN (ANN ARBOR, MI)</t>
  </si>
  <si>
    <t>829 Tappan Avenue Apt. 203</t>
  </si>
  <si>
    <t>Ann Arbor</t>
  </si>
  <si>
    <t>Evan Binkley</t>
  </si>
  <si>
    <t>3308 Shepherd St</t>
  </si>
  <si>
    <t>Chevy Chase</t>
  </si>
  <si>
    <t>20815-3226</t>
  </si>
  <si>
    <t>LAUREN</t>
  </si>
  <si>
    <t>BIRNBAUM</t>
  </si>
  <si>
    <t>lbirnbau@u.rochester.edu</t>
  </si>
  <si>
    <t>BIRNBAUM, KAREN</t>
  </si>
  <si>
    <t>CMC BOX 274464</t>
  </si>
  <si>
    <t>11 SWIFT LANE</t>
  </si>
  <si>
    <t>Milos</t>
  </si>
  <si>
    <t>Bisenic</t>
  </si>
  <si>
    <t>mbisenic@u.Rochester.edu</t>
  </si>
  <si>
    <t>Nis, Serbia</t>
  </si>
  <si>
    <t>CASEY</t>
  </si>
  <si>
    <t>BISHOP</t>
  </si>
  <si>
    <t>cbishop2@u.rochester.edu</t>
  </si>
  <si>
    <t>BISHOP, SHEILA</t>
  </si>
  <si>
    <t>CMC BOX 271113</t>
  </si>
  <si>
    <t>4005 E. HIGHLAND DR</t>
  </si>
  <si>
    <t>BROOKS CROSSING 46</t>
  </si>
  <si>
    <t>YONATAN</t>
  </si>
  <si>
    <t>BISNOWATY</t>
  </si>
  <si>
    <t>MOSHE</t>
  </si>
  <si>
    <t>ybisnowa@u.rochester.edu</t>
  </si>
  <si>
    <t>ISA Milan</t>
  </si>
  <si>
    <t>BISNOWATY, DAVID</t>
  </si>
  <si>
    <t>STUDIO ARTS</t>
  </si>
  <si>
    <t>STUDY ABROAD</t>
  </si>
  <si>
    <t>CPU BOX 276816</t>
  </si>
  <si>
    <t>PLOT 29/188, KANENGO</t>
  </si>
  <si>
    <t>PO BOX 1814</t>
  </si>
  <si>
    <t>LILONGWE</t>
  </si>
  <si>
    <t>MALAWI (CENTRAL AFRICA)</t>
  </si>
  <si>
    <t>BROOKS CROSSING 36B</t>
  </si>
  <si>
    <t>OAKLANDS, 78 4TH STREET</t>
  </si>
  <si>
    <t>OAKLANDS MANOR UNIT 4</t>
  </si>
  <si>
    <t>JOHANNESBURG</t>
  </si>
  <si>
    <t>27-11-725545773</t>
  </si>
  <si>
    <t>KATHLEEN</t>
  </si>
  <si>
    <t>BISSON</t>
  </si>
  <si>
    <t>kbisson@u.rochester.edu</t>
  </si>
  <si>
    <t>CEPA Strasbourg</t>
  </si>
  <si>
    <t>Strasbourg, France</t>
  </si>
  <si>
    <t>BISSON, PATRICIA</t>
  </si>
  <si>
    <t>Katie</t>
  </si>
  <si>
    <t>she/her/hers</t>
  </si>
  <si>
    <t>1173 GATEWAY DR</t>
  </si>
  <si>
    <t>ANNAPOLIS</t>
  </si>
  <si>
    <t>62 CONGRESS AVE</t>
  </si>
  <si>
    <t>1173 Gateway Drive</t>
  </si>
  <si>
    <t>Annapolis</t>
  </si>
  <si>
    <t>Patricia Bisson</t>
  </si>
  <si>
    <t>CHARLES</t>
  </si>
  <si>
    <t>BISTRONG</t>
  </si>
  <si>
    <t>JACOB</t>
  </si>
  <si>
    <t>cbistron@u.rochester.edu</t>
  </si>
  <si>
    <t>BISTRONG, CAROLYN</t>
  </si>
  <si>
    <t>MATRICULATED</t>
  </si>
  <si>
    <t>CPU BOX 272764</t>
  </si>
  <si>
    <t>3714 DUVAL DR</t>
  </si>
  <si>
    <t>JACKSONVILLE BEACH</t>
  </si>
  <si>
    <t>ANDERSON 642</t>
  </si>
  <si>
    <t>BLACH</t>
  </si>
  <si>
    <t>wblach@u.rochester.edu</t>
  </si>
  <si>
    <t>IES Abroad Amsterdam - Law &amp; Criminology</t>
  </si>
  <si>
    <t>BLACH, ELIZABETH</t>
  </si>
  <si>
    <t>CPU BOX 273022</t>
  </si>
  <si>
    <t>39 HOMEFIELD ROAD</t>
  </si>
  <si>
    <t>LONDON</t>
  </si>
  <si>
    <t>W42LW</t>
  </si>
  <si>
    <t>ENGLAND</t>
  </si>
  <si>
    <t>515 SOUTH AVE</t>
  </si>
  <si>
    <t>Sophie</t>
  </si>
  <si>
    <t>sblack7@u.Rochester.edu</t>
  </si>
  <si>
    <t>iGem Team</t>
  </si>
  <si>
    <t>Emergency SMH</t>
  </si>
  <si>
    <t>Brant</t>
  </si>
  <si>
    <t>Blackard</t>
  </si>
  <si>
    <t>Richard</t>
  </si>
  <si>
    <t>brantblackard@gmail.com</t>
  </si>
  <si>
    <t>ESM - Broadband (summer 2017)</t>
  </si>
  <si>
    <t>Maccagno, Italy</t>
  </si>
  <si>
    <t>BRANT</t>
  </si>
  <si>
    <t>BLACKARD</t>
  </si>
  <si>
    <t>bblackar@u.rochester.edu</t>
  </si>
  <si>
    <t>ESM - Eastman Percussion Group (summer 2018)</t>
  </si>
  <si>
    <t>BLACKARD, BRANT</t>
  </si>
  <si>
    <t>268 ALEXANDER ST. APT 10</t>
  </si>
  <si>
    <t>268 ALEXANDER ST.</t>
  </si>
  <si>
    <t>APT 10</t>
  </si>
  <si>
    <t>815 CRESTWOOD DR</t>
  </si>
  <si>
    <t>BENTON</t>
  </si>
  <si>
    <t>AR</t>
  </si>
  <si>
    <t>88 LAKELAND DR</t>
  </si>
  <si>
    <t>CABOT</t>
  </si>
  <si>
    <t>VICTORIA</t>
  </si>
  <si>
    <t>BLACKHAM</t>
  </si>
  <si>
    <t>MARJEAN</t>
  </si>
  <si>
    <t>vblackha@u.rochester.edu</t>
  </si>
  <si>
    <t>CMC BOX 271900</t>
  </si>
  <si>
    <t>Valencia, PA 16059</t>
  </si>
  <si>
    <t>119 North Drive</t>
  </si>
  <si>
    <t>Valencia</t>
  </si>
  <si>
    <t>'+1 (412) 4654390</t>
  </si>
  <si>
    <t>BLACKSBERG</t>
  </si>
  <si>
    <t>jblacksb@u.rochester.edu</t>
  </si>
  <si>
    <t>BLACKSBERG, MICHELE</t>
  </si>
  <si>
    <t>CPU BOX 271191</t>
  </si>
  <si>
    <t>6 LOIS CT.</t>
  </si>
  <si>
    <t>43 WESTVIEW TERRACE</t>
  </si>
  <si>
    <t>LloydAnthony</t>
  </si>
  <si>
    <t>Blackwood</t>
  </si>
  <si>
    <t>lblackw2@u.Rochester.edu</t>
  </si>
  <si>
    <t>KAIST - Korea Advanced Institute of Science &amp; Technology (GE3 - Engineering)</t>
  </si>
  <si>
    <t>Financial Aid</t>
  </si>
  <si>
    <t>Blanch</t>
  </si>
  <si>
    <t>lblanch@u.Rochester.edu</t>
  </si>
  <si>
    <t>Department of Neurosurgery</t>
  </si>
  <si>
    <t>Marta</t>
  </si>
  <si>
    <t>Blanco</t>
  </si>
  <si>
    <t>mblanco4@u.rochester.edu</t>
  </si>
  <si>
    <t>FERNANDEZ, VIRGINIA</t>
  </si>
  <si>
    <t>CPU BOX 275188</t>
  </si>
  <si>
    <t>PASEO LAS VISTAS A-1 CALLE 1</t>
  </si>
  <si>
    <t>SAN JUAN</t>
  </si>
  <si>
    <t>PR</t>
  </si>
  <si>
    <t>JACKSON COURT ANDERSON 420</t>
  </si>
  <si>
    <t>LILO</t>
  </si>
  <si>
    <t>BLANK</t>
  </si>
  <si>
    <t>I</t>
  </si>
  <si>
    <t>lblank2@u.rochester.edu</t>
  </si>
  <si>
    <t>DIS Copenhagen - Philosophy</t>
  </si>
  <si>
    <t>EISENBERG, MARLENE</t>
  </si>
  <si>
    <t>CMC BOX 271704</t>
  </si>
  <si>
    <t>1110 MELROSE AVENUE</t>
  </si>
  <si>
    <t>ELKINS PARK</t>
  </si>
  <si>
    <t>1110 Melrose Avenue</t>
  </si>
  <si>
    <t>Elkins Park</t>
  </si>
  <si>
    <t>Marlene Eisenberg</t>
  </si>
  <si>
    <t>REBECCA</t>
  </si>
  <si>
    <t>BLOCK</t>
  </si>
  <si>
    <t>rblock4@u.rochester.edu</t>
  </si>
  <si>
    <t>BLOCK, CARIE</t>
  </si>
  <si>
    <t>CMC BOX 272592</t>
  </si>
  <si>
    <t>74 EASTLAND AVE</t>
  </si>
  <si>
    <t>1025 GENESEE STREET</t>
  </si>
  <si>
    <t>RYLAN</t>
  </si>
  <si>
    <t>BLOWERS</t>
  </si>
  <si>
    <t>rblowers@u.rochester.edu</t>
  </si>
  <si>
    <t>IES Abroad Dublin Direct Enrollment - Dublin City University</t>
  </si>
  <si>
    <t>BLOWERS, MARY</t>
  </si>
  <si>
    <t>CMC BOX 275080</t>
  </si>
  <si>
    <t>1959 NEW MICHIGAN ROAD</t>
  </si>
  <si>
    <t>RIVERVIEW B409</t>
  </si>
  <si>
    <t>Blowers</t>
  </si>
  <si>
    <t>Elizabeth</t>
  </si>
  <si>
    <t>ablower3@u.rochester.edu</t>
  </si>
  <si>
    <t>CMC BOX 27075F</t>
  </si>
  <si>
    <t>Syracuse, NY 13202</t>
  </si>
  <si>
    <t>Apt 500</t>
  </si>
  <si>
    <t>121 E Water Street</t>
  </si>
  <si>
    <t>'+1 (315) 7089349</t>
  </si>
  <si>
    <t>Rachel</t>
  </si>
  <si>
    <t>Blumberg</t>
  </si>
  <si>
    <t>Rachel_Blumberg@URMC.Rochester.edu</t>
  </si>
  <si>
    <t>Geri Onc M&amp;D</t>
  </si>
  <si>
    <t>YIFEI</t>
  </si>
  <si>
    <t>BO</t>
  </si>
  <si>
    <t>ybo@u.rochester.edu</t>
  </si>
  <si>
    <t>Jiangyin</t>
  </si>
  <si>
    <t>Danfuchunheng</t>
  </si>
  <si>
    <t>No. 228 Xiangshan Road</t>
  </si>
  <si>
    <t>Ji</t>
  </si>
  <si>
    <t>'+1 (585) 7470508</t>
  </si>
  <si>
    <t>208 Westfall</t>
  </si>
  <si>
    <t>Hugo Wang</t>
  </si>
  <si>
    <t>Friend</t>
  </si>
  <si>
    <t>Oxford OX1 4 AU</t>
  </si>
  <si>
    <t>Oxford</t>
  </si>
  <si>
    <t>EN</t>
  </si>
  <si>
    <t>OX1</t>
  </si>
  <si>
    <t>86 18961699099</t>
  </si>
  <si>
    <t>Rollins</t>
  </si>
  <si>
    <t>SOMAYINA</t>
  </si>
  <si>
    <t>BOARDMAN</t>
  </si>
  <si>
    <t>somayina.boardman@simon.rochester.edu</t>
  </si>
  <si>
    <t>BUSINESS ADMINISTRATION STEM</t>
  </si>
  <si>
    <t>200 Q STREET NE</t>
  </si>
  <si>
    <t>APT. 2429</t>
  </si>
  <si>
    <t>404 SUGAR TREE LANE</t>
  </si>
  <si>
    <t>SOUTH BURLINGTON</t>
  </si>
  <si>
    <t>BOATMAN</t>
  </si>
  <si>
    <t>aboatman@u.rochester.edu</t>
  </si>
  <si>
    <t>BOATMAN, THOMAS</t>
  </si>
  <si>
    <t>CMC BOX 271164</t>
  </si>
  <si>
    <t>11525 40TH AVENUE NORTH</t>
  </si>
  <si>
    <t>PLYMOUTH</t>
  </si>
  <si>
    <t>MN</t>
  </si>
  <si>
    <t>28 MARSH ST.</t>
  </si>
  <si>
    <t>11525 40th Avenue North</t>
  </si>
  <si>
    <t>Plymouth</t>
  </si>
  <si>
    <t>763-234-6309</t>
  </si>
  <si>
    <t>Thomas Boatman</t>
  </si>
  <si>
    <t>LAURA</t>
  </si>
  <si>
    <t>BOCHENEK</t>
  </si>
  <si>
    <t>lbochene@u.rochester.edu</t>
  </si>
  <si>
    <t>Seoul National University</t>
  </si>
  <si>
    <t>BOCHENEK, JODI</t>
  </si>
  <si>
    <t>TAKE FIVE</t>
  </si>
  <si>
    <t>CPU BOX 271991</t>
  </si>
  <si>
    <t>4906 CLEARWATER DR</t>
  </si>
  <si>
    <t>ELLICOTT CITY</t>
  </si>
  <si>
    <t>95 FORT HILL TERRACE</t>
  </si>
  <si>
    <t>APT. 7</t>
  </si>
  <si>
    <t>Aviva</t>
  </si>
  <si>
    <t>Bock</t>
  </si>
  <si>
    <t>Joy</t>
  </si>
  <si>
    <t>abock3@u.rochester.edu</t>
  </si>
  <si>
    <t>ESM - Hochschule f√ºr Musik Freiburg</t>
  </si>
  <si>
    <t>Philadelphia, PA 19143-2102</t>
  </si>
  <si>
    <t>516 S 46th St</t>
  </si>
  <si>
    <t>Philadelphia</t>
  </si>
  <si>
    <t>19143-2102</t>
  </si>
  <si>
    <t>'+1 (215) 2003963</t>
  </si>
  <si>
    <t>ESM - Hochschule f√ºr Musik W√ºrzburg</t>
  </si>
  <si>
    <t>ESM - Universit√§t f√ºr Musik und darstellende Kunst Wien</t>
  </si>
  <si>
    <t>MIRA</t>
  </si>
  <si>
    <t>BODEK</t>
  </si>
  <si>
    <t>mbodek@u.rochester.edu</t>
  </si>
  <si>
    <t>AUCHINCLOSS, PRISCILLA</t>
  </si>
  <si>
    <t>Mira Bodek</t>
  </si>
  <si>
    <t>CMC BOX 276555</t>
  </si>
  <si>
    <t>297 AVERILL AVE</t>
  </si>
  <si>
    <t>KENDRICK 232</t>
  </si>
  <si>
    <t>444 WARREN AVE</t>
  </si>
  <si>
    <t>BOEHEIM</t>
  </si>
  <si>
    <t>HALENE</t>
  </si>
  <si>
    <t>jboeheim@u.rochester.edu</t>
  </si>
  <si>
    <t>Women's Basketball (Athletics and Recreation)</t>
  </si>
  <si>
    <t>Bridgetown, Barbados</t>
  </si>
  <si>
    <t>CMC BOX 273135</t>
  </si>
  <si>
    <t>Fayetteville, NY 13066-9788</t>
  </si>
  <si>
    <t>7002 Tiffany Cir</t>
  </si>
  <si>
    <t>Fayetteville</t>
  </si>
  <si>
    <t>13066-9788</t>
  </si>
  <si>
    <t>'+1 (315) 5604833</t>
  </si>
  <si>
    <t>Kassidy</t>
  </si>
  <si>
    <t>Boehl</t>
  </si>
  <si>
    <t>VANESSA</t>
  </si>
  <si>
    <t>BOEHLKE ECHEVERRY</t>
  </si>
  <si>
    <t>vboehlke@u.rochester.edu</t>
  </si>
  <si>
    <t>NORWAY</t>
  </si>
  <si>
    <t>ECHEVERRY, ALEXIA</t>
  </si>
  <si>
    <t>CPU BOX 276554</t>
  </si>
  <si>
    <t>CRA 21 NO. 106 A-05</t>
  </si>
  <si>
    <t>APT 202</t>
  </si>
  <si>
    <t>BOGOTA</t>
  </si>
  <si>
    <t>COLOMBIA</t>
  </si>
  <si>
    <t>57-1-6374486</t>
  </si>
  <si>
    <t>BOERNER</t>
  </si>
  <si>
    <t>sboerner@u.rochester.edu</t>
  </si>
  <si>
    <t>Borca di Cadora, Italy</t>
  </si>
  <si>
    <t>Kearns Center</t>
  </si>
  <si>
    <t>Liliya</t>
  </si>
  <si>
    <t>Bogdanova</t>
  </si>
  <si>
    <t>lbogdano@u.rochester.edu</t>
  </si>
  <si>
    <t>IJmuiden, Netherlands;Lisbon, Portugal;Casablanca, Morocco;Tema, Ghana;Cape Town, South Africa;Port Louis, Mauritius;Cochin, India;Ho Chi Minh City, Vietnam;Hong Kong, China;Bangkok, Thailand</t>
  </si>
  <si>
    <t>Ath &amp; Rec - Fitness Center</t>
  </si>
  <si>
    <t>Natasha</t>
  </si>
  <si>
    <t>Bogdanovic</t>
  </si>
  <si>
    <t>RoseAnka</t>
  </si>
  <si>
    <t>nbogdano@simon.rochester.edu</t>
  </si>
  <si>
    <t>Accounting [AG]</t>
  </si>
  <si>
    <t>Finance [FN]</t>
  </si>
  <si>
    <t>Corvallis, OR 97330-3412</t>
  </si>
  <si>
    <t>3829 NW Arrowood Cir</t>
  </si>
  <si>
    <t>Corvallis</t>
  </si>
  <si>
    <t>Or</t>
  </si>
  <si>
    <t>97330-3412</t>
  </si>
  <si>
    <t>'+1 (541) 7404618</t>
  </si>
  <si>
    <t>BOGUCKI</t>
  </si>
  <si>
    <t>SEAN</t>
  </si>
  <si>
    <t>dbogucki@u.rochester.edu</t>
  </si>
  <si>
    <t>BOGUCKI, ED</t>
  </si>
  <si>
    <t>CPU BOX 276040</t>
  </si>
  <si>
    <t>10 SALEM RD</t>
  </si>
  <si>
    <t>FISHKILL</t>
  </si>
  <si>
    <t>73 CRITTENDEN BLVD</t>
  </si>
  <si>
    <t>BOKERT</t>
  </si>
  <si>
    <t>kbokert@u.rochester.edu</t>
  </si>
  <si>
    <t>IES Abroad Vienna - Music</t>
  </si>
  <si>
    <t>BOKERT, SUSANNE</t>
  </si>
  <si>
    <t>CMC BOX 273913</t>
  </si>
  <si>
    <t>12 KNOLLWOOD DRIVE</t>
  </si>
  <si>
    <t>76 COOK ST</t>
  </si>
  <si>
    <t>GINA</t>
  </si>
  <si>
    <t>BOLANOS</t>
  </si>
  <si>
    <t>gbolanos@u.rochester.edu</t>
  </si>
  <si>
    <t>BOLANOS, MARIA</t>
  </si>
  <si>
    <t>CMC BOX 275317</t>
  </si>
  <si>
    <t>7360 RAVEHILL LN</t>
  </si>
  <si>
    <t>FAIRCHILD</t>
  </si>
  <si>
    <t>KRISTIEN</t>
  </si>
  <si>
    <t>BOLAR-BYRD</t>
  </si>
  <si>
    <t>kbolarby@u.rochester.edu</t>
  </si>
  <si>
    <t>GASTON, GUS</t>
  </si>
  <si>
    <t>AFRICAN &amp; AFRICAN-AMERICAN STU</t>
  </si>
  <si>
    <t>CMC BOX 276610</t>
  </si>
  <si>
    <t>33A TOWNHOME TER</t>
  </si>
  <si>
    <t>BROCKPORT</t>
  </si>
  <si>
    <t>ACP2115POBOX1110</t>
  </si>
  <si>
    <t>ALBANY</t>
  </si>
  <si>
    <t>BOLDT</t>
  </si>
  <si>
    <t>nboldt@u.rochester.edu</t>
  </si>
  <si>
    <t>CET Osaka, Japan</t>
  </si>
  <si>
    <t>Osaka-shi, Japan</t>
  </si>
  <si>
    <t>BOLDT, PETER</t>
  </si>
  <si>
    <t>JAPANESEJAPANESE</t>
  </si>
  <si>
    <t>CMC BOX 275553</t>
  </si>
  <si>
    <t>6067 ROUTE 88</t>
  </si>
  <si>
    <t>SODUS</t>
  </si>
  <si>
    <t>ANDERSON 713</t>
  </si>
  <si>
    <t>410 CHEMUNG ST</t>
  </si>
  <si>
    <t>SYRACUSE</t>
  </si>
  <si>
    <t>BOLZ</t>
  </si>
  <si>
    <t>E.</t>
  </si>
  <si>
    <t>lbolz@u.rochester.edu</t>
  </si>
  <si>
    <t>BONBREST</t>
  </si>
  <si>
    <t>hbonbres@u.rochester.edu</t>
  </si>
  <si>
    <t>BONBREST, MARY</t>
  </si>
  <si>
    <t>CMC BOX 273042</t>
  </si>
  <si>
    <t>4648 BRENON RD</t>
  </si>
  <si>
    <t>TURIN</t>
  </si>
  <si>
    <t>TIERNAN 355 ROCHESTER NY 14627</t>
  </si>
  <si>
    <t>4648 Brenon Rd</t>
  </si>
  <si>
    <t>Turin</t>
  </si>
  <si>
    <t>Mary Lou Bonbrest</t>
  </si>
  <si>
    <t>BONGARD</t>
  </si>
  <si>
    <t>vbongard@u.rochester.edu</t>
  </si>
  <si>
    <t>BONGARD, VICTOR</t>
  </si>
  <si>
    <t>CMC BOX 275597</t>
  </si>
  <si>
    <t>3113 S. DANIEL ST.</t>
  </si>
  <si>
    <t>BLOOMINGTON</t>
  </si>
  <si>
    <t>IN</t>
  </si>
  <si>
    <t>Jane</t>
  </si>
  <si>
    <t>Bonnevie-Rothrock</t>
  </si>
  <si>
    <t>jbonnevi@u.rochester.edu</t>
  </si>
  <si>
    <t>Audio and Music Engineering [AU]</t>
  </si>
  <si>
    <t>CMC BOX 271665</t>
  </si>
  <si>
    <t>S Portland, ME 04106-6509</t>
  </si>
  <si>
    <t>160 Trustee Rd</t>
  </si>
  <si>
    <t>51 Simmons Rd</t>
  </si>
  <si>
    <t>S Portland</t>
  </si>
  <si>
    <t>'+1 (207) 2539896</t>
  </si>
  <si>
    <t>Gilbert</t>
  </si>
  <si>
    <t>Bonsu</t>
  </si>
  <si>
    <t>gilbert.bonsu@simon.rochester.edu</t>
  </si>
  <si>
    <t>1201 BRADDOCK PLACE</t>
  </si>
  <si>
    <t>APT. 913</t>
  </si>
  <si>
    <t>ALEXANDRIA</t>
  </si>
  <si>
    <t>Jared</t>
  </si>
  <si>
    <t>Book</t>
  </si>
  <si>
    <t>Elijah</t>
  </si>
  <si>
    <t>jbook2@u.rochester.edu</t>
  </si>
  <si>
    <t>College Year in Athens-Summer Program</t>
  </si>
  <si>
    <t>Lynnfield, MA 01940-2224</t>
  </si>
  <si>
    <t>4 Fletcher Rd</t>
  </si>
  <si>
    <t>Lynnfield</t>
  </si>
  <si>
    <t>'+1 (781) 2443831</t>
  </si>
  <si>
    <t>MYLES</t>
  </si>
  <si>
    <t>BOOTHROYD</t>
  </si>
  <si>
    <t>mboothr2@u.rochester.edu</t>
  </si>
  <si>
    <t>BOOTHROYD, TANYA</t>
  </si>
  <si>
    <t>MASTER OF ARTS</t>
  </si>
  <si>
    <t>THEORY PEDAGOGY</t>
  </si>
  <si>
    <t>1100 EAST AVE</t>
  </si>
  <si>
    <t>APT 7C</t>
  </si>
  <si>
    <t>130 N. ELMWOOD AVE.</t>
  </si>
  <si>
    <t>TRAVERSE CITY</t>
  </si>
  <si>
    <t>Katherine</t>
  </si>
  <si>
    <t>Bopp</t>
  </si>
  <si>
    <t>kbopp2@u.rochester.edu</t>
  </si>
  <si>
    <t>Cologne (half year)</t>
  </si>
  <si>
    <t>Cologne, Germany</t>
  </si>
  <si>
    <t>MONAHAN, MARGARET</t>
  </si>
  <si>
    <t>CPU BOX 271531</t>
  </si>
  <si>
    <t>6 SHERMAN AVE</t>
  </si>
  <si>
    <t>BRONXVILLE</t>
  </si>
  <si>
    <t>HILL COURT RD</t>
  </si>
  <si>
    <t>Cologne Fellowship Year</t>
  </si>
  <si>
    <t>Charles</t>
  </si>
  <si>
    <t>Borchers</t>
  </si>
  <si>
    <t>cborcher@u.rochester.edu</t>
  </si>
  <si>
    <t>BORCHERT</t>
  </si>
  <si>
    <t>tborcher@u.rochester.edu</t>
  </si>
  <si>
    <t>BORCHERT, DALE</t>
  </si>
  <si>
    <t>CMC BOX 273172</t>
  </si>
  <si>
    <t>141 SIMONE DR.</t>
  </si>
  <si>
    <t>POUGHKEEPSIE</t>
  </si>
  <si>
    <t>91 MARSH ST.</t>
  </si>
  <si>
    <t>POLINA</t>
  </si>
  <si>
    <t>BORODAEVA</t>
  </si>
  <si>
    <t>pborodae@u.rochester.edu</t>
  </si>
  <si>
    <t>GAVRONSKY, LEEZA</t>
  </si>
  <si>
    <t>CPU BOX 275200</t>
  </si>
  <si>
    <t>EFREMOVA 21/27</t>
  </si>
  <si>
    <t>MOSCOW</t>
  </si>
  <si>
    <t>7-9104634784</t>
  </si>
  <si>
    <t>1137 S. PLYMOUTH AVE</t>
  </si>
  <si>
    <t>SANUJA</t>
  </si>
  <si>
    <t>BOSE</t>
  </si>
  <si>
    <t>sbose3@u.rochester.edu</t>
  </si>
  <si>
    <t>SINGAPORE</t>
  </si>
  <si>
    <t>BOSE, SUPRATIM</t>
  </si>
  <si>
    <t>65-98154066</t>
  </si>
  <si>
    <t>CPU BOX 275494</t>
  </si>
  <si>
    <t>12 BALMORAL RD</t>
  </si>
  <si>
    <t>VOLARI 11-05</t>
  </si>
  <si>
    <t>65-63430379</t>
  </si>
  <si>
    <t>113 ROSSITER RD</t>
  </si>
  <si>
    <t>Ouriya</t>
  </si>
  <si>
    <t>Boshi Levine</t>
  </si>
  <si>
    <t>oboshile@u.rochester.edu</t>
  </si>
  <si>
    <t>Israel</t>
  </si>
  <si>
    <t>CMC BOX 272583</t>
  </si>
  <si>
    <t>Queens, NY 11101</t>
  </si>
  <si>
    <t>220 Hutchison Rd</t>
  </si>
  <si>
    <t>10-25 Jackson Ave</t>
  </si>
  <si>
    <t>Queens</t>
  </si>
  <si>
    <t>'+1 (646) 9458101</t>
  </si>
  <si>
    <t>OGNJEN</t>
  </si>
  <si>
    <t>BOSIC</t>
  </si>
  <si>
    <t>obosic@u.rochester.edu</t>
  </si>
  <si>
    <t>BOSNIA</t>
  </si>
  <si>
    <t>BOSIC, MARTINA</t>
  </si>
  <si>
    <t>'+38766085812</t>
  </si>
  <si>
    <t>CMC BOX 274852</t>
  </si>
  <si>
    <t>WILDER 820</t>
  </si>
  <si>
    <t>Wyatt</t>
  </si>
  <si>
    <t>Boska</t>
  </si>
  <si>
    <t>wboska@simon.rochester.edu</t>
  </si>
  <si>
    <t>GBA 443X: Singapore Immersion (Simon)</t>
  </si>
  <si>
    <t>Apt 7</t>
  </si>
  <si>
    <t>94 Oliver Street</t>
  </si>
  <si>
    <t>'+1 (518) 4193018</t>
  </si>
  <si>
    <t>ALEXIS</t>
  </si>
  <si>
    <t>BOSTLEY</t>
  </si>
  <si>
    <t>MARY</t>
  </si>
  <si>
    <t>abostley@u.rochester.edu</t>
  </si>
  <si>
    <t>Health Behavior And Society [HBS]</t>
  </si>
  <si>
    <t>CMC BOX 275225</t>
  </si>
  <si>
    <t>Marblehead, MA 01945-1334</t>
  </si>
  <si>
    <t>10 Lorraine Ter</t>
  </si>
  <si>
    <t>Marblehead</t>
  </si>
  <si>
    <t>'+1 (781) 6368348</t>
  </si>
  <si>
    <t>MAEVE</t>
  </si>
  <si>
    <t>EMMA</t>
  </si>
  <si>
    <t>mbostley@u.rochester.edu</t>
  </si>
  <si>
    <t>CMC BOX 272144</t>
  </si>
  <si>
    <t>'+1 (781) 7153928</t>
  </si>
  <si>
    <t>ISAIAH BRIAN</t>
  </si>
  <si>
    <t>BOSWELL</t>
  </si>
  <si>
    <t>isaiah.boswell@simon.rochester.edu</t>
  </si>
  <si>
    <t>EVAN</t>
  </si>
  <si>
    <t>BOTELHO</t>
  </si>
  <si>
    <t>ebotelho@u.rochester.edu</t>
  </si>
  <si>
    <t>BOTELHO, ANN MARIE</t>
  </si>
  <si>
    <t>CMC BOX 275924</t>
  </si>
  <si>
    <t>4702 BROOKRIDGE DRIVE</t>
  </si>
  <si>
    <t>CENTER VALLEY</t>
  </si>
  <si>
    <t>NATHALIA</t>
  </si>
  <si>
    <t>BOTERO</t>
  </si>
  <si>
    <t>KATHERIN</t>
  </si>
  <si>
    <t>nbotero@u.rochester.edu</t>
  </si>
  <si>
    <t>BOTERO, JOSE</t>
  </si>
  <si>
    <t>CPU BOX 271084</t>
  </si>
  <si>
    <t>11049 CRANSTON ST</t>
  </si>
  <si>
    <t>SPRING HILL</t>
  </si>
  <si>
    <t>BOTTO</t>
  </si>
  <si>
    <t>LEE</t>
  </si>
  <si>
    <t>ebotto@u.rochester.edu</t>
  </si>
  <si>
    <t>BOTTO, MARY</t>
  </si>
  <si>
    <t>BIO SCI/CELL &amp; DEVELOPMENT</t>
  </si>
  <si>
    <t>CMC BOX 274061</t>
  </si>
  <si>
    <t>246 HURST STREET</t>
  </si>
  <si>
    <t>BRIDGEPORT</t>
  </si>
  <si>
    <t>1246 S PLYMOUTH AVE</t>
  </si>
  <si>
    <t>Bouma-Hannam</t>
  </si>
  <si>
    <t>mboumaha@u.rochester.edu</t>
  </si>
  <si>
    <t>Riga, Latvia</t>
  </si>
  <si>
    <t>Russian [RUS]</t>
  </si>
  <si>
    <t>CMC BOX 275820</t>
  </si>
  <si>
    <t>Sparta, NJ 07871-2117</t>
  </si>
  <si>
    <t>143 Hilltop Trl</t>
  </si>
  <si>
    <t>Sparta</t>
  </si>
  <si>
    <t>'+1 (973) 9450387</t>
  </si>
  <si>
    <t>Riga, Latvia;Vilnius, Lithuania;Riga, Latvia</t>
  </si>
  <si>
    <t>BOURNE</t>
  </si>
  <si>
    <t>ebourne@u.rochester.edu</t>
  </si>
  <si>
    <t>IES Buenos Aires  TC</t>
  </si>
  <si>
    <t>BOURNE, DEBORAH</t>
  </si>
  <si>
    <t>CMC BOX 275634</t>
  </si>
  <si>
    <t>64 WILLOWBROOK DR</t>
  </si>
  <si>
    <t>ORCHARD PARK</t>
  </si>
  <si>
    <t>33 ARVINE PARK</t>
  </si>
  <si>
    <t>Moez</t>
  </si>
  <si>
    <t>Bousarsar</t>
  </si>
  <si>
    <t>mboussar@u.rochester.edu</t>
  </si>
  <si>
    <t>Physics Undergrad Teaching</t>
  </si>
  <si>
    <t>MADELINE</t>
  </si>
  <si>
    <t>BOVE</t>
  </si>
  <si>
    <t>MARIE</t>
  </si>
  <si>
    <t>mbove2@u.rochester.edu</t>
  </si>
  <si>
    <t>Appalachian St. U./Quito, Ecuador</t>
  </si>
  <si>
    <t>BOVE, CAMERON</t>
  </si>
  <si>
    <t>CMC BOX 271923</t>
  </si>
  <si>
    <t>45 SPENCER STREET</t>
  </si>
  <si>
    <t>LITCHFIELD</t>
  </si>
  <si>
    <t>28 MARSH STREET</t>
  </si>
  <si>
    <t>BOWATER</t>
  </si>
  <si>
    <t>AUKELE</t>
  </si>
  <si>
    <t>daniel.bowater@simon.rochester.edu</t>
  </si>
  <si>
    <t>119 PIERCE ST NW</t>
  </si>
  <si>
    <t>401 Landerwood ln</t>
  </si>
  <si>
    <t>Chapel hill</t>
  </si>
  <si>
    <t>Gerry Bowater</t>
  </si>
  <si>
    <t>COLLIN</t>
  </si>
  <si>
    <t>BOWEN</t>
  </si>
  <si>
    <t>EVANS</t>
  </si>
  <si>
    <t>cbowen5@u.rochester.edu</t>
  </si>
  <si>
    <t>Rome, Italy;La Spezia, Italy;Florence, Italy;Copenhagen, Denmark;London, United Kingdom;Bath, United Kingdom</t>
  </si>
  <si>
    <t>BOWEN, PEGGY</t>
  </si>
  <si>
    <t>20 TEAL DR</t>
  </si>
  <si>
    <t>20 TEAL DRIVE</t>
  </si>
  <si>
    <t>CRAIGEN</t>
  </si>
  <si>
    <t>anna_bowen@urmc.rochester.edu</t>
  </si>
  <si>
    <t>12 1/2 Sumner Park1</t>
  </si>
  <si>
    <t>'+1 (339) 2236989</t>
  </si>
  <si>
    <t>521 Denio Rd.</t>
  </si>
  <si>
    <t>Barnet</t>
  </si>
  <si>
    <t>Mark Bowen</t>
  </si>
  <si>
    <t>father</t>
  </si>
  <si>
    <t>Bowen</t>
  </si>
  <si>
    <t>Hassan</t>
  </si>
  <si>
    <t>abowen9@u.rochester.edu</t>
  </si>
  <si>
    <t>CMC BOX 275393</t>
  </si>
  <si>
    <t>28 Hereford Close</t>
  </si>
  <si>
    <t>Exmouth</t>
  </si>
  <si>
    <t>EX85QT</t>
  </si>
  <si>
    <t>'+1 (585) 3177091</t>
  </si>
  <si>
    <t>ANASTASIA</t>
  </si>
  <si>
    <t>BOWES</t>
  </si>
  <si>
    <t>abowes@u.rochester.edu</t>
  </si>
  <si>
    <t>BOWES, PAULINE</t>
  </si>
  <si>
    <t>CMC BOX 273143</t>
  </si>
  <si>
    <t>410 3RD AVE</t>
  </si>
  <si>
    <t>WILDER TOEWER</t>
  </si>
  <si>
    <t>6913 18TH AVE</t>
  </si>
  <si>
    <t>MAYS LANDING</t>
  </si>
  <si>
    <t>PAIGE</t>
  </si>
  <si>
    <t>BOWLER</t>
  </si>
  <si>
    <t>MARLENE</t>
  </si>
  <si>
    <t>pbowler@u.rochester.edu</t>
  </si>
  <si>
    <t>BOWLER, ANDREW</t>
  </si>
  <si>
    <t>'+265999842053</t>
  </si>
  <si>
    <t>CMC BOX 274455</t>
  </si>
  <si>
    <t>BROOKS CROSSING APARTMENTS</t>
  </si>
  <si>
    <t>Rebecca</t>
  </si>
  <si>
    <t>Bowles</t>
  </si>
  <si>
    <t>rebowle@tamu.edu</t>
  </si>
  <si>
    <t>TAMU</t>
  </si>
  <si>
    <t>Other</t>
  </si>
  <si>
    <t>3820 Plainsman Ln</t>
  </si>
  <si>
    <t>Bryan</t>
  </si>
  <si>
    <t>self</t>
  </si>
  <si>
    <t>BOXMAN</t>
  </si>
  <si>
    <t>nboxman@u.rochester.edu</t>
  </si>
  <si>
    <t>DIS Copenhagen - Biomedicine</t>
  </si>
  <si>
    <t>BOXMAN, RACHEL</t>
  </si>
  <si>
    <t>CMC BOX 272501</t>
  </si>
  <si>
    <t>10603 OUTPOST DRIVE</t>
  </si>
  <si>
    <t>NORTH POTOMAC</t>
  </si>
  <si>
    <t>1093 GENESEE STREET</t>
  </si>
  <si>
    <t>JOEL MARTIN</t>
  </si>
  <si>
    <t>BOYER</t>
  </si>
  <si>
    <t>joel.boyer@simon.rochester.edu</t>
  </si>
  <si>
    <t>Temerlyn</t>
  </si>
  <si>
    <t>Boyle</t>
  </si>
  <si>
    <t>tboyle5@u.Rochester.edu</t>
  </si>
  <si>
    <t>Lisio Italian Studies: Florence Creative Writing Workshop</t>
  </si>
  <si>
    <t>Writing, Speaking, and Argument</t>
  </si>
  <si>
    <t>EMILY</t>
  </si>
  <si>
    <t>BOZELLI</t>
  </si>
  <si>
    <t>GIOVANNA</t>
  </si>
  <si>
    <t>ebozelli@u.rochester.edu</t>
  </si>
  <si>
    <t>BOZELLI, DEBORAH</t>
  </si>
  <si>
    <t>CMC BOX 271769</t>
  </si>
  <si>
    <t>131 DORSEY LN</t>
  </si>
  <si>
    <t>LATROBE</t>
  </si>
  <si>
    <t>282 BARTON ST</t>
  </si>
  <si>
    <t>Bradley</t>
  </si>
  <si>
    <t>lbradle9@simon.rochester.edu</t>
  </si>
  <si>
    <t>Business Administration for Executives [BUE]</t>
  </si>
  <si>
    <t>Pittsford, NY 14534-3274</t>
  </si>
  <si>
    <t>125 Mill Rd</t>
  </si>
  <si>
    <t>14534-3274</t>
  </si>
  <si>
    <t>'+1 (307) 2510327</t>
  </si>
  <si>
    <t>SHERI</t>
  </si>
  <si>
    <t>BRAIMAH</t>
  </si>
  <si>
    <t>AILAKUAGBON FOL</t>
  </si>
  <si>
    <t>sbraimah@u.rochester.edu</t>
  </si>
  <si>
    <t>IES Abroad Rio de Janeiro - Study Brazil</t>
  </si>
  <si>
    <t>BRAIMAH, ABAS</t>
  </si>
  <si>
    <t>ENGLISH</t>
  </si>
  <si>
    <t>CPU BOX 276937</t>
  </si>
  <si>
    <t>NE</t>
  </si>
  <si>
    <t>772 TERRY RD</t>
  </si>
  <si>
    <t>HAUPPAUGE</t>
  </si>
  <si>
    <t>SOUTHSIDE RM 580</t>
  </si>
  <si>
    <t>BRAIMAN</t>
  </si>
  <si>
    <t>PHILLIP</t>
  </si>
  <si>
    <t>jbraima2@u.rochester.edu</t>
  </si>
  <si>
    <t>CMC BOX 271482</t>
  </si>
  <si>
    <t>WILTON, NY 12831</t>
  </si>
  <si>
    <t>132 COBBLE HILL DRIVE</t>
  </si>
  <si>
    <t>WILTON</t>
  </si>
  <si>
    <t>'+1 (585) 3540555</t>
  </si>
  <si>
    <t>Olivia</t>
  </si>
  <si>
    <t>Braley</t>
  </si>
  <si>
    <t>obraley@u.rochester.edu</t>
  </si>
  <si>
    <t>IES Abroad Quito Summer ‚Äì Environmental Studies</t>
  </si>
  <si>
    <t>Russian [RM]</t>
  </si>
  <si>
    <t>CMC BOX 272259</t>
  </si>
  <si>
    <t>Lyndonville, NY 14098-9335</t>
  </si>
  <si>
    <t>12324 Alps Rd</t>
  </si>
  <si>
    <t>Lyndonville</t>
  </si>
  <si>
    <t>14098-9335</t>
  </si>
  <si>
    <t>'+1 (585) 3292022</t>
  </si>
  <si>
    <t>CORNELIA</t>
  </si>
  <si>
    <t>BRANDER-STEIGER</t>
  </si>
  <si>
    <t>ALICE</t>
  </si>
  <si>
    <t>cornelia.brander@simon.rochester.edu</t>
  </si>
  <si>
    <t>SCHWARZ, OLIVER</t>
  </si>
  <si>
    <t>41 792 444109</t>
  </si>
  <si>
    <t>18 E SQUIRE DR APT 5</t>
  </si>
  <si>
    <t>CATHAL</t>
  </si>
  <si>
    <t>BRANNIGAN</t>
  </si>
  <si>
    <t>cbrannig@u.rochester.edu</t>
  </si>
  <si>
    <t>IES Abroad Nice ‚Äì Business, Sustainability &amp; Immigration</t>
  </si>
  <si>
    <t>Nice, France</t>
  </si>
  <si>
    <t>History [HI]</t>
  </si>
  <si>
    <t>CMC BOX 276691</t>
  </si>
  <si>
    <t>Narberth, PA 19072</t>
  </si>
  <si>
    <t>227 Hampden Ave</t>
  </si>
  <si>
    <t>Narberth</t>
  </si>
  <si>
    <t>'+1 (267) 5717994</t>
  </si>
  <si>
    <t>BRAR</t>
  </si>
  <si>
    <t>jbrar@u.rochester.edu</t>
  </si>
  <si>
    <t>BRAR, JASPREET</t>
  </si>
  <si>
    <t>DEGREE PENDING</t>
  </si>
  <si>
    <t>967 BROADMEADOW DR</t>
  </si>
  <si>
    <t>PITTSBURGH</t>
  </si>
  <si>
    <t>1236 S PLYMOUTH ROAD</t>
  </si>
  <si>
    <t>Bravo</t>
  </si>
  <si>
    <t>GIULIANA</t>
  </si>
  <si>
    <t>BRAWLEY</t>
  </si>
  <si>
    <t>gbrawley@u.rochester.edu</t>
  </si>
  <si>
    <t>BRAWLEY, MARIA</t>
  </si>
  <si>
    <t>ESM LETTER OF CONCERN</t>
  </si>
  <si>
    <t>484 E. MAIN STREET</t>
  </si>
  <si>
    <t>APT 103</t>
  </si>
  <si>
    <t>7 ANVIL CT</t>
  </si>
  <si>
    <t>GLEN MILLS</t>
  </si>
  <si>
    <t>EMILEE</t>
  </si>
  <si>
    <t>BRECHT</t>
  </si>
  <si>
    <t>ebrecht@u.rochester.edu</t>
  </si>
  <si>
    <t>CIEE Open Campus Block Program in Paris</t>
  </si>
  <si>
    <t>BRECHT, BRENDA</t>
  </si>
  <si>
    <t>ENVIRONMENTAL HUMANITIES</t>
  </si>
  <si>
    <t>COMPARATIVE LITERATURE</t>
  </si>
  <si>
    <t>CMC BOX 276301</t>
  </si>
  <si>
    <t>148 SOUTHWORTH RD</t>
  </si>
  <si>
    <t>DRYDEN</t>
  </si>
  <si>
    <t>91 MARSH ST</t>
  </si>
  <si>
    <t>BROOKE</t>
  </si>
  <si>
    <t>BREHM</t>
  </si>
  <si>
    <t>bbrehm2@u.rochester.edu</t>
  </si>
  <si>
    <t>Vienna, Austria;Jerusalem, Israel;London, United Kingdom</t>
  </si>
  <si>
    <t>ROBERTS, ANNA</t>
  </si>
  <si>
    <t>202 ALTA VISTA ST</t>
  </si>
  <si>
    <t>HOT SPRINGS</t>
  </si>
  <si>
    <t>212 PALMERSTON ROAD</t>
  </si>
  <si>
    <t>BREINING</t>
  </si>
  <si>
    <t>rbreinin@u.rochester.edu</t>
  </si>
  <si>
    <t>BREINING, DEBORAH</t>
  </si>
  <si>
    <t>CMC BOX 272596</t>
  </si>
  <si>
    <t>58 STEEPLECHASE DR</t>
  </si>
  <si>
    <t>LA PLATA</t>
  </si>
  <si>
    <t>720 LIBRARY ROAD</t>
  </si>
  <si>
    <t>JILLIAN</t>
  </si>
  <si>
    <t>BREITHAUPT</t>
  </si>
  <si>
    <t>GUAI</t>
  </si>
  <si>
    <t>jbreitha@u.rochester.edu</t>
  </si>
  <si>
    <t>BREITHAUPT, IRIS</t>
  </si>
  <si>
    <t>NON-MATRICULATED</t>
  </si>
  <si>
    <t>NO DEGREE ASPIRATION</t>
  </si>
  <si>
    <t>NON-MATRICULATED UNDERGRADUATE</t>
  </si>
  <si>
    <t>CMC BOX 274800</t>
  </si>
  <si>
    <t>122 S FIELDS CIRCLE</t>
  </si>
  <si>
    <t>CHAPEL HILL</t>
  </si>
  <si>
    <t>595 FRATERNITY RD</t>
  </si>
  <si>
    <t>118245 SIX FORKS ROAD</t>
  </si>
  <si>
    <t>RALEIGH</t>
  </si>
  <si>
    <t>FREDERIK</t>
  </si>
  <si>
    <t>BREKK</t>
  </si>
  <si>
    <t>fbrekk@u.rochester.edu</t>
  </si>
  <si>
    <t>BREKK, ODD PER</t>
  </si>
  <si>
    <t>CROSBY HALL, FACULTY ROAD</t>
  </si>
  <si>
    <t>IMF-OAP C-120</t>
  </si>
  <si>
    <t>700 19TH ST, NW</t>
  </si>
  <si>
    <t>KANAN</t>
  </si>
  <si>
    <t>BRENT</t>
  </si>
  <si>
    <t>KHANDHAR</t>
  </si>
  <si>
    <t>kbrent4@u.rochester.edu</t>
  </si>
  <si>
    <t>Pediatric Adolescent Med</t>
  </si>
  <si>
    <t>Bresnahan</t>
  </si>
  <si>
    <t>Mary Fuhai</t>
  </si>
  <si>
    <t>cbresna3@u.rochester.edu</t>
  </si>
  <si>
    <t>Sustainability [SSS]</t>
  </si>
  <si>
    <t>CMC BOX 271839</t>
  </si>
  <si>
    <t>Plattsburgh, NY 12901-3340</t>
  </si>
  <si>
    <t>8 C V Way</t>
  </si>
  <si>
    <t>Plattsburgh</t>
  </si>
  <si>
    <t>12901-3340</t>
  </si>
  <si>
    <t>'+1 (315) 2567547</t>
  </si>
  <si>
    <t>BREZA</t>
  </si>
  <si>
    <t>vbreza@u.rochester.edu</t>
  </si>
  <si>
    <t>BREZA, THERESE</t>
  </si>
  <si>
    <t>654 HILLCREST AVENUE</t>
  </si>
  <si>
    <t>WESTFIELD</t>
  </si>
  <si>
    <t>FACULTY RD</t>
  </si>
  <si>
    <t>BRICELAND</t>
  </si>
  <si>
    <t>kevin.briceland@simon.rochester.edu</t>
  </si>
  <si>
    <t>EXECUTIVE DEVELOPMENT PROGRAM</t>
  </si>
  <si>
    <t>1376 HIGHLAND AVE</t>
  </si>
  <si>
    <t>BRIGGS</t>
  </si>
  <si>
    <t>ebriggs@u.rochester.edu</t>
  </si>
  <si>
    <t>DIS Copenhagen - Justice &amp; Human Rights</t>
  </si>
  <si>
    <t>BRIGGS, JAMES</t>
  </si>
  <si>
    <t>CMC BOX 276788</t>
  </si>
  <si>
    <t>28 WETTLESON AVENUE</t>
  </si>
  <si>
    <t>WEST HARTFORD</t>
  </si>
  <si>
    <t>72 BOOKS CROSSING</t>
  </si>
  <si>
    <t>EPA Internships in Europe: London Summer Program</t>
  </si>
  <si>
    <t>Briggs</t>
  </si>
  <si>
    <t>ibriggs2@u.Rochester.edu</t>
  </si>
  <si>
    <t>My gender is not listed</t>
  </si>
  <si>
    <t>Arthur Satz Dept of Music</t>
  </si>
  <si>
    <t>BRIGHAM</t>
  </si>
  <si>
    <t>rbrigham@u.rochester.edu</t>
  </si>
  <si>
    <t>Sacred Spaces in Greece (Faculty Led)</t>
  </si>
  <si>
    <t>BRIGHAM, GARY</t>
  </si>
  <si>
    <t>CMC BOX 274145</t>
  </si>
  <si>
    <t>1009 FOY COURT</t>
  </si>
  <si>
    <t>CROWN POINT</t>
  </si>
  <si>
    <t>85 SOUTHVIEW TERRACE</t>
  </si>
  <si>
    <t>MAXIMILIAN</t>
  </si>
  <si>
    <t>BRIMMER</t>
  </si>
  <si>
    <t>mbrimmer@u.rochester.edu</t>
  </si>
  <si>
    <t>BRIMMER, GEORGE</t>
  </si>
  <si>
    <t>CPU BOX 275267</t>
  </si>
  <si>
    <t>81 CRYSTAL LANE</t>
  </si>
  <si>
    <t>WEST SENECA</t>
  </si>
  <si>
    <t>251 ANDERSON TOWER</t>
  </si>
  <si>
    <t>Brinson</t>
  </si>
  <si>
    <t>bbrinson@u.rochester.edu</t>
  </si>
  <si>
    <t>Musicology: Critical and Historical Studies [MUY]]</t>
  </si>
  <si>
    <t>Apt. 402</t>
  </si>
  <si>
    <t>300 Alexander Street</t>
  </si>
  <si>
    <t>'+1 (919) 9997638</t>
  </si>
  <si>
    <t>Tara</t>
  </si>
  <si>
    <t>Broadmeadow</t>
  </si>
  <si>
    <t>tbroadme@u.rochester.edu</t>
  </si>
  <si>
    <t>Lincoln, RI 02865-2306</t>
  </si>
  <si>
    <t>11 Beverly Dr</t>
  </si>
  <si>
    <t>Lincoln</t>
  </si>
  <si>
    <t>Rh</t>
  </si>
  <si>
    <t>'+1 (401) 4060626</t>
  </si>
  <si>
    <t>Brittany</t>
  </si>
  <si>
    <t>Broadus</t>
  </si>
  <si>
    <t>Brittany_Broadus@URMC.Rochester.edu</t>
  </si>
  <si>
    <t>Psychology-MHFC</t>
  </si>
  <si>
    <t>Heidi</t>
  </si>
  <si>
    <t>Broderick</t>
  </si>
  <si>
    <t>Anne</t>
  </si>
  <si>
    <t>hbroderi@u.rochester.edu</t>
  </si>
  <si>
    <t>CMC BOX 272695</t>
  </si>
  <si>
    <t>Pittsburgh, PA 15217-1320</t>
  </si>
  <si>
    <t>6663 Woodwell St</t>
  </si>
  <si>
    <t>Pittsburgh</t>
  </si>
  <si>
    <t>15217-1320</t>
  </si>
  <si>
    <t>'+1 (412) 3784244</t>
  </si>
  <si>
    <t>BRODKA</t>
  </si>
  <si>
    <t>DAVID</t>
  </si>
  <si>
    <t>ibrodka@u.rochester.edu</t>
  </si>
  <si>
    <t>DIS Stockholm - Medical Practice &amp; Policy</t>
  </si>
  <si>
    <t>Cheektowaga, NY 14225</t>
  </si>
  <si>
    <t>35 Willow Wood Dr</t>
  </si>
  <si>
    <t>Cheektowaga</t>
  </si>
  <si>
    <t>'+1 (716) 3414241</t>
  </si>
  <si>
    <t>BROENNIMANN</t>
  </si>
  <si>
    <t>nicole.broennimann@simon.rochester.edu</t>
  </si>
  <si>
    <t>ADRIAN</t>
  </si>
  <si>
    <t>adrian.broennimann@simon.rochester.edu</t>
  </si>
  <si>
    <t>HOWARD, RAHEL</t>
  </si>
  <si>
    <t>41 32 5052068</t>
  </si>
  <si>
    <t>274 E SQUIRE DR APT 3</t>
  </si>
  <si>
    <t>JEROME</t>
  </si>
  <si>
    <t>BRONE</t>
  </si>
  <si>
    <t>LIU</t>
  </si>
  <si>
    <t>jbrone@u.rochester.edu</t>
  </si>
  <si>
    <t>BRONE, HONGWEI</t>
  </si>
  <si>
    <t>CMC BOX 274959</t>
  </si>
  <si>
    <t>4 HOMEWOOD RD</t>
  </si>
  <si>
    <t>HARTSDALE</t>
  </si>
  <si>
    <t>ANDERSON HALL</t>
  </si>
  <si>
    <t>4 Homewood Rd</t>
  </si>
  <si>
    <t>Hongwei Brone</t>
  </si>
  <si>
    <t>BROOKS</t>
  </si>
  <si>
    <t>sbroo11@u.rochester.edu</t>
  </si>
  <si>
    <t>DIS Copenhagen - Psychology</t>
  </si>
  <si>
    <t>CHIEL, KAREN</t>
  </si>
  <si>
    <t>CREATIVE WRITING</t>
  </si>
  <si>
    <t>35 HILLVIEW AVE</t>
  </si>
  <si>
    <t>PORT WASHINGTON</t>
  </si>
  <si>
    <t>35 HILLVIEW AVE.</t>
  </si>
  <si>
    <t>(516)-883-6045</t>
  </si>
  <si>
    <t>ROCESTER</t>
  </si>
  <si>
    <t>Hannah</t>
  </si>
  <si>
    <t>Broshears</t>
  </si>
  <si>
    <t>Cate Moore</t>
  </si>
  <si>
    <t>hbroshea@u.rochester.edu</t>
  </si>
  <si>
    <t>FIRST_YEAR</t>
  </si>
  <si>
    <t>First Year</t>
  </si>
  <si>
    <t>CMC BOX 274444</t>
  </si>
  <si>
    <t>Rochester, NY 14618-1211</t>
  </si>
  <si>
    <t>25 Monteroy Rd</t>
  </si>
  <si>
    <t>14618-1211</t>
  </si>
  <si>
    <t>'+1 (585) 6672699</t>
  </si>
  <si>
    <t>Audrey</t>
  </si>
  <si>
    <t>Brossette</t>
  </si>
  <si>
    <t>abrosset@u.rochester.edu</t>
  </si>
  <si>
    <t>University of Bristol</t>
  </si>
  <si>
    <t>Bristol, United Kingdom</t>
  </si>
  <si>
    <t>Philosophy [PHL]</t>
  </si>
  <si>
    <t>CMC BOX 271139</t>
  </si>
  <si>
    <t>New Orleans, LA 70115-2957</t>
  </si>
  <si>
    <t>1041 Soniat St</t>
  </si>
  <si>
    <t>New Orleans</t>
  </si>
  <si>
    <t>Lo</t>
  </si>
  <si>
    <t>70115-2957</t>
  </si>
  <si>
    <t>'+1 (504) 4324173</t>
  </si>
  <si>
    <t>The Intern Group: Global Internship and Cultural Immersion Program (London)</t>
  </si>
  <si>
    <t>CHRISTINE</t>
  </si>
  <si>
    <t>BROWER</t>
  </si>
  <si>
    <t>christine_brower@urmc.rochester.edu</t>
  </si>
  <si>
    <t>ISD Analytics</t>
  </si>
  <si>
    <t>ARTHUR</t>
  </si>
  <si>
    <t>BROWN</t>
  </si>
  <si>
    <t>abrown63@u.rochester.edu</t>
  </si>
  <si>
    <t>IES Abroad Tokyo - Language &amp; Culture</t>
  </si>
  <si>
    <t>LORY, LINDA</t>
  </si>
  <si>
    <t>AUDIO AND MUSIC ENGINEERING</t>
  </si>
  <si>
    <t>CMC BOX 272602</t>
  </si>
  <si>
    <t>4708 EAST SAGUARO PLACE</t>
  </si>
  <si>
    <t>PARADISE VALLEY</t>
  </si>
  <si>
    <t>SETTA</t>
  </si>
  <si>
    <t>sbrown83@u.rochester.edu</t>
  </si>
  <si>
    <t>SCOTT- BROWN, ITRISH</t>
  </si>
  <si>
    <t>ENVIRONMENTAL HEALTH</t>
  </si>
  <si>
    <t>CMC BOX 272461</t>
  </si>
  <si>
    <t>669 FAIRFAX WAY</t>
  </si>
  <si>
    <t>WILLIAMSBURG</t>
  </si>
  <si>
    <t>975 HILL COURT RD</t>
  </si>
  <si>
    <t>Laurel</t>
  </si>
  <si>
    <t>Brown</t>
  </si>
  <si>
    <t>lbrown44@u.rochester.edu</t>
  </si>
  <si>
    <t>BRYAN</t>
  </si>
  <si>
    <t>bbrown46@u.rochester.edu</t>
  </si>
  <si>
    <t>BROWN, SALLY</t>
  </si>
  <si>
    <t>CMC BOX 275021</t>
  </si>
  <si>
    <t>5 ABBEY COURT</t>
  </si>
  <si>
    <t>CLIFTON PARK</t>
  </si>
  <si>
    <t>913 WILDER TOWER</t>
  </si>
  <si>
    <t>Orville</t>
  </si>
  <si>
    <t>orville.brown@simon.rochester.edu</t>
  </si>
  <si>
    <t>ASHLEY</t>
  </si>
  <si>
    <t>ashley.brown@simon.rochester.edu</t>
  </si>
  <si>
    <t>9704 CINNABAR TRAIL</t>
  </si>
  <si>
    <t>Taylor</t>
  </si>
  <si>
    <t>Twb1317@gmail.com</t>
  </si>
  <si>
    <t>501 E Burgess Rd C5</t>
  </si>
  <si>
    <t>Pensacola</t>
  </si>
  <si>
    <t>Taylor Brown</t>
  </si>
  <si>
    <t>Julian</t>
  </si>
  <si>
    <t>jbr150@u.Rochester.edu</t>
  </si>
  <si>
    <t>Dining Services</t>
  </si>
  <si>
    <t>Shana</t>
  </si>
  <si>
    <t>Brown-Thompson</t>
  </si>
  <si>
    <t>sbrownth@u.rochester.edu</t>
  </si>
  <si>
    <t>CMC BOX 274011</t>
  </si>
  <si>
    <t>Hempstead, NY 11551-8438</t>
  </si>
  <si>
    <t>200 Fulton Ave Unit 2212</t>
  </si>
  <si>
    <t>Hempstead</t>
  </si>
  <si>
    <t>11551-8438</t>
  </si>
  <si>
    <t>'+1 (929) 4139372</t>
  </si>
  <si>
    <t>JEAN</t>
  </si>
  <si>
    <t>BROWNELL</t>
  </si>
  <si>
    <t>jbrowne5@u.rochester.edu</t>
  </si>
  <si>
    <t>BROWNELL, DEBRA</t>
  </si>
  <si>
    <t>CPU BOX 272721</t>
  </si>
  <si>
    <t>112 STATE ROUTE 67</t>
  </si>
  <si>
    <t>EAGLE BRIDGE</t>
  </si>
  <si>
    <t>BROWNLEE</t>
  </si>
  <si>
    <t>lbrownl2@u.rochester.edu</t>
  </si>
  <si>
    <t>BROWNLEE, HEATHER</t>
  </si>
  <si>
    <t>CPU BOX 275362</t>
  </si>
  <si>
    <t>3617 LOUIS RD.</t>
  </si>
  <si>
    <t>PALO ALTO</t>
  </si>
  <si>
    <t>KENDRICK HALL</t>
  </si>
  <si>
    <t>ABIGAIL</t>
  </si>
  <si>
    <t>abruce3@u.rochester.edu</t>
  </si>
  <si>
    <t>BRUCE, CHRISTINE</t>
  </si>
  <si>
    <t>CMC BOX 275473</t>
  </si>
  <si>
    <t>61 BIGELOW STREET</t>
  </si>
  <si>
    <t>BINGHAMTON</t>
  </si>
  <si>
    <t>MAXIMILLIAN</t>
  </si>
  <si>
    <t>BRUGGEMAN</t>
  </si>
  <si>
    <t>CHASE</t>
  </si>
  <si>
    <t>mbruggem@u.rochester.edu</t>
  </si>
  <si>
    <t>Comp Sci</t>
  </si>
  <si>
    <t>BRUGGEMAN, DESIREE</t>
  </si>
  <si>
    <t>CMC BOX 276949</t>
  </si>
  <si>
    <t>2500 SALEM STREET</t>
  </si>
  <si>
    <t>CINCINNATI</t>
  </si>
  <si>
    <t>Kaspar</t>
  </si>
  <si>
    <t>Brugger</t>
  </si>
  <si>
    <t>kas.brug887@gmail.com</t>
  </si>
  <si>
    <t>RIT</t>
  </si>
  <si>
    <t>67 Marshall Street</t>
  </si>
  <si>
    <t>Apt 3</t>
  </si>
  <si>
    <t>412 538 9554</t>
  </si>
  <si>
    <t>67 Marshall St</t>
  </si>
  <si>
    <t>Kaspar Brugger</t>
  </si>
  <si>
    <t>Hailey</t>
  </si>
  <si>
    <t>Bruneau</t>
  </si>
  <si>
    <t>hbruneau@u.rochester.edu</t>
  </si>
  <si>
    <t>CMC BOX 275484</t>
  </si>
  <si>
    <t>East Haven, CT 06513-1209</t>
  </si>
  <si>
    <t>25 Harmac Dr</t>
  </si>
  <si>
    <t>East Haven</t>
  </si>
  <si>
    <t>Co</t>
  </si>
  <si>
    <t>'+1 (203) 9859757</t>
  </si>
  <si>
    <t>ALANE</t>
  </si>
  <si>
    <t>BRUNSCHWEIGER</t>
  </si>
  <si>
    <t>abrunsch@u.rochester.edu</t>
  </si>
  <si>
    <t>BRUNSCHWEIGER, PETER</t>
  </si>
  <si>
    <t>7645 CREEKWOOD ESTATES</t>
  </si>
  <si>
    <t>ONTARIO</t>
  </si>
  <si>
    <t>Bryant</t>
  </si>
  <si>
    <t>Morgan</t>
  </si>
  <si>
    <t>ebryant8@u.rochester.edu</t>
  </si>
  <si>
    <t>IES Abroad Sydney Summer - Internship</t>
  </si>
  <si>
    <t>CMC BOX 274874</t>
  </si>
  <si>
    <t>Bantam, CT 06750-1613</t>
  </si>
  <si>
    <t>87 Vanderpoel Ave</t>
  </si>
  <si>
    <t>Bantam</t>
  </si>
  <si>
    <t>'+1 (860) 9603669</t>
  </si>
  <si>
    <t>BRZAC</t>
  </si>
  <si>
    <t>ebrzac@u.rochester.edu</t>
  </si>
  <si>
    <t>BRZAC, LORETTA</t>
  </si>
  <si>
    <t>CMC BOX 272407</t>
  </si>
  <si>
    <t>7 WINDING CREEK WAY</t>
  </si>
  <si>
    <t>COHOES</t>
  </si>
  <si>
    <t>715 WILDER HALL</t>
  </si>
  <si>
    <t>800 JOSEPH C WILSON BLVD</t>
  </si>
  <si>
    <t>Bubina</t>
  </si>
  <si>
    <t>vbubina@u.Rochester.edu</t>
  </si>
  <si>
    <t>CMC BOX 274002</t>
  </si>
  <si>
    <t>Fairport, NY 14450-8739</t>
  </si>
  <si>
    <t>44 Braunston Dr</t>
  </si>
  <si>
    <t>Fairport</t>
  </si>
  <si>
    <t>14450-8739</t>
  </si>
  <si>
    <t>'+1 (585) 4894481</t>
  </si>
  <si>
    <t>HEIDI</t>
  </si>
  <si>
    <t>BUDD</t>
  </si>
  <si>
    <t>hbudd4@u.rochester.edu</t>
  </si>
  <si>
    <t>BUDD, CLAIRE</t>
  </si>
  <si>
    <t>CMC BOX 273822</t>
  </si>
  <si>
    <t>10905 CARROLL WOOD WAY</t>
  </si>
  <si>
    <t>975 HILL COURT RD.</t>
  </si>
  <si>
    <t>890 DIVERSEY DRIVE</t>
  </si>
  <si>
    <t>Aashee</t>
  </si>
  <si>
    <t>Budhwani</t>
  </si>
  <si>
    <t>Hussain</t>
  </si>
  <si>
    <t>abudhwan@u.Rochester.edu</t>
  </si>
  <si>
    <t>University of Melbourne (GE3 - Engineering)</t>
  </si>
  <si>
    <t>Melbourne, Australia</t>
  </si>
  <si>
    <t>Biomedical Engineering</t>
  </si>
  <si>
    <t>Mathematics College Grads</t>
  </si>
  <si>
    <t>GABRIELLE</t>
  </si>
  <si>
    <t>BUENO</t>
  </si>
  <si>
    <t>LEAH</t>
  </si>
  <si>
    <t>gbueno@u.rochester.edu</t>
  </si>
  <si>
    <t>SUNY Stony Brook - Madagascar</t>
  </si>
  <si>
    <t>Fianarantsoa, Madagascar</t>
  </si>
  <si>
    <t>POVERMAN, KATE</t>
  </si>
  <si>
    <t>39 ADAMS STREET</t>
  </si>
  <si>
    <t>BROOKLINE</t>
  </si>
  <si>
    <t>CROSBY HALL</t>
  </si>
  <si>
    <t>LILIANA</t>
  </si>
  <si>
    <t>BUICKIANS</t>
  </si>
  <si>
    <t>NATALIE</t>
  </si>
  <si>
    <t>nbuickia@u.rochester.edu</t>
  </si>
  <si>
    <t>Urbania, Italy;Multiple, Multiple;Urbania, Italy</t>
  </si>
  <si>
    <t>BUICKIANS, MARAL</t>
  </si>
  <si>
    <t>CONT OF ENROLLMENT</t>
  </si>
  <si>
    <t>1990 FERN LANE</t>
  </si>
  <si>
    <t>GLENDALE</t>
  </si>
  <si>
    <t>Earl</t>
  </si>
  <si>
    <t>Bumagat</t>
  </si>
  <si>
    <t>Lawrence</t>
  </si>
  <si>
    <t>ebumagat@u.rochester.edu</t>
  </si>
  <si>
    <t>Yonsei University - International Summer School</t>
  </si>
  <si>
    <t>CMC BOX 277385</t>
  </si>
  <si>
    <t>Los Angeles, CA 90026-4631</t>
  </si>
  <si>
    <t>153 N Vendome St</t>
  </si>
  <si>
    <t>Los Angeles</t>
  </si>
  <si>
    <t>90026-4631</t>
  </si>
  <si>
    <t>'+1 (323) 8473246</t>
  </si>
  <si>
    <t>Brittney</t>
  </si>
  <si>
    <t>Bunkis</t>
  </si>
  <si>
    <t>bbunkis@u.rochester.edu</t>
  </si>
  <si>
    <t>Piper</t>
  </si>
  <si>
    <t>Burdick</t>
  </si>
  <si>
    <t>Madison</t>
  </si>
  <si>
    <t>pburdic2@u.Rochester.edu</t>
  </si>
  <si>
    <t>CMC BOX 274849</t>
  </si>
  <si>
    <t>Pittsford, NY 14534-1079</t>
  </si>
  <si>
    <t>7 Fairway Xing</t>
  </si>
  <si>
    <t>14534-1079</t>
  </si>
  <si>
    <t>'+1 (585) 6357933</t>
  </si>
  <si>
    <t>Burke</t>
  </si>
  <si>
    <t>mburke16@u.rochester.edu</t>
  </si>
  <si>
    <t>Greenville, SC 29607-7102</t>
  </si>
  <si>
    <t>35 Windrush Ln</t>
  </si>
  <si>
    <t>Greenville</t>
  </si>
  <si>
    <t>So</t>
  </si>
  <si>
    <t>29607-7102</t>
  </si>
  <si>
    <t>'+1 (864) 9063425</t>
  </si>
  <si>
    <t>Burnell</t>
  </si>
  <si>
    <t>Emergency Research Admin</t>
  </si>
  <si>
    <t>DANIELA</t>
  </si>
  <si>
    <t>BURNES VARGAS</t>
  </si>
  <si>
    <t>dburnesv@u.rochester.edu</t>
  </si>
  <si>
    <t>MEXICO</t>
  </si>
  <si>
    <t>VARGAS DE BURNES, LILIANA</t>
  </si>
  <si>
    <t>52-18182874230</t>
  </si>
  <si>
    <t>SLATER 131</t>
  </si>
  <si>
    <t>PIRANDELLO 429</t>
  </si>
  <si>
    <t>SENDEROS DE SAN JERONIMO</t>
  </si>
  <si>
    <t>MONTERREY</t>
  </si>
  <si>
    <t>52-8183486542</t>
  </si>
  <si>
    <t>HALLE</t>
  </si>
  <si>
    <t>BURNS</t>
  </si>
  <si>
    <t>hburns2@u.rochester.edu</t>
  </si>
  <si>
    <t>BURNS, FRAN</t>
  </si>
  <si>
    <t>CPU BOX 273584</t>
  </si>
  <si>
    <t>4919 PLUM RUN COURT</t>
  </si>
  <si>
    <t>WILMINGTON</t>
  </si>
  <si>
    <t>DE</t>
  </si>
  <si>
    <t>ELLEN</t>
  </si>
  <si>
    <t>mburns8@u.rochester.edu</t>
  </si>
  <si>
    <t>BURNS, ELIZABETH</t>
  </si>
  <si>
    <t>CMC BOX 271360</t>
  </si>
  <si>
    <t>9 UNION ST</t>
  </si>
  <si>
    <t>ONEONTA</t>
  </si>
  <si>
    <t>9 UNION STREET</t>
  </si>
  <si>
    <t>Busaba</t>
  </si>
  <si>
    <t>jbusaba@u.rochester.edu</t>
  </si>
  <si>
    <t>BUSABA</t>
  </si>
  <si>
    <t>dbusaba2@u.rochester.edu</t>
  </si>
  <si>
    <t>BUSABA, FADI</t>
  </si>
  <si>
    <t>45 BEECHWOOD PARK</t>
  </si>
  <si>
    <t>166 RALEIGH STREET</t>
  </si>
  <si>
    <t>Stephanie</t>
  </si>
  <si>
    <t>Busch</t>
  </si>
  <si>
    <t>sbusch3@u.rochester.edu</t>
  </si>
  <si>
    <t>DIS Copenhagen TC</t>
  </si>
  <si>
    <t>LEAHY, ELIZABETH</t>
  </si>
  <si>
    <t>Stephanie Busch</t>
  </si>
  <si>
    <t>She</t>
  </si>
  <si>
    <t>CMC BOX 274469</t>
  </si>
  <si>
    <t>25025 SE KLAHANIE BLVD #F203</t>
  </si>
  <si>
    <t>ISSAQUAH</t>
  </si>
  <si>
    <t>RIVERVIEW G204</t>
  </si>
  <si>
    <t>2542 261ST AVE SE</t>
  </si>
  <si>
    <t>SAMMAMISH</t>
  </si>
  <si>
    <t>BUSCH</t>
  </si>
  <si>
    <t>JOSEPH</t>
  </si>
  <si>
    <t>ebusch@u.rochester.edu</t>
  </si>
  <si>
    <t>CMC BOX 275483</t>
  </si>
  <si>
    <t>Baltimore, MD 21209-3732</t>
  </si>
  <si>
    <t>2031 Myrtlewood Rd</t>
  </si>
  <si>
    <t>21209-3732</t>
  </si>
  <si>
    <t>'+1 (443) 6870030</t>
  </si>
  <si>
    <t>BUSHOY</t>
  </si>
  <si>
    <t>mbushoy@u.rochester.edu</t>
  </si>
  <si>
    <t>BUSHOY, ALLA</t>
  </si>
  <si>
    <t>CMC BOX 271691</t>
  </si>
  <si>
    <t>45 DEBORAH RD</t>
  </si>
  <si>
    <t>NEWTON</t>
  </si>
  <si>
    <t>RIVERVIEW COLLEGIATE APARTMENT</t>
  </si>
  <si>
    <t>BUTCHER</t>
  </si>
  <si>
    <t>ADA MARIE</t>
  </si>
  <si>
    <t>ebutcher@u.rochester.edu</t>
  </si>
  <si>
    <t>BUTCHER, ROSE</t>
  </si>
  <si>
    <t>CMC BOX 271274</t>
  </si>
  <si>
    <t>9035 STATE ROUTE 329</t>
  </si>
  <si>
    <t>STEWART</t>
  </si>
  <si>
    <t>124 WINDSORSHIRE DR APT G</t>
  </si>
  <si>
    <t>Destanee</t>
  </si>
  <si>
    <t>Butler</t>
  </si>
  <si>
    <t>dbutl16@u.Rochester.edu</t>
  </si>
  <si>
    <t>BYRON</t>
  </si>
  <si>
    <t>Q</t>
  </si>
  <si>
    <t>sbyron@u.rochester.edu</t>
  </si>
  <si>
    <t>DIS Copenhagen - Sustainability</t>
  </si>
  <si>
    <t>BYRON, KELLY</t>
  </si>
  <si>
    <t>CMC BOX 274460</t>
  </si>
  <si>
    <t>31 SOUTH TRAIL</t>
  </si>
  <si>
    <t>NIANTIC</t>
  </si>
  <si>
    <t>AMANDA</t>
  </si>
  <si>
    <t>CABAL</t>
  </si>
  <si>
    <t>acabal@u.rochester.edu</t>
  </si>
  <si>
    <t>CABAL, JULIE</t>
  </si>
  <si>
    <t>CMC BOX 272136</t>
  </si>
  <si>
    <t>3 HILLVIEW DR</t>
  </si>
  <si>
    <t>UNION SPRINGS</t>
  </si>
  <si>
    <t>3 HILLVIEW DRIVE</t>
  </si>
  <si>
    <t>Camila</t>
  </si>
  <si>
    <t>Cabrera</t>
  </si>
  <si>
    <t>Alejandra</t>
  </si>
  <si>
    <t>ccabrer4@u.rochester.edu</t>
  </si>
  <si>
    <t>CIEE Open Campus Block Program in Santiago</t>
  </si>
  <si>
    <t>Santiago, Chile;Rome, Italy;Dublin, Ireland</t>
  </si>
  <si>
    <t>CMC BOX 272003</t>
  </si>
  <si>
    <t>115 Millbank St.</t>
  </si>
  <si>
    <t>'+1 (786) 5107470</t>
  </si>
  <si>
    <t>CARLOS</t>
  </si>
  <si>
    <t>CABRERA MARTINEZ</t>
  </si>
  <si>
    <t>MAURICIO</t>
  </si>
  <si>
    <t>ccabrer3@u.rochester.edu</t>
  </si>
  <si>
    <t>CAPA The Global Education Network (Virtual Program)</t>
  </si>
  <si>
    <t>Uruapan</t>
  </si>
  <si>
    <t>Isaac Arriaga #128</t>
  </si>
  <si>
    <t>'+1 (585) 4907768</t>
  </si>
  <si>
    <t>Simon Career Ctr. Ng Trek (Simon)</t>
  </si>
  <si>
    <t>2020-2021</t>
  </si>
  <si>
    <t>Winter break 2020-2021</t>
  </si>
  <si>
    <t>Ivan</t>
  </si>
  <si>
    <t>Cabrilo</t>
  </si>
  <si>
    <t>icabrilo@u.rochester.edu</t>
  </si>
  <si>
    <t>Podgorica, Montenegro</t>
  </si>
  <si>
    <t>Career Center</t>
  </si>
  <si>
    <t>approved full year. Waiting on official CAF</t>
  </si>
  <si>
    <t>IES Abroad Amsterdam - Business &amp; Economics</t>
  </si>
  <si>
    <t>SHANIQUE</t>
  </si>
  <si>
    <t>CADDLE</t>
  </si>
  <si>
    <t>REGEENA</t>
  </si>
  <si>
    <t>scaddle@u.rochester.edu</t>
  </si>
  <si>
    <t>DIS Copenhagen - Sociology</t>
  </si>
  <si>
    <t>BARBADOS</t>
  </si>
  <si>
    <t>BEND, JACQUELINE</t>
  </si>
  <si>
    <t>1-246-248-8662</t>
  </si>
  <si>
    <t>CMC BOX 277090</t>
  </si>
  <si>
    <t>TIERNAN 325</t>
  </si>
  <si>
    <t>QIAOEN</t>
  </si>
  <si>
    <t>CAI</t>
  </si>
  <si>
    <t>qiaoen.cai@simon.rochester.edu</t>
  </si>
  <si>
    <t>Shanghai, China;Beijing, China</t>
  </si>
  <si>
    <t>MS</t>
  </si>
  <si>
    <t>Finance [FIS]</t>
  </si>
  <si>
    <t>Upper East Side Chaoyang Dist</t>
  </si>
  <si>
    <t>11-2-501, Binhe Garden</t>
  </si>
  <si>
    <t>Be</t>
  </si>
  <si>
    <t>'+1 (585) 2844285</t>
  </si>
  <si>
    <t>YILIN</t>
  </si>
  <si>
    <t>ycai26@u.rochester.edu</t>
  </si>
  <si>
    <t>CMC BOX 272906</t>
  </si>
  <si>
    <t>Shanghai</t>
  </si>
  <si>
    <t>PuDong New District</t>
  </si>
  <si>
    <t>Room 302, Block 57, No 1728 Chengshan Road</t>
  </si>
  <si>
    <t>Sh</t>
  </si>
  <si>
    <t>'+1 (585) 7296603</t>
  </si>
  <si>
    <t>XINYU</t>
  </si>
  <si>
    <t>xcai12@u.rochester.edu</t>
  </si>
  <si>
    <t>CMC BOX 272054</t>
  </si>
  <si>
    <t>South Wuning Rd</t>
  </si>
  <si>
    <t>Rm 805 #9 Lane 195</t>
  </si>
  <si>
    <t>YIWEN</t>
  </si>
  <si>
    <t>ycai21@u.rochester.edu</t>
  </si>
  <si>
    <t>CMC BOX 275971</t>
  </si>
  <si>
    <t>jiangsu, zhangjiagang</t>
  </si>
  <si>
    <t>zhangjiagang Jiyanghu Huangguan, building 2, apt306</t>
  </si>
  <si>
    <t>jiyang Lake Ecological Garden Gangcheng Avenue Dongyu JiyangHu Avenue intersection Southeast Ce</t>
  </si>
  <si>
    <t>zhangjiagang</t>
  </si>
  <si>
    <t>'+86 (139) 15695777</t>
  </si>
  <si>
    <t>Nuofei</t>
  </si>
  <si>
    <t>Cai</t>
  </si>
  <si>
    <t>1441228481@qq.com</t>
  </si>
  <si>
    <t>???????????????????????150?</t>
  </si>
  <si>
    <t>Hangzhou</t>
  </si>
  <si>
    <t>Zhejiang</t>
  </si>
  <si>
    <t>Yuduo</t>
  </si>
  <si>
    <t>ycai32@u.rochester.edu</t>
  </si>
  <si>
    <t>Rm.3807,No.35,South Gongyuan Rd.,Siming Dist.</t>
  </si>
  <si>
    <t>Xiamen</t>
  </si>
  <si>
    <t>Fujian</t>
  </si>
  <si>
    <t>(86)17350877653</t>
  </si>
  <si>
    <t>Yunshan</t>
  </si>
  <si>
    <t>ycai25@u.rochester.edu</t>
  </si>
  <si>
    <t>CMC BOX 275960</t>
  </si>
  <si>
    <t>Pittsford, NY 14534</t>
  </si>
  <si>
    <t>65 Sutton Pt</t>
  </si>
  <si>
    <t>'+86 (182) 11765627</t>
  </si>
  <si>
    <t>Marisa</t>
  </si>
  <si>
    <t>Caiola</t>
  </si>
  <si>
    <t>mcaiola@u.rochester.edu</t>
  </si>
  <si>
    <t>Clin &amp; Social Psychology-MHFC</t>
  </si>
  <si>
    <t>icaiola@u.Rochester.edu</t>
  </si>
  <si>
    <t>CALABRIA</t>
  </si>
  <si>
    <t>casey_calabria@urmc.rochester.edu</t>
  </si>
  <si>
    <t>OPD Pediatrics</t>
  </si>
  <si>
    <t>Brennan</t>
  </si>
  <si>
    <t>Callahan-Stiles</t>
  </si>
  <si>
    <t>Garryk</t>
  </si>
  <si>
    <t>bcallah5@u.rochester.edu</t>
  </si>
  <si>
    <t>1575 Elmwood Ave #6</t>
  </si>
  <si>
    <t>'+1 (585) 3531228</t>
  </si>
  <si>
    <t>Callanan</t>
  </si>
  <si>
    <t>acallan3@u.rochester.edu</t>
  </si>
  <si>
    <t>Environmental Engineering [EV]</t>
  </si>
  <si>
    <t>CMC BOX 272336</t>
  </si>
  <si>
    <t>Boulder, CO 80304-1607</t>
  </si>
  <si>
    <t>3629 21st St</t>
  </si>
  <si>
    <t>Boulder</t>
  </si>
  <si>
    <t>80304-1607</t>
  </si>
  <si>
    <t>'+1 (720) 5324307</t>
  </si>
  <si>
    <t>EMANUEL</t>
  </si>
  <si>
    <t>CALMAR</t>
  </si>
  <si>
    <t>ecalmar@u.rochester.edu</t>
  </si>
  <si>
    <t>FERGUSON, CONOR</t>
  </si>
  <si>
    <t>CMC BOX 276066</t>
  </si>
  <si>
    <t>60 COLLINS ROAD</t>
  </si>
  <si>
    <t>STONINGTON</t>
  </si>
  <si>
    <t>242 BROOKS AVE</t>
  </si>
  <si>
    <t>PETER</t>
  </si>
  <si>
    <t>CAMENZIND</t>
  </si>
  <si>
    <t>peter.camenzind@simon.rochester.edu</t>
  </si>
  <si>
    <t>CAMENZIND, CAROLINE</t>
  </si>
  <si>
    <t>417 92000174</t>
  </si>
  <si>
    <t>1874 CRITTENDEN RD APT 1</t>
  </si>
  <si>
    <t>Leah</t>
  </si>
  <si>
    <t>Camiolo</t>
  </si>
  <si>
    <t>Faith</t>
  </si>
  <si>
    <t>lcamiolo@u.rochester.edu</t>
  </si>
  <si>
    <t>Waiting on application Interview.</t>
  </si>
  <si>
    <t>Florence: Lisio Italian Studies</t>
  </si>
  <si>
    <t>CMC BOX 271193</t>
  </si>
  <si>
    <t>Lima, NY 14485</t>
  </si>
  <si>
    <t>Apt 2</t>
  </si>
  <si>
    <t>7252 College Street</t>
  </si>
  <si>
    <t>Lima</t>
  </si>
  <si>
    <t>'+1 (515) 2690086</t>
  </si>
  <si>
    <t>Aurelia</t>
  </si>
  <si>
    <t>Cammack</t>
  </si>
  <si>
    <t>Center for Education Abroad</t>
  </si>
  <si>
    <t>CAMPANARO</t>
  </si>
  <si>
    <t>jcampana@u.rochester.edu</t>
  </si>
  <si>
    <t>AUKER, JAMIE</t>
  </si>
  <si>
    <t>CPU BOX 274482</t>
  </si>
  <si>
    <t>122 SHERFIELD CT</t>
  </si>
  <si>
    <t>ELIZABETHTOWN</t>
  </si>
  <si>
    <t>560 FRATERNITY RD.</t>
  </si>
  <si>
    <t>BURTON 120</t>
  </si>
  <si>
    <t>Jesse</t>
  </si>
  <si>
    <t>Campanelli</t>
  </si>
  <si>
    <t>jcampane@u.rochester.edu</t>
  </si>
  <si>
    <t>Fishkill, NY 12524-2802</t>
  </si>
  <si>
    <t>250 Bedford Ln</t>
  </si>
  <si>
    <t>Fishkill</t>
  </si>
  <si>
    <t>12524-2802</t>
  </si>
  <si>
    <t>'+1 (845) 8383787</t>
  </si>
  <si>
    <t>Caitlin</t>
  </si>
  <si>
    <t>Canario</t>
  </si>
  <si>
    <t>ccanario@u.rochester.edu</t>
  </si>
  <si>
    <t>CMC BOX 275535</t>
  </si>
  <si>
    <t>Geneva, NY 14456-1401</t>
  </si>
  <si>
    <t>565 Castle St</t>
  </si>
  <si>
    <t>Geneva</t>
  </si>
  <si>
    <t>14456-1401</t>
  </si>
  <si>
    <t>'+1 (315) 7593405</t>
  </si>
  <si>
    <t>CANCELMO</t>
  </si>
  <si>
    <t>dcancelm@u.rochester.edu</t>
  </si>
  <si>
    <t>CANCELMO, DONALD AND CAROLE</t>
  </si>
  <si>
    <t>CMC BOX 275270</t>
  </si>
  <si>
    <t>172 SULLIVAN ROAD</t>
  </si>
  <si>
    <t>199 BARTON STREET</t>
  </si>
  <si>
    <t>CANNING</t>
  </si>
  <si>
    <t>FRANCIS</t>
  </si>
  <si>
    <t>jcannin2@u.rochester.edu</t>
  </si>
  <si>
    <t>Intercollegiate Center for Classical Studies in Rome (ICCS)</t>
  </si>
  <si>
    <t>CANNING, EDWIN</t>
  </si>
  <si>
    <t>CMC BOX 275675</t>
  </si>
  <si>
    <t>3518 RIVER RD</t>
  </si>
  <si>
    <t>PIFFARD</t>
  </si>
  <si>
    <t>1143 SOUTH PLYMOUTH AVE</t>
  </si>
  <si>
    <t>Addilae</t>
  </si>
  <si>
    <t>Canning</t>
  </si>
  <si>
    <t>acanning_work@ur.rochester.edu</t>
  </si>
  <si>
    <t>Quebec, Canada</t>
  </si>
  <si>
    <t>ESM Concert Office</t>
  </si>
  <si>
    <t>Cannone</t>
  </si>
  <si>
    <t>Patrick</t>
  </si>
  <si>
    <t>ncannone@u.rochester.edu</t>
  </si>
  <si>
    <t>Computer Science Undergrads</t>
  </si>
  <si>
    <t>ANDRES</t>
  </si>
  <si>
    <t>CANO BOTERO</t>
  </si>
  <si>
    <t>FELIPE</t>
  </si>
  <si>
    <t>acano2@u.rochester.edu</t>
  </si>
  <si>
    <t>BOTERO BOTERO, LUZ MARIA</t>
  </si>
  <si>
    <t>PHYSICS AND ASTRONOMY</t>
  </si>
  <si>
    <t>CMC BOX 272975</t>
  </si>
  <si>
    <t>1236 S. PLYMOUTH AVE</t>
  </si>
  <si>
    <t>RIVERVIEW APARTMENTS C101</t>
  </si>
  <si>
    <t>GRACE</t>
  </si>
  <si>
    <t>CANTY</t>
  </si>
  <si>
    <t>gcanty@u.rochester.edu</t>
  </si>
  <si>
    <t>Environmental Studies [ESP]</t>
  </si>
  <si>
    <t>Environmental Sciences [EVS]</t>
  </si>
  <si>
    <t>Schenectady, NY 12308</t>
  </si>
  <si>
    <t>1445 Wendell Ave</t>
  </si>
  <si>
    <t>Schenectady</t>
  </si>
  <si>
    <t>'+1 (518) 8802727</t>
  </si>
  <si>
    <t>YIXIN</t>
  </si>
  <si>
    <t>CAO</t>
  </si>
  <si>
    <t>ycao15@u.rochester.edu</t>
  </si>
  <si>
    <t>CAO, NING</t>
  </si>
  <si>
    <t>CMC BOX 273914</t>
  </si>
  <si>
    <t>52 ARVINE HTS.</t>
  </si>
  <si>
    <t>88 Guoxiu Rd., Building 97 Suite 102</t>
  </si>
  <si>
    <t>'+8613501686355</t>
  </si>
  <si>
    <t>BEIYU</t>
  </si>
  <si>
    <t>bcao8@u.rochester.edu</t>
  </si>
  <si>
    <t>CAO, JUNYI</t>
  </si>
  <si>
    <t>CMC BOX 275189</t>
  </si>
  <si>
    <t>CLAIRE</t>
  </si>
  <si>
    <t>ccao5@u.rochester.edu</t>
  </si>
  <si>
    <t>Biological Sciences [BIOSCI]</t>
  </si>
  <si>
    <t>CMC BOX 275066</t>
  </si>
  <si>
    <t>Chappaqua, NY 10514-1416</t>
  </si>
  <si>
    <t>192 Millwood Rd</t>
  </si>
  <si>
    <t>10514-1416</t>
  </si>
  <si>
    <t>'+1 (914) 2758184</t>
  </si>
  <si>
    <t>ZIYU</t>
  </si>
  <si>
    <t>zcao14@u.rochester.edu</t>
  </si>
  <si>
    <t>Guiyang</t>
  </si>
  <si>
    <t>Building B6, Apt 2503</t>
  </si>
  <si>
    <t>Block B, Jinhuayuan, Shibiao R</t>
  </si>
  <si>
    <t>Gu</t>
  </si>
  <si>
    <t>'+86 (187) 98013233</t>
  </si>
  <si>
    <t>Qi</t>
  </si>
  <si>
    <t>Cao</t>
  </si>
  <si>
    <t>qcao8@u.rochester.edu</t>
  </si>
  <si>
    <t>7-2-701jiyueyuan, binhexiqu(???????7-2-701)</t>
  </si>
  <si>
    <t>BJ</t>
  </si>
  <si>
    <t>'+86 13716382188</t>
  </si>
  <si>
    <t>Qi Cao(??)</t>
  </si>
  <si>
    <t>Jason</t>
  </si>
  <si>
    <t>Minh</t>
  </si>
  <si>
    <t>jcao14@u.rochester.edu</t>
  </si>
  <si>
    <t>East Asian Studies [EAH]</t>
  </si>
  <si>
    <t>CMC BOX 274454</t>
  </si>
  <si>
    <t>Rochester, NY 14615-3221</t>
  </si>
  <si>
    <t>33 Fox St</t>
  </si>
  <si>
    <t>14615-3221</t>
  </si>
  <si>
    <t>'+1 (585) 8206144</t>
  </si>
  <si>
    <t>Wenxin</t>
  </si>
  <si>
    <t>scao8@u.rochester.edu</t>
  </si>
  <si>
    <t>ESM - Conservatoire National Sup√©rieur de Musique et de Danse de Paris</t>
  </si>
  <si>
    <t>100 Gibbs St.</t>
  </si>
  <si>
    <t>CMC BOX 81</t>
  </si>
  <si>
    <t>Richmond, BC V6X 0A6</t>
  </si>
  <si>
    <t>#1106-7362 Elmbridge Way</t>
  </si>
  <si>
    <t>Richmond</t>
  </si>
  <si>
    <t>V6X 0A6</t>
  </si>
  <si>
    <t>'+1 (917) 7697606</t>
  </si>
  <si>
    <t>JACLYN</t>
  </si>
  <si>
    <t>CAPITA</t>
  </si>
  <si>
    <t>jcapita2@u.rochester.edu</t>
  </si>
  <si>
    <t>Jackie</t>
  </si>
  <si>
    <t>Advanced Studies in England TC</t>
  </si>
  <si>
    <t>Spring break 2016</t>
  </si>
  <si>
    <t>CAPLIN</t>
  </si>
  <si>
    <t>HARRISON</t>
  </si>
  <si>
    <t>jcaplin@u.rochester.edu</t>
  </si>
  <si>
    <t>Arona, Italy</t>
  </si>
  <si>
    <t>CAPLIN, ANNETTE</t>
  </si>
  <si>
    <t>500 JOSEPH C. WILSON BLVD.</t>
  </si>
  <si>
    <t>CMC BOX 273402</t>
  </si>
  <si>
    <t>456 29TH ST</t>
  </si>
  <si>
    <t>MANHATTAN BCH</t>
  </si>
  <si>
    <t>FAIRCHILD HOUSE</t>
  </si>
  <si>
    <t>ROOM 410</t>
  </si>
  <si>
    <t>456 29th St</t>
  </si>
  <si>
    <t>Manhattan Beach</t>
  </si>
  <si>
    <t>Annette Caplin</t>
  </si>
  <si>
    <t>CAPOVANI</t>
  </si>
  <si>
    <t>mcapovan@u.rochester.edu</t>
  </si>
  <si>
    <t>FARRELL, SHARON</t>
  </si>
  <si>
    <t>CMC BOX 275619</t>
  </si>
  <si>
    <t>903 SHARDON COURT</t>
  </si>
  <si>
    <t>SCHENECTADY</t>
  </si>
  <si>
    <t>77 CRITTENDEN BLVD.</t>
  </si>
  <si>
    <t>Capps</t>
  </si>
  <si>
    <t>kcapps@trinity.edu</t>
  </si>
  <si>
    <t>TRINITY UNIVERSITY (SAN ANTONIO, TX)</t>
  </si>
  <si>
    <t>3607 Laurel Ledge lane</t>
  </si>
  <si>
    <t>Austin</t>
  </si>
  <si>
    <t>Texas</t>
  </si>
  <si>
    <t>78731-4047</t>
  </si>
  <si>
    <t>Katherine Elizabeth Capps</t>
  </si>
  <si>
    <t>CARABALLO</t>
  </si>
  <si>
    <t>ncarabal@u.rochester.edu</t>
  </si>
  <si>
    <t>ORTOLAZA-CARABALLO, BRENDA</t>
  </si>
  <si>
    <t>COMMUNITY EDUCATION-ESM</t>
  </si>
  <si>
    <t>CMC BOX 272268</t>
  </si>
  <si>
    <t>117 BOYD DR</t>
  </si>
  <si>
    <t>(585) 455-4182</t>
  </si>
  <si>
    <t>RIVERVIEW APARTMENTS B 104D</t>
  </si>
  <si>
    <t>HECTOR</t>
  </si>
  <si>
    <t>CARDENAS</t>
  </si>
  <si>
    <t>ANTONIO</t>
  </si>
  <si>
    <t>hcardena@u.rochester.edu</t>
  </si>
  <si>
    <t>Budapest, Hungary</t>
  </si>
  <si>
    <t>CARDENAS MARTINEZ, ANTONIO</t>
  </si>
  <si>
    <t>52-81-83389987</t>
  </si>
  <si>
    <t>CMC BOX 271646</t>
  </si>
  <si>
    <t>Gabriella</t>
  </si>
  <si>
    <t>Cariddo</t>
  </si>
  <si>
    <t>gcariddo@u.Rochester.edu</t>
  </si>
  <si>
    <t>ESM Sibley Music Library</t>
  </si>
  <si>
    <t>Stella</t>
  </si>
  <si>
    <t>Carleton</t>
  </si>
  <si>
    <t>scarleto@u.rochester.edu</t>
  </si>
  <si>
    <t>Nominated 08-13-2024</t>
  </si>
  <si>
    <t>BRYAN MATTHEW</t>
  </si>
  <si>
    <t>CARLO</t>
  </si>
  <si>
    <t>bryan.carlo@simon.rochester.edu</t>
  </si>
  <si>
    <t>58 MAY STREET</t>
  </si>
  <si>
    <t>87 ATTORNEY ST</t>
  </si>
  <si>
    <t>APT 3A</t>
  </si>
  <si>
    <t>118 MAYER AVENUE</t>
  </si>
  <si>
    <t>BUFFALO</t>
  </si>
  <si>
    <t>BRENDAN</t>
  </si>
  <si>
    <t>CARMAN</t>
  </si>
  <si>
    <t>bcarman2@u.rochester.edu</t>
  </si>
  <si>
    <t>CARMAN, MARY</t>
  </si>
  <si>
    <t>CPU BOX 274631</t>
  </si>
  <si>
    <t>170 WILLOW STREET</t>
  </si>
  <si>
    <t>GARDEN CITY</t>
  </si>
  <si>
    <t>GENESSEE ST</t>
  </si>
  <si>
    <t>GREGORY</t>
  </si>
  <si>
    <t>CARNEVALE</t>
  </si>
  <si>
    <t>gregory.carnevale@simon.rochester.edu</t>
  </si>
  <si>
    <t>Otolaryngology Faculty/Admin</t>
  </si>
  <si>
    <t>CAROLLO</t>
  </si>
  <si>
    <t>vcarollo@u.rochester.edu</t>
  </si>
  <si>
    <t>International Relations [IR]</t>
  </si>
  <si>
    <t>CMC BOX 271603</t>
  </si>
  <si>
    <t>Easton, PA 18040-8606</t>
  </si>
  <si>
    <t>2560 Sheffield Dr.</t>
  </si>
  <si>
    <t>Easton</t>
  </si>
  <si>
    <t>18040-8606</t>
  </si>
  <si>
    <t>'+1 (484) 6262556</t>
  </si>
  <si>
    <t>JARED</t>
  </si>
  <si>
    <t>CARPENTER</t>
  </si>
  <si>
    <t>jcarpe16@u.rochester.edu</t>
  </si>
  <si>
    <t>Cairo, Egypt</t>
  </si>
  <si>
    <t>BEGY, CYNTHIA</t>
  </si>
  <si>
    <t>CPU BOX 274182</t>
  </si>
  <si>
    <t>6058 ELY AVENUE</t>
  </si>
  <si>
    <t>LIVONIA</t>
  </si>
  <si>
    <t>6058 ELY AVE</t>
  </si>
  <si>
    <t>Jerusalem, Israel  TC</t>
  </si>
  <si>
    <t>Margaret</t>
  </si>
  <si>
    <t>Carpenter</t>
  </si>
  <si>
    <t>mcarpen5@u.rochester.edu*18557*removed</t>
  </si>
  <si>
    <t>Stockholm, Sweden;Paris, France</t>
  </si>
  <si>
    <t>CMC BOX 271287</t>
  </si>
  <si>
    <t>Lake Clear, NY 12945-1909</t>
  </si>
  <si>
    <t>6254 State Route 30</t>
  </si>
  <si>
    <t>Lake Clear</t>
  </si>
  <si>
    <t>12945-1909</t>
  </si>
  <si>
    <t>'+1 (518) 3543751</t>
  </si>
  <si>
    <t>CARR</t>
  </si>
  <si>
    <t>YEKATERINA</t>
  </si>
  <si>
    <t>gcarr2@u.rochester.edu</t>
  </si>
  <si>
    <t>Politics-Scottish Parliament</t>
  </si>
  <si>
    <t>NAUGHTON-CARR, JEANNE</t>
  </si>
  <si>
    <t>ETHICS</t>
  </si>
  <si>
    <t>CMC BOX 272983</t>
  </si>
  <si>
    <t>39 MCKEEL AVE</t>
  </si>
  <si>
    <t>1218 PLYMOUTH AVENUE SOUTH</t>
  </si>
  <si>
    <t>RIVERVIEW A</t>
  </si>
  <si>
    <t>jcarr7@u.rochester.edu</t>
  </si>
  <si>
    <t>CEA NUI Galway</t>
  </si>
  <si>
    <t>CARR, SUSAN</t>
  </si>
  <si>
    <t>CMC BOX 274850</t>
  </si>
  <si>
    <t>268 COMMONWEALTH ROAD</t>
  </si>
  <si>
    <t>WAYLAND</t>
  </si>
  <si>
    <t>55 SCOTTSVILLE ROAD</t>
  </si>
  <si>
    <t>Z</t>
  </si>
  <si>
    <t>jcarr8@u.rochester.edu</t>
  </si>
  <si>
    <t>IES Abroad London Direct Enrollment ‚Äì City, University of London</t>
  </si>
  <si>
    <t>ZIMON, ALISON</t>
  </si>
  <si>
    <t>CMC BOX 275890</t>
  </si>
  <si>
    <t>83 SAINT PAUL ST</t>
  </si>
  <si>
    <t>BURTON 1105</t>
  </si>
  <si>
    <t>39 AUBURN ST, APT 1</t>
  </si>
  <si>
    <t>Carr</t>
  </si>
  <si>
    <t>Corser</t>
  </si>
  <si>
    <t>ecarr4@ur.rochester.edu</t>
  </si>
  <si>
    <t>Rochester, NY 14609</t>
  </si>
  <si>
    <t>18 Carlsam Cir W</t>
  </si>
  <si>
    <t>'+1 (631) 6648969</t>
  </si>
  <si>
    <t>Carrier</t>
  </si>
  <si>
    <t>mcarrie3@u.rochester.edu</t>
  </si>
  <si>
    <t>Enfield, CT 06082-3016</t>
  </si>
  <si>
    <t>30 Saint Thomas St</t>
  </si>
  <si>
    <t>Enfield</t>
  </si>
  <si>
    <t>'+1 (860) 5596795</t>
  </si>
  <si>
    <t>CARRILLO CASAS</t>
  </si>
  <si>
    <t>acarril3@u.rochester.edu</t>
  </si>
  <si>
    <t>EPA Internships in Europe: Madrid Semester Program</t>
  </si>
  <si>
    <t>CARRILLO CASAS, JUAN DIEGO</t>
  </si>
  <si>
    <t>ENGLISH:THEATER</t>
  </si>
  <si>
    <t>CMC BOX 275795</t>
  </si>
  <si>
    <t>DRAMA HOUSE 207</t>
  </si>
  <si>
    <t>Dana</t>
  </si>
  <si>
    <t>Carris</t>
  </si>
  <si>
    <t>djcarris@tamu.edu</t>
  </si>
  <si>
    <t>588 Underwood Road</t>
  </si>
  <si>
    <t>Vestal</t>
  </si>
  <si>
    <t>Corrin</t>
  </si>
  <si>
    <t>Carroll</t>
  </si>
  <si>
    <t>ccarrol9@simon.rochester.edu</t>
  </si>
  <si>
    <t>1159 Putnam Avenue</t>
  </si>
  <si>
    <t>Corrin Carroll</t>
  </si>
  <si>
    <t>MADISON</t>
  </si>
  <si>
    <t>ELISE</t>
  </si>
  <si>
    <t>mcart12@u.rochester.edu</t>
  </si>
  <si>
    <t>CARTER, CHRISTOPHER</t>
  </si>
  <si>
    <t>CPU BOX 277068</t>
  </si>
  <si>
    <t>194 EDGEMOOR ROAD</t>
  </si>
  <si>
    <t>GILBERT HALL ROOM 484, FACULTY</t>
  </si>
  <si>
    <t>ROAD</t>
  </si>
  <si>
    <t>KELILAH</t>
  </si>
  <si>
    <t>ecarter6@u.rochester.edu</t>
  </si>
  <si>
    <t>Psychology</t>
  </si>
  <si>
    <t>SCHNELLE-CARTER, CHRISTINE</t>
  </si>
  <si>
    <t>1 CREST DRIVE</t>
  </si>
  <si>
    <t>Cartwright</t>
  </si>
  <si>
    <t>The Intern Group: Global Internship and Cultural Immersion Program (Melbourne)</t>
  </si>
  <si>
    <t>Art &amp; Art History Col</t>
  </si>
  <si>
    <t>Kristen</t>
  </si>
  <si>
    <t>Caruso</t>
  </si>
  <si>
    <t>Angelina</t>
  </si>
  <si>
    <t>kcaruso@u.rochester.edu</t>
  </si>
  <si>
    <t>English: Creative Writing [ECW]</t>
  </si>
  <si>
    <t>CMC BOX 272828</t>
  </si>
  <si>
    <t>Hillsborough, NJ 08844-4275</t>
  </si>
  <si>
    <t>57 Campbell Rd</t>
  </si>
  <si>
    <t>Hillsborough</t>
  </si>
  <si>
    <t>'+1 (609) 2338110</t>
  </si>
  <si>
    <t>Noah</t>
  </si>
  <si>
    <t>Carver</t>
  </si>
  <si>
    <t>Tobias</t>
  </si>
  <si>
    <t>ncarver2@u.rochester.edu</t>
  </si>
  <si>
    <t>Beals, ME 04611</t>
  </si>
  <si>
    <t>79 Carver Industry Rd.</t>
  </si>
  <si>
    <t>Beals</t>
  </si>
  <si>
    <t>'+1 (207) 5579143</t>
  </si>
  <si>
    <t>Casiero</t>
  </si>
  <si>
    <t>mcasiero@u.rochester.edu</t>
  </si>
  <si>
    <t>CMC BOX 272654</t>
  </si>
  <si>
    <t>Cedar Knolls, NJ 07927-1557</t>
  </si>
  <si>
    <t>56 Manger Rd</t>
  </si>
  <si>
    <t>Cedar Knolls</t>
  </si>
  <si>
    <t>'+1 (973) 2946025</t>
  </si>
  <si>
    <t>CASPER</t>
  </si>
  <si>
    <t>rcasper@u.rochester.edu</t>
  </si>
  <si>
    <t>IES Abroad Beijing - Contemporary China &amp; Chinese Language</t>
  </si>
  <si>
    <t>CASPER, HELENE</t>
  </si>
  <si>
    <t>CHINESE</t>
  </si>
  <si>
    <t>11041 CANDLELIGHT LANE</t>
  </si>
  <si>
    <t>POTOMAC</t>
  </si>
  <si>
    <t>20 TERRACE PARK</t>
  </si>
  <si>
    <t>CHRISTINA</t>
  </si>
  <si>
    <t>CASTAGNA</t>
  </si>
  <si>
    <t>ccastagn@u.rochester.edu</t>
  </si>
  <si>
    <t>CASTAGNA, ANGELA</t>
  </si>
  <si>
    <t>CPU BOX 275311</t>
  </si>
  <si>
    <t>21607 129TH AVE SE</t>
  </si>
  <si>
    <t>KENT</t>
  </si>
  <si>
    <t>500 KENDRICK ROAD</t>
  </si>
  <si>
    <t>JUAN</t>
  </si>
  <si>
    <t>CASTANO MORENO</t>
  </si>
  <si>
    <t>PABLO</t>
  </si>
  <si>
    <t>jcastan3@u.rochester.edu</t>
  </si>
  <si>
    <t>CASTANO GARCIA, ROEL</t>
  </si>
  <si>
    <t>CMC BOX 273486</t>
  </si>
  <si>
    <t>1042 GENESEE ST.</t>
  </si>
  <si>
    <t>KARINA</t>
  </si>
  <si>
    <t>CASTRO</t>
  </si>
  <si>
    <t>kcastro@u.rochester.edu</t>
  </si>
  <si>
    <t>IES Abroad Paris - French Studies</t>
  </si>
  <si>
    <t>CASTRO, CARMITA</t>
  </si>
  <si>
    <t>CMC BOX 275454</t>
  </si>
  <si>
    <t>46-05 90TH ST</t>
  </si>
  <si>
    <t>ELMHURST</t>
  </si>
  <si>
    <t>Jesus</t>
  </si>
  <si>
    <t>Castro Ojeda</t>
  </si>
  <si>
    <t>Enrique</t>
  </si>
  <si>
    <t>jcastroo@simon.rochester.edu</t>
  </si>
  <si>
    <t>MKT 449: Global Marketing Strategy in Brazil</t>
  </si>
  <si>
    <t>Sao Paulo, Brazil;Rio de Janeiro, Brazil</t>
  </si>
  <si>
    <t>Rochester, NY 14624-3760</t>
  </si>
  <si>
    <t>2 W Forest Dr</t>
  </si>
  <si>
    <t>14624-3760</t>
  </si>
  <si>
    <t>'+1 (585) 3093530</t>
  </si>
  <si>
    <t>Cavallerano</t>
  </si>
  <si>
    <t>Marc</t>
  </si>
  <si>
    <t>ncavalle@u.rochester.edu</t>
  </si>
  <si>
    <t>Wellesley, MA 02482-7009</t>
  </si>
  <si>
    <t>11 Temple Rd</t>
  </si>
  <si>
    <t>Wellesley</t>
  </si>
  <si>
    <t>'+1 (781) 7083110</t>
  </si>
  <si>
    <t>CAVANAUGH</t>
  </si>
  <si>
    <t>jcavana4@u.rochester.edu</t>
  </si>
  <si>
    <t>Nominated 9-24-19</t>
  </si>
  <si>
    <t>CMC BOX 277212</t>
  </si>
  <si>
    <t>283 Tobey Rd</t>
  </si>
  <si>
    <t>'+1 (585) 5451440</t>
  </si>
  <si>
    <t>CAZA</t>
  </si>
  <si>
    <t>LEIGH</t>
  </si>
  <si>
    <t>gcaza@u.rochester.edu</t>
  </si>
  <si>
    <t>Other short-term</t>
  </si>
  <si>
    <t>Other short-term 2017</t>
  </si>
  <si>
    <t>SPINA-CAZA, LILLIAN</t>
  </si>
  <si>
    <t>CMC BOX 271910</t>
  </si>
  <si>
    <t>413 MAIN ST</t>
  </si>
  <si>
    <t>SCHOHARIE</t>
  </si>
  <si>
    <t>PLYMOUTH AVE</t>
  </si>
  <si>
    <t>CECIL</t>
  </si>
  <si>
    <t>rcecil@u.rochester.edu</t>
  </si>
  <si>
    <t>CECIL, WENDY</t>
  </si>
  <si>
    <t>CMC BOX 274986</t>
  </si>
  <si>
    <t>2506 VIRGINIA AVE</t>
  </si>
  <si>
    <t>BARDSTOWN</t>
  </si>
  <si>
    <t>KY</t>
  </si>
  <si>
    <t>BROOKS 112</t>
  </si>
  <si>
    <t>2430 W MAIN ST</t>
  </si>
  <si>
    <t>LOUISVILLE</t>
  </si>
  <si>
    <t>MINGHUI</t>
  </si>
  <si>
    <t>CEN</t>
  </si>
  <si>
    <t>mcen@u.rochester.edu</t>
  </si>
  <si>
    <t>CMC BOX 271290</t>
  </si>
  <si>
    <t>South Shaanxi Rd</t>
  </si>
  <si>
    <t>Rm 7b4 Bldg #6 Lane 888</t>
  </si>
  <si>
    <t>'+86 (135) 24268895</t>
  </si>
  <si>
    <t>DENIZ</t>
  </si>
  <si>
    <t>CENGIZ</t>
  </si>
  <si>
    <t>dcengiz@u.rochester.edu</t>
  </si>
  <si>
    <t>Archaeological Research Program at Chavin de Huantar, Peru (Faculty Led)</t>
  </si>
  <si>
    <t>Lima, Peru;Chavin de Huantar, Peru</t>
  </si>
  <si>
    <t>BELA, VICTORIA</t>
  </si>
  <si>
    <t>BIO SCI/ECOLOGY &amp; EVOL. BIO</t>
  </si>
  <si>
    <t>CMC BOX 274502</t>
  </si>
  <si>
    <t>MUNRO HOUSE 440, ROCHESTER NY</t>
  </si>
  <si>
    <t>Diana</t>
  </si>
  <si>
    <t>Centeno</t>
  </si>
  <si>
    <t>Vanesa</t>
  </si>
  <si>
    <t>dcenteno@u.rochester.edu</t>
  </si>
  <si>
    <t>CMC BOX 272986</t>
  </si>
  <si>
    <t>Bronx, NY 10451-3263</t>
  </si>
  <si>
    <t>314 E 163rd St Apt B1</t>
  </si>
  <si>
    <t>Bronx</t>
  </si>
  <si>
    <t>10451-3263</t>
  </si>
  <si>
    <t>'+1 (718) 5372625</t>
  </si>
  <si>
    <t>SKYLAR</t>
  </si>
  <si>
    <t>CERBONE</t>
  </si>
  <si>
    <t>scerbone@u.rochester.edu</t>
  </si>
  <si>
    <t>TAKENS, DIANN</t>
  </si>
  <si>
    <t>CMC BOX 275721</t>
  </si>
  <si>
    <t>146 PARKDALE AVE.</t>
  </si>
  <si>
    <t>MEGHAN</t>
  </si>
  <si>
    <t>CERINO</t>
  </si>
  <si>
    <t>LISA</t>
  </si>
  <si>
    <t>mcerino@u.rochester.edu</t>
  </si>
  <si>
    <t>CERINO, KATHLEEN</t>
  </si>
  <si>
    <t>14 THORNE WOOD ROAD</t>
  </si>
  <si>
    <t>HIGGANUM</t>
  </si>
  <si>
    <t>400 KENDRICK RD, ROCHESTER, NY</t>
  </si>
  <si>
    <t>CERRAJERO</t>
  </si>
  <si>
    <t>francisco.cerrajero@simon.rochester.edu</t>
  </si>
  <si>
    <t>INTRACOMPANY TRANSFEREE</t>
  </si>
  <si>
    <t>NON-MATRICULATED GRADUATE</t>
  </si>
  <si>
    <t>8 SAINT MARGARET WAY</t>
  </si>
  <si>
    <t>CHAIT</t>
  </si>
  <si>
    <t>nchait@u.rochester.edu</t>
  </si>
  <si>
    <t>Politics MEP</t>
  </si>
  <si>
    <t>CHAIT, KIM</t>
  </si>
  <si>
    <t>CMC BOX 271912</t>
  </si>
  <si>
    <t>13807 WOOD DUCK CIRCLE</t>
  </si>
  <si>
    <t>LAKEWOOD RANCH</t>
  </si>
  <si>
    <t>42 RALEIGH STREET</t>
  </si>
  <si>
    <t>CHAKMAKAS</t>
  </si>
  <si>
    <t>jchakmak@u.rochester.edu</t>
  </si>
  <si>
    <t>CHAKMAKAS, JOHN</t>
  </si>
  <si>
    <t>30 FORT HILL TERRACE</t>
  </si>
  <si>
    <t>8 WETHERBY COURT</t>
  </si>
  <si>
    <t>MICHAEL KIPLIN</t>
  </si>
  <si>
    <t>CHALWELL</t>
  </si>
  <si>
    <t>michael.chalwell@simon.rochester.edu</t>
  </si>
  <si>
    <t>SING YIK</t>
  </si>
  <si>
    <t>CHAN</t>
  </si>
  <si>
    <t>schan29@u.rochester.edu</t>
  </si>
  <si>
    <t>Japanese [JM]</t>
  </si>
  <si>
    <t>CMC BOX 272000</t>
  </si>
  <si>
    <t>Jingyang, Deyang</t>
  </si>
  <si>
    <t>Long Wan Shang Cheng 3-24-3</t>
  </si>
  <si>
    <t>Jinghua N Road</t>
  </si>
  <si>
    <t>Deyang</t>
  </si>
  <si>
    <t>Si</t>
  </si>
  <si>
    <t>'+86 (134) 22009977</t>
  </si>
  <si>
    <t>Chan</t>
  </si>
  <si>
    <t>mchan26@u.rochester.edu</t>
  </si>
  <si>
    <t>Statistics [STT]</t>
  </si>
  <si>
    <t>CMC BOX 271806</t>
  </si>
  <si>
    <t>Falls Church, VA 22042</t>
  </si>
  <si>
    <t>1841 Lusby Pl</t>
  </si>
  <si>
    <t>Falls Church</t>
  </si>
  <si>
    <t>'+1 (516) 6978022</t>
  </si>
  <si>
    <t>Cadence</t>
  </si>
  <si>
    <t>cchan45@u.rochester.edu</t>
  </si>
  <si>
    <t>No CAF</t>
  </si>
  <si>
    <t>CMC BOX 275755</t>
  </si>
  <si>
    <t>New York, NY 10023-2906</t>
  </si>
  <si>
    <t>175 W 73rd St Apt 10EF</t>
  </si>
  <si>
    <t>10023-2906</t>
  </si>
  <si>
    <t>'+1 (646) 6610252</t>
  </si>
  <si>
    <t>175 West 73Rd St Apt #10ef</t>
  </si>
  <si>
    <t>917-846-9163</t>
  </si>
  <si>
    <t>David Chan</t>
  </si>
  <si>
    <t>Shreyantan</t>
  </si>
  <si>
    <t>Chanda</t>
  </si>
  <si>
    <t>schanda@u.rochester.edu</t>
  </si>
  <si>
    <t>CMC BOX 276671</t>
  </si>
  <si>
    <t>Flushing, NY 11355-3772</t>
  </si>
  <si>
    <t>4370 Kissena Blvd Apt 2K</t>
  </si>
  <si>
    <t>Flushing</t>
  </si>
  <si>
    <t>11355-3772</t>
  </si>
  <si>
    <t>'+1 (732) 5990731</t>
  </si>
  <si>
    <t>DEVI PRASAD</t>
  </si>
  <si>
    <t>CHANDRAGIRI</t>
  </si>
  <si>
    <t>devi.chandragiri@simon.rochester.edu</t>
  </si>
  <si>
    <t>MARIA</t>
  </si>
  <si>
    <t>CHANEZ</t>
  </si>
  <si>
    <t>AZUCENA</t>
  </si>
  <si>
    <t>mchanez@u.rochester.edu</t>
  </si>
  <si>
    <t>MORALES, SARAI</t>
  </si>
  <si>
    <t>CMC BOX 273765</t>
  </si>
  <si>
    <t>635 E 228TH ST, APT. 5E</t>
  </si>
  <si>
    <t>BRIAN</t>
  </si>
  <si>
    <t>CHANG</t>
  </si>
  <si>
    <t>bchang9@u.rochester.edu</t>
  </si>
  <si>
    <t>CHANG, FANG-CHIA</t>
  </si>
  <si>
    <t>CMC BOX 271877</t>
  </si>
  <si>
    <t>BROOKS CROSSING 76</t>
  </si>
  <si>
    <t>CONNIE</t>
  </si>
  <si>
    <t>cchang48@u.rochester.edu</t>
  </si>
  <si>
    <t>Chinese University of Hong Kong - International Summer School</t>
  </si>
  <si>
    <t>CHANG, IVY</t>
  </si>
  <si>
    <t>CMC BOX 275398</t>
  </si>
  <si>
    <t>1023 IKENA CIRCLE</t>
  </si>
  <si>
    <t>HONOLULU</t>
  </si>
  <si>
    <t>HI</t>
  </si>
  <si>
    <t>RIVERVIEW G 270</t>
  </si>
  <si>
    <t>xchang7@u.rochester.edu</t>
  </si>
  <si>
    <t>CMC BOX 277141</t>
  </si>
  <si>
    <t>Rochester, NY 14604</t>
  </si>
  <si>
    <t>88 Elm St Apt 1103</t>
  </si>
  <si>
    <t>Ivy</t>
  </si>
  <si>
    <t>Chang</t>
  </si>
  <si>
    <t>ichang10@u.rochester.edu</t>
  </si>
  <si>
    <t>CMC BOX 272020</t>
  </si>
  <si>
    <t>Sunnyvale, CA 94087-1731</t>
  </si>
  <si>
    <t>275 Hutchison Rd</t>
  </si>
  <si>
    <t>1063 Merrimac Dr</t>
  </si>
  <si>
    <t>Sunnyvale</t>
  </si>
  <si>
    <t>94087-1731</t>
  </si>
  <si>
    <t>'+1 (408) 4310116</t>
  </si>
  <si>
    <t>Kyle</t>
  </si>
  <si>
    <t>kchang27@u.rochester.edu</t>
  </si>
  <si>
    <t>possible back up for GE3</t>
  </si>
  <si>
    <t>CMC BOX 27089F</t>
  </si>
  <si>
    <t>Melville, NY 11747</t>
  </si>
  <si>
    <t>8 Meriden Place</t>
  </si>
  <si>
    <t>Melville</t>
  </si>
  <si>
    <t>'+1 (917) 9131125</t>
  </si>
  <si>
    <t>Chapman</t>
  </si>
  <si>
    <t>catie.chapman@gmail.com</t>
  </si>
  <si>
    <t>49 Albemarle ave</t>
  </si>
  <si>
    <t>'+18134409587</t>
  </si>
  <si>
    <t>Rohat</t>
  </si>
  <si>
    <t>Chari</t>
  </si>
  <si>
    <t>Kiran</t>
  </si>
  <si>
    <t>rchari@u.rochester.edu</t>
  </si>
  <si>
    <t>CMC BOX 272606</t>
  </si>
  <si>
    <t>Livingston, NJ 07039-4508</t>
  </si>
  <si>
    <t>18 Schindler Way</t>
  </si>
  <si>
    <t>Livingston</t>
  </si>
  <si>
    <t>'+1 (973) 9757158</t>
  </si>
  <si>
    <t>HASHIMA VASHTI</t>
  </si>
  <si>
    <t>hashima.charles@simon.rochester.edu</t>
  </si>
  <si>
    <t>77 EAST 55TH STREET</t>
  </si>
  <si>
    <t>Mira</t>
  </si>
  <si>
    <t>Chaskes</t>
  </si>
  <si>
    <t>Danielle</t>
  </si>
  <si>
    <t>mchaskes@u.rochester.edu</t>
  </si>
  <si>
    <t>Philosophy [PH]</t>
  </si>
  <si>
    <t>CMC BOX 274797</t>
  </si>
  <si>
    <t>Los Angeles, CA 90064-3823</t>
  </si>
  <si>
    <t>2707 Federal Ave</t>
  </si>
  <si>
    <t>90064-3823</t>
  </si>
  <si>
    <t>'+1 (310) 5926574</t>
  </si>
  <si>
    <t>Jacob</t>
  </si>
  <si>
    <t>Chastain</t>
  </si>
  <si>
    <t>jchasta2@u.rochester.edu</t>
  </si>
  <si>
    <t>CMC BOX 275390</t>
  </si>
  <si>
    <t>Chattanooga, TN 37412-2283</t>
  </si>
  <si>
    <t>518 Meadowlark trail</t>
  </si>
  <si>
    <t>Chattanooga</t>
  </si>
  <si>
    <t>37412-2283</t>
  </si>
  <si>
    <t>'+1 (423) 5960967</t>
  </si>
  <si>
    <t>Chatterjee</t>
  </si>
  <si>
    <t>Chaudhry</t>
  </si>
  <si>
    <t>achaud16@u.rochester.edu</t>
  </si>
  <si>
    <t>University of York</t>
  </si>
  <si>
    <t>York, United Kingdom</t>
  </si>
  <si>
    <t>CMC BOX 272056</t>
  </si>
  <si>
    <t>250 Hutchinson Rd</t>
  </si>
  <si>
    <t>CMC box 272056</t>
  </si>
  <si>
    <t>'+1 (470) 8454510</t>
  </si>
  <si>
    <t>Idelkys</t>
  </si>
  <si>
    <t>Checo</t>
  </si>
  <si>
    <t>Minority Student Affairs</t>
  </si>
  <si>
    <t>CHIAN-YU</t>
  </si>
  <si>
    <t>CHEN</t>
  </si>
  <si>
    <t>cchen91@u.rochester.edu</t>
  </si>
  <si>
    <t>TAIWAN ROC</t>
  </si>
  <si>
    <t>CHEN, HSING-LIANG</t>
  </si>
  <si>
    <t>CMC BOX 277111</t>
  </si>
  <si>
    <t>1236 S PLYMOUTH AVE G</t>
  </si>
  <si>
    <t>CONNER</t>
  </si>
  <si>
    <t>BEN</t>
  </si>
  <si>
    <t>cchen86@u.rochester.edu</t>
  </si>
  <si>
    <t>CHEN, JUDY</t>
  </si>
  <si>
    <t>CPU BOX 275649</t>
  </si>
  <si>
    <t>4361 WINDING CREEK ROAD</t>
  </si>
  <si>
    <t>MANLIUS</t>
  </si>
  <si>
    <t>597 FRATERNITY ROAD</t>
  </si>
  <si>
    <t>AMY</t>
  </si>
  <si>
    <t>achen37@u.rochester.edu</t>
  </si>
  <si>
    <t>CHEN, ZHIWEI</t>
  </si>
  <si>
    <t>CMC BOX 271524</t>
  </si>
  <si>
    <t>138-70 ELDER AVE. #2K</t>
  </si>
  <si>
    <t>FLUSHING</t>
  </si>
  <si>
    <t>DEKEWIET 512</t>
  </si>
  <si>
    <t>Yi</t>
  </si>
  <si>
    <t>Chen</t>
  </si>
  <si>
    <t>ychen145@u.rochester.edu</t>
  </si>
  <si>
    <t>HE, SUMIN</t>
  </si>
  <si>
    <t>ITALIAN</t>
  </si>
  <si>
    <t>CMC BOX 273586</t>
  </si>
  <si>
    <t>52 GENESEE PARK BLVD</t>
  </si>
  <si>
    <t>Tian</t>
  </si>
  <si>
    <t>tchen31@u.rochester.edu</t>
  </si>
  <si>
    <t>UNIVERSITY OF ROCHESTER (ROCHESTER )</t>
  </si>
  <si>
    <t>HONG</t>
  </si>
  <si>
    <t>hchen64@u.rochester.edu</t>
  </si>
  <si>
    <t>Madrid, Spain;Valmadrid, Spain</t>
  </si>
  <si>
    <t>CHEN, SHU FANG</t>
  </si>
  <si>
    <t>CMC BOX 271474</t>
  </si>
  <si>
    <t>160 ORCHARD ST APT 7F</t>
  </si>
  <si>
    <t>MAISONETTE 361</t>
  </si>
  <si>
    <t>XIN</t>
  </si>
  <si>
    <t>xchen58@u.rochester.edu</t>
  </si>
  <si>
    <t>Sci Po Paris  TC</t>
  </si>
  <si>
    <t>LIU, YUXIANG</t>
  </si>
  <si>
    <t>CMC BOX 274227</t>
  </si>
  <si>
    <t>1685 SOUTH AVE</t>
  </si>
  <si>
    <t>LSE London 7/31-8/18  TC</t>
  </si>
  <si>
    <t>YIFAN</t>
  </si>
  <si>
    <t>ychen135@u.rochester.edu</t>
  </si>
  <si>
    <t>Waseda University</t>
  </si>
  <si>
    <t>LIU, JIYANG</t>
  </si>
  <si>
    <t>500 JOSEOH.C.WILSON BLVD</t>
  </si>
  <si>
    <t>CMC BOX 272275</t>
  </si>
  <si>
    <t>2299 BRIGHTON HENRIETTA TOWN L</t>
  </si>
  <si>
    <t>ZIHAO</t>
  </si>
  <si>
    <t>zchen45@u.rochester.edu</t>
  </si>
  <si>
    <t>LU, YONGLI</t>
  </si>
  <si>
    <t>ychen159@u.rochester.edu</t>
  </si>
  <si>
    <t>CHEN, YILIN</t>
  </si>
  <si>
    <t>163 SHELBOURNE RD</t>
  </si>
  <si>
    <t>249 WEST SQUARE DRIVE</t>
  </si>
  <si>
    <t>APT 2</t>
  </si>
  <si>
    <t>YUMENG</t>
  </si>
  <si>
    <t>ychen167@u.rochester.edu</t>
  </si>
  <si>
    <t>GU, WEIKUAN</t>
  </si>
  <si>
    <t>BURTON 224</t>
  </si>
  <si>
    <t>XINYI</t>
  </si>
  <si>
    <t>xchen92@u.rochester.edu</t>
  </si>
  <si>
    <t>CEA Alicante</t>
  </si>
  <si>
    <t>ZHAO, FEIFEI</t>
  </si>
  <si>
    <t>CMC BOX 271993</t>
  </si>
  <si>
    <t>LOVEJOY 307</t>
  </si>
  <si>
    <t>Jamin</t>
  </si>
  <si>
    <t>jchen71@u.rochester.edu</t>
  </si>
  <si>
    <t>IES Abroad Sydney Direct Enrollment - University of Sydney</t>
  </si>
  <si>
    <t>RUIZE</t>
  </si>
  <si>
    <t>rchen37@u.rochester.edu</t>
  </si>
  <si>
    <t>CMC BOX 276529</t>
  </si>
  <si>
    <t>Guangzhou</t>
  </si>
  <si>
    <t>Yuexiu Dist</t>
  </si>
  <si>
    <t>Rm 2704 27 Taojindong Rd</t>
  </si>
  <si>
    <t>'+1 (585) 9780023</t>
  </si>
  <si>
    <t>Nuo</t>
  </si>
  <si>
    <t>nchen14@u.rochester.edu</t>
  </si>
  <si>
    <t>Xinchang Xinshidai square building 17 room 201</t>
  </si>
  <si>
    <t>Shaoxing</t>
  </si>
  <si>
    <t>Jianjian Zhang</t>
  </si>
  <si>
    <t>parents</t>
  </si>
  <si>
    <t>HAOXUAN</t>
  </si>
  <si>
    <t>hchen93@u.rochester.edu</t>
  </si>
  <si>
    <t>CMC BOX 271904</t>
  </si>
  <si>
    <t>Ruihong Rd, Hongkou District</t>
  </si>
  <si>
    <t>Room 2903, Bldg 9, Lane 233</t>
  </si>
  <si>
    <t>'+86 (188) 17263719</t>
  </si>
  <si>
    <t>HAOYU</t>
  </si>
  <si>
    <t>hchen82@u.rochester.edu</t>
  </si>
  <si>
    <t>CMC BOX 274638</t>
  </si>
  <si>
    <t>Taiyuan</t>
  </si>
  <si>
    <t>Unit 2 #2 Bldg Shuangxicheng</t>
  </si>
  <si>
    <t>9 Qinxian N St Xiaodian Dist</t>
  </si>
  <si>
    <t>YIYUAN</t>
  </si>
  <si>
    <t>ychen258@u.rochester.edu</t>
  </si>
  <si>
    <t>Digital Media Studies [DMS]</t>
  </si>
  <si>
    <t>Yongyue Rd Pujiang Twn Minghan</t>
  </si>
  <si>
    <t>Rm 202, No.43, Ln 555</t>
  </si>
  <si>
    <t>'+1 (585) 7710262</t>
  </si>
  <si>
    <t>YUHAN</t>
  </si>
  <si>
    <t>ychen218@u.rochester.edu</t>
  </si>
  <si>
    <t>CMC BOX 274977</t>
  </si>
  <si>
    <t>Npc Standing Committee Rm 0655</t>
  </si>
  <si>
    <t>Financial Work Office Jiangyin</t>
  </si>
  <si>
    <t>'+1 (585) 7326239</t>
  </si>
  <si>
    <t>HAOZHI</t>
  </si>
  <si>
    <t>hchen89@u.rochester.edu</t>
  </si>
  <si>
    <t>CMC BOX 276060</t>
  </si>
  <si>
    <t>Changtanyihao 15 Unit 1 701</t>
  </si>
  <si>
    <t>Nanfeng Road</t>
  </si>
  <si>
    <t>'+1 (585) 5370355</t>
  </si>
  <si>
    <t>YIHE</t>
  </si>
  <si>
    <t>ychen234@u.rochester.edu</t>
  </si>
  <si>
    <t>CMC BOX 272705</t>
  </si>
  <si>
    <t>Rochester, NY 14608</t>
  </si>
  <si>
    <t>Apt 242</t>
  </si>
  <si>
    <t>270 Exchange Boulevard</t>
  </si>
  <si>
    <t>'+1 (585) 5001566</t>
  </si>
  <si>
    <t>HUANYU</t>
  </si>
  <si>
    <t>hchen88@u.rochester.edu</t>
  </si>
  <si>
    <t>CMC BOX 273292</t>
  </si>
  <si>
    <t>Gulou, Nanjing</t>
  </si>
  <si>
    <t>Longfeng Garden</t>
  </si>
  <si>
    <t>Rm102 Bldg2 Tenglongli</t>
  </si>
  <si>
    <t>Nanjing</t>
  </si>
  <si>
    <t>'+1 (585) 4062248</t>
  </si>
  <si>
    <t>YUE</t>
  </si>
  <si>
    <t>ychen225@u.rochester.edu</t>
  </si>
  <si>
    <t>CMC BOX 274628</t>
  </si>
  <si>
    <t>Dazhongsi E Rd</t>
  </si>
  <si>
    <t>Rm 2405 Bldg 17 Taiyang Estate</t>
  </si>
  <si>
    <t>'+86 (136) 93068490</t>
  </si>
  <si>
    <t>MUYUAN</t>
  </si>
  <si>
    <t>mchen68@u.rochester.edu</t>
  </si>
  <si>
    <t>Applied Mathematics [APM]</t>
  </si>
  <si>
    <t>CMC BOX 273131</t>
  </si>
  <si>
    <t>Lijiang Road, Gulou District</t>
  </si>
  <si>
    <t>Room 6-601, Jufu Garden, No. 6</t>
  </si>
  <si>
    <t>Ziyu</t>
  </si>
  <si>
    <t>zchen103@u.rochester.edu</t>
  </si>
  <si>
    <t>Room 2106, Building 1, Huaihai middle road</t>
  </si>
  <si>
    <t>Xiangshan District</t>
  </si>
  <si>
    <t>Huaibei</t>
  </si>
  <si>
    <t>Anhui</t>
  </si>
  <si>
    <t>Xiangyi</t>
  </si>
  <si>
    <t>xchen111@u.rochester.edu</t>
  </si>
  <si>
    <t>602, Dep.2, No.11, Yushulinfeng, Minzhuanglu Road, Haidian</t>
  </si>
  <si>
    <t>/</t>
  </si>
  <si>
    <t>'+8613701226030</t>
  </si>
  <si>
    <t>Yichi</t>
  </si>
  <si>
    <t>steven8r@126.com</t>
  </si>
  <si>
    <t>Rm1705 No.14 Lane1518</t>
  </si>
  <si>
    <t>Xikang Road</t>
  </si>
  <si>
    <t>8621 68363910</t>
  </si>
  <si>
    <t>YICHI CHEN</t>
  </si>
  <si>
    <t>SELF</t>
  </si>
  <si>
    <t>YunQi</t>
  </si>
  <si>
    <t>ychen276@u.rochester.edu</t>
  </si>
  <si>
    <t>14E 30Block Cote D'azur DengLiang Road Nanshan District</t>
  </si>
  <si>
    <t>, DengLiang Road Nanshan</t>
  </si>
  <si>
    <t>Shenzhen</t>
  </si>
  <si>
    <t>GuangDong</t>
  </si>
  <si>
    <t>YunQi Chen</t>
  </si>
  <si>
    <t>hongxi</t>
  </si>
  <si>
    <t>chen</t>
  </si>
  <si>
    <t>hchen94@u.rochester.edu</t>
  </si>
  <si>
    <t>ShiJia Garden, Zhao Hui Road, Xia Cheng District</t>
  </si>
  <si>
    <t>HangZhou</t>
  </si>
  <si>
    <t>'+86 18668051912</t>
  </si>
  <si>
    <t>Hongxi Chen</t>
  </si>
  <si>
    <t>my family</t>
  </si>
  <si>
    <t>bowen</t>
  </si>
  <si>
    <t>531841087@qq.com</t>
  </si>
  <si>
    <t>Haidian District, Sijiqing Town</t>
  </si>
  <si>
    <t>Fushi Road No.69</t>
  </si>
  <si>
    <t>Zhanbin</t>
  </si>
  <si>
    <t>zchen102@u.Rochester.edu</t>
  </si>
  <si>
    <t>Room 2901, No. 6, Jin-Ke-Xin-Da-Lu</t>
  </si>
  <si>
    <t>No. 9 Guangyi Road</t>
  </si>
  <si>
    <t>Liangxi District</t>
  </si>
  <si>
    <t>Wuxi</t>
  </si>
  <si>
    <t>Jiangsu</t>
  </si>
  <si>
    <t>'+86 15306196800</t>
  </si>
  <si>
    <t>Yinghua Rong</t>
  </si>
  <si>
    <t>JIANGZHEN</t>
  </si>
  <si>
    <t>jchen127@u.rochester.edu</t>
  </si>
  <si>
    <t>CMC BOX 274960</t>
  </si>
  <si>
    <t>Rm 2201 #292 West Dalian Rd</t>
  </si>
  <si>
    <t>'+1 (585) 7757013</t>
  </si>
  <si>
    <t>Gender  Sexuality And Womens Studies [GSW]</t>
  </si>
  <si>
    <t>CMC BOX 274042</t>
  </si>
  <si>
    <t>'+86 (189) 26453099</t>
  </si>
  <si>
    <t>Kyoto University</t>
  </si>
  <si>
    <t>Kyoto, Japan</t>
  </si>
  <si>
    <t>CMC BOX 272854</t>
  </si>
  <si>
    <t>CMC BOX 272854 500 JOSEPH C. WILSON BLVD</t>
  </si>
  <si>
    <t>'+1 (585) 7101956</t>
  </si>
  <si>
    <t>Junhong</t>
  </si>
  <si>
    <t>jchen146@u.rochester.edu</t>
  </si>
  <si>
    <t>Geological Sciences [GEO]</t>
  </si>
  <si>
    <t>Academic Probation</t>
  </si>
  <si>
    <t>CMC BOX 271095</t>
  </si>
  <si>
    <t>Apt 96</t>
  </si>
  <si>
    <t>2299 Brighton Henrietta Town Line Rd</t>
  </si>
  <si>
    <t>bchen42@u.rochester.edu</t>
  </si>
  <si>
    <t>Business: Marketing [BMK]</t>
  </si>
  <si>
    <t>CMC BOX 271669</t>
  </si>
  <si>
    <t>No.69 Fushi Road, Sijiqing Town, Haidian District</t>
  </si>
  <si>
    <t>Room 118 Building 8, Bitongyuan,</t>
  </si>
  <si>
    <t>'+1 (617) 4355338</t>
  </si>
  <si>
    <t>Qiutong</t>
  </si>
  <si>
    <t>qchen32@u.rochester.edu</t>
  </si>
  <si>
    <t>CMC BOX 276973</t>
  </si>
  <si>
    <t>Suzhou</t>
  </si>
  <si>
    <t>Room 404 Building 11</t>
  </si>
  <si>
    <t>293 Changxu Road</t>
  </si>
  <si>
    <t>'+1 (585) 2866903</t>
  </si>
  <si>
    <t>Yaxun</t>
  </si>
  <si>
    <t>ychen315@u.rochester.edu</t>
  </si>
  <si>
    <t>Nominated 9-24-24</t>
  </si>
  <si>
    <t>Brooklyn, NY 11207</t>
  </si>
  <si>
    <t>2883 Atlantic Ave.</t>
  </si>
  <si>
    <t>'+1 (347) 6532392</t>
  </si>
  <si>
    <t>Mu-An</t>
  </si>
  <si>
    <t>achen115@u.rochester.edu</t>
  </si>
  <si>
    <t>Biological Sciences: General [BSG]</t>
  </si>
  <si>
    <t>CMC BOX 272036</t>
  </si>
  <si>
    <t>40-42 Rosedale St.</t>
  </si>
  <si>
    <t>'+1 (757) 3831821</t>
  </si>
  <si>
    <t>Meiying</t>
  </si>
  <si>
    <t>meiying.chen@rochester.edu</t>
  </si>
  <si>
    <t>Electrical Engineering [EE]</t>
  </si>
  <si>
    <t>Apt 5</t>
  </si>
  <si>
    <t>45 W Squire Dr</t>
  </si>
  <si>
    <t>'+1 (585) 3605068</t>
  </si>
  <si>
    <t>echen41@u.rochester.edu</t>
  </si>
  <si>
    <t>CAF in progress</t>
  </si>
  <si>
    <t>Nanyang Technological University - Summer Program</t>
  </si>
  <si>
    <t>CMC BOX 271657</t>
  </si>
  <si>
    <t>San Jose, CA 95120-4201</t>
  </si>
  <si>
    <t>997 Emma Ct</t>
  </si>
  <si>
    <t>95120-4201</t>
  </si>
  <si>
    <t>'+1 (408) 9275337</t>
  </si>
  <si>
    <t>ELANA</t>
  </si>
  <si>
    <t>CHEN-JONES</t>
  </si>
  <si>
    <t>echenjon@u.rochester.edu</t>
  </si>
  <si>
    <t>CHEN, HOLLY</t>
  </si>
  <si>
    <t>154 PAYSON RD</t>
  </si>
  <si>
    <t>BELMONT</t>
  </si>
  <si>
    <t>740 LIBRARY RD</t>
  </si>
  <si>
    <t>SUSAN B ANTHONY 262</t>
  </si>
  <si>
    <t>Chen-Jones</t>
  </si>
  <si>
    <t>mchenjon@u.rochester.edu</t>
  </si>
  <si>
    <t>Music [MUS]</t>
  </si>
  <si>
    <t>Belmont, MA 02478-2833</t>
  </si>
  <si>
    <t>154 Payson Rd</t>
  </si>
  <si>
    <t>Belmont</t>
  </si>
  <si>
    <t>'+1 (617) 4892210</t>
  </si>
  <si>
    <t>ZIJING</t>
  </si>
  <si>
    <t>CHENG</t>
  </si>
  <si>
    <t>zcheng4@u.rochester.edu</t>
  </si>
  <si>
    <t>OLSEN, ANNAMARIA</t>
  </si>
  <si>
    <t>CMC BOX 275018</t>
  </si>
  <si>
    <t>XIAOAN</t>
  </si>
  <si>
    <t>xcheng3@u.rochester.edu</t>
  </si>
  <si>
    <t>CHEN, DAWN</t>
  </si>
  <si>
    <t>CMC BOX 272117</t>
  </si>
  <si>
    <t>6437 129TH AVE SE</t>
  </si>
  <si>
    <t>BELLEVUE</t>
  </si>
  <si>
    <t>100 CUSTER ST</t>
  </si>
  <si>
    <t>WENXUAN</t>
  </si>
  <si>
    <t>wcheng11@u.rochester.edu</t>
  </si>
  <si>
    <t>ZHAN, JINGXIA</t>
  </si>
  <si>
    <t>MUSIC &amp; LINGUISTICS</t>
  </si>
  <si>
    <t>CMC BOX 276121</t>
  </si>
  <si>
    <t>ROOM 215</t>
  </si>
  <si>
    <t>800 WILSON BLVD, O'BRI</t>
  </si>
  <si>
    <t>SAMMY</t>
  </si>
  <si>
    <t>scheng25@u.rochester.edu</t>
  </si>
  <si>
    <t>LEE, LING</t>
  </si>
  <si>
    <t>CMC BOX 275343</t>
  </si>
  <si>
    <t>1588 SOUTH COUNTY ROAD 180 EAS</t>
  </si>
  <si>
    <t>FRANKFORT</t>
  </si>
  <si>
    <t>HUIXIN</t>
  </si>
  <si>
    <t>hcheng8@u.rochester.edu</t>
  </si>
  <si>
    <t>Psychology As A Natural Science [PN]</t>
  </si>
  <si>
    <t>CMC BOX 275655</t>
  </si>
  <si>
    <t>Tongzhou Dist</t>
  </si>
  <si>
    <t>Rm 2001 Unit 1 Bldg 9 K2Yulanwan</t>
  </si>
  <si>
    <t>'+86 (158) 10215529</t>
  </si>
  <si>
    <t>ZIMO</t>
  </si>
  <si>
    <t>zcheng6@u.rochester.edu</t>
  </si>
  <si>
    <t>Audio And Music Engineering [AME]</t>
  </si>
  <si>
    <t>CMC BOX 272955</t>
  </si>
  <si>
    <t>Charlottesville, VA 22903</t>
  </si>
  <si>
    <t>2132 Ivy Rd</t>
  </si>
  <si>
    <t>Charlottesville</t>
  </si>
  <si>
    <t>ANQI</t>
  </si>
  <si>
    <t>acheng19@u.rochester.edu</t>
  </si>
  <si>
    <t>Guangzhou, China;Yangzhou, China;Guangzhou, China;Tengyue, China;Wuhan, China</t>
  </si>
  <si>
    <t>CMC BOX 276999</t>
  </si>
  <si>
    <t>Yuexiu, Guangzhou</t>
  </si>
  <si>
    <t>No.24-2, Zhongshan Yi Rd.</t>
  </si>
  <si>
    <t>Rm.A2303, Zhonghai Jincheng Nan Yuan</t>
  </si>
  <si>
    <t>'+1 (585) 3639778</t>
  </si>
  <si>
    <t>Ran</t>
  </si>
  <si>
    <t>Cheng</t>
  </si>
  <si>
    <t>rcheng9@u.rochester.edu</t>
  </si>
  <si>
    <t>wanning department, 9-602</t>
  </si>
  <si>
    <t>xiaosu road, daguan distinct</t>
  </si>
  <si>
    <t>anqing</t>
  </si>
  <si>
    <t>anhui</t>
  </si>
  <si>
    <t>86 18900568006</t>
  </si>
  <si>
    <t>n/a</t>
  </si>
  <si>
    <t>ran cheng</t>
  </si>
  <si>
    <t>Xingyue</t>
  </si>
  <si>
    <t>xcheng14@u.rochester.edu</t>
  </si>
  <si>
    <t>Hanjiang District, Xingcheng West Road 318, Oak Bay, 11-101</t>
  </si>
  <si>
    <t>Yangzhou</t>
  </si>
  <si>
    <t>CH</t>
  </si>
  <si>
    <t>'+8618912129885</t>
  </si>
  <si>
    <t>N/A</t>
  </si>
  <si>
    <t>Xingyue Cheng</t>
  </si>
  <si>
    <t>Myself</t>
  </si>
  <si>
    <t>CMC BOX 272015</t>
  </si>
  <si>
    <t>11-101, 318 Xing Cheng West Road</t>
  </si>
  <si>
    <t>'+1 (585) 4834881</t>
  </si>
  <si>
    <t>CMC BOX 271364</t>
  </si>
  <si>
    <t>Anqing</t>
  </si>
  <si>
    <t>Long Men Kou</t>
  </si>
  <si>
    <t>Room 306, Building 14, Long Me</t>
  </si>
  <si>
    <t>'+86 (189) 00568006</t>
  </si>
  <si>
    <t>Hsin-yun</t>
  </si>
  <si>
    <t>hcheng10@ur.rochester.edu</t>
  </si>
  <si>
    <t>Taiwan</t>
  </si>
  <si>
    <t>J-1 - Exchange Visitor</t>
  </si>
  <si>
    <t>Yuanlin City</t>
  </si>
  <si>
    <t>455 Alumni Rd</t>
  </si>
  <si>
    <t>53 Lane 38 Jianguo Road</t>
  </si>
  <si>
    <t>Ch</t>
  </si>
  <si>
    <t>'+1 (585) 3549976</t>
  </si>
  <si>
    <t>JESCA</t>
  </si>
  <si>
    <t>CHENGULA</t>
  </si>
  <si>
    <t>MOSTA</t>
  </si>
  <si>
    <t>jchengul@u.rochester.edu</t>
  </si>
  <si>
    <t>UR Christian Fellowship</t>
  </si>
  <si>
    <t>Mexicali, Mexico</t>
  </si>
  <si>
    <t>Type</t>
  </si>
  <si>
    <t>Technical Entrepreneurship And Management [TEM]</t>
  </si>
  <si>
    <t>CMC BOX 273535</t>
  </si>
  <si>
    <t>Dar-es-salaam</t>
  </si>
  <si>
    <t>Bi Harifa St Tabata</t>
  </si>
  <si>
    <t>Da</t>
  </si>
  <si>
    <t>'+1 (585) 7299580</t>
  </si>
  <si>
    <t>CHLOE</t>
  </si>
  <si>
    <t>CHEPIGIN</t>
  </si>
  <si>
    <t>cchepigi@u.rochester.edu</t>
  </si>
  <si>
    <t>CHEPIGIN, CHARLES</t>
  </si>
  <si>
    <t>33 OLD HOUSE LANE</t>
  </si>
  <si>
    <t>1236 PLYMOUTH AVE.</t>
  </si>
  <si>
    <t>BUILDING B 402A</t>
  </si>
  <si>
    <t>GAL</t>
  </si>
  <si>
    <t>CHERKI</t>
  </si>
  <si>
    <t>gcherki@u.rochester.edu</t>
  </si>
  <si>
    <t>CHERKI, PIERRE</t>
  </si>
  <si>
    <t>CMC BOX 271652</t>
  </si>
  <si>
    <t>16 RECTORY LANE</t>
  </si>
  <si>
    <t>Ellie</t>
  </si>
  <si>
    <t>Cherry</t>
  </si>
  <si>
    <t>ec473@cornell.edu</t>
  </si>
  <si>
    <t>1321 E 600 N</t>
  </si>
  <si>
    <t>Bountiful</t>
  </si>
  <si>
    <t>UT</t>
  </si>
  <si>
    <t>Ruth Magleby</t>
  </si>
  <si>
    <t>Mom</t>
  </si>
  <si>
    <t>Lisadine</t>
  </si>
  <si>
    <t>Cherubin</t>
  </si>
  <si>
    <t>lcherubi@u.rochester.edu</t>
  </si>
  <si>
    <t>CMC BOX 273770</t>
  </si>
  <si>
    <t>Brooklyn, NY 11234-1005</t>
  </si>
  <si>
    <t>688 E 58th St</t>
  </si>
  <si>
    <t>11234-1005</t>
  </si>
  <si>
    <t>'+1 (347) 4358575</t>
  </si>
  <si>
    <t>MARYKATHERINE</t>
  </si>
  <si>
    <t>CHESTER</t>
  </si>
  <si>
    <t>mcheste4@u.rochester.edu</t>
  </si>
  <si>
    <t>CHESTER, CAROLINE</t>
  </si>
  <si>
    <t>CMC BOX 272341</t>
  </si>
  <si>
    <t>55 HAYS RD</t>
  </si>
  <si>
    <t>EAST GREENBUSH</t>
  </si>
  <si>
    <t>1236 SOUTH PLYMOUTH STREET</t>
  </si>
  <si>
    <t>Chanel</t>
  </si>
  <si>
    <t>Cheung</t>
  </si>
  <si>
    <t>ccheu12@u.rochester.edu</t>
  </si>
  <si>
    <t>Japanese [JPN]</t>
  </si>
  <si>
    <t>she, her, her</t>
  </si>
  <si>
    <t>CMC BOX 273163</t>
  </si>
  <si>
    <t>Metairie, LA 70006</t>
  </si>
  <si>
    <t>4605 Avron Blvd</t>
  </si>
  <si>
    <t>Metairie</t>
  </si>
  <si>
    <t>'+1 (504) 3557051</t>
  </si>
  <si>
    <t>LA</t>
  </si>
  <si>
    <t>Sau Man Cheung</t>
  </si>
  <si>
    <t>STEVEN</t>
  </si>
  <si>
    <t>CHEW</t>
  </si>
  <si>
    <t>EDWARD</t>
  </si>
  <si>
    <t>steven.chew@simon.rochester.edu</t>
  </si>
  <si>
    <t>174 RIVER STREET</t>
  </si>
  <si>
    <t>KEENE</t>
  </si>
  <si>
    <t>Chhibber</t>
  </si>
  <si>
    <t>Dulari</t>
  </si>
  <si>
    <t>hannah.chhibber@rochester.edu</t>
  </si>
  <si>
    <t>Biology Col</t>
  </si>
  <si>
    <t>PECH</t>
  </si>
  <si>
    <t>CHHUN</t>
  </si>
  <si>
    <t>P.</t>
  </si>
  <si>
    <t>pchhun@u.rochester.edu</t>
  </si>
  <si>
    <t>CAMBODIA</t>
  </si>
  <si>
    <t>CHHUN, PECH</t>
  </si>
  <si>
    <t>BIO SCI/COMPUTATIONAL BIOLOGY</t>
  </si>
  <si>
    <t>CMC BOX 272555</t>
  </si>
  <si>
    <t>66 ERNST ST.</t>
  </si>
  <si>
    <t>LI-KAI</t>
  </si>
  <si>
    <t>CHI</t>
  </si>
  <si>
    <t>lchi3@u.rochester.edu</t>
  </si>
  <si>
    <t>JI, CHI-TSUNG</t>
  </si>
  <si>
    <t>886-921091744</t>
  </si>
  <si>
    <t>ELECTRICAL ENGINEERING</t>
  </si>
  <si>
    <t>shangrong</t>
  </si>
  <si>
    <t>chi</t>
  </si>
  <si>
    <t>schi2@u.rochester.edu</t>
  </si>
  <si>
    <t>room 604 no.85 huiwen road wucun street</t>
  </si>
  <si>
    <t>xiamen</t>
  </si>
  <si>
    <t>FJ</t>
  </si>
  <si>
    <t>fujian</t>
  </si>
  <si>
    <t>'+15184079176</t>
  </si>
  <si>
    <t>'+8613606911927</t>
  </si>
  <si>
    <t>zhang xiaoqing</t>
  </si>
  <si>
    <t>Iris</t>
  </si>
  <si>
    <t>Chi</t>
  </si>
  <si>
    <t>Ahyun</t>
  </si>
  <si>
    <t>ichi2@u.rochester.edu</t>
  </si>
  <si>
    <t>Kingston University</t>
  </si>
  <si>
    <t>Legal Studies  [LSS]</t>
  </si>
  <si>
    <t>CMC BOX 273884</t>
  </si>
  <si>
    <t>Palisades Park, NJ 07650</t>
  </si>
  <si>
    <t>527B Orchard Avenue</t>
  </si>
  <si>
    <t>Palisades Park</t>
  </si>
  <si>
    <t>'+1 (201) 9061145</t>
  </si>
  <si>
    <t>527 B Orchard Avenue</t>
  </si>
  <si>
    <t>Bergen Country</t>
  </si>
  <si>
    <t>Arthur Chi</t>
  </si>
  <si>
    <t>Jonathan</t>
  </si>
  <si>
    <t>jchi4@u.rochester.edu</t>
  </si>
  <si>
    <t>CIEE Business, Arts + Sciences in Prague, Czech Republic</t>
  </si>
  <si>
    <t>ABDUL-KUDUS</t>
  </si>
  <si>
    <t>CHIIBU</t>
  </si>
  <si>
    <t>achiibu@u.rochester.edu</t>
  </si>
  <si>
    <t>CHIIBU, ADAMS</t>
  </si>
  <si>
    <t>'+233260969669</t>
  </si>
  <si>
    <t>CMC BOX 276481</t>
  </si>
  <si>
    <t>SOPHIA</t>
  </si>
  <si>
    <t>CHIMA</t>
  </si>
  <si>
    <t>CHIOMA</t>
  </si>
  <si>
    <t>schima@u.rochester.edu</t>
  </si>
  <si>
    <t>CMC BOX 274201</t>
  </si>
  <si>
    <t>Fourways Dainfern Valley</t>
  </si>
  <si>
    <t>2085 Benedict Dr</t>
  </si>
  <si>
    <t>Ga</t>
  </si>
  <si>
    <t>'+1 (585) 3519810</t>
  </si>
  <si>
    <t>CHIMERA</t>
  </si>
  <si>
    <t>FRANK</t>
  </si>
  <si>
    <t>cchimera@u.rochester.edu</t>
  </si>
  <si>
    <t>CHIMERA, DIANE</t>
  </si>
  <si>
    <t>CMC BOX 271080</t>
  </si>
  <si>
    <t>144 NORTH ELLICOTT CREEK ROAD</t>
  </si>
  <si>
    <t>52 TERRACE PARK</t>
  </si>
  <si>
    <t>RAYMOND</t>
  </si>
  <si>
    <t>CHIN</t>
  </si>
  <si>
    <t>rchin3@u.rochester.edu</t>
  </si>
  <si>
    <t>CHIN, WARLEN</t>
  </si>
  <si>
    <t>500 JOSEPH C BLVD</t>
  </si>
  <si>
    <t>CMC BOX 274612</t>
  </si>
  <si>
    <t>81 ORCHARD STREET APT #25</t>
  </si>
  <si>
    <t>81 ORCHARD STREET</t>
  </si>
  <si>
    <t>APT #25</t>
  </si>
  <si>
    <t>bchin4@u.rochester.edu</t>
  </si>
  <si>
    <t>CHIN, JUDITH</t>
  </si>
  <si>
    <t>CMC BOX 272891</t>
  </si>
  <si>
    <t>105 PAGE ROAD</t>
  </si>
  <si>
    <t>NEEDHAM</t>
  </si>
  <si>
    <t>1125 GENESEE ST.</t>
  </si>
  <si>
    <t>TZE KHIAN</t>
  </si>
  <si>
    <t>(David)</t>
  </si>
  <si>
    <t>tchin4@u.rochester.edu</t>
  </si>
  <si>
    <t>MALAYSIA</t>
  </si>
  <si>
    <t>CHEONG, IRENE</t>
  </si>
  <si>
    <t>CHORAL CONDUCTING</t>
  </si>
  <si>
    <t>96 LIBERTY POLE WAY APT 4</t>
  </si>
  <si>
    <t>APT. 4</t>
  </si>
  <si>
    <t>YU XUAN</t>
  </si>
  <si>
    <t>ychin5@u.rochester.edu</t>
  </si>
  <si>
    <t>Malaysia</t>
  </si>
  <si>
    <t>Business [BU]</t>
  </si>
  <si>
    <t>Minhang Dist</t>
  </si>
  <si>
    <t>68-102 Kunyang Road, Lane#3688</t>
  </si>
  <si>
    <t>'+1 (585) 3504023</t>
  </si>
  <si>
    <t>Annie</t>
  </si>
  <si>
    <t>Chin</t>
  </si>
  <si>
    <t>May</t>
  </si>
  <si>
    <t>achin8@u.rochester.edu</t>
  </si>
  <si>
    <t>Glastonbury, CT 06033-1316</t>
  </si>
  <si>
    <t>77 Great Swamp Rd</t>
  </si>
  <si>
    <t>Glastonbury</t>
  </si>
  <si>
    <t>'+1 (860) 9702307</t>
  </si>
  <si>
    <t>Gabriela</t>
  </si>
  <si>
    <t>Chioccola</t>
  </si>
  <si>
    <t>gchiocco@u.rochester.edu</t>
  </si>
  <si>
    <t>CMC BOX 275812</t>
  </si>
  <si>
    <t>Briarcliff, NY 10510-2613</t>
  </si>
  <si>
    <t>107 Long Hill Rd E</t>
  </si>
  <si>
    <t>Briarcliff</t>
  </si>
  <si>
    <t>10510-2613</t>
  </si>
  <si>
    <t>'+1 (914) 3255619</t>
  </si>
  <si>
    <t>VISHNUSAI</t>
  </si>
  <si>
    <t>CHITTARI</t>
  </si>
  <si>
    <t>VARMA</t>
  </si>
  <si>
    <t>vchittar@u.rochester.edu</t>
  </si>
  <si>
    <t>CHITTARI, NAGESH</t>
  </si>
  <si>
    <t>CPU BOX 271136</t>
  </si>
  <si>
    <t>235 PALMDALE DR APT 8</t>
  </si>
  <si>
    <t>WILLIAMSVILLE</t>
  </si>
  <si>
    <t>ADA</t>
  </si>
  <si>
    <t>CHIU</t>
  </si>
  <si>
    <t>ada.chiu@simon.rochester.edu</t>
  </si>
  <si>
    <t>1 IRVING PL</t>
  </si>
  <si>
    <t>APT V19C</t>
  </si>
  <si>
    <t>Seung</t>
  </si>
  <si>
    <t>Cho</t>
  </si>
  <si>
    <t>scho31@ur.rochester.edu</t>
  </si>
  <si>
    <t>Winter break 2017-2018</t>
  </si>
  <si>
    <t>CHO, SEUNG</t>
  </si>
  <si>
    <t>DOCTOR OF PHILOSOPHY</t>
  </si>
  <si>
    <t>DISSERTATION</t>
  </si>
  <si>
    <t>745 RICHARDSON ROAD</t>
  </si>
  <si>
    <t>CHO</t>
  </si>
  <si>
    <t>echo16@u.rochester.edu</t>
  </si>
  <si>
    <t>CHO, JENNIFER</t>
  </si>
  <si>
    <t>CMC BOX 275506</t>
  </si>
  <si>
    <t>27 VILLAGE DRIVE</t>
  </si>
  <si>
    <t>EAST SANDWICH</t>
  </si>
  <si>
    <t>Sarang</t>
  </si>
  <si>
    <t>jcho33@u.rochester.edu</t>
  </si>
  <si>
    <t>Needs HSA</t>
  </si>
  <si>
    <t>CMC BOX 27019F</t>
  </si>
  <si>
    <t>Allentown, PA 18104</t>
  </si>
  <si>
    <t>APT I-1</t>
  </si>
  <si>
    <t>100 Ramapo Trail</t>
  </si>
  <si>
    <t>Allentown</t>
  </si>
  <si>
    <t>'+1 (484) 7673282</t>
  </si>
  <si>
    <t>SEOK HOON</t>
  </si>
  <si>
    <t>CHOI</t>
  </si>
  <si>
    <t>schoi22@u.rochester.edu</t>
  </si>
  <si>
    <t>CHOI, BRIAN</t>
  </si>
  <si>
    <t>24E CLINTWOOD DRIVE</t>
  </si>
  <si>
    <t>#402 REGAL PALACE</t>
  </si>
  <si>
    <t>626 SHINSA-DONG, GANGNAM-GU</t>
  </si>
  <si>
    <t>SEOUL</t>
  </si>
  <si>
    <t>82-2-516-3856</t>
  </si>
  <si>
    <t>541 LONG BEACH RD</t>
  </si>
  <si>
    <t>SAINT JAMES</t>
  </si>
  <si>
    <t>Moon</t>
  </si>
  <si>
    <t>Choi</t>
  </si>
  <si>
    <t>mchoi11@u.rochester.edu</t>
  </si>
  <si>
    <t>dchoi19@u.rochester.edu</t>
  </si>
  <si>
    <t>Biological Sciences: Biochemistry [BBC]</t>
  </si>
  <si>
    <t>Withdrawn</t>
  </si>
  <si>
    <t>CMC BOX 274493</t>
  </si>
  <si>
    <t>103-1001, Seogang GS APT, 26 Changjeon-ro</t>
  </si>
  <si>
    <t>Mapo-gu</t>
  </si>
  <si>
    <t>Se</t>
  </si>
  <si>
    <t>Korea, Republic of</t>
  </si>
  <si>
    <t>'+1 (585) 3033468</t>
  </si>
  <si>
    <t>Gabrielle</t>
  </si>
  <si>
    <t>Choma</t>
  </si>
  <si>
    <t>Suzanne</t>
  </si>
  <si>
    <t>gabrielle_choma@yahoo.com</t>
  </si>
  <si>
    <t>107 rue Mouffetard</t>
  </si>
  <si>
    <t>Paris</t>
  </si>
  <si>
    <t>SITTHIPONG</t>
  </si>
  <si>
    <t>CHOMSANG</t>
  </si>
  <si>
    <t>schomsan@u.rochester.edu</t>
  </si>
  <si>
    <t>THAILAND</t>
  </si>
  <si>
    <t>EXCHANGE VISITOR</t>
  </si>
  <si>
    <t>SUTTHAWASSUNTORN, THITIMA</t>
  </si>
  <si>
    <t>CMC BOX 272192</t>
  </si>
  <si>
    <t>64 ROSEMOUNT ST</t>
  </si>
  <si>
    <t>Shamsul</t>
  </si>
  <si>
    <t>Chowdhury</t>
  </si>
  <si>
    <t>Hasan</t>
  </si>
  <si>
    <t>schowdh8@u.rochester.edu</t>
  </si>
  <si>
    <t>Macomb, MI 48044</t>
  </si>
  <si>
    <t>49246 Dunhill Drive</t>
  </si>
  <si>
    <t>Macomb</t>
  </si>
  <si>
    <t>'+1 (347) 5735958</t>
  </si>
  <si>
    <t>Odin</t>
  </si>
  <si>
    <t>Choy</t>
  </si>
  <si>
    <t>ochoy@u.rochester.edu</t>
  </si>
  <si>
    <t>Hong Kong</t>
  </si>
  <si>
    <t>CMC BOX 274581</t>
  </si>
  <si>
    <t>Nashua, NH 03060</t>
  </si>
  <si>
    <t>Unit 564</t>
  </si>
  <si>
    <t>131 Daniel Webster Hwy</t>
  </si>
  <si>
    <t>Nashua</t>
  </si>
  <si>
    <t>'+1 (475) 7313148</t>
  </si>
  <si>
    <t>Heather</t>
  </si>
  <si>
    <t>Chrisman</t>
  </si>
  <si>
    <t>Irene</t>
  </si>
  <si>
    <t>hchrisman@keuka.edu</t>
  </si>
  <si>
    <t>5770 Rossier Road</t>
  </si>
  <si>
    <t>Canandaigua</t>
  </si>
  <si>
    <t>Heather Chrisman</t>
  </si>
  <si>
    <t>JENNIFER</t>
  </si>
  <si>
    <t>CHRISTAKOS</t>
  </si>
  <si>
    <t>jchris26@u.rochester.edu</t>
  </si>
  <si>
    <t>COOK, SUSAN</t>
  </si>
  <si>
    <t>CMC BOX 276359</t>
  </si>
  <si>
    <t>6104 CROSSOVER LN</t>
  </si>
  <si>
    <t>42 RALEIGH ST</t>
  </si>
  <si>
    <t>HUGO</t>
  </si>
  <si>
    <t>CHRISTENSEN-DIEHL</t>
  </si>
  <si>
    <t>GEORGE</t>
  </si>
  <si>
    <t>hchrist2@u.rochester.edu</t>
  </si>
  <si>
    <t>Graz, Austria;Multiple, Multiple;Graz, Austria</t>
  </si>
  <si>
    <t>CHRISTENSEN, HOLLY</t>
  </si>
  <si>
    <t>1571 ELMWOOD AVE APT 1</t>
  </si>
  <si>
    <t>1336 W MARKET ST</t>
  </si>
  <si>
    <t>AKRON</t>
  </si>
  <si>
    <t>1571 ELMWOOD AVE.  APT. 1</t>
  </si>
  <si>
    <t>BECKY</t>
  </si>
  <si>
    <t>CHU</t>
  </si>
  <si>
    <t>bchu@u.rochester.edu</t>
  </si>
  <si>
    <t>CHU, LENNY</t>
  </si>
  <si>
    <t>CPU BOX 275234</t>
  </si>
  <si>
    <t>14975 SANTA MARIA DR</t>
  </si>
  <si>
    <t>BROOKFIELD</t>
  </si>
  <si>
    <t>Chao-En</t>
  </si>
  <si>
    <t>Chuang</t>
  </si>
  <si>
    <t>cchuang4@u.rochester.edu</t>
  </si>
  <si>
    <t>no.11 DongFangMingZhu Garden 900 ZhuGuang Rd.</t>
  </si>
  <si>
    <t>SHANGHAI</t>
  </si>
  <si>
    <t>NA</t>
  </si>
  <si>
    <t>'+8618917899177</t>
  </si>
  <si>
    <t>WAI YIN RYAN</t>
  </si>
  <si>
    <t>CHUI</t>
  </si>
  <si>
    <t>wchui@u.rochester.edu</t>
  </si>
  <si>
    <t>DIS Copenhagen - Communication</t>
  </si>
  <si>
    <t>KWAN, YI WA EVA</t>
  </si>
  <si>
    <t>'+85296202654</t>
  </si>
  <si>
    <t>CMC BOX 272102</t>
  </si>
  <si>
    <t>BUILDING C 204A</t>
  </si>
  <si>
    <t>YOOJUNG</t>
  </si>
  <si>
    <t>CHUN</t>
  </si>
  <si>
    <t>ychun9@u.rochester.edu</t>
  </si>
  <si>
    <t>CHUN, JAEHYUN</t>
  </si>
  <si>
    <t>1808 SUNRISE CT.</t>
  </si>
  <si>
    <t>NAPERVILLE</t>
  </si>
  <si>
    <t>1236 S PLYMOUTH AVE.</t>
  </si>
  <si>
    <t>How Yu</t>
  </si>
  <si>
    <t>Chung</t>
  </si>
  <si>
    <t>hochung@vassar.edu</t>
  </si>
  <si>
    <t>CHUNG</t>
  </si>
  <si>
    <t>HIEN</t>
  </si>
  <si>
    <t>mchung12@u.rochester.edu</t>
  </si>
  <si>
    <t>Business Analytics [BUA]</t>
  </si>
  <si>
    <t>CMC BOX 274025</t>
  </si>
  <si>
    <t>175 Genesee Park Blvd</t>
  </si>
  <si>
    <t>'+1 (646) 4091683</t>
  </si>
  <si>
    <t>CHURCHETT</t>
  </si>
  <si>
    <t>jchurche@u.rochester.edu</t>
  </si>
  <si>
    <t>ESM - Bassoons in China (summer 2019)</t>
  </si>
  <si>
    <t>Beijing, China;Shanghai, China;Guangzhou, China;Shenzhen, China;Hong Kong, Hong Kong</t>
  </si>
  <si>
    <t>CHURCHETT, ELIZABETH</t>
  </si>
  <si>
    <t>100 GIBBS ST</t>
  </si>
  <si>
    <t>BOX 28</t>
  </si>
  <si>
    <t>10924 SIERRA OAKS</t>
  </si>
  <si>
    <t>Christiana</t>
  </si>
  <si>
    <t>Ciaccio</t>
  </si>
  <si>
    <t>cciaccio@u.rochester.edu</t>
  </si>
  <si>
    <t>London, United Kingdom;City of London, United Kingdom</t>
  </si>
  <si>
    <t>Skaneateles, NY 13152-9604</t>
  </si>
  <si>
    <t>1015 The Ln</t>
  </si>
  <si>
    <t>Skaneateles</t>
  </si>
  <si>
    <t>13152-9604</t>
  </si>
  <si>
    <t>'+1 (315) 4203033</t>
  </si>
  <si>
    <t>Ciceron</t>
  </si>
  <si>
    <t>Celinice</t>
  </si>
  <si>
    <t>rciceron@simon.rochester.edu</t>
  </si>
  <si>
    <t>Marketing [MR]</t>
  </si>
  <si>
    <t>New York, NY 10031</t>
  </si>
  <si>
    <t>Apt 4B</t>
  </si>
  <si>
    <t>753 St.Nicholas Ave</t>
  </si>
  <si>
    <t>'+1 (646) 4575921</t>
  </si>
  <si>
    <t>HIPOLIT</t>
  </si>
  <si>
    <t>CICHOCKI</t>
  </si>
  <si>
    <t>TADEUSZ</t>
  </si>
  <si>
    <t>hcichock@u.rochester.edu</t>
  </si>
  <si>
    <t>CICHOCKI, TADEUSZ</t>
  </si>
  <si>
    <t>CPU BOX 271563</t>
  </si>
  <si>
    <t>188 APRIL DRIVE</t>
  </si>
  <si>
    <t>CROSBY</t>
  </si>
  <si>
    <t>ESTEPHANIE</t>
  </si>
  <si>
    <t>CINTRON</t>
  </si>
  <si>
    <t>ecintro2@u.rochester.edu</t>
  </si>
  <si>
    <t>DENIS, HENRY</t>
  </si>
  <si>
    <t>CMC BOX 276255</t>
  </si>
  <si>
    <t>8217 ORQUIDEA ST.</t>
  </si>
  <si>
    <t>LOIZA</t>
  </si>
  <si>
    <t>300 KENDRICK RD.</t>
  </si>
  <si>
    <t>MADALINA</t>
  </si>
  <si>
    <t>CIOCANU</t>
  </si>
  <si>
    <t>mciocanu@u.rochester.edu</t>
  </si>
  <si>
    <t>MADAGASCAR</t>
  </si>
  <si>
    <t>CIOCANU, VIOLETA</t>
  </si>
  <si>
    <t>CMC BOX 276144</t>
  </si>
  <si>
    <t>4108 S MOBILE CIRCLE UNIT E</t>
  </si>
  <si>
    <t>AURORA</t>
  </si>
  <si>
    <t>RIVERVIEW APPARTMENTS</t>
  </si>
  <si>
    <t>D101</t>
  </si>
  <si>
    <t>7218 DEANLEE CT</t>
  </si>
  <si>
    <t>MISSISSAUGA</t>
  </si>
  <si>
    <t>ON</t>
  </si>
  <si>
    <t>LSN8R5</t>
  </si>
  <si>
    <t>2015-2016</t>
  </si>
  <si>
    <t>Full year 2015-2016</t>
  </si>
  <si>
    <t>ALISON</t>
  </si>
  <si>
    <t>CIURZYNSKI</t>
  </si>
  <si>
    <t>aciurzyn@u.rochester.edu</t>
  </si>
  <si>
    <t>CIURZYNSKI, RYAN</t>
  </si>
  <si>
    <t>CMC BOX 275529</t>
  </si>
  <si>
    <t>33 PARKVIEW DRIVE</t>
  </si>
  <si>
    <t>148 E SQUIRE DR</t>
  </si>
  <si>
    <t>CLARK</t>
  </si>
  <si>
    <t>mclark31@u.rochester.edu</t>
  </si>
  <si>
    <t>CLARK, DEIRDRE</t>
  </si>
  <si>
    <t>CMC BOX 275720</t>
  </si>
  <si>
    <t>125 ORCHARD RD</t>
  </si>
  <si>
    <t>CUMBERLAND</t>
  </si>
  <si>
    <t>ME</t>
  </si>
  <si>
    <t>ALIA</t>
  </si>
  <si>
    <t>aclark28@u.rochester.edu</t>
  </si>
  <si>
    <t>CLARK, ATHENA</t>
  </si>
  <si>
    <t>CPU BOX 271834</t>
  </si>
  <si>
    <t>1220 DEWEY RD.</t>
  </si>
  <si>
    <t>NORTH EAST</t>
  </si>
  <si>
    <t>BROOKS LANDING 36A</t>
  </si>
  <si>
    <t>Meghan</t>
  </si>
  <si>
    <t>Clark</t>
  </si>
  <si>
    <t>mclark43@u.rochester.edu</t>
  </si>
  <si>
    <t>CMC BOX 271804</t>
  </si>
  <si>
    <t>Saratoga Springs, NY 12866</t>
  </si>
  <si>
    <t>14 Cedarcrest Drive</t>
  </si>
  <si>
    <t>Saratoga Springs</t>
  </si>
  <si>
    <t>'+1 (518) 3661351</t>
  </si>
  <si>
    <t>CLARKE</t>
  </si>
  <si>
    <t>hclarke2@u.rochester.edu</t>
  </si>
  <si>
    <t>CLARKE, WILLIAM</t>
  </si>
  <si>
    <t>43 VICK PARK A #1A</t>
  </si>
  <si>
    <t>2909 ZAMBIA DR</t>
  </si>
  <si>
    <t>CEDAR PARK</t>
  </si>
  <si>
    <t>Brooks</t>
  </si>
  <si>
    <t>Clarke</t>
  </si>
  <si>
    <t>Brooksclarkemusic@gmail.com</t>
  </si>
  <si>
    <t>Chauner</t>
  </si>
  <si>
    <t>Clausing</t>
  </si>
  <si>
    <t>Kenzie</t>
  </si>
  <si>
    <t>cclausin@u.rochester.edu</t>
  </si>
  <si>
    <t>CMC BOX 274670</t>
  </si>
  <si>
    <t>Katy, TX 77450-5048</t>
  </si>
  <si>
    <t>1702 Beacon Cove Ct</t>
  </si>
  <si>
    <t>Katy</t>
  </si>
  <si>
    <t>77450-5048</t>
  </si>
  <si>
    <t>'+1 (847) 8402075</t>
  </si>
  <si>
    <t>CLAYTON</t>
  </si>
  <si>
    <t>cclayto3@u.rochester.edu</t>
  </si>
  <si>
    <t>IES Abroad Dublin - Business, Entrepreneurship &amp; Technology</t>
  </si>
  <si>
    <t>SELDEN, JENNIFER</t>
  </si>
  <si>
    <t>MEDIEVAL &amp; EARLY MOD STUDIES</t>
  </si>
  <si>
    <t>CMC BOX 271133</t>
  </si>
  <si>
    <t>508 WEST MIRROR LAKE DRIVE</t>
  </si>
  <si>
    <t>FRUITLAND PARK</t>
  </si>
  <si>
    <t>156 TROUT RUN</t>
  </si>
  <si>
    <t>NEWARK</t>
  </si>
  <si>
    <t>Shamir</t>
  </si>
  <si>
    <t>Clayton</t>
  </si>
  <si>
    <t>shamir.clayton@simon.rochester.edu</t>
  </si>
  <si>
    <t>Universidad del CEMA (Simon)</t>
  </si>
  <si>
    <t>Caelan</t>
  </si>
  <si>
    <t>Josephe</t>
  </si>
  <si>
    <t>cclayto6@u.rochester.edu</t>
  </si>
  <si>
    <t>CMC BOX 271253</t>
  </si>
  <si>
    <t>Huntington, NY 11743-7105</t>
  </si>
  <si>
    <t>5 Walnut Pl</t>
  </si>
  <si>
    <t>Huntington</t>
  </si>
  <si>
    <t>11743-7105</t>
  </si>
  <si>
    <t>'+1 (631) 9237821</t>
  </si>
  <si>
    <t>CLEFF</t>
  </si>
  <si>
    <t>scleff@u.rochester.edu</t>
  </si>
  <si>
    <t>NAPLES, LISA</t>
  </si>
  <si>
    <t>CMC BOX 271004</t>
  </si>
  <si>
    <t>2321 LOWER STATE RD</t>
  </si>
  <si>
    <t>DOYLESTOWN</t>
  </si>
  <si>
    <t>HILL CT RD</t>
  </si>
  <si>
    <t>2321 Lower State Rd</t>
  </si>
  <si>
    <t>Doylestown</t>
  </si>
  <si>
    <t>Lisa Naples</t>
  </si>
  <si>
    <t>Clement</t>
  </si>
  <si>
    <t>jclemen8@u.rochester.edu</t>
  </si>
  <si>
    <t>Emil</t>
  </si>
  <si>
    <t>Clepaci</t>
  </si>
  <si>
    <t>eclepaci@u.rochester.edu</t>
  </si>
  <si>
    <t>See Comments</t>
  </si>
  <si>
    <t>French [FM]</t>
  </si>
  <si>
    <t>CMC BOX 272038</t>
  </si>
  <si>
    <t>Fort Wayne, IN 46825-3389</t>
  </si>
  <si>
    <t>115 El Dorado Trl E</t>
  </si>
  <si>
    <t>Fort Wayne</t>
  </si>
  <si>
    <t>In</t>
  </si>
  <si>
    <t>46825-3389</t>
  </si>
  <si>
    <t>'+1 (260) 5808420</t>
  </si>
  <si>
    <t>Cobb</t>
  </si>
  <si>
    <t>Atwood</t>
  </si>
  <si>
    <t>ecobb3@u.rochester.edu</t>
  </si>
  <si>
    <t>CMC BOX 273894</t>
  </si>
  <si>
    <t>Weston, MA 02493-1771</t>
  </si>
  <si>
    <t>60 Pinecroft Rd</t>
  </si>
  <si>
    <t>Weston</t>
  </si>
  <si>
    <t>'+1 (781) 8003590</t>
  </si>
  <si>
    <t>Nicolas</t>
  </si>
  <si>
    <t>Cochran</t>
  </si>
  <si>
    <t>Talwani</t>
  </si>
  <si>
    <t>ncochran@u.rochester.edu</t>
  </si>
  <si>
    <t>CMC BOX 276508</t>
  </si>
  <si>
    <t>Auburndale, MA 02466-1117</t>
  </si>
  <si>
    <t>56 Chaske Ave</t>
  </si>
  <si>
    <t>Auburndale</t>
  </si>
  <si>
    <t>'+1 (617) 4555094</t>
  </si>
  <si>
    <t>ELIZA</t>
  </si>
  <si>
    <t>COFFIN</t>
  </si>
  <si>
    <t>MCCLEAVE</t>
  </si>
  <si>
    <t>ecoffin2@u.rochester.edu</t>
  </si>
  <si>
    <t>Health  Behavior And Society [HB]</t>
  </si>
  <si>
    <t>Health Psychology [HE]</t>
  </si>
  <si>
    <t>CMC BOX 271382</t>
  </si>
  <si>
    <t>Concord, MA 01742</t>
  </si>
  <si>
    <t>18 Isaac Davis Rd</t>
  </si>
  <si>
    <t>Concord</t>
  </si>
  <si>
    <t>'+1 (978) 7273474</t>
  </si>
  <si>
    <t>Sydney</t>
  </si>
  <si>
    <t>Coggins</t>
  </si>
  <si>
    <t>scoggin3@u.rochester.edu</t>
  </si>
  <si>
    <t>CMC BOX 274933</t>
  </si>
  <si>
    <t>Norwich, NY 13815-1721</t>
  </si>
  <si>
    <t>9 Newton Avenue</t>
  </si>
  <si>
    <t>Norwich</t>
  </si>
  <si>
    <t>13815-1721</t>
  </si>
  <si>
    <t>'+1 (607) 3343161</t>
  </si>
  <si>
    <t>CHARLOTTE</t>
  </si>
  <si>
    <t>COHEN</t>
  </si>
  <si>
    <t>ccohen10@u.rochester.edu</t>
  </si>
  <si>
    <t>MEDVEDOW, LISSY</t>
  </si>
  <si>
    <t>CPU BOX 271173</t>
  </si>
  <si>
    <t>71 CLARK ST.</t>
  </si>
  <si>
    <t>1236 SOUTH PLYMOUTH ST.</t>
  </si>
  <si>
    <t>wcohen4@u.rochester.edu</t>
  </si>
  <si>
    <t>COHEN, JULIE</t>
  </si>
  <si>
    <t>CMC BOX 272389</t>
  </si>
  <si>
    <t>18 HERMS PLACE</t>
  </si>
  <si>
    <t>MORRISTOWN</t>
  </si>
  <si>
    <t>HANAU</t>
  </si>
  <si>
    <t>acohen26@u.rochester.edu</t>
  </si>
  <si>
    <t>HANAU, ILANA</t>
  </si>
  <si>
    <t>130-4 GIBBS STREET</t>
  </si>
  <si>
    <t>66 ORANGE ST, APT 2B</t>
  </si>
  <si>
    <t>OMRI</t>
  </si>
  <si>
    <t>DEBOTTON</t>
  </si>
  <si>
    <t>ocohen2@u.rochester.edu</t>
  </si>
  <si>
    <t>DEBOTTON, DEBRA</t>
  </si>
  <si>
    <t>CMC BOX 271156</t>
  </si>
  <si>
    <t>585 GROVE STREET</t>
  </si>
  <si>
    <t>NEWTON_LOWER FALLS</t>
  </si>
  <si>
    <t>134 CONGRESS AVENUE</t>
  </si>
  <si>
    <t>Melissa</t>
  </si>
  <si>
    <t>Cohen</t>
  </si>
  <si>
    <t>mcohen42@u.rochester.edu</t>
  </si>
  <si>
    <t>CMC BOX 272121</t>
  </si>
  <si>
    <t>Scarsdale, NY 10583-6427</t>
  </si>
  <si>
    <t>29 Barry Rd</t>
  </si>
  <si>
    <t>Scarsdale</t>
  </si>
  <si>
    <t>10583-6427</t>
  </si>
  <si>
    <t>'+1 (914) 4721104</t>
  </si>
  <si>
    <t>ecohen30@u.rochester.edu</t>
  </si>
  <si>
    <t>CMC BOX 273516</t>
  </si>
  <si>
    <t>Cincinnati, OH 45208-3439</t>
  </si>
  <si>
    <t>2891 Alpine Ter</t>
  </si>
  <si>
    <t>Cincinnati</t>
  </si>
  <si>
    <t>Oh</t>
  </si>
  <si>
    <t>45208-3439</t>
  </si>
  <si>
    <t>'+1 (513) 8355285</t>
  </si>
  <si>
    <t>Ahmet Latif</t>
  </si>
  <si>
    <t>√áolak</t>
  </si>
  <si>
    <t>AhmetLatif_Colak@URMC.Rochester.edu</t>
  </si>
  <si>
    <t>Steven</t>
  </si>
  <si>
    <t>Colberg</t>
  </si>
  <si>
    <t>scolberg@u.rochester.edu</t>
  </si>
  <si>
    <t>Bronx, NY 10456-3433</t>
  </si>
  <si>
    <t>Apt 2g</t>
  </si>
  <si>
    <t>1231 Fulton Ave</t>
  </si>
  <si>
    <t>10456-3433</t>
  </si>
  <si>
    <t>'+1 (347) 7612301</t>
  </si>
  <si>
    <t>Apt 2G</t>
  </si>
  <si>
    <t>Betty Abad-Colberg</t>
  </si>
  <si>
    <t>COLE</t>
  </si>
  <si>
    <t>jcole8@u.rochester.edu</t>
  </si>
  <si>
    <t>COLE, LESLIE</t>
  </si>
  <si>
    <t>CMC BOX 271726</t>
  </si>
  <si>
    <t>7695 KING RD</t>
  </si>
  <si>
    <t>2021 SCOTTSVILLE ROAD</t>
  </si>
  <si>
    <t>jcole13@u.rochester.edu</t>
  </si>
  <si>
    <t>San Nicolas Buenos Aires, Mexico;Hong Kong, China;Shanghai, China</t>
  </si>
  <si>
    <t>MCRAE, SOPHIA</t>
  </si>
  <si>
    <t>CMC BOX 275104</t>
  </si>
  <si>
    <t>115 COLUMBUS ST.</t>
  </si>
  <si>
    <t>ELYRIA</t>
  </si>
  <si>
    <t>187 BARTON ST.</t>
  </si>
  <si>
    <t>ELISSA</t>
  </si>
  <si>
    <t>ccole7@u.rochester.edu</t>
  </si>
  <si>
    <t>COLE, CATHERINE</t>
  </si>
  <si>
    <t>328 EAST MAIN ST APT #415</t>
  </si>
  <si>
    <t>22846 CYPRESS TRAIL DRIVE</t>
  </si>
  <si>
    <t>LUTZ</t>
  </si>
  <si>
    <t>Cole</t>
  </si>
  <si>
    <t>lcole9@u.rochester.edu</t>
  </si>
  <si>
    <t>Carson</t>
  </si>
  <si>
    <t>ccole17@u.rochester.edu</t>
  </si>
  <si>
    <t>CMC BOX 274266</t>
  </si>
  <si>
    <t>Lincoln, RI 02865-3949</t>
  </si>
  <si>
    <t>500 Great Rd</t>
  </si>
  <si>
    <t>'+1 (401) 6022267</t>
  </si>
  <si>
    <t>ccole20@simon.rochester.edu</t>
  </si>
  <si>
    <t>John Moslon International Case Competition (Simon)</t>
  </si>
  <si>
    <t>Rochester, NY 14617</t>
  </si>
  <si>
    <t>4770 St Paul Blvd</t>
  </si>
  <si>
    <t>'+1 (337) 3536819</t>
  </si>
  <si>
    <t>Colelli</t>
  </si>
  <si>
    <t>dcolelli@u.rochester.edu</t>
  </si>
  <si>
    <t>CMC BOX 275217</t>
  </si>
  <si>
    <t>Webster, NY 14580-9031</t>
  </si>
  <si>
    <t>1013 Castle Rock Cir</t>
  </si>
  <si>
    <t>14580-9031</t>
  </si>
  <si>
    <t>'+1 (585) 3644006</t>
  </si>
  <si>
    <t>LISLE</t>
  </si>
  <si>
    <t>COLEMAN</t>
  </si>
  <si>
    <t>lcolema4@u.rochester.edu</t>
  </si>
  <si>
    <t>COLEMAN, JULIE</t>
  </si>
  <si>
    <t>CPU BOX 273094</t>
  </si>
  <si>
    <t>44 SUMMIT STREET</t>
  </si>
  <si>
    <t>LE ROY</t>
  </si>
  <si>
    <t>185 ELMERSTON RD.</t>
  </si>
  <si>
    <t>Brendan</t>
  </si>
  <si>
    <t>Coli</t>
  </si>
  <si>
    <t>bcoli@u.rochester.edu</t>
  </si>
  <si>
    <t>Bakir</t>
  </si>
  <si>
    <t>Colic</t>
  </si>
  <si>
    <t>bcolic@u.Rochester.edu</t>
  </si>
  <si>
    <t>Mostar, Bosnia and Herzegovina</t>
  </si>
  <si>
    <t>Regan</t>
  </si>
  <si>
    <t>Collins</t>
  </si>
  <si>
    <t>rcolli11@u.rochester.edu</t>
  </si>
  <si>
    <t>Earth &amp; Environmental Sciences</t>
  </si>
  <si>
    <t>Max</t>
  </si>
  <si>
    <t>Colognesi</t>
  </si>
  <si>
    <t>mcologne@u.rochester.edu</t>
  </si>
  <si>
    <t>CMC BOX 275794</t>
  </si>
  <si>
    <t>Westborough, MA 01581-3207</t>
  </si>
  <si>
    <t>240 Hutchison Rd</t>
  </si>
  <si>
    <t>11 Lackey St</t>
  </si>
  <si>
    <t>'+1 (508) 8318410</t>
  </si>
  <si>
    <t>COMBS</t>
  </si>
  <si>
    <t>acombs2@u.rochester.edu</t>
  </si>
  <si>
    <t>CMC BOX 271237</t>
  </si>
  <si>
    <t>Binghamton, NY 13903</t>
  </si>
  <si>
    <t>49 Clifton Blvd</t>
  </si>
  <si>
    <t>Binghamton</t>
  </si>
  <si>
    <t>'+1 (607) 7602816</t>
  </si>
  <si>
    <t>Alena</t>
  </si>
  <si>
    <t>Comella</t>
  </si>
  <si>
    <t>acomella@u.rochester.edu</t>
  </si>
  <si>
    <t>Neuroscience</t>
  </si>
  <si>
    <t>TIMOTHY</t>
  </si>
  <si>
    <t>COMFORT</t>
  </si>
  <si>
    <t>tcomfort@u.rochester.edu</t>
  </si>
  <si>
    <t>NAGEL, JUDITH</t>
  </si>
  <si>
    <t>100 SEWILO HILLS DR</t>
  </si>
  <si>
    <t>DORM</t>
  </si>
  <si>
    <t>CONHEADY</t>
  </si>
  <si>
    <t>gconhead@u.rochester.edu</t>
  </si>
  <si>
    <t>CIEE Copenhagen</t>
  </si>
  <si>
    <t>CIEE SUMMER IN COPENHAGEN</t>
  </si>
  <si>
    <t>TOOHEY, ERIN</t>
  </si>
  <si>
    <t>CMC BOX 276896</t>
  </si>
  <si>
    <t>217 TRYON PARK</t>
  </si>
  <si>
    <t>500 WILSON C BLVD.</t>
  </si>
  <si>
    <t>Connaughton</t>
  </si>
  <si>
    <t>lconnaug@u.rochester.edu</t>
  </si>
  <si>
    <t>IES Abroad Rabat - Study in Rabat</t>
  </si>
  <si>
    <t>AIDAN</t>
  </si>
  <si>
    <t>CONNELLY</t>
  </si>
  <si>
    <t>aconnel3@u.rochester.edu</t>
  </si>
  <si>
    <t>CONNELLY, JENNY</t>
  </si>
  <si>
    <t>CMC BOX 274545</t>
  </si>
  <si>
    <t>351 MAIN STREET</t>
  </si>
  <si>
    <t>NORTH CREEK</t>
  </si>
  <si>
    <t>351 MAIN ST.</t>
  </si>
  <si>
    <t>94 MAIN STREET</t>
  </si>
  <si>
    <t>CONNOLLY</t>
  </si>
  <si>
    <t>mconnol8@u.rochester.edu</t>
  </si>
  <si>
    <t>CONNOLLY, CHRISTINA</t>
  </si>
  <si>
    <t>417 RIVERSIDE DR</t>
  </si>
  <si>
    <t>417 RIVERSIDE DRIVE APT6C</t>
  </si>
  <si>
    <t>Zoe</t>
  </si>
  <si>
    <t>Conomikes</t>
  </si>
  <si>
    <t>zconomik@sports.rochester.edu</t>
  </si>
  <si>
    <t>Pittsburgh, PA 15238-2448</t>
  </si>
  <si>
    <t>518 Rodgers Dr</t>
  </si>
  <si>
    <t>15238-2448</t>
  </si>
  <si>
    <t>'+1 (412) 8773984</t>
  </si>
  <si>
    <t>BRYNN</t>
  </si>
  <si>
    <t>CONROY</t>
  </si>
  <si>
    <t>bconroy2@u.rochester.edu</t>
  </si>
  <si>
    <t>MYRICK, MELINDA</t>
  </si>
  <si>
    <t>CMC BOX 276167</t>
  </si>
  <si>
    <t>2625 CLAYTON CIRCLE</t>
  </si>
  <si>
    <t>SUPERIOR</t>
  </si>
  <si>
    <t>30 CONGRESS AVE.</t>
  </si>
  <si>
    <t>200 SUMMIT BLVD</t>
  </si>
  <si>
    <t>UNIT 127</t>
  </si>
  <si>
    <t>BROOMFIELD</t>
  </si>
  <si>
    <t>CONTENTO</t>
  </si>
  <si>
    <t>COSMO</t>
  </si>
  <si>
    <t>ncontent@u.rochester.edu</t>
  </si>
  <si>
    <t>Pediatric Hospital Medicine</t>
  </si>
  <si>
    <t>NATHAN</t>
  </si>
  <si>
    <t>CONTINO</t>
  </si>
  <si>
    <t>ncontino@u.rochester.edu</t>
  </si>
  <si>
    <t>CONTINO, KIMBERLY</t>
  </si>
  <si>
    <t>CMC BOX 274432</t>
  </si>
  <si>
    <t>8620 STATE ROUTE 178</t>
  </si>
  <si>
    <t>HENDERSON</t>
  </si>
  <si>
    <t>SOUTH PLYMOUTH AVE</t>
  </si>
  <si>
    <t>112 BRADY RD</t>
  </si>
  <si>
    <t>SACKETS HARBOR</t>
  </si>
  <si>
    <t>CONVERSE</t>
  </si>
  <si>
    <t>aconvers@u.rochester.edu</t>
  </si>
  <si>
    <t>CONVERSE, DONALD</t>
  </si>
  <si>
    <t>CMC BOX 271734</t>
  </si>
  <si>
    <t>23783 WOODLAND DRIVE</t>
  </si>
  <si>
    <t>WATERTOWN</t>
  </si>
  <si>
    <t>30 SCOTTSVILLE ROAD</t>
  </si>
  <si>
    <t>COOK</t>
  </si>
  <si>
    <t>CAROLE</t>
  </si>
  <si>
    <t>acook16@u.rochester.edu</t>
  </si>
  <si>
    <t>CMC BOX 276469</t>
  </si>
  <si>
    <t>Rochester, MN 55902</t>
  </si>
  <si>
    <t>1026 Plummer Circle Sw</t>
  </si>
  <si>
    <t>'+1 (507) 2696874</t>
  </si>
  <si>
    <t>Cook</t>
  </si>
  <si>
    <t>acook29@u.rochester.edu</t>
  </si>
  <si>
    <t>CMC BOX 274999</t>
  </si>
  <si>
    <t>Vista, CA 92083-7159</t>
  </si>
  <si>
    <t>1110 Vista Bonita Dr</t>
  </si>
  <si>
    <t>Vista</t>
  </si>
  <si>
    <t>92083-7159</t>
  </si>
  <si>
    <t>'+1 (619) 5184072</t>
  </si>
  <si>
    <t>wcook8@UR.Rochester.edu</t>
  </si>
  <si>
    <t>Geneva, Switzerland</t>
  </si>
  <si>
    <t>COOLEY</t>
  </si>
  <si>
    <t>acooley@u.rochester.edu</t>
  </si>
  <si>
    <t>Multiple, Multiple;Urbania, Italy</t>
  </si>
  <si>
    <t>COOLEY, WILLIAM</t>
  </si>
  <si>
    <t>LEAVE OF ABSENCE</t>
  </si>
  <si>
    <t>5808 WEST 1000 SOUTH</t>
  </si>
  <si>
    <t>REXBURG</t>
  </si>
  <si>
    <t>Ethan</t>
  </si>
  <si>
    <t>Coolidge</t>
  </si>
  <si>
    <t>ecoolid2@u.rochester.edu</t>
  </si>
  <si>
    <t>CMC BOX 274673</t>
  </si>
  <si>
    <t>Pittsford, NY 14534-3229</t>
  </si>
  <si>
    <t>38 Stuyvesant Rd</t>
  </si>
  <si>
    <t>14534-3229</t>
  </si>
  <si>
    <t>'+1 (315) 3551199</t>
  </si>
  <si>
    <t>Sarah Coolidge</t>
  </si>
  <si>
    <t>COOMBS</t>
  </si>
  <si>
    <t>MARC</t>
  </si>
  <si>
    <t>mcoombs2@u.rochester.edu</t>
  </si>
  <si>
    <t>CIEE Arts and Sciences Program in Legon, Ghana</t>
  </si>
  <si>
    <t>Religion [RLS]</t>
  </si>
  <si>
    <t>African And African American Studies [AAS]</t>
  </si>
  <si>
    <t>CMC BOX 273587</t>
  </si>
  <si>
    <t>Rochester, NY 14609-1302</t>
  </si>
  <si>
    <t>Apt B</t>
  </si>
  <si>
    <t>26 Strathmore Cir</t>
  </si>
  <si>
    <t>14609-1302</t>
  </si>
  <si>
    <t>'+1 (585) 4985103</t>
  </si>
  <si>
    <t>MARISSA</t>
  </si>
  <si>
    <t>COOPER</t>
  </si>
  <si>
    <t>mcoop14@u.rochester.edu</t>
  </si>
  <si>
    <t>COOPER-GELINAS, TRACEY</t>
  </si>
  <si>
    <t>BIO SCI/MOLECULAR GENETICS</t>
  </si>
  <si>
    <t>CMC BOX 272111</t>
  </si>
  <si>
    <t>70 COUNTRY HILL ROAD</t>
  </si>
  <si>
    <t>RI</t>
  </si>
  <si>
    <t>Chelsea</t>
  </si>
  <si>
    <t>Cooper</t>
  </si>
  <si>
    <t>ccooper@keuka.edu</t>
  </si>
  <si>
    <t>PAUL SEBASTIAN</t>
  </si>
  <si>
    <t>CORDERO VELASTEGUI</t>
  </si>
  <si>
    <t>pcorder2@u.rochester.edu</t>
  </si>
  <si>
    <t>Ecuador</t>
  </si>
  <si>
    <t>Jewish Studies [JS]</t>
  </si>
  <si>
    <t>CMC BOX 275417</t>
  </si>
  <si>
    <t>Ave 27 De Febrero 2 130</t>
  </si>
  <si>
    <t>Cuenca</t>
  </si>
  <si>
    <t>Az</t>
  </si>
  <si>
    <t>'+1 (585) 6293329</t>
  </si>
  <si>
    <t>MAXWELL</t>
  </si>
  <si>
    <t>CORMAN PENZEL</t>
  </si>
  <si>
    <t>mcormanp@u.rochester.edu</t>
  </si>
  <si>
    <t>API Madrid, Spain</t>
  </si>
  <si>
    <t>CORMAN, CATHY</t>
  </si>
  <si>
    <t>CPU BOX 272573</t>
  </si>
  <si>
    <t>182 PLEASANT ST.</t>
  </si>
  <si>
    <t>1 BROOKS AVW</t>
  </si>
  <si>
    <t>CORNELL</t>
  </si>
  <si>
    <t>ecornel2@u.rochester.edu</t>
  </si>
  <si>
    <t>CORNELL, MARCIA</t>
  </si>
  <si>
    <t>CMC BOX 271939</t>
  </si>
  <si>
    <t>1342 SKY HIGH ROAD</t>
  </si>
  <si>
    <t>TULLY</t>
  </si>
  <si>
    <t>KENDRICK ROAD</t>
  </si>
  <si>
    <t>SHELBY</t>
  </si>
  <si>
    <t>CORNING</t>
  </si>
  <si>
    <t>scorning@u.rochester.edu</t>
  </si>
  <si>
    <t>IES Abroad Freiburg - Environmental Studies &amp; Sustainability</t>
  </si>
  <si>
    <t>CORNING, BRETT</t>
  </si>
  <si>
    <t>ENVIRONMENTAL SCIENCES</t>
  </si>
  <si>
    <t>CMC BOX 271328</t>
  </si>
  <si>
    <t>8252 JELLISON CT</t>
  </si>
  <si>
    <t>ARVADA</t>
  </si>
  <si>
    <t>40 GENESEE PARK BLVD</t>
  </si>
  <si>
    <t>MARYSA</t>
  </si>
  <si>
    <t>CORONA</t>
  </si>
  <si>
    <t>mcorona@u.rochester.edu</t>
  </si>
  <si>
    <t>CORONA, THOMAS</t>
  </si>
  <si>
    <t>7 TEASEL LANE</t>
  </si>
  <si>
    <t>SKANEATELES</t>
  </si>
  <si>
    <t>CORPUZ</t>
  </si>
  <si>
    <t>ecorpuz@u.rochester.edu</t>
  </si>
  <si>
    <t>Business-Writing &amp; Communication</t>
  </si>
  <si>
    <t>SCHMITZ, JANE</t>
  </si>
  <si>
    <t>14309 FAIRWAY DRIVE</t>
  </si>
  <si>
    <t>EDEN PRAIRIE</t>
  </si>
  <si>
    <t>MAISONETTE 360</t>
  </si>
  <si>
    <t>4720 Manchester Road</t>
  </si>
  <si>
    <t>Mound</t>
  </si>
  <si>
    <t>Jane Schmitz</t>
  </si>
  <si>
    <t>Giovanni</t>
  </si>
  <si>
    <t>Correa-Qui√±ones</t>
  </si>
  <si>
    <t>Andr√©</t>
  </si>
  <si>
    <t>gcorreaq@u.rochester.edu</t>
  </si>
  <si>
    <t>Dance: Dance Studies [DST]</t>
  </si>
  <si>
    <t>CMC BOX 272455</t>
  </si>
  <si>
    <t>Coamo, PR 00769</t>
  </si>
  <si>
    <t>2 CARR 150</t>
  </si>
  <si>
    <t>Villa Santa Catalina</t>
  </si>
  <si>
    <t>Coamo</t>
  </si>
  <si>
    <t>'+1 (787) 3620503</t>
  </si>
  <si>
    <t>39 Caribe Street</t>
  </si>
  <si>
    <t>Urbanization Villa Tropical</t>
  </si>
  <si>
    <t>Puerto Rico</t>
  </si>
  <si>
    <t>Nilka Quinones Ramos</t>
  </si>
  <si>
    <t>Amsterdam, Netherlands;Lisbon, Portugal;Casablanca, Morocco;Valencia, Spain;Dubrovnik, Croatia;Piraeus, Greece;Limassol, Cyprus;Suez, Egypt;Aqaba, Jordan;Mombasa, Kenya;Mumbai, India;Dubai, United Arab Emirates</t>
  </si>
  <si>
    <t>Jaeden</t>
  </si>
  <si>
    <t>Cortes</t>
  </si>
  <si>
    <t>Samir</t>
  </si>
  <si>
    <t>jcortes9@u.rochester.edu</t>
  </si>
  <si>
    <t>CMC BOX 27094F</t>
  </si>
  <si>
    <t>Webster, NY 14580-2484</t>
  </si>
  <si>
    <t>21 Armetale Luster</t>
  </si>
  <si>
    <t>14580-2484</t>
  </si>
  <si>
    <t>'+1 (585) 4450274</t>
  </si>
  <si>
    <t>Maria Cortes</t>
  </si>
  <si>
    <t>JANE</t>
  </si>
  <si>
    <t>COSTANTINO</t>
  </si>
  <si>
    <t>jcostan3@u.rochester.edu</t>
  </si>
  <si>
    <t>COSTANTINO, JOANNE</t>
  </si>
  <si>
    <t>11 TIMBERPOINT LANE</t>
  </si>
  <si>
    <t>EAST MORICHES</t>
  </si>
  <si>
    <t>356 O'BRIEN HALL</t>
  </si>
  <si>
    <t>MARCOS</t>
  </si>
  <si>
    <t>COTO JAEN</t>
  </si>
  <si>
    <t>mcotojae@u.rochester.edu</t>
  </si>
  <si>
    <t>Costa Rica</t>
  </si>
  <si>
    <t>CMC BOX 273242</t>
  </si>
  <si>
    <t>50401 Bagaces</t>
  </si>
  <si>
    <t>25 Mos E From Catholic Church</t>
  </si>
  <si>
    <t>Bagaces</t>
  </si>
  <si>
    <t>'+506 (8830) 9803</t>
  </si>
  <si>
    <t>Sierra</t>
  </si>
  <si>
    <t>Cotrona</t>
  </si>
  <si>
    <t>scotrona@u.rochester.edu</t>
  </si>
  <si>
    <t>CIEE Arts and Sciences Program in Gaborone, Botswana</t>
  </si>
  <si>
    <t>LESLIE</t>
  </si>
  <si>
    <t>COULIBALY</t>
  </si>
  <si>
    <t>ANDREA ZALIHA</t>
  </si>
  <si>
    <t>lcouliba@u.rochester.edu</t>
  </si>
  <si>
    <t>IVORY COAST</t>
  </si>
  <si>
    <t>CERVI, KATHLEEN</t>
  </si>
  <si>
    <t>CROSBY 217</t>
  </si>
  <si>
    <t>CROSBY HALL 217</t>
  </si>
  <si>
    <t>Calista</t>
  </si>
  <si>
    <t>Courtney</t>
  </si>
  <si>
    <t>ccourtn2@u.rochester.edu</t>
  </si>
  <si>
    <t>3/4-time</t>
  </si>
  <si>
    <t>CMC BOX 274781</t>
  </si>
  <si>
    <t>Berwyn, PA 19312-1450</t>
  </si>
  <si>
    <t>246 Keller Rd</t>
  </si>
  <si>
    <t>Berwyn</t>
  </si>
  <si>
    <t>19312-1450</t>
  </si>
  <si>
    <t>'+1 (610) 2201252</t>
  </si>
  <si>
    <t>COWAN</t>
  </si>
  <si>
    <t>qcowan@u.rochester.edu</t>
  </si>
  <si>
    <t>COWAN, MICHELLE</t>
  </si>
  <si>
    <t>CMC BOX 273899</t>
  </si>
  <si>
    <t>9236 HERRING HILL RD</t>
  </si>
  <si>
    <t>MILLINGTON</t>
  </si>
  <si>
    <t>1027 GENESSEE ST</t>
  </si>
  <si>
    <t>COWDEN</t>
  </si>
  <si>
    <t>lcowden@u.rochester.edu</t>
  </si>
  <si>
    <t>Dropped</t>
  </si>
  <si>
    <t>Smithtown, NY 11787</t>
  </si>
  <si>
    <t>6 Oakside Rd</t>
  </si>
  <si>
    <t>Smithtown</t>
  </si>
  <si>
    <t>'+1 (631) 5213567</t>
  </si>
  <si>
    <t>COWIE-HASKELL</t>
  </si>
  <si>
    <t>lcowieha@u.rochester.edu</t>
  </si>
  <si>
    <t>SIT Morocco: Migration and Transnational Identity</t>
  </si>
  <si>
    <t>Rabat, Morocco</t>
  </si>
  <si>
    <t>COWIE, JILL</t>
  </si>
  <si>
    <t>CMC BOX 271617</t>
  </si>
  <si>
    <t>110 WINSLOW CEMETERY RD</t>
  </si>
  <si>
    <t>MARSHFIELD</t>
  </si>
  <si>
    <t>69 CONGRESS AVE</t>
  </si>
  <si>
    <t>Kate</t>
  </si>
  <si>
    <t>Cowie-Haskell</t>
  </si>
  <si>
    <t>kcowieha@u.rochester.edu</t>
  </si>
  <si>
    <t>CIEE Development and Globalization Program in Khon Kaen, Thailand</t>
  </si>
  <si>
    <t>COX</t>
  </si>
  <si>
    <t>ncox6@u.rochester.edu</t>
  </si>
  <si>
    <t>Yonsei University</t>
  </si>
  <si>
    <t>COX, KYU-MEE</t>
  </si>
  <si>
    <t>Brain and Cognitive Sciences</t>
  </si>
  <si>
    <t>CMC BOX 274588</t>
  </si>
  <si>
    <t>13170 CENTRAL AVE.SE STE B 124</t>
  </si>
  <si>
    <t>ALBUQUERQUE</t>
  </si>
  <si>
    <t>NM</t>
  </si>
  <si>
    <t>(505)306-4736</t>
  </si>
  <si>
    <t>O'BRIEN HALL 402</t>
  </si>
  <si>
    <t>jcox11@u.rochester.edu</t>
  </si>
  <si>
    <t>CMC BOX 277016</t>
  </si>
  <si>
    <t>13170 CENTRAL AVE SE STE B 124</t>
  </si>
  <si>
    <t>O'BRIEN 402</t>
  </si>
  <si>
    <t>STERLING</t>
  </si>
  <si>
    <t>COZZA</t>
  </si>
  <si>
    <t>scozza2@u.rochester.edu</t>
  </si>
  <si>
    <t>ESM Jazz in Tokyo (summer 2017)</t>
  </si>
  <si>
    <t>JENKINS, CLAY</t>
  </si>
  <si>
    <t>MUSIC EDUCATION - GENERAL</t>
  </si>
  <si>
    <t>328 EAST MAIN ST</t>
  </si>
  <si>
    <t>APT. #222</t>
  </si>
  <si>
    <t>6941 LINCOLN CREEK CIRCLE</t>
  </si>
  <si>
    <t>CARMICHAEL</t>
  </si>
  <si>
    <t>1746 MISSION AVE</t>
  </si>
  <si>
    <t>95608-567</t>
  </si>
  <si>
    <t>AYIANA</t>
  </si>
  <si>
    <t>CRABTREE</t>
  </si>
  <si>
    <t>MICHAELA</t>
  </si>
  <si>
    <t>acrabtre@u.rochester.edu</t>
  </si>
  <si>
    <t>Medieval And Early Modern Studies [ME]</t>
  </si>
  <si>
    <t>CMC BOX 274343</t>
  </si>
  <si>
    <t>Clay, NY 13041</t>
  </si>
  <si>
    <t>5024 Johanna Drive</t>
  </si>
  <si>
    <t>Clay</t>
  </si>
  <si>
    <t>'+1 (315) 7839620</t>
  </si>
  <si>
    <t>SARA</t>
  </si>
  <si>
    <t>CRANE</t>
  </si>
  <si>
    <t>scrane6@u.rochester.edu</t>
  </si>
  <si>
    <t>SIT Indonesia</t>
  </si>
  <si>
    <t>Denpasar, Indonesia</t>
  </si>
  <si>
    <t>CRANE, ANN</t>
  </si>
  <si>
    <t>CMC BOX 274955</t>
  </si>
  <si>
    <t>30 REYNAL ROAD</t>
  </si>
  <si>
    <t>WHITE PLAINS</t>
  </si>
  <si>
    <t>30 Reynal Road</t>
  </si>
  <si>
    <t>White Plains</t>
  </si>
  <si>
    <t>Ann Crane</t>
  </si>
  <si>
    <t>Aidan</t>
  </si>
  <si>
    <t>Craner</t>
  </si>
  <si>
    <t>acraner@u.rochester.edu</t>
  </si>
  <si>
    <t>Ecology and Evolutionary Biology</t>
  </si>
  <si>
    <t>CMC BOX 276838</t>
  </si>
  <si>
    <t>Syracuse, NY 13206-2341</t>
  </si>
  <si>
    <t>222 Plymouth Dr</t>
  </si>
  <si>
    <t>13206-2341</t>
  </si>
  <si>
    <t>'+1 (315) 6648356</t>
  </si>
  <si>
    <t>Sandra Craner</t>
  </si>
  <si>
    <t>Parent</t>
  </si>
  <si>
    <t>CRAWFORD</t>
  </si>
  <si>
    <t>acrawfo2@u.rochester.edu</t>
  </si>
  <si>
    <t>CRAWFORD, HOLLY</t>
  </si>
  <si>
    <t>CPU BOX 277080</t>
  </si>
  <si>
    <t>160 ANYTRELL DR</t>
  </si>
  <si>
    <t>WEBSTER</t>
  </si>
  <si>
    <t>293 BARTON ST</t>
  </si>
  <si>
    <t>Crawford</t>
  </si>
  <si>
    <t>christiandcrawford@gmail.com</t>
  </si>
  <si>
    <t>45 Oakland St</t>
  </si>
  <si>
    <t>Brentwood</t>
  </si>
  <si>
    <t>631-942-0413</t>
  </si>
  <si>
    <t>kathryn.crawford@simon.rochester.edu</t>
  </si>
  <si>
    <t>526 FOREST LAWN RD</t>
  </si>
  <si>
    <t>Creamer</t>
  </si>
  <si>
    <t>Douglas</t>
  </si>
  <si>
    <t>mcreamer@u.rochester.edu</t>
  </si>
  <si>
    <t>Archaeology, Technology and Historical Structures [AES]</t>
  </si>
  <si>
    <t>CMC BOX 273751</t>
  </si>
  <si>
    <t>North Syracuse, NY 13212</t>
  </si>
  <si>
    <t>147 Slindes Woods Circle</t>
  </si>
  <si>
    <t>North Syracuse</t>
  </si>
  <si>
    <t>'+1 (315) 6228104</t>
  </si>
  <si>
    <t>Creed</t>
  </si>
  <si>
    <t>ccreed2@u.rochester.edu</t>
  </si>
  <si>
    <t>Highlands, NJ 07732-2100</t>
  </si>
  <si>
    <t>11 Serpentine Dr</t>
  </si>
  <si>
    <t>Highlands</t>
  </si>
  <si>
    <t>'+1 (732) 4037757</t>
  </si>
  <si>
    <t>LIANNA</t>
  </si>
  <si>
    <t>CREEDON</t>
  </si>
  <si>
    <t>MYA</t>
  </si>
  <si>
    <t>lcreedon@u.rochester.edu</t>
  </si>
  <si>
    <t>CMC BOX 273413</t>
  </si>
  <si>
    <t>South Glastonbury, CT 06073</t>
  </si>
  <si>
    <t>2305 New London Turnpike</t>
  </si>
  <si>
    <t>South Glastonbury</t>
  </si>
  <si>
    <t>'+1 (860) 7120633</t>
  </si>
  <si>
    <t>CRENCA</t>
  </si>
  <si>
    <t>mcrenca@u.rochester.edu</t>
  </si>
  <si>
    <t>CRENCA, NANCY</t>
  </si>
  <si>
    <t>12225 TILDENWOOD DRIVE</t>
  </si>
  <si>
    <t>FAIRCHILD 113</t>
  </si>
  <si>
    <t>9101 FLOWER AVE</t>
  </si>
  <si>
    <t>SILVER SPRING</t>
  </si>
  <si>
    <t>CRICCHIO</t>
  </si>
  <si>
    <t>rcricchi@u.rochester.edu</t>
  </si>
  <si>
    <t>HUBERT, JENNIFER</t>
  </si>
  <si>
    <t>CMC BOX 272346</t>
  </si>
  <si>
    <t>63 LEXINGTON AVENUE</t>
  </si>
  <si>
    <t>REAR APT. FLOOR 1</t>
  </si>
  <si>
    <t>WESTBURY</t>
  </si>
  <si>
    <t>RIVERVIEW BUILDING A ROOM 403</t>
  </si>
  <si>
    <t>Mara</t>
  </si>
  <si>
    <t>Criollo-Rivera</t>
  </si>
  <si>
    <t>Nicole</t>
  </si>
  <si>
    <t>mcriollo@u.rochester.edu</t>
  </si>
  <si>
    <t>CMC BOX 272961</t>
  </si>
  <si>
    <t>Johnson, VT 05656</t>
  </si>
  <si>
    <t>175 Sargent Dr.</t>
  </si>
  <si>
    <t>Johnson</t>
  </si>
  <si>
    <t>Ve</t>
  </si>
  <si>
    <t>'+1 (203) 7370111</t>
  </si>
  <si>
    <t>CRISCITELLO</t>
  </si>
  <si>
    <t>DOUGLAS</t>
  </si>
  <si>
    <t>kcriscit@u.rochester.edu</t>
  </si>
  <si>
    <t>SIT Byron Bay, Australia</t>
  </si>
  <si>
    <t>Byron Bay, Australia</t>
  </si>
  <si>
    <t>CRISCITELLO, LINDA</t>
  </si>
  <si>
    <t>CMC BOX 272114</t>
  </si>
  <si>
    <t>1738 CREEK CROSSING RD</t>
  </si>
  <si>
    <t>VIENNA</t>
  </si>
  <si>
    <t>6 BARTON ST.</t>
  </si>
  <si>
    <t>Alessio</t>
  </si>
  <si>
    <t>Cristanetti-Walker</t>
  </si>
  <si>
    <t>acrista2@u.rochester.edu</t>
  </si>
  <si>
    <t>CMC BOX 275230</t>
  </si>
  <si>
    <t>Wilmington, DE 19806-2331</t>
  </si>
  <si>
    <t>1817 Delaware Ave</t>
  </si>
  <si>
    <t>Wilmington</t>
  </si>
  <si>
    <t>19806-2331</t>
  </si>
  <si>
    <t>'+1 (302) 5932258</t>
  </si>
  <si>
    <t>Leo</t>
  </si>
  <si>
    <t>Critchfield</t>
  </si>
  <si>
    <t>Reidt</t>
  </si>
  <si>
    <t>lcritchf@u.rochester.edu</t>
  </si>
  <si>
    <t>CMC BOX 27071F</t>
  </si>
  <si>
    <t>Alexandria, VA 22302-3722</t>
  </si>
  <si>
    <t>2210 Small St</t>
  </si>
  <si>
    <t>22302-3722</t>
  </si>
  <si>
    <t>'+1 (571) 3069177</t>
  </si>
  <si>
    <t>2210 Small Street</t>
  </si>
  <si>
    <t>Linda Critchfield</t>
  </si>
  <si>
    <t>CALVIN</t>
  </si>
  <si>
    <t>CROCKETT</t>
  </si>
  <si>
    <t>calvin.crockett@simon.rochester.edu</t>
  </si>
  <si>
    <t>610 REDWOOD DRIVE</t>
  </si>
  <si>
    <t>Zurich, Switzerland</t>
  </si>
  <si>
    <t>Crook</t>
  </si>
  <si>
    <t>acrook@u.rochester.edu</t>
  </si>
  <si>
    <t>Ethics in Philosophy [ET]</t>
  </si>
  <si>
    <t>CMC BOX 273324</t>
  </si>
  <si>
    <t>Natick, MA 01760-1636</t>
  </si>
  <si>
    <t>54 Evergreen Rd</t>
  </si>
  <si>
    <t>Natick</t>
  </si>
  <si>
    <t>'+1 (508) 3149312</t>
  </si>
  <si>
    <t>Davis</t>
  </si>
  <si>
    <t>Crowe</t>
  </si>
  <si>
    <t>Elliot</t>
  </si>
  <si>
    <t>dcrowe@u.rochester.edu</t>
  </si>
  <si>
    <t>CIEE Film Studies Program in Prague, Czech Republic</t>
  </si>
  <si>
    <t>Ross, CA 94957-9698</t>
  </si>
  <si>
    <t>7 Woodside Way</t>
  </si>
  <si>
    <t>Ross</t>
  </si>
  <si>
    <t>94957-9698</t>
  </si>
  <si>
    <t>'+1 (415) 2994044</t>
  </si>
  <si>
    <t>Crowell</t>
  </si>
  <si>
    <t>scrowel2@ur.rochester.edu</t>
  </si>
  <si>
    <t>Milledgeville, GA 31061</t>
  </si>
  <si>
    <t>497 High Point Road NW</t>
  </si>
  <si>
    <t>Milledgeville</t>
  </si>
  <si>
    <t>'+1 (607) 4267851</t>
  </si>
  <si>
    <t>FREDERICK</t>
  </si>
  <si>
    <t>CRUMBO</t>
  </si>
  <si>
    <t>fcrumbo@u.rochester.edu</t>
  </si>
  <si>
    <t>Nominated 03-16-2018</t>
  </si>
  <si>
    <t>CRUMBO, KATIE</t>
  </si>
  <si>
    <t>OPTICS</t>
  </si>
  <si>
    <t>CMC BOX 274728</t>
  </si>
  <si>
    <t>121 WESTHAMPTON PL</t>
  </si>
  <si>
    <t>NASHVILLE</t>
  </si>
  <si>
    <t>739 CLINTON AVE S</t>
  </si>
  <si>
    <t>APARTMENT 401</t>
  </si>
  <si>
    <t>KIARA</t>
  </si>
  <si>
    <t>CRUZ</t>
  </si>
  <si>
    <t>kcruz@u.rochester.edu</t>
  </si>
  <si>
    <t>OLIVO, DORI</t>
  </si>
  <si>
    <t>CPU BOX 276161</t>
  </si>
  <si>
    <t>890 EAST 6TH STREET APT 6E</t>
  </si>
  <si>
    <t>270 KENDRICK RD.</t>
  </si>
  <si>
    <t>WALTER</t>
  </si>
  <si>
    <t>FABRICIO</t>
  </si>
  <si>
    <t>wcruz@u.rochester.edu</t>
  </si>
  <si>
    <t>CMC BOX 276334</t>
  </si>
  <si>
    <t>Silver Spring, MD 20906</t>
  </si>
  <si>
    <t>3804 Chesterwood Drive</t>
  </si>
  <si>
    <t>Silver Spring</t>
  </si>
  <si>
    <t>'+1 (202) 5003607</t>
  </si>
  <si>
    <t>Jamelette</t>
  </si>
  <si>
    <t>Cruz</t>
  </si>
  <si>
    <t>Rejina</t>
  </si>
  <si>
    <t>jcruz31@u.rochester.edu</t>
  </si>
  <si>
    <t>CMC BOX 273703</t>
  </si>
  <si>
    <t>Highland Park, IL 60035-2340</t>
  </si>
  <si>
    <t>1669 Sunset Rd</t>
  </si>
  <si>
    <t>Highland Park</t>
  </si>
  <si>
    <t>60035-2340</t>
  </si>
  <si>
    <t>'+1 (847) 9249689</t>
  </si>
  <si>
    <t>OSCAR</t>
  </si>
  <si>
    <t>CRUZ GARCIA</t>
  </si>
  <si>
    <t>ocruzgar@u.rochester.edu</t>
  </si>
  <si>
    <t>CRUZ, FELIPE</t>
  </si>
  <si>
    <t>163 GREGORY ST.</t>
  </si>
  <si>
    <t>1732 WHITWOOD LANE APT. 4</t>
  </si>
  <si>
    <t>CAMPBELL</t>
  </si>
  <si>
    <t>Juliana</t>
  </si>
  <si>
    <t>Csizmadia</t>
  </si>
  <si>
    <t>Louise</t>
  </si>
  <si>
    <t>jcsizmad@u.rochester.edu</t>
  </si>
  <si>
    <t>Archaeology, Technology and Historical Structures [ATH]</t>
  </si>
  <si>
    <t>CMC BOX 274888</t>
  </si>
  <si>
    <t>Methuen, MA 01844-1942</t>
  </si>
  <si>
    <t>62 Butternut Ln</t>
  </si>
  <si>
    <t>Methuen</t>
  </si>
  <si>
    <t>'+1 (978) 8028532</t>
  </si>
  <si>
    <t>MARJORIE ANN</t>
  </si>
  <si>
    <t>CUERDO</t>
  </si>
  <si>
    <t>MONGADO</t>
  </si>
  <si>
    <t>mcuerdo@u.rochester.edu</t>
  </si>
  <si>
    <t>CUERDO, MARCO ANTONIO</t>
  </si>
  <si>
    <t>CPU BOX 273983</t>
  </si>
  <si>
    <t>P.O. BOX 503561</t>
  </si>
  <si>
    <t>SAIPAN</t>
  </si>
  <si>
    <t>MP</t>
  </si>
  <si>
    <t>1236 SOUTH PLYMOUTH AVE, RA404</t>
  </si>
  <si>
    <t>566 CLARINADA AVE., #12</t>
  </si>
  <si>
    <t>DALY CITY</t>
  </si>
  <si>
    <t>Computer Science</t>
  </si>
  <si>
    <t>CUI</t>
  </si>
  <si>
    <t>acui@u.rochester.edu</t>
  </si>
  <si>
    <t>HUANG, ANNIE</t>
  </si>
  <si>
    <t>CPU BOX 272183</t>
  </si>
  <si>
    <t>4110 PARKHURST DRIVE</t>
  </si>
  <si>
    <t>BELLINGHAM</t>
  </si>
  <si>
    <t>YUEYUE</t>
  </si>
  <si>
    <t>ycui11@u.rochester.edu</t>
  </si>
  <si>
    <t>LIU, XIAODONG</t>
  </si>
  <si>
    <t>VALENTINE TOWER, SOUTHSIDE</t>
  </si>
  <si>
    <t>LEBING</t>
  </si>
  <si>
    <t>lcui5@u.rochester.edu</t>
  </si>
  <si>
    <t>Art History [AH]</t>
  </si>
  <si>
    <t>CMC BOX 274616</t>
  </si>
  <si>
    <t>Changping, Beijing</t>
  </si>
  <si>
    <t>4-301, B01 Building, Huarun Future City, Xiaotangshan Village,</t>
  </si>
  <si>
    <t>'+86 (185) 19861905</t>
  </si>
  <si>
    <t>xcui8@u.rochester.edu</t>
  </si>
  <si>
    <t>CMC BOX 273764</t>
  </si>
  <si>
    <t>Beilishi Road</t>
  </si>
  <si>
    <t>Rm 1-801, Yard No. 10,</t>
  </si>
  <si>
    <t>'+1 (585) 4305220</t>
  </si>
  <si>
    <t>BOHAN</t>
  </si>
  <si>
    <t>bcui2@u.rochester.edu</t>
  </si>
  <si>
    <t>Qingdao, China</t>
  </si>
  <si>
    <t>CMC BOX 276115</t>
  </si>
  <si>
    <t>Qing Dao</t>
  </si>
  <si>
    <t>Shanshuimingyuansanqi 41-1-701</t>
  </si>
  <si>
    <t>Xiang Gang Dong Road 397</t>
  </si>
  <si>
    <t>'+1 (585) 5546848</t>
  </si>
  <si>
    <t>CULBERT</t>
  </si>
  <si>
    <t>eculbert@u.rochester.edu</t>
  </si>
  <si>
    <t>IES Abroad Galapagos Islands Direct Enrollment - GAIAS</t>
  </si>
  <si>
    <t>Galapagos, Ecuador</t>
  </si>
  <si>
    <t>CMC BOX 274389</t>
  </si>
  <si>
    <t>West Charlton, NY 12010</t>
  </si>
  <si>
    <t>1550 Division Street</t>
  </si>
  <si>
    <t>West Charlton</t>
  </si>
  <si>
    <t>'+1 (518) 3698553</t>
  </si>
  <si>
    <t>Nora</t>
  </si>
  <si>
    <t>Culver</t>
  </si>
  <si>
    <t>Carol</t>
  </si>
  <si>
    <t>nculver2@u.rochester.edu</t>
  </si>
  <si>
    <t>CMC BOX 277263</t>
  </si>
  <si>
    <t>Westford, MA 01886-4203</t>
  </si>
  <si>
    <t>241 Concord Rd</t>
  </si>
  <si>
    <t>Westford</t>
  </si>
  <si>
    <t>'+1 (617) 3594375</t>
  </si>
  <si>
    <t>Cumba</t>
  </si>
  <si>
    <t>SHAWN</t>
  </si>
  <si>
    <t>CUMMINGS</t>
  </si>
  <si>
    <t>scummin9@u.rochester.edu</t>
  </si>
  <si>
    <t>CUMMINGS, DARREN</t>
  </si>
  <si>
    <t>CMC BOX 271308</t>
  </si>
  <si>
    <t>13412 N 54TH AVE</t>
  </si>
  <si>
    <t>LOVEJOY HALL, FRATERNITY ROAD</t>
  </si>
  <si>
    <t>CUNNINGHAM</t>
  </si>
  <si>
    <t>DALE</t>
  </si>
  <si>
    <t>hcunning@u.rochester.edu</t>
  </si>
  <si>
    <t>CUNNINGHAM, DALE</t>
  </si>
  <si>
    <t>CMC BOX 273583</t>
  </si>
  <si>
    <t>61 HIGH ST</t>
  </si>
  <si>
    <t>YAA ADENIKE</t>
  </si>
  <si>
    <t>ycunning@u.rochester.edu</t>
  </si>
  <si>
    <t>CUNNINGHAM, CURT</t>
  </si>
  <si>
    <t>CMC BOX 275737</t>
  </si>
  <si>
    <t>4819 TRENTON RD</t>
  </si>
  <si>
    <t>HYATTSVILLE</t>
  </si>
  <si>
    <t>575 FRATERNITY RD</t>
  </si>
  <si>
    <t>7902 GARLAND AVE, APT 4</t>
  </si>
  <si>
    <t>TAKOMA PARK</t>
  </si>
  <si>
    <t>GRIFFIN</t>
  </si>
  <si>
    <t>gcunnin4@u.rochester.edu</t>
  </si>
  <si>
    <t>Carleton College, Bodh Gaya, India</t>
  </si>
  <si>
    <t>Bodh Gaya, India</t>
  </si>
  <si>
    <t>CUNNINGHAM, LISA</t>
  </si>
  <si>
    <t>RELIGION</t>
  </si>
  <si>
    <t>CMC BOX 274866</t>
  </si>
  <si>
    <t>320 BLUSH HILL ESTATES</t>
  </si>
  <si>
    <t>WATERBURY</t>
  </si>
  <si>
    <t>O'BRIEN HALL</t>
  </si>
  <si>
    <t>612 WILSON BLVD</t>
  </si>
  <si>
    <t>Janaid</t>
  </si>
  <si>
    <t>Curbelo-Rijo</t>
  </si>
  <si>
    <t>jcurbelo@u.Rochester.edu</t>
  </si>
  <si>
    <t>MAGGIE</t>
  </si>
  <si>
    <t>CURRAN</t>
  </si>
  <si>
    <t>mcurran5@u.rochester.edu</t>
  </si>
  <si>
    <t>CURRAN, THOMAS</t>
  </si>
  <si>
    <t>CMC BOX 276335</t>
  </si>
  <si>
    <t>603 NE 9TH AVE</t>
  </si>
  <si>
    <t>POMPANO BEACH</t>
  </si>
  <si>
    <t>RIVERVIEW BUILDING C 302</t>
  </si>
  <si>
    <t>719 SHANGRI LA ESTATES DR</t>
  </si>
  <si>
    <t>FENTON</t>
  </si>
  <si>
    <t>CURTIS</t>
  </si>
  <si>
    <t>MARY-LOUISE</t>
  </si>
  <si>
    <t>mcurt10@u.rochester.edu</t>
  </si>
  <si>
    <t>CURTIS, KATHLEEN</t>
  </si>
  <si>
    <t>CMC BOX 277064</t>
  </si>
  <si>
    <t>6219 WILLOW DRIVE</t>
  </si>
  <si>
    <t>WILLIAMSON</t>
  </si>
  <si>
    <t>Robert</t>
  </si>
  <si>
    <t>Cushing</t>
  </si>
  <si>
    <t>Phillip</t>
  </si>
  <si>
    <t>robert.cushing@furman.edu</t>
  </si>
  <si>
    <t>124 Pinecrest Avenue</t>
  </si>
  <si>
    <t>Decatur</t>
  </si>
  <si>
    <t>Cutting</t>
  </si>
  <si>
    <t>jcuttin2@UR.Rochester.edu</t>
  </si>
  <si>
    <t>Deans Office Col-Admin</t>
  </si>
  <si>
    <t>D'AMBROSIA</t>
  </si>
  <si>
    <t>joseph.dambrosia@simon.rochester.edu</t>
  </si>
  <si>
    <t>Juliette</t>
  </si>
  <si>
    <t>Dabb</t>
  </si>
  <si>
    <t>jdabb@u.rochester.edu</t>
  </si>
  <si>
    <t>Italian [IT]</t>
  </si>
  <si>
    <t>Jersey City, NJ 07310</t>
  </si>
  <si>
    <t>837 Jersey Ave</t>
  </si>
  <si>
    <t>Jersey City</t>
  </si>
  <si>
    <t>'+1 (862) 2535054</t>
  </si>
  <si>
    <t>Lalita</t>
  </si>
  <si>
    <t>Dahal</t>
  </si>
  <si>
    <t>ldahal_work@ur.rochester.edu</t>
  </si>
  <si>
    <t>#1 choice</t>
  </si>
  <si>
    <t>Strong Staffing</t>
  </si>
  <si>
    <t>ZIWEN</t>
  </si>
  <si>
    <t>DAI</t>
  </si>
  <si>
    <t>zdai4@u.rochester.edu</t>
  </si>
  <si>
    <t>ZHAN, SHENGYING</t>
  </si>
  <si>
    <t>DEKEIWEIT 0931</t>
  </si>
  <si>
    <t>KEQI</t>
  </si>
  <si>
    <t>kdai4@u.rochester.edu</t>
  </si>
  <si>
    <t>CMC BOX 275490</t>
  </si>
  <si>
    <t>Ningbo</t>
  </si>
  <si>
    <t>Dongqianhu</t>
  </si>
  <si>
    <t>No.684, Zhonghai Donghu Guandi</t>
  </si>
  <si>
    <t>Zh</t>
  </si>
  <si>
    <t>Jingfei</t>
  </si>
  <si>
    <t>Dai</t>
  </si>
  <si>
    <t>jdai10@u.rochester.edu</t>
  </si>
  <si>
    <t>South Shenghua Road80th</t>
  </si>
  <si>
    <t>Chengdu</t>
  </si>
  <si>
    <t>Sichuan</t>
  </si>
  <si>
    <t>Jingfei Dai</t>
  </si>
  <si>
    <t>CMC BOX 274989</t>
  </si>
  <si>
    <t>No.80, Shenghua South Road, Gaoxin District</t>
  </si>
  <si>
    <t>Room 301, Unit 3, Building 17</t>
  </si>
  <si>
    <t>'+86 (158) 28282179</t>
  </si>
  <si>
    <t>Dailey</t>
  </si>
  <si>
    <t>Bernadine MacKenzie</t>
  </si>
  <si>
    <t>sdailey7@u.rochester.edu</t>
  </si>
  <si>
    <t>Provisional Permission</t>
  </si>
  <si>
    <t>CMC BOX 274236</t>
  </si>
  <si>
    <t>Pittsford, NY 14534-3261</t>
  </si>
  <si>
    <t>95 Coventry Ridge</t>
  </si>
  <si>
    <t>14534-3261</t>
  </si>
  <si>
    <t>'+1 (585) 8155395</t>
  </si>
  <si>
    <t>Bianca</t>
  </si>
  <si>
    <t>Daily</t>
  </si>
  <si>
    <t>bianca.daily@g.austincc.edu</t>
  </si>
  <si>
    <t>AUSTIN COMMUNITY COLLEGE (AUSTIN, TX)</t>
  </si>
  <si>
    <t>660 Creekside Circle</t>
  </si>
  <si>
    <t>New Braunfels</t>
  </si>
  <si>
    <t>Bianca Daily</t>
  </si>
  <si>
    <t>TIWALADE</t>
  </si>
  <si>
    <t>DAIRO</t>
  </si>
  <si>
    <t>ESTHER</t>
  </si>
  <si>
    <t>tdairo@u.rochester.edu</t>
  </si>
  <si>
    <t>DAIRO, VICTOR</t>
  </si>
  <si>
    <t>CMC BOX 274821</t>
  </si>
  <si>
    <t>BRYANT</t>
  </si>
  <si>
    <t>DALEY</t>
  </si>
  <si>
    <t>bryant.daley@simon.rochester.edu</t>
  </si>
  <si>
    <t>1563 RYDER STREET</t>
  </si>
  <si>
    <t>MARCO</t>
  </si>
  <si>
    <t>DALLA BONA</t>
  </si>
  <si>
    <t>VIKTOR</t>
  </si>
  <si>
    <t>marco.dallabona@simon.rochester.edu</t>
  </si>
  <si>
    <t>DALLA BONA, VALERIE</t>
  </si>
  <si>
    <t>41-774208346</t>
  </si>
  <si>
    <t>99 W. SQUIRE DR.</t>
  </si>
  <si>
    <t>APT. 2</t>
  </si>
  <si>
    <t>Antonio</t>
  </si>
  <si>
    <t>Dalton</t>
  </si>
  <si>
    <t>adalton5@u.rochester.edu</t>
  </si>
  <si>
    <t>CMC BOX 276854</t>
  </si>
  <si>
    <t>Old Chatham, NY 12136</t>
  </si>
  <si>
    <t>55 Raccoon Forks Rd</t>
  </si>
  <si>
    <t>Old Chatham</t>
  </si>
  <si>
    <t>'+1 (312) 3502387</t>
  </si>
  <si>
    <t>KAYLEE</t>
  </si>
  <si>
    <t>DAMM</t>
  </si>
  <si>
    <t>kdamm@u.rochester.edu</t>
  </si>
  <si>
    <t>Oswego, NY 13126</t>
  </si>
  <si>
    <t>480 Myers Road</t>
  </si>
  <si>
    <t>'+1 (315) 9355758</t>
  </si>
  <si>
    <t>Nikita</t>
  </si>
  <si>
    <t>Dandia</t>
  </si>
  <si>
    <t>ndandia01@gmail.com</t>
  </si>
  <si>
    <t>Thao-Nhi</t>
  </si>
  <si>
    <t>Dang</t>
  </si>
  <si>
    <t>tdang3@u.rochester.edu</t>
  </si>
  <si>
    <t>Renee</t>
  </si>
  <si>
    <t>Dansereau</t>
  </si>
  <si>
    <t>Dapello</t>
  </si>
  <si>
    <t>jdapello@u.rochester.edu</t>
  </si>
  <si>
    <t>Joe</t>
  </si>
  <si>
    <t>CMC BOX 272451</t>
  </si>
  <si>
    <t>New York, NY 10128-1726</t>
  </si>
  <si>
    <t>Apt 14D</t>
  </si>
  <si>
    <t>1230 Park Ave</t>
  </si>
  <si>
    <t>10128-1726</t>
  </si>
  <si>
    <t>'+1 (347) 8615002</t>
  </si>
  <si>
    <t>LARISSA</t>
  </si>
  <si>
    <t>DARUGE</t>
  </si>
  <si>
    <t>RUFFO ROBERTO</t>
  </si>
  <si>
    <t>ldaruge2@u.rochester.edu</t>
  </si>
  <si>
    <t>Brazil</t>
  </si>
  <si>
    <t>F-2 Dependent of Student</t>
  </si>
  <si>
    <t>CMC BOX 274205</t>
  </si>
  <si>
    <t>Orlando, FL 32836</t>
  </si>
  <si>
    <t>11436 Chateaubriand Avenue</t>
  </si>
  <si>
    <t>Orlando</t>
  </si>
  <si>
    <t>'+1 (407) 2177139</t>
  </si>
  <si>
    <t>DASS</t>
  </si>
  <si>
    <t>robert.dass@simon.rochester.edu</t>
  </si>
  <si>
    <t>2 STABLE VIEW</t>
  </si>
  <si>
    <t>KAPIL DASS</t>
  </si>
  <si>
    <t>SPOUSE</t>
  </si>
  <si>
    <t>BRITTANY</t>
  </si>
  <si>
    <t>DAVIDOFF</t>
  </si>
  <si>
    <t>JOY</t>
  </si>
  <si>
    <t>bdavidof@u.rochester.edu</t>
  </si>
  <si>
    <t>EPA Internships in Europe: Edinburgh Summer Program</t>
  </si>
  <si>
    <t>DAVIDOFF, CYNTHIA</t>
  </si>
  <si>
    <t>CPU BOX 272991</t>
  </si>
  <si>
    <t>320 CREEKSHIRE DR</t>
  </si>
  <si>
    <t>SIGNAL MTN</t>
  </si>
  <si>
    <t>Davidson</t>
  </si>
  <si>
    <t>jdavids7@simon.rochester.edu</t>
  </si>
  <si>
    <t>Pittsburgh, PA 15235-2053</t>
  </si>
  <si>
    <t>245 Shenandoah Dr</t>
  </si>
  <si>
    <t>15235-2053</t>
  </si>
  <si>
    <t>'+1 (850) 3205510</t>
  </si>
  <si>
    <t>CAITLIN</t>
  </si>
  <si>
    <t>DAVIE</t>
  </si>
  <si>
    <t>cdavie@u.rochester.edu</t>
  </si>
  <si>
    <t>Writing, Speaking,and Argument</t>
  </si>
  <si>
    <t>ELIAS</t>
  </si>
  <si>
    <t>DAVIS</t>
  </si>
  <si>
    <t>edavis19@u.rochester.edu</t>
  </si>
  <si>
    <t>DAVIS, ROSA</t>
  </si>
  <si>
    <t>19195 MYSTIC POINT DRIVE</t>
  </si>
  <si>
    <t>APT 1903</t>
  </si>
  <si>
    <t>AVENTURA</t>
  </si>
  <si>
    <t>19195 MYSTIC POINT DR APT 1903</t>
  </si>
  <si>
    <t>67 SUTTON PT</t>
  </si>
  <si>
    <t>Jonah</t>
  </si>
  <si>
    <t>Matthew Vitello</t>
  </si>
  <si>
    <t>jdavis65@u.rochester.edu</t>
  </si>
  <si>
    <t>CMC BOX 276764</t>
  </si>
  <si>
    <t>Rowley, MA 01969-1010</t>
  </si>
  <si>
    <t>9 Central Way</t>
  </si>
  <si>
    <t>Rowley</t>
  </si>
  <si>
    <t>'+1 (978) 9922775</t>
  </si>
  <si>
    <t>Dayna</t>
  </si>
  <si>
    <t>Brooke</t>
  </si>
  <si>
    <t>ddavis55@u.rochester.edu</t>
  </si>
  <si>
    <t>Dayna Davis</t>
  </si>
  <si>
    <t>CMC BOX 276004</t>
  </si>
  <si>
    <t>Weston, FL 33332-3439</t>
  </si>
  <si>
    <t>2721 Meadowood Dr</t>
  </si>
  <si>
    <t>33332-3439</t>
  </si>
  <si>
    <t>'+1 (954) 2707550</t>
  </si>
  <si>
    <t>pdavis22@u.rochester.edu</t>
  </si>
  <si>
    <t>Fiumicino, Italy</t>
  </si>
  <si>
    <t>CMC BOX 275053</t>
  </si>
  <si>
    <t>Chatham, NY 12037</t>
  </si>
  <si>
    <t>1799 county route 9</t>
  </si>
  <si>
    <t>Chatham</t>
  </si>
  <si>
    <t>'+1 (518) 8213236</t>
  </si>
  <si>
    <t>zdavis6@u.rochester.edu</t>
  </si>
  <si>
    <t>Nominated 9-25-24</t>
  </si>
  <si>
    <t>CMC BOX 274898</t>
  </si>
  <si>
    <t>Grafton, MA 01519-1099</t>
  </si>
  <si>
    <t>1 Brendan Dr</t>
  </si>
  <si>
    <t>Grafton</t>
  </si>
  <si>
    <t>'+1 (508) 8397127</t>
  </si>
  <si>
    <t>Needs nomination &amp; Status change</t>
  </si>
  <si>
    <t>FOREST</t>
  </si>
  <si>
    <t>DAVIS-HOLLANDER</t>
  </si>
  <si>
    <t>fdavisho@u.rochester.edu</t>
  </si>
  <si>
    <t>DAVIS, MARGO</t>
  </si>
  <si>
    <t>CMC BOX 274631</t>
  </si>
  <si>
    <t>729 ASHLEY FALLS RD</t>
  </si>
  <si>
    <t>ASHLEY FALLS</t>
  </si>
  <si>
    <t>Davison</t>
  </si>
  <si>
    <t>idavison@u.rochester.edu</t>
  </si>
  <si>
    <t>Dawson</t>
  </si>
  <si>
    <t>jdaws11@u.rochester.edu</t>
  </si>
  <si>
    <t>DMA</t>
  </si>
  <si>
    <t>Performance And Literature [PRL]</t>
  </si>
  <si>
    <t>Kyle, TX 78640-5958</t>
  </si>
  <si>
    <t>305 Camelia Pkwy</t>
  </si>
  <si>
    <t>78640-5958</t>
  </si>
  <si>
    <t>'+1 (940) 8623025</t>
  </si>
  <si>
    <t>Andrew</t>
  </si>
  <si>
    <t>DeWitt</t>
  </si>
  <si>
    <t>adaws11@u.rochester.edu</t>
  </si>
  <si>
    <t>Nominated 9-30-24</t>
  </si>
  <si>
    <t>Meiji Gakuin University</t>
  </si>
  <si>
    <t>Alexandria, VA 22314</t>
  </si>
  <si>
    <t>5 Pioneer Mill Way</t>
  </si>
  <si>
    <t>'+1 (925) 9643055</t>
  </si>
  <si>
    <t>STEFANO</t>
  </si>
  <si>
    <t>DAZA ARANGO</t>
  </si>
  <si>
    <t>sonderd2@u.rochester.edu</t>
  </si>
  <si>
    <t>ONDERDONK, GLORIA</t>
  </si>
  <si>
    <t>CMC BOX 271282</t>
  </si>
  <si>
    <t>12 CAYWOOD LANE</t>
  </si>
  <si>
    <t>EERGUNA</t>
  </si>
  <si>
    <t>ede@u.rochester.edu</t>
  </si>
  <si>
    <t>CMC BOX 271138</t>
  </si>
  <si>
    <t>Hohhot</t>
  </si>
  <si>
    <t>Xing An Nan Ln</t>
  </si>
  <si>
    <t>301, Flat 40, Jin Yu Wen Yuan</t>
  </si>
  <si>
    <t>'+1 (929) 5335969</t>
  </si>
  <si>
    <t>ELLA</t>
  </si>
  <si>
    <t>DE FALCO</t>
  </si>
  <si>
    <t>edefalco@u.rochester.edu</t>
  </si>
  <si>
    <t>Khon Kaen, Thailand</t>
  </si>
  <si>
    <t>DE FALCO, JANET</t>
  </si>
  <si>
    <t>64 ROSSITER RD</t>
  </si>
  <si>
    <t>24 STATE ST</t>
  </si>
  <si>
    <t>ROBIN</t>
  </si>
  <si>
    <t>DE JONG</t>
  </si>
  <si>
    <t>rdejong@u.rochester.edu</t>
  </si>
  <si>
    <t>CMC BOX 271926</t>
  </si>
  <si>
    <t>Columbus, OH 43220-3921</t>
  </si>
  <si>
    <t>1299 Darcann Dr</t>
  </si>
  <si>
    <t>Columbus</t>
  </si>
  <si>
    <t>43220-3921</t>
  </si>
  <si>
    <t>'+1 (614) 2602208</t>
  </si>
  <si>
    <t>DE LA CERDA</t>
  </si>
  <si>
    <t>jdelacer@u.rochester.edu</t>
  </si>
  <si>
    <t>DE LA CERDA, JOSE</t>
  </si>
  <si>
    <t>BUSINESS: FINANCE</t>
  </si>
  <si>
    <t>CPU BOX 276330</t>
  </si>
  <si>
    <t>3169 LANOUE DR</t>
  </si>
  <si>
    <t>1500 S. PLYMOUTH AVE</t>
  </si>
  <si>
    <t>GABRIELLA</t>
  </si>
  <si>
    <t>DE LAS CASAS</t>
  </si>
  <si>
    <t>SABINA</t>
  </si>
  <si>
    <t>gdelasca@u.rochester.edu</t>
  </si>
  <si>
    <t>DE LAS CASAS, BEATRIZ</t>
  </si>
  <si>
    <t>CMC BOX 273974</t>
  </si>
  <si>
    <t>7020 HICKORY RIDGE RD</t>
  </si>
  <si>
    <t>SYLVANIA</t>
  </si>
  <si>
    <t>12 CREEKSIDE LN</t>
  </si>
  <si>
    <t>De Vos</t>
  </si>
  <si>
    <t>t.vos@rochester.edu</t>
  </si>
  <si>
    <t>Eindhoven, Netherlands</t>
  </si>
  <si>
    <t>DEAN</t>
  </si>
  <si>
    <t>ESMOND</t>
  </si>
  <si>
    <t>hdean@u.rochester.edu</t>
  </si>
  <si>
    <t>DEAN, LIZ</t>
  </si>
  <si>
    <t>64 BARTON ST.</t>
  </si>
  <si>
    <t>KENDRA</t>
  </si>
  <si>
    <t>kdean8@u.rochester.edu</t>
  </si>
  <si>
    <t>DEAN, JAMES</t>
  </si>
  <si>
    <t>CMC BOX 273214</t>
  </si>
  <si>
    <t>43 MICHIGAN ST</t>
  </si>
  <si>
    <t>Zachary</t>
  </si>
  <si>
    <t>Dean</t>
  </si>
  <si>
    <t>zdean2@u.rochester.edu</t>
  </si>
  <si>
    <t>IES Abroad Freiburg - Language &amp; Area Studies</t>
  </si>
  <si>
    <t>DeAngelis</t>
  </si>
  <si>
    <t>sdeange2@u.rochester.edu</t>
  </si>
  <si>
    <t>Spring Hill, FL 34608-2922</t>
  </si>
  <si>
    <t>11113 Norvell Rd</t>
  </si>
  <si>
    <t>Spring Hill</t>
  </si>
  <si>
    <t>34608-2922</t>
  </si>
  <si>
    <t>'+1 (352) 4039557</t>
  </si>
  <si>
    <t>Naidhruva</t>
  </si>
  <si>
    <t>Deb</t>
  </si>
  <si>
    <t>ndeb2@u.rochester.edu</t>
  </si>
  <si>
    <t>Biological Sciences: Cell and Development [BCD]</t>
  </si>
  <si>
    <t>CMC BOX 27101F</t>
  </si>
  <si>
    <t>Austin, TX 78750-3651</t>
  </si>
  <si>
    <t>8504 Sweetness Ln</t>
  </si>
  <si>
    <t>78750-3651</t>
  </si>
  <si>
    <t>'+1 (512) 7519096</t>
  </si>
  <si>
    <t>DEBOSSU</t>
  </si>
  <si>
    <t>cdebossu@u.rochester.edu</t>
  </si>
  <si>
    <t>DEBOSSU, ANN</t>
  </si>
  <si>
    <t>103 MARBURY AVE.</t>
  </si>
  <si>
    <t>PAWTUCKET</t>
  </si>
  <si>
    <t>LOVEJOY 322</t>
  </si>
  <si>
    <t>BASIL GEORGE</t>
  </si>
  <si>
    <t>DECAMBRE</t>
  </si>
  <si>
    <t>basil.decambre@simon.rochester.edu</t>
  </si>
  <si>
    <t>MARVALYN</t>
  </si>
  <si>
    <t>marvalyn.decambre@simon.rochester.edu</t>
  </si>
  <si>
    <t>DE CAMBRE, DELROSE</t>
  </si>
  <si>
    <t>382 WOODLAND PLACE</t>
  </si>
  <si>
    <t>STANIMIRA</t>
  </si>
  <si>
    <t>DECHEVA</t>
  </si>
  <si>
    <t>DECHKOVA</t>
  </si>
  <si>
    <t>sdecheva@u.rochester.edu</t>
  </si>
  <si>
    <t>Bulgaria</t>
  </si>
  <si>
    <t>CMC BOX 273491</t>
  </si>
  <si>
    <t>6100 Kazanlak</t>
  </si>
  <si>
    <t>Stara Zagora</t>
  </si>
  <si>
    <t>Res Neighb East 47j #114</t>
  </si>
  <si>
    <t>Kazanlak</t>
  </si>
  <si>
    <t>St</t>
  </si>
  <si>
    <t>'+1 (585) 4789164</t>
  </si>
  <si>
    <t>GILDA</t>
  </si>
  <si>
    <t>DEDONA</t>
  </si>
  <si>
    <t>gdedona@u.rochester.edu</t>
  </si>
  <si>
    <t>DEDONA, ANNE</t>
  </si>
  <si>
    <t>49 SCUDDERS LANE</t>
  </si>
  <si>
    <t>SCUDDERS LANE</t>
  </si>
  <si>
    <t>Dee</t>
  </si>
  <si>
    <t>rdee2@u.rochester.edu</t>
  </si>
  <si>
    <t>CMC BOX 274623</t>
  </si>
  <si>
    <t>New Fairfield, CT 06812-2532</t>
  </si>
  <si>
    <t>21 Titicus Mountain Rd</t>
  </si>
  <si>
    <t>New Fairfield</t>
  </si>
  <si>
    <t>'+1 (203) 3131425</t>
  </si>
  <si>
    <t>AMELIA</t>
  </si>
  <si>
    <t>DEL CANO</t>
  </si>
  <si>
    <t>adelcano@u.rochester.edu</t>
  </si>
  <si>
    <t>DEL CANO, AMELIA</t>
  </si>
  <si>
    <t>328 EAST MAIN STREET APT #403</t>
  </si>
  <si>
    <t>19 BITTERSWEET LN</t>
  </si>
  <si>
    <t>SLINGERLANDS</t>
  </si>
  <si>
    <t>(518) 859-7362</t>
  </si>
  <si>
    <t>ALESSANDRO</t>
  </si>
  <si>
    <t>DEL PRIORE</t>
  </si>
  <si>
    <t>REI-TAI</t>
  </si>
  <si>
    <t>adelprio@u.rochester.edu</t>
  </si>
  <si>
    <t>LEE, MEN-JEAN</t>
  </si>
  <si>
    <t>CMC BOX 273452</t>
  </si>
  <si>
    <t>333 RECTOR PL, APT 1508</t>
  </si>
  <si>
    <t>DELEHANTY</t>
  </si>
  <si>
    <t>pdelehan@u.rochester.edu</t>
  </si>
  <si>
    <t>DELEHANTY, MARGARET &amp; JOSEPH</t>
  </si>
  <si>
    <t>106 ALLIANCE AVENUE</t>
  </si>
  <si>
    <t>DIMITRIOS</t>
  </si>
  <si>
    <t>DELENIKAS</t>
  </si>
  <si>
    <t>ddelenik@u.rochester.edu</t>
  </si>
  <si>
    <t>GREECE</t>
  </si>
  <si>
    <t>DELENIKAS, EFTHYMIOS</t>
  </si>
  <si>
    <t>CMC BOX 274185</t>
  </si>
  <si>
    <t>SIGMA CHI FRATERNITY</t>
  </si>
  <si>
    <t>DELGADO</t>
  </si>
  <si>
    <t>adelgad7@u.rochester.edu</t>
  </si>
  <si>
    <t>Budapest Semester in Math</t>
  </si>
  <si>
    <t>DELGADO, LUIS</t>
  </si>
  <si>
    <t>CMC BOX 273679</t>
  </si>
  <si>
    <t>171 REVELL ROAD</t>
  </si>
  <si>
    <t>FREDERICKSBURG</t>
  </si>
  <si>
    <t>Delgado</t>
  </si>
  <si>
    <t>Eduardo</t>
  </si>
  <si>
    <t>thomas_delgado@urmc.rochester.edu</t>
  </si>
  <si>
    <t>Bertinoro, Italy</t>
  </si>
  <si>
    <t>Neuroscience [NSC]</t>
  </si>
  <si>
    <t>601 Elmwood Ave</t>
  </si>
  <si>
    <t>Apt. 6</t>
  </si>
  <si>
    <t>65 E Squire Dr.</t>
  </si>
  <si>
    <t>'+1 (754) 4224321</t>
  </si>
  <si>
    <t>DELINOIS</t>
  </si>
  <si>
    <t>J.</t>
  </si>
  <si>
    <t>jdelinoi@u.rochester.edu</t>
  </si>
  <si>
    <t>Nominated 03-13-2018</t>
  </si>
  <si>
    <t>Pontificia Universidad Catolica del Peru (PUCP) Peru</t>
  </si>
  <si>
    <t>Lima, Peru</t>
  </si>
  <si>
    <t>MEDERO, TERESA</t>
  </si>
  <si>
    <t>2066 NORTON STREET</t>
  </si>
  <si>
    <t>2066 Norton Street</t>
  </si>
  <si>
    <t>Justin J. Delinois</t>
  </si>
  <si>
    <t>Home</t>
  </si>
  <si>
    <t>ABBY</t>
  </si>
  <si>
    <t>DELIO</t>
  </si>
  <si>
    <t>KATE</t>
  </si>
  <si>
    <t>adelio@u.rochester.edu</t>
  </si>
  <si>
    <t>DELIO, JENNIE</t>
  </si>
  <si>
    <t>CMC BOX 275676</t>
  </si>
  <si>
    <t>9 PINION PINE LN</t>
  </si>
  <si>
    <t>GILBERT FACULTY ROAD</t>
  </si>
  <si>
    <t>DELSORDO</t>
  </si>
  <si>
    <t>mdelsord@u.rochester.edu</t>
  </si>
  <si>
    <t>DELSORDO, DANIEL</t>
  </si>
  <si>
    <t>CMC BOX 274272</t>
  </si>
  <si>
    <t>6460 MALLARD LANE</t>
  </si>
  <si>
    <t>COOPERSBURG</t>
  </si>
  <si>
    <t>PERRY</t>
  </si>
  <si>
    <t>DEMARCHE</t>
  </si>
  <si>
    <t>COLETTE</t>
  </si>
  <si>
    <t>pdemarch@u.rochester.edu</t>
  </si>
  <si>
    <t>SIT Rabat MOROCCO</t>
  </si>
  <si>
    <t>DEMARCHE, LINDA</t>
  </si>
  <si>
    <t>CMC BOX 271297</t>
  </si>
  <si>
    <t>7460 E 5TH AVE</t>
  </si>
  <si>
    <t>DENVER</t>
  </si>
  <si>
    <t>DEMARIA</t>
  </si>
  <si>
    <t>wdemaria@u.rochester.edu</t>
  </si>
  <si>
    <t>DEMARIA, MARYANN</t>
  </si>
  <si>
    <t>WILDER 325</t>
  </si>
  <si>
    <t>7 PINEHURST CIRCLE</t>
  </si>
  <si>
    <t>MILLBURY</t>
  </si>
  <si>
    <t>7 Pinehurst Circle</t>
  </si>
  <si>
    <t>Millbury</t>
  </si>
  <si>
    <t>Massachusetts</t>
  </si>
  <si>
    <t>MaryAnn DeMaria</t>
  </si>
  <si>
    <t>SHANNON</t>
  </si>
  <si>
    <t>DEMPSEY</t>
  </si>
  <si>
    <t>sdempse2@u.rochester.edu</t>
  </si>
  <si>
    <t>DEMPSEY, MS. ZHI</t>
  </si>
  <si>
    <t>CPU BOX 274817</t>
  </si>
  <si>
    <t>4 MATTOCK PL.</t>
  </si>
  <si>
    <t>BUILDING A SUITE 401 ROOM C</t>
  </si>
  <si>
    <t>sdempse4@u.rochester.edu</t>
  </si>
  <si>
    <t>TESSER, MARNI</t>
  </si>
  <si>
    <t>HILL COURT, MONROE</t>
  </si>
  <si>
    <t>1 KINDERKNOLL DRIVE, APT. 3</t>
  </si>
  <si>
    <t>KINDERHOOK</t>
  </si>
  <si>
    <t>YANG</t>
  </si>
  <si>
    <t>DENG</t>
  </si>
  <si>
    <t>ydeng9@u.rochester.edu</t>
  </si>
  <si>
    <t>DENG, LEI</t>
  </si>
  <si>
    <t>86-13951138282</t>
  </si>
  <si>
    <t>CPU BOX 275136</t>
  </si>
  <si>
    <t>YUJINGYUAN #12 DONGHUAN ROAD,</t>
  </si>
  <si>
    <t>JIANGSU</t>
  </si>
  <si>
    <t>ZHANGJIAGANG</t>
  </si>
  <si>
    <t>86-18550391104</t>
  </si>
  <si>
    <t>VALENTINE 1110 KENDRICK 400</t>
  </si>
  <si>
    <t>Haowen</t>
  </si>
  <si>
    <t>Deng</t>
  </si>
  <si>
    <t>haowendeng@yeah.net</t>
  </si>
  <si>
    <t>Xiti International District 2</t>
  </si>
  <si>
    <t>Hengshan Road</t>
  </si>
  <si>
    <t>Jianye District</t>
  </si>
  <si>
    <t>'+86 13813984088</t>
  </si>
  <si>
    <t>Haowen Deng</t>
  </si>
  <si>
    <t>me myself and I</t>
  </si>
  <si>
    <t>hdeng10@u.rochester.edu</t>
  </si>
  <si>
    <t>CMC BOX 274788</t>
  </si>
  <si>
    <t>XitiGuoji Di er Qu, Huangshan Rd</t>
  </si>
  <si>
    <t>Building 9 Unit 1 Suite 202,</t>
  </si>
  <si>
    <t>'+86 (138) 13984088</t>
  </si>
  <si>
    <t>LUKE</t>
  </si>
  <si>
    <t>DENGLER</t>
  </si>
  <si>
    <t>ANTHONY</t>
  </si>
  <si>
    <t>ldengler@u.rochester.edu</t>
  </si>
  <si>
    <t>DENGLER, CAROL</t>
  </si>
  <si>
    <t>CMC BOX 276341</t>
  </si>
  <si>
    <t>21 QUAILBUSH DR</t>
  </si>
  <si>
    <t>21 QUAILBUSH DR.</t>
  </si>
  <si>
    <t>Dengler</t>
  </si>
  <si>
    <t>kdengler@u.rochester.edu</t>
  </si>
  <si>
    <t>CMC BOX 272173</t>
  </si>
  <si>
    <t>Rochester, NY 14623-2343</t>
  </si>
  <si>
    <t>1505 Crittenden Rd</t>
  </si>
  <si>
    <t>14623-2343</t>
  </si>
  <si>
    <t>'+1 (585) 7756927</t>
  </si>
  <si>
    <t>Quinten</t>
  </si>
  <si>
    <t>Denkenberger</t>
  </si>
  <si>
    <t>qdenkenb@u.rochester.edu</t>
  </si>
  <si>
    <t>CMC BOX 275228</t>
  </si>
  <si>
    <t>Oswego, NY 13126-3010</t>
  </si>
  <si>
    <t>180 W 4th St</t>
  </si>
  <si>
    <t>13126-3010</t>
  </si>
  <si>
    <t>'+1 (315) 3120234</t>
  </si>
  <si>
    <t>NINA</t>
  </si>
  <si>
    <t>DENNIS</t>
  </si>
  <si>
    <t>TONG</t>
  </si>
  <si>
    <t>ndennis4@u.rochester.edu</t>
  </si>
  <si>
    <t>Global Economics</t>
  </si>
  <si>
    <t>DENNIS, MATT</t>
  </si>
  <si>
    <t>CMC BOX 274177</t>
  </si>
  <si>
    <t>37 BURKE ST</t>
  </si>
  <si>
    <t>FARMINGDALE</t>
  </si>
  <si>
    <t>1355 GENESEE ST</t>
  </si>
  <si>
    <t>APARTMENT 2</t>
  </si>
  <si>
    <t>37 Burke street</t>
  </si>
  <si>
    <t>Farmingdale</t>
  </si>
  <si>
    <t>Mary Ellen and Matt Dennis</t>
  </si>
  <si>
    <t>Mother and father</t>
  </si>
  <si>
    <t>ZACHARY</t>
  </si>
  <si>
    <t>zdennis3@u.rochester.edu</t>
  </si>
  <si>
    <t>Australian National University - ANU</t>
  </si>
  <si>
    <t>Canberra, Australia</t>
  </si>
  <si>
    <t>DENNIS, THEODORE</t>
  </si>
  <si>
    <t>CMC #276040</t>
  </si>
  <si>
    <t>167 RIDGE RD</t>
  </si>
  <si>
    <t>LANSING</t>
  </si>
  <si>
    <t>ROOM 760</t>
  </si>
  <si>
    <t>Darien</t>
  </si>
  <si>
    <t>Dennis</t>
  </si>
  <si>
    <t>ddennis@u.rochester.edu</t>
  </si>
  <si>
    <t>Buffalo, NY 14218</t>
  </si>
  <si>
    <t>432 Dorrance Ave</t>
  </si>
  <si>
    <t>'+1 (832) 8454429</t>
  </si>
  <si>
    <t>DENNISON</t>
  </si>
  <si>
    <t>LOUISE</t>
  </si>
  <si>
    <t>sdenniso@u.rochester.edu</t>
  </si>
  <si>
    <t>DENNISON, ALISON</t>
  </si>
  <si>
    <t>745 CLOSE CIRCLE</t>
  </si>
  <si>
    <t>DERBY</t>
  </si>
  <si>
    <t>FAME</t>
  </si>
  <si>
    <t>nderby@u.rochester.edu</t>
  </si>
  <si>
    <t>Ambulatory Medicine</t>
  </si>
  <si>
    <t>YESUBET</t>
  </si>
  <si>
    <t>DEREJE</t>
  </si>
  <si>
    <t>MELESE</t>
  </si>
  <si>
    <t>ydereje@u.rochester.edu</t>
  </si>
  <si>
    <t>ETHIOPIA</t>
  </si>
  <si>
    <t>DEREJE, GETAHUN</t>
  </si>
  <si>
    <t>BROOKS CROSSING APT 103</t>
  </si>
  <si>
    <t>DERSHOWITZ</t>
  </si>
  <si>
    <t>mdershow@u.rochester.edu</t>
  </si>
  <si>
    <t>DERSHOWITZ, EILEEN</t>
  </si>
  <si>
    <t>CMC BOX 275651</t>
  </si>
  <si>
    <t>10 IRENE LANE SOUTH</t>
  </si>
  <si>
    <t>PLAINVIEW</t>
  </si>
  <si>
    <t>JUHI</t>
  </si>
  <si>
    <t>DESAI</t>
  </si>
  <si>
    <t>jdesai@u.rochester.edu</t>
  </si>
  <si>
    <t>DESAI, JAYESH</t>
  </si>
  <si>
    <t>CMC BOX 275519</t>
  </si>
  <si>
    <t>50 DEVONSHIRE DR</t>
  </si>
  <si>
    <t>CLIFTON</t>
  </si>
  <si>
    <t>220 MUNRO HOUSE</t>
  </si>
  <si>
    <t>SHIVANI</t>
  </si>
  <si>
    <t>shivani.desai@simon.rochester.edu</t>
  </si>
  <si>
    <t>NEIL</t>
  </si>
  <si>
    <t>DESHPANDE</t>
  </si>
  <si>
    <t>ndeshpan@u.rochester.edu</t>
  </si>
  <si>
    <t>DENG, JIE</t>
  </si>
  <si>
    <t>CMC BOX 276181</t>
  </si>
  <si>
    <t>73 E LAKE ST APT3804</t>
  </si>
  <si>
    <t>CHICAGO</t>
  </si>
  <si>
    <t>131 MILLBANK ST</t>
  </si>
  <si>
    <t>Ellen</t>
  </si>
  <si>
    <t>Desjourdy</t>
  </si>
  <si>
    <t>edesjour@u.rochester.edu</t>
  </si>
  <si>
    <t>DESJOURDY, KATHLEEN</t>
  </si>
  <si>
    <t>CMC BOX 274040</t>
  </si>
  <si>
    <t>429 SOUTH MAIN STREET</t>
  </si>
  <si>
    <t>COHASSET</t>
  </si>
  <si>
    <t>DESSECKER</t>
  </si>
  <si>
    <t>tdesseck@u.rochester.edu</t>
  </si>
  <si>
    <t>DESSECKER, THOMAS</t>
  </si>
  <si>
    <t>CMC BOX 272343</t>
  </si>
  <si>
    <t>2305 FRANKLINS CHANCE CT.</t>
  </si>
  <si>
    <t>FALLSTON</t>
  </si>
  <si>
    <t>DeTraglia</t>
  </si>
  <si>
    <t>Anthony</t>
  </si>
  <si>
    <t>jdetragl@u.rochester.edu</t>
  </si>
  <si>
    <t>CMC BOX 274970</t>
  </si>
  <si>
    <t>Clinton, NY 13323-4029</t>
  </si>
  <si>
    <t>7928 Kellogg St</t>
  </si>
  <si>
    <t>Clinton</t>
  </si>
  <si>
    <t>13323-4029</t>
  </si>
  <si>
    <t>'+1 (315) 8591122</t>
  </si>
  <si>
    <t>DETTORE SCHENKELBERG</t>
  </si>
  <si>
    <t>fdettore@u.rochester.edu</t>
  </si>
  <si>
    <t>SCHENKELBERG, GARY</t>
  </si>
  <si>
    <t>CMC BOX 271247</t>
  </si>
  <si>
    <t>36962 CENTER RIDGE RD.</t>
  </si>
  <si>
    <t>NORTH RIDGEVILLE</t>
  </si>
  <si>
    <t>555 FRATERNITY RD.</t>
  </si>
  <si>
    <t>RM 112</t>
  </si>
  <si>
    <t>Padraig</t>
  </si>
  <si>
    <t>Deveney</t>
  </si>
  <si>
    <t>No Activity 30 Days</t>
  </si>
  <si>
    <t>University of Lausanne</t>
  </si>
  <si>
    <t>Grant</t>
  </si>
  <si>
    <t>Dever</t>
  </si>
  <si>
    <t>gdever@u.rochester.edu</t>
  </si>
  <si>
    <t>TC</t>
  </si>
  <si>
    <t>Rush Rhees Library</t>
  </si>
  <si>
    <t>DEY</t>
  </si>
  <si>
    <t>ONYAE</t>
  </si>
  <si>
    <t>vdey@u.rochester.edu</t>
  </si>
  <si>
    <t>CMC BOX 271458</t>
  </si>
  <si>
    <t>Fairport, NY 14450-9569</t>
  </si>
  <si>
    <t>7 Bardney Cir</t>
  </si>
  <si>
    <t>14450-9569</t>
  </si>
  <si>
    <t>'+1 (585) 7464901</t>
  </si>
  <si>
    <t>DeYaeger</t>
  </si>
  <si>
    <t>jdeyaege@simon.rochester.edu</t>
  </si>
  <si>
    <t>Business Administration For Executives [BUE]</t>
  </si>
  <si>
    <t>Rochester, NY 14617-2116</t>
  </si>
  <si>
    <t>44 Hollywood Cres</t>
  </si>
  <si>
    <t>14617-2116</t>
  </si>
  <si>
    <t>'+1 (585) 7663095</t>
  </si>
  <si>
    <t>Vanya</t>
  </si>
  <si>
    <t>Dhamija</t>
  </si>
  <si>
    <t>vdhamija@u.rochester.edu</t>
  </si>
  <si>
    <t>CMC BOX 271063</t>
  </si>
  <si>
    <t>Milford, PA 18337</t>
  </si>
  <si>
    <t>104 Vesuvius Lane</t>
  </si>
  <si>
    <t>Milford</t>
  </si>
  <si>
    <t>'+1 (973) 3077838</t>
  </si>
  <si>
    <t>SHINGIRAI</t>
  </si>
  <si>
    <t>DHORO</t>
  </si>
  <si>
    <t>sdhoro@u.rochester.edu</t>
  </si>
  <si>
    <t>ZIMBABWE</t>
  </si>
  <si>
    <t>DHORO, STOIC</t>
  </si>
  <si>
    <t>Shingie</t>
  </si>
  <si>
    <t>CMC BOX 276344</t>
  </si>
  <si>
    <t>20 Acacia Ave, Rhodene</t>
  </si>
  <si>
    <t>Masvingo</t>
  </si>
  <si>
    <t>Zimbabwe</t>
  </si>
  <si>
    <t>'+263773358576</t>
  </si>
  <si>
    <t>Beaulah Dhoro</t>
  </si>
  <si>
    <t>Sister</t>
  </si>
  <si>
    <t>JINGYI</t>
  </si>
  <si>
    <t>DI</t>
  </si>
  <si>
    <t>jdi@u.rochester.edu</t>
  </si>
  <si>
    <t>CMC BOX 271310</t>
  </si>
  <si>
    <t>'+1 (607) 2323799</t>
  </si>
  <si>
    <t>Wenqi</t>
  </si>
  <si>
    <t>wdi2@u.rochester.edu</t>
  </si>
  <si>
    <t>Changzhou</t>
  </si>
  <si>
    <t>602-unit c-building 3, Chengshiyinxiang, Xiling Street</t>
  </si>
  <si>
    <t>'+1 (858) 7540202</t>
  </si>
  <si>
    <t>Boubacar</t>
  </si>
  <si>
    <t>Diallo</t>
  </si>
  <si>
    <t>bdiallo@u.rochester.edu</t>
  </si>
  <si>
    <t>CHERNOR</t>
  </si>
  <si>
    <t>DIALLO</t>
  </si>
  <si>
    <t>cdiallo@u.rochester.edu</t>
  </si>
  <si>
    <t>Liberia</t>
  </si>
  <si>
    <t>CMC BOX 274651</t>
  </si>
  <si>
    <t>1000 10 Monrovia MO</t>
  </si>
  <si>
    <t>Sinkor</t>
  </si>
  <si>
    <t>Lakpazee Community Air Field</t>
  </si>
  <si>
    <t>Monrovia</t>
  </si>
  <si>
    <t>1000 10</t>
  </si>
  <si>
    <t>'+1 (646) 3381286</t>
  </si>
  <si>
    <t>Souleymane</t>
  </si>
  <si>
    <t>sdiallo@u.rochester.edu</t>
  </si>
  <si>
    <t>Guinea</t>
  </si>
  <si>
    <t>International Relations</t>
  </si>
  <si>
    <t>CMC BOX 271318</t>
  </si>
  <si>
    <t>T 7 Sonfonia</t>
  </si>
  <si>
    <t>Conakry</t>
  </si>
  <si>
    <t>'+1 (657) 5407400</t>
  </si>
  <si>
    <t>TIFFANY</t>
  </si>
  <si>
    <t>DIAS</t>
  </si>
  <si>
    <t>tdias2@u.rochester.edu</t>
  </si>
  <si>
    <t>DIAS, ANDREA</t>
  </si>
  <si>
    <t>LATIN AMERICAN STUDIES</t>
  </si>
  <si>
    <t>CMC BOX 272157</t>
  </si>
  <si>
    <t>667 CENTER STREET</t>
  </si>
  <si>
    <t>DIAZ</t>
  </si>
  <si>
    <t>ediaz5@u.rochester.edu</t>
  </si>
  <si>
    <t>Chicago, IL 60641-4956</t>
  </si>
  <si>
    <t>5311 W Wellington Ave_apt 1</t>
  </si>
  <si>
    <t>60641-4956</t>
  </si>
  <si>
    <t>'+1 (312) 9452855</t>
  </si>
  <si>
    <t>Dayanna</t>
  </si>
  <si>
    <t>Diaz</t>
  </si>
  <si>
    <t>ddiaz4@u.rochester.edu</t>
  </si>
  <si>
    <t>CMC BOX 272154</t>
  </si>
  <si>
    <t>Laurel, MD 20707-5829</t>
  </si>
  <si>
    <t>13901 Shannon Ave</t>
  </si>
  <si>
    <t>20707-5829</t>
  </si>
  <si>
    <t>'+1 (301) 4331394</t>
  </si>
  <si>
    <t>Albenys</t>
  </si>
  <si>
    <t>Diaz Hernandez</t>
  </si>
  <si>
    <t>adiazhe2@u.rochester.edu</t>
  </si>
  <si>
    <t>Dominican Republic</t>
  </si>
  <si>
    <t>Latin American Studies [LAH]</t>
  </si>
  <si>
    <t>CMC BOX 271162</t>
  </si>
  <si>
    <t>Bronx, NY 10451</t>
  </si>
  <si>
    <t>Apt 5P</t>
  </si>
  <si>
    <t>491 E. 162 St</t>
  </si>
  <si>
    <t>'+1 (929) 4512587</t>
  </si>
  <si>
    <t>AGUSTIN</t>
  </si>
  <si>
    <t>DIAZ HERRERO</t>
  </si>
  <si>
    <t>adiazher@u.rochester.edu</t>
  </si>
  <si>
    <t>HERRERO, ELENA</t>
  </si>
  <si>
    <t>CMC BOX 276202</t>
  </si>
  <si>
    <t>RIVERVIEW APARTMENTS A103A</t>
  </si>
  <si>
    <t>JULIE</t>
  </si>
  <si>
    <t>DIB</t>
  </si>
  <si>
    <t>jdib@u.rochester.edu</t>
  </si>
  <si>
    <t>MAHER, MARGARET</t>
  </si>
  <si>
    <t>CMC BOX 274278</t>
  </si>
  <si>
    <t>11092 MAUREEN DRIVE</t>
  </si>
  <si>
    <t>CHERRY VALLEY</t>
  </si>
  <si>
    <t>175 N. WATER STREET</t>
  </si>
  <si>
    <t>APT. 409</t>
  </si>
  <si>
    <t>Politics: Scottish Parliament</t>
  </si>
  <si>
    <t>Skylar</t>
  </si>
  <si>
    <t>DiBlasi</t>
  </si>
  <si>
    <t>sdiblasi@u.rochester.edu</t>
  </si>
  <si>
    <t>CMC BOX 272053</t>
  </si>
  <si>
    <t>Atlantic Hlds, NJ 07716-1126</t>
  </si>
  <si>
    <t>75 Avenue D</t>
  </si>
  <si>
    <t>Atlantic Hlds</t>
  </si>
  <si>
    <t>'+1 (908) 9021668</t>
  </si>
  <si>
    <t>Malia</t>
  </si>
  <si>
    <t>Dickinson</t>
  </si>
  <si>
    <t>Jean</t>
  </si>
  <si>
    <t>mdickin6@u.rochester.edu</t>
  </si>
  <si>
    <t>UR UG</t>
  </si>
  <si>
    <t>Milan, Italy;Turin, Italy</t>
  </si>
  <si>
    <t>CMC BOX 273644</t>
  </si>
  <si>
    <t>Suttons Bay, MI 49682-9627</t>
  </si>
  <si>
    <t>117 N Stony Point Rd</t>
  </si>
  <si>
    <t>Suttons Bay</t>
  </si>
  <si>
    <t>49682-9627</t>
  </si>
  <si>
    <t>'+1 (231) 3576595</t>
  </si>
  <si>
    <t>GARRETT</t>
  </si>
  <si>
    <t>DIETRICH</t>
  </si>
  <si>
    <t>HUNTER</t>
  </si>
  <si>
    <t>gdietric@u.rochester.edu</t>
  </si>
  <si>
    <t>IES Abroad Madrid Summer</t>
  </si>
  <si>
    <t>Garrett</t>
  </si>
  <si>
    <t>Spanish, Biomedical Engineering</t>
  </si>
  <si>
    <t>Northport, NY 11768-1424</t>
  </si>
  <si>
    <t>4 Beach Hill Dr</t>
  </si>
  <si>
    <t>Northport</t>
  </si>
  <si>
    <t>11768-1424</t>
  </si>
  <si>
    <t>'+1 (631) 9445337</t>
  </si>
  <si>
    <t>DIETRICK</t>
  </si>
  <si>
    <t>edietri2@u.rochester.edu</t>
  </si>
  <si>
    <t>IES Abroad Dublin - Irish Studies</t>
  </si>
  <si>
    <t>Dublin, Ireland;East Dublin, United States</t>
  </si>
  <si>
    <t>CMC BOX 273929</t>
  </si>
  <si>
    <t>Twinsburg, OH 44087</t>
  </si>
  <si>
    <t>9771 Burton Drive</t>
  </si>
  <si>
    <t>Twinsburg</t>
  </si>
  <si>
    <t>'+1 (330) 3579761</t>
  </si>
  <si>
    <t>MADELEINE</t>
  </si>
  <si>
    <t>DIETZ</t>
  </si>
  <si>
    <t>mdietz2@u.rochester.edu</t>
  </si>
  <si>
    <t>DIETZ, LAURA</t>
  </si>
  <si>
    <t>897 GENESEE STREET</t>
  </si>
  <si>
    <t>9 BUSH HILL RD</t>
  </si>
  <si>
    <t>IPSWICH</t>
  </si>
  <si>
    <t>jdietz@u.rochester.edu</t>
  </si>
  <si>
    <t>DIETZ, JANIS</t>
  </si>
  <si>
    <t>MATERIALS SCIENCE</t>
  </si>
  <si>
    <t>CMC BOX 273922</t>
  </si>
  <si>
    <t>428 WEST AVENUE</t>
  </si>
  <si>
    <t>50 PAIGE ST.</t>
  </si>
  <si>
    <t>DiFranco</t>
  </si>
  <si>
    <t>mdifranc@u.rochester.edu</t>
  </si>
  <si>
    <t>Film and Media Studies [FS]</t>
  </si>
  <si>
    <t>She/her/hers</t>
  </si>
  <si>
    <t>CMC BOX 27066F</t>
  </si>
  <si>
    <t>Geneseo, NY 14454-9779</t>
  </si>
  <si>
    <t>3953 Graywood North</t>
  </si>
  <si>
    <t>Geneseo</t>
  </si>
  <si>
    <t>14454-9779</t>
  </si>
  <si>
    <t>'+1 (585) 7361659</t>
  </si>
  <si>
    <t>10 Chippenham Dr.</t>
  </si>
  <si>
    <t>Penfield, NY 14526</t>
  </si>
  <si>
    <t>Penfield</t>
  </si>
  <si>
    <t>Amy DiFranco</t>
  </si>
  <si>
    <t>CHRISTOP</t>
  </si>
  <si>
    <t>DIGIACOMANDREA</t>
  </si>
  <si>
    <t>chris.digiacomandrea@simon.rochester.edu</t>
  </si>
  <si>
    <t>3238 WINTON ROAD SOUTH</t>
  </si>
  <si>
    <t>E14</t>
  </si>
  <si>
    <t>DIGIOVANNI</t>
  </si>
  <si>
    <t>gdigiova@u.rochester.edu</t>
  </si>
  <si>
    <t>Cancer Center M&amp;D</t>
  </si>
  <si>
    <t>Caden</t>
  </si>
  <si>
    <t>cdillon4@u.rochester.edu</t>
  </si>
  <si>
    <t>CMC BOX 273462</t>
  </si>
  <si>
    <t>Warwick, RI 02888-5740</t>
  </si>
  <si>
    <t>135 Dahlia St</t>
  </si>
  <si>
    <t>Warwick</t>
  </si>
  <si>
    <t>'+1 (401) 8680459</t>
  </si>
  <si>
    <t>DILORETO</t>
  </si>
  <si>
    <t>ddilore2@u.rochester.edu</t>
  </si>
  <si>
    <t>KESSLER, SHERRY</t>
  </si>
  <si>
    <t>604 WINTON RD S</t>
  </si>
  <si>
    <t>397 YARMOUTH RD</t>
  </si>
  <si>
    <t>JILL</t>
  </si>
  <si>
    <t>DIMEO</t>
  </si>
  <si>
    <t>jdimeo@u.rochester.edu</t>
  </si>
  <si>
    <t>DIMEO, MAUREEN</t>
  </si>
  <si>
    <t>CMC BOX 274477</t>
  </si>
  <si>
    <t>442 CENTRAL AVE</t>
  </si>
  <si>
    <t>NEEDHAM HEIGHTS</t>
  </si>
  <si>
    <t>DIMMOCK</t>
  </si>
  <si>
    <t>edimmock@u.rochester.edu</t>
  </si>
  <si>
    <t>DIMMOCK, NORA</t>
  </si>
  <si>
    <t>CPU BOX 271538</t>
  </si>
  <si>
    <t>307 LABURNAM CRESCENT</t>
  </si>
  <si>
    <t>293 BARTON STREET</t>
  </si>
  <si>
    <t>DIMOFF</t>
  </si>
  <si>
    <t>gdimoff@u.rochester.edu</t>
  </si>
  <si>
    <t>DIMOFF, MICHAEL</t>
  </si>
  <si>
    <t>CMC BOX 273222</t>
  </si>
  <si>
    <t>3807 MADISON AVE.</t>
  </si>
  <si>
    <t>GREENSBORO</t>
  </si>
  <si>
    <t>RIVERVIEW B 301C</t>
  </si>
  <si>
    <t>PETAR</t>
  </si>
  <si>
    <t>DINEV</t>
  </si>
  <si>
    <t>MARTINOV</t>
  </si>
  <si>
    <t>pdinev@u.rochester.edu</t>
  </si>
  <si>
    <t>BULGARIA</t>
  </si>
  <si>
    <t>DINEVA, ANTONINA</t>
  </si>
  <si>
    <t>RIVERVIEW A 302</t>
  </si>
  <si>
    <t>Mason</t>
  </si>
  <si>
    <t>DiNezza</t>
  </si>
  <si>
    <t>mdinezza@u.Rochester.edu</t>
  </si>
  <si>
    <t>Waiting for Nomination Instructions</t>
  </si>
  <si>
    <t>LEI</t>
  </si>
  <si>
    <t>DING</t>
  </si>
  <si>
    <t>lding5@u.rochester.edu</t>
  </si>
  <si>
    <t>LEI, BIQING</t>
  </si>
  <si>
    <t>'+8613871157828</t>
  </si>
  <si>
    <t>CMC BOX 271576</t>
  </si>
  <si>
    <t>1808 CRITTENDEN RD</t>
  </si>
  <si>
    <t>APT 7</t>
  </si>
  <si>
    <t>XIABO</t>
  </si>
  <si>
    <t>xding12@u.rochester.edu</t>
  </si>
  <si>
    <t>Hamburg, Germany</t>
  </si>
  <si>
    <t>ZHONG, XUANCHAO</t>
  </si>
  <si>
    <t>CMC BOX 275917</t>
  </si>
  <si>
    <t>BURTON 307</t>
  </si>
  <si>
    <t>Yonsei U., Korea</t>
  </si>
  <si>
    <t>YINGYING</t>
  </si>
  <si>
    <t>yding19@u.rochester.edu</t>
  </si>
  <si>
    <t>Nominated 9/28/17 - Online app</t>
  </si>
  <si>
    <t>DING, JOHNSON</t>
  </si>
  <si>
    <t>Dori</t>
  </si>
  <si>
    <t>CMC BOX 273610</t>
  </si>
  <si>
    <t>167 SANDS #309</t>
  </si>
  <si>
    <t>30 SCOTTSVILLE RD</t>
  </si>
  <si>
    <t>HONGYI</t>
  </si>
  <si>
    <t>hding10@u.rochester.edu</t>
  </si>
  <si>
    <t>Business: Accounting [BAC]</t>
  </si>
  <si>
    <t>CMC BOX 275315</t>
  </si>
  <si>
    <t>'+86 (156) 01968733</t>
  </si>
  <si>
    <t>XIAOEN</t>
  </si>
  <si>
    <t>dinggradapp@outlook.com</t>
  </si>
  <si>
    <t>Room 301, Unit 61, No.8 Fuchen</t>
  </si>
  <si>
    <t>'+1 (970) 4308165</t>
  </si>
  <si>
    <t>DINGA</t>
  </si>
  <si>
    <t>sdinga@u.rochester.edu</t>
  </si>
  <si>
    <t>SIT Multi-Country</t>
  </si>
  <si>
    <t>DINGA, SAMANTHA</t>
  </si>
  <si>
    <t>CMC BOX 274937</t>
  </si>
  <si>
    <t>2202 MEADOWBROOK DR.</t>
  </si>
  <si>
    <t>LAGRANGE</t>
  </si>
  <si>
    <t>187 BARTON STREET</t>
  </si>
  <si>
    <t>NDEYE FATOU BAKA</t>
  </si>
  <si>
    <t>DIOP</t>
  </si>
  <si>
    <t>ndiop@u.rochester.edu</t>
  </si>
  <si>
    <t>SENEGAL</t>
  </si>
  <si>
    <t>DIOP, BABACAR BAKA</t>
  </si>
  <si>
    <t>CMC BOX 272357</t>
  </si>
  <si>
    <t>BUILDING G</t>
  </si>
  <si>
    <t>DAVID ANGUS</t>
  </si>
  <si>
    <t>DISTANT</t>
  </si>
  <si>
    <t>david.distant@simon.rochester.edu</t>
  </si>
  <si>
    <t>Spencer</t>
  </si>
  <si>
    <t>Dittelman</t>
  </si>
  <si>
    <t>sdittelm@u.rochester.edu</t>
  </si>
  <si>
    <t>Politics, Philosophy, &amp; Economics [PPES]</t>
  </si>
  <si>
    <t>CMC BOX 272762</t>
  </si>
  <si>
    <t>White Plains, NY 10605-3118</t>
  </si>
  <si>
    <t>104 Smith Ave</t>
  </si>
  <si>
    <t>10605-3118</t>
  </si>
  <si>
    <t>'+1 (914) 8438610</t>
  </si>
  <si>
    <t>SADIE</t>
  </si>
  <si>
    <t>DIX</t>
  </si>
  <si>
    <t>sdix2@u.rochester.edu</t>
  </si>
  <si>
    <t>MILLER, REBECCA</t>
  </si>
  <si>
    <t>CMC BOX 271405</t>
  </si>
  <si>
    <t>4 NORTH TABOR FARM ROAD</t>
  </si>
  <si>
    <t>CHILMARK</t>
  </si>
  <si>
    <t>24 CALUMET STREET</t>
  </si>
  <si>
    <t>Neil</t>
  </si>
  <si>
    <t>Dogra</t>
  </si>
  <si>
    <t>Ophthalmology M&amp;D</t>
  </si>
  <si>
    <t>SKYE</t>
  </si>
  <si>
    <t>DOLE</t>
  </si>
  <si>
    <t>sdole3@u.rochester.edu</t>
  </si>
  <si>
    <t>DOLE, KELLY</t>
  </si>
  <si>
    <t>CMC BOX 273932</t>
  </si>
  <si>
    <t>431 FOXBORO RD</t>
  </si>
  <si>
    <t>LOVELL</t>
  </si>
  <si>
    <t>127 MOUNTAIN RD</t>
  </si>
  <si>
    <t>CONCORD</t>
  </si>
  <si>
    <t>KEVIN MICHAEL</t>
  </si>
  <si>
    <t>DOLOHANTY</t>
  </si>
  <si>
    <t>kevin.dolohanty@simon.rochester.edu</t>
  </si>
  <si>
    <t>DOMBROSKI</t>
  </si>
  <si>
    <t>jdombros@u.rochester.edu</t>
  </si>
  <si>
    <t>DOMBROSKI, ALLAN</t>
  </si>
  <si>
    <t>CPU BOX 272846</t>
  </si>
  <si>
    <t>6887 KNICKERBOCKER RD</t>
  </si>
  <si>
    <t>BURTON 321</t>
  </si>
  <si>
    <t>560 FRATERNITY ROAD</t>
  </si>
  <si>
    <t>DOMINGUEZ</t>
  </si>
  <si>
    <t>edomingu@u.rochester.edu</t>
  </si>
  <si>
    <t>CMC BOX 274021</t>
  </si>
  <si>
    <t>Yonkers, NY 10703</t>
  </si>
  <si>
    <t>7 Ann Marie Pl</t>
  </si>
  <si>
    <t>Yonkers</t>
  </si>
  <si>
    <t>'+1 (914) 9200216</t>
  </si>
  <si>
    <t>Javier</t>
  </si>
  <si>
    <t>Dominguez</t>
  </si>
  <si>
    <t>jdoming2@u.rochester.edu</t>
  </si>
  <si>
    <t>National Taiwan University</t>
  </si>
  <si>
    <t>Trevor</t>
  </si>
  <si>
    <t>tdomingu@u.rochester.edu</t>
  </si>
  <si>
    <t>CMC BOX 274274</t>
  </si>
  <si>
    <t>Arlington, VA 22207-1627</t>
  </si>
  <si>
    <t>2323 North Randolph st.</t>
  </si>
  <si>
    <t>4740 20th road north. Room #3412</t>
  </si>
  <si>
    <t>Arlington</t>
  </si>
  <si>
    <t>22207-1627</t>
  </si>
  <si>
    <t>'+1 (703) 7856215</t>
  </si>
  <si>
    <t>Winny</t>
  </si>
  <si>
    <t>wdomingu@u.Rochester.edu</t>
  </si>
  <si>
    <t>V√≠ctor</t>
  </si>
  <si>
    <t>Dom√≠nguez Campos</t>
  </si>
  <si>
    <t>vdomingu@u.Rochester.edu</t>
  </si>
  <si>
    <t>LEA</t>
  </si>
  <si>
    <t>DOMONDON</t>
  </si>
  <si>
    <t>ldomondo@u.rochester.edu</t>
  </si>
  <si>
    <t>PEREZ, MARIA</t>
  </si>
  <si>
    <t>85 REITER RD</t>
  </si>
  <si>
    <t>EAST AURORA</t>
  </si>
  <si>
    <t>995 GENESEE ST</t>
  </si>
  <si>
    <t>APT. 14</t>
  </si>
  <si>
    <t>DONAHUE</t>
  </si>
  <si>
    <t>jdonahu2@u.rochester.edu</t>
  </si>
  <si>
    <t>Birmingham City University</t>
  </si>
  <si>
    <t>Birmingham, United Kingdom</t>
  </si>
  <si>
    <t>DONAHUE, KELLY</t>
  </si>
  <si>
    <t>CMC BOX 272245</t>
  </si>
  <si>
    <t>3124 ARTHUR STREET</t>
  </si>
  <si>
    <t>WALL</t>
  </si>
  <si>
    <t>Jinguo</t>
  </si>
  <si>
    <t>Dong</t>
  </si>
  <si>
    <t>dong.jinguo@outlook.com</t>
  </si>
  <si>
    <t>No 203, Shenhua Avenue</t>
  </si>
  <si>
    <t>Jinhu</t>
  </si>
  <si>
    <t>86 18915186007</t>
  </si>
  <si>
    <t>Liyan</t>
  </si>
  <si>
    <t>ldong11@u.Rochester.edu</t>
  </si>
  <si>
    <t>Needs 1 more course:Nominated</t>
  </si>
  <si>
    <t>Jessica</t>
  </si>
  <si>
    <t>Learning Center</t>
  </si>
  <si>
    <t>DONOVAN</t>
  </si>
  <si>
    <t>EDWIN</t>
  </si>
  <si>
    <t>samuel_donovan@urmc.rochester.edu</t>
  </si>
  <si>
    <t>BOX 40</t>
  </si>
  <si>
    <t>24 BUCKHARD PLACE</t>
  </si>
  <si>
    <t>304 School St</t>
  </si>
  <si>
    <t>Watertown</t>
  </si>
  <si>
    <t>617 926 2647</t>
  </si>
  <si>
    <t>617 549 0754</t>
  </si>
  <si>
    <t>Carol Lazarus</t>
  </si>
  <si>
    <t>304 SCHOOL ST</t>
  </si>
  <si>
    <t>Jack</t>
  </si>
  <si>
    <t>Doppke</t>
  </si>
  <si>
    <t>doppkej@bc.edu</t>
  </si>
  <si>
    <t>DORNBIERER</t>
  </si>
  <si>
    <t>GUSTAV HEINRICH</t>
  </si>
  <si>
    <t>michael.dornbierer@simon.rochester.edu</t>
  </si>
  <si>
    <t>DORNBIERER, ESTHER</t>
  </si>
  <si>
    <t>41-794302716</t>
  </si>
  <si>
    <t>166 E. SQUIRE DR.</t>
  </si>
  <si>
    <t>APT.5</t>
  </si>
  <si>
    <t>Isabel</t>
  </si>
  <si>
    <t>Doshi</t>
  </si>
  <si>
    <t>idoshi2@u.Rochester.edu</t>
  </si>
  <si>
    <t>PATRICE M.</t>
  </si>
  <si>
    <t>DOUGE</t>
  </si>
  <si>
    <t>pdouge@u.rochester.edu</t>
  </si>
  <si>
    <t>HAITI</t>
  </si>
  <si>
    <t>LEYS, CONSTANCE</t>
  </si>
  <si>
    <t>CMC BOX 272735</t>
  </si>
  <si>
    <t>1022 LEVEL CREEK RD, APT 207</t>
  </si>
  <si>
    <t>SUGAR HILL</t>
  </si>
  <si>
    <t>1022 Level Creek rd Apt 207</t>
  </si>
  <si>
    <t>Sugar Hill</t>
  </si>
  <si>
    <t>404-454-0726</t>
  </si>
  <si>
    <t>Constance Leys</t>
  </si>
  <si>
    <t>DOUGHERTY</t>
  </si>
  <si>
    <t>rdoughe4@u.rochester.edu</t>
  </si>
  <si>
    <t>CMC BOX 271453</t>
  </si>
  <si>
    <t>Wexford, PA 15090</t>
  </si>
  <si>
    <t>418 Mckean Drive</t>
  </si>
  <si>
    <t>Wexford</t>
  </si>
  <si>
    <t>'+1 (412) 9739995</t>
  </si>
  <si>
    <t>JOGJA</t>
  </si>
  <si>
    <t>ddougla9@u.rochester.edu</t>
  </si>
  <si>
    <t>SIT - Rabat, Morocco</t>
  </si>
  <si>
    <t>BOGDAN, LISA</t>
  </si>
  <si>
    <t>CMC BOX 273744</t>
  </si>
  <si>
    <t>36 WOODDALE AVE</t>
  </si>
  <si>
    <t>CROTON ON HUDSON</t>
  </si>
  <si>
    <t>230 BROOKS AVENUE</t>
  </si>
  <si>
    <t>Harrison</t>
  </si>
  <si>
    <t>Dow</t>
  </si>
  <si>
    <t>Edward</t>
  </si>
  <si>
    <t>hdow@u.rochester.edu</t>
  </si>
  <si>
    <t>CMC BOX 274526</t>
  </si>
  <si>
    <t>Pound Ridge, NY 10576-1805</t>
  </si>
  <si>
    <t>18 Peters Ln</t>
  </si>
  <si>
    <t>Pound Ridge</t>
  </si>
  <si>
    <t>10576-1805</t>
  </si>
  <si>
    <t>'+1 (914) 6490771</t>
  </si>
  <si>
    <t>DOWD</t>
  </si>
  <si>
    <t>edowd2@u.rochester.edu</t>
  </si>
  <si>
    <t>DIS Copenhagen &amp; Stockholm</t>
  </si>
  <si>
    <t>Copenhagen, Denmark;Stockholm, Sweden</t>
  </si>
  <si>
    <t>DOWD, CLARE</t>
  </si>
  <si>
    <t>CMC BOX 271389</t>
  </si>
  <si>
    <t>35 SUNSET TERRACE</t>
  </si>
  <si>
    <t>MUNRO HOUSE</t>
  </si>
  <si>
    <t>ACOYE</t>
  </si>
  <si>
    <t>DOWNER</t>
  </si>
  <si>
    <t>adowner@u.rochester.edu</t>
  </si>
  <si>
    <t>GRAHAM, NICKEISHA</t>
  </si>
  <si>
    <t>CMC BOX 274839</t>
  </si>
  <si>
    <t>314 E 100TH ST, APT 4D</t>
  </si>
  <si>
    <t>314 E 100 ST APT 1J</t>
  </si>
  <si>
    <t>Ana</t>
  </si>
  <si>
    <t>Downing</t>
  </si>
  <si>
    <t>adowning@iastate.edu</t>
  </si>
  <si>
    <t>IOWA State</t>
  </si>
  <si>
    <t>IOWA STATE UNIV SCIENCE &amp; TECHNOLOG</t>
  </si>
  <si>
    <t>1206 E Clarendon St</t>
  </si>
  <si>
    <t>Arlington Heights</t>
  </si>
  <si>
    <t>Cook County</t>
  </si>
  <si>
    <t>Ana Downing</t>
  </si>
  <si>
    <t>Aliza</t>
  </si>
  <si>
    <t>Drabkin</t>
  </si>
  <si>
    <t>Frayda</t>
  </si>
  <si>
    <t>adrabkin@u.rochester.edu</t>
  </si>
  <si>
    <t>CMC BOX 272070</t>
  </si>
  <si>
    <t>Burlingame, CA 94010-3404</t>
  </si>
  <si>
    <t>1224 Capuchino Ave</t>
  </si>
  <si>
    <t>Burlingame</t>
  </si>
  <si>
    <t>94010-3404</t>
  </si>
  <si>
    <t>'+1 (650) 4408975</t>
  </si>
  <si>
    <t>Rylee</t>
  </si>
  <si>
    <t>Drahos</t>
  </si>
  <si>
    <t>rdrahos@u.rochester.edu</t>
  </si>
  <si>
    <t>CMC BOX 276467</t>
  </si>
  <si>
    <t>Oceanport, NJ 07757-1422</t>
  </si>
  <si>
    <t>28 Colonial Dr</t>
  </si>
  <si>
    <t>Oceanport</t>
  </si>
  <si>
    <t>'+1 (732) 9625368</t>
  </si>
  <si>
    <t>Lael</t>
  </si>
  <si>
    <t>Dratfield</t>
  </si>
  <si>
    <t>ldratfie@u.rochester.edu</t>
  </si>
  <si>
    <t>Jazz Studies And Contemporary Media [JCM]</t>
  </si>
  <si>
    <t>Unit 1</t>
  </si>
  <si>
    <t>302 Barrington St</t>
  </si>
  <si>
    <t>'+1 (413) 3355509</t>
  </si>
  <si>
    <t>Jakob</t>
  </si>
  <si>
    <t>Dravk</t>
  </si>
  <si>
    <t>jdravk@u.rochester.edu</t>
  </si>
  <si>
    <t>CMC BOX 274639</t>
  </si>
  <si>
    <t>Mechanicsburg, PA 17050-4170</t>
  </si>
  <si>
    <t>203 Hoke Farm Way</t>
  </si>
  <si>
    <t>Mechanicsburg</t>
  </si>
  <si>
    <t>17050-4170</t>
  </si>
  <si>
    <t>'+1 (717) 9796737</t>
  </si>
  <si>
    <t>DRENOWATZ</t>
  </si>
  <si>
    <t>mdrenowa@u.rochester.edu</t>
  </si>
  <si>
    <t>CMC BOX 275465</t>
  </si>
  <si>
    <t>Grapevine, TX 76051-2651</t>
  </si>
  <si>
    <t>2937 Sweet Briar St</t>
  </si>
  <si>
    <t>Grapevine</t>
  </si>
  <si>
    <t>76051-2651</t>
  </si>
  <si>
    <t>'+1 (817) 9084583</t>
  </si>
  <si>
    <t>DRESSNER</t>
  </si>
  <si>
    <t>benjamin.dressner@simon.rochester.edu</t>
  </si>
  <si>
    <t>3602 TAYLOR ROAD</t>
  </si>
  <si>
    <t>CLIFTON SPRINGS</t>
  </si>
  <si>
    <t>DREXLER</t>
  </si>
  <si>
    <t>samuel.drexler@simon.rochester.edu</t>
  </si>
  <si>
    <t>52 WOOD ACRE DRIVE</t>
  </si>
  <si>
    <t>PENELOPE</t>
  </si>
  <si>
    <t>DRING</t>
  </si>
  <si>
    <t>pdring@u.rochester.edu</t>
  </si>
  <si>
    <t>DRING, SUSAN</t>
  </si>
  <si>
    <t>CMC BOX 271831</t>
  </si>
  <si>
    <t>12 KENDALL DRIVE</t>
  </si>
  <si>
    <t>FOXBOROUGH</t>
  </si>
  <si>
    <t>RIVERVIEW C</t>
  </si>
  <si>
    <t>Ines</t>
  </si>
  <si>
    <t>Drissi Qeytoni</t>
  </si>
  <si>
    <t>Drissi</t>
  </si>
  <si>
    <t>idrissiq@u.rochester.edu</t>
  </si>
  <si>
    <t>Morocco</t>
  </si>
  <si>
    <t>CMC BOX 276924</t>
  </si>
  <si>
    <t>BOX 276924</t>
  </si>
  <si>
    <t>500 Wilson Boulevard</t>
  </si>
  <si>
    <t>'+212 (610) 512452</t>
  </si>
  <si>
    <t>DROTCH</t>
  </si>
  <si>
    <t>ldrotch@u.rochester.edu</t>
  </si>
  <si>
    <t>CMC BOX 272235</t>
  </si>
  <si>
    <t>Westborough, MA 01581-3623</t>
  </si>
  <si>
    <t>13 Woodcrest Rd</t>
  </si>
  <si>
    <t>'+1 (508) 4393941</t>
  </si>
  <si>
    <t>DRURY</t>
  </si>
  <si>
    <t>ddrury3@u.rochester.edu</t>
  </si>
  <si>
    <t>HIS 280: Archaeology of Early America (Faculty Led)</t>
  </si>
  <si>
    <t>Trunk Island, Bermuda</t>
  </si>
  <si>
    <t>CMC BOX 275898</t>
  </si>
  <si>
    <t>Alton, NH 03809</t>
  </si>
  <si>
    <t>14 Palm Ln</t>
  </si>
  <si>
    <t>Alton</t>
  </si>
  <si>
    <t>'+1 (603) 9486460</t>
  </si>
  <si>
    <t>XINSHI</t>
  </si>
  <si>
    <t>DU</t>
  </si>
  <si>
    <t>xdu9@u.rochester.edu</t>
  </si>
  <si>
    <t>ZHAO, NAIFENG</t>
  </si>
  <si>
    <t>CMC BOX 276510</t>
  </si>
  <si>
    <t>CROSBY 216</t>
  </si>
  <si>
    <t>yayu</t>
  </si>
  <si>
    <t>du</t>
  </si>
  <si>
    <t>yayu.du@warner.rochester.edu</t>
  </si>
  <si>
    <t>Huijin Huayuan</t>
  </si>
  <si>
    <t>Shanxi</t>
  </si>
  <si>
    <t>Liping Jiang</t>
  </si>
  <si>
    <t>THABANI</t>
  </si>
  <si>
    <t>DUBE</t>
  </si>
  <si>
    <t>tdube2@u.rochester.edu</t>
  </si>
  <si>
    <t>University of Leeds</t>
  </si>
  <si>
    <t>Leeds, United Kingdom</t>
  </si>
  <si>
    <t>CMC BOX 271969</t>
  </si>
  <si>
    <t>Bulawayo</t>
  </si>
  <si>
    <t>20 David Carnegie Rd North End</t>
  </si>
  <si>
    <t>Bu</t>
  </si>
  <si>
    <t>'+1 (585) 5128303</t>
  </si>
  <si>
    <t>Duberstein</t>
  </si>
  <si>
    <t>zduberst@u.rochester.edu</t>
  </si>
  <si>
    <t>Rothberg International School - Undergraduate Study Abroad Program</t>
  </si>
  <si>
    <t>KRISTEN</t>
  </si>
  <si>
    <t>DUCKLES</t>
  </si>
  <si>
    <t>kristen.duckles@simon.rochester.edu</t>
  </si>
  <si>
    <t>202 MILLFORD CROSSING</t>
  </si>
  <si>
    <t>14526-116</t>
  </si>
  <si>
    <t>DUDLEY</t>
  </si>
  <si>
    <t>edudley3@u.rochester.edu</t>
  </si>
  <si>
    <t>Lisbon, Portugal;Madrid, Spain;Granada, Spain;Lisbon, Portugal;New Delhi, India</t>
  </si>
  <si>
    <t>STRANG, CLAIRE</t>
  </si>
  <si>
    <t>CMC BOX 275316</t>
  </si>
  <si>
    <t>1973 CHARD ROAD</t>
  </si>
  <si>
    <t>CAZENOVIA</t>
  </si>
  <si>
    <t>SLATER 342</t>
  </si>
  <si>
    <t>DUERR</t>
  </si>
  <si>
    <t>jduerr2@u.rochester.edu</t>
  </si>
  <si>
    <t>VAN DE WATER, DONNA</t>
  </si>
  <si>
    <t>CMC BOX 272322</t>
  </si>
  <si>
    <t>1200 GLENDENNING ROAD</t>
  </si>
  <si>
    <t>WILMETTE</t>
  </si>
  <si>
    <t>Linnea</t>
  </si>
  <si>
    <t>Duffy</t>
  </si>
  <si>
    <t>Caroline</t>
  </si>
  <si>
    <t>lduffy5@u.rochester.edu</t>
  </si>
  <si>
    <t>Optical Engineering [OPE]</t>
  </si>
  <si>
    <t>Chemistry, French, Optics</t>
  </si>
  <si>
    <t>CMC BOX 277300</t>
  </si>
  <si>
    <t>Arlington Hts, IL 60004-7252</t>
  </si>
  <si>
    <t>1942 N Charter Point Dr</t>
  </si>
  <si>
    <t>Arlington Hts</t>
  </si>
  <si>
    <t>60004-7252</t>
  </si>
  <si>
    <t>'+1 (847) 4219275</t>
  </si>
  <si>
    <t>Jerry</t>
  </si>
  <si>
    <t>Dulluog</t>
  </si>
  <si>
    <t>Nino</t>
  </si>
  <si>
    <t>jdulluog@u.rochester.edu</t>
  </si>
  <si>
    <t>CMC BOX 275248</t>
  </si>
  <si>
    <t>Honolulu, HI 96817-2715</t>
  </si>
  <si>
    <t>1490 Kohou St Apt B</t>
  </si>
  <si>
    <t>Honolulu</t>
  </si>
  <si>
    <t>Ha</t>
  </si>
  <si>
    <t>96817-2715</t>
  </si>
  <si>
    <t>'+1 (808) 5512682</t>
  </si>
  <si>
    <t>Haley</t>
  </si>
  <si>
    <t>Dumiak</t>
  </si>
  <si>
    <t>Grace</t>
  </si>
  <si>
    <t>hdumiak@u.rochester.edu</t>
  </si>
  <si>
    <t>Orange, CA 92867</t>
  </si>
  <si>
    <t>2641 N Meadow Grove Road</t>
  </si>
  <si>
    <t>Orange</t>
  </si>
  <si>
    <t>'+1 (760) 4733105</t>
  </si>
  <si>
    <t>DUNCAN</t>
  </si>
  <si>
    <t>jduncan6@u.rochester.edu</t>
  </si>
  <si>
    <t>DUNCAN, REBECCA</t>
  </si>
  <si>
    <t>15 WINDSOR STREET</t>
  </si>
  <si>
    <t>1918 REMINGTON PL</t>
  </si>
  <si>
    <t>INDIANAPOLIS</t>
  </si>
  <si>
    <t>Duncan</t>
  </si>
  <si>
    <t>Florence</t>
  </si>
  <si>
    <t>eduncan3@u.rochester.edu</t>
  </si>
  <si>
    <t>Salaya, Thailand</t>
  </si>
  <si>
    <t>Certificate Of Achievement</t>
  </si>
  <si>
    <t>Operations Research [ORC]</t>
  </si>
  <si>
    <t>Mathematics [MA]</t>
  </si>
  <si>
    <t>CMC BOX 271404</t>
  </si>
  <si>
    <t>Ithaca, NY 14850-3535</t>
  </si>
  <si>
    <t>107 W Jay St</t>
  </si>
  <si>
    <t>14850-3535</t>
  </si>
  <si>
    <t>'+1 (607) 3191492</t>
  </si>
  <si>
    <t>Natalie</t>
  </si>
  <si>
    <t>Dundas</t>
  </si>
  <si>
    <t>ndundas@u.Rochester.edu</t>
  </si>
  <si>
    <t>Jennifer</t>
  </si>
  <si>
    <t>Dunivent</t>
  </si>
  <si>
    <t>jduniven@simon.rochester.edu</t>
  </si>
  <si>
    <t>E Rochester, NY 14445-1837</t>
  </si>
  <si>
    <t>1003 Main St</t>
  </si>
  <si>
    <t>E Rochester</t>
  </si>
  <si>
    <t>14445-1837</t>
  </si>
  <si>
    <t>'+1 (585) 5077635</t>
  </si>
  <si>
    <t>DUNLAP</t>
  </si>
  <si>
    <t>ldunlap2@u.rochester.edu</t>
  </si>
  <si>
    <t>DUNLAP, MARGARET</t>
  </si>
  <si>
    <t>12 QUEENS LANE</t>
  </si>
  <si>
    <t>PETALUMA</t>
  </si>
  <si>
    <t>COLLEEN</t>
  </si>
  <si>
    <t>DUNLEA</t>
  </si>
  <si>
    <t>cdunlea@u.rochester.edu</t>
  </si>
  <si>
    <t>DUNLEA, PAT</t>
  </si>
  <si>
    <t>CMC BOX 276203</t>
  </si>
  <si>
    <t>4 RADCLIFFE CIRCLE</t>
  </si>
  <si>
    <t>MAISONETTE 270</t>
  </si>
  <si>
    <t>CITA</t>
  </si>
  <si>
    <t>DUNN</t>
  </si>
  <si>
    <t>cdunn9@u.rochester.edu</t>
  </si>
  <si>
    <t>DUNN, DIANNE</t>
  </si>
  <si>
    <t>CMC BOX 276188</t>
  </si>
  <si>
    <t>419 WOODCREST DRIVE</t>
  </si>
  <si>
    <t>1399 MOUNT HOPE AVE.</t>
  </si>
  <si>
    <t>APT. 310</t>
  </si>
  <si>
    <t>Jillian</t>
  </si>
  <si>
    <t>Dunn</t>
  </si>
  <si>
    <t>jdunn6@u.rochester.edu</t>
  </si>
  <si>
    <t>DUNN, MARJORIE</t>
  </si>
  <si>
    <t>CPU BOX 276252</t>
  </si>
  <si>
    <t>141 CREEKSIDE DRIVE</t>
  </si>
  <si>
    <t>LEAGUE CITY</t>
  </si>
  <si>
    <t>BROOKS LANDING</t>
  </si>
  <si>
    <t>Public Health</t>
  </si>
  <si>
    <t>Sharleen</t>
  </si>
  <si>
    <t>sfdunn@syr.edu</t>
  </si>
  <si>
    <t>SUNY CLG-ENVIRONMENTAL SCI-FORE (SYRACUSE )</t>
  </si>
  <si>
    <t>DUNTLEY</t>
  </si>
  <si>
    <t>lduntley@u.rochester.edu</t>
  </si>
  <si>
    <t>DUNTLEY, SONJA</t>
  </si>
  <si>
    <t>CMC BOX 275816</t>
  </si>
  <si>
    <t>131 W. SENECA ST #232</t>
  </si>
  <si>
    <t>DEKIEWETT 350</t>
  </si>
  <si>
    <t>SIDNEY</t>
  </si>
  <si>
    <t>DUQUETTE</t>
  </si>
  <si>
    <t>sduquet2@u.rochester.edu</t>
  </si>
  <si>
    <t>DUQUETTE, CAROL</t>
  </si>
  <si>
    <t>INTERDEPARTMENTAL ENGINEERING</t>
  </si>
  <si>
    <t>CMC BOX 276423</t>
  </si>
  <si>
    <t>8 AUBURNDALE</t>
  </si>
  <si>
    <t>332 WILDER TOWER</t>
  </si>
  <si>
    <t>HANA</t>
  </si>
  <si>
    <t>DURACIC</t>
  </si>
  <si>
    <t>hduracic@u.rochester.edu</t>
  </si>
  <si>
    <t>MACI&amp;#263;, ANES</t>
  </si>
  <si>
    <t>Hana</t>
  </si>
  <si>
    <t>CMC BOX 272742</t>
  </si>
  <si>
    <t>45 SCOTTSVILLE ROAD</t>
  </si>
  <si>
    <t>DURHAM</t>
  </si>
  <si>
    <t>cdurham2@u.rochester.edu</t>
  </si>
  <si>
    <t>CEA Study Abroad Granada</t>
  </si>
  <si>
    <t>DURHAM, KARI</t>
  </si>
  <si>
    <t>CMC BOX 277342</t>
  </si>
  <si>
    <t>10486 DEVAY RD.</t>
  </si>
  <si>
    <t>NORTH ROSE</t>
  </si>
  <si>
    <t>SLATER HOUSE, HILL COURT RD.</t>
  </si>
  <si>
    <t>Dylan</t>
  </si>
  <si>
    <t>Durkee</t>
  </si>
  <si>
    <t>Grenoble, France</t>
  </si>
  <si>
    <t>ERICK</t>
  </si>
  <si>
    <t>DUSHANE</t>
  </si>
  <si>
    <t>edushane@u.rochester.edu</t>
  </si>
  <si>
    <t>DIS Copenhagen - Child Development &amp; Diversity</t>
  </si>
  <si>
    <t>DUSHANE, WILLIAM</t>
  </si>
  <si>
    <t>CMC BOX 272064</t>
  </si>
  <si>
    <t>136 SUGAR HILL ROAD</t>
  </si>
  <si>
    <t>Dutt</t>
  </si>
  <si>
    <t>sdutt2@u.rochester.edu</t>
  </si>
  <si>
    <t>W Henrietta, NY 14586-9698</t>
  </si>
  <si>
    <t>103 Cape Henry Trl</t>
  </si>
  <si>
    <t>W Henrietta</t>
  </si>
  <si>
    <t>14586-9698</t>
  </si>
  <si>
    <t>'+1 (585) 4357583</t>
  </si>
  <si>
    <t>DUTTWEILER</t>
  </si>
  <si>
    <t>hduttwei@u.rochester.edu</t>
  </si>
  <si>
    <t>IES Vienna</t>
  </si>
  <si>
    <t>DUTTWEILER, RANDY</t>
  </si>
  <si>
    <t>CMC BOX 273776</t>
  </si>
  <si>
    <t>869 SLIKER ROAD</t>
  </si>
  <si>
    <t>CORFU</t>
  </si>
  <si>
    <t>DWULIT</t>
  </si>
  <si>
    <t>KATERYNA</t>
  </si>
  <si>
    <t>adwulit@u.rochester.edu</t>
  </si>
  <si>
    <t>FORTUNA-DWULIT, ROMA</t>
  </si>
  <si>
    <t>CPU BOX 275997</t>
  </si>
  <si>
    <t>90 RHINECLIFF DR</t>
  </si>
  <si>
    <t>70 ELMWOOD AVE.</t>
  </si>
  <si>
    <t>DWYER</t>
  </si>
  <si>
    <t>cdwyer7@u.rochester.edu</t>
  </si>
  <si>
    <t>IES Abroad Siena √¢?? Study in Tuscany</t>
  </si>
  <si>
    <t>ICU Flex &amp; GeroPsych - Nrsg</t>
  </si>
  <si>
    <t>DZIWIS</t>
  </si>
  <si>
    <t>cdziwis@u.rochester.edu</t>
  </si>
  <si>
    <t>IES Barcelona</t>
  </si>
  <si>
    <t>HARTMANN, DIANE</t>
  </si>
  <si>
    <t>BOX 149</t>
  </si>
  <si>
    <t>151 IRVINGTON RD</t>
  </si>
  <si>
    <t>18 Wexford Glen</t>
  </si>
  <si>
    <t>585-385-1698</t>
  </si>
  <si>
    <t>585-704-6562</t>
  </si>
  <si>
    <t>Paul Dziwis</t>
  </si>
  <si>
    <t>Claire</t>
  </si>
  <si>
    <t>Dziwisz</t>
  </si>
  <si>
    <t>clairedziwisz@gmail.com</t>
  </si>
  <si>
    <t>788 N Sedona Ct</t>
  </si>
  <si>
    <t>Grand Junction</t>
  </si>
  <si>
    <t>ye@u.rochester.edu</t>
  </si>
  <si>
    <t>Full year 2014</t>
  </si>
  <si>
    <t>ZONG, ZHAOHUI</t>
  </si>
  <si>
    <t>86-15804018595</t>
  </si>
  <si>
    <t>CPU BOX 271121</t>
  </si>
  <si>
    <t>NO.36#11-2-3-2 CAIXIA STREET</t>
  </si>
  <si>
    <t>HUNNAN NEW DISTRICT</t>
  </si>
  <si>
    <t>SHENYANG</t>
  </si>
  <si>
    <t>86-2423691059</t>
  </si>
  <si>
    <t>93 RALEIGH STREET</t>
  </si>
  <si>
    <t>EASTERLING</t>
  </si>
  <si>
    <t>aeasterl@u.rochester.edu</t>
  </si>
  <si>
    <t>EASTERLING, ANNE</t>
  </si>
  <si>
    <t>148-2 GIBBS ST</t>
  </si>
  <si>
    <t>2904 HIGH OAKS DR</t>
  </si>
  <si>
    <t>GRAPEVINE</t>
  </si>
  <si>
    <t>RYDER</t>
  </si>
  <si>
    <t>EATON</t>
  </si>
  <si>
    <t>reaton2@u.rochester.edu</t>
  </si>
  <si>
    <t>O'CONNOR, MARTHA</t>
  </si>
  <si>
    <t>186 CRAWFORD ST</t>
  </si>
  <si>
    <t>186 CRAWFORD STREET</t>
  </si>
  <si>
    <t>MAX</t>
  </si>
  <si>
    <t>EBER</t>
  </si>
  <si>
    <t>meber@u.rochester.edu</t>
  </si>
  <si>
    <t>EBER, ELLEN</t>
  </si>
  <si>
    <t>CMC BOX 274079</t>
  </si>
  <si>
    <t>158 OCEAN DR W</t>
  </si>
  <si>
    <t>1 UNION SQUARE SOUTH APT 15J</t>
  </si>
  <si>
    <t>EBERTS</t>
  </si>
  <si>
    <t>aeberts@u.rochester.edu</t>
  </si>
  <si>
    <t>City Center, Spain;Madrid, Spain</t>
  </si>
  <si>
    <t>EBERTS, ANN</t>
  </si>
  <si>
    <t>CMC BOX 274381</t>
  </si>
  <si>
    <t>1005 AUTUMN WOODS DR.</t>
  </si>
  <si>
    <t>CORAOPOLIS</t>
  </si>
  <si>
    <t>EBY</t>
  </si>
  <si>
    <t>jeby@u.rochester.edu</t>
  </si>
  <si>
    <t>EBY, JOYCE</t>
  </si>
  <si>
    <t>CMC BOX 276152</t>
  </si>
  <si>
    <t>72 MOUNT VERNON AVE</t>
  </si>
  <si>
    <t>BRAINTREE</t>
  </si>
  <si>
    <t>RIVERVIEW A 202</t>
  </si>
  <si>
    <t>Cody</t>
  </si>
  <si>
    <t>Eckert</t>
  </si>
  <si>
    <t>ceckert4@u.rochester.edu</t>
  </si>
  <si>
    <t>CMC BOX 272575</t>
  </si>
  <si>
    <t>'+1 (201) 2867280</t>
  </si>
  <si>
    <t>SRILATHA</t>
  </si>
  <si>
    <t>EDARA</t>
  </si>
  <si>
    <t>sedara2@u.rochester.edu</t>
  </si>
  <si>
    <t>EDARA, VALLI</t>
  </si>
  <si>
    <t>CMC BOX 275224</t>
  </si>
  <si>
    <t>18 TARAMINA CT</t>
  </si>
  <si>
    <t>18 TARAMINA COURT</t>
  </si>
  <si>
    <t>KERRI</t>
  </si>
  <si>
    <t>EDEN</t>
  </si>
  <si>
    <t>keden2@u.rochester.edu</t>
  </si>
  <si>
    <t>EDEN, CATHY</t>
  </si>
  <si>
    <t>CMC BOX 276425</t>
  </si>
  <si>
    <t>14 FAR HORIZON DR</t>
  </si>
  <si>
    <t>EASTON</t>
  </si>
  <si>
    <t>252 ELMWOOD AVE.</t>
  </si>
  <si>
    <t>EDER</t>
  </si>
  <si>
    <t>beder@u.rochester.edu</t>
  </si>
  <si>
    <t>EDER, JONATHAN</t>
  </si>
  <si>
    <t>CMC BOX 273424</t>
  </si>
  <si>
    <t>2518 E LAKE BLUFF BLVD</t>
  </si>
  <si>
    <t>MILWAUKEE</t>
  </si>
  <si>
    <t>132 BARTON</t>
  </si>
  <si>
    <t>EDGETTE</t>
  </si>
  <si>
    <t>AMES</t>
  </si>
  <si>
    <t>kedgette@u.rochester.edu</t>
  </si>
  <si>
    <t>Kings College-London</t>
  </si>
  <si>
    <t>EDGETTE, LYNNE</t>
  </si>
  <si>
    <t>CMC BOX 276920</t>
  </si>
  <si>
    <t>61 KNOLLWOOD TERRACE</t>
  </si>
  <si>
    <t>1218 GENESEE STREET</t>
  </si>
  <si>
    <t>6 EQUESTRIAN LANE, APT 8</t>
  </si>
  <si>
    <t>SARATOGA SPRINGS</t>
  </si>
  <si>
    <t>Edinberg</t>
  </si>
  <si>
    <t>sedinber@u.rochester.edu</t>
  </si>
  <si>
    <t>Interdepartmental Studies [IPH]</t>
  </si>
  <si>
    <t>CMC BOX 272349</t>
  </si>
  <si>
    <t>Westborough, MA 01581</t>
  </si>
  <si>
    <t>8 Nash St</t>
  </si>
  <si>
    <t>'+1 (508) 7977947</t>
  </si>
  <si>
    <t>JASMIN</t>
  </si>
  <si>
    <t>EDJANG</t>
  </si>
  <si>
    <t>jedjang@u.rochester.edu</t>
  </si>
  <si>
    <t>CMC BOX 276137</t>
  </si>
  <si>
    <t>Bronx, NY 10469</t>
  </si>
  <si>
    <t>1210 Burke Ave, Apt 7c</t>
  </si>
  <si>
    <t>EDWARDS</t>
  </si>
  <si>
    <t>GALLAWAY</t>
  </si>
  <si>
    <t>cedwar13@u.rochester.edu</t>
  </si>
  <si>
    <t>EDWARDS, BARRY</t>
  </si>
  <si>
    <t>1960 SW VISTA AVENUE</t>
  </si>
  <si>
    <t>PORTLAND</t>
  </si>
  <si>
    <t>OR</t>
  </si>
  <si>
    <t>Edwards</t>
  </si>
  <si>
    <t>jennifer.edwards@simon.rochester.edu</t>
  </si>
  <si>
    <t>Kristin</t>
  </si>
  <si>
    <t>kedwards.695@gmail.com</t>
  </si>
  <si>
    <t>She/Her</t>
  </si>
  <si>
    <t>1010 W Rundberg Ln</t>
  </si>
  <si>
    <t>Unit 17</t>
  </si>
  <si>
    <t>CHRISTOPH</t>
  </si>
  <si>
    <t>EGLI</t>
  </si>
  <si>
    <t>christoph.egli@simon.rochester.edu</t>
  </si>
  <si>
    <t>EGLI, ANITA</t>
  </si>
  <si>
    <t>41-787448057</t>
  </si>
  <si>
    <t>36 E. SQUIRE DR.</t>
  </si>
  <si>
    <t>APT. 6</t>
  </si>
  <si>
    <t>EHRLICH</t>
  </si>
  <si>
    <t>eehrlic2@u.rochester.edu</t>
  </si>
  <si>
    <t>DIS Copenhagen - European Politics</t>
  </si>
  <si>
    <t>EHRLICH, EDWARD</t>
  </si>
  <si>
    <t>13 PLAID PLACE</t>
  </si>
  <si>
    <t>131 MILLBANK</t>
  </si>
  <si>
    <t>Amanda</t>
  </si>
  <si>
    <t>Eich</t>
  </si>
  <si>
    <t>aeich@u.rochester.edu</t>
  </si>
  <si>
    <t>EICH, ELIZABETH J</t>
  </si>
  <si>
    <t>328 E MAIN ST</t>
  </si>
  <si>
    <t>APT 416</t>
  </si>
  <si>
    <t>Andre</t>
  </si>
  <si>
    <t>Eisenberg</t>
  </si>
  <si>
    <t>Daniel</t>
  </si>
  <si>
    <t>aeisenb5@u.rochester.edu</t>
  </si>
  <si>
    <t>Latin American Studies [LA]</t>
  </si>
  <si>
    <t>New York, NY 10025-4819</t>
  </si>
  <si>
    <t>410 Central Park W</t>
  </si>
  <si>
    <t>10025-4819</t>
  </si>
  <si>
    <t>'+1 (917) 5203230</t>
  </si>
  <si>
    <t>EISENSTEIN</t>
  </si>
  <si>
    <t>meisens4@u.rochester.edu</t>
  </si>
  <si>
    <t>EISENSTEIN, RHONDA</t>
  </si>
  <si>
    <t>RUSSIAN STUDIES</t>
  </si>
  <si>
    <t>975 HILL CT RD.</t>
  </si>
  <si>
    <t>9305 RENSHAW DRIVE</t>
  </si>
  <si>
    <t>BETHESDA</t>
  </si>
  <si>
    <t>EBISAN</t>
  </si>
  <si>
    <t>EKPERIGIN</t>
  </si>
  <si>
    <t>CHRISTIAN</t>
  </si>
  <si>
    <t>eekperig@u.rochester.edu</t>
  </si>
  <si>
    <t>EKPERIGIN, VICTOR</t>
  </si>
  <si>
    <t>CMC BOX 271859</t>
  </si>
  <si>
    <t>7 BITTERSWEET LN</t>
  </si>
  <si>
    <t>CORTLANDT MNR</t>
  </si>
  <si>
    <t>EL GAZZAR</t>
  </si>
  <si>
    <t>Y.M.G.E.</t>
  </si>
  <si>
    <t>aelgazza@u.rochester.edu</t>
  </si>
  <si>
    <t>ELSHERBINY, DINA</t>
  </si>
  <si>
    <t>CMC BOX 272894</t>
  </si>
  <si>
    <t>GENESEE HALL 607</t>
  </si>
  <si>
    <t>ELBERT</t>
  </si>
  <si>
    <t>selbert@u.rochester.edu</t>
  </si>
  <si>
    <t>CMC BOX 272984</t>
  </si>
  <si>
    <t>Everett, WA 98208</t>
  </si>
  <si>
    <t>4118 124th St Se</t>
  </si>
  <si>
    <t>Everett</t>
  </si>
  <si>
    <t>'+1 (425) 9050937</t>
  </si>
  <si>
    <t>NADINE</t>
  </si>
  <si>
    <t>ELDALLAL</t>
  </si>
  <si>
    <t>ALY</t>
  </si>
  <si>
    <t>neldalla@u.rochester.edu</t>
  </si>
  <si>
    <t>CMC BOX 273093</t>
  </si>
  <si>
    <t>Lauran</t>
  </si>
  <si>
    <t>14 Hassan Amin St.</t>
  </si>
  <si>
    <t>'+1 (585) 5036351</t>
  </si>
  <si>
    <t>LAURITZ</t>
  </si>
  <si>
    <t>ELLER</t>
  </si>
  <si>
    <t>HAEDERSDAL</t>
  </si>
  <si>
    <t>leller@u.rochester.edu</t>
  </si>
  <si>
    <t>DENMARK</t>
  </si>
  <si>
    <t>ELLER, NANNA</t>
  </si>
  <si>
    <t>480 EAST MAIN STREET</t>
  </si>
  <si>
    <t>ELLISON</t>
  </si>
  <si>
    <t>rellison@u.rochester.edu</t>
  </si>
  <si>
    <t>ELLISON, KEVIN</t>
  </si>
  <si>
    <t>CMC BOX 272551</t>
  </si>
  <si>
    <t>4063 STATE ROUTE 19</t>
  </si>
  <si>
    <t>SCIO</t>
  </si>
  <si>
    <t>1046 GENESEE ST.</t>
  </si>
  <si>
    <t>ERIK</t>
  </si>
  <si>
    <t>ELMGREN</t>
  </si>
  <si>
    <t>JARL</t>
  </si>
  <si>
    <t>eelmgren@u.rochester.edu</t>
  </si>
  <si>
    <t>ESM Academic Affairs</t>
  </si>
  <si>
    <t>Kristina</t>
  </si>
  <si>
    <t>Elmslie</t>
  </si>
  <si>
    <t>kle5726@rit.edu</t>
  </si>
  <si>
    <t>Elwell</t>
  </si>
  <si>
    <t>relwell@u.rochester.edu</t>
  </si>
  <si>
    <t>IES Abroad Salamanca ‚Äì Language &amp; Area Studies</t>
  </si>
  <si>
    <t>Queen</t>
  </si>
  <si>
    <t>Emenyonu</t>
  </si>
  <si>
    <t>Amarachi</t>
  </si>
  <si>
    <t>qemenyon@u.rochester.edu</t>
  </si>
  <si>
    <t>Black Studies [AASH]</t>
  </si>
  <si>
    <t>Aurora, CO 80011-6949</t>
  </si>
  <si>
    <t>14750 E Security Pl</t>
  </si>
  <si>
    <t>Aurora</t>
  </si>
  <si>
    <t>80011-6949</t>
  </si>
  <si>
    <t>'+1 (303) 3623786</t>
  </si>
  <si>
    <t>DAX</t>
  </si>
  <si>
    <t>EMERSON</t>
  </si>
  <si>
    <t>demerso3@u.rochester.edu</t>
  </si>
  <si>
    <t>CMC BOX 276592</t>
  </si>
  <si>
    <t>Cannelton, IN 47520</t>
  </si>
  <si>
    <t>2010 Tobinsport Rd</t>
  </si>
  <si>
    <t>Cannelton</t>
  </si>
  <si>
    <t>'+1 (512) 5421061</t>
  </si>
  <si>
    <t>EMERY</t>
  </si>
  <si>
    <t>memery@u.rochester.edu</t>
  </si>
  <si>
    <t>CMC BOX 272437</t>
  </si>
  <si>
    <t>Clifton Park, NY 12065-2127</t>
  </si>
  <si>
    <t>1 Plantation Crst</t>
  </si>
  <si>
    <t>Clifton Park</t>
  </si>
  <si>
    <t>12065-2127</t>
  </si>
  <si>
    <t>'+1 (518) 3696777</t>
  </si>
  <si>
    <t>ADEDEJI</t>
  </si>
  <si>
    <t>EMIABATA</t>
  </si>
  <si>
    <t>aemiabat@u.rochester.edu</t>
  </si>
  <si>
    <t>London, United Kingdom;Madrid, Spain</t>
  </si>
  <si>
    <t>ADENIYI, FUNMI</t>
  </si>
  <si>
    <t>1744 MOUNT HOPE AVENUE</t>
  </si>
  <si>
    <t>Toluwalashe</t>
  </si>
  <si>
    <t>Emokpae</t>
  </si>
  <si>
    <t>Omoruyi</t>
  </si>
  <si>
    <t>temokpae@simon.rochester.edu</t>
  </si>
  <si>
    <t>Boonsboro, MD 21713-2057</t>
  </si>
  <si>
    <t>17 Zachary Ct</t>
  </si>
  <si>
    <t>Boonsboro</t>
  </si>
  <si>
    <t>21713-2057</t>
  </si>
  <si>
    <t>'+1 (240) 5274143</t>
  </si>
  <si>
    <t>Guy</t>
  </si>
  <si>
    <t>Emrich</t>
  </si>
  <si>
    <t>gemrich@u.rochester.edu</t>
  </si>
  <si>
    <t>CMC BOX 271426</t>
  </si>
  <si>
    <t>Lancaster, PA 17603</t>
  </si>
  <si>
    <t>45 Dogwood Court</t>
  </si>
  <si>
    <t>Lancaster</t>
  </si>
  <si>
    <t>'+1 (717) 4892005</t>
  </si>
  <si>
    <t>DIEGO</t>
  </si>
  <si>
    <t>ENCINAS</t>
  </si>
  <si>
    <t>RENE</t>
  </si>
  <si>
    <t>dencinas@u.rochester.edu</t>
  </si>
  <si>
    <t>Interdepartmental Degree Program [IPAH]</t>
  </si>
  <si>
    <t>CMC BOX 276608</t>
  </si>
  <si>
    <t>Tucson, AZ 85746-2508</t>
  </si>
  <si>
    <t>7694 S Bosworth Field Way</t>
  </si>
  <si>
    <t>Tucson</t>
  </si>
  <si>
    <t>Ar</t>
  </si>
  <si>
    <t>85746-2508</t>
  </si>
  <si>
    <t>'+1 (520) 9779005</t>
  </si>
  <si>
    <t>Alan</t>
  </si>
  <si>
    <t>Endres</t>
  </si>
  <si>
    <t>aendres@u.rochester.edu</t>
  </si>
  <si>
    <t>Chasity</t>
  </si>
  <si>
    <t>England</t>
  </si>
  <si>
    <t>Diane</t>
  </si>
  <si>
    <t>cengland@u.rochester.edu</t>
  </si>
  <si>
    <t>CMC BOX 274277</t>
  </si>
  <si>
    <t>Bronx, NY 10459-4533</t>
  </si>
  <si>
    <t>921 Bruckner Blvd Apt 1</t>
  </si>
  <si>
    <t>10459-4533</t>
  </si>
  <si>
    <t>'+1 (347) 7823613</t>
  </si>
  <si>
    <t>CARYL</t>
  </si>
  <si>
    <t>cenglis7@u.rochester.edu</t>
  </si>
  <si>
    <t>ENGLISH, EULA</t>
  </si>
  <si>
    <t>CMC BOX 273992</t>
  </si>
  <si>
    <t>855 E 233RD ST, APT. 3B</t>
  </si>
  <si>
    <t>English</t>
  </si>
  <si>
    <t>Beth</t>
  </si>
  <si>
    <t>eenglish@u.rochester.edu</t>
  </si>
  <si>
    <t>CMC BOX 273560</t>
  </si>
  <si>
    <t>New Bern, NC 28562-9813</t>
  </si>
  <si>
    <t>1008 Montford Dr.</t>
  </si>
  <si>
    <t>New Bern</t>
  </si>
  <si>
    <t>28562-9813</t>
  </si>
  <si>
    <t>'+1 (252) 2295246</t>
  </si>
  <si>
    <t>cenglis8@u.rochester.edu</t>
  </si>
  <si>
    <t>Residential Life</t>
  </si>
  <si>
    <t>MARALMAA</t>
  </si>
  <si>
    <t>ERDENEBAT</t>
  </si>
  <si>
    <t>merdeneb@u.rochester.edu</t>
  </si>
  <si>
    <t>MONGOLIA</t>
  </si>
  <si>
    <t>ERDENEBAT, BILGUUN-OCHIR</t>
  </si>
  <si>
    <t>CMC BOX 271082</t>
  </si>
  <si>
    <t>738 LIBRARY ROAD</t>
  </si>
  <si>
    <t>EUDORA</t>
  </si>
  <si>
    <t>ERICKSON</t>
  </si>
  <si>
    <t>eericks4@u.rochester.edu</t>
  </si>
  <si>
    <t>ERICKSON, GEORGE</t>
  </si>
  <si>
    <t>13140 SW IRIS CT</t>
  </si>
  <si>
    <t>BEAVERTON</t>
  </si>
  <si>
    <t>CURRENTLY ABROAD</t>
  </si>
  <si>
    <t>mericks2@u.rochester.edu</t>
  </si>
  <si>
    <t>ERICKSON, ANNA</t>
  </si>
  <si>
    <t>CMC BOX 275782</t>
  </si>
  <si>
    <t>5238 CANADICE  HILL ROAD</t>
  </si>
  <si>
    <t>HEMLOCK</t>
  </si>
  <si>
    <t>Erhan</t>
  </si>
  <si>
    <t>Ertekin</t>
  </si>
  <si>
    <t>eertekin@u.Rochester.edu</t>
  </si>
  <si>
    <t>Josephine</t>
  </si>
  <si>
    <t>Ertl</t>
  </si>
  <si>
    <t>Josephine_Ertl@URMC.Rochester.edu</t>
  </si>
  <si>
    <t>JESSICA</t>
  </si>
  <si>
    <t>ERVIN</t>
  </si>
  <si>
    <t>jervin2@u.rochester.edu</t>
  </si>
  <si>
    <t>ERVIN, NANCY</t>
  </si>
  <si>
    <t>CMC BOX 275199</t>
  </si>
  <si>
    <t>5400 HARRIS FARM LN</t>
  </si>
  <si>
    <t>CLARKSVILLE</t>
  </si>
  <si>
    <t>28 MARSH ST</t>
  </si>
  <si>
    <t>ERWIN</t>
  </si>
  <si>
    <t>aerwin3@u.rochester.edu</t>
  </si>
  <si>
    <t>LARSON, JOYCE</t>
  </si>
  <si>
    <t>5539 GROVELAND RD</t>
  </si>
  <si>
    <t>GENESEO</t>
  </si>
  <si>
    <t>1000 GENESEE ST</t>
  </si>
  <si>
    <t>ESBROOK</t>
  </si>
  <si>
    <t>eesbrook@u.rochester.edu</t>
  </si>
  <si>
    <t>ESBROOK, RODNEY</t>
  </si>
  <si>
    <t>450 EAST CARPENTER DRIVE</t>
  </si>
  <si>
    <t>Julia</t>
  </si>
  <si>
    <t>Escobar</t>
  </si>
  <si>
    <t>Nedie</t>
  </si>
  <si>
    <t>jescoba4@u.rochester.edu</t>
  </si>
  <si>
    <t>Italian [ITA]</t>
  </si>
  <si>
    <t>CMC BOX 276045</t>
  </si>
  <si>
    <t>Culver City, CA 90230-5875</t>
  </si>
  <si>
    <t>4710 Sanford Dr</t>
  </si>
  <si>
    <t>Culver City</t>
  </si>
  <si>
    <t>90230-5875</t>
  </si>
  <si>
    <t>'+1 (424) 3853410</t>
  </si>
  <si>
    <t>ESPIRITU</t>
  </si>
  <si>
    <t>aespirit@u.rochester.edu</t>
  </si>
  <si>
    <t>Mental Health Counseling [CM1]</t>
  </si>
  <si>
    <t>Warner</t>
  </si>
  <si>
    <t>Advanced Certificate</t>
  </si>
  <si>
    <t>Mind/Body Healing And Wellness [MB1]</t>
  </si>
  <si>
    <t>Flushing, NY 11354</t>
  </si>
  <si>
    <t>Apt 2A</t>
  </si>
  <si>
    <t>135-24 37th Ave</t>
  </si>
  <si>
    <t>'+1 (718) 8132537</t>
  </si>
  <si>
    <t>ESPLAIN</t>
  </si>
  <si>
    <t>aesplain@u.rochester.edu</t>
  </si>
  <si>
    <t>CIEE Advanced Arabic Language Program in Amman, Jordan</t>
  </si>
  <si>
    <t>Amman, Jordan</t>
  </si>
  <si>
    <t>ESPLAIN, LUCILLE</t>
  </si>
  <si>
    <t>CPU BOX 274828</t>
  </si>
  <si>
    <t>7305 TRICIA RD NE</t>
  </si>
  <si>
    <t>CIEE Business, Engineering, Arts and Sciences Program in Sharjah, United Arab Emirates</t>
  </si>
  <si>
    <t>Sharjah, United Arab Emirates</t>
  </si>
  <si>
    <t>CIEE Diplomacy and Policy Studies Program in Amman, Jordan</t>
  </si>
  <si>
    <t>Ellison</t>
  </si>
  <si>
    <t>Etnier</t>
  </si>
  <si>
    <t>eetnier@u.rochester.edu</t>
  </si>
  <si>
    <t>POCUS, HOCUS</t>
  </si>
  <si>
    <t>CMC BOX 271330</t>
  </si>
  <si>
    <t>33 CONGRESS ST</t>
  </si>
  <si>
    <t>BUILDING C, SUITE 201</t>
  </si>
  <si>
    <t>DAMANI</t>
  </si>
  <si>
    <t>EUBANKS</t>
  </si>
  <si>
    <t>deubanks@u.rochester.edu</t>
  </si>
  <si>
    <t>EUBANKS, SHYRELLE</t>
  </si>
  <si>
    <t>CMC BOX 271015</t>
  </si>
  <si>
    <t>9923 OXBRIDGE WAY</t>
  </si>
  <si>
    <t>MITCHELLVILLE</t>
  </si>
  <si>
    <t>Ada</t>
  </si>
  <si>
    <t>Eubanks</t>
  </si>
  <si>
    <t>aeubanks@u.rochester.edu</t>
  </si>
  <si>
    <t>Nominated 3/13/23</t>
  </si>
  <si>
    <t>CMC BOX 27002F</t>
  </si>
  <si>
    <t>Cranberry Twp, PA 16066</t>
  </si>
  <si>
    <t>337 Cottingham Cir</t>
  </si>
  <si>
    <t>Cranberry Twp</t>
  </si>
  <si>
    <t>'+1 (724) 7133660</t>
  </si>
  <si>
    <t>cevans18@u.rochester.edu</t>
  </si>
  <si>
    <t>EVANS, LAURA</t>
  </si>
  <si>
    <t>CMC BOX 275401</t>
  </si>
  <si>
    <t>17108 FLATWOOD DR</t>
  </si>
  <si>
    <t>DERWOOD</t>
  </si>
  <si>
    <t>Evans</t>
  </si>
  <si>
    <t>August</t>
  </si>
  <si>
    <t>sevans28@u.rochester.edu</t>
  </si>
  <si>
    <t>Jagiellonian University</t>
  </si>
  <si>
    <t>CMC BOX 275889</t>
  </si>
  <si>
    <t>Madison, WI 53705-1409</t>
  </si>
  <si>
    <t>3421 Circle Close</t>
  </si>
  <si>
    <t>53705-1409</t>
  </si>
  <si>
    <t>'+1 (608) 2333746</t>
  </si>
  <si>
    <t>Serenity</t>
  </si>
  <si>
    <t>Evarts</t>
  </si>
  <si>
    <t>Evelyn</t>
  </si>
  <si>
    <t>sevarts2@u.rochester.edu</t>
  </si>
  <si>
    <t>Canastota, NY 13032</t>
  </si>
  <si>
    <t>125 Roosevelt Ave</t>
  </si>
  <si>
    <t>Canastota</t>
  </si>
  <si>
    <t>'+1 (585) 3536491</t>
  </si>
  <si>
    <t>EVERDYKE</t>
  </si>
  <si>
    <t>ceverdyk@u.rochester.edu</t>
  </si>
  <si>
    <t>EVERDYKE, LAURIE</t>
  </si>
  <si>
    <t>CPU BOX 272137</t>
  </si>
  <si>
    <t>18 MICKENS BEND</t>
  </si>
  <si>
    <t>W HENRIETTA</t>
  </si>
  <si>
    <t>WEST HENRIETTA</t>
  </si>
  <si>
    <t>EVERHART</t>
  </si>
  <si>
    <t>neverha2@u.rochester.edu</t>
  </si>
  <si>
    <t>IES Abroad Istanbul Direct Enrollment - Sabanci University</t>
  </si>
  <si>
    <t>Istanbul, Turkey</t>
  </si>
  <si>
    <t>EVERHART, SUSAN</t>
  </si>
  <si>
    <t>CPU BOX 275681</t>
  </si>
  <si>
    <t>4725 QUAIL CREEK LN.</t>
  </si>
  <si>
    <t>BOULDER</t>
  </si>
  <si>
    <t>RIVERVIEW, BLDG. C, 205B</t>
  </si>
  <si>
    <t>EWING</t>
  </si>
  <si>
    <t>amanda.ewing@simon.rochester.edu</t>
  </si>
  <si>
    <t>4960 KINGSBERRY LANE</t>
  </si>
  <si>
    <t>MINNETONKA</t>
  </si>
  <si>
    <t>MONSURAT</t>
  </si>
  <si>
    <t>FABANWO</t>
  </si>
  <si>
    <t>mfabanwo@u.rochester.edu</t>
  </si>
  <si>
    <t>FABANWO, FATAI</t>
  </si>
  <si>
    <t>CMC BOX 273352</t>
  </si>
  <si>
    <t>760 ELDERT LANE, APT 9L</t>
  </si>
  <si>
    <t>74 BROOK CROSSING</t>
  </si>
  <si>
    <t>REGINA</t>
  </si>
  <si>
    <t>FABIO</t>
  </si>
  <si>
    <t>rfabio@u.rochester.edu</t>
  </si>
  <si>
    <t>FABIO, ALICE</t>
  </si>
  <si>
    <t>CPU BOX 274392</t>
  </si>
  <si>
    <t>11 MARY MOUNT RD.</t>
  </si>
  <si>
    <t>FABRIZIO-STOVER</t>
  </si>
  <si>
    <t>jfabriz2@u.rochester.edu</t>
  </si>
  <si>
    <t>SFS Australia/Tanzania</t>
  </si>
  <si>
    <t>Arusha, Tanzania;Brisbane, Australia</t>
  </si>
  <si>
    <t>FABRIZIO, CECILIA</t>
  </si>
  <si>
    <t>'+85267140968</t>
  </si>
  <si>
    <t>CMC BOX 272271</t>
  </si>
  <si>
    <t>810 TOWERS ROAD, WILDER</t>
  </si>
  <si>
    <t>22 STANLEY VILLAGE RD</t>
  </si>
  <si>
    <t>Eloise</t>
  </si>
  <si>
    <t>Fadial</t>
  </si>
  <si>
    <t>Adelaide, Australia</t>
  </si>
  <si>
    <t>Biomedical Engineering Grads</t>
  </si>
  <si>
    <t>Yash</t>
  </si>
  <si>
    <t>Fadte</t>
  </si>
  <si>
    <t>Dilip</t>
  </si>
  <si>
    <t>yfadte@u.rochester.edu</t>
  </si>
  <si>
    <t>CAPTAIN</t>
  </si>
  <si>
    <t>Men‚Äôs Varsity Squash</t>
  </si>
  <si>
    <t>CMC BOX 272921</t>
  </si>
  <si>
    <t>CMC Box 272921</t>
  </si>
  <si>
    <t>'+1 (585) 7108017</t>
  </si>
  <si>
    <t>CAMRYN</t>
  </si>
  <si>
    <t>FAGAN</t>
  </si>
  <si>
    <t>MCKENSI</t>
  </si>
  <si>
    <t>cfagan3@u.rochester.edu</t>
  </si>
  <si>
    <t>CMC BOX 277123</t>
  </si>
  <si>
    <t>Waterford, VA 20197</t>
  </si>
  <si>
    <t>14775 Creek Lane</t>
  </si>
  <si>
    <t>Waterford</t>
  </si>
  <si>
    <t>'+1 (703) 2983638</t>
  </si>
  <si>
    <t>LEILA</t>
  </si>
  <si>
    <t>FAHMY</t>
  </si>
  <si>
    <t>MEDHAT</t>
  </si>
  <si>
    <t>lfahmy@u.rochester.edu</t>
  </si>
  <si>
    <t>New York, NY 10009-2445</t>
  </si>
  <si>
    <t>Apt 2h</t>
  </si>
  <si>
    <t>4 Stuyvesant Oval</t>
  </si>
  <si>
    <t>10009-2445</t>
  </si>
  <si>
    <t>'+1 (347) 7224988</t>
  </si>
  <si>
    <t>FAILS</t>
  </si>
  <si>
    <t>RAY</t>
  </si>
  <si>
    <t>lfails@u.rochester.edu</t>
  </si>
  <si>
    <t>CIEE Community Public Health Program in Gaborone, Botswana</t>
  </si>
  <si>
    <t>Gaborone, Botswana</t>
  </si>
  <si>
    <t>FAILS, SONIA</t>
  </si>
  <si>
    <t>CPU BOX 273154</t>
  </si>
  <si>
    <t>168 FREEPORT ROAD</t>
  </si>
  <si>
    <t>1331 MT. HOPE AVE.  APT. 328</t>
  </si>
  <si>
    <t>AMISH</t>
  </si>
  <si>
    <t>FAKUN</t>
  </si>
  <si>
    <t>UDHAV</t>
  </si>
  <si>
    <t>afakun@u.rochester.edu</t>
  </si>
  <si>
    <t>Mauritius</t>
  </si>
  <si>
    <t>CMC BOX 273084</t>
  </si>
  <si>
    <t>Curepipe 74208</t>
  </si>
  <si>
    <t>Corner Edgar Laurent And Lisle</t>
  </si>
  <si>
    <t>Curepipe</t>
  </si>
  <si>
    <t>'+1 (585) 3609150</t>
  </si>
  <si>
    <t>Christina Emi</t>
  </si>
  <si>
    <t>Falasco</t>
  </si>
  <si>
    <t>Emi</t>
  </si>
  <si>
    <t>Electrical Engineering Engg</t>
  </si>
  <si>
    <t>FALKENSTEIN</t>
  </si>
  <si>
    <t>dfalkens@u.rochester.edu</t>
  </si>
  <si>
    <t>BURKE, KELLIE</t>
  </si>
  <si>
    <t>CMC BOX 275871</t>
  </si>
  <si>
    <t>1402 BROOKEDGE DR.</t>
  </si>
  <si>
    <t>HAMLIN</t>
  </si>
  <si>
    <t>1194 EAST AVE.</t>
  </si>
  <si>
    <t>APT. 5</t>
  </si>
  <si>
    <t>Will</t>
  </si>
  <si>
    <t>Fallona</t>
  </si>
  <si>
    <t>Griffin</t>
  </si>
  <si>
    <t>wfallona@u.rochester.edu</t>
  </si>
  <si>
    <t>CMC BOX 276424</t>
  </si>
  <si>
    <t>Scarborough, ME 04074-8490</t>
  </si>
  <si>
    <t>47 Fengler Rd</t>
  </si>
  <si>
    <t>Scarborough</t>
  </si>
  <si>
    <t>'+1 (207) 3034651</t>
  </si>
  <si>
    <t>47 Fengler rd</t>
  </si>
  <si>
    <t>Michael Fallona</t>
  </si>
  <si>
    <t>FAMULARO</t>
  </si>
  <si>
    <t>jfamular@u.rochester.edu</t>
  </si>
  <si>
    <t>FAMULARO, FRANK</t>
  </si>
  <si>
    <t>59 ESSELBORNE ROAD</t>
  </si>
  <si>
    <t>COLD SPRING</t>
  </si>
  <si>
    <t>DE KIEWIET 230</t>
  </si>
  <si>
    <t>MUQING</t>
  </si>
  <si>
    <t>FAN</t>
  </si>
  <si>
    <t>mfan8@u.rochester.edu</t>
  </si>
  <si>
    <t>WANG, YAN</t>
  </si>
  <si>
    <t>CMC BOX 273091</t>
  </si>
  <si>
    <t>yfan20@u.rochester.edu</t>
  </si>
  <si>
    <t>East Asian Studies [EST]</t>
  </si>
  <si>
    <t>East Asian Studies [EA]</t>
  </si>
  <si>
    <t>CMC BOX 274327</t>
  </si>
  <si>
    <t>St Apt 302</t>
  </si>
  <si>
    <t>#5 Sijixinjiayuan 88 Xinghan</t>
  </si>
  <si>
    <t>KUN</t>
  </si>
  <si>
    <t>FANG</t>
  </si>
  <si>
    <t>kfang2@u.rochester.edu</t>
  </si>
  <si>
    <t>CMC BOX 277058</t>
  </si>
  <si>
    <t>Lukou Futian Dist</t>
  </si>
  <si>
    <t>3b 1 Danyuan Fuhongge Yefeng</t>
  </si>
  <si>
    <t>'+1 (585) 3588092</t>
  </si>
  <si>
    <t>XUCHEN</t>
  </si>
  <si>
    <t>xfang9@u.rochester.edu</t>
  </si>
  <si>
    <t>CMC BOX 272172</t>
  </si>
  <si>
    <t>Bldg 220 # 777 Dushi Rd</t>
  </si>
  <si>
    <t>'+86 (136) 81919343</t>
  </si>
  <si>
    <t>RUNJIA</t>
  </si>
  <si>
    <t>rfang5@u.rochester.edu</t>
  </si>
  <si>
    <t>CMC BOX 272110</t>
  </si>
  <si>
    <t>Ddongqu Wenquan Zhen</t>
  </si>
  <si>
    <t>11 4 602 Yiyangshanshuiju</t>
  </si>
  <si>
    <t>'+1 (585) 2800315</t>
  </si>
  <si>
    <t>Caoqing</t>
  </si>
  <si>
    <t>Fang</t>
  </si>
  <si>
    <t>Harufang@hotmail.com</t>
  </si>
  <si>
    <t>Room1801?No.5?Lane333?Songlin Road</t>
  </si>
  <si>
    <t>Yinqi</t>
  </si>
  <si>
    <t>fangyq.kiky2017@gdhfi.com</t>
  </si>
  <si>
    <t>Room602, #9</t>
  </si>
  <si>
    <t>Peizhengxinheng Road, Yuexiu District</t>
  </si>
  <si>
    <t>Guangdong</t>
  </si>
  <si>
    <t>86 18122705565</t>
  </si>
  <si>
    <t>cfang9@u.rochester.edu</t>
  </si>
  <si>
    <t>CMC BOX 275888</t>
  </si>
  <si>
    <t>Pudong New District, Shanghai</t>
  </si>
  <si>
    <t>Room 1801, No.5, Lane 333, Songlin Road</t>
  </si>
  <si>
    <t>'+1 (801) 7481585</t>
  </si>
  <si>
    <t>FANNING</t>
  </si>
  <si>
    <t>rfannin2@u.rochester.edu</t>
  </si>
  <si>
    <t>Neuro-Central Admin Research</t>
  </si>
  <si>
    <t>FARMER</t>
  </si>
  <si>
    <t>mfarmer5@u.rochester.edu</t>
  </si>
  <si>
    <t>NEWBERG, HELENE</t>
  </si>
  <si>
    <t>CMC BOX 271030</t>
  </si>
  <si>
    <t>18 GRANDVIEW RD</t>
  </si>
  <si>
    <t>1118 GENESEE ST</t>
  </si>
  <si>
    <t>FARROW</t>
  </si>
  <si>
    <t>mfarrow3@u.rochester.edu</t>
  </si>
  <si>
    <t>Writing [WT]</t>
  </si>
  <si>
    <t>CMC BOX 277205</t>
  </si>
  <si>
    <t>Central Valley, NY 10917</t>
  </si>
  <si>
    <t>10 Rivervale Court</t>
  </si>
  <si>
    <t>Central Valley</t>
  </si>
  <si>
    <t>'+1 (845) 6676203</t>
  </si>
  <si>
    <t>Phoebe</t>
  </si>
  <si>
    <t>Farrow</t>
  </si>
  <si>
    <t>phoebe.farrow@hws.edu</t>
  </si>
  <si>
    <t>ABISOLA</t>
  </si>
  <si>
    <t>FASHAKIN</t>
  </si>
  <si>
    <t>afashaki@u.rochester.edu</t>
  </si>
  <si>
    <t>FASHAKIN, FOLUKE</t>
  </si>
  <si>
    <t>CMC BOX 272388</t>
  </si>
  <si>
    <t>107 BOTSFORD ST</t>
  </si>
  <si>
    <t>HEMPSTEAD</t>
  </si>
  <si>
    <t>GENESSE HALL 705</t>
  </si>
  <si>
    <t>23 MULFORD PL</t>
  </si>
  <si>
    <t>Faustini</t>
  </si>
  <si>
    <t>Nicholas_Faustini@URMC.Rochester.edu</t>
  </si>
  <si>
    <t>FAVELLA</t>
  </si>
  <si>
    <t>mfavella@u.rochester.edu</t>
  </si>
  <si>
    <t>CARDENAS, BLANCA</t>
  </si>
  <si>
    <t>CMC BOX 273724</t>
  </si>
  <si>
    <t>335 E DREXEL AVE</t>
  </si>
  <si>
    <t>BURTON 560 FRATERNITY RD</t>
  </si>
  <si>
    <t>6839 YUCCA VLY</t>
  </si>
  <si>
    <t>Talia</t>
  </si>
  <si>
    <t>Favourite</t>
  </si>
  <si>
    <t>Talia_Favourite@URMC.Rochester.edu</t>
  </si>
  <si>
    <t>OUMAR</t>
  </si>
  <si>
    <t>FAYE</t>
  </si>
  <si>
    <t>ofaye@u.rochester.edu</t>
  </si>
  <si>
    <t>SAWADOGO, YACINE</t>
  </si>
  <si>
    <t>CMC BOX 276696</t>
  </si>
  <si>
    <t>SUSAN B ANTHONY 307</t>
  </si>
  <si>
    <t>Azmayeen</t>
  </si>
  <si>
    <t>Fayeque Rhythm</t>
  </si>
  <si>
    <t>afayeque@u.rochester.edu</t>
  </si>
  <si>
    <t>U Bristol Nominated</t>
  </si>
  <si>
    <t>London, United Kingdom;Bristol, United Kingdom</t>
  </si>
  <si>
    <t>BHUIYAN, AFZAL</t>
  </si>
  <si>
    <t>'+880 1675249306</t>
  </si>
  <si>
    <t>CMC BOX 275819</t>
  </si>
  <si>
    <t>OBRIEN 519</t>
  </si>
  <si>
    <t>CESAR</t>
  </si>
  <si>
    <t>FEBRES CORDERO LOYOLA</t>
  </si>
  <si>
    <t>EMILIO</t>
  </si>
  <si>
    <t>cfebresc@u.rochester.edu</t>
  </si>
  <si>
    <t>CMC BOX 273847</t>
  </si>
  <si>
    <t>Samborondon</t>
  </si>
  <si>
    <t>Britannia 1 Km 5 5 Via</t>
  </si>
  <si>
    <t>Guayaquil</t>
  </si>
  <si>
    <t>'+1 (585) 5032637</t>
  </si>
  <si>
    <t>Fedrigo</t>
  </si>
  <si>
    <t>Karina Osgood</t>
  </si>
  <si>
    <t>dfedrigo@u.rochester.edu</t>
  </si>
  <si>
    <t>Adolescence Education: English [TE3]</t>
  </si>
  <si>
    <t>Comstock Park, MI 49321-8578</t>
  </si>
  <si>
    <t>8170 Freska Lake Dr NE</t>
  </si>
  <si>
    <t>Comstock Park</t>
  </si>
  <si>
    <t>49321-8578</t>
  </si>
  <si>
    <t>'+1 (616) 3506872</t>
  </si>
  <si>
    <t>MICHIKO</t>
  </si>
  <si>
    <t>FEEHAN</t>
  </si>
  <si>
    <t>mfeehan2@u.rochester.edu</t>
  </si>
  <si>
    <t>FEEHAN, MEG</t>
  </si>
  <si>
    <t>CMC BOX 274515</t>
  </si>
  <si>
    <t>3300 MCMAHON RD., UNIT 3314</t>
  </si>
  <si>
    <t>DE KIEWIET 0871</t>
  </si>
  <si>
    <t>TONGYI</t>
  </si>
  <si>
    <t>FEI</t>
  </si>
  <si>
    <t>tfei@u.rochester.edu</t>
  </si>
  <si>
    <t>Kyushu Univ. Fukuoka, Japan</t>
  </si>
  <si>
    <t>Fukuoka-shi, Japan</t>
  </si>
  <si>
    <t>LIAO, RAN</t>
  </si>
  <si>
    <t>'+8613980057120</t>
  </si>
  <si>
    <t>CMC BOX 273092</t>
  </si>
  <si>
    <t>DEKIEWIET TOWER 0671</t>
  </si>
  <si>
    <t>YUEWEI</t>
  </si>
  <si>
    <t>yfei2@u.rochester.edu</t>
  </si>
  <si>
    <t>MA, SHUJIE</t>
  </si>
  <si>
    <t>CMC BOX 276794</t>
  </si>
  <si>
    <t>LOVEJOY 311</t>
  </si>
  <si>
    <t>Alexis</t>
  </si>
  <si>
    <t>Feidler</t>
  </si>
  <si>
    <t>Rio de Janeiro, Brazil</t>
  </si>
  <si>
    <t>Neuroscience Intdpt Phd Prog</t>
  </si>
  <si>
    <t>Maryam</t>
  </si>
  <si>
    <t>Feknous</t>
  </si>
  <si>
    <t>mfeknous@u.rochester.edu</t>
  </si>
  <si>
    <t>New York, NY 10040-4804</t>
  </si>
  <si>
    <t>34 Hillside Ave Apt 3C</t>
  </si>
  <si>
    <t>10040-4804</t>
  </si>
  <si>
    <t>'+1 (347) 2832178</t>
  </si>
  <si>
    <t>Felber</t>
  </si>
  <si>
    <t>hfelber@u.rochester.edu</t>
  </si>
  <si>
    <t>Norwalk, CT 06854-2302</t>
  </si>
  <si>
    <t>437 Flax Hill Rd</t>
  </si>
  <si>
    <t>Norwalk</t>
  </si>
  <si>
    <t>'+1 (203) 2991352</t>
  </si>
  <si>
    <t>Joshua</t>
  </si>
  <si>
    <t>Feld</t>
  </si>
  <si>
    <t>Solomon</t>
  </si>
  <si>
    <t>jfeld2@u.rochester.edu</t>
  </si>
  <si>
    <t>CMC BOX 276491</t>
  </si>
  <si>
    <t>New York, NY 10025-6808</t>
  </si>
  <si>
    <t>710 W End Ave</t>
  </si>
  <si>
    <t>10025-6808</t>
  </si>
  <si>
    <t>'+1 (516) 9417824</t>
  </si>
  <si>
    <t>Juan Ramon</t>
  </si>
  <si>
    <t>Feliciano</t>
  </si>
  <si>
    <t>Rosario</t>
  </si>
  <si>
    <t>jfelici5@u.rochester.edu</t>
  </si>
  <si>
    <t>UR Golf</t>
  </si>
  <si>
    <t>CMC BOX 275814</t>
  </si>
  <si>
    <t>Concord, CA 94521-4509</t>
  </si>
  <si>
    <t>4493 Clear Creek Ct</t>
  </si>
  <si>
    <t>94521-4509</t>
  </si>
  <si>
    <t>'+1 (925) 3815746</t>
  </si>
  <si>
    <t>MELISANDA</t>
  </si>
  <si>
    <t>FELIZ</t>
  </si>
  <si>
    <t>mfeliz2@u.rochester.edu</t>
  </si>
  <si>
    <t>Nominated 09-24-19</t>
  </si>
  <si>
    <t>Bronx, NY 10463-7139</t>
  </si>
  <si>
    <t>2861 Exterior St. Apt 3L</t>
  </si>
  <si>
    <t>10463-7139</t>
  </si>
  <si>
    <t>'+1 (347) 8738863</t>
  </si>
  <si>
    <t>FELLER</t>
  </si>
  <si>
    <t>NICOLLE</t>
  </si>
  <si>
    <t>cfeller@u.rochester.edu</t>
  </si>
  <si>
    <t>FELLER, CAROLINE</t>
  </si>
  <si>
    <t>CMC BOX 275069</t>
  </si>
  <si>
    <t>15360 BROJAN DRIVE</t>
  </si>
  <si>
    <t>ELM GROVE</t>
  </si>
  <si>
    <t>108 WESTVIEW TERRACE</t>
  </si>
  <si>
    <t>FELT</t>
  </si>
  <si>
    <t>lindsay.felt@simon.rochester.edu</t>
  </si>
  <si>
    <t>ISD Integrated Applications</t>
  </si>
  <si>
    <t>HUICHEN</t>
  </si>
  <si>
    <t>FENG</t>
  </si>
  <si>
    <t>hfeng4@u.rochester.edu</t>
  </si>
  <si>
    <t>CMC BOX 275695</t>
  </si>
  <si>
    <t>'+1 (585) 5200204</t>
  </si>
  <si>
    <t>HONGBO</t>
  </si>
  <si>
    <t>hfeng8@u.rochester.edu</t>
  </si>
  <si>
    <t>CMC BOX 276597</t>
  </si>
  <si>
    <t>Haidian Dist</t>
  </si>
  <si>
    <t>6 2 8c Guanshanyuan Shijicheng</t>
  </si>
  <si>
    <t>'+1 (585) 5031105</t>
  </si>
  <si>
    <t>XIRAN</t>
  </si>
  <si>
    <t>xfeng11@u.rochester.edu</t>
  </si>
  <si>
    <t>CMC BOX 274396</t>
  </si>
  <si>
    <t>Apt 101 Unit 2 Building 7</t>
  </si>
  <si>
    <t>Tiantongyuan 5th District</t>
  </si>
  <si>
    <t>'+1 (571) 5236181</t>
  </si>
  <si>
    <t>Qiyuan</t>
  </si>
  <si>
    <t>Feng</t>
  </si>
  <si>
    <t>yvonna521@yahoo.com</t>
  </si>
  <si>
    <t>Yueyuan1st 1606 Fengtai</t>
  </si>
  <si>
    <t>Lening</t>
  </si>
  <si>
    <t>lfeng10@u.rochester.edu</t>
  </si>
  <si>
    <t>1206 Building 3, No.29 JingEr Road</t>
  </si>
  <si>
    <t>Zhengzhou</t>
  </si>
  <si>
    <t>Henan</t>
  </si>
  <si>
    <t>FENIMORE</t>
  </si>
  <si>
    <t>afenimor@u.rochester.edu</t>
  </si>
  <si>
    <t>FENIMORE, CHRISTINE</t>
  </si>
  <si>
    <t>CMC BOX 271517</t>
  </si>
  <si>
    <t>360 NORTH STATE STREET</t>
  </si>
  <si>
    <t>DOVER</t>
  </si>
  <si>
    <t>RIVERVIEW BLDG E 302B</t>
  </si>
  <si>
    <t>MATHEUS VIEIR</t>
  </si>
  <si>
    <t>FERNANDES</t>
  </si>
  <si>
    <t>matheus.fernandes@simon.rochester.edu</t>
  </si>
  <si>
    <t>Fern√°ndez Miranda</t>
  </si>
  <si>
    <t>ifernan6@u.Rochester.edu</t>
  </si>
  <si>
    <t>FERNER</t>
  </si>
  <si>
    <t>RYNE</t>
  </si>
  <si>
    <t>pferner2@u.rochester.edu</t>
  </si>
  <si>
    <t>FERNER, TIMOTHY</t>
  </si>
  <si>
    <t>CPU BOX 272801</t>
  </si>
  <si>
    <t>2 GRITMAN CT</t>
  </si>
  <si>
    <t>WESTWOOD</t>
  </si>
  <si>
    <t>KELVIN</t>
  </si>
  <si>
    <t>FERREIRAS</t>
  </si>
  <si>
    <t>RAMON</t>
  </si>
  <si>
    <t>kferrei3@u.rochester.edu</t>
  </si>
  <si>
    <t>DOMINICAN REPUBLIC</t>
  </si>
  <si>
    <t>FERREIRAS, PEDRO</t>
  </si>
  <si>
    <t>512 E 159TH ST, APT A</t>
  </si>
  <si>
    <t>640 WALES AVE., APT.16</t>
  </si>
  <si>
    <t>ROOM 446</t>
  </si>
  <si>
    <t>640 Wales Avenue</t>
  </si>
  <si>
    <t>Apt 16</t>
  </si>
  <si>
    <t>Pedro Ferreiras</t>
  </si>
  <si>
    <t>FERRERI</t>
  </si>
  <si>
    <t>A.</t>
  </si>
  <si>
    <t>christine.ferreri@simon.rochester.edu</t>
  </si>
  <si>
    <t>223 NORMANDY AVE.</t>
  </si>
  <si>
    <t>223 Normandy Ave</t>
  </si>
  <si>
    <t>585-354-8450</t>
  </si>
  <si>
    <t>Lilly Seoud</t>
  </si>
  <si>
    <t>585u746u3347</t>
  </si>
  <si>
    <t>223 NORMANDY AVE</t>
  </si>
  <si>
    <t>FERRY</t>
  </si>
  <si>
    <t>sferry@u.rochester.edu</t>
  </si>
  <si>
    <t>FERRY, JOE</t>
  </si>
  <si>
    <t>CMC BOX 271268</t>
  </si>
  <si>
    <t>194 OLENTANGY RIDGE PLACE</t>
  </si>
  <si>
    <t>POWELL</t>
  </si>
  <si>
    <t>Sophia</t>
  </si>
  <si>
    <t>Ferwerda</t>
  </si>
  <si>
    <t>sferwerd@u.rochester.edu</t>
  </si>
  <si>
    <t>University of New South Wales (GE3 - Engineering)</t>
  </si>
  <si>
    <t>CMC BOX 272781</t>
  </si>
  <si>
    <t>Ithaca, NY 14850-4620</t>
  </si>
  <si>
    <t>112 Orchard Pl</t>
  </si>
  <si>
    <t>14850-4620</t>
  </si>
  <si>
    <t>'+1 (607) 2290601</t>
  </si>
  <si>
    <t>Dominic</t>
  </si>
  <si>
    <t>Fiacco</t>
  </si>
  <si>
    <t>dfiacco@u.Rochester.edu</t>
  </si>
  <si>
    <t>FIALA</t>
  </si>
  <si>
    <t>pfiala@u.rochester.edu</t>
  </si>
  <si>
    <t>The Institute of Optics</t>
  </si>
  <si>
    <t>ALEXA</t>
  </si>
  <si>
    <t>afiala@u.rochester.edu</t>
  </si>
  <si>
    <t>CMC BOX 271462</t>
  </si>
  <si>
    <t>Cheshire, CT 06410</t>
  </si>
  <si>
    <t>25 Wyndemere Court</t>
  </si>
  <si>
    <t>Cheshire</t>
  </si>
  <si>
    <t>'+1 (203) 4011666</t>
  </si>
  <si>
    <t>Fielding</t>
  </si>
  <si>
    <t>afieldin@u.Rochester.edu</t>
  </si>
  <si>
    <t>Kait</t>
  </si>
  <si>
    <t>Fincher</t>
  </si>
  <si>
    <t>kaitlyn.fincher@durham.ac.uk</t>
  </si>
  <si>
    <t>6693 Radiant Red Ave.</t>
  </si>
  <si>
    <t>Las Vegas</t>
  </si>
  <si>
    <t>Kaitlyn Fincher</t>
  </si>
  <si>
    <t>Dig Volunteer</t>
  </si>
  <si>
    <t>FINE</t>
  </si>
  <si>
    <t>dfine@u.rochester.edu</t>
  </si>
  <si>
    <t>Nominated 03-27-2018</t>
  </si>
  <si>
    <t>FINE, JENNIFER</t>
  </si>
  <si>
    <t>CMC BOX 274982</t>
  </si>
  <si>
    <t>224 WICKHAM RD</t>
  </si>
  <si>
    <t>NORTH KINGSTOWN</t>
  </si>
  <si>
    <t>FINESTONE</t>
  </si>
  <si>
    <t>mfinesto@u.rochester.edu</t>
  </si>
  <si>
    <t>Buenos Aires, Argentina;San Nicolas Buenos Aires, Mexico</t>
  </si>
  <si>
    <t>FINESTONE, CYNTHIA</t>
  </si>
  <si>
    <t>465 WARREN AVE</t>
  </si>
  <si>
    <t>FINKLE</t>
  </si>
  <si>
    <t>efinkle3@u.rochester.edu</t>
  </si>
  <si>
    <t>FINKLE, KERRI</t>
  </si>
  <si>
    <t>Him</t>
  </si>
  <si>
    <t>5616 HEATHER LN</t>
  </si>
  <si>
    <t>LAURYS STATION</t>
  </si>
  <si>
    <t>BURTON HALL 42 FRATERNITY ROAD</t>
  </si>
  <si>
    <t>MOLLY</t>
  </si>
  <si>
    <t>FINN</t>
  </si>
  <si>
    <t>mfinn9@u.rochester.edu</t>
  </si>
  <si>
    <t>Physics &amp; Astronomy COL</t>
  </si>
  <si>
    <t>Erin</t>
  </si>
  <si>
    <t>Finnerty</t>
  </si>
  <si>
    <t>efinnert@u.rochester.edu</t>
  </si>
  <si>
    <t>FINNERTY, JAMES</t>
  </si>
  <si>
    <t>CPU BOX 276302</t>
  </si>
  <si>
    <t>7429 SCIOTO CT</t>
  </si>
  <si>
    <t>SOLON</t>
  </si>
  <si>
    <t>ROOM 217</t>
  </si>
  <si>
    <t>MAXXUM</t>
  </si>
  <si>
    <t>FIORITI</t>
  </si>
  <si>
    <t>mfioriti@u.rochester.edu</t>
  </si>
  <si>
    <t>Nominated 09-25-18</t>
  </si>
  <si>
    <t>FIORITI, JOHN</t>
  </si>
  <si>
    <t>CMC BOX 275406</t>
  </si>
  <si>
    <t>7 VINEYARD PL</t>
  </si>
  <si>
    <t>NORTH EASTON</t>
  </si>
  <si>
    <t>69 EDGEMONT RD.</t>
  </si>
  <si>
    <t>ANT 391</t>
  </si>
  <si>
    <t>FISCELLA</t>
  </si>
  <si>
    <t>sfiscell@u.rochester.edu</t>
  </si>
  <si>
    <t>FISCELLA, THERESA</t>
  </si>
  <si>
    <t>CMC BOX 272123</t>
  </si>
  <si>
    <t>MR. M FISCELLA</t>
  </si>
  <si>
    <t>6308 REDWING ROAD</t>
  </si>
  <si>
    <t>FISCHER</t>
  </si>
  <si>
    <t>sfische4@u.rochester.edu</t>
  </si>
  <si>
    <t>FISCHER, GERALDINE</t>
  </si>
  <si>
    <t>CMC BOX 275178</t>
  </si>
  <si>
    <t>17 BLUE JAY COURT</t>
  </si>
  <si>
    <t>WARREN</t>
  </si>
  <si>
    <t>FISCHGRUND</t>
  </si>
  <si>
    <t>afischgr@u.rochester.edu</t>
  </si>
  <si>
    <t>AUSM Havana</t>
  </si>
  <si>
    <t>Havana, Cuba</t>
  </si>
  <si>
    <t>FISCHGRUND, DEBRA</t>
  </si>
  <si>
    <t>CMC BOX 274099</t>
  </si>
  <si>
    <t>8 COVENT PLACE</t>
  </si>
  <si>
    <t>MOTHER</t>
  </si>
  <si>
    <t>8 Covent Place</t>
  </si>
  <si>
    <t>Debra Fischgrund</t>
  </si>
  <si>
    <t>Nogales, Mexico</t>
  </si>
  <si>
    <t>Miles</t>
  </si>
  <si>
    <t>Fischman</t>
  </si>
  <si>
    <t>Stone</t>
  </si>
  <si>
    <t>mfischma@u.rochester.edu</t>
  </si>
  <si>
    <t>Rose Fischman</t>
  </si>
  <si>
    <t>Scarsdale, NY 10583-7435</t>
  </si>
  <si>
    <t>40 Wildwood Rd</t>
  </si>
  <si>
    <t>10583-7435</t>
  </si>
  <si>
    <t>'+1 (914) 7213974</t>
  </si>
  <si>
    <t>Stephen</t>
  </si>
  <si>
    <t>Fitzmaurice</t>
  </si>
  <si>
    <t>sfitzma@clemson.edu</t>
  </si>
  <si>
    <t>Clemson U.</t>
  </si>
  <si>
    <t>CLEMSON UNIVERSITY (CLEMSON, SC)</t>
  </si>
  <si>
    <t>Lily</t>
  </si>
  <si>
    <t>FitzPatrick</t>
  </si>
  <si>
    <t>Ath &amp; Rec - Intramural</t>
  </si>
  <si>
    <t>Roisin</t>
  </si>
  <si>
    <t>Flanagan</t>
  </si>
  <si>
    <t>rflanag4@u.rochester.edu</t>
  </si>
  <si>
    <t>FLANAGAN, PAMELA</t>
  </si>
  <si>
    <t>CMC BOX 276927</t>
  </si>
  <si>
    <t>15 SUNBLAZE DR.</t>
  </si>
  <si>
    <t>NASHUA</t>
  </si>
  <si>
    <t>64 ELMWOOD AVE</t>
  </si>
  <si>
    <t>jflana11_work@ur.rochester.edu</t>
  </si>
  <si>
    <t>HSA submitted</t>
  </si>
  <si>
    <t>Deans Office SEAS</t>
  </si>
  <si>
    <t>KATHRYN LEIGH</t>
  </si>
  <si>
    <t>FLASCHNER</t>
  </si>
  <si>
    <t>kathryn.flaschner@simon.rochester.edu</t>
  </si>
  <si>
    <t>NAFTALIA</t>
  </si>
  <si>
    <t>FLATTE</t>
  </si>
  <si>
    <t>nflatte@u.rochester.edu</t>
  </si>
  <si>
    <t>TA for program (no course enrollment)</t>
  </si>
  <si>
    <t>KELLER, MIRYAM</t>
  </si>
  <si>
    <t>CMC BOX 271763</t>
  </si>
  <si>
    <t>1165 OAKES DRIVE</t>
  </si>
  <si>
    <t>IOWA CITY</t>
  </si>
  <si>
    <t>IA</t>
  </si>
  <si>
    <t>FLEECS</t>
  </si>
  <si>
    <t>ADELE</t>
  </si>
  <si>
    <t>lfleecs@u.rochester.edu</t>
  </si>
  <si>
    <t>FLEECS, BRIDGET</t>
  </si>
  <si>
    <t>CPU BOX 275967</t>
  </si>
  <si>
    <t>10947 PUMA RUN</t>
  </si>
  <si>
    <t>65 IRVINGTON RD</t>
  </si>
  <si>
    <t>CARLY</t>
  </si>
  <si>
    <t>FLEISCHER</t>
  </si>
  <si>
    <t>cfleisc2@u.rochester.edu</t>
  </si>
  <si>
    <t>FLEISCHER, CINDY</t>
  </si>
  <si>
    <t>CMC BOX 275061</t>
  </si>
  <si>
    <t>2 ROUND HILL ROAD</t>
  </si>
  <si>
    <t>SCOTCH PLAINS</t>
  </si>
  <si>
    <t>RIVERVIEW BUILDING B</t>
  </si>
  <si>
    <t>FLEMING</t>
  </si>
  <si>
    <t>nfleming@u.rochester.edu</t>
  </si>
  <si>
    <t>FLEMING, KATRINA</t>
  </si>
  <si>
    <t>CMC BOX 276731</t>
  </si>
  <si>
    <t>60 PROSPECT ST</t>
  </si>
  <si>
    <t>WINCHENDON</t>
  </si>
  <si>
    <t>65 TERRACE PARK</t>
  </si>
  <si>
    <t>60 Prospect st</t>
  </si>
  <si>
    <t>Winchendon</t>
  </si>
  <si>
    <t>Katrina Fleming</t>
  </si>
  <si>
    <t>Fleming</t>
  </si>
  <si>
    <t>eflemin4@u.rochester.edu</t>
  </si>
  <si>
    <t>CMC BOX 275508</t>
  </si>
  <si>
    <t>Saratoga Spgs, NY 12866-3509</t>
  </si>
  <si>
    <t>75 Ludlow St</t>
  </si>
  <si>
    <t>Saratoga Spgs</t>
  </si>
  <si>
    <t>12866-3509</t>
  </si>
  <si>
    <t>'+1 (518) 9551253</t>
  </si>
  <si>
    <t>Camden</t>
  </si>
  <si>
    <t>Ath &amp; Rec - Boys Basketball</t>
  </si>
  <si>
    <t>SERENA</t>
  </si>
  <si>
    <t>FLINT</t>
  </si>
  <si>
    <t>LEE GRACE</t>
  </si>
  <si>
    <t>sflint3@u.rochester.edu</t>
  </si>
  <si>
    <t>FLINT, THERESA</t>
  </si>
  <si>
    <t>CMC BOX 271750</t>
  </si>
  <si>
    <t>1894 JOHNSON CREEK ROAD</t>
  </si>
  <si>
    <t>Flittner</t>
  </si>
  <si>
    <t>bflittne@u.rochester.edu</t>
  </si>
  <si>
    <t>KIERSTEN</t>
  </si>
  <si>
    <t>FLODMAN</t>
  </si>
  <si>
    <t>kflodman@u.rochester.edu</t>
  </si>
  <si>
    <t>FLODMAN, LORI</t>
  </si>
  <si>
    <t>BOX 83</t>
  </si>
  <si>
    <t>75 HILLSIDE STREET</t>
  </si>
  <si>
    <t>ROWLEY</t>
  </si>
  <si>
    <t>RIVERVIEW BLDG C 401A</t>
  </si>
  <si>
    <t>Florian</t>
  </si>
  <si>
    <t>jfloria@clemson.edu</t>
  </si>
  <si>
    <t>LANCE</t>
  </si>
  <si>
    <t>FLOTO</t>
  </si>
  <si>
    <t>lfloto@u.rochester.edu</t>
  </si>
  <si>
    <t>FLOTO, JIM</t>
  </si>
  <si>
    <t>CPU BOX 273024</t>
  </si>
  <si>
    <t>5864 W ROWLAND PL</t>
  </si>
  <si>
    <t>WILDER TOWER</t>
  </si>
  <si>
    <t>FLUBACHER</t>
  </si>
  <si>
    <t>simone.flubacher@simon.rochester.edu</t>
  </si>
  <si>
    <t>FLYNN</t>
  </si>
  <si>
    <t>sflynn6@u.rochester.edu</t>
  </si>
  <si>
    <t>CMC BOX 276099</t>
  </si>
  <si>
    <t>Glenmont, NY 12077</t>
  </si>
  <si>
    <t>23 Bobwhite Dr</t>
  </si>
  <si>
    <t>Glenmont</t>
  </si>
  <si>
    <t>'+1 (518) 9252560</t>
  </si>
  <si>
    <t>Maeve</t>
  </si>
  <si>
    <t>Fogarty</t>
  </si>
  <si>
    <t>mfogart5@u.Rochester.edu</t>
  </si>
  <si>
    <t>FOLEY</t>
  </si>
  <si>
    <t>lfoley3@u.rochester.edu</t>
  </si>
  <si>
    <t>MPH</t>
  </si>
  <si>
    <t>Public Health [PH]</t>
  </si>
  <si>
    <t>45 Bent Rd</t>
  </si>
  <si>
    <t>'+1 (978) 3947286</t>
  </si>
  <si>
    <t>Folliard</t>
  </si>
  <si>
    <t>peter.folliard@rochester.edu</t>
  </si>
  <si>
    <t>ESM Graduate Students</t>
  </si>
  <si>
    <t>Nuela</t>
  </si>
  <si>
    <t>Fonmedig</t>
  </si>
  <si>
    <t>Bih-mafor</t>
  </si>
  <si>
    <t>Nuela_Fonmedig@URMC.Rochester.edu</t>
  </si>
  <si>
    <t>Lusaka, Zambia</t>
  </si>
  <si>
    <t>Ellicott City, MD 21043</t>
  </si>
  <si>
    <t>8106 Kylemore Way</t>
  </si>
  <si>
    <t>Ellicott City</t>
  </si>
  <si>
    <t>'+1 (443) 7078318</t>
  </si>
  <si>
    <t>JOSEPHINE</t>
  </si>
  <si>
    <t>FOONG</t>
  </si>
  <si>
    <t>HUI WEN</t>
  </si>
  <si>
    <t>jfoong@u.rochester.edu</t>
  </si>
  <si>
    <t>FOONG, JOSEPHINE</t>
  </si>
  <si>
    <t>CMC BOX 276315</t>
  </si>
  <si>
    <t>Jay</t>
  </si>
  <si>
    <t>Ford</t>
  </si>
  <si>
    <t>jay.n.ford@durham.ac.uk</t>
  </si>
  <si>
    <t>26 woodfield</t>
  </si>
  <si>
    <t>Jordanstown</t>
  </si>
  <si>
    <t>Belfast</t>
  </si>
  <si>
    <t>Antrim</t>
  </si>
  <si>
    <t>BT37 0ZJ</t>
  </si>
  <si>
    <t>Madeleine</t>
  </si>
  <si>
    <t>Fordham</t>
  </si>
  <si>
    <t>Madeleine_Fordham@URMC.Rochester.edu</t>
  </si>
  <si>
    <t>Ath &amp; Rec -Asssistant Coaches</t>
  </si>
  <si>
    <t>FORLOW</t>
  </si>
  <si>
    <t>iforlow@u.rochester.edu</t>
  </si>
  <si>
    <t>FORLOW, DAVID</t>
  </si>
  <si>
    <t>CPU BOX 275239</t>
  </si>
  <si>
    <t>120 E. SHERIDAN PLACE</t>
  </si>
  <si>
    <t>LAKE BLUFF</t>
  </si>
  <si>
    <t>557 FRATERNITY ROAD</t>
  </si>
  <si>
    <t>University of Edinburgh TC</t>
  </si>
  <si>
    <t>FORMAN</t>
  </si>
  <si>
    <t>GAIL</t>
  </si>
  <si>
    <t>jforman6@u.rochester.edu</t>
  </si>
  <si>
    <t>FORMAN, SARA</t>
  </si>
  <si>
    <t>CPU BOX 272685</t>
  </si>
  <si>
    <t>1607 CENTRE ST</t>
  </si>
  <si>
    <t>NEWTON HLDS</t>
  </si>
  <si>
    <t>sforman2@u.rochester.edu</t>
  </si>
  <si>
    <t>Temple U. Tokyo, Japan</t>
  </si>
  <si>
    <t>FORMAN, RHONDA</t>
  </si>
  <si>
    <t>CMC BOX 272083</t>
  </si>
  <si>
    <t>14 TARLETON ROAD</t>
  </si>
  <si>
    <t>NEWTON CENTER</t>
  </si>
  <si>
    <t>TOWERS ROAD</t>
  </si>
  <si>
    <t>jforman8@u.rochester.edu</t>
  </si>
  <si>
    <t>FORMANN, MARTIN</t>
  </si>
  <si>
    <t>CMC BOX 276958</t>
  </si>
  <si>
    <t>55 SECOR ROAD</t>
  </si>
  <si>
    <t>FORNESS</t>
  </si>
  <si>
    <t>MAY</t>
  </si>
  <si>
    <t>aforness@u.rochester.edu</t>
  </si>
  <si>
    <t>Ath &amp; Rec - Girls Basketball</t>
  </si>
  <si>
    <t>ZOE</t>
  </si>
  <si>
    <t>FORTIN</t>
  </si>
  <si>
    <t>PASCOE</t>
  </si>
  <si>
    <t>zfortin@u.rochester.edu</t>
  </si>
  <si>
    <t>BALLARD, MICHCA</t>
  </si>
  <si>
    <t>CMC BOX 275652</t>
  </si>
  <si>
    <t>1500 S GEDDES ST</t>
  </si>
  <si>
    <t>HILL COURT - MUNRO</t>
  </si>
  <si>
    <t>FORTINO</t>
  </si>
  <si>
    <t>mfortino@u.rochester.edu</t>
  </si>
  <si>
    <t>FORTINO, MICHAEL</t>
  </si>
  <si>
    <t>BOX 90</t>
  </si>
  <si>
    <t>100 GIBBS STREET</t>
  </si>
  <si>
    <t>19564 SATURNIA LAKES DR</t>
  </si>
  <si>
    <t>BOCA RATON</t>
  </si>
  <si>
    <t>Liany</t>
  </si>
  <si>
    <t>Fortunato Bran</t>
  </si>
  <si>
    <t>lfortun3@u.Rochester.edu</t>
  </si>
  <si>
    <t>KASIA</t>
  </si>
  <si>
    <t>FOSTER</t>
  </si>
  <si>
    <t>NOELLE</t>
  </si>
  <si>
    <t>kfoster7@u.rochester.edu</t>
  </si>
  <si>
    <t>FOSTER, JOYCE</t>
  </si>
  <si>
    <t>CPU BOX 276890</t>
  </si>
  <si>
    <t>111 RIGO LANE</t>
  </si>
  <si>
    <t>alexander.foster@simon.rochester.edu</t>
  </si>
  <si>
    <t>99 N LINCOLN AVE</t>
  </si>
  <si>
    <t>141 PARKWOOD AVE</t>
  </si>
  <si>
    <t>LOWER APT</t>
  </si>
  <si>
    <t>KENMORE</t>
  </si>
  <si>
    <t>99 N Lincoln Ave</t>
  </si>
  <si>
    <t>Orchard Park</t>
  </si>
  <si>
    <t>Kelsey Foster</t>
  </si>
  <si>
    <t>Spouse</t>
  </si>
  <si>
    <t>WINIFRED</t>
  </si>
  <si>
    <t>SUZANNE</t>
  </si>
  <si>
    <t>winifred.foster@simon.rochester.edu</t>
  </si>
  <si>
    <t>Program Administrators</t>
  </si>
  <si>
    <t>Jasmine</t>
  </si>
  <si>
    <t>Foster</t>
  </si>
  <si>
    <t>Ann</t>
  </si>
  <si>
    <t>jfost24@simon.rochester.edu</t>
  </si>
  <si>
    <t>Innovation &amp; Entrepeneurship</t>
  </si>
  <si>
    <t>Myrtle, MS 38650</t>
  </si>
  <si>
    <t>1984 State Road 178 W</t>
  </si>
  <si>
    <t>Myrtle</t>
  </si>
  <si>
    <t>'+1 (404) 9845852</t>
  </si>
  <si>
    <t>afost25@u.Rochester.edu</t>
  </si>
  <si>
    <t>modena, Italy</t>
  </si>
  <si>
    <t>ESM Technology &amp; Media Product</t>
  </si>
  <si>
    <t>FOTI</t>
  </si>
  <si>
    <t>nfoti@u.rochester.edu</t>
  </si>
  <si>
    <t>FOTI, KAREN</t>
  </si>
  <si>
    <t>CMC BOX 273031</t>
  </si>
  <si>
    <t>49 COVE CREEK RUN</t>
  </si>
  <si>
    <t>515 FRATERNITY ROAD #202</t>
  </si>
  <si>
    <t>Leanna</t>
  </si>
  <si>
    <t>Fowler</t>
  </si>
  <si>
    <t>lfowler7_work@library.rochester.edu</t>
  </si>
  <si>
    <t>course approved waiting on CAF:Nominated</t>
  </si>
  <si>
    <t>ADENIKE</t>
  </si>
  <si>
    <t>FOX</t>
  </si>
  <si>
    <t>afox8@u.rochester.edu</t>
  </si>
  <si>
    <t>FOX, ROBERT</t>
  </si>
  <si>
    <t>CPU BOX 276857</t>
  </si>
  <si>
    <t>113 ELEGANCE LN</t>
  </si>
  <si>
    <t>CARBONDALE</t>
  </si>
  <si>
    <t>efox10@u.rochester.edu</t>
  </si>
  <si>
    <t>FOX, BRAD</t>
  </si>
  <si>
    <t>CPU BOX 276275</t>
  </si>
  <si>
    <t>105 PAINTED TURTLE LANE</t>
  </si>
  <si>
    <t>400 KENDRICK DRIVE</t>
  </si>
  <si>
    <t>Frain</t>
  </si>
  <si>
    <t>bfrain2@u.rochester.edu</t>
  </si>
  <si>
    <t>Sudbury, MA 01776-2803</t>
  </si>
  <si>
    <t>5 Curtis Cir</t>
  </si>
  <si>
    <t>'+1 (857) 2597323</t>
  </si>
  <si>
    <t>Winston</t>
  </si>
  <si>
    <t>Francisco</t>
  </si>
  <si>
    <t>wfranci2@u.rochester.edu</t>
  </si>
  <si>
    <t>CMC BOX 275645</t>
  </si>
  <si>
    <t>Bronx, NY 10460-4983</t>
  </si>
  <si>
    <t>1709 Boston Rd Apt 4M</t>
  </si>
  <si>
    <t>10460-4983</t>
  </si>
  <si>
    <t>'+1 (646) 7023973</t>
  </si>
  <si>
    <t>Frank</t>
  </si>
  <si>
    <t>rfrank9@u.rochester.edu</t>
  </si>
  <si>
    <t>CMC BOX 273625</t>
  </si>
  <si>
    <t>Arlington, VA 22201-4600</t>
  </si>
  <si>
    <t>604 N Highland Street</t>
  </si>
  <si>
    <t>22201-4600</t>
  </si>
  <si>
    <t>'+1 (301) 3101776</t>
  </si>
  <si>
    <t>rfrank10@u.Rochester.edu</t>
  </si>
  <si>
    <t>IES Abroad Barcelona - Political Science &amp; International Relations</t>
  </si>
  <si>
    <t>Becky</t>
  </si>
  <si>
    <t>Ath &amp; Rec - SID/PR</t>
  </si>
  <si>
    <t>985 Old Pines Trail</t>
  </si>
  <si>
    <t>Penn Yan</t>
  </si>
  <si>
    <t>Ken Frank</t>
  </si>
  <si>
    <t>Hwang</t>
  </si>
  <si>
    <t>mfrank14@u.rochester.edu</t>
  </si>
  <si>
    <t>CMC BOX 272124</t>
  </si>
  <si>
    <t>San Francisco, CA 94114-3414</t>
  </si>
  <si>
    <t>1027 Church St</t>
  </si>
  <si>
    <t>94114-3414</t>
  </si>
  <si>
    <t>'+1 (415) 6542042</t>
  </si>
  <si>
    <t>ERIC</t>
  </si>
  <si>
    <t>FRANKLIN</t>
  </si>
  <si>
    <t>efrankl4@u.rochester.edu</t>
  </si>
  <si>
    <t>FRANKLIN, RICHARD</t>
  </si>
  <si>
    <t>20 BIDDLE WAY</t>
  </si>
  <si>
    <t>MT. LAUREL</t>
  </si>
  <si>
    <t>39 TERRACE PARK</t>
  </si>
  <si>
    <t>Uppsala University</t>
  </si>
  <si>
    <t>Uppsala, Sweden</t>
  </si>
  <si>
    <t>Philipp</t>
  </si>
  <si>
    <t>Fratschoel</t>
  </si>
  <si>
    <t>philipp.fratschoel@simon.rochester.edu</t>
  </si>
  <si>
    <t>Sherlyn</t>
  </si>
  <si>
    <t>Frausto</t>
  </si>
  <si>
    <t>Skyler</t>
  </si>
  <si>
    <t>Frazier</t>
  </si>
  <si>
    <t>sfrazie7@u.rochester.edu</t>
  </si>
  <si>
    <t>CMC BOX 273758</t>
  </si>
  <si>
    <t>Tallahassee, FL 32303-5139</t>
  </si>
  <si>
    <t>415 Vinnedge Ride</t>
  </si>
  <si>
    <t>Tallahassee</t>
  </si>
  <si>
    <t>32303-5139</t>
  </si>
  <si>
    <t>'+1 (850) 7663098</t>
  </si>
  <si>
    <t>Frazier-Kim</t>
  </si>
  <si>
    <t>sfrazie3@u.rochester.edu</t>
  </si>
  <si>
    <t>Apt 802</t>
  </si>
  <si>
    <t>88 Elm Street</t>
  </si>
  <si>
    <t>'+1 (404) 5287677</t>
  </si>
  <si>
    <t>Devi-Hye</t>
  </si>
  <si>
    <t>Mi Kyung</t>
  </si>
  <si>
    <t>dfrazie6@u.rochester.edu</t>
  </si>
  <si>
    <t>Needs follow up on psych courses</t>
  </si>
  <si>
    <t>Rochester, NY 14613</t>
  </si>
  <si>
    <t>478 Maplewood Ave</t>
  </si>
  <si>
    <t>'+1 (404) 9327156</t>
  </si>
  <si>
    <t>Fredericks</t>
  </si>
  <si>
    <t>sfredericks@vassar.edu</t>
  </si>
  <si>
    <t>120 W 86th St Apt 7A</t>
  </si>
  <si>
    <t>Anne-Rose van den Bossche</t>
  </si>
  <si>
    <t>JACK</t>
  </si>
  <si>
    <t>FREDERICKSEN</t>
  </si>
  <si>
    <t>jfreder6@u.rochester.edu</t>
  </si>
  <si>
    <t>DIS Copenhagen - Computer Science</t>
  </si>
  <si>
    <t>FREDERICKSEN, ERIC</t>
  </si>
  <si>
    <t>CMC BOX 276806</t>
  </si>
  <si>
    <t>17 MEADOW COVE</t>
  </si>
  <si>
    <t>SIGMA CHI B09</t>
  </si>
  <si>
    <t>Katelyn</t>
  </si>
  <si>
    <t>Freebern</t>
  </si>
  <si>
    <t>Katelyn_Freebern@URMC.Rochester.edu</t>
  </si>
  <si>
    <t>Immunology, Microbiology and Virology [IMV]</t>
  </si>
  <si>
    <t>Apt 1713</t>
  </si>
  <si>
    <t>100 South Clinton Ave</t>
  </si>
  <si>
    <t>'+1 (315) 6635380</t>
  </si>
  <si>
    <t>FREED</t>
  </si>
  <si>
    <t>ELYSE</t>
  </si>
  <si>
    <t>mfreed2@u.rochester.edu</t>
  </si>
  <si>
    <t>FREED, LAUREN</t>
  </si>
  <si>
    <t>PO BOX 891</t>
  </si>
  <si>
    <t>SAGAMORE BEACH</t>
  </si>
  <si>
    <t>Kieran</t>
  </si>
  <si>
    <t>Freed</t>
  </si>
  <si>
    <t>Rocco</t>
  </si>
  <si>
    <t>kfreed@u.rochester.edu</t>
  </si>
  <si>
    <t>5 courses approved</t>
  </si>
  <si>
    <t>CMC BOX 274664</t>
  </si>
  <si>
    <t>Scarsdale, NY 10583-6850</t>
  </si>
  <si>
    <t>262 Dorchester Rd</t>
  </si>
  <si>
    <t>10583-6850</t>
  </si>
  <si>
    <t>'+1 (914) 7051682</t>
  </si>
  <si>
    <t>Freedman</t>
  </si>
  <si>
    <t>Harris</t>
  </si>
  <si>
    <t>dfreedm3@u.rochester.edu</t>
  </si>
  <si>
    <t>IES Abroad Barcelona Summer - Language &amp; Area Studies</t>
  </si>
  <si>
    <t>CMC BOX 272423</t>
  </si>
  <si>
    <t>Holden, MA 01520-1475</t>
  </si>
  <si>
    <t>139 Cranbrook Dr</t>
  </si>
  <si>
    <t>Holden</t>
  </si>
  <si>
    <t>'+1 (508) 8296567</t>
  </si>
  <si>
    <t>Paula Bellin</t>
  </si>
  <si>
    <t>Freeman</t>
  </si>
  <si>
    <t>sfreema5@u.rochester.edu</t>
  </si>
  <si>
    <t>Henry</t>
  </si>
  <si>
    <t>mfreem16@u.rochester.edu</t>
  </si>
  <si>
    <t>CMC BOX 277126</t>
  </si>
  <si>
    <t>Potomac, MD 20854-2564</t>
  </si>
  <si>
    <t>10819 Pebble Brook Ln</t>
  </si>
  <si>
    <t>Potomac</t>
  </si>
  <si>
    <t>20854-2564</t>
  </si>
  <si>
    <t>'+1 (301) 7046615</t>
  </si>
  <si>
    <t>10819 Pebble Brook Lane</t>
  </si>
  <si>
    <t>Alan Freeman</t>
  </si>
  <si>
    <t>University of Leeds International Summer School</t>
  </si>
  <si>
    <t>Ruth</t>
  </si>
  <si>
    <t>jfreem19@u.rochester.edu</t>
  </si>
  <si>
    <t>CMC BOX 275883</t>
  </si>
  <si>
    <t>East Haddam, CT 06423-1558</t>
  </si>
  <si>
    <t>4 Ridgebury Rd</t>
  </si>
  <si>
    <t>East Haddam</t>
  </si>
  <si>
    <t>'+1 (860) 8743190</t>
  </si>
  <si>
    <t>FREIBURGHAUS</t>
  </si>
  <si>
    <t>marc.freiburghaus@simon.rochester.edu</t>
  </si>
  <si>
    <t>Karen</t>
  </si>
  <si>
    <t>Freire</t>
  </si>
  <si>
    <t>kfreire@u.rochester.edu</t>
  </si>
  <si>
    <t>IRAETA, AMAYA</t>
  </si>
  <si>
    <t>CPU BOX 274211</t>
  </si>
  <si>
    <t>10237 NW 52ND TER</t>
  </si>
  <si>
    <t>DORAL</t>
  </si>
  <si>
    <t>RIVER VIEW APARTMENT 201 BUILD</t>
  </si>
  <si>
    <t>JORIE</t>
  </si>
  <si>
    <t>FREITAG</t>
  </si>
  <si>
    <t>jfreitag@u.rochester.edu</t>
  </si>
  <si>
    <t>FREITAG, HEATHER</t>
  </si>
  <si>
    <t>16207 NE 22ND AVE</t>
  </si>
  <si>
    <t>RIDGEFIELD</t>
  </si>
  <si>
    <t>French</t>
  </si>
  <si>
    <t>efrench6@u.rochester.edu</t>
  </si>
  <si>
    <t>EDO</t>
  </si>
  <si>
    <t>FRENKEL</t>
  </si>
  <si>
    <t>efrenke2@u.rochester.edu</t>
  </si>
  <si>
    <t>FRENKEL, EDO</t>
  </si>
  <si>
    <t>ORCHESTRAL CONDUCTING</t>
  </si>
  <si>
    <t>125 GIBBS ST.</t>
  </si>
  <si>
    <t>APT 5</t>
  </si>
  <si>
    <t>2807 KNOLL CT.</t>
  </si>
  <si>
    <t>LONG GROVE</t>
  </si>
  <si>
    <t>Cori</t>
  </si>
  <si>
    <t>Freundlich</t>
  </si>
  <si>
    <t>cfreund2@u.Rochester.edu</t>
  </si>
  <si>
    <t>Frey</t>
  </si>
  <si>
    <t>kfrey5@u.rochester.edu</t>
  </si>
  <si>
    <t>CMC BOX 271487</t>
  </si>
  <si>
    <t>San Diego, CA 92107-4135</t>
  </si>
  <si>
    <t>4346 Piedmont Dr</t>
  </si>
  <si>
    <t>San Diego</t>
  </si>
  <si>
    <t>92107-4135</t>
  </si>
  <si>
    <t>'+1 (619) 9944293</t>
  </si>
  <si>
    <t>KAMALIA</t>
  </si>
  <si>
    <t>FREYLING</t>
  </si>
  <si>
    <t>kfreylin@u.rochester.edu</t>
  </si>
  <si>
    <t>FREYLING, STEPHEN</t>
  </si>
  <si>
    <t>484 EAST MAIN ST.</t>
  </si>
  <si>
    <t>1370 SUMMIT AVE</t>
  </si>
  <si>
    <t>CARDIFF</t>
  </si>
  <si>
    <t>Friedman</t>
  </si>
  <si>
    <t>sfriedm9@u.rochester.edu</t>
  </si>
  <si>
    <t>Alana</t>
  </si>
  <si>
    <t>afriedm8@u.rochester.edu</t>
  </si>
  <si>
    <t>jfried18@simon.rochester.edu</t>
  </si>
  <si>
    <t>chicago, IL 60647</t>
  </si>
  <si>
    <t>3302 w dickens ave</t>
  </si>
  <si>
    <t>chicago</t>
  </si>
  <si>
    <t>'+1 (815) 8488837</t>
  </si>
  <si>
    <t>FRIEDRICH</t>
  </si>
  <si>
    <t>christian.friedrich@simon.rochester.edu</t>
  </si>
  <si>
    <t>FRISKE</t>
  </si>
  <si>
    <t>afriske@u.rochester.edu</t>
  </si>
  <si>
    <t>FRISKE, DANA</t>
  </si>
  <si>
    <t>CMC BOX 272189</t>
  </si>
  <si>
    <t>W323S7575 PARK RIDGE DRIVE</t>
  </si>
  <si>
    <t>MUKWONAGO</t>
  </si>
  <si>
    <t>GENESEE STREET</t>
  </si>
  <si>
    <t>ANNASTASIA</t>
  </si>
  <si>
    <t>FRIZZELL</t>
  </si>
  <si>
    <t>afrizzel@u.rochester.edu</t>
  </si>
  <si>
    <t>Environmental Science [EVS]</t>
  </si>
  <si>
    <t>CMC BOX 274331</t>
  </si>
  <si>
    <t>Boise, ID 83702-3012</t>
  </si>
  <si>
    <t>1207 N 5th St</t>
  </si>
  <si>
    <t>Boise</t>
  </si>
  <si>
    <t>83702-3012</t>
  </si>
  <si>
    <t>'+1 (208) 8698042</t>
  </si>
  <si>
    <t>Barbara Frizzell</t>
  </si>
  <si>
    <t>Eva</t>
  </si>
  <si>
    <t>Frontier</t>
  </si>
  <si>
    <t>efrontie@u.rochester.edu</t>
  </si>
  <si>
    <t>CMC BOX 272240</t>
  </si>
  <si>
    <t>Rochester, NY 14607-2306</t>
  </si>
  <si>
    <t>250 East River Rd</t>
  </si>
  <si>
    <t>101 Brunswick St</t>
  </si>
  <si>
    <t>14607-2306</t>
  </si>
  <si>
    <t>'+1 (585) 6429998</t>
  </si>
  <si>
    <t>Kendall</t>
  </si>
  <si>
    <t>Frye</t>
  </si>
  <si>
    <t>kendallf@terradotta.com</t>
  </si>
  <si>
    <t>Accepted</t>
  </si>
  <si>
    <t>test</t>
  </si>
  <si>
    <t>te</t>
  </si>
  <si>
    <t>101 Conner Drive</t>
  </si>
  <si>
    <t>Chapel Hill</t>
  </si>
  <si>
    <t>North Carolina</t>
  </si>
  <si>
    <t>Suite 301</t>
  </si>
  <si>
    <t>joshualeonardfrye@gmail.com</t>
  </si>
  <si>
    <t>421 Cobbs hill drive</t>
  </si>
  <si>
    <t>Ny</t>
  </si>
  <si>
    <t>ZHENBANG</t>
  </si>
  <si>
    <t>FU</t>
  </si>
  <si>
    <t>zfu7@u.rochester.edu</t>
  </si>
  <si>
    <t>AUGUST, DORIS</t>
  </si>
  <si>
    <t>CPU BOX 275219</t>
  </si>
  <si>
    <t>1191 S PLYMOUTH AVE</t>
  </si>
  <si>
    <t>bfu6@u.rochester.edu</t>
  </si>
  <si>
    <t>LIU, LANYUN</t>
  </si>
  <si>
    <t>'+86 13910037996</t>
  </si>
  <si>
    <t>CMC BOX 275927</t>
  </si>
  <si>
    <t>RIVERVIEW APARTMENT A 220</t>
  </si>
  <si>
    <t>1236 S PLYMOUTH AVE, ROCHESTER</t>
  </si>
  <si>
    <t>QIANWEN</t>
  </si>
  <si>
    <t>qfu4@u.rochester.edu</t>
  </si>
  <si>
    <t>CMC BOX 271619</t>
  </si>
  <si>
    <t>Chaoyang District, Beijing</t>
  </si>
  <si>
    <t>KangSiDanJun 1- 2-701</t>
  </si>
  <si>
    <t>78 Beiyuan Rd, Chaoyang Dist</t>
  </si>
  <si>
    <t>'+86 (189) 11287268</t>
  </si>
  <si>
    <t>Xinyue</t>
  </si>
  <si>
    <t>Fu</t>
  </si>
  <si>
    <t>xfu6@u.rochester.edu</t>
  </si>
  <si>
    <t>Wenxin 2nd Road, Huacaitianchengju,</t>
  </si>
  <si>
    <t>tianchengge, room D, 6th floor</t>
  </si>
  <si>
    <t>Yushi</t>
  </si>
  <si>
    <t>yushistella.fu@gmail.com</t>
  </si>
  <si>
    <t>63-612 Dayouzhuang, Haidian, Beijing, China</t>
  </si>
  <si>
    <t>'+8613717900083</t>
  </si>
  <si>
    <t>home</t>
  </si>
  <si>
    <t>Muxin</t>
  </si>
  <si>
    <t>mfu7@u.rochester.edu</t>
  </si>
  <si>
    <t>XuanWu Rd. No.69, Weiyang District, Xi An, Shannxi, China</t>
  </si>
  <si>
    <t>Xi An</t>
  </si>
  <si>
    <t>Shannxi</t>
  </si>
  <si>
    <t>Muxin Fu</t>
  </si>
  <si>
    <t>Yining</t>
  </si>
  <si>
    <t>fuyininggy@126.com</t>
  </si>
  <si>
    <t>208 Beijing Road</t>
  </si>
  <si>
    <t>Building 2 LvMeiJiaYuan</t>
  </si>
  <si>
    <t>Guizhou</t>
  </si>
  <si>
    <t>Yining Fu</t>
  </si>
  <si>
    <t>CMC BOX 271811</t>
  </si>
  <si>
    <t>Xi'an</t>
  </si>
  <si>
    <t>Beijiao, Weiyang District</t>
  </si>
  <si>
    <t>B-11-201,Jinyuan Xinshiji, Daminggong Street Xuanwu Road,</t>
  </si>
  <si>
    <t>'+1 (585) 7541199</t>
  </si>
  <si>
    <t>CMC BOX 276918</t>
  </si>
  <si>
    <t>Nanshan District</t>
  </si>
  <si>
    <t>6d, Tiancheng Pavilion, Huacai</t>
  </si>
  <si>
    <t>'+86 (180) 38028718</t>
  </si>
  <si>
    <t>Yaning</t>
  </si>
  <si>
    <t>yfu31@u.rochester.edu</t>
  </si>
  <si>
    <t>Beijinglu, China</t>
  </si>
  <si>
    <t>Langfang</t>
  </si>
  <si>
    <t>8-2-1401 Chunhe South, No.79 Aimin Street</t>
  </si>
  <si>
    <t>He</t>
  </si>
  <si>
    <t>'+86 (158) 30464384</t>
  </si>
  <si>
    <t>FUKS</t>
  </si>
  <si>
    <t>ffuks@u.rochester.edu</t>
  </si>
  <si>
    <t>Nominated 09-17-2018</t>
  </si>
  <si>
    <t>FUKS, LEON</t>
  </si>
  <si>
    <t>CMC BOX 272082</t>
  </si>
  <si>
    <t>8 ROBIN WAY</t>
  </si>
  <si>
    <t>GREAT NECK</t>
  </si>
  <si>
    <t>810 TOWERS ROAD WILDER</t>
  </si>
  <si>
    <t>TRACEE</t>
  </si>
  <si>
    <t>FUKUNAGA</t>
  </si>
  <si>
    <t>tfukunag@u.rochester.edu</t>
  </si>
  <si>
    <t>FUKUNAGA, PAULINE</t>
  </si>
  <si>
    <t>CPU BOX 273386</t>
  </si>
  <si>
    <t>142 ULUWAI ST.</t>
  </si>
  <si>
    <t>HILO</t>
  </si>
  <si>
    <t>Drew</t>
  </si>
  <si>
    <t>Fulton</t>
  </si>
  <si>
    <t>dfulton5@u.rochester.edu</t>
  </si>
  <si>
    <t>CMC BOX 275389</t>
  </si>
  <si>
    <t>Woodbine, MD 21797-8308</t>
  </si>
  <si>
    <t>15174 Bushy Park Rd</t>
  </si>
  <si>
    <t>Woodbine</t>
  </si>
  <si>
    <t>21797-8308</t>
  </si>
  <si>
    <t>'+1 (443) 2805932</t>
  </si>
  <si>
    <t>RANDY</t>
  </si>
  <si>
    <t>FULTZ</t>
  </si>
  <si>
    <t>rfultz@u.rochester.edu</t>
  </si>
  <si>
    <t>FULTZ, RANDY</t>
  </si>
  <si>
    <t>484 E MAIN ST</t>
  </si>
  <si>
    <t>497 MILLPOND RD</t>
  </si>
  <si>
    <t>LEXINGTON</t>
  </si>
  <si>
    <t>TING YAN</t>
  </si>
  <si>
    <t>FUNG</t>
  </si>
  <si>
    <t>tfung3@u.rochester.edu</t>
  </si>
  <si>
    <t>FUNG, KWAN YIU</t>
  </si>
  <si>
    <t>852 94835188</t>
  </si>
  <si>
    <t>CMC 276155</t>
  </si>
  <si>
    <t>Aydan</t>
  </si>
  <si>
    <t>Fusco</t>
  </si>
  <si>
    <t>afusco2@u.rochester.edu</t>
  </si>
  <si>
    <t>CMC BOX 273757</t>
  </si>
  <si>
    <t>East Troy, WI 53120</t>
  </si>
  <si>
    <t>N9112 South Shore Lane</t>
  </si>
  <si>
    <t>East Troy</t>
  </si>
  <si>
    <t>'+1 (630) 4701528</t>
  </si>
  <si>
    <t>Louis</t>
  </si>
  <si>
    <t>Fusilli</t>
  </si>
  <si>
    <t>lfusilli@u.rochester.edu</t>
  </si>
  <si>
    <t>FUSILLI, LOUIS</t>
  </si>
  <si>
    <t>21 BLUE PINE CIR</t>
  </si>
  <si>
    <t>KEELY</t>
  </si>
  <si>
    <t>FUTTERER</t>
  </si>
  <si>
    <t>L.C.C.</t>
  </si>
  <si>
    <t>kfuttere@u.rochester.edu</t>
  </si>
  <si>
    <t>FUTTERER, KAREN</t>
  </si>
  <si>
    <t>130 LINAM LANE</t>
  </si>
  <si>
    <t>LEONOR</t>
  </si>
  <si>
    <t>G. N. F. T.</t>
  </si>
  <si>
    <t>lteles@u.rochester.edu</t>
  </si>
  <si>
    <t>Portugal</t>
  </si>
  <si>
    <t>CMC BOX 273541</t>
  </si>
  <si>
    <t>2565-136 Lisboa</t>
  </si>
  <si>
    <t>Rua Jazz Leais Amigos</t>
  </si>
  <si>
    <t>Lisboa</t>
  </si>
  <si>
    <t>Li</t>
  </si>
  <si>
    <t>2565-136</t>
  </si>
  <si>
    <t>'+1 (585) 5035079</t>
  </si>
  <si>
    <t>Avenida do Brasil n200 7direito</t>
  </si>
  <si>
    <t>Lisbon</t>
  </si>
  <si>
    <t>1700-079</t>
  </si>
  <si>
    <t>'+351964308841</t>
  </si>
  <si>
    <t>Teresa Nicolau</t>
  </si>
  <si>
    <t>Ayal</t>
  </si>
  <si>
    <t>Gabbay</t>
  </si>
  <si>
    <t>agabbay@u.rochester.edu</t>
  </si>
  <si>
    <t>Tel Aviv University</t>
  </si>
  <si>
    <t>GABUZDA</t>
  </si>
  <si>
    <t>dgabuzda@u.rochester.edu</t>
  </si>
  <si>
    <t>Ent-Ambulatory Nursing/SMH</t>
  </si>
  <si>
    <t>625 Shackamaxon Dr</t>
  </si>
  <si>
    <t>Westfield</t>
  </si>
  <si>
    <t>Aida Gabuzda</t>
  </si>
  <si>
    <t>GAGE</t>
  </si>
  <si>
    <t>mgage7@u.rochester.edu</t>
  </si>
  <si>
    <t>Fairport, NY 14450</t>
  </si>
  <si>
    <t>1006 Glenmose Rd.</t>
  </si>
  <si>
    <t>'+1 (716) 5077959</t>
  </si>
  <si>
    <t>Cara</t>
  </si>
  <si>
    <t>Gagliardi</t>
  </si>
  <si>
    <t>Noelle</t>
  </si>
  <si>
    <t>cgaglia2@u.rochester.edu</t>
  </si>
  <si>
    <t>CMC BOX 273638</t>
  </si>
  <si>
    <t>Richmond, VT 05477-9068</t>
  </si>
  <si>
    <t>721 Southview Dr</t>
  </si>
  <si>
    <t>'+1 (802) 3101393</t>
  </si>
  <si>
    <t>Zichen</t>
  </si>
  <si>
    <t>Gai</t>
  </si>
  <si>
    <t>gzc18040055230@163.com</t>
  </si>
  <si>
    <t>Xinggong street liu lu shu xiang men di qi hao lou 2-8-1</t>
  </si>
  <si>
    <t>Shenyang</t>
  </si>
  <si>
    <t>Liaoning</t>
  </si>
  <si>
    <t>Xuejun Gai</t>
  </si>
  <si>
    <t>set membership</t>
  </si>
  <si>
    <t>Galati</t>
  </si>
  <si>
    <t>Aisling</t>
  </si>
  <si>
    <t>ggalati@u.rochester.edu</t>
  </si>
  <si>
    <t>Interdepartmental Degree Program [IPAS]</t>
  </si>
  <si>
    <t>Interdepartmental Studies</t>
  </si>
  <si>
    <t>Acton, MA 01720-5676</t>
  </si>
  <si>
    <t>52 Stoneymeade Way</t>
  </si>
  <si>
    <t>'+1 (978) 4860459</t>
  </si>
  <si>
    <t>Michelle Galati</t>
  </si>
  <si>
    <t>Claude</t>
  </si>
  <si>
    <t>Galette</t>
  </si>
  <si>
    <t>cgalette@u.rochester.edu</t>
  </si>
  <si>
    <t>ALIYE</t>
  </si>
  <si>
    <t>GALLAGHER</t>
  </si>
  <si>
    <t>agallag9@u.rochester.edu</t>
  </si>
  <si>
    <t>Bus/Marketing</t>
  </si>
  <si>
    <t>TOLAN, TAJALI</t>
  </si>
  <si>
    <t>CMC BOX 271284</t>
  </si>
  <si>
    <t>4304 N CORNFIELD DR</t>
  </si>
  <si>
    <t>EVANSVILLE</t>
  </si>
  <si>
    <t>ANDERSON HALL, ROOM 750</t>
  </si>
  <si>
    <t>850 WILSON BLVD</t>
  </si>
  <si>
    <t>4304 N Cornfield Dr</t>
  </si>
  <si>
    <t>Evansville</t>
  </si>
  <si>
    <t>Tajali Tolan</t>
  </si>
  <si>
    <t>11 BRADSHAW DR</t>
  </si>
  <si>
    <t>OSSINING</t>
  </si>
  <si>
    <t>sgallag5@u.rochester.edu</t>
  </si>
  <si>
    <t>GALLAGHER, PATRICIA</t>
  </si>
  <si>
    <t>CMC BOX 276906</t>
  </si>
  <si>
    <t>51 CLARK ST</t>
  </si>
  <si>
    <t>460 FRATERNITY RD</t>
  </si>
  <si>
    <t>MATT</t>
  </si>
  <si>
    <t>mgalla15@u.rochester.edu</t>
  </si>
  <si>
    <t>GALLAGHER, GARY</t>
  </si>
  <si>
    <t>5779 COACHVIEW COURT</t>
  </si>
  <si>
    <t>HAYMARKET</t>
  </si>
  <si>
    <t>77 CRITTENDEN BLVD</t>
  </si>
  <si>
    <t>mgalla16@u.rochester.edu</t>
  </si>
  <si>
    <t>University of Rennes 1 - Economics</t>
  </si>
  <si>
    <t>CMC BOX 276002</t>
  </si>
  <si>
    <t>Macungie, PA 18062</t>
  </si>
  <si>
    <t>2256 North Pewter Drive</t>
  </si>
  <si>
    <t>Macungie</t>
  </si>
  <si>
    <t>'+1 (610) 3923609</t>
  </si>
  <si>
    <t>GALLINA</t>
  </si>
  <si>
    <t>lauren.gallina@simon.rochester.edu</t>
  </si>
  <si>
    <t>Gavin</t>
  </si>
  <si>
    <t>Galloway</t>
  </si>
  <si>
    <t>gavin.galloway@simon.rochester.edu</t>
  </si>
  <si>
    <t>3205 PERRY STREET</t>
  </si>
  <si>
    <t>MT. RAINER</t>
  </si>
  <si>
    <t>Tamar</t>
  </si>
  <si>
    <t>Galvin</t>
  </si>
  <si>
    <t>tgalvin@u.rochester.edu</t>
  </si>
  <si>
    <t>CMC BOX 276442</t>
  </si>
  <si>
    <t>Wynnewood, PA 19096-2605</t>
  </si>
  <si>
    <t>1609 Brookhaven Rd</t>
  </si>
  <si>
    <t>Wynnewood</t>
  </si>
  <si>
    <t>19096-2605</t>
  </si>
  <si>
    <t>'+1 (610) 7316787</t>
  </si>
  <si>
    <t>DILSHAWN</t>
  </si>
  <si>
    <t>GAMAGE</t>
  </si>
  <si>
    <t>THARU</t>
  </si>
  <si>
    <t>dgamage@u.rochester.edu</t>
  </si>
  <si>
    <t>GAMAGE, CHANDRA</t>
  </si>
  <si>
    <t>CMC BOX 276169</t>
  </si>
  <si>
    <t>7610 NE 165TH ST</t>
  </si>
  <si>
    <t>Gamard</t>
  </si>
  <si>
    <t>Alexandre</t>
  </si>
  <si>
    <t>tgamard@u.rochester.edu</t>
  </si>
  <si>
    <t>Clarence, NY 14031-1527</t>
  </si>
  <si>
    <t>4874 Pineledge Dr E</t>
  </si>
  <si>
    <t>14031-1527</t>
  </si>
  <si>
    <t>'+1 (716) 5299017</t>
  </si>
  <si>
    <t>Rufaro</t>
  </si>
  <si>
    <t>Gamariel</t>
  </si>
  <si>
    <t>Russell</t>
  </si>
  <si>
    <t>rgamarie@u.rochester.edu</t>
  </si>
  <si>
    <t>he/him</t>
  </si>
  <si>
    <t>CMC BOX 274446</t>
  </si>
  <si>
    <t>P. O. Hillside</t>
  </si>
  <si>
    <t>100 Cecil Avenue</t>
  </si>
  <si>
    <t>'+1 (585) 7430467</t>
  </si>
  <si>
    <t>LEILANI</t>
  </si>
  <si>
    <t>GAMBOA</t>
  </si>
  <si>
    <t>lgamboa2@u.rochester.edu</t>
  </si>
  <si>
    <t>GAMBOA, NORMA</t>
  </si>
  <si>
    <t>CMC BOX 272875</t>
  </si>
  <si>
    <t>91-1171 PUAINA ST</t>
  </si>
  <si>
    <t>EWA BEACH</t>
  </si>
  <si>
    <t>1487 SOUTH AVENUE</t>
  </si>
  <si>
    <t>APT 1</t>
  </si>
  <si>
    <t>Nirwana</t>
  </si>
  <si>
    <t>Gandhi</t>
  </si>
  <si>
    <t>ngandhi5@simon.rochester.edu</t>
  </si>
  <si>
    <t>Indonesia</t>
  </si>
  <si>
    <t>Rochester, NY 14623-1224</t>
  </si>
  <si>
    <t>284 Quinby Rd</t>
  </si>
  <si>
    <t>14623-1224</t>
  </si>
  <si>
    <t>'+1 (585) 3540806</t>
  </si>
  <si>
    <t>Ganem</t>
  </si>
  <si>
    <t>Thanothii</t>
  </si>
  <si>
    <t>Ganesh</t>
  </si>
  <si>
    <t>Anusuya</t>
  </si>
  <si>
    <t>tganesh@u.rochester.edu</t>
  </si>
  <si>
    <t>CMC BOX 275745</t>
  </si>
  <si>
    <t>Stamford, CT 06905</t>
  </si>
  <si>
    <t>27 Emma Road</t>
  </si>
  <si>
    <t>Stamford</t>
  </si>
  <si>
    <t>'+1 (203) 5084840</t>
  </si>
  <si>
    <t>HARSHITHA</t>
  </si>
  <si>
    <t>GANGANNAGARI</t>
  </si>
  <si>
    <t>hgangann@u.rochester.edu</t>
  </si>
  <si>
    <t>CMC BOX 271714</t>
  </si>
  <si>
    <t>PO Box 300587</t>
  </si>
  <si>
    <t>Shapoorji Pallonji Mideast (L.L.C) Regional office</t>
  </si>
  <si>
    <t>Riyadh</t>
  </si>
  <si>
    <t>'+1 (469) 6695070</t>
  </si>
  <si>
    <t>GANGI</t>
  </si>
  <si>
    <t>jgangi2@u.rochester.edu</t>
  </si>
  <si>
    <t>BRADY-GANGI, PATRICIA</t>
  </si>
  <si>
    <t>CMC BOX 272765</t>
  </si>
  <si>
    <t>25 GEORGE ST</t>
  </si>
  <si>
    <t>YIXUAN</t>
  </si>
  <si>
    <t>GAO</t>
  </si>
  <si>
    <t>ygao29@u.rochester.edu</t>
  </si>
  <si>
    <t>GUAN, JIAN</t>
  </si>
  <si>
    <t>86-13501173038</t>
  </si>
  <si>
    <t>VALENTINE RM 180</t>
  </si>
  <si>
    <t>159 W SQUIRE DR</t>
  </si>
  <si>
    <t>APT 6</t>
  </si>
  <si>
    <t>MINGYANG</t>
  </si>
  <si>
    <t>mgao10@u.rochester.edu</t>
  </si>
  <si>
    <t>CMC BOX 275571</t>
  </si>
  <si>
    <t>Fengtai, Beijing</t>
  </si>
  <si>
    <t>jiajiahuayuan building 3, block 2, room 2001</t>
  </si>
  <si>
    <t>'+1 (848) 2078511</t>
  </si>
  <si>
    <t>Yuqi</t>
  </si>
  <si>
    <t>Gao</t>
  </si>
  <si>
    <t>gaoyq@smail.nju.edu.cn</t>
  </si>
  <si>
    <t>BinKangErYuan</t>
  </si>
  <si>
    <t>Binjiang District, Hangzhou</t>
  </si>
  <si>
    <t>Gao Hongbei</t>
  </si>
  <si>
    <t>YICHENG</t>
  </si>
  <si>
    <t>ygao46@u.rochester.edu</t>
  </si>
  <si>
    <t>CMC BOX 275468</t>
  </si>
  <si>
    <t>Guoxiu Rd Yangpu Dist</t>
  </si>
  <si>
    <t>Rm 201 Blk 10 Lane 599</t>
  </si>
  <si>
    <t>'+1 (585) 7649968</t>
  </si>
  <si>
    <t>Garber</t>
  </si>
  <si>
    <t>mgarber4@u.rochester.edu</t>
  </si>
  <si>
    <t>University of Birmingham</t>
  </si>
  <si>
    <t>Dina</t>
  </si>
  <si>
    <t>Garcia</t>
  </si>
  <si>
    <t>dgarc20@ur.rochester.edu</t>
  </si>
  <si>
    <t>Gratz, Austria</t>
  </si>
  <si>
    <t>Holley, NY 14470-1037</t>
  </si>
  <si>
    <t>35 E Albion St</t>
  </si>
  <si>
    <t>Holley</t>
  </si>
  <si>
    <t>14470-1037</t>
  </si>
  <si>
    <t>'+1 (909) 2970398</t>
  </si>
  <si>
    <t>Zoeya</t>
  </si>
  <si>
    <t>zgarcia2@u.rochester.edu</t>
  </si>
  <si>
    <t>Film And Media Studies [FS]</t>
  </si>
  <si>
    <t>CMC BOX 271807</t>
  </si>
  <si>
    <t>Bronx, NY 10469-4608</t>
  </si>
  <si>
    <t>Apt 2a</t>
  </si>
  <si>
    <t>920 Mace Ave</t>
  </si>
  <si>
    <t>10469-4608</t>
  </si>
  <si>
    <t>'+1 (646) 9724493</t>
  </si>
  <si>
    <t>Alexcia</t>
  </si>
  <si>
    <t>agarci575@calstatela.edu</t>
  </si>
  <si>
    <t>5500 Paseo Rancho Castilla</t>
  </si>
  <si>
    <t>Alhambra</t>
  </si>
  <si>
    <t>GARCIA CASCO</t>
  </si>
  <si>
    <t>JAVIERA</t>
  </si>
  <si>
    <t>agarciac@u.rochester.edu</t>
  </si>
  <si>
    <t>NICARAGUA</t>
  </si>
  <si>
    <t>GARCIA, FRANCISCO</t>
  </si>
  <si>
    <t>CMC BOX 277131</t>
  </si>
  <si>
    <t>KENDRICK HOUSE</t>
  </si>
  <si>
    <t>GARCIA HERNANDEZ</t>
  </si>
  <si>
    <t>JAVIER</t>
  </si>
  <si>
    <t>o.garciahernandez@simon.rochester.edu</t>
  </si>
  <si>
    <t>KURT, STEFANIE</t>
  </si>
  <si>
    <t>41 79 75 444 51</t>
  </si>
  <si>
    <t>999 E HENRIETTA RD</t>
  </si>
  <si>
    <t>Milo</t>
  </si>
  <si>
    <t>Gard</t>
  </si>
  <si>
    <t>mgard@u.rochester.edu</t>
  </si>
  <si>
    <t>In pursuit of the course approval from Optics - Nominated 9-30-24</t>
  </si>
  <si>
    <t>CMC BOX 271928</t>
  </si>
  <si>
    <t>San Francisco, CA 94117-1009</t>
  </si>
  <si>
    <t>2126 Grove St</t>
  </si>
  <si>
    <t>94117-1009</t>
  </si>
  <si>
    <t>'+1 (415) 8197252</t>
  </si>
  <si>
    <t>GARDNER</t>
  </si>
  <si>
    <t>bgardn12@u.rochester.edu</t>
  </si>
  <si>
    <t>Bilbao, Spain;Malaga, Spain;Granada, Spain</t>
  </si>
  <si>
    <t>GARDNER, DOUGLAS</t>
  </si>
  <si>
    <t>CMC BOX 276494</t>
  </si>
  <si>
    <t>68 SOUTH DICKENS ROAD</t>
  </si>
  <si>
    <t>CLAYMONT</t>
  </si>
  <si>
    <t>64 ROSEMOUNT STREET</t>
  </si>
  <si>
    <t>hgardne4@u.rochester.edu</t>
  </si>
  <si>
    <t>Mathematics- Statistics [MST]</t>
  </si>
  <si>
    <t>Monrovia, CA 91016-2215</t>
  </si>
  <si>
    <t>101 E Hillcrest Blvd</t>
  </si>
  <si>
    <t>91016-2215</t>
  </si>
  <si>
    <t>'+1 (626) 2412695</t>
  </si>
  <si>
    <t>Cassidy</t>
  </si>
  <si>
    <t>Garibaldo</t>
  </si>
  <si>
    <t>cgaribal@u.Rochester.edu</t>
  </si>
  <si>
    <t>Ath &amp; Rec - Elite Soccer</t>
  </si>
  <si>
    <t>2100 Marvin CT NW</t>
  </si>
  <si>
    <t>Salem</t>
  </si>
  <si>
    <t>Selene Valadez</t>
  </si>
  <si>
    <t>Garijo-Garde</t>
  </si>
  <si>
    <t>egarijog@u.Rochester.edu</t>
  </si>
  <si>
    <t>IES Abroad Vienna Summer - Music History &amp; Performance</t>
  </si>
  <si>
    <t>History College Undergrads</t>
  </si>
  <si>
    <t>GARTENBERG</t>
  </si>
  <si>
    <t>dgartenb@u.rochester.edu</t>
  </si>
  <si>
    <t>Delhi, India;Ladakh, India;Delhi, India;New York City, United States</t>
  </si>
  <si>
    <t>Fellowships/UG Research</t>
  </si>
  <si>
    <t>175 W. 76th st apt 11E</t>
  </si>
  <si>
    <t>Wendy Gartenberg</t>
  </si>
  <si>
    <t>mgarten2@u.rochester.edu</t>
  </si>
  <si>
    <t>SIT Multi-Country IHP Health &amp; Community</t>
  </si>
  <si>
    <t>Washington, D.C., United States;Hanoi, Vietnam;Cape Town, South Africa;Sao Paulo, Brazil</t>
  </si>
  <si>
    <t>GARTENBERG, LOIS</t>
  </si>
  <si>
    <t>500 JOSEPH C. WILSON BOULEVARD</t>
  </si>
  <si>
    <t>3 NEW YORK AVENUE</t>
  </si>
  <si>
    <t>ALYSSA</t>
  </si>
  <si>
    <t>GARVIN</t>
  </si>
  <si>
    <t>agarvin@u.rochester.edu</t>
  </si>
  <si>
    <t>Biomedical Engineering [BE]</t>
  </si>
  <si>
    <t>Alyssa</t>
  </si>
  <si>
    <t>she/hers/her</t>
  </si>
  <si>
    <t>Environmental Science</t>
  </si>
  <si>
    <t>CMC BOX 276369</t>
  </si>
  <si>
    <t>Greenfield, MA 01301</t>
  </si>
  <si>
    <t>62 Barton Heights</t>
  </si>
  <si>
    <t>Greenfield</t>
  </si>
  <si>
    <t>'+61 (421) 760010</t>
  </si>
  <si>
    <t>Estefania</t>
  </si>
  <si>
    <t>Garza</t>
  </si>
  <si>
    <t>egarza2@u.rochester.edu</t>
  </si>
  <si>
    <t>Gaston</t>
  </si>
  <si>
    <t>Labayen</t>
  </si>
  <si>
    <t>agaston@u.Rochester.edu</t>
  </si>
  <si>
    <t>Jake</t>
  </si>
  <si>
    <t>Gates</t>
  </si>
  <si>
    <t>jgates15@u.rochester.edu</t>
  </si>
  <si>
    <t>Ready for Nomination</t>
  </si>
  <si>
    <t>Mahidol University International College (MUIC)</t>
  </si>
  <si>
    <t>iZone</t>
  </si>
  <si>
    <t>Sogang University</t>
  </si>
  <si>
    <t>Gattuso</t>
  </si>
  <si>
    <t>sgattuso@u.rochester.edu</t>
  </si>
  <si>
    <t>DIWAS</t>
  </si>
  <si>
    <t>GAUTAM</t>
  </si>
  <si>
    <t>dgautam2@u.rochester.edu</t>
  </si>
  <si>
    <t>GAUTAM, DEEPA</t>
  </si>
  <si>
    <t>929 buena vista dr se apt A 102</t>
  </si>
  <si>
    <t>Albuquerque</t>
  </si>
  <si>
    <t>Deepa Gautam</t>
  </si>
  <si>
    <t>KUSHAL</t>
  </si>
  <si>
    <t>kgautam2@u.rochester.edu</t>
  </si>
  <si>
    <t>CMC BOX 276676</t>
  </si>
  <si>
    <t>Pokhara 33700</t>
  </si>
  <si>
    <t>Sedi Height-18</t>
  </si>
  <si>
    <t>Pokhara</t>
  </si>
  <si>
    <t>'+1 (206) 3274207</t>
  </si>
  <si>
    <t>Aleksa</t>
  </si>
  <si>
    <t>Gavric</t>
  </si>
  <si>
    <t>agavric@u.rochester.edu</t>
  </si>
  <si>
    <t>Bosnia and Herzegovina</t>
  </si>
  <si>
    <t>CMC BOX 271478</t>
  </si>
  <si>
    <t>Stamford, CT 06901</t>
  </si>
  <si>
    <t>300 Broat St, Apt 805</t>
  </si>
  <si>
    <t>'+387 (49) 216911</t>
  </si>
  <si>
    <t>GAY</t>
  </si>
  <si>
    <t>ggay@u.rochester.edu</t>
  </si>
  <si>
    <t>GAY, TRACY</t>
  </si>
  <si>
    <t>CPU BOX 276353</t>
  </si>
  <si>
    <t>1779 WALKER LAKE ONTARIO RD.</t>
  </si>
  <si>
    <t>HILTON</t>
  </si>
  <si>
    <t>JORILEE</t>
  </si>
  <si>
    <t>GAYLE</t>
  </si>
  <si>
    <t>SHANESSA</t>
  </si>
  <si>
    <t>jgayle@u.rochester.edu</t>
  </si>
  <si>
    <t>GAYLE, EDLEY</t>
  </si>
  <si>
    <t>CPU BOX 272301</t>
  </si>
  <si>
    <t>1463 E 87TH STREET</t>
  </si>
  <si>
    <t>RIVERVIEW E 103</t>
  </si>
  <si>
    <t>GE</t>
  </si>
  <si>
    <t>gge2@u.rochester.edu</t>
  </si>
  <si>
    <t>CHEN, XINYI</t>
  </si>
  <si>
    <t>2299 BRIGHTON HENRIETTA TL RD</t>
  </si>
  <si>
    <t>APT 64</t>
  </si>
  <si>
    <t>Seoul National University  TC</t>
  </si>
  <si>
    <t>Jichi</t>
  </si>
  <si>
    <t>Jichi.Ge@simon.rochester.edu</t>
  </si>
  <si>
    <t>Simon CMC international Trek</t>
  </si>
  <si>
    <t>Shanghai, China;Hong Kong, China</t>
  </si>
  <si>
    <t>GE, SHIFU</t>
  </si>
  <si>
    <t>FINANCE</t>
  </si>
  <si>
    <t>319 QUINBY RD</t>
  </si>
  <si>
    <t>MINGMIN</t>
  </si>
  <si>
    <t>mge4@u.rochester.edu</t>
  </si>
  <si>
    <t>CMC BOX 274979</t>
  </si>
  <si>
    <t>Qingcheng Rd Qingcheng Grdn</t>
  </si>
  <si>
    <t>Rm 507 Bldg 11 Phase 2 #97</t>
  </si>
  <si>
    <t>'+1 (585) 5049806</t>
  </si>
  <si>
    <t>HAO</t>
  </si>
  <si>
    <t>hge2@u.rochester.edu</t>
  </si>
  <si>
    <t>CMC BOX 272016</t>
  </si>
  <si>
    <t>Xizhimen North St</t>
  </si>
  <si>
    <t>Rn 108 Bldg 9 #58</t>
  </si>
  <si>
    <t>'+1 (585) 7522687</t>
  </si>
  <si>
    <t>GEISER</t>
  </si>
  <si>
    <t>egeiser@u.rochester.edu</t>
  </si>
  <si>
    <t>GEISER, MAUREEN</t>
  </si>
  <si>
    <t>CMC BOX 275925</t>
  </si>
  <si>
    <t>488 MAPLEWOOD LANE</t>
  </si>
  <si>
    <t>RIVERVIEW E</t>
  </si>
  <si>
    <t>Geiser</t>
  </si>
  <si>
    <t>ageiser@u.rochester.edu</t>
  </si>
  <si>
    <t>EESC 257/457 Sudbury Basin Field Experience</t>
  </si>
  <si>
    <t>Greater Sudbury, Canada</t>
  </si>
  <si>
    <t>Webster, NY 14580-1751</t>
  </si>
  <si>
    <t>488 Maplewoods Ln</t>
  </si>
  <si>
    <t>14580-1751</t>
  </si>
  <si>
    <t>'+1 (585) 4811851</t>
  </si>
  <si>
    <t>Mary</t>
  </si>
  <si>
    <t>Geisert</t>
  </si>
  <si>
    <t>Kathryn</t>
  </si>
  <si>
    <t>mgeisert@ur.rochester.edu</t>
  </si>
  <si>
    <t>Dissertation</t>
  </si>
  <si>
    <t>Brockport, NY 14420-9681</t>
  </si>
  <si>
    <t>105 Ledgestone Pass</t>
  </si>
  <si>
    <t>Brockport</t>
  </si>
  <si>
    <t>14420-9681</t>
  </si>
  <si>
    <t>'+1 (585) 3001705</t>
  </si>
  <si>
    <t>GELEN</t>
  </si>
  <si>
    <t>mgelen@u.rochester.edu</t>
  </si>
  <si>
    <t>STAY-GELEN, ELLEN</t>
  </si>
  <si>
    <t>CMC BOX 273824</t>
  </si>
  <si>
    <t>61 DORCHESTER ROAD</t>
  </si>
  <si>
    <t>61 Dorchester Road</t>
  </si>
  <si>
    <t>Ellen Stay</t>
  </si>
  <si>
    <t>GELFAND</t>
  </si>
  <si>
    <t>SACHI</t>
  </si>
  <si>
    <t>rgelfan2@u.rochester.edu</t>
  </si>
  <si>
    <t>GELFAND, JEFF</t>
  </si>
  <si>
    <t>CMC BOX 275702</t>
  </si>
  <si>
    <t>19629 RIDGE HEIGHTS DR</t>
  </si>
  <si>
    <t>GAITHERSBURG</t>
  </si>
  <si>
    <t>Genana</t>
  </si>
  <si>
    <t>hgenana@u.rochester.edu</t>
  </si>
  <si>
    <t>Ethiopia</t>
  </si>
  <si>
    <t>CMC BOX 274555</t>
  </si>
  <si>
    <t>Burtonsville, MD 20866-1336</t>
  </si>
  <si>
    <t>4347 Leatherwood Ter</t>
  </si>
  <si>
    <t>Burtonsville</t>
  </si>
  <si>
    <t>20866-1336</t>
  </si>
  <si>
    <t>'+1 (240) 5568261</t>
  </si>
  <si>
    <t>Ruben</t>
  </si>
  <si>
    <t>Genao</t>
  </si>
  <si>
    <t>Jr</t>
  </si>
  <si>
    <t>rgenao@u.rochester.edu</t>
  </si>
  <si>
    <t>CMC BOX 272981</t>
  </si>
  <si>
    <t>New York, NY 10040-3453</t>
  </si>
  <si>
    <t>510 W 190th St Apt 5H</t>
  </si>
  <si>
    <t>10040-3453</t>
  </si>
  <si>
    <t>'+1 (646) 8043644</t>
  </si>
  <si>
    <t>XUEWEN</t>
  </si>
  <si>
    <t>GENG</t>
  </si>
  <si>
    <t>xgeng3@u.rochester.edu</t>
  </si>
  <si>
    <t>CMC BOX 274131</t>
  </si>
  <si>
    <t>Cuihai Grdn C3 9a</t>
  </si>
  <si>
    <t>'+1 (585) 2245014</t>
  </si>
  <si>
    <t>XIAOMENG</t>
  </si>
  <si>
    <t>xgeng2@u.rochester.edu</t>
  </si>
  <si>
    <t>Applied Mathematics</t>
  </si>
  <si>
    <t>CMC BOX 271226</t>
  </si>
  <si>
    <t>Zibo</t>
  </si>
  <si>
    <t>Xiangrui Residence</t>
  </si>
  <si>
    <t>Rm 1102 Unit 1 #24</t>
  </si>
  <si>
    <t>'+1 (585) 7558016</t>
  </si>
  <si>
    <t>Xingshuo</t>
  </si>
  <si>
    <t>Geng</t>
  </si>
  <si>
    <t>xgeng4@u.rochester.edu</t>
  </si>
  <si>
    <t>Room 2601, Building 2,</t>
  </si>
  <si>
    <t>HuafengQianhaiwan, Xinye Road, Bao'an District</t>
  </si>
  <si>
    <t>Shenzhen, China</t>
  </si>
  <si>
    <t>'+86 15012809909</t>
  </si>
  <si>
    <t>Geno</t>
  </si>
  <si>
    <t>ogeno@u.rochester.edu</t>
  </si>
  <si>
    <t>Interdepartmental Degree Program [IPAN]</t>
  </si>
  <si>
    <t>Health Policy [HL]</t>
  </si>
  <si>
    <t>CMC BOX 274763</t>
  </si>
  <si>
    <t>Washington, DC 20003</t>
  </si>
  <si>
    <t>511 E Street SE</t>
  </si>
  <si>
    <t>'+1 (202) 6418963</t>
  </si>
  <si>
    <t>Elisabeth</t>
  </si>
  <si>
    <t>Genter</t>
  </si>
  <si>
    <t>egenter2@ur.rochester.edu</t>
  </si>
  <si>
    <t>Farmington, NY 14425</t>
  </si>
  <si>
    <t>6182 Willow Lane</t>
  </si>
  <si>
    <t>Farmington</t>
  </si>
  <si>
    <t>'+1 (941) 4480068</t>
  </si>
  <si>
    <t>Jithin</t>
  </si>
  <si>
    <t>Jithin_George@URMC.Rochester.edu</t>
  </si>
  <si>
    <t>Sommaroy, Norway</t>
  </si>
  <si>
    <t>GERAMI</t>
  </si>
  <si>
    <t>CAYVON</t>
  </si>
  <si>
    <t>kgerami@u.rochester.edu</t>
  </si>
  <si>
    <t>GERAMI, SHEILA</t>
  </si>
  <si>
    <t>CPU BOX 277078</t>
  </si>
  <si>
    <t>1769 NELSON AVENUE</t>
  </si>
  <si>
    <t>MANHATTAN BEACH</t>
  </si>
  <si>
    <t>RIVERVIEW APARTMENTS B</t>
  </si>
  <si>
    <t>102B</t>
  </si>
  <si>
    <t>German Vargas</t>
  </si>
  <si>
    <t>Scarlet</t>
  </si>
  <si>
    <t>hgermanv@u.rochester.edu</t>
  </si>
  <si>
    <t>CMC BOX 27036F</t>
  </si>
  <si>
    <t>Lawrence, MA 01841-1450</t>
  </si>
  <si>
    <t>274 E Haverhill St Apt 17</t>
  </si>
  <si>
    <t>'+1 (978) 8854229</t>
  </si>
  <si>
    <t>Gersh</t>
  </si>
  <si>
    <t>bgersh@princeton.edu</t>
  </si>
  <si>
    <t>11122 Taylor Ct</t>
  </si>
  <si>
    <t>West Windsor</t>
  </si>
  <si>
    <t>'+1 919 816-7723</t>
  </si>
  <si>
    <t>Brad Gersh</t>
  </si>
  <si>
    <t>CAROLYN</t>
  </si>
  <si>
    <t>GERSHMAN</t>
  </si>
  <si>
    <t>cgershma@u.rochester.edu</t>
  </si>
  <si>
    <t>SHULANSKY, DEBBIE</t>
  </si>
  <si>
    <t>CMC BOX 274530</t>
  </si>
  <si>
    <t>107 MEADOW LN</t>
  </si>
  <si>
    <t>4 RANGER LANE</t>
  </si>
  <si>
    <t>GERSTNER</t>
  </si>
  <si>
    <t>bgerstn2@u.rochester.edu</t>
  </si>
  <si>
    <t>GERSTNER, ASHLEIGH</t>
  </si>
  <si>
    <t>CMC BOX 272943</t>
  </si>
  <si>
    <t>6459 E PORT BAY RD</t>
  </si>
  <si>
    <t>WOLCOTT</t>
  </si>
  <si>
    <t>RIVERVIEW BUILDING B ROOM 407B</t>
  </si>
  <si>
    <t>Constance</t>
  </si>
  <si>
    <t>Gervois</t>
  </si>
  <si>
    <t>cgervois@u.rochester.edu</t>
  </si>
  <si>
    <t>withdraw after accepted to Sydney</t>
  </si>
  <si>
    <t>LIAM</t>
  </si>
  <si>
    <t>GEYER</t>
  </si>
  <si>
    <t>lgeyer@u.rochester.edu</t>
  </si>
  <si>
    <t>Solomon Islands Field Course (Faculty Led)</t>
  </si>
  <si>
    <t>Makira Island, Solomon Islands</t>
  </si>
  <si>
    <t>CMC BOX 271790</t>
  </si>
  <si>
    <t>Cohasset, MA 02025-1020</t>
  </si>
  <si>
    <t>662 Jerusalem Rd</t>
  </si>
  <si>
    <t>Cohasset</t>
  </si>
  <si>
    <t>'+1 (781) 9719435</t>
  </si>
  <si>
    <t>Ghetiu</t>
  </si>
  <si>
    <t>Corneliu</t>
  </si>
  <si>
    <t>rghetiu@u.rochester.edu</t>
  </si>
  <si>
    <t>Romania</t>
  </si>
  <si>
    <t>CMC BOX 275533</t>
  </si>
  <si>
    <t>700604 Iasi</t>
  </si>
  <si>
    <t>Bulevardul Alexandru cel Bun 70</t>
  </si>
  <si>
    <t>Iasi</t>
  </si>
  <si>
    <t>Ia</t>
  </si>
  <si>
    <t>'+1 (585) 2866281</t>
  </si>
  <si>
    <t>Alka</t>
  </si>
  <si>
    <t>Ghimirey</t>
  </si>
  <si>
    <t>aghimir2@u.rochester.edu</t>
  </si>
  <si>
    <t>CMC BOX 275367</t>
  </si>
  <si>
    <t>Henrietta, NY 14467-9341</t>
  </si>
  <si>
    <t>96 Buckley Pl</t>
  </si>
  <si>
    <t>14467-9341</t>
  </si>
  <si>
    <t>'+1 (585) 7133483</t>
  </si>
  <si>
    <t>GHYZEL</t>
  </si>
  <si>
    <t>eghyzel@u.rochester.edu</t>
  </si>
  <si>
    <t>GHYZEL, PAUL</t>
  </si>
  <si>
    <t>CMC BOX 272206</t>
  </si>
  <si>
    <t>14815 CRANOKE STREET</t>
  </si>
  <si>
    <t>CENTREVILLE</t>
  </si>
  <si>
    <t>86 ARVINE HTS</t>
  </si>
  <si>
    <t>GIACALONE</t>
  </si>
  <si>
    <t>jgiacalo@u.rochester.edu</t>
  </si>
  <si>
    <t>CLARKE, CORAL</t>
  </si>
  <si>
    <t>CMC BOX 273663</t>
  </si>
  <si>
    <t>73 CENTER ST APT 3</t>
  </si>
  <si>
    <t>TIERNAN 255</t>
  </si>
  <si>
    <t>17 OSCHAWA AVE</t>
  </si>
  <si>
    <t>DOMINIC</t>
  </si>
  <si>
    <t>GIARDINO</t>
  </si>
  <si>
    <t>dgiardin@u.rochester.edu</t>
  </si>
  <si>
    <t>ESM Summer Session</t>
  </si>
  <si>
    <t>Tatum</t>
  </si>
  <si>
    <t>Gibson</t>
  </si>
  <si>
    <t>tgibs12@u.Rochester.edu</t>
  </si>
  <si>
    <t>CMC BOX 277328</t>
  </si>
  <si>
    <t>Rochester, NY 14617-2437</t>
  </si>
  <si>
    <t>435 Seneca Park Ave</t>
  </si>
  <si>
    <t>14617-2437</t>
  </si>
  <si>
    <t>'+1 (585) 7094121</t>
  </si>
  <si>
    <t>Gierszal</t>
  </si>
  <si>
    <t>egiersza@u.rochester.edu</t>
  </si>
  <si>
    <t>Apt. 504</t>
  </si>
  <si>
    <t>260 East Broad Street</t>
  </si>
  <si>
    <t>'+1 (843) 8244647</t>
  </si>
  <si>
    <t>GIL DIAZ</t>
  </si>
  <si>
    <t>CRISTINA</t>
  </si>
  <si>
    <t>mgildiaz@u.rochester.edu</t>
  </si>
  <si>
    <t>VENEZUELA</t>
  </si>
  <si>
    <t>GUERRA, PAULA VALERIA</t>
  </si>
  <si>
    <t>500 JOSEPH C. WILSON</t>
  </si>
  <si>
    <t>1236 SOUTH PLYMOUTH AVENUE,</t>
  </si>
  <si>
    <t>RIVERVIEW APARTMENT G 404</t>
  </si>
  <si>
    <t>Natina</t>
  </si>
  <si>
    <t>ngilber2@ur.rochester.edu</t>
  </si>
  <si>
    <t>GRAD ASST</t>
  </si>
  <si>
    <t>Rochester, NY 14611</t>
  </si>
  <si>
    <t>1036 Genesee St. Apt. 4</t>
  </si>
  <si>
    <t>'+1 (503) 9701033</t>
  </si>
  <si>
    <t>KENDALL</t>
  </si>
  <si>
    <t>GILDERSLEEVE</t>
  </si>
  <si>
    <t>CATHLEEN</t>
  </si>
  <si>
    <t>kgilders@u.rochester.edu</t>
  </si>
  <si>
    <t>GILDERSLEEVE, TIMOTHY</t>
  </si>
  <si>
    <t>CMC BOX 275870</t>
  </si>
  <si>
    <t>3512 SAYLOR PLACE</t>
  </si>
  <si>
    <t>15000 S PLYMOUTH AVE</t>
  </si>
  <si>
    <t>GILES</t>
  </si>
  <si>
    <t>sgiles3@u.rochester.edu</t>
  </si>
  <si>
    <t>GILES, CHRIS</t>
  </si>
  <si>
    <t>CMC BOX 275134</t>
  </si>
  <si>
    <t>81 MAPLE GROVE RD</t>
  </si>
  <si>
    <t>WAYMART</t>
  </si>
  <si>
    <t>mgiles4@u.rochester.edu</t>
  </si>
  <si>
    <t>CMC BOX 276805</t>
  </si>
  <si>
    <t>Waymart, PA 18472-4506</t>
  </si>
  <si>
    <t>81 Maple Grove Rd</t>
  </si>
  <si>
    <t>Waymart</t>
  </si>
  <si>
    <t>18472-4506</t>
  </si>
  <si>
    <t>'+1 (570) 4709401</t>
  </si>
  <si>
    <t>Gill</t>
  </si>
  <si>
    <t>kgill4@u.rochester.edu</t>
  </si>
  <si>
    <t>IES Abroad Rome - International Relations</t>
  </si>
  <si>
    <t>Religion [RS]</t>
  </si>
  <si>
    <t>CMC BOX 275673</t>
  </si>
  <si>
    <t>Frederick, MD 21704-6649</t>
  </si>
  <si>
    <t>8209c Reichs Ford Rd</t>
  </si>
  <si>
    <t>Frederick</t>
  </si>
  <si>
    <t>21704-6649</t>
  </si>
  <si>
    <t>'+1 (240) 4095305</t>
  </si>
  <si>
    <t>ngill4@u.rochester.edu</t>
  </si>
  <si>
    <t>Loganville, GA 30052-6760</t>
  </si>
  <si>
    <t>901 Milton Cir</t>
  </si>
  <si>
    <t>Loganville</t>
  </si>
  <si>
    <t>30052-6760</t>
  </si>
  <si>
    <t>'+1 (470) 3018797</t>
  </si>
  <si>
    <t>GILLEN</t>
  </si>
  <si>
    <t>agillen@u.rochester.edu</t>
  </si>
  <si>
    <t>GILLEN, ANDREW</t>
  </si>
  <si>
    <t>CMC BOX 277025</t>
  </si>
  <si>
    <t>17201 SODIUM ST NW</t>
  </si>
  <si>
    <t>RAMSEY</t>
  </si>
  <si>
    <t>Maxim</t>
  </si>
  <si>
    <t>Giller</t>
  </si>
  <si>
    <t>Eli</t>
  </si>
  <si>
    <t>mgiller@u.rochester.edu</t>
  </si>
  <si>
    <t>CMC BOX 275973</t>
  </si>
  <si>
    <t>Manalapan, NJ 07726-9509</t>
  </si>
  <si>
    <t>161 Shinnecock Dr</t>
  </si>
  <si>
    <t>Manalapan</t>
  </si>
  <si>
    <t>'+1 (732) 3548742</t>
  </si>
  <si>
    <t>GILLETT</t>
  </si>
  <si>
    <t>mgillet4@u.rochester.edu</t>
  </si>
  <si>
    <t>GILLETT, RACHEL</t>
  </si>
  <si>
    <t>East Asian Studies</t>
  </si>
  <si>
    <t>CMC BOX 272553</t>
  </si>
  <si>
    <t>3220 ROBINHOOD ST</t>
  </si>
  <si>
    <t>CROSBY 020 ROCHESTER NY 14627</t>
  </si>
  <si>
    <t>2800 KIRBY DR</t>
  </si>
  <si>
    <t>GILLIE</t>
  </si>
  <si>
    <t>rgillie@u.rochester.edu</t>
  </si>
  <si>
    <t>GILLIE, PATRICE</t>
  </si>
  <si>
    <t>CMC BOX 271677</t>
  </si>
  <si>
    <t>9926 BENNINGTON DRIVE</t>
  </si>
  <si>
    <t>WEST CHESTER</t>
  </si>
  <si>
    <t>CROSBY 127</t>
  </si>
  <si>
    <t>GILLIAN</t>
  </si>
  <si>
    <t>GINGHER</t>
  </si>
  <si>
    <t>ggingher@u.rochester.edu</t>
  </si>
  <si>
    <t>DREW, STEPHANIE</t>
  </si>
  <si>
    <t>CMC BOX 276216</t>
  </si>
  <si>
    <t>29 MAGOUN ROAD</t>
  </si>
  <si>
    <t>WEST ISLIP</t>
  </si>
  <si>
    <t>631 587 0387</t>
  </si>
  <si>
    <t>FAIRCHILD HOUSE 242</t>
  </si>
  <si>
    <t>GINNANE</t>
  </si>
  <si>
    <t>jginnane@u.rochester.edu</t>
  </si>
  <si>
    <t>GINNANE, LARRY</t>
  </si>
  <si>
    <t>CMC BOX 276830</t>
  </si>
  <si>
    <t>202 CARPENTER AVE</t>
  </si>
  <si>
    <t>BROOKS APARTMENT</t>
  </si>
  <si>
    <t>Hudson</t>
  </si>
  <si>
    <t>Ginocchio</t>
  </si>
  <si>
    <t>hginocch@u.rochester.edu</t>
  </si>
  <si>
    <t>CMC BOX 275463</t>
  </si>
  <si>
    <t>Portland, OR 97202-6329</t>
  </si>
  <si>
    <t>1033 SE Lambert St</t>
  </si>
  <si>
    <t>Portland</t>
  </si>
  <si>
    <t>97202-6329</t>
  </si>
  <si>
    <t>'+1 (503) 2872870</t>
  </si>
  <si>
    <t>Ginzburg</t>
  </si>
  <si>
    <t>eginzbu2@u.rochester.edu</t>
  </si>
  <si>
    <t>Awarded DIS Scholarship</t>
  </si>
  <si>
    <t>Giordano</t>
  </si>
  <si>
    <t>Michelle_Giordano@URMC.Rochester.edu</t>
  </si>
  <si>
    <t>Cardiovascular Inpt APP</t>
  </si>
  <si>
    <t>GIRA</t>
  </si>
  <si>
    <t>egira@u.rochester.edu</t>
  </si>
  <si>
    <t>GIRA, MARTIN</t>
  </si>
  <si>
    <t>CPU BOX 271096</t>
  </si>
  <si>
    <t>2659 LAKE RD</t>
  </si>
  <si>
    <t>Noel</t>
  </si>
  <si>
    <t>Girmay</t>
  </si>
  <si>
    <t>ngirmay@u.rochester.edu</t>
  </si>
  <si>
    <t>Department of Public Safety</t>
  </si>
  <si>
    <t>Giugno</t>
  </si>
  <si>
    <t>cgiugno@u.rochester.edu</t>
  </si>
  <si>
    <t>Henrietta, NY 14467-9785</t>
  </si>
  <si>
    <t>192 Branchbrook Dr</t>
  </si>
  <si>
    <t>14467-9785</t>
  </si>
  <si>
    <t>'+1 (585) 4041400</t>
  </si>
  <si>
    <t>Givens</t>
  </si>
  <si>
    <t>wgivens@u.rochester.edu</t>
  </si>
  <si>
    <t>Russian Studies [RSTH]</t>
  </si>
  <si>
    <t>CMC BOX 274416</t>
  </si>
  <si>
    <t>Rochester, NY 14610-3205</t>
  </si>
  <si>
    <t>11 Kent Park</t>
  </si>
  <si>
    <t>14610-3205</t>
  </si>
  <si>
    <t>'+1 (585) 2563609</t>
  </si>
  <si>
    <t>Glasman</t>
  </si>
  <si>
    <t>Waiting on 2 more courses</t>
  </si>
  <si>
    <t>Gleim</t>
  </si>
  <si>
    <t>kgleim@u.rochester.edu</t>
  </si>
  <si>
    <t>CMC BOX 277109</t>
  </si>
  <si>
    <t>Ilion, NY 13357-2624</t>
  </si>
  <si>
    <t>21 E River Dr</t>
  </si>
  <si>
    <t>Ilion</t>
  </si>
  <si>
    <t>13357-2624</t>
  </si>
  <si>
    <t>'+1 (315) 9858858</t>
  </si>
  <si>
    <t>GLENNING</t>
  </si>
  <si>
    <t>STAHL</t>
  </si>
  <si>
    <t>mglennin@u.rochester.edu</t>
  </si>
  <si>
    <t>GLENNING, CATHERINE</t>
  </si>
  <si>
    <t>PO BOX 276208</t>
  </si>
  <si>
    <t>BURTON 312</t>
  </si>
  <si>
    <t>GLICK</t>
  </si>
  <si>
    <t>jglick2@u.rochester.edu</t>
  </si>
  <si>
    <t>Alessandro</t>
  </si>
  <si>
    <t>Gliedman</t>
  </si>
  <si>
    <t>agliedma@u.Rochester.edu</t>
  </si>
  <si>
    <t>CMC BOX 272963</t>
  </si>
  <si>
    <t>Guido Gezellelaan 37</t>
  </si>
  <si>
    <t>Zaventem</t>
  </si>
  <si>
    <t>Belgium</t>
  </si>
  <si>
    <t>'+1 (585) 6959157</t>
  </si>
  <si>
    <t>The Intern Group: Remote Internship Program</t>
  </si>
  <si>
    <t>STEPHEN</t>
  </si>
  <si>
    <t>GLINSKI</t>
  </si>
  <si>
    <t>sglinski@u.rochester.edu</t>
  </si>
  <si>
    <t>GLINSKI, KELLY</t>
  </si>
  <si>
    <t>CMC BOX 275656</t>
  </si>
  <si>
    <t>48 WESTWOOD ROAD</t>
  </si>
  <si>
    <t>LANCASTER</t>
  </si>
  <si>
    <t>Glover</t>
  </si>
  <si>
    <t>Deferred from Fall 2024</t>
  </si>
  <si>
    <t>LLE-Laboratory for Laser Energ</t>
  </si>
  <si>
    <t>JAYNE</t>
  </si>
  <si>
    <t>GODETTE</t>
  </si>
  <si>
    <t>THERESA</t>
  </si>
  <si>
    <t>jgodette@u.rochester.edu</t>
  </si>
  <si>
    <t>GODETTE, REGINA</t>
  </si>
  <si>
    <t>CMC BOX 277048</t>
  </si>
  <si>
    <t>70 AMSTERDAM AVENUE #13G</t>
  </si>
  <si>
    <t>CROSBY 206</t>
  </si>
  <si>
    <t>4317 MARBLE HALL RD</t>
  </si>
  <si>
    <t>#162</t>
  </si>
  <si>
    <t>NATALIA</t>
  </si>
  <si>
    <t>GODYLA</t>
  </si>
  <si>
    <t>AGATHA</t>
  </si>
  <si>
    <t>ngodyla@u.rochester.edu</t>
  </si>
  <si>
    <t>GODYLA, ANNA</t>
  </si>
  <si>
    <t>CPU BOX 274958</t>
  </si>
  <si>
    <t>17 SPRING STREET</t>
  </si>
  <si>
    <t>TOMS RIVER</t>
  </si>
  <si>
    <t>1000 GENESSE STREET</t>
  </si>
  <si>
    <t>GOEDICKE</t>
  </si>
  <si>
    <t>mgoedick@u.rochester.edu</t>
  </si>
  <si>
    <t>GOEEDICKE, PHILIPP</t>
  </si>
  <si>
    <t>400 6TH STREET APT. 2</t>
  </si>
  <si>
    <t>61 PAIGE STREET</t>
  </si>
  <si>
    <t>ROCHESTERE</t>
  </si>
  <si>
    <t>GOEHRING</t>
  </si>
  <si>
    <t>bgoehrin@u.rochester.edu</t>
  </si>
  <si>
    <t>GOEHRING, SUSAN</t>
  </si>
  <si>
    <t>CMC BOX 275426</t>
  </si>
  <si>
    <t>283 STONEY CREEK DRIVE</t>
  </si>
  <si>
    <t>LYDIA</t>
  </si>
  <si>
    <t>GOFF</t>
  </si>
  <si>
    <t>lgoff3@u.rochester.edu</t>
  </si>
  <si>
    <t>Positive Psychology</t>
  </si>
  <si>
    <t>GOFF, WILLIAM</t>
  </si>
  <si>
    <t>CMC BOX 276640</t>
  </si>
  <si>
    <t>9 GREENTREE ROAD</t>
  </si>
  <si>
    <t>TIVOLI</t>
  </si>
  <si>
    <t>Rigel</t>
  </si>
  <si>
    <t>Goheen</t>
  </si>
  <si>
    <t>rgoheen@u.rochester.edu</t>
  </si>
  <si>
    <t>GOLDBERG</t>
  </si>
  <si>
    <t>rgoldb12@u.rochester.edu</t>
  </si>
  <si>
    <t>ARONOFF, JENIFER</t>
  </si>
  <si>
    <t>CPU BOX 276270</t>
  </si>
  <si>
    <t>59 WASHBURN AVE</t>
  </si>
  <si>
    <t>WELLESLEY</t>
  </si>
  <si>
    <t>agoldb16@u.rochester.edu</t>
  </si>
  <si>
    <t>GOLDBERG, TAMMY</t>
  </si>
  <si>
    <t>CMC BOX 274441</t>
  </si>
  <si>
    <t>12445 ANSIN CIRCLE DR</t>
  </si>
  <si>
    <t>Maxwell</t>
  </si>
  <si>
    <t>Goldberg</t>
  </si>
  <si>
    <t>Isaac</t>
  </si>
  <si>
    <t>mgoldb16@u.rochester.edu</t>
  </si>
  <si>
    <t>CMC BOX 274037</t>
  </si>
  <si>
    <t>Sanford, FL 32771</t>
  </si>
  <si>
    <t>5319 Lake Bluff Ter</t>
  </si>
  <si>
    <t>'+1 (407) 4177069</t>
  </si>
  <si>
    <t>Zo√´</t>
  </si>
  <si>
    <t>zgoldbe3@u.rochester.edu</t>
  </si>
  <si>
    <t>Sustainability [SSN]</t>
  </si>
  <si>
    <t>CMC BOX 274155</t>
  </si>
  <si>
    <t>Stamford, CT 06902-1706</t>
  </si>
  <si>
    <t>159 W Hill Rd</t>
  </si>
  <si>
    <t>'+1 (203) 9707036</t>
  </si>
  <si>
    <t>GOLDIN</t>
  </si>
  <si>
    <t>agoldin2@u.rochester.edu</t>
  </si>
  <si>
    <t>GOLDIN, MARTY</t>
  </si>
  <si>
    <t>466 1ST STREET</t>
  </si>
  <si>
    <t>213 O'BRIEN HALL</t>
  </si>
  <si>
    <t>500 JOSEPH C WILSON BLVD.</t>
  </si>
  <si>
    <t>GOLDMAN</t>
  </si>
  <si>
    <t>JADE</t>
  </si>
  <si>
    <t>agoldma9@u.rochester.edu</t>
  </si>
  <si>
    <t>GOLDMAN, LOUIS</t>
  </si>
  <si>
    <t>CPU BOX 277075</t>
  </si>
  <si>
    <t>1030 ROSES MILL ROAD</t>
  </si>
  <si>
    <t>VI</t>
  </si>
  <si>
    <t>ANDERSON RESIDENCE HALL</t>
  </si>
  <si>
    <t>LILLIE</t>
  </si>
  <si>
    <t>lgoldma3@u.rochester.edu</t>
  </si>
  <si>
    <t>GOLDMAN, IRIS</t>
  </si>
  <si>
    <t>CMC BOX 273025</t>
  </si>
  <si>
    <t>34 SHERIDAN ROAD</t>
  </si>
  <si>
    <t>SWAMPSCOTT</t>
  </si>
  <si>
    <t>GOLDRING</t>
  </si>
  <si>
    <t>hgoldrin@u.rochester.edu</t>
  </si>
  <si>
    <t>WOOG, LAURIE</t>
  </si>
  <si>
    <t>CMC BOX 271591</t>
  </si>
  <si>
    <t>738 BOULEVARD</t>
  </si>
  <si>
    <t>RIVERVIEW COLLEGIATE HOUSING</t>
  </si>
  <si>
    <t>406 B</t>
  </si>
  <si>
    <t>738 Boulevard</t>
  </si>
  <si>
    <t>Laurie Woog</t>
  </si>
  <si>
    <t>GOLDSTEIN</t>
  </si>
  <si>
    <t>egoldst7@u.rochester.edu</t>
  </si>
  <si>
    <t>GOLDSTEIN, LIZ</t>
  </si>
  <si>
    <t>CMC BOX 274035</t>
  </si>
  <si>
    <t>38 ALLEN AVE</t>
  </si>
  <si>
    <t>WABAN</t>
  </si>
  <si>
    <t>RIVERVIEW APARTMENTS RM. 203D</t>
  </si>
  <si>
    <t>Benjamin</t>
  </si>
  <si>
    <t>Goldstein</t>
  </si>
  <si>
    <t>bgolds13_work@ur.rochester.edu</t>
  </si>
  <si>
    <t>Political Science College Grad</t>
  </si>
  <si>
    <t>GOLEMBESKI</t>
  </si>
  <si>
    <t>ALBERT</t>
  </si>
  <si>
    <t>agolembe@u.rochester.edu</t>
  </si>
  <si>
    <t>GOLEMBESKI, MICHELE</t>
  </si>
  <si>
    <t>CMC BOX 275754</t>
  </si>
  <si>
    <t>106 CHRISTIAN STREET</t>
  </si>
  <si>
    <t>MELISSA</t>
  </si>
  <si>
    <t>GOMEZ</t>
  </si>
  <si>
    <t>mgomez7@u.rochester.edu</t>
  </si>
  <si>
    <t>GOMEZ, JULISSA</t>
  </si>
  <si>
    <t>CMC BOX 276971</t>
  </si>
  <si>
    <t>1622 PRESIDENT ST APT 2C</t>
  </si>
  <si>
    <t>1500 SOUTH PLYMOUTH AVE</t>
  </si>
  <si>
    <t>Gomez</t>
  </si>
  <si>
    <t>Fernanda</t>
  </si>
  <si>
    <t>mgomez11@u.rochester.edu</t>
  </si>
  <si>
    <t>CMC BOX 275054</t>
  </si>
  <si>
    <t>Barranquitas, PR 00794</t>
  </si>
  <si>
    <t>Urb. San Cristobal Calle A #33</t>
  </si>
  <si>
    <t>Barranquitas</t>
  </si>
  <si>
    <t>'+1 (939) 7779436</t>
  </si>
  <si>
    <t>Francesca</t>
  </si>
  <si>
    <t>fgomez3@u.rochester.edu</t>
  </si>
  <si>
    <t>CMC BOX 274198</t>
  </si>
  <si>
    <t>Pennington, NJ 08534-9600</t>
  </si>
  <si>
    <t>25 Michael Way</t>
  </si>
  <si>
    <t>Pennington</t>
  </si>
  <si>
    <t>'+1 (609) 7304133</t>
  </si>
  <si>
    <t>Savvas</t>
  </si>
  <si>
    <t>Gonatas</t>
  </si>
  <si>
    <t>sgonatas@u.rochester.edu</t>
  </si>
  <si>
    <t>Cyprus</t>
  </si>
  <si>
    <t>CMC BOX 271047</t>
  </si>
  <si>
    <t>2415 Nicosia</t>
  </si>
  <si>
    <t>Agias Kassianis  Makedonitssa, 24A</t>
  </si>
  <si>
    <t>Nicosia</t>
  </si>
  <si>
    <t>'+1 (585) 3033337</t>
  </si>
  <si>
    <t>YIANG</t>
  </si>
  <si>
    <t>GONG</t>
  </si>
  <si>
    <t>ygong14@u.rochester.edu</t>
  </si>
  <si>
    <t>CMC BOX 274604</t>
  </si>
  <si>
    <t>Jiaxing</t>
  </si>
  <si>
    <t>Room 101 Bld 1 Jianginghuayuan</t>
  </si>
  <si>
    <t>#1558 West Zhangshang Rd</t>
  </si>
  <si>
    <t>'+86 (158) 68391952</t>
  </si>
  <si>
    <t>Runsu</t>
  </si>
  <si>
    <t>Gong</t>
  </si>
  <si>
    <t>rgong5@u.rochester.edu</t>
  </si>
  <si>
    <t>Irvine, CA 92618-1329</t>
  </si>
  <si>
    <t>56 Kite</t>
  </si>
  <si>
    <t>Irvine</t>
  </si>
  <si>
    <t>92618-1329</t>
  </si>
  <si>
    <t>'+1 (626) 7158112</t>
  </si>
  <si>
    <t>GERSANDRE</t>
  </si>
  <si>
    <t>GONSALVES-DOMOND</t>
  </si>
  <si>
    <t>ggonsalv@u.rochester.edu</t>
  </si>
  <si>
    <t>Ramapo College Ghana</t>
  </si>
  <si>
    <t>Accra, Ghana</t>
  </si>
  <si>
    <t>DOMOND, GERARD</t>
  </si>
  <si>
    <t>CMC BOX 276644</t>
  </si>
  <si>
    <t>114 ALPINE TRAIL</t>
  </si>
  <si>
    <t>SPARTA</t>
  </si>
  <si>
    <t>62 TERRACE PARK</t>
  </si>
  <si>
    <t>Gonzales</t>
  </si>
  <si>
    <t>Wigglesworth Carr</t>
  </si>
  <si>
    <t>jgonza52@u.rochester.edu</t>
  </si>
  <si>
    <t>CMC BOX 272037</t>
  </si>
  <si>
    <t>Vancouver, WA 98682</t>
  </si>
  <si>
    <t>10500 NE 51st Circle</t>
  </si>
  <si>
    <t>Vancouver</t>
  </si>
  <si>
    <t>'+1 (360) 9940231</t>
  </si>
  <si>
    <t>GONZALEZ</t>
  </si>
  <si>
    <t>fgonzal9@u.rochester.edu</t>
  </si>
  <si>
    <t>ROJAS, YURIDIA</t>
  </si>
  <si>
    <t>CMC BOX 274752</t>
  </si>
  <si>
    <t>322E 126TH ST APT.7</t>
  </si>
  <si>
    <t>CROSBY 231</t>
  </si>
  <si>
    <t>TIANNA</t>
  </si>
  <si>
    <t>tgonzale@u.rochester.edu</t>
  </si>
  <si>
    <t>CARRASQUILLO, VERONICA</t>
  </si>
  <si>
    <t>CMC BOX 275931</t>
  </si>
  <si>
    <t>25 CLIFTON AVE, APT D1808</t>
  </si>
  <si>
    <t>O'BRIEN HALL DORM #315</t>
  </si>
  <si>
    <t>6581 PARSONS BLVD, APT 3L</t>
  </si>
  <si>
    <t>FRESH MEADOWS</t>
  </si>
  <si>
    <t>DOMEIRY</t>
  </si>
  <si>
    <t>dgonza20@u.rochester.edu</t>
  </si>
  <si>
    <t>GONZALEZ, LIBANESA</t>
  </si>
  <si>
    <t>CMC BOX 274194</t>
  </si>
  <si>
    <t>314 E 143RD ST, APT 9C</t>
  </si>
  <si>
    <t>Fatima</t>
  </si>
  <si>
    <t>Gonzalez</t>
  </si>
  <si>
    <t>Barrera</t>
  </si>
  <si>
    <t>fgonza11@u.rochester.edu</t>
  </si>
  <si>
    <t>CMC BOX 27083F</t>
  </si>
  <si>
    <t>New Rochelle, NY 10801-5355</t>
  </si>
  <si>
    <t>131 Emerson Ave</t>
  </si>
  <si>
    <t>New Rochelle</t>
  </si>
  <si>
    <t>10801-5355</t>
  </si>
  <si>
    <t>'+1 (914) 3659014</t>
  </si>
  <si>
    <t>ARACELI</t>
  </si>
  <si>
    <t>GONZALEZ ROLON</t>
  </si>
  <si>
    <t>agonza18@u.rochester.edu</t>
  </si>
  <si>
    <t>PARAGUAY</t>
  </si>
  <si>
    <t>GONZALEZ, YUKI</t>
  </si>
  <si>
    <t>CMC BOX 275176</t>
  </si>
  <si>
    <t>5 Standish Way Way Canton, MA</t>
  </si>
  <si>
    <t>Boston</t>
  </si>
  <si>
    <t>(339)2372577</t>
  </si>
  <si>
    <t>Calvin Winchell</t>
  </si>
  <si>
    <t>GONZALEZ ROMAN</t>
  </si>
  <si>
    <t>YUKI KEISUKE</t>
  </si>
  <si>
    <t>cgonza13@u.rochester.edu</t>
  </si>
  <si>
    <t>SO, RICHARD</t>
  </si>
  <si>
    <t>CMC BOX 274472</t>
  </si>
  <si>
    <t>GOODMAN</t>
  </si>
  <si>
    <t>rgoodma7@u.rochester.edu</t>
  </si>
  <si>
    <t>Worldwide Universities Network (WUN) AGM Conference Student Delegate - University College Dublin</t>
  </si>
  <si>
    <t>GOODMAN, ELYSE</t>
  </si>
  <si>
    <t>CMC BOX 271599</t>
  </si>
  <si>
    <t>50 ALDRIDGE ROAD</t>
  </si>
  <si>
    <t>C404</t>
  </si>
  <si>
    <t>SIT Global Health Switzerland</t>
  </si>
  <si>
    <t>LINDSEY</t>
  </si>
  <si>
    <t>GOODNOUGH</t>
  </si>
  <si>
    <t>lgoodnou@u.rochester.edu</t>
  </si>
  <si>
    <t>Lindsey</t>
  </si>
  <si>
    <t>Philosophy</t>
  </si>
  <si>
    <t>CMC BOX 272442</t>
  </si>
  <si>
    <t>Sandy Creek, NY 13145</t>
  </si>
  <si>
    <t>258 Caster Rd</t>
  </si>
  <si>
    <t>Sandy Creek</t>
  </si>
  <si>
    <t>'+1 (315) 8826373</t>
  </si>
  <si>
    <t>Jeremy</t>
  </si>
  <si>
    <t>Goodsell</t>
  </si>
  <si>
    <t>jgoodsel@ur.rochester.edu</t>
  </si>
  <si>
    <t>Mclean, VA 22101-5056</t>
  </si>
  <si>
    <t>7202 Belton Ct</t>
  </si>
  <si>
    <t>Mclean</t>
  </si>
  <si>
    <t>22101-5056</t>
  </si>
  <si>
    <t>'+1 (703) 8356383</t>
  </si>
  <si>
    <t>Molly</t>
  </si>
  <si>
    <t>Goonan</t>
  </si>
  <si>
    <t>mgoonan3@u.rochester.edu</t>
  </si>
  <si>
    <t>CMC BOX 271639</t>
  </si>
  <si>
    <t>Medfield, MA 02052-3204</t>
  </si>
  <si>
    <t>18 Lee Rd</t>
  </si>
  <si>
    <t>Medfield</t>
  </si>
  <si>
    <t>'+1 (617) 8628472</t>
  </si>
  <si>
    <t>hgordon7@u.rochester.edu</t>
  </si>
  <si>
    <t>CMC BOX 272385</t>
  </si>
  <si>
    <t>Pittsburgh, PA 15238-2504</t>
  </si>
  <si>
    <t>114 Crofton Dr</t>
  </si>
  <si>
    <t>15238-2504</t>
  </si>
  <si>
    <t>'+1 (412) 3166813</t>
  </si>
  <si>
    <t>Pauline Francez</t>
  </si>
  <si>
    <t>Gordula</t>
  </si>
  <si>
    <t>HSA Received</t>
  </si>
  <si>
    <t>ELENI</t>
  </si>
  <si>
    <t>GORLA</t>
  </si>
  <si>
    <t>egorla2@u.rochester.edu</t>
  </si>
  <si>
    <t>SIT Chile</t>
  </si>
  <si>
    <t>Arica, Chile</t>
  </si>
  <si>
    <t>MICHELA, VICKI</t>
  </si>
  <si>
    <t>SCHOOL OF NURSING</t>
  </si>
  <si>
    <t>SON DECEMBER 2018 GRADUATE</t>
  </si>
  <si>
    <t>NURSING</t>
  </si>
  <si>
    <t>2525 ANTONIA DRIVE</t>
  </si>
  <si>
    <t>Gorman</t>
  </si>
  <si>
    <t>mgorman5@u.rochester.edu</t>
  </si>
  <si>
    <t>American Studies [AMSS]</t>
  </si>
  <si>
    <t>CMC BOX 274117</t>
  </si>
  <si>
    <t>Towaco, NJ 07082-1456</t>
  </si>
  <si>
    <t>26 Woodshire Ter</t>
  </si>
  <si>
    <t>Towaco</t>
  </si>
  <si>
    <t>'+1 (973) 2991993</t>
  </si>
  <si>
    <t>Gorny</t>
  </si>
  <si>
    <t>agorny@u.rochester.edu</t>
  </si>
  <si>
    <t>Gorshkov</t>
  </si>
  <si>
    <t>mgorshko@u.rochester.edu</t>
  </si>
  <si>
    <t>Russia</t>
  </si>
  <si>
    <t>CMC BOX 276945</t>
  </si>
  <si>
    <t>Moscow</t>
  </si>
  <si>
    <t>Apt. 114</t>
  </si>
  <si>
    <t>7/1 Bolotnikovskaya St.</t>
  </si>
  <si>
    <t>Russian Federation</t>
  </si>
  <si>
    <t>'+1 (585) 4552052</t>
  </si>
  <si>
    <t>CHRISTIANA</t>
  </si>
  <si>
    <t>GOSLIN</t>
  </si>
  <si>
    <t>CLARE</t>
  </si>
  <si>
    <t>cgoslin@u.rochester.edu</t>
  </si>
  <si>
    <t>Multiple, Multiple;Nice, France</t>
  </si>
  <si>
    <t>GOSLIN, DIANE</t>
  </si>
  <si>
    <t>43 MAY ST.</t>
  </si>
  <si>
    <t>64 SNYDER HOLLOW RD</t>
  </si>
  <si>
    <t>NEW PROVIDNCE</t>
  </si>
  <si>
    <t>Goss</t>
  </si>
  <si>
    <t>EESC Summer Field Experience</t>
  </si>
  <si>
    <t>Johannesburg, South Africa</t>
  </si>
  <si>
    <t>GOULD</t>
  </si>
  <si>
    <t>N G</t>
  </si>
  <si>
    <t>cgould4@u.rochester.edu</t>
  </si>
  <si>
    <t>GOULD, ELIGA</t>
  </si>
  <si>
    <t>ENVIRONMENTAL GEOLOGY</t>
  </si>
  <si>
    <t>CMC BOX 273171</t>
  </si>
  <si>
    <t>3 MEADER LANE</t>
  </si>
  <si>
    <t>441 KENDRICK RD</t>
  </si>
  <si>
    <t>CIEE French and Critical Studies in Paris, France</t>
  </si>
  <si>
    <t>Gould</t>
  </si>
  <si>
    <t>Theodore</t>
  </si>
  <si>
    <t>ngould@u.rochester.edu</t>
  </si>
  <si>
    <t>Queen Mary University of London Summer School</t>
  </si>
  <si>
    <t>CMC BOX 275806</t>
  </si>
  <si>
    <t>Schodack Lndg, NY 12156-1905</t>
  </si>
  <si>
    <t>140 Ridge Rd</t>
  </si>
  <si>
    <t>Schodack Lndg</t>
  </si>
  <si>
    <t>12156-1905</t>
  </si>
  <si>
    <t>'+1 (518) 6690960</t>
  </si>
  <si>
    <t>GOWAN</t>
  </si>
  <si>
    <t>ggowan@u.rochester.edu</t>
  </si>
  <si>
    <t>GOWAN, DONNA</t>
  </si>
  <si>
    <t>CMC BOX 277055</t>
  </si>
  <si>
    <t>33 SLEEPY HOLLOW ROAD</t>
  </si>
  <si>
    <t>BRIARCLIFF MANOR</t>
  </si>
  <si>
    <t>MUNRO HOUSE 125</t>
  </si>
  <si>
    <t>ANANYA</t>
  </si>
  <si>
    <t>GOYAL</t>
  </si>
  <si>
    <t>agoyal5@u.rochester.edu</t>
  </si>
  <si>
    <t>Nominated 9/13/17</t>
  </si>
  <si>
    <t>GOYAL, C P</t>
  </si>
  <si>
    <t>91 9999499341</t>
  </si>
  <si>
    <t>CMC BOX 272042</t>
  </si>
  <si>
    <t>GALE 120 124</t>
  </si>
  <si>
    <t>Grable</t>
  </si>
  <si>
    <t>Meredith</t>
  </si>
  <si>
    <t>hgrable@u.rochester.edu</t>
  </si>
  <si>
    <t>Adolescence Education: Social Studies [TH3]</t>
  </si>
  <si>
    <t>Inclusion Adolescence Education (as generalist; for current teachers w/ Master degree) [DA6]</t>
  </si>
  <si>
    <t>310 Exchange Blvd</t>
  </si>
  <si>
    <t>'+1 (847) 6486180</t>
  </si>
  <si>
    <t>GRABOWSKI</t>
  </si>
  <si>
    <t>sgrabow3@u.rochester.edu</t>
  </si>
  <si>
    <t>CMC BOX 274980</t>
  </si>
  <si>
    <t>Lake Forest Park, WA 98155</t>
  </si>
  <si>
    <t>16505 41st Ave Ne</t>
  </si>
  <si>
    <t>Lake Forest Park</t>
  </si>
  <si>
    <t>'+1 (206) 4063920</t>
  </si>
  <si>
    <t>Gradzewicz</t>
  </si>
  <si>
    <t>Bliss</t>
  </si>
  <si>
    <t>lgradzew@u.rochester.edu</t>
  </si>
  <si>
    <t>CMC BOX 277351</t>
  </si>
  <si>
    <t>Kenmore, NY 14217</t>
  </si>
  <si>
    <t>128 East Hazeltine Ave</t>
  </si>
  <si>
    <t>Kenmore</t>
  </si>
  <si>
    <t>'+1 (716) 9308563</t>
  </si>
  <si>
    <t>Graff</t>
  </si>
  <si>
    <t>dgraff2@u.rochester.edu</t>
  </si>
  <si>
    <t>CMC BOX 272284</t>
  </si>
  <si>
    <t>Havertown, PA 19083-3725</t>
  </si>
  <si>
    <t>311 Mill Rd</t>
  </si>
  <si>
    <t>Havertown</t>
  </si>
  <si>
    <t>19083-3725</t>
  </si>
  <si>
    <t>'+1 (610) 9149278</t>
  </si>
  <si>
    <t>GRAHAM</t>
  </si>
  <si>
    <t>mgrah21@u.rochester.edu</t>
  </si>
  <si>
    <t>Prague, Czech Republic  TC</t>
  </si>
  <si>
    <t>GRAHAM, SALLY</t>
  </si>
  <si>
    <t>CMC BOX 276200</t>
  </si>
  <si>
    <t>30 HIGHVIEW AVENUE</t>
  </si>
  <si>
    <t>OLD GREENWICH</t>
  </si>
  <si>
    <t>275 HILL COURT ROAD</t>
  </si>
  <si>
    <t>KENDRICK 211</t>
  </si>
  <si>
    <t>ALISHA</t>
  </si>
  <si>
    <t>GRAMA</t>
  </si>
  <si>
    <t>agrama@u.rochester.edu</t>
  </si>
  <si>
    <t>GRAMA, JYOTHI</t>
  </si>
  <si>
    <t>CMC BOX 271887,</t>
  </si>
  <si>
    <t>17 ORCHARD HILL DR</t>
  </si>
  <si>
    <t>WESTBOROUGH</t>
  </si>
  <si>
    <t>GRANATO</t>
  </si>
  <si>
    <t>jgranato@u.rochester.edu</t>
  </si>
  <si>
    <t>Biological Sciences: Ecology And Evolutionary Biology [BEB]</t>
  </si>
  <si>
    <t>Monroeville, NJ 08343-1748</t>
  </si>
  <si>
    <t>300 Swedesboro Rd</t>
  </si>
  <si>
    <t>Monroeville</t>
  </si>
  <si>
    <t>'+1 (856) 3055883</t>
  </si>
  <si>
    <t>Grande</t>
  </si>
  <si>
    <t>ggrande@u.rochester.edu</t>
  </si>
  <si>
    <t>MICHELA KAY</t>
  </si>
  <si>
    <t>GRANT</t>
  </si>
  <si>
    <t>michela.grant@simon.rochester.edu</t>
  </si>
  <si>
    <t>Simon Grd Sch Bus Admin Grads</t>
  </si>
  <si>
    <t>Audra</t>
  </si>
  <si>
    <t>Grassetti</t>
  </si>
  <si>
    <t>audra.grassetti@simon.rochester.edu</t>
  </si>
  <si>
    <t>Antai College (Simon)</t>
  </si>
  <si>
    <t>Kennedy</t>
  </si>
  <si>
    <t>Graves</t>
  </si>
  <si>
    <t>kgraves2@Simon.rochester.edu</t>
  </si>
  <si>
    <t>GRAVLEE</t>
  </si>
  <si>
    <t>MARINDA</t>
  </si>
  <si>
    <t>sgravlee@u.rochester.edu</t>
  </si>
  <si>
    <t>Malaga, Spain;Granada, Spain</t>
  </si>
  <si>
    <t>GRAVLEE, MARY</t>
  </si>
  <si>
    <t>CMC BOX 276275</t>
  </si>
  <si>
    <t>307 TEMPLE AV S</t>
  </si>
  <si>
    <t>FAYETTE</t>
  </si>
  <si>
    <t>AL</t>
  </si>
  <si>
    <t>237 BARTON ST</t>
  </si>
  <si>
    <t>GRAY</t>
  </si>
  <si>
    <t>jgray20@u.rochester.edu</t>
  </si>
  <si>
    <t>4460 GREEN ROAD</t>
  </si>
  <si>
    <t>CLEVELAND</t>
  </si>
  <si>
    <t>GREEN</t>
  </si>
  <si>
    <t>agreen15@u.rochester.edu</t>
  </si>
  <si>
    <t>BENNETT, ANN</t>
  </si>
  <si>
    <t>3901 SANDALWOOD CT.</t>
  </si>
  <si>
    <t>92 KIRKWOOD STREET</t>
  </si>
  <si>
    <t>LONG BEACH</t>
  </si>
  <si>
    <t>ELI</t>
  </si>
  <si>
    <t>wgreen6@u.rochester.edu</t>
  </si>
  <si>
    <t>Mechanical Engineering Engg</t>
  </si>
  <si>
    <t>sgreen22@u.rochester.edu</t>
  </si>
  <si>
    <t>GREEN, ROBIN</t>
  </si>
  <si>
    <t>RIVERVIEW 300C</t>
  </si>
  <si>
    <t>74 MAMARONECK ROAD</t>
  </si>
  <si>
    <t>LYDIAN</t>
  </si>
  <si>
    <t>lgreen18@u.rochester.edu</t>
  </si>
  <si>
    <t>GREEN, SUSAN</t>
  </si>
  <si>
    <t>PO BOX 550483</t>
  </si>
  <si>
    <t>411 ELECTRA DRIVE</t>
  </si>
  <si>
    <t>SUSAN B ANTHONY 100</t>
  </si>
  <si>
    <t>411 Electra</t>
  </si>
  <si>
    <t>Houston</t>
  </si>
  <si>
    <t>Susan Green</t>
  </si>
  <si>
    <t>DEANDRA</t>
  </si>
  <si>
    <t>dgreen23@u.rochester.edu</t>
  </si>
  <si>
    <t>JAMAICA</t>
  </si>
  <si>
    <t>JOHNSON, SHAWNETT</t>
  </si>
  <si>
    <t>CMC BOX 277393</t>
  </si>
  <si>
    <t>574 EAST 92ND STREET</t>
  </si>
  <si>
    <t>GREENBERG</t>
  </si>
  <si>
    <t>sgreen32@u.rochester.edu</t>
  </si>
  <si>
    <t>CIEE Community Public Health Program in Khon Kaen, Thailand</t>
  </si>
  <si>
    <t>Chemistry [CH]</t>
  </si>
  <si>
    <t>CMC BOX 272523</t>
  </si>
  <si>
    <t>Westwood, MA 02090</t>
  </si>
  <si>
    <t>157 Bay Colony Drive</t>
  </si>
  <si>
    <t>Westwood</t>
  </si>
  <si>
    <t>'+1 (781) 3664646</t>
  </si>
  <si>
    <t>MICAH</t>
  </si>
  <si>
    <t>mgreen26@u.rochester.edu</t>
  </si>
  <si>
    <t>CHOSLOVSKY, MARLA</t>
  </si>
  <si>
    <t>CMC BOX 273356</t>
  </si>
  <si>
    <t>93 DEAN ROAD</t>
  </si>
  <si>
    <t>O'BRIEN 514</t>
  </si>
  <si>
    <t>800 JOSEPH C. WILSON BLVD.</t>
  </si>
  <si>
    <t>Ariel</t>
  </si>
  <si>
    <t>Greenberg</t>
  </si>
  <si>
    <t>agreen42_work@ur.rochester.edu</t>
  </si>
  <si>
    <t>Caitriona</t>
  </si>
  <si>
    <t>Greene</t>
  </si>
  <si>
    <t>Moira</t>
  </si>
  <si>
    <t>cgree11@u.rochester.edu</t>
  </si>
  <si>
    <t>CMC BOX 272533</t>
  </si>
  <si>
    <t>Glen Cove, NY 11542-1911</t>
  </si>
  <si>
    <t>34 Maple Ave</t>
  </si>
  <si>
    <t>Glen Cove</t>
  </si>
  <si>
    <t>11542-1911</t>
  </si>
  <si>
    <t>'+1 (516) 6714303</t>
  </si>
  <si>
    <t>GREENWALD</t>
  </si>
  <si>
    <t>hgreenw2@u.rochester.edu</t>
  </si>
  <si>
    <t>GREENWALD, ANITA</t>
  </si>
  <si>
    <t>CPU BOX #276023</t>
  </si>
  <si>
    <t>13 GREENBRIAR CIRCLE</t>
  </si>
  <si>
    <t>ARMONK</t>
  </si>
  <si>
    <t>RIVERVIEW 400C</t>
  </si>
  <si>
    <t>Greenwood</t>
  </si>
  <si>
    <t>emily.greenwood@rochester.edu</t>
  </si>
  <si>
    <t>Clinical &amp; Soc Psych Col Grads</t>
  </si>
  <si>
    <t>GREENWOOD</t>
  </si>
  <si>
    <t>CAROL</t>
  </si>
  <si>
    <t>kgreenwo@u.rochester.edu</t>
  </si>
  <si>
    <t>GREENWOOD, VIRGINIA</t>
  </si>
  <si>
    <t>CMC BOX 275072</t>
  </si>
  <si>
    <t>7915 132ND ST. CT. E</t>
  </si>
  <si>
    <t>PUYALLUP</t>
  </si>
  <si>
    <t>Greenzang</t>
  </si>
  <si>
    <t>egreenza@u.rochester.edu</t>
  </si>
  <si>
    <t>English: Language, Media and Communication [EMC]</t>
  </si>
  <si>
    <t>CMC BOX 274423</t>
  </si>
  <si>
    <t>Westfield, NJ 07090-2173</t>
  </si>
  <si>
    <t>435 Tremont Ave</t>
  </si>
  <si>
    <t>'+1 (908) 6662434</t>
  </si>
  <si>
    <t>MARIAH</t>
  </si>
  <si>
    <t>GREICO</t>
  </si>
  <si>
    <t>mgreico@u.rochester.edu</t>
  </si>
  <si>
    <t>CAVIGLIANO, DEEANNA</t>
  </si>
  <si>
    <t>CMC BOX 276503</t>
  </si>
  <si>
    <t>655 MCCALL ROAD, APT. 1</t>
  </si>
  <si>
    <t>2745 DEWEY AVE</t>
  </si>
  <si>
    <t>Abigael</t>
  </si>
  <si>
    <t>Gress</t>
  </si>
  <si>
    <t>agress2@ur.rochester.edu</t>
  </si>
  <si>
    <t>Saint James, NY 11780-1119</t>
  </si>
  <si>
    <t>9 Fox Meadow Ln</t>
  </si>
  <si>
    <t>Saint James</t>
  </si>
  <si>
    <t>11780-1119</t>
  </si>
  <si>
    <t>'+1 (631) 7806884</t>
  </si>
  <si>
    <t>GREY</t>
  </si>
  <si>
    <t>egrey@u.rochester.edu</t>
  </si>
  <si>
    <t>HOSHEIT, KELLI</t>
  </si>
  <si>
    <t>CMC BOX 274684</t>
  </si>
  <si>
    <t>33 LESTER AVE, APT 1</t>
  </si>
  <si>
    <t>PAWCATUCK</t>
  </si>
  <si>
    <t>531 ANDERSON TOWER</t>
  </si>
  <si>
    <t>Griepp</t>
  </si>
  <si>
    <t>Zettelmaier</t>
  </si>
  <si>
    <t>Brunettegal81369@yahoo.com</t>
  </si>
  <si>
    <t>MONROE COMMUNITY COLLEGE (ROCHESTER, NY)</t>
  </si>
  <si>
    <t>GRIER</t>
  </si>
  <si>
    <t>agrier2@u.rochester.edu</t>
  </si>
  <si>
    <t>GRIER, CARLA</t>
  </si>
  <si>
    <t>CMC BOX 271229</t>
  </si>
  <si>
    <t>19459 MOUNT JASPER DR</t>
  </si>
  <si>
    <t>CASTRO VALLEY</t>
  </si>
  <si>
    <t>101 CRITTENDED BLVD</t>
  </si>
  <si>
    <t>Grieve</t>
  </si>
  <si>
    <t>agrieve@u.Rochester.edu</t>
  </si>
  <si>
    <t>ESM - Sibelius Academy</t>
  </si>
  <si>
    <t>Helsinki, Finland</t>
  </si>
  <si>
    <t>Griffith</t>
  </si>
  <si>
    <t>dgriff17@u.rochester.edu</t>
  </si>
  <si>
    <t>East Syracuse, NY 13057-9512</t>
  </si>
  <si>
    <t>1113 Cornflower Way N</t>
  </si>
  <si>
    <t>13057-9512</t>
  </si>
  <si>
    <t>'+1 (315) 5463707</t>
  </si>
  <si>
    <t>ALEEM</t>
  </si>
  <si>
    <t>GRIFFITHS</t>
  </si>
  <si>
    <t>agriffi7@u.rochester.edu</t>
  </si>
  <si>
    <t>GRIMES</t>
  </si>
  <si>
    <t>rgrimes@u.rochester.edu</t>
  </si>
  <si>
    <t>U of Oxford Hertford College</t>
  </si>
  <si>
    <t>GRIMES, JULIE</t>
  </si>
  <si>
    <t>CMC BOX 275033</t>
  </si>
  <si>
    <t>171 SAGAMORE DRIVE</t>
  </si>
  <si>
    <t>BUILDING C</t>
  </si>
  <si>
    <t>GRINNELL</t>
  </si>
  <si>
    <t>DIANE</t>
  </si>
  <si>
    <t>egrinnel@u.rochester.edu</t>
  </si>
  <si>
    <t>Siena, Italy  TC</t>
  </si>
  <si>
    <t>GRINNELL, ELIZABETH</t>
  </si>
  <si>
    <t>CMC BOX 271648</t>
  </si>
  <si>
    <t>14 BALLYDRAIN ROAD</t>
  </si>
  <si>
    <t>FRAMINGHAM</t>
  </si>
  <si>
    <t>CROSBY 111</t>
  </si>
  <si>
    <t>API Granada  TC</t>
  </si>
  <si>
    <t>GRIP</t>
  </si>
  <si>
    <t>mgrip2@u.rochester.edu</t>
  </si>
  <si>
    <t>Nominated 09-18-2018</t>
  </si>
  <si>
    <t>MASON, OWEN</t>
  </si>
  <si>
    <t>1040 GENESEE ST</t>
  </si>
  <si>
    <t>Groenewoud</t>
  </si>
  <si>
    <t>cgroene2@u.rochester.edu</t>
  </si>
  <si>
    <t>CMC BOX 27132F</t>
  </si>
  <si>
    <t>Lansing, MI 48911-6140</t>
  </si>
  <si>
    <t>2965 Beech Ridge Dr</t>
  </si>
  <si>
    <t>Lansing</t>
  </si>
  <si>
    <t>48911-6140</t>
  </si>
  <si>
    <t>'+1 (517) 8987233</t>
  </si>
  <si>
    <t>GROFF</t>
  </si>
  <si>
    <t>james.groff@simon.rochester.edu</t>
  </si>
  <si>
    <t>79 RED LEAF DR</t>
  </si>
  <si>
    <t>79 Red Leaf Dr</t>
  </si>
  <si>
    <t>Lisa Groff</t>
  </si>
  <si>
    <t>Grosberg</t>
  </si>
  <si>
    <t>Faulkner</t>
  </si>
  <si>
    <t>jgrosber@u.rochester.edu</t>
  </si>
  <si>
    <t>CMC BOX 276205</t>
  </si>
  <si>
    <t>Sudbury, MA 01776-1315</t>
  </si>
  <si>
    <t>25 Old Coach Rd</t>
  </si>
  <si>
    <t>'+1 (978) 4608328</t>
  </si>
  <si>
    <t>GROSS</t>
  </si>
  <si>
    <t>rgross12@u.rochester.edu</t>
  </si>
  <si>
    <t>DTU - Technical University of Denmark (GE3 - Engineering)</t>
  </si>
  <si>
    <t>Lyngby, Denmark</t>
  </si>
  <si>
    <t>CLARY, KAREN</t>
  </si>
  <si>
    <t>CMC BOX 273901</t>
  </si>
  <si>
    <t>25 CRICKET HILL DRIVE</t>
  </si>
  <si>
    <t>77 CAVERSHAM WOODS</t>
  </si>
  <si>
    <t>25 SWAN TRL</t>
  </si>
  <si>
    <t>Xiomara</t>
  </si>
  <si>
    <t>Grossett</t>
  </si>
  <si>
    <t>xgrosset@u.rochester.edu</t>
  </si>
  <si>
    <t>Grover</t>
  </si>
  <si>
    <t>cgrover3@u.rochester.edu</t>
  </si>
  <si>
    <t>CMC BOX 274945</t>
  </si>
  <si>
    <t>Barrington, RI 02806-4825</t>
  </si>
  <si>
    <t>20 Thomas St</t>
  </si>
  <si>
    <t>Barrington</t>
  </si>
  <si>
    <t>'+1 (401) 6269270</t>
  </si>
  <si>
    <t>GRUBBS</t>
  </si>
  <si>
    <t>dgrubbs2@u.rochester.edu</t>
  </si>
  <si>
    <t>CMC BOX 272080</t>
  </si>
  <si>
    <t>San Anselmo, CA 94960</t>
  </si>
  <si>
    <t>1633 San Anselmo Ave.</t>
  </si>
  <si>
    <t>San Anselmo</t>
  </si>
  <si>
    <t>'+1 (415) 7177958</t>
  </si>
  <si>
    <t>HANWEN</t>
  </si>
  <si>
    <t>hgu3@u.rochester.edu</t>
  </si>
  <si>
    <t>CMC BOX 272491</t>
  </si>
  <si>
    <t>Rochester, NY 14420</t>
  </si>
  <si>
    <t>176 Raleigh st</t>
  </si>
  <si>
    <t>'+1 (781) 9969282</t>
  </si>
  <si>
    <t>HAOCHEN</t>
  </si>
  <si>
    <t>hgu4@u.rochester.edu</t>
  </si>
  <si>
    <t>Street</t>
  </si>
  <si>
    <t>T27-b, Xinchenggongguan, Huayuan</t>
  </si>
  <si>
    <t>'+1 (585) 2986599</t>
  </si>
  <si>
    <t>RANDI</t>
  </si>
  <si>
    <t>rgu3@u.rochester.edu</t>
  </si>
  <si>
    <t>CMC BOX 271508</t>
  </si>
  <si>
    <t>Yuefujiangnan 2 3 1006</t>
  </si>
  <si>
    <t>Yongding St Yi #1 Block</t>
  </si>
  <si>
    <t>'+1 (585) 2105684</t>
  </si>
  <si>
    <t>FANFEI</t>
  </si>
  <si>
    <t>fgu2@u.rochester.edu</t>
  </si>
  <si>
    <t>CMC BOX 277163</t>
  </si>
  <si>
    <t>Nanchang</t>
  </si>
  <si>
    <t>2802, Wandahuafu, Cuiyuan Road</t>
  </si>
  <si>
    <t>'+1 (585) 9571904</t>
  </si>
  <si>
    <t>JIAYI</t>
  </si>
  <si>
    <t>jgu10@u.rochester.edu</t>
  </si>
  <si>
    <t>Room 801  No. 14 Lane 218 Miaopu Road Pudong New District</t>
  </si>
  <si>
    <t>'+1 (585) 7437628</t>
  </si>
  <si>
    <t>QIANQIAN</t>
  </si>
  <si>
    <t>qgu3@u.rochester.edu</t>
  </si>
  <si>
    <t>CMC BOX 271013</t>
  </si>
  <si>
    <t>Keyuan S Rd Nanshan</t>
  </si>
  <si>
    <t>9-10a Caihongzhian</t>
  </si>
  <si>
    <t>'+1 (585) 4907352</t>
  </si>
  <si>
    <t>YU</t>
  </si>
  <si>
    <t>ygu21@u.rochester.edu</t>
  </si>
  <si>
    <t>Nantong</t>
  </si>
  <si>
    <t>Jihuacheng Chongchuan Dist</t>
  </si>
  <si>
    <t>Rm 3007 Bldg #3 Zhongmanshi</t>
  </si>
  <si>
    <t>lgu8@u.rochester.edu</t>
  </si>
  <si>
    <t>CMC BOX 276266</t>
  </si>
  <si>
    <t>Mountain View, CA 94043-4987</t>
  </si>
  <si>
    <t>3600 Pyramid Way</t>
  </si>
  <si>
    <t>94043-4987</t>
  </si>
  <si>
    <t>'+1 (913) 3139189</t>
  </si>
  <si>
    <t>Shiyang</t>
  </si>
  <si>
    <t>sgu10@u.rochester.edu</t>
  </si>
  <si>
    <t>CMC BOX 274292</t>
  </si>
  <si>
    <t>Xicheng district</t>
  </si>
  <si>
    <t>B97 Xuanwumen West St. Shangzuo Building 1402</t>
  </si>
  <si>
    <t>'+1 (585) 5536644</t>
  </si>
  <si>
    <t>Jimmy</t>
  </si>
  <si>
    <t>Guadagno</t>
  </si>
  <si>
    <t>jimmyg.guadagno@gmail.com</t>
  </si>
  <si>
    <t>MONROE COMMUNITY COLLEGE</t>
  </si>
  <si>
    <t>jimmy</t>
  </si>
  <si>
    <t>they them or she her</t>
  </si>
  <si>
    <t>4462 Latting Road</t>
  </si>
  <si>
    <t>shortsville</t>
  </si>
  <si>
    <t>Shortsville</t>
  </si>
  <si>
    <t>Anthony Jr Guadagno</t>
  </si>
  <si>
    <t>CHENXIAO</t>
  </si>
  <si>
    <t>GUAN</t>
  </si>
  <si>
    <t>cguan@u.rochester.edu</t>
  </si>
  <si>
    <t>GUAN, BAOHONG</t>
  </si>
  <si>
    <t>CPO BOX 272926</t>
  </si>
  <si>
    <t>ZHEWEN</t>
  </si>
  <si>
    <t>zguan3@u.rochester.edu</t>
  </si>
  <si>
    <t>GUAN, JINXUE</t>
  </si>
  <si>
    <t>CMC BOX 273476</t>
  </si>
  <si>
    <t>1796 CRITTENDEN ROAD #6</t>
  </si>
  <si>
    <t>TIANHAO</t>
  </si>
  <si>
    <t>tguan4@u.rochester.edu</t>
  </si>
  <si>
    <t>CMC BOX 273582</t>
  </si>
  <si>
    <t>Suite F9 4301 Hanhe Rd</t>
  </si>
  <si>
    <t>'+1 (434) 4666286</t>
  </si>
  <si>
    <t>GUARNACCIA</t>
  </si>
  <si>
    <t>aguarnac@u.rochester.edu</t>
  </si>
  <si>
    <t>GUARNACCIA, MICHAEL</t>
  </si>
  <si>
    <t>CMC BOX 271489</t>
  </si>
  <si>
    <t>4 LINDEMAN AVENUE</t>
  </si>
  <si>
    <t>CLOSTER</t>
  </si>
  <si>
    <t>975 HILL COURT ROAD</t>
  </si>
  <si>
    <t>GUARNIERI</t>
  </si>
  <si>
    <t>sguarnie@u.rochester.edu</t>
  </si>
  <si>
    <t>CMC BOX 274078</t>
  </si>
  <si>
    <t>Sleepy Hollow, NY 10591</t>
  </si>
  <si>
    <t>1 Terrace Close</t>
  </si>
  <si>
    <t>Sleepy Hollow</t>
  </si>
  <si>
    <t>'+1 (914) 7070229</t>
  </si>
  <si>
    <t>JOANNA</t>
  </si>
  <si>
    <t>GUAY</t>
  </si>
  <si>
    <t>jguay3@u.rochester.edu</t>
  </si>
  <si>
    <t>CMC BOX 273772</t>
  </si>
  <si>
    <t>Downingtown, PA 19335</t>
  </si>
  <si>
    <t>116 Marsh Creek Drive</t>
  </si>
  <si>
    <t>Downingtown</t>
  </si>
  <si>
    <t>'+1 (610) 4637262</t>
  </si>
  <si>
    <t>SRAVYA</t>
  </si>
  <si>
    <t>GUDIPUDI</t>
  </si>
  <si>
    <t>NANDITHA</t>
  </si>
  <si>
    <t>sgudipud@u.rochester.edu</t>
  </si>
  <si>
    <t>GUDIPUDI, RAJARAM</t>
  </si>
  <si>
    <t>DROPPED DURING D/A PERIOD</t>
  </si>
  <si>
    <t>CMC BOX 271872</t>
  </si>
  <si>
    <t>1716 N HUGHES AVE</t>
  </si>
  <si>
    <t>CLOVIS</t>
  </si>
  <si>
    <t>TIERNAN HALL</t>
  </si>
  <si>
    <t>LV Prasad Eye Institute Summer Research Experience (LVPEI) (Faculty Led)</t>
  </si>
  <si>
    <t>Hyderabad, India</t>
  </si>
  <si>
    <t>Galip</t>
  </si>
  <si>
    <t>Guendogdu</t>
  </si>
  <si>
    <t>galip.guendogdu@simon.rochester.edu</t>
  </si>
  <si>
    <t>PAULA</t>
  </si>
  <si>
    <t>GUERRA</t>
  </si>
  <si>
    <t>pguerra@u.rochester.edu</t>
  </si>
  <si>
    <t>IES Abroad Milan - Italy Today</t>
  </si>
  <si>
    <t>CMC BOX 275509</t>
  </si>
  <si>
    <t>n/a, AZ 85745</t>
  </si>
  <si>
    <t>n.a</t>
  </si>
  <si>
    <t>'+1 (520) 4427049</t>
  </si>
  <si>
    <t>Dariel</t>
  </si>
  <si>
    <t>Guerra</t>
  </si>
  <si>
    <t>dguerra3@u.rochester.edu</t>
  </si>
  <si>
    <t>CMC BOX 273551</t>
  </si>
  <si>
    <t>91 Down St</t>
  </si>
  <si>
    <t>'+1 (585) 4714914</t>
  </si>
  <si>
    <t>MARCELO</t>
  </si>
  <si>
    <t>GUERRA GONZALEZ</t>
  </si>
  <si>
    <t>mguerrag@u.rochester.edu</t>
  </si>
  <si>
    <t>GONZALEZ GARZA, TERESA DEL CAR</t>
  </si>
  <si>
    <t>CMC BOX 271096</t>
  </si>
  <si>
    <t>CROSBY 235</t>
  </si>
  <si>
    <t>Central Park 5533</t>
  </si>
  <si>
    <t>Colonia Jardines del Paseo</t>
  </si>
  <si>
    <t>Monterrey</t>
  </si>
  <si>
    <t>NL</t>
  </si>
  <si>
    <t>'+5218182540442</t>
  </si>
  <si>
    <t>Teresa Gonzalez</t>
  </si>
  <si>
    <t>GUI</t>
  </si>
  <si>
    <t>cgui@u.rochester.edu</t>
  </si>
  <si>
    <t>CUHK  SURP</t>
  </si>
  <si>
    <t>GUI, JIANCHAO</t>
  </si>
  <si>
    <t>(86)18951670863</t>
  </si>
  <si>
    <t>MAISONETTE 491</t>
  </si>
  <si>
    <t>500 JOSEPH C.WILSON BLVD</t>
  </si>
  <si>
    <t>TIANMU</t>
  </si>
  <si>
    <t>tgui@u.rochester.edu</t>
  </si>
  <si>
    <t>CMC BOX 271505</t>
  </si>
  <si>
    <t>Hefei</t>
  </si>
  <si>
    <t>Shushan Dist</t>
  </si>
  <si>
    <t>Rm 2401 Bldg 8 Yulongwan</t>
  </si>
  <si>
    <t>'+1 (585) 7668658</t>
  </si>
  <si>
    <t>GUIDI</t>
  </si>
  <si>
    <t>oguidi@u.rochester.edu</t>
  </si>
  <si>
    <t>KRESS, CHRISTINA</t>
  </si>
  <si>
    <t>CMC BOX 274742</t>
  </si>
  <si>
    <t>655 GUN CLUB ROAD</t>
  </si>
  <si>
    <t>LITTLE FALLS</t>
  </si>
  <si>
    <t>RIVERVIEW APARTMENTS BUILDINGC</t>
  </si>
  <si>
    <t>137 LAKEVIEW DRIVE</t>
  </si>
  <si>
    <t>GUIDO</t>
  </si>
  <si>
    <t>aguido@u.rochester.edu</t>
  </si>
  <si>
    <t>Granada, Spain;Port-of-Spain, Trinidad and Tobago</t>
  </si>
  <si>
    <t>GUIDO, ROCHELLE</t>
  </si>
  <si>
    <t>CMC BOX 275341</t>
  </si>
  <si>
    <t>21 AMETHYST DRIVE</t>
  </si>
  <si>
    <t>1236 S PLYMOUTH AVE ROCHESTER</t>
  </si>
  <si>
    <t>APARTMENT 8, BUILDING 40</t>
  </si>
  <si>
    <t>ROBERTS GARDENS</t>
  </si>
  <si>
    <t>Pilar</t>
  </si>
  <si>
    <t>Guido</t>
  </si>
  <si>
    <t>pguido2@u.Rochester.edu</t>
  </si>
  <si>
    <t>MAXIME</t>
  </si>
  <si>
    <t>GUIGNAND</t>
  </si>
  <si>
    <t>CLAUDE</t>
  </si>
  <si>
    <t>maxime.guignand@simon.rochester.edu</t>
  </si>
  <si>
    <t>New York, NY 10150</t>
  </si>
  <si>
    <t>No. 4</t>
  </si>
  <si>
    <t>909 3rd Avenue</t>
  </si>
  <si>
    <t>'+1 (917) 3090832</t>
  </si>
  <si>
    <t>Guillandeaux</t>
  </si>
  <si>
    <t>ana.guillandeaux@simon.rochester.edu</t>
  </si>
  <si>
    <t>286 EASTERN PARKWAY</t>
  </si>
  <si>
    <t>APT 1D</t>
  </si>
  <si>
    <t>OWYN</t>
  </si>
  <si>
    <t>GUINNIP</t>
  </si>
  <si>
    <t>oguinnip@u.rochester.edu</t>
  </si>
  <si>
    <t>CMC BOX 274487</t>
  </si>
  <si>
    <t>Auburn, NY 13021</t>
  </si>
  <si>
    <t>49 Havens Ave</t>
  </si>
  <si>
    <t>Auburn</t>
  </si>
  <si>
    <t>'+1 (315) 7298972</t>
  </si>
  <si>
    <t>GABRIEL</t>
  </si>
  <si>
    <t>GUISADO</t>
  </si>
  <si>
    <t>gguisado@u.rochester.edu</t>
  </si>
  <si>
    <t>GUISADO, DEBRA</t>
  </si>
  <si>
    <t>310 SOUTHWORTH ROAD</t>
  </si>
  <si>
    <t>310 SOUTHWORTH RD.</t>
  </si>
  <si>
    <t>BURTON 212</t>
  </si>
  <si>
    <t>Gunderson</t>
  </si>
  <si>
    <t>Joyce</t>
  </si>
  <si>
    <t>kgunders@u.rochester.edu</t>
  </si>
  <si>
    <t>CMC BOX 275885</t>
  </si>
  <si>
    <t>Renton, WA 98058-8509</t>
  </si>
  <si>
    <t>17041 151st Ave Se</t>
  </si>
  <si>
    <t>Renton</t>
  </si>
  <si>
    <t>98058-8509</t>
  </si>
  <si>
    <t>'+1 (425) 9026397</t>
  </si>
  <si>
    <t>WALLACE</t>
  </si>
  <si>
    <t>GUNDY</t>
  </si>
  <si>
    <t>GIBB</t>
  </si>
  <si>
    <t>wallace.gundy@simon.rochester.edu</t>
  </si>
  <si>
    <t>285 CORYS LANE</t>
  </si>
  <si>
    <t>PORTSMOUTH</t>
  </si>
  <si>
    <t>GUNN</t>
  </si>
  <si>
    <t>SYLVESTER GARFI</t>
  </si>
  <si>
    <t>jgunn5@u.rochester.edu</t>
  </si>
  <si>
    <t>Nominated 09-24-2018</t>
  </si>
  <si>
    <t>WEBER, JACQEULINE</t>
  </si>
  <si>
    <t>CMC BOX 275521</t>
  </si>
  <si>
    <t>897C ADELAIDE ST WEST</t>
  </si>
  <si>
    <t>TORONTO</t>
  </si>
  <si>
    <t>M6J 3TI</t>
  </si>
  <si>
    <t>43 WESTVIEW TER</t>
  </si>
  <si>
    <t>JORDY</t>
  </si>
  <si>
    <t>GUNTUR</t>
  </si>
  <si>
    <t>jguntur@u.rochester.edu</t>
  </si>
  <si>
    <t>MCCAWLEY, LINA</t>
  </si>
  <si>
    <t>CMC BOX 275516, ANDERSON 420</t>
  </si>
  <si>
    <t>187 BRIDGE RD</t>
  </si>
  <si>
    <t>BUILDING B ROOM 204</t>
  </si>
  <si>
    <t>Aditya</t>
  </si>
  <si>
    <t>Gunturi</t>
  </si>
  <si>
    <t>Sriram</t>
  </si>
  <si>
    <t>Aditya_Gunturi@URMC.Rochester.edu</t>
  </si>
  <si>
    <t>Hultz Prize</t>
  </si>
  <si>
    <t>New Hope, PA 18938</t>
  </si>
  <si>
    <t>2248 Bellflower Lane</t>
  </si>
  <si>
    <t>New Hope</t>
  </si>
  <si>
    <t>'+1 (267) 6146115</t>
  </si>
  <si>
    <t>Split, Croatia</t>
  </si>
  <si>
    <t>ZUNRAN</t>
  </si>
  <si>
    <t>GUO</t>
  </si>
  <si>
    <t>zguo6@u.rochester.edu</t>
  </si>
  <si>
    <t>GUO, XINGWU</t>
  </si>
  <si>
    <t>Albert</t>
  </si>
  <si>
    <t>LOVEJOY HALL 422</t>
  </si>
  <si>
    <t>LILY</t>
  </si>
  <si>
    <t>lguo15@u.rochester.edu</t>
  </si>
  <si>
    <t>GUO, WEN</t>
  </si>
  <si>
    <t>CMC BOX 275123</t>
  </si>
  <si>
    <t>40 FRANKLIN STREET</t>
  </si>
  <si>
    <t>NORTHPORT</t>
  </si>
  <si>
    <t>WILDER TOWERS</t>
  </si>
  <si>
    <t>XIANZI</t>
  </si>
  <si>
    <t>xguo16@u.rochester.edu</t>
  </si>
  <si>
    <t>ZHOU, JINGQIONG</t>
  </si>
  <si>
    <t>310 EXCHANGE BLVD APT 330</t>
  </si>
  <si>
    <t>XUEYAO</t>
  </si>
  <si>
    <t>xguo21@u.rochester.edu</t>
  </si>
  <si>
    <t>LI, HUI</t>
  </si>
  <si>
    <t>86-18591882128</t>
  </si>
  <si>
    <t>CPU BOX 274420</t>
  </si>
  <si>
    <t>RM 602 BLDG 44 #13 YANTA RD</t>
  </si>
  <si>
    <t>XI'AN</t>
  </si>
  <si>
    <t>HOEING 319, 1 FACULTY ROAD</t>
  </si>
  <si>
    <t>WENBO</t>
  </si>
  <si>
    <t>wguo9@u.rochester.edu</t>
  </si>
  <si>
    <t>IES Abroad London Direct Enrollment - Slade School of Fine Art</t>
  </si>
  <si>
    <t>ZHENG, HUIPING</t>
  </si>
  <si>
    <t>CMC BOX 274200</t>
  </si>
  <si>
    <t>SUSAN B ANTHONY 354</t>
  </si>
  <si>
    <t>xguo25@u.rochester.edu</t>
  </si>
  <si>
    <t>CMC BOX 277049</t>
  </si>
  <si>
    <t>#207 Weiyang Rd</t>
  </si>
  <si>
    <t>Rm 506 Bldg 48 Baodai Cmnty</t>
  </si>
  <si>
    <t>'+86 (138) 13194550</t>
  </si>
  <si>
    <t>MENGSHU</t>
  </si>
  <si>
    <t>mguo11@u.rochester.edu</t>
  </si>
  <si>
    <t>CMC BOX 275314</t>
  </si>
  <si>
    <t>Fuzhou</t>
  </si>
  <si>
    <t>Rm 1501 Bldg 1</t>
  </si>
  <si>
    <t>#33 Shiyan Rd Cangshan Dist</t>
  </si>
  <si>
    <t>'+1 (516) 4173786</t>
  </si>
  <si>
    <t>Lijun</t>
  </si>
  <si>
    <t>Guo</t>
  </si>
  <si>
    <t>lguo21@u.rochester.edu</t>
  </si>
  <si>
    <t>B6 1001 Yihexingyuan No 87  Road Laoshan</t>
  </si>
  <si>
    <t>District Laoshan</t>
  </si>
  <si>
    <t>Qingdao</t>
  </si>
  <si>
    <t>Shandong</t>
  </si>
  <si>
    <t>Long</t>
  </si>
  <si>
    <t>longguo45@qq.com</t>
  </si>
  <si>
    <t>108 Majiapu E Rd. Fengtai District.</t>
  </si>
  <si>
    <t>'+86 18800025109</t>
  </si>
  <si>
    <t>Long Guo</t>
  </si>
  <si>
    <t>SHIYAO</t>
  </si>
  <si>
    <t>sguo18@u.rochester.edu</t>
  </si>
  <si>
    <t>CMC BOX 275026</t>
  </si>
  <si>
    <t>Youqing Rd Minhang Dist</t>
  </si>
  <si>
    <t>Rm 701 Bldg 13 Lane 50</t>
  </si>
  <si>
    <t>'+1 (585) 7752855</t>
  </si>
  <si>
    <t>Chenchun</t>
  </si>
  <si>
    <t>Sunny_Guo@URMC.Rochester.edu</t>
  </si>
  <si>
    <t>Owerri, Nigeria</t>
  </si>
  <si>
    <t>Ofc for Medical Educ Grads</t>
  </si>
  <si>
    <t>RAHUL</t>
  </si>
  <si>
    <t>GUPTA</t>
  </si>
  <si>
    <t>rgupta21@u.rochester.edu</t>
  </si>
  <si>
    <t>GUPTA, RAM BABOO</t>
  </si>
  <si>
    <t>CMC BOX 276307</t>
  </si>
  <si>
    <t>CROSBY 221</t>
  </si>
  <si>
    <t>INTERNATIONAL HOUSE</t>
  </si>
  <si>
    <t>2299 PIEDMONT AVE</t>
  </si>
  <si>
    <t>BERKELEY</t>
  </si>
  <si>
    <t>Kush</t>
  </si>
  <si>
    <t>Gupta</t>
  </si>
  <si>
    <t>Mohan</t>
  </si>
  <si>
    <t>kgupta9@u.rochester.edu</t>
  </si>
  <si>
    <t>CMC BOX 273753</t>
  </si>
  <si>
    <t>San Ramon, CA 94583-9101</t>
  </si>
  <si>
    <t>627 Hardcastle Ct</t>
  </si>
  <si>
    <t>San Ramon</t>
  </si>
  <si>
    <t>94583-9101</t>
  </si>
  <si>
    <t>'+1 (717) 3215500</t>
  </si>
  <si>
    <t>Nishtha</t>
  </si>
  <si>
    <t>ngupta23@Simon.rochester.edu</t>
  </si>
  <si>
    <t>Sudhanshu</t>
  </si>
  <si>
    <t>sudhanshu.gupta@rochester.edu</t>
  </si>
  <si>
    <t>Etterbeek, Belgium</t>
  </si>
  <si>
    <t>Computer Science Graduates</t>
  </si>
  <si>
    <t>KRISTINE</t>
  </si>
  <si>
    <t>GURCAN</t>
  </si>
  <si>
    <t>kgurcan@u.rochester.edu</t>
  </si>
  <si>
    <t>GURCAN, LAURA</t>
  </si>
  <si>
    <t>CMC BOX 275976</t>
  </si>
  <si>
    <t>5 INDEPENDENCE DRIVE</t>
  </si>
  <si>
    <t>WHIPPANY</t>
  </si>
  <si>
    <t>102 BROOKS CROSSING</t>
  </si>
  <si>
    <t>Shari</t>
  </si>
  <si>
    <t>Gurusinghe</t>
  </si>
  <si>
    <t>sgurusin@u.rochester.edu</t>
  </si>
  <si>
    <t>Gusman</t>
  </si>
  <si>
    <t>jgusman@u.rochester.edu</t>
  </si>
  <si>
    <t>Gusmano</t>
  </si>
  <si>
    <t>Curran Kelley</t>
  </si>
  <si>
    <t>gusmanoa1@hawkmail.newpaltz.edu</t>
  </si>
  <si>
    <t>SUNY New Paltz</t>
  </si>
  <si>
    <t>SUNY COLLEGE-NEW PALTZ (NEW PALTZ, NY)</t>
  </si>
  <si>
    <t>GUTSCHOW</t>
  </si>
  <si>
    <t>william_gutschow@urmc.rochester.edu</t>
  </si>
  <si>
    <t>Psychiatry SMH MIPS</t>
  </si>
  <si>
    <t>Baris</t>
  </si>
  <si>
    <t>Guzelsoy</t>
  </si>
  <si>
    <t>bguzelso@u.rochester.edu</t>
  </si>
  <si>
    <t>Turkey</t>
  </si>
  <si>
    <t>CMC BOX 274548</t>
  </si>
  <si>
    <t>'+1 (585) 2301799</t>
  </si>
  <si>
    <t>Yasmin</t>
  </si>
  <si>
    <t>Guzman-Cisneros</t>
  </si>
  <si>
    <t>yguzmanc@u.rochester.edu</t>
  </si>
  <si>
    <t>CMC BOX 272304</t>
  </si>
  <si>
    <t>New York, NY 10029-6169</t>
  </si>
  <si>
    <t>Apt 20</t>
  </si>
  <si>
    <t>175 E 101st St</t>
  </si>
  <si>
    <t>10029-6169</t>
  </si>
  <si>
    <t>'+1 (646) 5300209</t>
  </si>
  <si>
    <t>EMMANUEL</t>
  </si>
  <si>
    <t>GWEAMEE</t>
  </si>
  <si>
    <t>TODD</t>
  </si>
  <si>
    <t>egweamee@u.rochester.edu</t>
  </si>
  <si>
    <t>LIBERIA</t>
  </si>
  <si>
    <t>CLARKE, CYNTHIA</t>
  </si>
  <si>
    <t>CMC BOX 276487</t>
  </si>
  <si>
    <t>YED Road, Mango Town Community</t>
  </si>
  <si>
    <t>Township of Virginia</t>
  </si>
  <si>
    <t>Montserrado County</t>
  </si>
  <si>
    <t>'+231-77-777-5348</t>
  </si>
  <si>
    <t>Samuel T. Gweamee</t>
  </si>
  <si>
    <t>TRUNG</t>
  </si>
  <si>
    <t>HA</t>
  </si>
  <si>
    <t>VINH</t>
  </si>
  <si>
    <t>tha5@u.rochester.edu</t>
  </si>
  <si>
    <t>VIETNAM</t>
  </si>
  <si>
    <t>LINDBLAD, KAREN</t>
  </si>
  <si>
    <t>CMC BOX 277073</t>
  </si>
  <si>
    <t>105 RALEIGH STREET</t>
  </si>
  <si>
    <t>15636 HIGHWAY 146 N</t>
  </si>
  <si>
    <t>Liberty</t>
  </si>
  <si>
    <t>936-253-4068</t>
  </si>
  <si>
    <t>Thoa Ha</t>
  </si>
  <si>
    <t>Aunt</t>
  </si>
  <si>
    <t>HAASE</t>
  </si>
  <si>
    <t>ehaase2@u.rochester.edu</t>
  </si>
  <si>
    <t>PILLSWORTH, PATRICIA</t>
  </si>
  <si>
    <t>CMC BOX 272255</t>
  </si>
  <si>
    <t>27 BENEDICT ST</t>
  </si>
  <si>
    <t>CASTLETON</t>
  </si>
  <si>
    <t>1500 S PLYMOUTH AVE.</t>
  </si>
  <si>
    <t>115 SEAMAN AVE</t>
  </si>
  <si>
    <t>HACKETT</t>
  </si>
  <si>
    <t>mhackett@u.rochester.edu</t>
  </si>
  <si>
    <t>HWS - Siberia</t>
  </si>
  <si>
    <t>Barnaul, Russia</t>
  </si>
  <si>
    <t>HACKETT, ROSEMARY</t>
  </si>
  <si>
    <t>CMC BOX 276984</t>
  </si>
  <si>
    <t>1 PAERDEGAT 9TH ST</t>
  </si>
  <si>
    <t>Haeck</t>
  </si>
  <si>
    <t>elisabeth.haeck@simon.rochester.edu</t>
  </si>
  <si>
    <t>BELGIUM</t>
  </si>
  <si>
    <t>HAECK, PHILIPPE</t>
  </si>
  <si>
    <t>32 475 258817</t>
  </si>
  <si>
    <t>1013 EXCHANGE ST APT 1</t>
  </si>
  <si>
    <t>Haefner</t>
  </si>
  <si>
    <t>jhaefne6@simon.rochester.edu</t>
  </si>
  <si>
    <t>9 Clintwood Drive, Apartment E</t>
  </si>
  <si>
    <t>'+1 (315) 4606972</t>
  </si>
  <si>
    <t>GWENDOLYN</t>
  </si>
  <si>
    <t>HAFFENDEN</t>
  </si>
  <si>
    <t>ghaffend@u.rochester.edu</t>
  </si>
  <si>
    <t>HAFFENDEN, GEORGE</t>
  </si>
  <si>
    <t>784 OLEAN RD.</t>
  </si>
  <si>
    <t>CARLEY</t>
  </si>
  <si>
    <t>HAFT</t>
  </si>
  <si>
    <t>chaft@u.rochester.edu</t>
  </si>
  <si>
    <t>MANI, PARVIN</t>
  </si>
  <si>
    <t>5555 RESERVOIR DR</t>
  </si>
  <si>
    <t>STE 208</t>
  </si>
  <si>
    <t>SAN DIEGO</t>
  </si>
  <si>
    <t>1500 S PLYMOUTH AVE, ROCHESTER</t>
  </si>
  <si>
    <t>BROOKS CROSSING 22</t>
  </si>
  <si>
    <t>5555 Reservoir Dr Ste 208</t>
  </si>
  <si>
    <t>619-583-7555</t>
  </si>
  <si>
    <t>Parvin Mani</t>
  </si>
  <si>
    <t>IES Abroad London Direct Enrollment ‚Äì Queen Mary, University of London</t>
  </si>
  <si>
    <t>Oliver</t>
  </si>
  <si>
    <t>Hagen</t>
  </si>
  <si>
    <t>oliver.hagen@rochester.edu</t>
  </si>
  <si>
    <t>HAGEN, JOHN</t>
  </si>
  <si>
    <t>45 LISPENARD ST.</t>
  </si>
  <si>
    <t>APT. 8W</t>
  </si>
  <si>
    <t>APT. #207</t>
  </si>
  <si>
    <t>CIARA CHARLESSE SIEGEL</t>
  </si>
  <si>
    <t>HAGER</t>
  </si>
  <si>
    <t>chager@u.rochester.edu</t>
  </si>
  <si>
    <t>HAGER, MICHELE</t>
  </si>
  <si>
    <t>BOX 72</t>
  </si>
  <si>
    <t>75 TAYLOR BLVD SE</t>
  </si>
  <si>
    <t>MEDICINE HAT</t>
  </si>
  <si>
    <t>AB</t>
  </si>
  <si>
    <t>T1B 4A5</t>
  </si>
  <si>
    <t>CAROLYN JEANNIN</t>
  </si>
  <si>
    <t>HAGERTY</t>
  </si>
  <si>
    <t>carolyn.hagerty@simon.rochester.edu</t>
  </si>
  <si>
    <t>TONI ANNE</t>
  </si>
  <si>
    <t>HAHN</t>
  </si>
  <si>
    <t>thahn4@u.rochester.edu</t>
  </si>
  <si>
    <t>DIS Copenhagen - Art &amp; Visual Culture</t>
  </si>
  <si>
    <t>Kausar</t>
  </si>
  <si>
    <t>Haider</t>
  </si>
  <si>
    <t>khaider@u.rochester.edu</t>
  </si>
  <si>
    <t>HAIDER, KAUSAR</t>
  </si>
  <si>
    <t>328 E MAIN STREET</t>
  </si>
  <si>
    <t>APPT 402</t>
  </si>
  <si>
    <t>MAYA</t>
  </si>
  <si>
    <t>HAIGIS</t>
  </si>
  <si>
    <t>mhaigis@u.rochester.edu</t>
  </si>
  <si>
    <t>WIN, DEWI</t>
  </si>
  <si>
    <t>CMC BOX 273141</t>
  </si>
  <si>
    <t>10 PHLOX LANE</t>
  </si>
  <si>
    <t>REDIETU</t>
  </si>
  <si>
    <t>HAILE</t>
  </si>
  <si>
    <t>rhaile2@u.rochester.edu</t>
  </si>
  <si>
    <t>BISOWUR, AKALU</t>
  </si>
  <si>
    <t>CMC BOX 276723</t>
  </si>
  <si>
    <t>714 SLIGO AVE APT.#103</t>
  </si>
  <si>
    <t>1 FACULTY ROAD</t>
  </si>
  <si>
    <t>GILBERT HALL</t>
  </si>
  <si>
    <t>Hajec</t>
  </si>
  <si>
    <t>ahajec@u.rochester.edu</t>
  </si>
  <si>
    <t>CMC BOX 277380</t>
  </si>
  <si>
    <t>Webster, NY 14580</t>
  </si>
  <si>
    <t>947 Maple Drive</t>
  </si>
  <si>
    <t>'+1 (585) 2808055</t>
  </si>
  <si>
    <t>HALEBIAN</t>
  </si>
  <si>
    <t>ROSS</t>
  </si>
  <si>
    <t>jhalebia@u.rochester.edu</t>
  </si>
  <si>
    <t>PASS, LISA</t>
  </si>
  <si>
    <t>CMC 276032</t>
  </si>
  <si>
    <t>2 E END AVE, APT 2A</t>
  </si>
  <si>
    <t>535 FRATERNITY ROAD</t>
  </si>
  <si>
    <t>2 East End Avenue Apartment 2A</t>
  </si>
  <si>
    <t>New York City</t>
  </si>
  <si>
    <t>Lisa K Pass</t>
  </si>
  <si>
    <t>ARVIN</t>
  </si>
  <si>
    <t>HALIM</t>
  </si>
  <si>
    <t>ahalim@u.rochester.edu</t>
  </si>
  <si>
    <t>INDONESIA</t>
  </si>
  <si>
    <t>HALIM, AMIN</t>
  </si>
  <si>
    <t>CMC BOX 272624</t>
  </si>
  <si>
    <t>15373 NW NIGHTSHADE DR</t>
  </si>
  <si>
    <t>490 KENDRICK RD</t>
  </si>
  <si>
    <t>HALL</t>
  </si>
  <si>
    <t>khall15@u.rochester.edu</t>
  </si>
  <si>
    <t>DEMARTINO, JILL</t>
  </si>
  <si>
    <t>CMC BOX 271532</t>
  </si>
  <si>
    <t>17A MARPLE LANE</t>
  </si>
  <si>
    <t>ALPHA DELTA PHI FRATERNITY</t>
  </si>
  <si>
    <t>4770 SAINT PAUL BLVD</t>
  </si>
  <si>
    <t>GAVIN</t>
  </si>
  <si>
    <t>gavin.hall@simon.rochester.edu</t>
  </si>
  <si>
    <t>333 WILLOUGHBLY AVENUE</t>
  </si>
  <si>
    <t>APT. 3</t>
  </si>
  <si>
    <t>1174 EAST 40TH STREET</t>
  </si>
  <si>
    <t>1174 East 40 Street</t>
  </si>
  <si>
    <t>Anna Ellis</t>
  </si>
  <si>
    <t>BIANCA</t>
  </si>
  <si>
    <t>bhall10@u.rochester.edu</t>
  </si>
  <si>
    <t>NGO</t>
  </si>
  <si>
    <t>Interdepartmental Studies [IPA]</t>
  </si>
  <si>
    <t>Audio And Music Engineering [AU]</t>
  </si>
  <si>
    <t>CMC BOX 271443</t>
  </si>
  <si>
    <t>Kingston 00008</t>
  </si>
  <si>
    <t>7 Purley Close St. Andrew</t>
  </si>
  <si>
    <t>Kingston</t>
  </si>
  <si>
    <t>Ki</t>
  </si>
  <si>
    <t>'+1 (929) 2506899</t>
  </si>
  <si>
    <t>7 Purley Close</t>
  </si>
  <si>
    <t>Shortwood</t>
  </si>
  <si>
    <t>Cheryl McIntyre Hall</t>
  </si>
  <si>
    <t>HALLAGAN</t>
  </si>
  <si>
    <t>challaga@u.rochester.edu</t>
  </si>
  <si>
    <t>HALLAGAN, PAM</t>
  </si>
  <si>
    <t>CMC BOX 271291</t>
  </si>
  <si>
    <t>28 RICHDALE RD</t>
  </si>
  <si>
    <t>WILDER TOWER, TOWERS RD</t>
  </si>
  <si>
    <t>HAM</t>
  </si>
  <si>
    <t>INWOO</t>
  </si>
  <si>
    <t>eham2@u.rochester.edu</t>
  </si>
  <si>
    <t>SIT Kenya</t>
  </si>
  <si>
    <t>Nairobi, Kenya</t>
  </si>
  <si>
    <t>HAM, STEVEN</t>
  </si>
  <si>
    <t>CMC BOX 271176</t>
  </si>
  <si>
    <t>77 SUGAR MAPLE DRIVE</t>
  </si>
  <si>
    <t>ROSLYN</t>
  </si>
  <si>
    <t>FREDERICO</t>
  </si>
  <si>
    <t>HAMA</t>
  </si>
  <si>
    <t>MUECALIA</t>
  </si>
  <si>
    <t>fhama@u.rochester.edu</t>
  </si>
  <si>
    <t>ANGOLA</t>
  </si>
  <si>
    <t>HAMA, AGOSTINHO</t>
  </si>
  <si>
    <t>GEOMECHANICS</t>
  </si>
  <si>
    <t>CMC BOX 271252</t>
  </si>
  <si>
    <t>BROOKS, APARTMENT 43B</t>
  </si>
  <si>
    <t>500 JOSEPH C WILSON B</t>
  </si>
  <si>
    <t>Hamel</t>
  </si>
  <si>
    <t>mhamel@u.rochester.edu</t>
  </si>
  <si>
    <t>CMC BOX 277406</t>
  </si>
  <si>
    <t>Aurora, NY 13026-0081</t>
  </si>
  <si>
    <t>2128 State Route 90</t>
  </si>
  <si>
    <t>13026-0081</t>
  </si>
  <si>
    <t>'+1 (315) 3788553</t>
  </si>
  <si>
    <t>phamel@u.rochester.edu</t>
  </si>
  <si>
    <t>CMC BOX 275536</t>
  </si>
  <si>
    <t>Maplewood, NJ 07040</t>
  </si>
  <si>
    <t>467 Valley Street, Apt. 7K</t>
  </si>
  <si>
    <t>Maplewood</t>
  </si>
  <si>
    <t>'+1 (973) 6344608</t>
  </si>
  <si>
    <t>BEVERLY</t>
  </si>
  <si>
    <t>HAMILTON</t>
  </si>
  <si>
    <t>DEPAUL</t>
  </si>
  <si>
    <t>bhamilt7@u.rochester.edu</t>
  </si>
  <si>
    <t>DEPAUL, VIRGINIA</t>
  </si>
  <si>
    <t>CMC BOX 275882</t>
  </si>
  <si>
    <t>3408 WINCHESTER LANE</t>
  </si>
  <si>
    <t>GLENVIEW</t>
  </si>
  <si>
    <t>GALE 110</t>
  </si>
  <si>
    <t>Abigail</t>
  </si>
  <si>
    <t>Hamilton</t>
  </si>
  <si>
    <t>ahamil18@u.rochester.edu</t>
  </si>
  <si>
    <t>CMC Box 272603</t>
  </si>
  <si>
    <t>'+1 (903) 5592490</t>
  </si>
  <si>
    <t>Hamson</t>
  </si>
  <si>
    <t>JIASHI</t>
  </si>
  <si>
    <t>HAN</t>
  </si>
  <si>
    <t>jhan38@u.rochester.edu</t>
  </si>
  <si>
    <t>ROUGEUX, DEBRA</t>
  </si>
  <si>
    <t>CPU BOX 272673</t>
  </si>
  <si>
    <t>601-4-13 LIDABOLANYUAN</t>
  </si>
  <si>
    <t>HEINIUCHENG RD, HEXI DISTRICT</t>
  </si>
  <si>
    <t>TIANJIN</t>
  </si>
  <si>
    <t>86-22-23389609</t>
  </si>
  <si>
    <t>4331 LOWER RIVER ROAD</t>
  </si>
  <si>
    <t>YOUNGSTOWN</t>
  </si>
  <si>
    <t>YULIN</t>
  </si>
  <si>
    <t>yhan27@u.rochester.edu</t>
  </si>
  <si>
    <t>CMC BOX 273515</t>
  </si>
  <si>
    <t>Shijiazhuang</t>
  </si>
  <si>
    <t>#150 Jianshe S St</t>
  </si>
  <si>
    <t>'+86 (186) 30141383</t>
  </si>
  <si>
    <t>ZIBIN</t>
  </si>
  <si>
    <t>zibin.han@simon.rochester.edu</t>
  </si>
  <si>
    <t>2 Xiangshanzhong St</t>
  </si>
  <si>
    <t>D-6c Tianebao</t>
  </si>
  <si>
    <t>'+1 (843) 4423776</t>
  </si>
  <si>
    <t>Mingzhe</t>
  </si>
  <si>
    <t>Han</t>
  </si>
  <si>
    <t>mhan12@u.rochester.edu</t>
  </si>
  <si>
    <t>18B302, Cuiwei Garden, Liyuan Road, Nanshan District</t>
  </si>
  <si>
    <t>Mingzhe Han</t>
  </si>
  <si>
    <t>ehan3@u.rochester.edu</t>
  </si>
  <si>
    <t>Waseda University - Summer Session</t>
  </si>
  <si>
    <t>CMC BOX 273688</t>
  </si>
  <si>
    <t>Rochester, NY 14618</t>
  </si>
  <si>
    <t>40 Runnymede Rd</t>
  </si>
  <si>
    <t>'+1 (585) 4659994</t>
  </si>
  <si>
    <t>CMC BOX 274363</t>
  </si>
  <si>
    <t>Gongye 8th Street</t>
  </si>
  <si>
    <t>18b302, Cuiwei Garden</t>
  </si>
  <si>
    <t>'+86 (188) 13576570</t>
  </si>
  <si>
    <t>Yiwei</t>
  </si>
  <si>
    <t>yhan32@u.rochester.edu</t>
  </si>
  <si>
    <t>CMC BOX 271279</t>
  </si>
  <si>
    <t>Tianjin</t>
  </si>
  <si>
    <t>1-1003 Huayuanwuzuo, Xinweidi Road, Hexi District</t>
  </si>
  <si>
    <t>Ti</t>
  </si>
  <si>
    <t>'+86 (186) 22578149</t>
  </si>
  <si>
    <t>Yuer</t>
  </si>
  <si>
    <t>yhan37@u.rochester.edu</t>
  </si>
  <si>
    <t>CMC BOX 275830</t>
  </si>
  <si>
    <t>Waterford, CT 06385-4359</t>
  </si>
  <si>
    <t>583 Vauxhall Street Ext</t>
  </si>
  <si>
    <t>'+1 (626) 5414403</t>
  </si>
  <si>
    <t>DALTON</t>
  </si>
  <si>
    <t>HANAWAY</t>
  </si>
  <si>
    <t>dhanaway@u.rochester.edu</t>
  </si>
  <si>
    <t>BOCK, KATJA</t>
  </si>
  <si>
    <t>CMC BOX 273774</t>
  </si>
  <si>
    <t>14 WARREN STREET</t>
  </si>
  <si>
    <t>CHAMBERS BUILDING</t>
  </si>
  <si>
    <t>HANGE</t>
  </si>
  <si>
    <t>ehange@u.rochester.edu</t>
  </si>
  <si>
    <t>HANGE, MARGARET</t>
  </si>
  <si>
    <t>CPU BOX 274812</t>
  </si>
  <si>
    <t>4788 SUMMERHURST DRIVE</t>
  </si>
  <si>
    <t>LIVERPOOL</t>
  </si>
  <si>
    <t>76A BROOKS CROSSING</t>
  </si>
  <si>
    <t>TALOSHILI</t>
  </si>
  <si>
    <t>HANGULA</t>
  </si>
  <si>
    <t>OLAVI</t>
  </si>
  <si>
    <t>thangula@u.rochester.edu</t>
  </si>
  <si>
    <t>Namibia</t>
  </si>
  <si>
    <t>CMC BOX 271222</t>
  </si>
  <si>
    <t>Windhoek</t>
  </si>
  <si>
    <t>Erf 2071 Petronella St</t>
  </si>
  <si>
    <t>Kh</t>
  </si>
  <si>
    <t>'+1 (585) 4509920</t>
  </si>
  <si>
    <t>Erf 2071</t>
  </si>
  <si>
    <t>Petronella Street</t>
  </si>
  <si>
    <t>Khomasdal</t>
  </si>
  <si>
    <t>Khomas</t>
  </si>
  <si>
    <t>'+264811244424</t>
  </si>
  <si>
    <t>Denias Hangula</t>
  </si>
  <si>
    <t>Hankinson</t>
  </si>
  <si>
    <t>ahankins@u.rochester.edu</t>
  </si>
  <si>
    <t>Stage Management [STGMGT]</t>
  </si>
  <si>
    <t>CMC BOX 272324</t>
  </si>
  <si>
    <t>Cumberlnd Ctr, ME 04021-3923</t>
  </si>
  <si>
    <t>13 Karole Ln</t>
  </si>
  <si>
    <t>Cumberlnd Ctr</t>
  </si>
  <si>
    <t>'+1 (207) 6158526</t>
  </si>
  <si>
    <t>HANLON-HALL</t>
  </si>
  <si>
    <t>khanlonh@u.rochester.edu</t>
  </si>
  <si>
    <t>HANLON, ELAINE</t>
  </si>
  <si>
    <t>CMC BOX 273804</t>
  </si>
  <si>
    <t>1821 BEEKMAN ST</t>
  </si>
  <si>
    <t>DANIEL ISLAND</t>
  </si>
  <si>
    <t>SC</t>
  </si>
  <si>
    <t>1236 PLYMOUTH AVE</t>
  </si>
  <si>
    <t>ROACHESTER</t>
  </si>
  <si>
    <t>52 DOROTHY LANE</t>
  </si>
  <si>
    <t>STAFFORD</t>
  </si>
  <si>
    <t>Marlene</t>
  </si>
  <si>
    <t>ahanna4@u.rochester.edu</t>
  </si>
  <si>
    <t>German [GER]</t>
  </si>
  <si>
    <t>Franklin, WI 53132</t>
  </si>
  <si>
    <t>4520 W Hunting Park Dr.</t>
  </si>
  <si>
    <t>'+1 (414) 8134025</t>
  </si>
  <si>
    <t>MOLLIE</t>
  </si>
  <si>
    <t>HANSEN</t>
  </si>
  <si>
    <t>EVA ASHLYNN</t>
  </si>
  <si>
    <t>mhansen9@u.rochester.edu</t>
  </si>
  <si>
    <t>HANSEN, ANN</t>
  </si>
  <si>
    <t>CMC BOX 271357</t>
  </si>
  <si>
    <t>5515 NE 187TH ST.</t>
  </si>
  <si>
    <t>1236 S. PLYMOUTH AVENUE</t>
  </si>
  <si>
    <t>Meg</t>
  </si>
  <si>
    <t>Hanson</t>
  </si>
  <si>
    <t>mhanson8@u.rochester.edu</t>
  </si>
  <si>
    <t>CMC BOX 273374</t>
  </si>
  <si>
    <t>West Windsor, NJ 08550-1844</t>
  </si>
  <si>
    <t>1 Stuart Ln W</t>
  </si>
  <si>
    <t>'+1 (609) 5407844</t>
  </si>
  <si>
    <t>SIMENG</t>
  </si>
  <si>
    <t>shao4@u.rochester.edu</t>
  </si>
  <si>
    <t>Galapagos, Ecuador;Quito, Ecuador</t>
  </si>
  <si>
    <t>GAO, LIPING</t>
  </si>
  <si>
    <t>CMC BOX 273333</t>
  </si>
  <si>
    <t>1459 SOUTH AVE</t>
  </si>
  <si>
    <t>Yu</t>
  </si>
  <si>
    <t>Hao</t>
  </si>
  <si>
    <t>465535898@qq.com</t>
  </si>
  <si>
    <t>601, 2 unit, No.50 Hubei Road</t>
  </si>
  <si>
    <t>qingdao</t>
  </si>
  <si>
    <t>AMY MARY</t>
  </si>
  <si>
    <t>HAPP</t>
  </si>
  <si>
    <t>amy_happ@urmc.rochester.edu</t>
  </si>
  <si>
    <t>Gov &amp; Community Relations</t>
  </si>
  <si>
    <t>Athena</t>
  </si>
  <si>
    <t>Haq</t>
  </si>
  <si>
    <t>ahaq_work@ur.rochester.edu</t>
  </si>
  <si>
    <t>Susan B. Anthony Center</t>
  </si>
  <si>
    <t>Mazen</t>
  </si>
  <si>
    <t>Haqqi</t>
  </si>
  <si>
    <t>mhaqqi@u.Rochester.edu</t>
  </si>
  <si>
    <t>CMC BOX 273436</t>
  </si>
  <si>
    <t>Brookfield, WI 53045-3830</t>
  </si>
  <si>
    <t>19160 Ashbourne Ln</t>
  </si>
  <si>
    <t>Brookfield</t>
  </si>
  <si>
    <t>53045-3830</t>
  </si>
  <si>
    <t>'+1 (414) 2391970</t>
  </si>
  <si>
    <t>HARDARDT</t>
  </si>
  <si>
    <t>thardard@u.rochester.edu</t>
  </si>
  <si>
    <t>HARDARDT, KIMBERLY</t>
  </si>
  <si>
    <t>CPU BOX 272335</t>
  </si>
  <si>
    <t>84 MAPLE HILL RD</t>
  </si>
  <si>
    <t>HUNTINGTON</t>
  </si>
  <si>
    <t>RIVERVIEW BUILDING C 104D</t>
  </si>
  <si>
    <t>Hardinger</t>
  </si>
  <si>
    <t>Thardinger.de@gmail.com</t>
  </si>
  <si>
    <t>630 Spruce Lane</t>
  </si>
  <si>
    <t>ALANNA</t>
  </si>
  <si>
    <t>HARDY</t>
  </si>
  <si>
    <t>JANEL</t>
  </si>
  <si>
    <t>ahardy2@u.rochester.edu</t>
  </si>
  <si>
    <t>HARDY, ALICIA</t>
  </si>
  <si>
    <t>CPU BOX 274696</t>
  </si>
  <si>
    <t>4224 CLOUDBERRY COURT</t>
  </si>
  <si>
    <t>BURTONSVILLE</t>
  </si>
  <si>
    <t>DOUGLASS LEADERSHIP HOUSE</t>
  </si>
  <si>
    <t>575 WILSON BLVD</t>
  </si>
  <si>
    <t>ahardy3@u.rochester.edu</t>
  </si>
  <si>
    <t>IES London</t>
  </si>
  <si>
    <t>HARDY, TAMARA</t>
  </si>
  <si>
    <t>CMC BOX 271278</t>
  </si>
  <si>
    <t>1120 SW SHOREBROOK DR</t>
  </si>
  <si>
    <t>NORMANDY PARK</t>
  </si>
  <si>
    <t>67 BROOKS AVENUE</t>
  </si>
  <si>
    <t>HARGROVE</t>
  </si>
  <si>
    <t>SCHWARTZ</t>
  </si>
  <si>
    <t>dhargro3@u.rochester.edu</t>
  </si>
  <si>
    <t>HARGROVE, SHELLEY</t>
  </si>
  <si>
    <t>CPU BOX 273742</t>
  </si>
  <si>
    <t>22 FELLSCREST RD</t>
  </si>
  <si>
    <t>ESSEX FELLS</t>
  </si>
  <si>
    <t>GILBERT 284</t>
  </si>
  <si>
    <t>Haro Menendez</t>
  </si>
  <si>
    <t>iharomen@u.rochester.edu</t>
  </si>
  <si>
    <t>Caracas, Venezuela</t>
  </si>
  <si>
    <t>Venezuela</t>
  </si>
  <si>
    <t>CMC BOX 272283</t>
  </si>
  <si>
    <t>500 Joseph C Wilson Blvd.</t>
  </si>
  <si>
    <t>'+1 (585) 2853637</t>
  </si>
  <si>
    <t>TERIKA</t>
  </si>
  <si>
    <t>HARRELL</t>
  </si>
  <si>
    <t>HYDEA</t>
  </si>
  <si>
    <t>tharrell@u.rochester.edu</t>
  </si>
  <si>
    <t>JAMISON-HARRELL, MARY</t>
  </si>
  <si>
    <t>CPU BOX 272058</t>
  </si>
  <si>
    <t>2207 COTSWOLD COURT</t>
  </si>
  <si>
    <t>Harrigan-Laquercia</t>
  </si>
  <si>
    <t>BRANDON</t>
  </si>
  <si>
    <t>HARRIS</t>
  </si>
  <si>
    <t>bharr11@u.rochester.edu</t>
  </si>
  <si>
    <t>CIEE London</t>
  </si>
  <si>
    <t>HARRIS, JACLYN</t>
  </si>
  <si>
    <t>4 CARVER ROAD</t>
  </si>
  <si>
    <t>WELLESLEY HILLS</t>
  </si>
  <si>
    <t>1042 GENESEE STREET</t>
  </si>
  <si>
    <t>DYLAN</t>
  </si>
  <si>
    <t>dharr20@u.rochester.edu</t>
  </si>
  <si>
    <t>HARRIS, DYLAN</t>
  </si>
  <si>
    <t>APT. 521</t>
  </si>
  <si>
    <t>328 EAST MAIN STREET</t>
  </si>
  <si>
    <t>12 MARINERS LANE</t>
  </si>
  <si>
    <t>KEMAH</t>
  </si>
  <si>
    <t>KAYE</t>
  </si>
  <si>
    <t>rharr21@u.rochester.edu</t>
  </si>
  <si>
    <t>GUYANA</t>
  </si>
  <si>
    <t>HARRIS, MICHELLE</t>
  </si>
  <si>
    <t>RIVERVIEW C 207</t>
  </si>
  <si>
    <t>1236 PLYMOUTH AVENUE</t>
  </si>
  <si>
    <t>eharr20@u.rochester.edu</t>
  </si>
  <si>
    <t>HARRIS, REBECCA</t>
  </si>
  <si>
    <t>CMC BOX 277366</t>
  </si>
  <si>
    <t>309 GOVERNORS DR</t>
  </si>
  <si>
    <t>WALLINGFORD</t>
  </si>
  <si>
    <t>FAIRCHILD 330</t>
  </si>
  <si>
    <t>charr31@u.rochester.edu</t>
  </si>
  <si>
    <t>CMC BOX 275923</t>
  </si>
  <si>
    <t>Pompton Lakes, NJ 07442</t>
  </si>
  <si>
    <t>1074 Colfax Ave</t>
  </si>
  <si>
    <t>Pompton Lakes</t>
  </si>
  <si>
    <t>'+1 (908) 4188866</t>
  </si>
  <si>
    <t>SAMEKH</t>
  </si>
  <si>
    <t>HARRIS REED</t>
  </si>
  <si>
    <t>sharrisr@u.rochester.edu</t>
  </si>
  <si>
    <t>HARRIS REED, MI COLE</t>
  </si>
  <si>
    <t>MS IN ED ADMIN/HED/STU AFFAIRS</t>
  </si>
  <si>
    <t>2586 BAILEY AVE, UPPER</t>
  </si>
  <si>
    <t>mharri20@u.rochester.edu</t>
  </si>
  <si>
    <t>Chelsea, MA 02150</t>
  </si>
  <si>
    <t>53 Broadway</t>
  </si>
  <si>
    <t>'+1 (585) 5202390</t>
  </si>
  <si>
    <t>Peyton</t>
  </si>
  <si>
    <t>peyton.harrison3@tamu.edu</t>
  </si>
  <si>
    <t>401 NC-54 W</t>
  </si>
  <si>
    <t>Apt D14</t>
  </si>
  <si>
    <t>Carrboro</t>
  </si>
  <si>
    <t>HARROW</t>
  </si>
  <si>
    <t>nharrow@u.rochester.edu</t>
  </si>
  <si>
    <t>HARROW, STEVE</t>
  </si>
  <si>
    <t>435 LANNING RD</t>
  </si>
  <si>
    <t>HONEOYE FALLS</t>
  </si>
  <si>
    <t>hharrow@u.rochester.edu</t>
  </si>
  <si>
    <t>HARROW, ANNE</t>
  </si>
  <si>
    <t>111 EAST AVE, APT. 200</t>
  </si>
  <si>
    <t>ROCHESTER,</t>
  </si>
  <si>
    <t>Annalise</t>
  </si>
  <si>
    <t>Harter</t>
  </si>
  <si>
    <t>Ming-Ai</t>
  </si>
  <si>
    <t>aharter5@u.rochester.edu</t>
  </si>
  <si>
    <t>Seoul National University - International Summer Program</t>
  </si>
  <si>
    <t>CMC BOX 273488</t>
  </si>
  <si>
    <t>Ithaca, NY 14850</t>
  </si>
  <si>
    <t>230 Strawberry Hill Circle Unit 2</t>
  </si>
  <si>
    <t>'+1 (336) 6849963</t>
  </si>
  <si>
    <t>Olaniyi</t>
  </si>
  <si>
    <t>Harty</t>
  </si>
  <si>
    <t>oharty@u.Rochester.edu</t>
  </si>
  <si>
    <t>HARVEY</t>
  </si>
  <si>
    <t>kharvey4@u.rochester.edu</t>
  </si>
  <si>
    <t>Environmental Medicine</t>
  </si>
  <si>
    <t>Eileen</t>
  </si>
  <si>
    <t>Harvey</t>
  </si>
  <si>
    <t>eharvey6@u.rochester.edu</t>
  </si>
  <si>
    <t>CMC BOX 273509</t>
  </si>
  <si>
    <t>Vienna, VA 22182-2131</t>
  </si>
  <si>
    <t>1880 Foxstone Dr</t>
  </si>
  <si>
    <t>Vienna</t>
  </si>
  <si>
    <t>22182-2131</t>
  </si>
  <si>
    <t>'+1 (703) 7864949</t>
  </si>
  <si>
    <t>HARWOOD</t>
  </si>
  <si>
    <t>aharwood@u.rochester.edu</t>
  </si>
  <si>
    <t>DES JARDINS, JANET</t>
  </si>
  <si>
    <t>31-641231714</t>
  </si>
  <si>
    <t>GILBERT 463</t>
  </si>
  <si>
    <t>1 LYLE ST</t>
  </si>
  <si>
    <t>COTTAM</t>
  </si>
  <si>
    <t>NOE1BO</t>
  </si>
  <si>
    <t>Nazahah</t>
  </si>
  <si>
    <t>Farhana</t>
  </si>
  <si>
    <t>nhasan3@u.rochester.edu</t>
  </si>
  <si>
    <t>CMC BOX 273225</t>
  </si>
  <si>
    <t>Jamaica, NY 11432-2621</t>
  </si>
  <si>
    <t>8543 167th St</t>
  </si>
  <si>
    <t>11432-2621</t>
  </si>
  <si>
    <t>'+1 (929) 3510652</t>
  </si>
  <si>
    <t>MaryClaire</t>
  </si>
  <si>
    <t>Haseley</t>
  </si>
  <si>
    <t>maryclaire_haseley@urmc.rochester.edu</t>
  </si>
  <si>
    <t>Apt 701</t>
  </si>
  <si>
    <t>277 Alexander St</t>
  </si>
  <si>
    <t>'+1 (716) 2802248</t>
  </si>
  <si>
    <t>ENA</t>
  </si>
  <si>
    <t>HASELJIC</t>
  </si>
  <si>
    <t>ehaselji@u.rochester.edu</t>
  </si>
  <si>
    <t>HASELJIC, AMRA</t>
  </si>
  <si>
    <t>ANDERSON HALL 811</t>
  </si>
  <si>
    <t>NADA</t>
  </si>
  <si>
    <t>HASIC</t>
  </si>
  <si>
    <t>nhasic@u.rochester.edu</t>
  </si>
  <si>
    <t>77240 Bosanska Krupa 01</t>
  </si>
  <si>
    <t>Ulica Branilaca Grada bb</t>
  </si>
  <si>
    <t>Bosanska Krupa</t>
  </si>
  <si>
    <t>Un</t>
  </si>
  <si>
    <t>'+387 (62) 001590</t>
  </si>
  <si>
    <t>MARY-KATE</t>
  </si>
  <si>
    <t>HASSELWANDER</t>
  </si>
  <si>
    <t>mhassel2@u.rochester.edu</t>
  </si>
  <si>
    <t>HASSELWANDER, KELLY</t>
  </si>
  <si>
    <t>CMC BOX 271978</t>
  </si>
  <si>
    <t>15 DANFORD CT</t>
  </si>
  <si>
    <t>RIVERVIEW BUILDING G</t>
  </si>
  <si>
    <t>405A</t>
  </si>
  <si>
    <t>Hastings</t>
  </si>
  <si>
    <t>Lueck</t>
  </si>
  <si>
    <t>jlh102@geneseo.edu</t>
  </si>
  <si>
    <t>SUNY GENESEO</t>
  </si>
  <si>
    <t>101 Northumberland Rd</t>
  </si>
  <si>
    <t>Ava</t>
  </si>
  <si>
    <t>Hathaway</t>
  </si>
  <si>
    <t>Shelby</t>
  </si>
  <si>
    <t>Hauff</t>
  </si>
  <si>
    <t>shauff@u.rochester.edu</t>
  </si>
  <si>
    <t>CMC BOX 272995</t>
  </si>
  <si>
    <t>Nazareth, PA 18064-9268</t>
  </si>
  <si>
    <t>5888 Sullivan Trl</t>
  </si>
  <si>
    <t>Nazareth</t>
  </si>
  <si>
    <t>18064-9268</t>
  </si>
  <si>
    <t>'+1 (484) 6617757</t>
  </si>
  <si>
    <t>ORION</t>
  </si>
  <si>
    <t>HAUNSTRUP</t>
  </si>
  <si>
    <t>ohaunstr@u.rochester.edu</t>
  </si>
  <si>
    <t>HAUNSTRUP, GEORGE</t>
  </si>
  <si>
    <t>CMC BOX 272072</t>
  </si>
  <si>
    <t>173 RINDGE AVE</t>
  </si>
  <si>
    <t>3R</t>
  </si>
  <si>
    <t>CAMBRIDGE</t>
  </si>
  <si>
    <t>RIVERVIEW APARTMENTS C 206</t>
  </si>
  <si>
    <t>HAUSER</t>
  </si>
  <si>
    <t>MAE</t>
  </si>
  <si>
    <t>chauser3@u.rochester.edu</t>
  </si>
  <si>
    <t>HAUSER, MINDY</t>
  </si>
  <si>
    <t>36 BROOKS CROSSING APPARTMENTS</t>
  </si>
  <si>
    <t>66 MONROE PARKWAY</t>
  </si>
  <si>
    <t>KURTIS</t>
  </si>
  <si>
    <t>HAUT</t>
  </si>
  <si>
    <t>GLENN</t>
  </si>
  <si>
    <t>khaut@u.rochester.edu</t>
  </si>
  <si>
    <t>HAUT, DAVID</t>
  </si>
  <si>
    <t>CMC BOX 273423</t>
  </si>
  <si>
    <t>701 COONEY RD</t>
  </si>
  <si>
    <t>CALEDONIA</t>
  </si>
  <si>
    <t>535 FRATERNITY RD</t>
  </si>
  <si>
    <t>Hawkes</t>
  </si>
  <si>
    <t>ohawkes@u.Rochester.edu</t>
  </si>
  <si>
    <t>Towers/Riverview</t>
  </si>
  <si>
    <t>HAWKINS</t>
  </si>
  <si>
    <t>IRENE</t>
  </si>
  <si>
    <t>shawkin8@u.rochester.edu</t>
  </si>
  <si>
    <t>CMC BOX 274168</t>
  </si>
  <si>
    <t>Attleboro Falls, MA 02763-4063</t>
  </si>
  <si>
    <t>72 Michael Rd</t>
  </si>
  <si>
    <t>Attleboro Falls</t>
  </si>
  <si>
    <t>'+1 (774) 2199567</t>
  </si>
  <si>
    <t>Hawn</t>
  </si>
  <si>
    <t>ALEXHAWN@YAHOO.COM</t>
  </si>
  <si>
    <t>2912 West 113th Street</t>
  </si>
  <si>
    <t>Leawood</t>
  </si>
  <si>
    <t>KS</t>
  </si>
  <si>
    <t>HAYWARD</t>
  </si>
  <si>
    <t>phayward@u.rochester.edu</t>
  </si>
  <si>
    <t>HAYWARD, LYNNE</t>
  </si>
  <si>
    <t>CMC BOX 272101</t>
  </si>
  <si>
    <t>16 LIVINGSTON DRIVE</t>
  </si>
  <si>
    <t>PEABODY</t>
  </si>
  <si>
    <t>1236 S.PLYMOUTH AVE</t>
  </si>
  <si>
    <t>Hayward</t>
  </si>
  <si>
    <t>ehaywar3@u.Rochester.edu</t>
  </si>
  <si>
    <t>waiting for CAF 9/11</t>
  </si>
  <si>
    <t>Varuni</t>
  </si>
  <si>
    <t>Hazra</t>
  </si>
  <si>
    <t>vhazra@u.rochester.edu</t>
  </si>
  <si>
    <t>CMC BOX 271288</t>
  </si>
  <si>
    <t>Parade Ground Road,</t>
  </si>
  <si>
    <t>14-A, Parade Ground Road Officers' Colony,</t>
  </si>
  <si>
    <t>Pune</t>
  </si>
  <si>
    <t>'+1 (585) 4108201</t>
  </si>
  <si>
    <t>PING</t>
  </si>
  <si>
    <t>HE</t>
  </si>
  <si>
    <t>phe@u.rochester.edu</t>
  </si>
  <si>
    <t>XIA, OLIVER</t>
  </si>
  <si>
    <t>CPU BOX 271973</t>
  </si>
  <si>
    <t>RIVERVIEW B 408</t>
  </si>
  <si>
    <t>ANNIE</t>
  </si>
  <si>
    <t>ZIAN</t>
  </si>
  <si>
    <t>ahe6@u.rochester.edu</t>
  </si>
  <si>
    <t>HE, SHULIN</t>
  </si>
  <si>
    <t>CMC BOX 276561</t>
  </si>
  <si>
    <t>8 OLDE WOODS LANE</t>
  </si>
  <si>
    <t>MONTVALE</t>
  </si>
  <si>
    <t>29 PAIGE STREET</t>
  </si>
  <si>
    <t>YETIAN</t>
  </si>
  <si>
    <t>yhe24@u.rochester.edu</t>
  </si>
  <si>
    <t>YU, JIAWEN</t>
  </si>
  <si>
    <t>CPU BOX 272120</t>
  </si>
  <si>
    <t>APT 331</t>
  </si>
  <si>
    <t>JIEYU</t>
  </si>
  <si>
    <t>jhe18@u.rochester.edu</t>
  </si>
  <si>
    <t>HE, JIANJUN</t>
  </si>
  <si>
    <t>'+8618670810229</t>
  </si>
  <si>
    <t>92 ARVINE HEIGHTS</t>
  </si>
  <si>
    <t>JINGXIAO</t>
  </si>
  <si>
    <t>jhe15@u.rochester.edu</t>
  </si>
  <si>
    <t>LI, FENG</t>
  </si>
  <si>
    <t>CMC BOX 271375</t>
  </si>
  <si>
    <t>162 ROSSITER RD.</t>
  </si>
  <si>
    <t>bhe4@u.rochester.edu</t>
  </si>
  <si>
    <t>IES Beijing, China TC</t>
  </si>
  <si>
    <t>HE, HONG</t>
  </si>
  <si>
    <t>CMC BOX 276129</t>
  </si>
  <si>
    <t>1724 63RD ST</t>
  </si>
  <si>
    <t>DEKIEWIET TOWER</t>
  </si>
  <si>
    <t>Yongxuan</t>
  </si>
  <si>
    <t>yhe22@u.rochester.edu</t>
  </si>
  <si>
    <t>New York City, United States</t>
  </si>
  <si>
    <t>PINERA, PEDRO</t>
  </si>
  <si>
    <t>404 EAST MAIN STREET</t>
  </si>
  <si>
    <t>APT.404</t>
  </si>
  <si>
    <t>JINRUIJUE</t>
  </si>
  <si>
    <t>jhe24@u.rochester.edu</t>
  </si>
  <si>
    <t>HE, JINRUIJUE</t>
  </si>
  <si>
    <t>CMC BOX 272270</t>
  </si>
  <si>
    <t>250 EXCHANGE BLVD APT 206</t>
  </si>
  <si>
    <t>YUTONG</t>
  </si>
  <si>
    <t>yhe29@u.rochester.edu</t>
  </si>
  <si>
    <t>XU, YAN</t>
  </si>
  <si>
    <t>'+86 13877180109</t>
  </si>
  <si>
    <t>CMC BOX 276865</t>
  </si>
  <si>
    <t>RIVERVIEW BLDG C 102D</t>
  </si>
  <si>
    <t>LINGYAN</t>
  </si>
  <si>
    <t>lhe12@u.rochester.edu</t>
  </si>
  <si>
    <t>CMC BOX 274092</t>
  </si>
  <si>
    <t>Brooklyn, NY 11206-3120</t>
  </si>
  <si>
    <t>Apt 10m</t>
  </si>
  <si>
    <t>67 Manhattan Ave</t>
  </si>
  <si>
    <t>11206-3120</t>
  </si>
  <si>
    <t>'+1 (917) 3108137</t>
  </si>
  <si>
    <t>ZHUORAN</t>
  </si>
  <si>
    <t>zhe25@u.rochester.edu</t>
  </si>
  <si>
    <t>1802 Crittenden Rd</t>
  </si>
  <si>
    <t>'+1 (585) 4353288</t>
  </si>
  <si>
    <t>jhe36@u.rochester.edu</t>
  </si>
  <si>
    <t>CMC BOX 271895</t>
  </si>
  <si>
    <t>Kanghelijing Block I</t>
  </si>
  <si>
    <t>239, Dashi West Road</t>
  </si>
  <si>
    <t>YUNHAN</t>
  </si>
  <si>
    <t>yhe53@u.rochester.edu</t>
  </si>
  <si>
    <t>CMC BOX 272253</t>
  </si>
  <si>
    <t>Hanjiang Dist., Yangzhou</t>
  </si>
  <si>
    <t>Rm402 Bldg14, RunYangJiaYuan</t>
  </si>
  <si>
    <t>'+86 (131) 70911500</t>
  </si>
  <si>
    <t>Yumeng</t>
  </si>
  <si>
    <t>yhe54@u.rochester.edu</t>
  </si>
  <si>
    <t>Dongzhimenbeida Road</t>
  </si>
  <si>
    <t>Building6 Room302</t>
  </si>
  <si>
    <t>Jing Xu</t>
  </si>
  <si>
    <t>XUAN</t>
  </si>
  <si>
    <t>xhe25@u.rochester.edu</t>
  </si>
  <si>
    <t>CMC BOX 271937</t>
  </si>
  <si>
    <t>Hezhengjinhuyiyuan Honghu 1 St</t>
  </si>
  <si>
    <t>Rm 2203 Bldg 2 Luohu Dist.</t>
  </si>
  <si>
    <t>Ting</t>
  </si>
  <si>
    <t>the9@u.rochester.edu</t>
  </si>
  <si>
    <t>9-4-201, SenLinDaDi, Jiancaicheng East Road, Chang</t>
  </si>
  <si>
    <t>Ting He</t>
  </si>
  <si>
    <t>CMC BOX 275312</t>
  </si>
  <si>
    <t>6-302 Dongzhimenbeidajie, Dongcheng Dist</t>
  </si>
  <si>
    <t>'+86 (185) 10625582</t>
  </si>
  <si>
    <t>Wei Kang</t>
  </si>
  <si>
    <t>Kang</t>
  </si>
  <si>
    <t>whe14@u.rochester.edu</t>
  </si>
  <si>
    <t>CMC BOX 275832</t>
  </si>
  <si>
    <t>New York, NY 10002-3657</t>
  </si>
  <si>
    <t>90 Baruch Dr Apt 6D</t>
  </si>
  <si>
    <t>10002-3657</t>
  </si>
  <si>
    <t>'+1 (929) 4717769</t>
  </si>
  <si>
    <t>Heacock</t>
  </si>
  <si>
    <t>mheacock@ur.rochester.edu</t>
  </si>
  <si>
    <t>Bloomfield, NY 14469-9323</t>
  </si>
  <si>
    <t>6737 State Route 5 And 20</t>
  </si>
  <si>
    <t>Bloomfield</t>
  </si>
  <si>
    <t>14469-9323</t>
  </si>
  <si>
    <t>'+1 (585) 4046564</t>
  </si>
  <si>
    <t>HEALEY</t>
  </si>
  <si>
    <t>mhealey3@u.rochester.edu</t>
  </si>
  <si>
    <t>HEALEY, SUSAN</t>
  </si>
  <si>
    <t>BOX 147</t>
  </si>
  <si>
    <t>4 CHRISTIE COURT</t>
  </si>
  <si>
    <t>BELVIDERE</t>
  </si>
  <si>
    <t>GANNETT 154</t>
  </si>
  <si>
    <t>4 Christie Court</t>
  </si>
  <si>
    <t>Belvidere</t>
  </si>
  <si>
    <t>1-908-453-4902</t>
  </si>
  <si>
    <t>1-908-310-3308</t>
  </si>
  <si>
    <t>Susan Healey</t>
  </si>
  <si>
    <t>HaiLee</t>
  </si>
  <si>
    <t>Hearburg</t>
  </si>
  <si>
    <t>hhearbur@ur.rochester.edu</t>
  </si>
  <si>
    <t>Ticonderoga, NY 12883</t>
  </si>
  <si>
    <t>PO Box 7</t>
  </si>
  <si>
    <t>Ticonderoga</t>
  </si>
  <si>
    <t>'+1 (518) 6831112</t>
  </si>
  <si>
    <t>DESTINY</t>
  </si>
  <si>
    <t>HEARD</t>
  </si>
  <si>
    <t>JALESE</t>
  </si>
  <si>
    <t>dheard5@u.rochester.edu</t>
  </si>
  <si>
    <t>Nominated - 9-30-19</t>
  </si>
  <si>
    <t>CMC BOX 271099</t>
  </si>
  <si>
    <t>Hamilton, OH 45011</t>
  </si>
  <si>
    <t>6563 Clearview Lake Drive</t>
  </si>
  <si>
    <t>'+1 (808) 2225417</t>
  </si>
  <si>
    <t>Delainey</t>
  </si>
  <si>
    <t>Hebble</t>
  </si>
  <si>
    <t>dhebble@u.rochester.edu</t>
  </si>
  <si>
    <t>CMC BOX 272484</t>
  </si>
  <si>
    <t>Camden, NY 13316-3908</t>
  </si>
  <si>
    <t>8276 Preston Hill Rd</t>
  </si>
  <si>
    <t>13316-3908</t>
  </si>
  <si>
    <t>'+1 (315) 4007808</t>
  </si>
  <si>
    <t>Heberle</t>
  </si>
  <si>
    <t>dheberle@u.rochester.edu</t>
  </si>
  <si>
    <t>CMC BOX 271257</t>
  </si>
  <si>
    <t>Rochester, NY 14617-4405</t>
  </si>
  <si>
    <t>93 Coronado Dr</t>
  </si>
  <si>
    <t>14617-4405</t>
  </si>
  <si>
    <t>'+1 (585) 7528841</t>
  </si>
  <si>
    <t>Eric</t>
  </si>
  <si>
    <t>Hebert</t>
  </si>
  <si>
    <t>ehebert2@u.rochester.edu</t>
  </si>
  <si>
    <t>HEBERT, LARRY</t>
  </si>
  <si>
    <t>CPU BOX 274611</t>
  </si>
  <si>
    <t>497 LASSIE CIRCLE</t>
  </si>
  <si>
    <t>HUDSON</t>
  </si>
  <si>
    <t>HECHT</t>
  </si>
  <si>
    <t>rhecht@u.rochester.edu</t>
  </si>
  <si>
    <t>HECHT, DON</t>
  </si>
  <si>
    <t>CMC BOX 275780</t>
  </si>
  <si>
    <t>22013 IVY LEAF DRIVE</t>
  </si>
  <si>
    <t>BOYDS</t>
  </si>
  <si>
    <t>Hegewald</t>
  </si>
  <si>
    <t>see petition in documents</t>
  </si>
  <si>
    <t>Jackson</t>
  </si>
  <si>
    <t>Heggem</t>
  </si>
  <si>
    <t>jheggem@u.rochester.edu</t>
  </si>
  <si>
    <t>EMMALINE</t>
  </si>
  <si>
    <t>HEIKEN</t>
  </si>
  <si>
    <t>KELL</t>
  </si>
  <si>
    <t>eheiken@u.rochester.edu</t>
  </si>
  <si>
    <t>NIN, JULIAN</t>
  </si>
  <si>
    <t>CPU BOX 275030</t>
  </si>
  <si>
    <t>909 WEST 10TH AVE</t>
  </si>
  <si>
    <t>EUGENE</t>
  </si>
  <si>
    <t>BROOKS CROSSING 26</t>
  </si>
  <si>
    <t>JACQUELINE</t>
  </si>
  <si>
    <t>HEINZELMANN</t>
  </si>
  <si>
    <t>ANNE-CATHERINE</t>
  </si>
  <si>
    <t>jheinzel@u.rochester.edu</t>
  </si>
  <si>
    <t>Yosra</t>
  </si>
  <si>
    <t>Helal</t>
  </si>
  <si>
    <t>yosra.helal@simon.rochester.edu</t>
  </si>
  <si>
    <t>160 ASHLEY DR</t>
  </si>
  <si>
    <t>Kater Ennada</t>
  </si>
  <si>
    <t>Helali</t>
  </si>
  <si>
    <t>khelali@u.rochester.edu</t>
  </si>
  <si>
    <t>Tunisia</t>
  </si>
  <si>
    <t>CMC BOX 274323</t>
  </si>
  <si>
    <t>2080 Ariana</t>
  </si>
  <si>
    <t>13 Beja Street, Borj El Baccou</t>
  </si>
  <si>
    <t>Ariana</t>
  </si>
  <si>
    <t>'+1 (646) 9619856</t>
  </si>
  <si>
    <t>HENNING</t>
  </si>
  <si>
    <t>HELBIG</t>
  </si>
  <si>
    <t>henning.helbig@simon.rochester.edu</t>
  </si>
  <si>
    <t>GERMANY</t>
  </si>
  <si>
    <t>HELBIG-KOEGLER, KAREN</t>
  </si>
  <si>
    <t>41-798184074</t>
  </si>
  <si>
    <t>231 W. SQUIRE DR.</t>
  </si>
  <si>
    <t>HELLMAN</t>
  </si>
  <si>
    <t>mhellma2@u.rochester.edu</t>
  </si>
  <si>
    <t>HELLMAN, KATHERINE</t>
  </si>
  <si>
    <t>CMC BOX 272050</t>
  </si>
  <si>
    <t>115 WILLOW STREET</t>
  </si>
  <si>
    <t>RIVERVIEW BUILDING C</t>
  </si>
  <si>
    <t>SUITE 107</t>
  </si>
  <si>
    <t>MARTIN</t>
  </si>
  <si>
    <t>HELMRICH</t>
  </si>
  <si>
    <t>mhelmric@u.rochester.edu</t>
  </si>
  <si>
    <t>nominated 09-18-2018</t>
  </si>
  <si>
    <t>HELMRICH, ANGELIKA</t>
  </si>
  <si>
    <t>513 O'BRIEN</t>
  </si>
  <si>
    <t>Naomi</t>
  </si>
  <si>
    <t>Henderson</t>
  </si>
  <si>
    <t>Naomi.Henderson@simon.rochester.edu</t>
  </si>
  <si>
    <t>7 COUNTY FAIR DRIVE APT 211</t>
  </si>
  <si>
    <t>FAIRVIEW AT TOWN CENTER</t>
  </si>
  <si>
    <t>Hennessy</t>
  </si>
  <si>
    <t>bhenness@u.rochester.edu</t>
  </si>
  <si>
    <t>CMC BOX 272918</t>
  </si>
  <si>
    <t>Reading, MA 01867-3734</t>
  </si>
  <si>
    <t>7 Pine Ridge Rd</t>
  </si>
  <si>
    <t>Reading</t>
  </si>
  <si>
    <t>'+1 (617) 5990899</t>
  </si>
  <si>
    <t>HENRIQUE</t>
  </si>
  <si>
    <t>mhenriq2@u.rochester.edu</t>
  </si>
  <si>
    <t>HENRIQUE, CHRISTINE</t>
  </si>
  <si>
    <t>CPU BOX 271556</t>
  </si>
  <si>
    <t>471 DOANE AVENUE</t>
  </si>
  <si>
    <t>STATEN ISLAND</t>
  </si>
  <si>
    <t>TOWERS RD</t>
  </si>
  <si>
    <t>397 POMPEY AVENUE</t>
  </si>
  <si>
    <t>mhenry16@u.rochester.edu</t>
  </si>
  <si>
    <t>BRENNAN, BRIGID</t>
  </si>
  <si>
    <t>CMC BOX 275615</t>
  </si>
  <si>
    <t>5 LOCUST AVE</t>
  </si>
  <si>
    <t>SIGMA CHI</t>
  </si>
  <si>
    <t>nhenry5@u.rochester.edu</t>
  </si>
  <si>
    <t>HENRY, DAVID</t>
  </si>
  <si>
    <t>10517 12TH AVE NE</t>
  </si>
  <si>
    <t>ghenry3@u.rochester.edu</t>
  </si>
  <si>
    <t>JOHNSON, LISA</t>
  </si>
  <si>
    <t>CMC BOX 271996</t>
  </si>
  <si>
    <t>146 WEST BUFFALO STREET</t>
  </si>
  <si>
    <t>WARSAW</t>
  </si>
  <si>
    <t>783 CHEESE FACTORY RD</t>
  </si>
  <si>
    <t>HONEOYW FALLS</t>
  </si>
  <si>
    <t>ehenry11@u.rochester.edu</t>
  </si>
  <si>
    <t>CMC BOX 271864</t>
  </si>
  <si>
    <t>Longwood, FL 32779</t>
  </si>
  <si>
    <t>101 Royal Oaks Circle</t>
  </si>
  <si>
    <t>Longwood</t>
  </si>
  <si>
    <t>'+1 (321) 2779670</t>
  </si>
  <si>
    <t>Henter</t>
  </si>
  <si>
    <t>jhenter@u.rochester.edu</t>
  </si>
  <si>
    <t>Non-UR Summer Program</t>
  </si>
  <si>
    <t>Charlottesvle, VA 22901-7725</t>
  </si>
  <si>
    <t>1141 West Leigh Dr</t>
  </si>
  <si>
    <t>Charlottesvle</t>
  </si>
  <si>
    <t>22901-7725</t>
  </si>
  <si>
    <t>'+1 (434) 2420338</t>
  </si>
  <si>
    <t>Heppard</t>
  </si>
  <si>
    <t>Manglapus</t>
  </si>
  <si>
    <t>mheppard_Simon@simon.rochester.edu</t>
  </si>
  <si>
    <t>Marketing Analytics [MKA]</t>
  </si>
  <si>
    <t>Rochester, NY 14625-1325</t>
  </si>
  <si>
    <t>620 Faculty Rd</t>
  </si>
  <si>
    <t>1736 Qualtrough Rd</t>
  </si>
  <si>
    <t>14625-1325</t>
  </si>
  <si>
    <t>'+1 (585) 9449357</t>
  </si>
  <si>
    <t>HERMAN</t>
  </si>
  <si>
    <t>TAYLOR</t>
  </si>
  <si>
    <t>jherm17@u.rochester.edu</t>
  </si>
  <si>
    <t>HERMAN, MARGARET</t>
  </si>
  <si>
    <t>CMC BOX 271935</t>
  </si>
  <si>
    <t>2 SUNNYFIELD DRIVE</t>
  </si>
  <si>
    <t>WHITEHOUSE STATION</t>
  </si>
  <si>
    <t>LOUIS</t>
  </si>
  <si>
    <t>lherman@u.rochester.edu</t>
  </si>
  <si>
    <t>IES Abroad Quito - Area Studies &amp; Language</t>
  </si>
  <si>
    <t>HERMAN, CATHERINE</t>
  </si>
  <si>
    <t>They/them</t>
  </si>
  <si>
    <t>CMC BOX 274652</t>
  </si>
  <si>
    <t>40 SAMS PATH</t>
  </si>
  <si>
    <t>ROCKY POINT</t>
  </si>
  <si>
    <t>Herman</t>
  </si>
  <si>
    <t>cherman2@u.rochester.edu</t>
  </si>
  <si>
    <t>COURTNEY</t>
  </si>
  <si>
    <t>HERMS</t>
  </si>
  <si>
    <t>HORN</t>
  </si>
  <si>
    <t>cherms@u.rochester.edu</t>
  </si>
  <si>
    <t>HORN, JENNIFER</t>
  </si>
  <si>
    <t>135 CAMDEN CT</t>
  </si>
  <si>
    <t>ZIONSVILLE</t>
  </si>
  <si>
    <t>GABRIELA</t>
  </si>
  <si>
    <t>HERNANDEZ</t>
  </si>
  <si>
    <t>ghernan5@u.rochester.edu</t>
  </si>
  <si>
    <t>HERNANDEZ, RAMONITA</t>
  </si>
  <si>
    <t>CPU BOX 276180</t>
  </si>
  <si>
    <t>580 EDGEWOOD AVE</t>
  </si>
  <si>
    <t>CRISTAL</t>
  </si>
  <si>
    <t>chernan8@u.rochester.edu</t>
  </si>
  <si>
    <t>HERNANDEZ, JUAN</t>
  </si>
  <si>
    <t>Cristal</t>
  </si>
  <si>
    <t>She, Her, Hers</t>
  </si>
  <si>
    <t>CMC BOX 271111</t>
  </si>
  <si>
    <t>86 BULWER PL APT 1</t>
  </si>
  <si>
    <t>RIVERVIEW APT B103</t>
  </si>
  <si>
    <t>JULIETA</t>
  </si>
  <si>
    <t>jherna34@u.rochester.edu</t>
  </si>
  <si>
    <t>GORDILLO, LETICIA</t>
  </si>
  <si>
    <t>CMC BOX 271637</t>
  </si>
  <si>
    <t>65-1692 KOHALA MOUNTAIN RD</t>
  </si>
  <si>
    <t>KAMUELA</t>
  </si>
  <si>
    <t>GENESSE HALL 523</t>
  </si>
  <si>
    <t>Aurelise</t>
  </si>
  <si>
    <t>Hernandez</t>
  </si>
  <si>
    <t>aherna31@u.rochester.edu</t>
  </si>
  <si>
    <t>Bronx, NY 10456-5709</t>
  </si>
  <si>
    <t>Apt 4h</t>
  </si>
  <si>
    <t>1064 Carroll Pl</t>
  </si>
  <si>
    <t>10456-5709</t>
  </si>
  <si>
    <t>'+1 (646) 4214325</t>
  </si>
  <si>
    <t>eherna23@u.rochester.edu</t>
  </si>
  <si>
    <t>CMC BOX 276547</t>
  </si>
  <si>
    <t>Highland Park, IL 60035-2830</t>
  </si>
  <si>
    <t>1311 Ridge Rd</t>
  </si>
  <si>
    <t>60035-2830</t>
  </si>
  <si>
    <t>'+1 (847) 7667152</t>
  </si>
  <si>
    <t>HERRON</t>
  </si>
  <si>
    <t>lherron@u.rochester.edu</t>
  </si>
  <si>
    <t>HERRON, ERICHA</t>
  </si>
  <si>
    <t>CPU BOX 275635</t>
  </si>
  <si>
    <t>616 WINTERGREEN CIRCLE</t>
  </si>
  <si>
    <t>941 DE KIEWIET</t>
  </si>
  <si>
    <t>BRIANNA</t>
  </si>
  <si>
    <t>bherron2@u.rochester.edu</t>
  </si>
  <si>
    <t>HERRON, STACEY</t>
  </si>
  <si>
    <t>CMC BOX 274171</t>
  </si>
  <si>
    <t>49 IRVING AVE</t>
  </si>
  <si>
    <t>CROTON-ON-HUDSON</t>
  </si>
  <si>
    <t>1426 S PLYMOUTH DR</t>
  </si>
  <si>
    <t>Herron</t>
  </si>
  <si>
    <t>mherron8@u.Rochester.edu</t>
  </si>
  <si>
    <t>HERSHMAN</t>
  </si>
  <si>
    <t>mhershm4@u.rochester.edu</t>
  </si>
  <si>
    <t>CMC BOX 271224</t>
  </si>
  <si>
    <t>Brooklyn, NY 11234-5830</t>
  </si>
  <si>
    <t>Apt 3j</t>
  </si>
  <si>
    <t>1968 Bergen Ave</t>
  </si>
  <si>
    <t>11234-5830</t>
  </si>
  <si>
    <t>'+1 (718) 5643144</t>
  </si>
  <si>
    <t>HESS</t>
  </si>
  <si>
    <t>thomas.hess@simon.rochester.edu</t>
  </si>
  <si>
    <t>MORONI, SANDRA</t>
  </si>
  <si>
    <t>41-763880664</t>
  </si>
  <si>
    <t>141 W SQUIRE DR</t>
  </si>
  <si>
    <t>Dale</t>
  </si>
  <si>
    <t>Hess</t>
  </si>
  <si>
    <t>dhess5@u.rochester.edu</t>
  </si>
  <si>
    <t>Registrars Office RC</t>
  </si>
  <si>
    <t>Hetu</t>
  </si>
  <si>
    <t>jhetu@u.rochester.edu</t>
  </si>
  <si>
    <t>Russian Studies [RSTS]</t>
  </si>
  <si>
    <t>Berlin, CT 06037-2913</t>
  </si>
  <si>
    <t>186 Cole Ln</t>
  </si>
  <si>
    <t>'+1 (860) 9785233</t>
  </si>
  <si>
    <t>HETZLER</t>
  </si>
  <si>
    <t>phetzler@u.rochester.edu</t>
  </si>
  <si>
    <t>HETZLER, CANDY</t>
  </si>
  <si>
    <t>CMC BOX 274467</t>
  </si>
  <si>
    <t>820 EVANS MANOR DRIVE</t>
  </si>
  <si>
    <t>WEDDINGTON</t>
  </si>
  <si>
    <t>PSI UPSILOM 306</t>
  </si>
  <si>
    <t>CARRIE</t>
  </si>
  <si>
    <t>HEUSINKVELD</t>
  </si>
  <si>
    <t>cheusink@u.rochester.edu</t>
  </si>
  <si>
    <t>Hidalgo</t>
  </si>
  <si>
    <t>Valentina</t>
  </si>
  <si>
    <t>khidalgo@u.rochester.edu</t>
  </si>
  <si>
    <t>CMC BOX 274889</t>
  </si>
  <si>
    <t>Elmsford, NY 10523-3733</t>
  </si>
  <si>
    <t>60 Van Wart St</t>
  </si>
  <si>
    <t>Elmsford</t>
  </si>
  <si>
    <t>10523-3733</t>
  </si>
  <si>
    <t>'+1 (914) 8302783</t>
  </si>
  <si>
    <t>HIGGINS</t>
  </si>
  <si>
    <t>ghiggin4@u.rochester.edu</t>
  </si>
  <si>
    <t>Multiple, Multiple;Berlin, Germany</t>
  </si>
  <si>
    <t>ROHDE, AVIVA</t>
  </si>
  <si>
    <t>APT 204</t>
  </si>
  <si>
    <t>2000 LINWOOD AVE APT 2K</t>
  </si>
  <si>
    <t>FORT LEE</t>
  </si>
  <si>
    <t>HAILIE</t>
  </si>
  <si>
    <t>hhiggin3@u.rochester.edu</t>
  </si>
  <si>
    <t>HIGGINS, KRISTIN</t>
  </si>
  <si>
    <t>CMC BOX 272822</t>
  </si>
  <si>
    <t>4225 MARIE CIR</t>
  </si>
  <si>
    <t>GILBERT HALL, FACULTY ROAD</t>
  </si>
  <si>
    <t>SHUROUQ</t>
  </si>
  <si>
    <t>HIJAZI</t>
  </si>
  <si>
    <t>H.A.</t>
  </si>
  <si>
    <t>shijazi@u.rochester.edu</t>
  </si>
  <si>
    <t>PALESTINE</t>
  </si>
  <si>
    <t>RAPHAEL, YVETTE</t>
  </si>
  <si>
    <t>CPU BOX 274251</t>
  </si>
  <si>
    <t>BEIRUT STREET, MECCA TOWER</t>
  </si>
  <si>
    <t>15TH FLOOR, APT. 1504</t>
  </si>
  <si>
    <t>GAZA</t>
  </si>
  <si>
    <t>972-828-65165</t>
  </si>
  <si>
    <t>GHAZI SALAH</t>
  </si>
  <si>
    <t>ghazi.hijazi@simon.rochester.edu</t>
  </si>
  <si>
    <t>Hilger</t>
  </si>
  <si>
    <t>emmahilger@gmail.com</t>
  </si>
  <si>
    <t>Rare Bks, Spcl Collctns &amp; Pres</t>
  </si>
  <si>
    <t>Student lost her passport, waiting on a new one will update files when received.</t>
  </si>
  <si>
    <t>sophiehilger@gmail.com</t>
  </si>
  <si>
    <t>ESM Eastman Com. Music Instruc</t>
  </si>
  <si>
    <t>HILL</t>
  </si>
  <si>
    <t>jhill37@u.rochester.edu</t>
  </si>
  <si>
    <t>HILL, SCOTT</t>
  </si>
  <si>
    <t>CMC BOX 274252</t>
  </si>
  <si>
    <t>1380 ALLEN ROAD</t>
  </si>
  <si>
    <t>1046 GENESEE ST</t>
  </si>
  <si>
    <t>Amber</t>
  </si>
  <si>
    <t>Hill</t>
  </si>
  <si>
    <t>Nichole</t>
  </si>
  <si>
    <t>ambercolehill@gmail.com</t>
  </si>
  <si>
    <t>202 Bowen Drive</t>
  </si>
  <si>
    <t>Greg Hill</t>
  </si>
  <si>
    <t>Bailey</t>
  </si>
  <si>
    <t>Hilt</t>
  </si>
  <si>
    <t>hiltb@simmons.edu</t>
  </si>
  <si>
    <t>Hinman</t>
  </si>
  <si>
    <t>Lee</t>
  </si>
  <si>
    <t>ahinman2@u.rochester.edu</t>
  </si>
  <si>
    <t>CMC BOX 27111F</t>
  </si>
  <si>
    <t>Oswego, NY 13126-3334</t>
  </si>
  <si>
    <t>226 E 8th St</t>
  </si>
  <si>
    <t>13126-3334</t>
  </si>
  <si>
    <t>'+1 (315) 8060816</t>
  </si>
  <si>
    <t>Karl</t>
  </si>
  <si>
    <t>Hirsch</t>
  </si>
  <si>
    <t>khirsch4@u.rochester.edu</t>
  </si>
  <si>
    <t>CMC BOX 272417</t>
  </si>
  <si>
    <t>Manhasset, NY 11030-1630</t>
  </si>
  <si>
    <t>10 Knolls Ln</t>
  </si>
  <si>
    <t>11030-1630</t>
  </si>
  <si>
    <t>'+1 (516) 6275513</t>
  </si>
  <si>
    <t>Hirst</t>
  </si>
  <si>
    <t>vhirst@u.rochester.edu</t>
  </si>
  <si>
    <t>JANSON</t>
  </si>
  <si>
    <t>HO</t>
  </si>
  <si>
    <t>jho15@u.rochester.edu</t>
  </si>
  <si>
    <t>HO, LOWEN</t>
  </si>
  <si>
    <t>CMC BOX 272786</t>
  </si>
  <si>
    <t>10 SYCAMORE WAY</t>
  </si>
  <si>
    <t>98 BARTON STREET</t>
  </si>
  <si>
    <t>Hoag</t>
  </si>
  <si>
    <t>choag@u.rochester.edu</t>
  </si>
  <si>
    <t>CMC BOX 274029</t>
  </si>
  <si>
    <t>Charlotte, NC 28205</t>
  </si>
  <si>
    <t>2336 Chesterfield Ave</t>
  </si>
  <si>
    <t>Charlotte</t>
  </si>
  <si>
    <t>'+1 (980) 2630363</t>
  </si>
  <si>
    <t>SHIRLEY</t>
  </si>
  <si>
    <t>HOANG</t>
  </si>
  <si>
    <t>shoang@u.rochester.edu</t>
  </si>
  <si>
    <t>HOANG, TARA</t>
  </si>
  <si>
    <t>CPU BOX 271218</t>
  </si>
  <si>
    <t>29424 QUAIL RUN DR.</t>
  </si>
  <si>
    <t>DEKIEWIET SOUTHSIDE</t>
  </si>
  <si>
    <t>THAO</t>
  </si>
  <si>
    <t>THANH</t>
  </si>
  <si>
    <t>thoang7@u.rochester.edu</t>
  </si>
  <si>
    <t>DO, NGOC</t>
  </si>
  <si>
    <t>MAISONETTES 482</t>
  </si>
  <si>
    <t>THAI CAM LINH</t>
  </si>
  <si>
    <t>thoang8@u.rochester.edu</t>
  </si>
  <si>
    <t>HOANG, THAI KHANH CON</t>
  </si>
  <si>
    <t>CMC BOX 276031</t>
  </si>
  <si>
    <t>64 Nguyen Canh Chan</t>
  </si>
  <si>
    <t>Vinh</t>
  </si>
  <si>
    <t>Nghe An</t>
  </si>
  <si>
    <t>Vietnam</t>
  </si>
  <si>
    <t>Con Hoang</t>
  </si>
  <si>
    <t>DUONG</t>
  </si>
  <si>
    <t>THUY</t>
  </si>
  <si>
    <t>dhoang2@u.rochester.edu</t>
  </si>
  <si>
    <t>CMC BOX 271630</t>
  </si>
  <si>
    <t>Hanoi</t>
  </si>
  <si>
    <t>Ba Dinh Dist</t>
  </si>
  <si>
    <t>#7 28 Lieu Giai St</t>
  </si>
  <si>
    <t>Ngoc Lan Huong</t>
  </si>
  <si>
    <t>Hoang</t>
  </si>
  <si>
    <t>nhoang4@u.rochester.edu</t>
  </si>
  <si>
    <t>CMC BOX 273923</t>
  </si>
  <si>
    <t>Ho Chi Minh City</t>
  </si>
  <si>
    <t>271 Nguyen Tieu La Ward 8 District 10</t>
  </si>
  <si>
    <t>H¬ø</t>
  </si>
  <si>
    <t>'+1 (585) 5001499</t>
  </si>
  <si>
    <t>THU</t>
  </si>
  <si>
    <t>HOANG PHAN HA</t>
  </si>
  <si>
    <t>thoangph@u.rochester.edu</t>
  </si>
  <si>
    <t>CMC BOX 273166</t>
  </si>
  <si>
    <t>Golden West Blgd</t>
  </si>
  <si>
    <t>B11-08 Le Van Thiem St.</t>
  </si>
  <si>
    <t>HOBBS</t>
  </si>
  <si>
    <t>jeremy.hobbs@simon.rochester.edu</t>
  </si>
  <si>
    <t>OREN</t>
  </si>
  <si>
    <t>HOCHSTEIN</t>
  </si>
  <si>
    <t>ohochste@u.rochester.edu</t>
  </si>
  <si>
    <t>HOCHSTEIN, YONKI</t>
  </si>
  <si>
    <t>500 JOSEPH C. WILSON BLVD., RO</t>
  </si>
  <si>
    <t>8194 INDIAN HILL ROAD</t>
  </si>
  <si>
    <t>1744 MOUNT HOPE AVE</t>
  </si>
  <si>
    <t>HOCK</t>
  </si>
  <si>
    <t>LUCAS</t>
  </si>
  <si>
    <t>ehock@u.rochester.edu</t>
  </si>
  <si>
    <t>Archaeology  Technology And Historical Structures [ATH]</t>
  </si>
  <si>
    <t>Hastings On Hudson, NY 10706</t>
  </si>
  <si>
    <t>102 Maple Avenue</t>
  </si>
  <si>
    <t>Hastings On Hudson</t>
  </si>
  <si>
    <t>'+1 (917) 7505816</t>
  </si>
  <si>
    <t>BEATRICE</t>
  </si>
  <si>
    <t>HODEL</t>
  </si>
  <si>
    <t>beatrice.hodel@simon.rochester.edu</t>
  </si>
  <si>
    <t>Janai</t>
  </si>
  <si>
    <t>Hodges</t>
  </si>
  <si>
    <t>jhodges3@u.Rochester.edu</t>
  </si>
  <si>
    <t>HOEY</t>
  </si>
  <si>
    <t>mhoey@u.rochester.edu</t>
  </si>
  <si>
    <t>Nominated 9/21/17</t>
  </si>
  <si>
    <t>HOEY, NANETTE</t>
  </si>
  <si>
    <t>CMC BOX 273236</t>
  </si>
  <si>
    <t>221 CASCADE ROAD</t>
  </si>
  <si>
    <t>WARWICK</t>
  </si>
  <si>
    <t>717 MOUNT HOPE AVENUE</t>
  </si>
  <si>
    <t>221 Cascade Road</t>
  </si>
  <si>
    <t>Nanette Hoey</t>
  </si>
  <si>
    <t>CRYSTAL</t>
  </si>
  <si>
    <t>HOFFMAN</t>
  </si>
  <si>
    <t>choffma8@u.rochester.edu</t>
  </si>
  <si>
    <t>CIS, San Jose, Costa Rica  TC</t>
  </si>
  <si>
    <t>HOFFMAN, DARREN</t>
  </si>
  <si>
    <t>CMC BOX 271119</t>
  </si>
  <si>
    <t>203 E MAUNA LOA AVE</t>
  </si>
  <si>
    <t>GLENDORA</t>
  </si>
  <si>
    <t>264 BARTON ST.</t>
  </si>
  <si>
    <t>SUZAN</t>
  </si>
  <si>
    <t>W.E.</t>
  </si>
  <si>
    <t>shoffm13@u.rochester.edu</t>
  </si>
  <si>
    <t>HOFFMAN, HOWARD</t>
  </si>
  <si>
    <t>CMC BOX 276666</t>
  </si>
  <si>
    <t>44 LEONARD ST</t>
  </si>
  <si>
    <t>MUNRO HOUSE HILL COURT</t>
  </si>
  <si>
    <t>ISABELLE</t>
  </si>
  <si>
    <t>GLORIA</t>
  </si>
  <si>
    <t>ihoffma2@u.rochester.edu</t>
  </si>
  <si>
    <t>HOFFMAN, ALISON</t>
  </si>
  <si>
    <t>CMC BOX 277089</t>
  </si>
  <si>
    <t>4 DANES WAY</t>
  </si>
  <si>
    <t>WENHAM</t>
  </si>
  <si>
    <t>HOFFNER</t>
  </si>
  <si>
    <t>lhoffner@u.rochester.edu</t>
  </si>
  <si>
    <t>West Columbia, SC 29169</t>
  </si>
  <si>
    <t>268 Marabou Cir</t>
  </si>
  <si>
    <t>West Columbia</t>
  </si>
  <si>
    <t>'+1 (803) 4573881</t>
  </si>
  <si>
    <t>HOFMANN</t>
  </si>
  <si>
    <t>jhofmann@u.rochester.edu</t>
  </si>
  <si>
    <t>HOFMANN, CHRISTINE</t>
  </si>
  <si>
    <t>89 ELMCROFT RD</t>
  </si>
  <si>
    <t>169 CONGRESS AVE</t>
  </si>
  <si>
    <t>HOGAN</t>
  </si>
  <si>
    <t>PAUL</t>
  </si>
  <si>
    <t>mhogan11@u.rochester.edu</t>
  </si>
  <si>
    <t>HOGAN, LAURA</t>
  </si>
  <si>
    <t>CMC BOX 271516</t>
  </si>
  <si>
    <t>4241 NEW SENECA TURNPIKE</t>
  </si>
  <si>
    <t>MARCELLUS</t>
  </si>
  <si>
    <t>3 STANFORD ROAD WEST</t>
  </si>
  <si>
    <t>4241 New Seneca Turnpike</t>
  </si>
  <si>
    <t>Marcellus</t>
  </si>
  <si>
    <t>315-673-7139</t>
  </si>
  <si>
    <t>315-345-1346</t>
  </si>
  <si>
    <t>Laura Hogan</t>
  </si>
  <si>
    <t>Brigid</t>
  </si>
  <si>
    <t>Hogan</t>
  </si>
  <si>
    <t>bhogan5@u.rochester.edu</t>
  </si>
  <si>
    <t>Elliott</t>
  </si>
  <si>
    <t>Hohman</t>
  </si>
  <si>
    <t>ehohman2@u.rochester.edu</t>
  </si>
  <si>
    <t>Tiburon, CA 94920-1048</t>
  </si>
  <si>
    <t>3 Park Pl</t>
  </si>
  <si>
    <t>94920-1048</t>
  </si>
  <si>
    <t>'+1 (415) 9100310</t>
  </si>
  <si>
    <t>DOUGLAS SCOTT</t>
  </si>
  <si>
    <t>HOLDEN</t>
  </si>
  <si>
    <t>douglas.holden@simon.rochester.edu</t>
  </si>
  <si>
    <t>HOLDEN, GERALD</t>
  </si>
  <si>
    <t>150 KNEALE ROAD</t>
  </si>
  <si>
    <t>PINE CITY</t>
  </si>
  <si>
    <t>KNEALE ROAD</t>
  </si>
  <si>
    <t>JEANNE</t>
  </si>
  <si>
    <t>HOLDEN-WILTSE</t>
  </si>
  <si>
    <t>jeanne_wiltse@urmc.rochester.edu</t>
  </si>
  <si>
    <t>MARA</t>
  </si>
  <si>
    <t>HOLLENBACK</t>
  </si>
  <si>
    <t>mhollen2@u.rochester.edu</t>
  </si>
  <si>
    <t>HOLLENBACK, MONICA</t>
  </si>
  <si>
    <t>911 NW 60TH ST</t>
  </si>
  <si>
    <t>HOLLEY</t>
  </si>
  <si>
    <t>rholley@u.rochester.edu</t>
  </si>
  <si>
    <t>HOLLEY, SUZANNE</t>
  </si>
  <si>
    <t>CPU BOX 273535</t>
  </si>
  <si>
    <t>5529 BUGGY WHIP DRIVE</t>
  </si>
  <si>
    <t>KAVON</t>
  </si>
  <si>
    <t>kholley3@u.rochester.edu</t>
  </si>
  <si>
    <t>FRANKLIN, ADRIENNE</t>
  </si>
  <si>
    <t>CMC BOX 275356</t>
  </si>
  <si>
    <t>2516 SHERIDAN RD SE APT# 210</t>
  </si>
  <si>
    <t>ABROAD</t>
  </si>
  <si>
    <t>BARCELONA, SPAIN</t>
  </si>
  <si>
    <t>Sidney</t>
  </si>
  <si>
    <t>Hollis</t>
  </si>
  <si>
    <t>shollis4@u.Rochester.edu</t>
  </si>
  <si>
    <t>HOLLO</t>
  </si>
  <si>
    <t>nhollo@u.rochester.edu</t>
  </si>
  <si>
    <t>HOLLO, ELANA</t>
  </si>
  <si>
    <t>CMC BOX 276774</t>
  </si>
  <si>
    <t>1113 ORLEANS RD.</t>
  </si>
  <si>
    <t>CHELTENHAM</t>
  </si>
  <si>
    <t>150 EDGEMONT ROAD</t>
  </si>
  <si>
    <t>EILEEN LOUISE</t>
  </si>
  <si>
    <t>HOLLOWAY</t>
  </si>
  <si>
    <t>eileen.holloway@rochester.edu</t>
  </si>
  <si>
    <t>Holly</t>
  </si>
  <si>
    <t>aholly@u.rochester.edu</t>
  </si>
  <si>
    <t>KIRSTEN</t>
  </si>
  <si>
    <t>HOLMBERG</t>
  </si>
  <si>
    <t>kholmbe3@u.rochester.edu</t>
  </si>
  <si>
    <t>HOLMBERG, LISA</t>
  </si>
  <si>
    <t>CMC BOX 271169</t>
  </si>
  <si>
    <t>1002 WHEELOCK ROAD</t>
  </si>
  <si>
    <t>KENNEDY</t>
  </si>
  <si>
    <t>717 MT. HOPE AVENUE</t>
  </si>
  <si>
    <t>Holmes</t>
  </si>
  <si>
    <t>sholm24@u.rochester.edu</t>
  </si>
  <si>
    <t>CMC BOX 276518</t>
  </si>
  <si>
    <t>Severna Park, MD 21146-3121</t>
  </si>
  <si>
    <t>227 Oak Ct</t>
  </si>
  <si>
    <t>Severna Park</t>
  </si>
  <si>
    <t>21146-3121</t>
  </si>
  <si>
    <t>'+1 (443) 9495903</t>
  </si>
  <si>
    <t>HOLQUIST</t>
  </si>
  <si>
    <t>hholquis@u.rochester.edu</t>
  </si>
  <si>
    <t>East Rockaway, NY 11518</t>
  </si>
  <si>
    <t>15 Murdock Road</t>
  </si>
  <si>
    <t>East Rockaway</t>
  </si>
  <si>
    <t>'+1 (516) 9932800</t>
  </si>
  <si>
    <t>Holthaus</t>
  </si>
  <si>
    <t>aholthau@u.rochester.edu</t>
  </si>
  <si>
    <t>Columbus, OH 43204</t>
  </si>
  <si>
    <t>2382 Westwood Dr</t>
  </si>
  <si>
    <t>'+1 (440) 3848497</t>
  </si>
  <si>
    <t>JAMAL</t>
  </si>
  <si>
    <t>HOLTZ</t>
  </si>
  <si>
    <t>jholtz2@u.rochester.edu</t>
  </si>
  <si>
    <t>HOLTZ, YVONNE</t>
  </si>
  <si>
    <t>CMC BOX 276184</t>
  </si>
  <si>
    <t>1908 21ST PL SE</t>
  </si>
  <si>
    <t>HOLZMAN</t>
  </si>
  <si>
    <t>kholzman@u.rochester.edu</t>
  </si>
  <si>
    <t>Dominika</t>
  </si>
  <si>
    <t>Homa</t>
  </si>
  <si>
    <t>dhoma@u.rochester.edu</t>
  </si>
  <si>
    <t>Waiting for IES app to give HSA</t>
  </si>
  <si>
    <t>2317 Elmwood Ave</t>
  </si>
  <si>
    <t>'+1 (585) 7395168</t>
  </si>
  <si>
    <t>MAIA</t>
  </si>
  <si>
    <t>HOMSI</t>
  </si>
  <si>
    <t>mhomsi@u.rochester.edu</t>
  </si>
  <si>
    <t>JAY, HOPE</t>
  </si>
  <si>
    <t>CMC BOX 274946</t>
  </si>
  <si>
    <t>39 WINSTON RD</t>
  </si>
  <si>
    <t>WILDER</t>
  </si>
  <si>
    <t>7345 ERICA LANE</t>
  </si>
  <si>
    <t>NORTH TONAWANDA</t>
  </si>
  <si>
    <t>Honchell</t>
  </si>
  <si>
    <t>nhonchel@u.rochester.edu</t>
  </si>
  <si>
    <t>CMC BOX 271</t>
  </si>
  <si>
    <t>Mount Carroll, IL 61053-9485</t>
  </si>
  <si>
    <t>401 W Madison St</t>
  </si>
  <si>
    <t>Mount Carroll</t>
  </si>
  <si>
    <t>61053-9485</t>
  </si>
  <si>
    <t>'+1 (815) 2918188</t>
  </si>
  <si>
    <t>Hong</t>
  </si>
  <si>
    <t>fhong2@u.rochester.edu</t>
  </si>
  <si>
    <t>CMC BOX 271337</t>
  </si>
  <si>
    <t>Old Greenwich, CT 06870-1922</t>
  </si>
  <si>
    <t>16 Saint Claire Ave</t>
  </si>
  <si>
    <t>Old Greenwich</t>
  </si>
  <si>
    <t>'+1 (203) 3431153</t>
  </si>
  <si>
    <t>Grayson</t>
  </si>
  <si>
    <t>Honig</t>
  </si>
  <si>
    <t>Missing Application Interview</t>
  </si>
  <si>
    <t>Hook</t>
  </si>
  <si>
    <t>mhook@u.rochester.edu</t>
  </si>
  <si>
    <t>CMC BOX 273787</t>
  </si>
  <si>
    <t>West Hartford, CT 06110-1734</t>
  </si>
  <si>
    <t>69 Knollwood Rd</t>
  </si>
  <si>
    <t>West Hartford</t>
  </si>
  <si>
    <t>'+1 (860) 4629271</t>
  </si>
  <si>
    <t>REGINALD</t>
  </si>
  <si>
    <t>HOOKS</t>
  </si>
  <si>
    <t>rhooks@u.rochester.edu</t>
  </si>
  <si>
    <t>HOOKS, BETTYE</t>
  </si>
  <si>
    <t>CPU BOX 275038</t>
  </si>
  <si>
    <t>198 AVENUE C</t>
  </si>
  <si>
    <t>1407 MEADOWLARK ST.</t>
  </si>
  <si>
    <t>LONGWOOD</t>
  </si>
  <si>
    <t>Hoots</t>
  </si>
  <si>
    <t>kahoots@vassar.edu</t>
  </si>
  <si>
    <t>Md</t>
  </si>
  <si>
    <t>Hoque</t>
  </si>
  <si>
    <t>md_hoque@urmc.rochester.edu</t>
  </si>
  <si>
    <t>Brooklyn, NY 11226</t>
  </si>
  <si>
    <t>628 E 17th St</t>
  </si>
  <si>
    <t>'+1 (347) 2958575</t>
  </si>
  <si>
    <t>ALEXANDRA CA</t>
  </si>
  <si>
    <t>HORENSTEIN</t>
  </si>
  <si>
    <t>alexandra.horenstein@simon.rochester.edu</t>
  </si>
  <si>
    <t>HAYLEE</t>
  </si>
  <si>
    <t>hhorn2@u.rochester.edu</t>
  </si>
  <si>
    <t>SNOW, MICKI</t>
  </si>
  <si>
    <t>CMC BOX 272225</t>
  </si>
  <si>
    <t>29008 172ND ST</t>
  </si>
  <si>
    <t>GARDEN GROVE</t>
  </si>
  <si>
    <t>28 BARTON ST</t>
  </si>
  <si>
    <t>2305 ELLIS AVE</t>
  </si>
  <si>
    <t>IOWA FALLS</t>
  </si>
  <si>
    <t>Hossain</t>
  </si>
  <si>
    <t>Fahad</t>
  </si>
  <si>
    <t>mhossai6@u.rochester.edu</t>
  </si>
  <si>
    <t>CMC BOX 275596</t>
  </si>
  <si>
    <t>Bronx, NY 10456-2726</t>
  </si>
  <si>
    <t>Apt 26</t>
  </si>
  <si>
    <t>1236 Grand Concourse</t>
  </si>
  <si>
    <t>10456-2726</t>
  </si>
  <si>
    <t>'+1 (347) 7264218</t>
  </si>
  <si>
    <t>HOTALING</t>
  </si>
  <si>
    <t>RANDALL</t>
  </si>
  <si>
    <t>chotalin@u.rochester.edu</t>
  </si>
  <si>
    <t>HOTALING, JENNA</t>
  </si>
  <si>
    <t>17 PAMELA LN</t>
  </si>
  <si>
    <t>APT A</t>
  </si>
  <si>
    <t>8023 NUMBER 2 RD. WEST</t>
  </si>
  <si>
    <t>HOUK</t>
  </si>
  <si>
    <t>mhouk2@u.rochester.edu</t>
  </si>
  <si>
    <t>HOUK, MARLA</t>
  </si>
  <si>
    <t>77 SQUIRRELS HEATH RD.</t>
  </si>
  <si>
    <t>Kara</t>
  </si>
  <si>
    <t>Sage</t>
  </si>
  <si>
    <t>khousto6@u.rochester.edu</t>
  </si>
  <si>
    <t>CMC BOX 275638</t>
  </si>
  <si>
    <t>Woodstock, NY 12498-2603</t>
  </si>
  <si>
    <t>14 Lund Ct</t>
  </si>
  <si>
    <t>Woodstock</t>
  </si>
  <si>
    <t>12498-2603</t>
  </si>
  <si>
    <t>'+1 (845) 2179916</t>
  </si>
  <si>
    <t>Casey</t>
  </si>
  <si>
    <t>Howard</t>
  </si>
  <si>
    <t>chowa10@u.rochester.edu</t>
  </si>
  <si>
    <t>HOWARD, CHERYL</t>
  </si>
  <si>
    <t>2593 HOLLY MANOR DR.</t>
  </si>
  <si>
    <t>FALLS CHURCH</t>
  </si>
  <si>
    <t>TBD</t>
  </si>
  <si>
    <t>Jade</t>
  </si>
  <si>
    <t>khowa16@u.rochester.edu</t>
  </si>
  <si>
    <t>Syracuse, NY 13207-2819</t>
  </si>
  <si>
    <t>223 Brooklea Pl</t>
  </si>
  <si>
    <t>13207-2819</t>
  </si>
  <si>
    <t>'+1 (315) 4593418</t>
  </si>
  <si>
    <t>HOWLETT</t>
  </si>
  <si>
    <t>michael.howlett@simon.rochester.edu</t>
  </si>
  <si>
    <t>1113 EAST RIVER ROAD</t>
  </si>
  <si>
    <t>AVON</t>
  </si>
  <si>
    <t>1113 East River Road</t>
  </si>
  <si>
    <t>Avon</t>
  </si>
  <si>
    <t>Carly Howlett</t>
  </si>
  <si>
    <t>Wife</t>
  </si>
  <si>
    <t>HREBENACH</t>
  </si>
  <si>
    <t>jhrebena@u.rochester.edu</t>
  </si>
  <si>
    <t>Sofiia</t>
  </si>
  <si>
    <t>Hryniv</t>
  </si>
  <si>
    <t>Jacqueline</t>
  </si>
  <si>
    <t>Hsiao</t>
  </si>
  <si>
    <t>jhsiao2@u.rochester.edu</t>
  </si>
  <si>
    <t>CMC BOX 273790</t>
  </si>
  <si>
    <t>Milford, CT 06460-6514</t>
  </si>
  <si>
    <t>29 Captains Walk</t>
  </si>
  <si>
    <t>'+1 (203) 2811877</t>
  </si>
  <si>
    <t>Ira</t>
  </si>
  <si>
    <t>ihsiao2@u.rochester.edu</t>
  </si>
  <si>
    <t>Zero</t>
  </si>
  <si>
    <t>Htoo</t>
  </si>
  <si>
    <t>zhtoo@u.rochester.edu</t>
  </si>
  <si>
    <t>Thailand</t>
  </si>
  <si>
    <t>Rochester, NY 14613-1914</t>
  </si>
  <si>
    <t>8 Holmes St</t>
  </si>
  <si>
    <t>14613-1914</t>
  </si>
  <si>
    <t>'+1 (585) 4657136</t>
  </si>
  <si>
    <t>MENGDIE</t>
  </si>
  <si>
    <t>HU</t>
  </si>
  <si>
    <t>mhu10@u.rochester.edu</t>
  </si>
  <si>
    <t>CMC BOX 276844</t>
  </si>
  <si>
    <t>Hui Linvlzhou 15 Heilongjiang</t>
  </si>
  <si>
    <t>Rm 602 Unit 2 Bldg 5</t>
  </si>
  <si>
    <t>'+86 (138) 51701378</t>
  </si>
  <si>
    <t>HAOMIN</t>
  </si>
  <si>
    <t>hhu17@u.rochester.edu</t>
  </si>
  <si>
    <t>CMC BOX 276954</t>
  </si>
  <si>
    <t>Hai Baoyuan Rd Xixiang Baoan D</t>
  </si>
  <si>
    <t>Rm 401 Blk 26 Taihua Yangguang</t>
  </si>
  <si>
    <t>Summer Research at Chinese University of Hong Kong</t>
  </si>
  <si>
    <t>YUTING</t>
  </si>
  <si>
    <t>yhu52@u.rochester.edu</t>
  </si>
  <si>
    <t>Wuhan, China</t>
  </si>
  <si>
    <t>CMC BOX 273723</t>
  </si>
  <si>
    <t>Nanjng</t>
  </si>
  <si>
    <t>Rm 102 Bldg #2 Jing Men Fu</t>
  </si>
  <si>
    <t>AMBER</t>
  </si>
  <si>
    <t>ahu11@u.rochester.edu</t>
  </si>
  <si>
    <t>CMC BOX 274169</t>
  </si>
  <si>
    <t>Cupertino, CA 95014-5240</t>
  </si>
  <si>
    <t>1685 Galway Dr</t>
  </si>
  <si>
    <t>Cupertino</t>
  </si>
  <si>
    <t>95014-5240</t>
  </si>
  <si>
    <t>'+1 (408) 8051807</t>
  </si>
  <si>
    <t>QINGYANG</t>
  </si>
  <si>
    <t>qhu12@u.rochester.edu</t>
  </si>
  <si>
    <t>CMC BOX 271177</t>
  </si>
  <si>
    <t>Sidaokou North Street no.36</t>
  </si>
  <si>
    <t>'+1 (585) 9534996</t>
  </si>
  <si>
    <t>YILE</t>
  </si>
  <si>
    <t>yhu45@u.rochester.edu</t>
  </si>
  <si>
    <t>FRESHMAN</t>
  </si>
  <si>
    <t>Freshman</t>
  </si>
  <si>
    <t>CMC BOX 274966</t>
  </si>
  <si>
    <t>Ningxia Rd</t>
  </si>
  <si>
    <t>Rm 301 #40 Line 353</t>
  </si>
  <si>
    <t>'+1 (585) 2105702</t>
  </si>
  <si>
    <t>dhu12@u.rochester.edu</t>
  </si>
  <si>
    <t>CMC BOX 274508</t>
  </si>
  <si>
    <t>Gengtianxia Residential Block</t>
  </si>
  <si>
    <t>Room 202 Building 1</t>
  </si>
  <si>
    <t>KE</t>
  </si>
  <si>
    <t>khu9@u.rochester.edu</t>
  </si>
  <si>
    <t>CMC BOX 271967</t>
  </si>
  <si>
    <t>Zhangshu</t>
  </si>
  <si>
    <t>Yanjiangnan Rd, Zhangshu City</t>
  </si>
  <si>
    <t>Rm 1902 Bldg 5 Jinyulanwan</t>
  </si>
  <si>
    <t>'+86 (159) 70528888</t>
  </si>
  <si>
    <t>CHUYI</t>
  </si>
  <si>
    <t>chu19@u.rochester.edu</t>
  </si>
  <si>
    <t>Dance [DA]</t>
  </si>
  <si>
    <t>CMC BOX 275349</t>
  </si>
  <si>
    <t>Qiaocheng East Rd Futian Dist.</t>
  </si>
  <si>
    <t>11-18a Bi Hai Yun Tian</t>
  </si>
  <si>
    <t>'+1 (585) 2841837</t>
  </si>
  <si>
    <t>Boyang</t>
  </si>
  <si>
    <t>Hu</t>
  </si>
  <si>
    <t>bhu14@u.rochester.edu</t>
  </si>
  <si>
    <t>Room 304, Building 10</t>
  </si>
  <si>
    <t>BojingYazhu, No.16,</t>
  </si>
  <si>
    <t>Jieshou Road, Luyang District</t>
  </si>
  <si>
    <t>'+86 1726142338</t>
  </si>
  <si>
    <t>Zhen</t>
  </si>
  <si>
    <t>1785219074@qq.com</t>
  </si>
  <si>
    <t>Room 301/11 JINGLIANGHE Community Liangxi District</t>
  </si>
  <si>
    <t>86 18261570528</t>
  </si>
  <si>
    <t>Zhen Hu</t>
  </si>
  <si>
    <t>Lianming</t>
  </si>
  <si>
    <t>lhu10@u.rochester.edu</t>
  </si>
  <si>
    <t>CMC BOX 276833</t>
  </si>
  <si>
    <t>Wenzhou</t>
  </si>
  <si>
    <t>Lucheng District</t>
  </si>
  <si>
    <t>3-1703 Jinyuyuan</t>
  </si>
  <si>
    <t>'+86 (188) 58853781</t>
  </si>
  <si>
    <t>Zhitao</t>
  </si>
  <si>
    <t>zhu20@u.rochester.edu</t>
  </si>
  <si>
    <t>Zhuhai, China</t>
  </si>
  <si>
    <t>CMC BOX 272065</t>
  </si>
  <si>
    <t>103 Court St,</t>
  </si>
  <si>
    <t>'+1 (585) 7108225</t>
  </si>
  <si>
    <t>Zewen</t>
  </si>
  <si>
    <t>zhu23@u.rochester.edu</t>
  </si>
  <si>
    <t>Futian region, Shenzhen</t>
  </si>
  <si>
    <t>59¬ø601</t>
  </si>
  <si>
    <t>Yitian Village</t>
  </si>
  <si>
    <t>'+1 (585) 5208356</t>
  </si>
  <si>
    <t>Meiqi</t>
  </si>
  <si>
    <t>mhu20@simon.rochester.edu</t>
  </si>
  <si>
    <t>Phase Iii Of Shouchuang Junfu,</t>
  </si>
  <si>
    <t>'+86 (158) 52511031</t>
  </si>
  <si>
    <t>Haoyu</t>
  </si>
  <si>
    <t>hhu29@simon.rochester.edu</t>
  </si>
  <si>
    <t>497 Caroline St</t>
  </si>
  <si>
    <t>'+1 (585) 3178659</t>
  </si>
  <si>
    <t>Qiyan</t>
  </si>
  <si>
    <t>qhu21@simon.rochester.edu</t>
  </si>
  <si>
    <t>Wuhan</t>
  </si>
  <si>
    <t>2-601 Sanqiao Road,</t>
  </si>
  <si>
    <t>'+1 (848) 4371572</t>
  </si>
  <si>
    <t>YIHENG</t>
  </si>
  <si>
    <t>HUA</t>
  </si>
  <si>
    <t>yhua5@u.rochester.edu</t>
  </si>
  <si>
    <t>CMC BOX 274284</t>
  </si>
  <si>
    <t>Meilingbei Rd</t>
  </si>
  <si>
    <t>Rm 1903 Bldg 6 Lane 400</t>
  </si>
  <si>
    <t>'+1 (585) 8665135</t>
  </si>
  <si>
    <t>JIYAN</t>
  </si>
  <si>
    <t>jhua2@u.rochester.edu</t>
  </si>
  <si>
    <t>CMC BOX 276065</t>
  </si>
  <si>
    <t>West Xinjian Road</t>
  </si>
  <si>
    <t>Room 1802, Number 2, Lane 238</t>
  </si>
  <si>
    <t>'+1 (585) 7320779</t>
  </si>
  <si>
    <t>Hang</t>
  </si>
  <si>
    <t>Hua</t>
  </si>
  <si>
    <t>huahang@pku.edu.cn</t>
  </si>
  <si>
    <t>No.5 Yiheyuan Road</t>
  </si>
  <si>
    <t>Haidian</t>
  </si>
  <si>
    <t>ANGEL</t>
  </si>
  <si>
    <t>HUANG</t>
  </si>
  <si>
    <t>ahuang12@u.rochester.edu</t>
  </si>
  <si>
    <t>HUANG, KATHY</t>
  </si>
  <si>
    <t>CPU BOX 271597</t>
  </si>
  <si>
    <t>160-11 73RD AVE</t>
  </si>
  <si>
    <t>26 CASTLEMAN ROAD</t>
  </si>
  <si>
    <t>RENJIA</t>
  </si>
  <si>
    <t>rhuang7@u.rochester.edu</t>
  </si>
  <si>
    <t>XU, MINGXIA</t>
  </si>
  <si>
    <t>CMC BOX 273012</t>
  </si>
  <si>
    <t>29 MOORE STREET APT 10E</t>
  </si>
  <si>
    <t>JANICE</t>
  </si>
  <si>
    <t>jhuang50@u.rochester.edu</t>
  </si>
  <si>
    <t>Environmental NGO</t>
  </si>
  <si>
    <t>HUANG, ALAN</t>
  </si>
  <si>
    <t>CMC BOX 274775</t>
  </si>
  <si>
    <t>14 SWEDES CROSSING</t>
  </si>
  <si>
    <t>WESTFORD</t>
  </si>
  <si>
    <t>60 LANGSLOW STREET</t>
  </si>
  <si>
    <t>PEI-CHIA</t>
  </si>
  <si>
    <t>phuang7@u.rochester.edu</t>
  </si>
  <si>
    <t>LEE, HSIANG-JUNG</t>
  </si>
  <si>
    <t>RIVERVIEW BLDG G 408A</t>
  </si>
  <si>
    <t>PEI</t>
  </si>
  <si>
    <t>phuang12@u.rochester.edu</t>
  </si>
  <si>
    <t>CMC BOX 276507</t>
  </si>
  <si>
    <t>Jinniu District, Chengdu</t>
  </si>
  <si>
    <t>1-13-2 No.426 Huangzhong Avenue Shuhan Rd</t>
  </si>
  <si>
    <t>'+1 (585) 7320350</t>
  </si>
  <si>
    <t>SIYI</t>
  </si>
  <si>
    <t>shuang51@u.rochester.edu</t>
  </si>
  <si>
    <t>CMC BOX 273862</t>
  </si>
  <si>
    <t>Zhoangshan</t>
  </si>
  <si>
    <t>Xiaolan Town</t>
  </si>
  <si>
    <t>305 Bldg #13 Meijia Grdn</t>
  </si>
  <si>
    <t>'+1 (484) 8093489</t>
  </si>
  <si>
    <t>MINGJING</t>
  </si>
  <si>
    <t>mhuang29@u.rochester.edu</t>
  </si>
  <si>
    <t>CMC BOX 272312</t>
  </si>
  <si>
    <t>Huangshan Road 455th</t>
  </si>
  <si>
    <t>'+1 (814) 7778593</t>
  </si>
  <si>
    <t>MINGYA</t>
  </si>
  <si>
    <t>mhuang23@u.rochester.edu</t>
  </si>
  <si>
    <t>Vie</t>
  </si>
  <si>
    <t>Music</t>
  </si>
  <si>
    <t>CMC BOX 276724</t>
  </si>
  <si>
    <t>Jingtingshanlu Yaohaiqu</t>
  </si>
  <si>
    <t>Rm 401 Bldg 6 Dadijiayuan</t>
  </si>
  <si>
    <t>'+1 (585) 7480027</t>
  </si>
  <si>
    <t>YUXUAN</t>
  </si>
  <si>
    <t>yhuang83@u.rochester.edu</t>
  </si>
  <si>
    <t>CMC BOX 277315</t>
  </si>
  <si>
    <t>Jiangdong Dist</t>
  </si>
  <si>
    <t>Rm Bldg 117 Lane 625 Minan Rd</t>
  </si>
  <si>
    <t>'+1 (585) 7668581</t>
  </si>
  <si>
    <t>ZIXIAO</t>
  </si>
  <si>
    <t>zhuang30@u.rochester.edu</t>
  </si>
  <si>
    <t>CMC BOX 275173</t>
  </si>
  <si>
    <t>Lane 1369 Baizhang East Rd</t>
  </si>
  <si>
    <t>Rm 405 #145 Jiangnanchunxiao</t>
  </si>
  <si>
    <t>'+1 (585) 5061681</t>
  </si>
  <si>
    <t>SHENGYUAN</t>
  </si>
  <si>
    <t>shuang48@u.rochester.edu</t>
  </si>
  <si>
    <t>CMC BOX 271595</t>
  </si>
  <si>
    <t>Ojai, CA 93023-4209</t>
  </si>
  <si>
    <t>428 Bryant Cir</t>
  </si>
  <si>
    <t>Ojai</t>
  </si>
  <si>
    <t>93023-4209</t>
  </si>
  <si>
    <t>'+1 (917) 7038518</t>
  </si>
  <si>
    <t>yhuang85@u.rochester.edu</t>
  </si>
  <si>
    <t>CMC BOX 276911</t>
  </si>
  <si>
    <t>#4 Kehua St Wuhou Dist</t>
  </si>
  <si>
    <t>15 2 1 Sichuan Univ Grdn</t>
  </si>
  <si>
    <t>Huang</t>
  </si>
  <si>
    <t>jhuang74@u.rochester.edu</t>
  </si>
  <si>
    <t>3G 7th building 5th community Century City Haidian District</t>
  </si>
  <si>
    <t>Jingfei Huang</t>
  </si>
  <si>
    <t>Shaofeng</t>
  </si>
  <si>
    <t>shuang60@u.rochester.edu</t>
  </si>
  <si>
    <t>China Meteorological Administration Zhongguancun South Street #46</t>
  </si>
  <si>
    <t>'+86 136 9107 4084</t>
  </si>
  <si>
    <t>HAIYAN</t>
  </si>
  <si>
    <t>hhuang42@u.rochester.edu</t>
  </si>
  <si>
    <t>CMC BOX 276677</t>
  </si>
  <si>
    <t>Rockville, MD 20850-2867</t>
  </si>
  <si>
    <t>562 Winding Rose Dr</t>
  </si>
  <si>
    <t>Rockville</t>
  </si>
  <si>
    <t>20850-2867</t>
  </si>
  <si>
    <t>'+1 (585) 4136617</t>
  </si>
  <si>
    <t>Wutong</t>
  </si>
  <si>
    <t>whuang32@u.rochester.edu</t>
  </si>
  <si>
    <t>A4-605, Fulin Garden</t>
  </si>
  <si>
    <t>49 Shangbao Est. Rd.</t>
  </si>
  <si>
    <t>Futian District</t>
  </si>
  <si>
    <t>'+8615818712859</t>
  </si>
  <si>
    <t>Wutong Huang</t>
  </si>
  <si>
    <t>CMC BOX 275250</t>
  </si>
  <si>
    <t>A4-605 Fulin Garden, Shangbaod</t>
  </si>
  <si>
    <t>'+86 (158) 18712859</t>
  </si>
  <si>
    <t>CMC BOX 276125</t>
  </si>
  <si>
    <t>No. 46 Zhongguancun South Street</t>
  </si>
  <si>
    <t>5-3-332, China Meteorological Administration Dongqu</t>
  </si>
  <si>
    <t>'+1 (909) 3440429</t>
  </si>
  <si>
    <t>Xinfeng</t>
  </si>
  <si>
    <t>xhuang50@u.rochester.edu</t>
  </si>
  <si>
    <t>nominated 01/13/23</t>
  </si>
  <si>
    <t>CMC BOX 275559</t>
  </si>
  <si>
    <t>Sacramento, CA 95824</t>
  </si>
  <si>
    <t>8005 33rd Ave</t>
  </si>
  <si>
    <t>Sacramento</t>
  </si>
  <si>
    <t>'+1 (626) 3807792</t>
  </si>
  <si>
    <t>Litong</t>
  </si>
  <si>
    <t>lhuang34@u.rochester.edu</t>
  </si>
  <si>
    <t>Permission Given on 06/07</t>
  </si>
  <si>
    <t>East Asian Studies [ESTH]</t>
  </si>
  <si>
    <t>CMC BOX 271060</t>
  </si>
  <si>
    <t>Java Road No. 133, North Point</t>
  </si>
  <si>
    <t>3A, Block 1, Victoria Harbour</t>
  </si>
  <si>
    <t>Hong Kong Island</t>
  </si>
  <si>
    <t>'+1 (774) 3720267</t>
  </si>
  <si>
    <t>Warner School of Edu Adj &amp;GA</t>
  </si>
  <si>
    <t>Yuxiang</t>
  </si>
  <si>
    <t>yhu150@u.rochester.edu</t>
  </si>
  <si>
    <t>CMC BOX 275554</t>
  </si>
  <si>
    <t>Pukou District, Nanjing</t>
  </si>
  <si>
    <t>¬ø¬ø¬ø¬ø6¬ø¬ø¬ø¬ø¬ø¬ø¬ø3¬ø12¬ø2¬ø¬ø2704</t>
  </si>
  <si>
    <t>Room 2704, Unit 2, Building 12, District 3, HongYangXuRiShangCheng, No. 6, Liuzhou East Road</t>
  </si>
  <si>
    <t>'+1 (585) 3053545</t>
  </si>
  <si>
    <t>Deidre</t>
  </si>
  <si>
    <t>Huckabay</t>
  </si>
  <si>
    <t>deidre.huckabay@gmail.com</t>
  </si>
  <si>
    <t>HUDDLESTON</t>
  </si>
  <si>
    <t>PRESTON</t>
  </si>
  <si>
    <t>dallas.huddleston@simon.rochester.edu</t>
  </si>
  <si>
    <t>410 KIOWA DR. E</t>
  </si>
  <si>
    <t>LAKE KIOWA</t>
  </si>
  <si>
    <t>ahudson9@u.rochester.edu</t>
  </si>
  <si>
    <t>Marketing</t>
  </si>
  <si>
    <t>HUDSON, SHELLEY</t>
  </si>
  <si>
    <t>CMC BOX 276393</t>
  </si>
  <si>
    <t>2511 STANTON RD SE</t>
  </si>
  <si>
    <t>Raven</t>
  </si>
  <si>
    <t>raven.hudson@simon.rochester.edu</t>
  </si>
  <si>
    <t>919 WASHINGTON WAY</t>
  </si>
  <si>
    <t>JEFFERSONVILLE</t>
  </si>
  <si>
    <t>HUGHES</t>
  </si>
  <si>
    <t>MICHELE</t>
  </si>
  <si>
    <t>ehughes9@u.rochester.edu</t>
  </si>
  <si>
    <t>HUGHES, SHARON</t>
  </si>
  <si>
    <t>CMC BOX 275800</t>
  </si>
  <si>
    <t>7C SALMON RUN</t>
  </si>
  <si>
    <t>WILDER 810 TOWERS RD</t>
  </si>
  <si>
    <t>3418 SENECA FARM DR</t>
  </si>
  <si>
    <t>BUFORD</t>
  </si>
  <si>
    <t>NADEZDHA</t>
  </si>
  <si>
    <t>JASPER</t>
  </si>
  <si>
    <t>nhughes2@u.rochester.edu</t>
  </si>
  <si>
    <t>HUGHES, MARNIA</t>
  </si>
  <si>
    <t>CMC BOX 276733</t>
  </si>
  <si>
    <t>312 SOUTH SILBER AVENUE</t>
  </si>
  <si>
    <t>NORTH PLATTE</t>
  </si>
  <si>
    <t>DRAMA HOUSE 301 500 JOSEPH BLV</t>
  </si>
  <si>
    <t>JING YI</t>
  </si>
  <si>
    <t>HUI</t>
  </si>
  <si>
    <t>jhui3@u.rochester.edu</t>
  </si>
  <si>
    <t>HUI, DAVID</t>
  </si>
  <si>
    <t>CMC BOX 274882</t>
  </si>
  <si>
    <t>65 COLUMBIA STREET APT#20J</t>
  </si>
  <si>
    <t>HULSE</t>
  </si>
  <si>
    <t>nhulse@u.rochester.edu</t>
  </si>
  <si>
    <t>HULSE, TATIANA</t>
  </si>
  <si>
    <t>50 HELMSFORD WAY</t>
  </si>
  <si>
    <t>PO BOX 493</t>
  </si>
  <si>
    <t>60 GROVE STREET APT. 5</t>
  </si>
  <si>
    <t>HUMES</t>
  </si>
  <si>
    <t>chumes2@u.rochester.edu</t>
  </si>
  <si>
    <t>CIEE Language and Culture Program in Amman, Jordan</t>
  </si>
  <si>
    <t>COOMBS, SUZANNE</t>
  </si>
  <si>
    <t>CPU BOX 276290</t>
  </si>
  <si>
    <t>1017 CANEY FORK RD.</t>
  </si>
  <si>
    <t>ANDERSON TOWER, ROOM 750</t>
  </si>
  <si>
    <t>12107 ST. CLAIRE DR.</t>
  </si>
  <si>
    <t>HUMPHREY</t>
  </si>
  <si>
    <t>catherine_humphrey@urmc.rochester.edu</t>
  </si>
  <si>
    <t>Orthopaedics M&amp;D</t>
  </si>
  <si>
    <t>Chloe</t>
  </si>
  <si>
    <t>Humphrey</t>
  </si>
  <si>
    <t>chumphr4@u.rochester.edu</t>
  </si>
  <si>
    <t>IES Abroad Rome Summer - Fashion Studies</t>
  </si>
  <si>
    <t>Fairport, NY 14450-2823</t>
  </si>
  <si>
    <t>19 Meadowlark Dr</t>
  </si>
  <si>
    <t>14450-2823</t>
  </si>
  <si>
    <t>'+1 (585) 3972077</t>
  </si>
  <si>
    <t>THEA</t>
  </si>
  <si>
    <t>HUMPHRIES</t>
  </si>
  <si>
    <t>thumphri@u.rochester.edu</t>
  </si>
  <si>
    <t>HUMPHRIES, JOHN</t>
  </si>
  <si>
    <t>3 GROVE PLACE</t>
  </si>
  <si>
    <t>9 ROYCROFT WAY</t>
  </si>
  <si>
    <t>OTTAWA</t>
  </si>
  <si>
    <t>K2W 1C7</t>
  </si>
  <si>
    <t>HUNKINS</t>
  </si>
  <si>
    <t>ghunkins@u.rochester.edu</t>
  </si>
  <si>
    <t>HUNKINS, THAD</t>
  </si>
  <si>
    <t>CMC BOX 273815</t>
  </si>
  <si>
    <t>PO BOX 5000, MS-80</t>
  </si>
  <si>
    <t>OGDENSBURG</t>
  </si>
  <si>
    <t>1051 GENESEE ST</t>
  </si>
  <si>
    <t>HUNT</t>
  </si>
  <si>
    <t>khunt6@u.rochester.edu</t>
  </si>
  <si>
    <t>HUNT, GREGOY</t>
  </si>
  <si>
    <t>CMC BOX 275456</t>
  </si>
  <si>
    <t>18283 W SPRINGWOOD LN</t>
  </si>
  <si>
    <t>GRAYSLAKE</t>
  </si>
  <si>
    <t>44 STANFORD ROAD W</t>
  </si>
  <si>
    <t>KOUICHI</t>
  </si>
  <si>
    <t>chunter8@u.rochester.edu</t>
  </si>
  <si>
    <t>HUNTER, KAZUKO</t>
  </si>
  <si>
    <t>9934 BARR LAKE DR.</t>
  </si>
  <si>
    <t>100 CUSTER STREET</t>
  </si>
  <si>
    <t>CIEE Tokyo</t>
  </si>
  <si>
    <t>Hurwitz</t>
  </si>
  <si>
    <t>hhurwitz@u.rochester.edu</t>
  </si>
  <si>
    <t>HURWITZ, GAIL OR KEN</t>
  </si>
  <si>
    <t>484 EAST MAIN ST #202</t>
  </si>
  <si>
    <t>398 SUMMIT AVE.</t>
  </si>
  <si>
    <t>SAN RAFAEL</t>
  </si>
  <si>
    <t>FARREN</t>
  </si>
  <si>
    <t>HURWITZ</t>
  </si>
  <si>
    <t>MELINDA</t>
  </si>
  <si>
    <t>fhurwitz@u.rochester.edu</t>
  </si>
  <si>
    <t>WEISS, DYANNE</t>
  </si>
  <si>
    <t>ENGLISH LITERATURE</t>
  </si>
  <si>
    <t>CMC BOX 276447</t>
  </si>
  <si>
    <t>17459 HATTERAS ST</t>
  </si>
  <si>
    <t>ENCINO</t>
  </si>
  <si>
    <t>Rinad</t>
  </si>
  <si>
    <t>Hussein</t>
  </si>
  <si>
    <t>Office of Disability Resources</t>
  </si>
  <si>
    <t>Hutley</t>
  </si>
  <si>
    <t>Lynn</t>
  </si>
  <si>
    <t>bhutley@keuka.edu</t>
  </si>
  <si>
    <t>Margo</t>
  </si>
  <si>
    <t>Hutto</t>
  </si>
  <si>
    <t>Regina</t>
  </si>
  <si>
    <t>margo.hutto@g.austincc.edu</t>
  </si>
  <si>
    <t>Austin C.C.</t>
  </si>
  <si>
    <t>Mitchell</t>
  </si>
  <si>
    <t>Hutton</t>
  </si>
  <si>
    <t>mhutton3@simon.rochester.edu</t>
  </si>
  <si>
    <t>Apt 224</t>
  </si>
  <si>
    <t>111 East Ave</t>
  </si>
  <si>
    <t>'+1 (949) 5478950</t>
  </si>
  <si>
    <t>HUYNH</t>
  </si>
  <si>
    <t>nhuynh2@u.rochester.edu</t>
  </si>
  <si>
    <t>HUYNH, STEPHANIE</t>
  </si>
  <si>
    <t>CMC BOX 273134</t>
  </si>
  <si>
    <t>2 ADDISON PLACE</t>
  </si>
  <si>
    <t>DIX HILLS</t>
  </si>
  <si>
    <t>Hyams</t>
  </si>
  <si>
    <t>Isabelle</t>
  </si>
  <si>
    <t>ehyams@u.rochester.edu</t>
  </si>
  <si>
    <t>CMC BOX 274238</t>
  </si>
  <si>
    <t>Mc Lean, VA 22102-2719</t>
  </si>
  <si>
    <t>8125 Dunsinane Ct</t>
  </si>
  <si>
    <t>Mc Lean</t>
  </si>
  <si>
    <t>22102-2719</t>
  </si>
  <si>
    <t>'+1 (571) 5505168</t>
  </si>
  <si>
    <t>HYATT</t>
  </si>
  <si>
    <t>jhyatt3@u.rochester.edu</t>
  </si>
  <si>
    <t>CMC BOX 274709</t>
  </si>
  <si>
    <t>Ponte Vedra Beach, FL 32082-2000</t>
  </si>
  <si>
    <t>105 Alice Way</t>
  </si>
  <si>
    <t>Ponte Vedra Beach</t>
  </si>
  <si>
    <t>32082-2000</t>
  </si>
  <si>
    <t>'+1 (925) 7659690</t>
  </si>
  <si>
    <t>Hynes</t>
  </si>
  <si>
    <t>zhynes2@u.rochester.edu</t>
  </si>
  <si>
    <t>IES Abroad Vienna Summer - Psychology</t>
  </si>
  <si>
    <t>HYPSHER</t>
  </si>
  <si>
    <t>jhypsher@u.rochester.edu</t>
  </si>
  <si>
    <t>Kennesaw, GA 30152-4753</t>
  </si>
  <si>
    <t>1089 Ector Chase Nw</t>
  </si>
  <si>
    <t>Kennesaw</t>
  </si>
  <si>
    <t>30152-4753</t>
  </si>
  <si>
    <t>'+1 (770) 8205573</t>
  </si>
  <si>
    <t>Haerreem</t>
  </si>
  <si>
    <t>Hyun</t>
  </si>
  <si>
    <t>haerreem.hyun@rochester.edu</t>
  </si>
  <si>
    <t>IAIONE</t>
  </si>
  <si>
    <t>riaione@u.rochester.edu</t>
  </si>
  <si>
    <t>IAIONR, CAROL</t>
  </si>
  <si>
    <t>30 SOUTHFIELD DRIVE</t>
  </si>
  <si>
    <t>BERNARDSVILLE</t>
  </si>
  <si>
    <t>FARIDA MOSTAFA</t>
  </si>
  <si>
    <t>IBRAHIM</t>
  </si>
  <si>
    <t>MOSTAFA ELHEFNY</t>
  </si>
  <si>
    <t>fibrahim@u.rochester.edu</t>
  </si>
  <si>
    <t>AU Beirut</t>
  </si>
  <si>
    <t>Beirut, Lebanon</t>
  </si>
  <si>
    <t>IBRAHIM, MOHAMED</t>
  </si>
  <si>
    <t>'+201222100834</t>
  </si>
  <si>
    <t>Farida Ibrahim</t>
  </si>
  <si>
    <t>CMC BOX 276991</t>
  </si>
  <si>
    <t>MIRETTE</t>
  </si>
  <si>
    <t>GEORGE YOUSSEF</t>
  </si>
  <si>
    <t>mibrahi5@u.rochester.edu</t>
  </si>
  <si>
    <t>CMC BOX 277095</t>
  </si>
  <si>
    <t>7 Shehata Saad St Shoubra Misr</t>
  </si>
  <si>
    <t>'+1 (585) 7642294</t>
  </si>
  <si>
    <t>Iceland</t>
  </si>
  <si>
    <t>Aaron</t>
  </si>
  <si>
    <t>miceland@u.rochester.edu</t>
  </si>
  <si>
    <t>Jeju-si, South Korea</t>
  </si>
  <si>
    <t>CMC BOX 27059F</t>
  </si>
  <si>
    <t>Bethesda, MD 20814</t>
  </si>
  <si>
    <t>4545 Windsor Ln</t>
  </si>
  <si>
    <t>'+1 (301) 6424267</t>
  </si>
  <si>
    <t>ICENOGLE</t>
  </si>
  <si>
    <t>bicenogl@u.rochester.edu</t>
  </si>
  <si>
    <t>IES Abroad Milan ‚Äì Music: Voice, Composition &amp; Instrumental</t>
  </si>
  <si>
    <t>ICENOGLE, KATHY</t>
  </si>
  <si>
    <t>2905 13TH.STREET</t>
  </si>
  <si>
    <t>237 BARTON ROAD</t>
  </si>
  <si>
    <t>Osarieme</t>
  </si>
  <si>
    <t>Idahor</t>
  </si>
  <si>
    <t>Deborah</t>
  </si>
  <si>
    <t>oidahor@u.rochester.edu</t>
  </si>
  <si>
    <t>Brooklyn, NY 11208-5017</t>
  </si>
  <si>
    <t>874 Euclid Ave</t>
  </si>
  <si>
    <t>11208-5017</t>
  </si>
  <si>
    <t>'+1 (917) 9956849</t>
  </si>
  <si>
    <t>ANIS</t>
  </si>
  <si>
    <t>IDRIZOVIC</t>
  </si>
  <si>
    <t>aidrizov@u.rochester.edu</t>
  </si>
  <si>
    <t>Montenegro</t>
  </si>
  <si>
    <t>CMC BOX 271326</t>
  </si>
  <si>
    <t>Cmc Box 271326</t>
  </si>
  <si>
    <t>'+1 (585) 3639187</t>
  </si>
  <si>
    <t>RAYAN</t>
  </si>
  <si>
    <t>IFTHIKHAR</t>
  </si>
  <si>
    <t>rifthik2@u.rochester.edu</t>
  </si>
  <si>
    <t>IFTHIKHARUDDIN, SARAH</t>
  </si>
  <si>
    <t>CMC BOX 272329</t>
  </si>
  <si>
    <t>7 BABCOCK DR.</t>
  </si>
  <si>
    <t>7 BABCOCK DRIVE</t>
  </si>
  <si>
    <t>Ihle</t>
  </si>
  <si>
    <t>aihle@UR.Rochester.edu</t>
  </si>
  <si>
    <t>Sydney, Australia;Christchurch, New Zealand;Zucchelli Station, Antarctica;Concordia Station, Antarctica;Zucchelli Station, Antarctica;McMurdo Station, Antarctica;Christchurch, New Zealand</t>
  </si>
  <si>
    <t>YURI</t>
  </si>
  <si>
    <t>IKEDA</t>
  </si>
  <si>
    <t>yuri.ikeda@simon.rochester.edu</t>
  </si>
  <si>
    <t>IKEDA, YUYA</t>
  </si>
  <si>
    <t>929 317 1072</t>
  </si>
  <si>
    <t>104 SUBURBAN CT APT 4</t>
  </si>
  <si>
    <t>585 404 6510</t>
  </si>
  <si>
    <t>400 west 119th street</t>
  </si>
  <si>
    <t>Apt3K</t>
  </si>
  <si>
    <t>Yuya Ikeda</t>
  </si>
  <si>
    <t>husband</t>
  </si>
  <si>
    <t>IKEDIOBI</t>
  </si>
  <si>
    <t>mikediob@u.rochester.edu</t>
  </si>
  <si>
    <t>IKEDIOBI, STEPHANIE</t>
  </si>
  <si>
    <t>CMC 275399</t>
  </si>
  <si>
    <t>13726 BONILLA LANE</t>
  </si>
  <si>
    <t>Livia</t>
  </si>
  <si>
    <t>Ilasz</t>
  </si>
  <si>
    <t>ZOLTAN</t>
  </si>
  <si>
    <t>ILLES</t>
  </si>
  <si>
    <t>zilles@u.rochester.edu</t>
  </si>
  <si>
    <t>HUNGARY</t>
  </si>
  <si>
    <t>ILLES, ZOLTAN</t>
  </si>
  <si>
    <t>CMC BOX 274218</t>
  </si>
  <si>
    <t>BROOKS 510</t>
  </si>
  <si>
    <t>KENNETH</t>
  </si>
  <si>
    <t>IMADE</t>
  </si>
  <si>
    <t>kimade@u.rochester.edu</t>
  </si>
  <si>
    <t>IMADE, ANN</t>
  </si>
  <si>
    <t>CPU BOX 271764</t>
  </si>
  <si>
    <t>1168 FOREST AVE, 1ST FLR.</t>
  </si>
  <si>
    <t>KYOKO</t>
  </si>
  <si>
    <t>IMAI</t>
  </si>
  <si>
    <t>kimai3@u.rochester.edu</t>
  </si>
  <si>
    <t>RAHEL</t>
  </si>
  <si>
    <t>IMOBERSTEG</t>
  </si>
  <si>
    <t>rahel.imobersteg@simon.rochester.edu</t>
  </si>
  <si>
    <t>RINIKER, CHRISTINE</t>
  </si>
  <si>
    <t>41-794621444</t>
  </si>
  <si>
    <t>231 W SQUIRE DR</t>
  </si>
  <si>
    <t>BRIGHT</t>
  </si>
  <si>
    <t>INE</t>
  </si>
  <si>
    <t>CHUKWUEMEKA</t>
  </si>
  <si>
    <t>bine@u.rochester.edu</t>
  </si>
  <si>
    <t>INE, FAITH</t>
  </si>
  <si>
    <t>CMC BOX 277066</t>
  </si>
  <si>
    <t>410 FAIRCHILD HOUSE</t>
  </si>
  <si>
    <t>HILL COURT ROAD</t>
  </si>
  <si>
    <t>MUNYANGABO CLEO</t>
  </si>
  <si>
    <t>INGABIRE</t>
  </si>
  <si>
    <t>cingabir@u.rochester.edu</t>
  </si>
  <si>
    <t>RWANDA</t>
  </si>
  <si>
    <t>LEVICK, CARLY-WISE</t>
  </si>
  <si>
    <t>SUSAN B ANTHONY GANNET 452</t>
  </si>
  <si>
    <t>500 JOSEPH WILSON C. BLVD</t>
  </si>
  <si>
    <t>Vandrick</t>
  </si>
  <si>
    <t>Inman-Benavente</t>
  </si>
  <si>
    <t>vinmanbe@u.rochester.edu</t>
  </si>
  <si>
    <t>CMC BOX 272368</t>
  </si>
  <si>
    <t>Houston, TX 77002-8897</t>
  </si>
  <si>
    <t>2016 Main St Apt 2420</t>
  </si>
  <si>
    <t>77002-8897</t>
  </si>
  <si>
    <t>'+1 (281) 7451533</t>
  </si>
  <si>
    <t>INOUE</t>
  </si>
  <si>
    <t>sinoue@u.rochester.edu</t>
  </si>
  <si>
    <t>UY, ANGELA</t>
  </si>
  <si>
    <t>HLTH, BEHAVIOR &amp; SOCIETY</t>
  </si>
  <si>
    <t>CMC BOX 274529</t>
  </si>
  <si>
    <t>DEKIEWIET TOWER, 482</t>
  </si>
  <si>
    <t>INSKIP</t>
  </si>
  <si>
    <t>ainskip@u.rochester.edu</t>
  </si>
  <si>
    <t>University of Western Australia - UWA</t>
  </si>
  <si>
    <t>Perth, Australia</t>
  </si>
  <si>
    <t>CMC BOX 276742</t>
  </si>
  <si>
    <t>40 Davids Drive</t>
  </si>
  <si>
    <t>Wingerworth</t>
  </si>
  <si>
    <t>S42 6TP</t>
  </si>
  <si>
    <t>'+1 (585) 5689902</t>
  </si>
  <si>
    <t>Paterne</t>
  </si>
  <si>
    <t>Iradukunda</t>
  </si>
  <si>
    <t>piraduku@u.rochester.edu</t>
  </si>
  <si>
    <t>Rwanda</t>
  </si>
  <si>
    <t>CMC BOX 273767</t>
  </si>
  <si>
    <t>Kigali Gasabo Kimironko</t>
  </si>
  <si>
    <t>House 36</t>
  </si>
  <si>
    <t>36 KG 41 Ave</t>
  </si>
  <si>
    <t>Kigali</t>
  </si>
  <si>
    <t>'+1 (585) 4914994</t>
  </si>
  <si>
    <t>IRELAND</t>
  </si>
  <si>
    <t>mirelan3@u.rochester.edu</t>
  </si>
  <si>
    <t>CMC BOX 276882</t>
  </si>
  <si>
    <t>Whitinsville, MA 01588-1403</t>
  </si>
  <si>
    <t>49 Cottage St</t>
  </si>
  <si>
    <t>Whitinsville</t>
  </si>
  <si>
    <t>'+1 (617) 5845173</t>
  </si>
  <si>
    <t>Isaacs</t>
  </si>
  <si>
    <t>jisaacs4@u.rochester.edu</t>
  </si>
  <si>
    <t>ISAACS</t>
  </si>
  <si>
    <t>cisaacs@u.rochester.edu</t>
  </si>
  <si>
    <t>ISAACS, KATHLEEN</t>
  </si>
  <si>
    <t>CMC BOX 273543</t>
  </si>
  <si>
    <t>15 TOBACCO ROAD</t>
  </si>
  <si>
    <t>WESTON</t>
  </si>
  <si>
    <t>920 HILL COURT ROAD</t>
  </si>
  <si>
    <t>597 WESTPORT AVE, B437</t>
  </si>
  <si>
    <t>Stine</t>
  </si>
  <si>
    <t>Isak</t>
  </si>
  <si>
    <t>Torp</t>
  </si>
  <si>
    <t>sisak@u.rochester.edu</t>
  </si>
  <si>
    <t>CMC BOX 273415</t>
  </si>
  <si>
    <t>73 Kingsboro Rd</t>
  </si>
  <si>
    <t>'+1 (845) 5195948</t>
  </si>
  <si>
    <t>St Andrews, United Kingdom</t>
  </si>
  <si>
    <t>Ho Chi Minh City, Vietnam</t>
  </si>
  <si>
    <t>Iseson</t>
  </si>
  <si>
    <t>aiseson@u.rochester.edu</t>
  </si>
  <si>
    <t>W Hempstead, NY 11552-2537</t>
  </si>
  <si>
    <t>433 Chestnut St</t>
  </si>
  <si>
    <t>W Hempstead</t>
  </si>
  <si>
    <t>11552-2537</t>
  </si>
  <si>
    <t>'+1 (516) 6618297</t>
  </si>
  <si>
    <t>ELVIRA</t>
  </si>
  <si>
    <t>ISLAMOVA</t>
  </si>
  <si>
    <t>elvira.islamova@simon.rochester.edu</t>
  </si>
  <si>
    <t>ITURBIDES</t>
  </si>
  <si>
    <t>heidi.iturbides@simon.rochester.edu</t>
  </si>
  <si>
    <t>LADD, GWENDOLYN</t>
  </si>
  <si>
    <t>107 TRAFALGAR ST</t>
  </si>
  <si>
    <t>77 EAST BLVD, APT 8</t>
  </si>
  <si>
    <t>JOSU</t>
  </si>
  <si>
    <t>ITURRIOZ</t>
  </si>
  <si>
    <t>josu.iturrioz@simon.rochester.edu</t>
  </si>
  <si>
    <t>GARMENDIA MADARIAGA, ANE</t>
  </si>
  <si>
    <t>41=786411209</t>
  </si>
  <si>
    <t>Itzkowitz</t>
  </si>
  <si>
    <t>nitzkowi@u.rochester.edu</t>
  </si>
  <si>
    <t>Nikolas</t>
  </si>
  <si>
    <t>Ivanov</t>
  </si>
  <si>
    <t>nivanov@u.rochester.edu</t>
  </si>
  <si>
    <t>CMC BOX 277211</t>
  </si>
  <si>
    <t>Pittsburgh, PA 15228-2526</t>
  </si>
  <si>
    <t>623 Crystal Dr</t>
  </si>
  <si>
    <t>15228-2526</t>
  </si>
  <si>
    <t>'+1 (412) 2778919</t>
  </si>
  <si>
    <t>IVEY</t>
  </si>
  <si>
    <t>eivey@u.rochester.edu</t>
  </si>
  <si>
    <t>IVEY, TIM</t>
  </si>
  <si>
    <t>CMC BOX 274170</t>
  </si>
  <si>
    <t>58 CROTON LAKE RD</t>
  </si>
  <si>
    <t>KATONAH</t>
  </si>
  <si>
    <t>136 E HENRIETTA RD</t>
  </si>
  <si>
    <t>Iwaoka</t>
  </si>
  <si>
    <t>giwaoka@u.rochester.edu</t>
  </si>
  <si>
    <t>Neha</t>
  </si>
  <si>
    <t>Iyer</t>
  </si>
  <si>
    <t>niyer3@u.rochester.edu</t>
  </si>
  <si>
    <t>CMC BOX 276890</t>
  </si>
  <si>
    <t>Monroe Twp, NJ 08831-5131</t>
  </si>
  <si>
    <t>3 Colonial Ct</t>
  </si>
  <si>
    <t>Monroe Twp</t>
  </si>
  <si>
    <t>'+1 (732) 5215415</t>
  </si>
  <si>
    <t>Tochukwu</t>
  </si>
  <si>
    <t>Iyke-Nzeocha</t>
  </si>
  <si>
    <t>Toby</t>
  </si>
  <si>
    <t>tiykenze@u.rochester.edu</t>
  </si>
  <si>
    <t>CMC BOX 271717</t>
  </si>
  <si>
    <t>Lekki 106104</t>
  </si>
  <si>
    <t>20A, Emmanuel Emenike Street, Chevy View Estate, Chevron Drive</t>
  </si>
  <si>
    <t>Lekki</t>
  </si>
  <si>
    <t>La</t>
  </si>
  <si>
    <t>'+1 (585) 9576317</t>
  </si>
  <si>
    <t>CONNOR</t>
  </si>
  <si>
    <t>IZARD</t>
  </si>
  <si>
    <t>cizard@u.rochester.edu</t>
  </si>
  <si>
    <t>IZARD, CHRISTINE</t>
  </si>
  <si>
    <t>CMC BOX 271262</t>
  </si>
  <si>
    <t>307 MISTY AUTUMN DRIVE</t>
  </si>
  <si>
    <t>EXTON</t>
  </si>
  <si>
    <t>Nina</t>
  </si>
  <si>
    <t>Jacobs</t>
  </si>
  <si>
    <t>njacobs5@u.rochester.edu</t>
  </si>
  <si>
    <t>CMC BOX 276108</t>
  </si>
  <si>
    <t>Chicago, IL 60625-1610</t>
  </si>
  <si>
    <t>2134 W Sunnyside Ave</t>
  </si>
  <si>
    <t>60625-1610</t>
  </si>
  <si>
    <t>'+1 (773) 4847122</t>
  </si>
  <si>
    <t>Mila</t>
  </si>
  <si>
    <t>mjaco22@u.Rochester.edu</t>
  </si>
  <si>
    <t>Elena</t>
  </si>
  <si>
    <t>Jacoby</t>
  </si>
  <si>
    <t>ejacoby2@u.rochester.edu</t>
  </si>
  <si>
    <t>CMC BOX 276143</t>
  </si>
  <si>
    <t>Glen Rock, NJ 07452-3610</t>
  </si>
  <si>
    <t>18 Fieldmere Ave</t>
  </si>
  <si>
    <t>Glen Rock</t>
  </si>
  <si>
    <t>'+1 (201) 8574141</t>
  </si>
  <si>
    <t>JAFFE</t>
  </si>
  <si>
    <t>PEARL</t>
  </si>
  <si>
    <t>tjaffe2@u.rochester.edu</t>
  </si>
  <si>
    <t>SIT Multi-City</t>
  </si>
  <si>
    <t>New York City, United States;Kathmandu, Nepal;Amman, Jordan;Santiago, Chile</t>
  </si>
  <si>
    <t>ROSENZWEIG, IRENE</t>
  </si>
  <si>
    <t>ENGLISH: THEATER</t>
  </si>
  <si>
    <t>CMC BOX 271040</t>
  </si>
  <si>
    <t>28 MAPLE STREET</t>
  </si>
  <si>
    <t>JAHNIGE</t>
  </si>
  <si>
    <t>sjahnige@u.rochester.edu</t>
  </si>
  <si>
    <t>JAHNIGE, CAROLINE</t>
  </si>
  <si>
    <t>CMC BOX 271713</t>
  </si>
  <si>
    <t>1045 STONINGTON DRIVE</t>
  </si>
  <si>
    <t>SHOURYA</t>
  </si>
  <si>
    <t>JAIN</t>
  </si>
  <si>
    <t>sjain23@u.rochester.edu</t>
  </si>
  <si>
    <t>SINGHAL, PUSHPA</t>
  </si>
  <si>
    <t>Biology</t>
  </si>
  <si>
    <t>405 EAST MAIN STREET APT. 1</t>
  </si>
  <si>
    <t>BAYSHORE</t>
  </si>
  <si>
    <t>201 BURTON HALL</t>
  </si>
  <si>
    <t>Caleb</t>
  </si>
  <si>
    <t>Jakes</t>
  </si>
  <si>
    <t>CAMERYN</t>
  </si>
  <si>
    <t>JAMISON</t>
  </si>
  <si>
    <t>cjamiso4@u.rochester.edu</t>
  </si>
  <si>
    <t>JI-ZE</t>
  </si>
  <si>
    <t>JANG</t>
  </si>
  <si>
    <t>gjang@u.rochester.edu</t>
  </si>
  <si>
    <t>CHANG, YI-WEN</t>
  </si>
  <si>
    <t>CMC BOX 271238</t>
  </si>
  <si>
    <t>36 WARDER DRIVE</t>
  </si>
  <si>
    <t>Mattia</t>
  </si>
  <si>
    <t>Janigro</t>
  </si>
  <si>
    <t>mjanigro@u.rochester.edu</t>
  </si>
  <si>
    <t>Bond University Australia</t>
  </si>
  <si>
    <t>JAQUISH</t>
  </si>
  <si>
    <t>pjaquish@u.rochester.edu</t>
  </si>
  <si>
    <t>JARA</t>
  </si>
  <si>
    <t>njara@u.rochester.edu</t>
  </si>
  <si>
    <t>ASHARI, PARVIN</t>
  </si>
  <si>
    <t>CMC BOX 275992</t>
  </si>
  <si>
    <t>32 HIGHVIEW RD.</t>
  </si>
  <si>
    <t>MONROE</t>
  </si>
  <si>
    <t>RIVERVIEW APARTMENT BLDG. B</t>
  </si>
  <si>
    <t>9 HEATHER LANE</t>
  </si>
  <si>
    <t>ORANGEBURG</t>
  </si>
  <si>
    <t>Adelyne</t>
  </si>
  <si>
    <t>Jareo</t>
  </si>
  <si>
    <t>Jude</t>
  </si>
  <si>
    <t>ajareo@u.rochester.edu</t>
  </si>
  <si>
    <t>Prefer not to disclose</t>
  </si>
  <si>
    <t>Adams, NY 13605-2165</t>
  </si>
  <si>
    <t>14545 County Route 123</t>
  </si>
  <si>
    <t>13605-2165</t>
  </si>
  <si>
    <t>'+1 (315) 3176314</t>
  </si>
  <si>
    <t>Jarvis</t>
  </si>
  <si>
    <t>charjar2@gmail.com</t>
  </si>
  <si>
    <t>UNIVERSITY OF DURHAM (DURHAM, FC)</t>
  </si>
  <si>
    <t>Holly Street</t>
  </si>
  <si>
    <t>Durham</t>
  </si>
  <si>
    <t>DH1 4ER</t>
  </si>
  <si>
    <t>Charlotte Jarvis</t>
  </si>
  <si>
    <t>50 Rolling Meadows Way</t>
  </si>
  <si>
    <t>kjarvis4@u.rochester.edu</t>
  </si>
  <si>
    <t>CMC BOX 275365</t>
  </si>
  <si>
    <t>Penfield, NY 14526-1263</t>
  </si>
  <si>
    <t>14526-1263</t>
  </si>
  <si>
    <t>'+1 (585) 2105514</t>
  </si>
  <si>
    <t>Aditi</t>
  </si>
  <si>
    <t>Jasapara</t>
  </si>
  <si>
    <t>Kalpesh</t>
  </si>
  <si>
    <t>ajasapar@u.rochester.edu</t>
  </si>
  <si>
    <t>CMC BOX 274244</t>
  </si>
  <si>
    <t>Allentown, PA 18104-6903</t>
  </si>
  <si>
    <t>140 Trustee Rd</t>
  </si>
  <si>
    <t>974 Lawrence Way</t>
  </si>
  <si>
    <t>18104-6903</t>
  </si>
  <si>
    <t>'+1 (484) 5155234</t>
  </si>
  <si>
    <t>Jasko</t>
  </si>
  <si>
    <t>ajasko@UR.Rochester.edu</t>
  </si>
  <si>
    <t>njavier@u.rochester.edu</t>
  </si>
  <si>
    <t>JAVIER, VANYA</t>
  </si>
  <si>
    <t>COMPUTATIONAL BIOLOGY</t>
  </si>
  <si>
    <t>CMC BOX 273194</t>
  </si>
  <si>
    <t>1048 BELVEDERE LANE</t>
  </si>
  <si>
    <t>SAN JOSE</t>
  </si>
  <si>
    <t>29 PAIGE ST</t>
  </si>
  <si>
    <t>JAY</t>
  </si>
  <si>
    <t>RUTH GWENDOLYN</t>
  </si>
  <si>
    <t>cjay4@u.rochester.edu</t>
  </si>
  <si>
    <t>JAY, GARTH</t>
  </si>
  <si>
    <t>CMC BOX 272483</t>
  </si>
  <si>
    <t>435 CHAMBERS HOUSE</t>
  </si>
  <si>
    <t>KELLY</t>
  </si>
  <si>
    <t>RUBENS</t>
  </si>
  <si>
    <t>kjean@u.rochester.edu</t>
  </si>
  <si>
    <t>CHERY-GEFFRARD, MIRLANDE</t>
  </si>
  <si>
    <t>CMC BOX 274605</t>
  </si>
  <si>
    <t>VALENTINES 261</t>
  </si>
  <si>
    <t>Roshele</t>
  </si>
  <si>
    <t>Jean-Baptiste</t>
  </si>
  <si>
    <t>rjeanbap@u.rochester.edu</t>
  </si>
  <si>
    <t>Need HSA</t>
  </si>
  <si>
    <t>TITE</t>
  </si>
  <si>
    <t>JEAN-PIERRE</t>
  </si>
  <si>
    <t>tite.jean-pierre@simon.rochester.edu</t>
  </si>
  <si>
    <t>MAURA</t>
  </si>
  <si>
    <t>JEBB</t>
  </si>
  <si>
    <t>mjebb2@u.rochester.edu</t>
  </si>
  <si>
    <t>JEBB, MAUREEN</t>
  </si>
  <si>
    <t>CMC BOX 271378</t>
  </si>
  <si>
    <t>23 SUNSET DRIVE</t>
  </si>
  <si>
    <t>TICONDEROGA</t>
  </si>
  <si>
    <t>BURTON FRATERNITY ROAD</t>
  </si>
  <si>
    <t>MARCUS</t>
  </si>
  <si>
    <t>JEFFERSON</t>
  </si>
  <si>
    <t>mjeffer9@u.rochester.edu</t>
  </si>
  <si>
    <t>Multiple, Multiple;Vienna, Austria</t>
  </si>
  <si>
    <t>JEFFERSON, MICHAEL</t>
  </si>
  <si>
    <t>60 GROVE STREET</t>
  </si>
  <si>
    <t>58 JOYCE LN</t>
  </si>
  <si>
    <t>Jefferson</t>
  </si>
  <si>
    <t>sjeffer8@u.rochester.edu</t>
  </si>
  <si>
    <t>Washington, DC 20018-1639</t>
  </si>
  <si>
    <t>2711 South Dakota Ave NE</t>
  </si>
  <si>
    <t>20018-1639</t>
  </si>
  <si>
    <t>'+1 (202) 6771344</t>
  </si>
  <si>
    <t>JELINEK</t>
  </si>
  <si>
    <t>jjelinek@u.rochester.edu</t>
  </si>
  <si>
    <t>JELINEK, GREGORY</t>
  </si>
  <si>
    <t>1811 HARPSTER STREET</t>
  </si>
  <si>
    <t>1811 HARPSTER ST</t>
  </si>
  <si>
    <t>338 UNIVERSITY AVE, APT. 4</t>
  </si>
  <si>
    <t>ANDREAS</t>
  </si>
  <si>
    <t>JENK</t>
  </si>
  <si>
    <t>andreas.jenk@simon.rochester.edu</t>
  </si>
  <si>
    <t>Jenkins</t>
  </si>
  <si>
    <t>zjenkin2@u.rochester.edu</t>
  </si>
  <si>
    <t>Jenks</t>
  </si>
  <si>
    <t>Kristine</t>
  </si>
  <si>
    <t>sjenks8@ur.rochester.edu</t>
  </si>
  <si>
    <t>Paphos, Cyprus</t>
  </si>
  <si>
    <t>apt 3</t>
  </si>
  <si>
    <t>122 Greystone lane</t>
  </si>
  <si>
    <t>'+1 (631) 2454031</t>
  </si>
  <si>
    <t>kjenks3@u.rochester.edu</t>
  </si>
  <si>
    <t>CMC BOX 271729</t>
  </si>
  <si>
    <t>Nokesville, VA 20181</t>
  </si>
  <si>
    <t>10340 Manley Road</t>
  </si>
  <si>
    <t>Nokesville</t>
  </si>
  <si>
    <t>'+1 (703) 6597207</t>
  </si>
  <si>
    <t>YANNIK</t>
  </si>
  <si>
    <t>JENNI</t>
  </si>
  <si>
    <t>yannick.jenni@simon.rochester.edu</t>
  </si>
  <si>
    <t>STEFFEN</t>
  </si>
  <si>
    <t>JENSEN</t>
  </si>
  <si>
    <t>sjensen7@u.rochester.edu</t>
  </si>
  <si>
    <t>JENSEN, MARY</t>
  </si>
  <si>
    <t>CMC BOX 276179</t>
  </si>
  <si>
    <t>8055 SUMMERVIEW DRIVE</t>
  </si>
  <si>
    <t>FAYETTEVILLE</t>
  </si>
  <si>
    <t>O'BRIEN 209</t>
  </si>
  <si>
    <t>Jensen</t>
  </si>
  <si>
    <t>kjens13@u.rochester.edu</t>
  </si>
  <si>
    <t>CMC BOX 272267</t>
  </si>
  <si>
    <t>Schenectady, NY 12302-5516</t>
  </si>
  <si>
    <t>11 Birch Ln</t>
  </si>
  <si>
    <t>12302-5516</t>
  </si>
  <si>
    <t>'+1 (518) 5601710</t>
  </si>
  <si>
    <t>Kay</t>
  </si>
  <si>
    <t>madeline_jensen@urmc.rochester.edu</t>
  </si>
  <si>
    <t>761 Highland Ave</t>
  </si>
  <si>
    <t>'+1 (806) 6402420</t>
  </si>
  <si>
    <t>Marielle</t>
  </si>
  <si>
    <t>Jensen-Battaglia</t>
  </si>
  <si>
    <t>marielle_jensenbattaglia@urmc.rochester.edu</t>
  </si>
  <si>
    <t>Epidemiology [EPI]</t>
  </si>
  <si>
    <t>337 Rockingham St</t>
  </si>
  <si>
    <t>'+1 (585) 2010319</t>
  </si>
  <si>
    <t>JEREJIAN</t>
  </si>
  <si>
    <t>ajerejia@u.rochester.edu</t>
  </si>
  <si>
    <t>JEREJIAN, RITA</t>
  </si>
  <si>
    <t>CMC BOX 275762</t>
  </si>
  <si>
    <t>349 PULIS AVENUE</t>
  </si>
  <si>
    <t>FRANKLIN LAKES</t>
  </si>
  <si>
    <t>Art Museum</t>
  </si>
  <si>
    <t>BARTLOMIEJ</t>
  </si>
  <si>
    <t>JEZIERSKI</t>
  </si>
  <si>
    <t>RADOSLAW</t>
  </si>
  <si>
    <t>bjeziers@u.rochester.edu</t>
  </si>
  <si>
    <t>Poland</t>
  </si>
  <si>
    <t>CMC BOX 275881</t>
  </si>
  <si>
    <t>Szczepanowskiego 9</t>
  </si>
  <si>
    <t>Gliwice</t>
  </si>
  <si>
    <t>'+48 (668) 836050</t>
  </si>
  <si>
    <t>44-100</t>
  </si>
  <si>
    <t>'+48502701914</t>
  </si>
  <si>
    <t>Malgorzata Gwozdz-Jezierska</t>
  </si>
  <si>
    <t>YUXIAO</t>
  </si>
  <si>
    <t>JIA</t>
  </si>
  <si>
    <t>yjia7@u.rochester.edu</t>
  </si>
  <si>
    <t>CMC BOX 271985</t>
  </si>
  <si>
    <t>Nongdanan</t>
  </si>
  <si>
    <t>15-3-102 Boyaxiyuan Rd</t>
  </si>
  <si>
    <t>'+1 (585) 4062161</t>
  </si>
  <si>
    <t>Heqing</t>
  </si>
  <si>
    <t>Jia</t>
  </si>
  <si>
    <t>hjia6@u.rochester.edu</t>
  </si>
  <si>
    <t>Beijing City Chaoyang District Shuangjing Street Fulicheng C9-1502</t>
  </si>
  <si>
    <t>(+86)13811189382</t>
  </si>
  <si>
    <t>Zixi</t>
  </si>
  <si>
    <t>jzxkrystal@163.com</t>
  </si>
  <si>
    <t>1-601,Building 3, No.58, Fangzhuangnan Road</t>
  </si>
  <si>
    <t>'+8613691419043</t>
  </si>
  <si>
    <t>HAOTIAN</t>
  </si>
  <si>
    <t>JIANG</t>
  </si>
  <si>
    <t>hjiang9@u.rochester.edu</t>
  </si>
  <si>
    <t>HUA, XIE</t>
  </si>
  <si>
    <t>CPU BOX 275961</t>
  </si>
  <si>
    <t>2004 BLDG 6 GNRL TIMES INTL AP</t>
  </si>
  <si>
    <t>JIANGUOMEN WOLI ST</t>
  </si>
  <si>
    <t>BEIJING</t>
  </si>
  <si>
    <t>220 JOHN STREET</t>
  </si>
  <si>
    <t>184 ARVIDSON ROAD</t>
  </si>
  <si>
    <t>WOODSTOCK</t>
  </si>
  <si>
    <t>TIANYI</t>
  </si>
  <si>
    <t>tjiang8@u.rochester.edu</t>
  </si>
  <si>
    <t>ZHU, WENJUAN (JULIE)</t>
  </si>
  <si>
    <t>CPU BOX 273655</t>
  </si>
  <si>
    <t>23-1106 QINGZHU GARDEN</t>
  </si>
  <si>
    <t>168 XINGLONG STREET</t>
  </si>
  <si>
    <t>NANJING</t>
  </si>
  <si>
    <t>86-15105186892</t>
  </si>
  <si>
    <t>310 EXCHANGE BLVD</t>
  </si>
  <si>
    <t>APT 252</t>
  </si>
  <si>
    <t>JIA LIANG</t>
  </si>
  <si>
    <t>jjiang16@u.rochester.edu</t>
  </si>
  <si>
    <t>Finalized</t>
  </si>
  <si>
    <t>51 Westminster Rd</t>
  </si>
  <si>
    <t>KE XIN</t>
  </si>
  <si>
    <t>kjiang6@u.rochester.edu</t>
  </si>
  <si>
    <t>JIANG, YINGXING</t>
  </si>
  <si>
    <t>CMC BOX 273607</t>
  </si>
  <si>
    <t>3432 S LOWE AVE  F1 2</t>
  </si>
  <si>
    <t>BUILDING G207</t>
  </si>
  <si>
    <t>3432 S Lowe Ave</t>
  </si>
  <si>
    <t>Fl 2</t>
  </si>
  <si>
    <t>60616-3423</t>
  </si>
  <si>
    <t>Yingxing Jiang</t>
  </si>
  <si>
    <t>YAN</t>
  </si>
  <si>
    <t>yjiang40@u.rochester.edu</t>
  </si>
  <si>
    <t>Absolute Internship-Shanghai NC</t>
  </si>
  <si>
    <t>JIA, BING</t>
  </si>
  <si>
    <t>'+8613898163073</t>
  </si>
  <si>
    <t>CMC BOX 277305</t>
  </si>
  <si>
    <t>CROSBY HALL 128 ROCHESTER NY</t>
  </si>
  <si>
    <t>8-C-1101,No. 13 Guangrong Street Heping District,</t>
  </si>
  <si>
    <t>'+86 13898163073</t>
  </si>
  <si>
    <t>Bing Jia</t>
  </si>
  <si>
    <t>MINGXUAN</t>
  </si>
  <si>
    <t>mjiang14@u.rochester.edu</t>
  </si>
  <si>
    <t>CMC BOX 273830</t>
  </si>
  <si>
    <t>No. 21 Andeli North Street</t>
  </si>
  <si>
    <t>'+86 (150) 10066297</t>
  </si>
  <si>
    <t>YIWEI</t>
  </si>
  <si>
    <t>yjiang48@u.rochester.edu</t>
  </si>
  <si>
    <t>CMC BOX 276024</t>
  </si>
  <si>
    <t>Minhang District</t>
  </si>
  <si>
    <t>No.130, Lane 260, Beishen Road</t>
  </si>
  <si>
    <t>'+1 (479) 2340399</t>
  </si>
  <si>
    <t>Jinghao</t>
  </si>
  <si>
    <t>Jiang</t>
  </si>
  <si>
    <t>jjiang27@u.rochester.edu</t>
  </si>
  <si>
    <t>707-1-902, Olympic Garden, Chaoyang District</t>
  </si>
  <si>
    <t>'+86 18801255353</t>
  </si>
  <si>
    <t>Yifan</t>
  </si>
  <si>
    <t>alvinjiang01@hotmail.com</t>
  </si>
  <si>
    <t>Worcester, United States;New York City, United States;Beijing, China;Nanjing, China</t>
  </si>
  <si>
    <t>Alvin</t>
  </si>
  <si>
    <t>na</t>
  </si>
  <si>
    <t>n/</t>
  </si>
  <si>
    <t>TIANWEI</t>
  </si>
  <si>
    <t>tjiang14@u.rochester.edu</t>
  </si>
  <si>
    <t>Lane 259 Guoan Road</t>
  </si>
  <si>
    <t>Room 302, No 15,</t>
  </si>
  <si>
    <t>'+1 (585) 9780148</t>
  </si>
  <si>
    <t>JIAJING</t>
  </si>
  <si>
    <t>jjiang19@u.rochester.edu</t>
  </si>
  <si>
    <t>Rm 1001 Hanyang Dist</t>
  </si>
  <si>
    <t>Zoo Rd Dongfanghuaerzi</t>
  </si>
  <si>
    <t>'+1 (585) 7052264</t>
  </si>
  <si>
    <t>Lai</t>
  </si>
  <si>
    <t>ljiang12@u.rochester.edu</t>
  </si>
  <si>
    <t>No.2 Jinhuan Road caijuyuan</t>
  </si>
  <si>
    <t>Apt 604 NO.5 building</t>
  </si>
  <si>
    <t>Lai Jiang</t>
  </si>
  <si>
    <t>Zhongming</t>
  </si>
  <si>
    <t>chrisjiang2002@126.com</t>
  </si>
  <si>
    <t>No. 109 Chunnan Road</t>
  </si>
  <si>
    <t>Room 103, Building 13</t>
  </si>
  <si>
    <t>Gaochun District</t>
  </si>
  <si>
    <t>zjiang26@u.rochester.edu</t>
  </si>
  <si>
    <t>Physics And Astronomy [PAS]</t>
  </si>
  <si>
    <t>Environmental Geology [EG]</t>
  </si>
  <si>
    <t>CMC BOX 277032</t>
  </si>
  <si>
    <t>No. 109 Chun Nan Road</t>
  </si>
  <si>
    <t>Ling Long Wan 13-103</t>
  </si>
  <si>
    <t>'+86 (175) 12515554</t>
  </si>
  <si>
    <t>yjiang54@u.rochester.edu</t>
  </si>
  <si>
    <t>CMC BOX 273353</t>
  </si>
  <si>
    <t>Worcester, MA 01604-4203</t>
  </si>
  <si>
    <t>81 Providence St</t>
  </si>
  <si>
    <t>Worcester</t>
  </si>
  <si>
    <t>'+1 (585) 7339565</t>
  </si>
  <si>
    <t>CMC BOX 271664</t>
  </si>
  <si>
    <t>'+1 (585) 5400332</t>
  </si>
  <si>
    <t>jjiang32@u.rochester.edu</t>
  </si>
  <si>
    <t>Bethlehem, PA 18020-9304</t>
  </si>
  <si>
    <t>4241 Crystal Dr</t>
  </si>
  <si>
    <t>Bethlehem</t>
  </si>
  <si>
    <t>18020-9304</t>
  </si>
  <si>
    <t>'+1 (484) 5483732</t>
  </si>
  <si>
    <t>Jiaci</t>
  </si>
  <si>
    <t>jjiang24@u.rochester.edu</t>
  </si>
  <si>
    <t>Actuarial Studies [ACS]</t>
  </si>
  <si>
    <t>CMC BOX 275470</t>
  </si>
  <si>
    <t>New York, NY 10128-6978</t>
  </si>
  <si>
    <t>Apt 5d</t>
  </si>
  <si>
    <t>419 E 93rd Street</t>
  </si>
  <si>
    <t>10128-6978</t>
  </si>
  <si>
    <t>'+1 (646) 2919544</t>
  </si>
  <si>
    <t>Xavier</t>
  </si>
  <si>
    <t>xjiang29@u.rochester.edu</t>
  </si>
  <si>
    <t>CMC BOX 271263</t>
  </si>
  <si>
    <t>W Henrietta, NY 14586-9307</t>
  </si>
  <si>
    <t>144 Sparrow Dr</t>
  </si>
  <si>
    <t>14586-9307</t>
  </si>
  <si>
    <t>'+1 (929) 3325175</t>
  </si>
  <si>
    <t>Xiangyue</t>
  </si>
  <si>
    <t>Jiao</t>
  </si>
  <si>
    <t>xjiao4@u.Rochester.edu</t>
  </si>
  <si>
    <t>YIHAN</t>
  </si>
  <si>
    <t>JIN</t>
  </si>
  <si>
    <t>yjin16@u.rochester.edu</t>
  </si>
  <si>
    <t>National Taiwan Univ.</t>
  </si>
  <si>
    <t>Taipei, Taiwan</t>
  </si>
  <si>
    <t>LI, JINGWEI</t>
  </si>
  <si>
    <t>APT 940</t>
  </si>
  <si>
    <t>ZIQING</t>
  </si>
  <si>
    <t>zjin5@u.rochester.edu</t>
  </si>
  <si>
    <t>JIN, YAN</t>
  </si>
  <si>
    <t>86-13825285631</t>
  </si>
  <si>
    <t>CMC BOX 273464</t>
  </si>
  <si>
    <t>RIVERVIEW APARTMENT B208A</t>
  </si>
  <si>
    <t>RAN</t>
  </si>
  <si>
    <t>rjin3@u.rochester.edu</t>
  </si>
  <si>
    <t>Yonsei University - Seoul, South Korea</t>
  </si>
  <si>
    <t>LI, JIE</t>
  </si>
  <si>
    <t>CMC BOX 271460</t>
  </si>
  <si>
    <t>249 W SQUIRE DR.  APT 5</t>
  </si>
  <si>
    <t>HONG SEOK</t>
  </si>
  <si>
    <t>hjin4@u.rochester.edu</t>
  </si>
  <si>
    <t>JIN, KYUNG JIN</t>
  </si>
  <si>
    <t>255 WEST SQUIRE DR APT #3</t>
  </si>
  <si>
    <t>ZHENGXIANG</t>
  </si>
  <si>
    <t>zhengxiang.jin@simon.rochester.edu</t>
  </si>
  <si>
    <t>ZHU, CAIYUN</t>
  </si>
  <si>
    <t>86 13816857173</t>
  </si>
  <si>
    <t>404 QUINBY RD</t>
  </si>
  <si>
    <t>Miao</t>
  </si>
  <si>
    <t>Jin</t>
  </si>
  <si>
    <t>mjin7@u.rochester.edu</t>
  </si>
  <si>
    <t>2-2003 No.11 Fuxing Road, Haidian District</t>
  </si>
  <si>
    <t>(86)18600127799</t>
  </si>
  <si>
    <t>Yunkai</t>
  </si>
  <si>
    <t>yjin33@u.rochester.edu</t>
  </si>
  <si>
    <t>Room 1101, Bldg 2</t>
  </si>
  <si>
    <t>218 Fenzhou Road</t>
  </si>
  <si>
    <t>'+8613818763490</t>
  </si>
  <si>
    <t>Huixing Jin</t>
  </si>
  <si>
    <t>CMC BOX 275042</t>
  </si>
  <si>
    <t>Yangpu district, Shanghai</t>
  </si>
  <si>
    <t>'+86 (138) 18763490</t>
  </si>
  <si>
    <t>Yiqing</t>
  </si>
  <si>
    <t>yjin30@u.rochester.edu</t>
  </si>
  <si>
    <t>CMC BOX 273966</t>
  </si>
  <si>
    <t>No 37 Xueyuan Rd, Haidian Dist</t>
  </si>
  <si>
    <t>Rm702 Bldg 114 Beihang Univ</t>
  </si>
  <si>
    <t>Yujia</t>
  </si>
  <si>
    <t>Biomedical Eng - SEO Undergrad</t>
  </si>
  <si>
    <t>yjin42@ur.rochester.edu</t>
  </si>
  <si>
    <t>1868 Crittenden Rd. Apt8</t>
  </si>
  <si>
    <t>'+1 (650) 4764858</t>
  </si>
  <si>
    <t>Tianyi</t>
  </si>
  <si>
    <t>tjin5@u.Rochester.edu</t>
  </si>
  <si>
    <t>ZHIZHI</t>
  </si>
  <si>
    <t>JING</t>
  </si>
  <si>
    <t>zjing3@u.rochester.edu</t>
  </si>
  <si>
    <t>CMC BOX 273937</t>
  </si>
  <si>
    <t>Wanliu, Haidian District</t>
  </si>
  <si>
    <t>9-1-801 Yangchunguanghua Area</t>
  </si>
  <si>
    <t>'+1 (585) 2866357</t>
  </si>
  <si>
    <t>Jing</t>
  </si>
  <si>
    <t>13526566566@163.com</t>
  </si>
  <si>
    <t>Jinshui District, No.18 Xinyuan Rd</t>
  </si>
  <si>
    <t>'+8613526566566</t>
  </si>
  <si>
    <t>Tao Jing</t>
  </si>
  <si>
    <t>Linbo</t>
  </si>
  <si>
    <t>jinglinbo011003@163.com</t>
  </si>
  <si>
    <t>A-1-905 YUFUJIAYUAN YUQUAN ROAD HAIDIAN DISTRICT BEIJING CHINA</t>
  </si>
  <si>
    <t>LINBO JING</t>
  </si>
  <si>
    <t>Yanning</t>
  </si>
  <si>
    <t>yjing5@u.rochester.edu</t>
  </si>
  <si>
    <t>CMC BOX 276611</t>
  </si>
  <si>
    <t>Fuchengmenwai Street, Xicheng District</t>
  </si>
  <si>
    <t>Rm 503, No 47 Shuidianbu Dormitory, Nanyingfang,</t>
  </si>
  <si>
    <t>'+86 (157) 10008381</t>
  </si>
  <si>
    <t>JOHANNES</t>
  </si>
  <si>
    <t>jjohanne@u.rochester.edu</t>
  </si>
  <si>
    <t>JOHANNES, JAMES</t>
  </si>
  <si>
    <t>ACTIVATED</t>
  </si>
  <si>
    <t>7811 E LAKE RD</t>
  </si>
  <si>
    <t>ERIE</t>
  </si>
  <si>
    <t>Leif</t>
  </si>
  <si>
    <t>Johansen</t>
  </si>
  <si>
    <t>ljohanse@u.rochester.edu</t>
  </si>
  <si>
    <t>Education Policy [AT2]</t>
  </si>
  <si>
    <t>Program Evaluation [EV1]</t>
  </si>
  <si>
    <t>Apartment 2</t>
  </si>
  <si>
    <t>52 Gregory Street</t>
  </si>
  <si>
    <t>'+1 (845) 7011310</t>
  </si>
  <si>
    <t>JOHNSON</t>
  </si>
  <si>
    <t>ejohns40@u.rochester.edu</t>
  </si>
  <si>
    <t>JOHNSON, CATHERINE</t>
  </si>
  <si>
    <t>614 SOUTH 150 WEST</t>
  </si>
  <si>
    <t>HYDE PARK</t>
  </si>
  <si>
    <t>OLEASER</t>
  </si>
  <si>
    <t>ojohnso4@u.rochester.edu</t>
  </si>
  <si>
    <t>Paris, France;Rennes, France</t>
  </si>
  <si>
    <t>JOHNSON, ERSKINE</t>
  </si>
  <si>
    <t>CMC BOX 274368</t>
  </si>
  <si>
    <t>3614 TULLAMORE RD</t>
  </si>
  <si>
    <t>UNIVERSITY HEIGHTS</t>
  </si>
  <si>
    <t>GILBERT 484</t>
  </si>
  <si>
    <t>ajohns73@u.rochester.edu</t>
  </si>
  <si>
    <t>JOHNSON, KAREN</t>
  </si>
  <si>
    <t>CMC 273164</t>
  </si>
  <si>
    <t>634 DEFOREST COURT</t>
  </si>
  <si>
    <t>COPPELL</t>
  </si>
  <si>
    <t>41 LATTIMORE RD</t>
  </si>
  <si>
    <t>ajohns71@u.rochester.edu</t>
  </si>
  <si>
    <t>JOHNSON, JUNE</t>
  </si>
  <si>
    <t>CMC BOX 274337</t>
  </si>
  <si>
    <t>132 ABBOTT ST</t>
  </si>
  <si>
    <t>132 ABBOTT STREET</t>
  </si>
  <si>
    <t>justin.johnson@simon.rochester.edu</t>
  </si>
  <si>
    <t>43 AUTUMN CHAPEL WAY</t>
  </si>
  <si>
    <t>3777 PEACHTREE RD NE</t>
  </si>
  <si>
    <t>UNIT 1633</t>
  </si>
  <si>
    <t>BROOKHAVEN</t>
  </si>
  <si>
    <t>WARD</t>
  </si>
  <si>
    <t>benjamin.johnson@simon.rochester.edu</t>
  </si>
  <si>
    <t>PO BOX 64906</t>
  </si>
  <si>
    <t>BATON ROUGE</t>
  </si>
  <si>
    <t>70896-</t>
  </si>
  <si>
    <t>Josiah</t>
  </si>
  <si>
    <t>jjohn116@u.rochester.edu</t>
  </si>
  <si>
    <t>Organizational Psychology [OR]</t>
  </si>
  <si>
    <t>CMC BOX 276001</t>
  </si>
  <si>
    <t>Round Lake Beach, IL 60073</t>
  </si>
  <si>
    <t>1524 N Lake Shore Dr</t>
  </si>
  <si>
    <t>Round Lake Beach</t>
  </si>
  <si>
    <t>'+1 (847) 5295656</t>
  </si>
  <si>
    <t>ajohn134@u.rochester.edu</t>
  </si>
  <si>
    <t>Full year 2022-2023</t>
  </si>
  <si>
    <t>'+1 (585) 9575809</t>
  </si>
  <si>
    <t>Kevin</t>
  </si>
  <si>
    <t>Dior</t>
  </si>
  <si>
    <t>kjohn139@u.rochester.edu</t>
  </si>
  <si>
    <t>CMC BOX 276028</t>
  </si>
  <si>
    <t>Matteson, IL 60443-1515</t>
  </si>
  <si>
    <t>958 Dartmouth Ave</t>
  </si>
  <si>
    <t>Matteson</t>
  </si>
  <si>
    <t>60443-1515</t>
  </si>
  <si>
    <t>'+1 (708) 4006705</t>
  </si>
  <si>
    <t>Trinity</t>
  </si>
  <si>
    <t>tjohns90@u.rochester.edu</t>
  </si>
  <si>
    <t>Kingston, PA 18704-4112</t>
  </si>
  <si>
    <t>1222 Murray St</t>
  </si>
  <si>
    <t>18704-4112</t>
  </si>
  <si>
    <t>'+1 (570) 8542156</t>
  </si>
  <si>
    <t>Heffner</t>
  </si>
  <si>
    <t>sjohn141@u.rochester.edu</t>
  </si>
  <si>
    <t>CMC BOX 275719</t>
  </si>
  <si>
    <t>Pittsford, NY 14534-3110</t>
  </si>
  <si>
    <t>21 Wind Mill Rd</t>
  </si>
  <si>
    <t>14534-3110</t>
  </si>
  <si>
    <t>'+1 (585) 6946869</t>
  </si>
  <si>
    <t>JOHNSTON</t>
  </si>
  <si>
    <t>AOIFE</t>
  </si>
  <si>
    <t>mjohnst9@u.rochester.edu</t>
  </si>
  <si>
    <t>JOHNSTON, SEAN</t>
  </si>
  <si>
    <t>CMC BOX 271014</t>
  </si>
  <si>
    <t>4360 WISMER ROAD</t>
  </si>
  <si>
    <t>Krystalyn</t>
  </si>
  <si>
    <t>Jones</t>
  </si>
  <si>
    <t>krystalyn.jones@simon.rochester.edu</t>
  </si>
  <si>
    <t>435 EAST 14TH STREET</t>
  </si>
  <si>
    <t>APT. 2H</t>
  </si>
  <si>
    <t>5 Ardleigh Court</t>
  </si>
  <si>
    <t>Mount Laurel</t>
  </si>
  <si>
    <t>Allen Jones</t>
  </si>
  <si>
    <t>JONES</t>
  </si>
  <si>
    <t>kjones58@u.rochester.edu</t>
  </si>
  <si>
    <t>CMC BOX 276877</t>
  </si>
  <si>
    <t>Buffalo, NY 14222</t>
  </si>
  <si>
    <t>22 St. Andrews Walk</t>
  </si>
  <si>
    <t>'+1 (716) 3741156</t>
  </si>
  <si>
    <t>CARYN</t>
  </si>
  <si>
    <t>cjones61@u.rochester.edu</t>
  </si>
  <si>
    <t>TAYLOR-JONES, LACONNIE</t>
  </si>
  <si>
    <t>461 GREYLEAF COVE</t>
  </si>
  <si>
    <t>CORDOVA</t>
  </si>
  <si>
    <t>pjones21@u.rochester.edu</t>
  </si>
  <si>
    <t>Politics, Philosophy, &amp; Economics [PPE]</t>
  </si>
  <si>
    <t>CMC BOX 273769</t>
  </si>
  <si>
    <t>Falls Church, VA 22046-3652</t>
  </si>
  <si>
    <t>321 N Underwood St</t>
  </si>
  <si>
    <t>22046-3652</t>
  </si>
  <si>
    <t>'+1 (571) 4059465</t>
  </si>
  <si>
    <t>Deaton</t>
  </si>
  <si>
    <t>deaton_jones@urmc.rochester.edu</t>
  </si>
  <si>
    <t>Apt 2-439</t>
  </si>
  <si>
    <t>1331 Mt Hope Ave</t>
  </si>
  <si>
    <t>'+1 (718) 7516642</t>
  </si>
  <si>
    <t>Savannah</t>
  </si>
  <si>
    <t>sjjones@fortlewis.edu</t>
  </si>
  <si>
    <t>6329 S. Miller Wy</t>
  </si>
  <si>
    <t>Littleton</t>
  </si>
  <si>
    <t>VINESH</t>
  </si>
  <si>
    <t>JONNALA</t>
  </si>
  <si>
    <t>REDDY</t>
  </si>
  <si>
    <t>vjonnal2@u.rochester.edu</t>
  </si>
  <si>
    <t>REDDY, SAI</t>
  </si>
  <si>
    <t>CPU BOX 275393</t>
  </si>
  <si>
    <t>45 HELMSFORD WAY</t>
  </si>
  <si>
    <t>BROOKS 55</t>
  </si>
  <si>
    <t>JOSEPH C WILSON BLVD</t>
  </si>
  <si>
    <t>RAAJAN</t>
  </si>
  <si>
    <t>rjonnala@u.rochester.edu</t>
  </si>
  <si>
    <t>Stockholm-engineering</t>
  </si>
  <si>
    <t>CMC BOX 273566</t>
  </si>
  <si>
    <t>JORDAHL</t>
  </si>
  <si>
    <t>LISSA</t>
  </si>
  <si>
    <t>jjordahl@u.rochester.edu</t>
  </si>
  <si>
    <t>Political Science [PO]</t>
  </si>
  <si>
    <t>Arlington, MA 02476-7241</t>
  </si>
  <si>
    <t>134 Wachusett Ave</t>
  </si>
  <si>
    <t>'+1 (781) 5306840</t>
  </si>
  <si>
    <t>jjord16@u.rochester.edu</t>
  </si>
  <si>
    <t>JORDAN, JOHN</t>
  </si>
  <si>
    <t>CMC BOX 272181</t>
  </si>
  <si>
    <t>92 MAPLE ST.</t>
  </si>
  <si>
    <t>RIVERVIEW BUILDING D</t>
  </si>
  <si>
    <t>Paige</t>
  </si>
  <si>
    <t>pajorda@clemson.edu</t>
  </si>
  <si>
    <t>jjord12@u.rochester.edu</t>
  </si>
  <si>
    <t>CAILIN</t>
  </si>
  <si>
    <t>cjordan8@u.rochester.edu</t>
  </si>
  <si>
    <t>JORDAN, JENNIFER</t>
  </si>
  <si>
    <t>BOX 159</t>
  </si>
  <si>
    <t>3337 AMHERST AVE</t>
  </si>
  <si>
    <t>3337 Amherst Ave</t>
  </si>
  <si>
    <t>Dallas</t>
  </si>
  <si>
    <t>Jennifer Jordan</t>
  </si>
  <si>
    <t>Kendal</t>
  </si>
  <si>
    <t>ajord24@simon.rochester.edu</t>
  </si>
  <si>
    <t>Buffalo, NY 14213-1244</t>
  </si>
  <si>
    <t>358 Parkdale Ave</t>
  </si>
  <si>
    <t>14213-1244</t>
  </si>
  <si>
    <t>'+1 (484) 3568582</t>
  </si>
  <si>
    <t>rjoseph4@u.rochester.edu</t>
  </si>
  <si>
    <t>JOSEPH, ELIZABETH</t>
  </si>
  <si>
    <t>CMC BOX 271267</t>
  </si>
  <si>
    <t>7 DITTMAR RD</t>
  </si>
  <si>
    <t>BETHEL</t>
  </si>
  <si>
    <t>BROOKS CROSSING 117</t>
  </si>
  <si>
    <t>jjose12@u.rochester.edu</t>
  </si>
  <si>
    <t>ANTTUMALIL, THOMAS</t>
  </si>
  <si>
    <t>CMC BOX 274883</t>
  </si>
  <si>
    <t>1501 ROSE GARDEN CT.</t>
  </si>
  <si>
    <t>MODESTO</t>
  </si>
  <si>
    <t>801 TOWERS RD</t>
  </si>
  <si>
    <t>Adora Leoni</t>
  </si>
  <si>
    <t>jjose17@u.rochester.edu</t>
  </si>
  <si>
    <t>Bridgeport, CT 06606-5908</t>
  </si>
  <si>
    <t>95 Kennedy Dr</t>
  </si>
  <si>
    <t>Bridgeport</t>
  </si>
  <si>
    <t>'+1 (203) 3722591</t>
  </si>
  <si>
    <t>MAHIMA</t>
  </si>
  <si>
    <t>JOSHI</t>
  </si>
  <si>
    <t>mjoshi2@u.rochester.edu</t>
  </si>
  <si>
    <t>JOSHI, MAHES</t>
  </si>
  <si>
    <t>CMC BOX 275758</t>
  </si>
  <si>
    <t>50 E VICTORY RD</t>
  </si>
  <si>
    <t>50 E. Victory Rd.</t>
  </si>
  <si>
    <t>Uma Joshi</t>
  </si>
  <si>
    <t>casey.joyce@rochester.edu</t>
  </si>
  <si>
    <t>MARCEL</t>
  </si>
  <si>
    <t>JUENI</t>
  </si>
  <si>
    <t>marcel.jueni@simon.rochester.edu</t>
  </si>
  <si>
    <t>Blake</t>
  </si>
  <si>
    <t>blake.julian@simon.rochester.edu</t>
  </si>
  <si>
    <t>Katholieke Universiteit (Simon)</t>
  </si>
  <si>
    <t>Leuven, Belgium</t>
  </si>
  <si>
    <t>JIWON</t>
  </si>
  <si>
    <t>JUNG</t>
  </si>
  <si>
    <t>jjung19@u.rochester.edu</t>
  </si>
  <si>
    <t>TREATY INVESTOR/FAMILY</t>
  </si>
  <si>
    <t>JUNG, HOONYOUNG</t>
  </si>
  <si>
    <t>1219 MCGEARY RD</t>
  </si>
  <si>
    <t>64 BARTON RD</t>
  </si>
  <si>
    <t>jjung20@u.rochester.edu</t>
  </si>
  <si>
    <t>CMC BOX 276701</t>
  </si>
  <si>
    <t>New Hampton, NY 10958</t>
  </si>
  <si>
    <t>313 Greeves Rd.</t>
  </si>
  <si>
    <t>New Hampton</t>
  </si>
  <si>
    <t>'+1 (845) 3812834</t>
  </si>
  <si>
    <t>Jung</t>
  </si>
  <si>
    <t>Yoojin</t>
  </si>
  <si>
    <t>ajung5@u.rochester.edu</t>
  </si>
  <si>
    <t>CMC BOX 276113</t>
  </si>
  <si>
    <t>Newton Center, MA 02459-2946</t>
  </si>
  <si>
    <t>111 Wendell Rd</t>
  </si>
  <si>
    <t>'+1 (617) 4674675</t>
  </si>
  <si>
    <t>Junkala</t>
  </si>
  <si>
    <t>ejunkala@u.rochester.edu</t>
  </si>
  <si>
    <t>Universidad Del Pa√≠s Vasco (GE3 - Engineering)</t>
  </si>
  <si>
    <t>Bilbao, Spain</t>
  </si>
  <si>
    <t>Harvard, MA 01451</t>
  </si>
  <si>
    <t>99 Ayer Rd</t>
  </si>
  <si>
    <t>Harvard</t>
  </si>
  <si>
    <t>'+1 (774) 2793491</t>
  </si>
  <si>
    <t>Sanjeev</t>
  </si>
  <si>
    <t>K C</t>
  </si>
  <si>
    <t>skc@u.rochester.edu</t>
  </si>
  <si>
    <t>CMC BOX 276439</t>
  </si>
  <si>
    <t>Arghakhanchi 32700</t>
  </si>
  <si>
    <t>Bangi-9</t>
  </si>
  <si>
    <t>Arghakhanchi</t>
  </si>
  <si>
    <t>'+1 (585) 4907810</t>
  </si>
  <si>
    <t>KABAT</t>
  </si>
  <si>
    <t>rkabat@u.rochester.edu</t>
  </si>
  <si>
    <t>CMC BOX 271756</t>
  </si>
  <si>
    <t>Dunwoody, GA 30338</t>
  </si>
  <si>
    <t>4793 Blyth Court</t>
  </si>
  <si>
    <t>Dunwoody</t>
  </si>
  <si>
    <t>'+1 (404) 2196417</t>
  </si>
  <si>
    <t>Kacarevic</t>
  </si>
  <si>
    <t>jkacarev@u.rochester.edu</t>
  </si>
  <si>
    <t>IES Abroad Madrid ‚Äì Business, Economics &amp; Social Sciences</t>
  </si>
  <si>
    <t>CMC BOX 273645</t>
  </si>
  <si>
    <t>Oakville, ON L6H 0A8</t>
  </si>
  <si>
    <t>2339 North Ridge Trail</t>
  </si>
  <si>
    <t>Oakville</t>
  </si>
  <si>
    <t>On</t>
  </si>
  <si>
    <t>L6H 0A8</t>
  </si>
  <si>
    <t>'+1 (289) 9528423</t>
  </si>
  <si>
    <t>KADIR</t>
  </si>
  <si>
    <t>akadir@u.rochester.edu</t>
  </si>
  <si>
    <t>Amman, Jordan;Tel Aviv, Israel</t>
  </si>
  <si>
    <t>TOMASSO, SUE</t>
  </si>
  <si>
    <t>ARABIC</t>
  </si>
  <si>
    <t>LATIN</t>
  </si>
  <si>
    <t>CMC BOX 276594</t>
  </si>
  <si>
    <t>815 PERSHING DR, APT 221</t>
  </si>
  <si>
    <t>PO BOX 42</t>
  </si>
  <si>
    <t>BROOKEVILLE</t>
  </si>
  <si>
    <t>Artan</t>
  </si>
  <si>
    <t>Kadriju</t>
  </si>
  <si>
    <t>akadriju@u.Rochester.edu</t>
  </si>
  <si>
    <t>Skopje, Macedonia</t>
  </si>
  <si>
    <t>KAGAJU</t>
  </si>
  <si>
    <t>mkagaju@u.rochester.edu</t>
  </si>
  <si>
    <t>HABIMANA, ANDRE</t>
  </si>
  <si>
    <t>'+250788526628</t>
  </si>
  <si>
    <t>CMC BOX 271682</t>
  </si>
  <si>
    <t>O BRIEN 419</t>
  </si>
  <si>
    <t>Kahn</t>
  </si>
  <si>
    <t>ekahn6@u.rochester.edu</t>
  </si>
  <si>
    <t>CMC BOX 275811</t>
  </si>
  <si>
    <t>Wyckoff, NJ 07481-2830</t>
  </si>
  <si>
    <t>281 Birch Pkwy</t>
  </si>
  <si>
    <t>Wyckoff</t>
  </si>
  <si>
    <t>'+1 (201) 7886128</t>
  </si>
  <si>
    <t>KHEMCHIRA</t>
  </si>
  <si>
    <t>KAITWATCHARACHAI</t>
  </si>
  <si>
    <t>kkaitwat@u.rochester.edu</t>
  </si>
  <si>
    <t>PAKAYANONT, WICHAI</t>
  </si>
  <si>
    <t>202 667 8010</t>
  </si>
  <si>
    <t>CMC BOX 275262</t>
  </si>
  <si>
    <t>ANDERSON 520</t>
  </si>
  <si>
    <t>SAFFIATU</t>
  </si>
  <si>
    <t>KAIWA</t>
  </si>
  <si>
    <t>FATMATA</t>
  </si>
  <si>
    <t>skaiwa@u.rochester.edu</t>
  </si>
  <si>
    <t>Sierra Leone</t>
  </si>
  <si>
    <t>Brain And Cognitive Sciences [BC]</t>
  </si>
  <si>
    <t>CMC BOX 275428</t>
  </si>
  <si>
    <t>Freetown</t>
  </si>
  <si>
    <t>C11 Cockerill N Wilkinson Rd</t>
  </si>
  <si>
    <t>We</t>
  </si>
  <si>
    <t>'+1 (240) 4741735</t>
  </si>
  <si>
    <t>KAIZER</t>
  </si>
  <si>
    <t>tkaizer@u.rochester.edu</t>
  </si>
  <si>
    <t>PESCE, TERESA</t>
  </si>
  <si>
    <t>CMC BOX 274088</t>
  </si>
  <si>
    <t>22 ROUND HILL ROAD</t>
  </si>
  <si>
    <t>953 JEFFERSON AVENUE</t>
  </si>
  <si>
    <t>Eshaan</t>
  </si>
  <si>
    <t>Kak</t>
  </si>
  <si>
    <t>ekak@u.rochester.edu</t>
  </si>
  <si>
    <t>CMC BOX 272055</t>
  </si>
  <si>
    <t>Toronto, ON L1B 0B4</t>
  </si>
  <si>
    <t>88 Belsey Lane</t>
  </si>
  <si>
    <t>Toronto</t>
  </si>
  <si>
    <t>L1B 0B4</t>
  </si>
  <si>
    <t>'+1 (437) 7886572</t>
  </si>
  <si>
    <t>KSENIYA</t>
  </si>
  <si>
    <t>KALAUR</t>
  </si>
  <si>
    <t>kkalaur@u.rochester.edu</t>
  </si>
  <si>
    <t>Belarus</t>
  </si>
  <si>
    <t>CMC BOX 276299</t>
  </si>
  <si>
    <t>225710 Pinsk</t>
  </si>
  <si>
    <t>14 Yaseldovskaya 22</t>
  </si>
  <si>
    <t>Pinsk</t>
  </si>
  <si>
    <t>'+1 (585) 3979462</t>
  </si>
  <si>
    <t>Brest</t>
  </si>
  <si>
    <t>Iryna Kalaur</t>
  </si>
  <si>
    <t>Kira</t>
  </si>
  <si>
    <t>Kalbfeld</t>
  </si>
  <si>
    <t>Selber</t>
  </si>
  <si>
    <t>kkalbfel@u.rochester.edu</t>
  </si>
  <si>
    <t>CMC BOX 275380</t>
  </si>
  <si>
    <t>San Jose, CA 95128-1141</t>
  </si>
  <si>
    <t>2345 Tulip Rd</t>
  </si>
  <si>
    <t>95128-1141</t>
  </si>
  <si>
    <t>'+1 (408) 6699787</t>
  </si>
  <si>
    <t>KALCO</t>
  </si>
  <si>
    <t>hkalco@u.rochester.edu</t>
  </si>
  <si>
    <t>CMC BOX 276329</t>
  </si>
  <si>
    <t>72000 Zenica 04</t>
  </si>
  <si>
    <t>Armije Rbih 22 A</t>
  </si>
  <si>
    <t>Zenica</t>
  </si>
  <si>
    <t>Ze</t>
  </si>
  <si>
    <t>'+1 (585) 4062658</t>
  </si>
  <si>
    <t>KALLEL</t>
  </si>
  <si>
    <t>akallel@u.rochester.edu</t>
  </si>
  <si>
    <t>KALLEL, YOUSSEF</t>
  </si>
  <si>
    <t>CROSBY 105</t>
  </si>
  <si>
    <t>KALLEN</t>
  </si>
  <si>
    <t>hkallen@u.rochester.edu</t>
  </si>
  <si>
    <t>IES Abroad Nice Direct Enrollment - Universite Nice Sophia Antipolis</t>
  </si>
  <si>
    <t>WAGNER, HELEN</t>
  </si>
  <si>
    <t>CMC BOX 275094</t>
  </si>
  <si>
    <t>22 HEDGEHOG HILL ROAD</t>
  </si>
  <si>
    <t>UNDERHILL</t>
  </si>
  <si>
    <t>128 SCHILLHAMMER RD.</t>
  </si>
  <si>
    <t>JERICHO</t>
  </si>
  <si>
    <t>Assiata</t>
  </si>
  <si>
    <t>Kamagate</t>
  </si>
  <si>
    <t>Sara</t>
  </si>
  <si>
    <t>akamagat@u.rochester.edu</t>
  </si>
  <si>
    <t>Clinton, MD 20735-2370</t>
  </si>
  <si>
    <t>5907 Plata St</t>
  </si>
  <si>
    <t>20735-2370</t>
  </si>
  <si>
    <t>'+1 (240) 3484269</t>
  </si>
  <si>
    <t>Kamata</t>
  </si>
  <si>
    <t>Hoffman</t>
  </si>
  <si>
    <t>rkamata@u.rochester.edu</t>
  </si>
  <si>
    <t>San Antonio, TX 78247-1123</t>
  </si>
  <si>
    <t>6319 Fox Creek St</t>
  </si>
  <si>
    <t>San Antonio</t>
  </si>
  <si>
    <t>78247-1123</t>
  </si>
  <si>
    <t>'+1 (210) 6537387</t>
  </si>
  <si>
    <t>6319 Fox Creek Street</t>
  </si>
  <si>
    <t>KAMAU</t>
  </si>
  <si>
    <t>WAMUHU</t>
  </si>
  <si>
    <t>swamuhu@u.rochester.edu</t>
  </si>
  <si>
    <t>MUIGAI, JOHN</t>
  </si>
  <si>
    <t>CPU BOX 277114</t>
  </si>
  <si>
    <t>114 DELMONT AVE #38</t>
  </si>
  <si>
    <t>LOWELL</t>
  </si>
  <si>
    <t>520 FRATERNITY ROAD</t>
  </si>
  <si>
    <t>9A MILL STREET</t>
  </si>
  <si>
    <t>AMESBURY</t>
  </si>
  <si>
    <t>Kamenetsky</t>
  </si>
  <si>
    <t>bkamenet@u.rochester.edu</t>
  </si>
  <si>
    <t>Sharon, MA 02067-2952</t>
  </si>
  <si>
    <t>217 E Foxboro St</t>
  </si>
  <si>
    <t>Sharon</t>
  </si>
  <si>
    <t>'+1 (781) 8565442</t>
  </si>
  <si>
    <t>KANA</t>
  </si>
  <si>
    <t>KANAYA</t>
  </si>
  <si>
    <t>kana.kanaya@simon.rochester.edu</t>
  </si>
  <si>
    <t>HIMIZU, CHIKA</t>
  </si>
  <si>
    <t>1600 ELMWOOD AVE</t>
  </si>
  <si>
    <t>MEGHANA</t>
  </si>
  <si>
    <t>KANDARPA</t>
  </si>
  <si>
    <t>SAI</t>
  </si>
  <si>
    <t>mkandarp@u.rochester.edu</t>
  </si>
  <si>
    <t>KANDARPA, MURTHY</t>
  </si>
  <si>
    <t>CMC BOX 274400</t>
  </si>
  <si>
    <t>215 MOUNTAIN POND RD</t>
  </si>
  <si>
    <t>SOUTHINGTON</t>
  </si>
  <si>
    <t>KANE</t>
  </si>
  <si>
    <t>bkane2@u.rochester.edu</t>
  </si>
  <si>
    <t>Application sent 9/15</t>
  </si>
  <si>
    <t>KANE, ANDREW</t>
  </si>
  <si>
    <t>CMC BOX 273829</t>
  </si>
  <si>
    <t>155 MILL RD</t>
  </si>
  <si>
    <t>Kane</t>
  </si>
  <si>
    <t>mkane5@u.rochester.edu</t>
  </si>
  <si>
    <t>KANE, RICHARD</t>
  </si>
  <si>
    <t>21 WEST SQUIRE DRIVE APT. 2</t>
  </si>
  <si>
    <t>JI</t>
  </si>
  <si>
    <t>KANG</t>
  </si>
  <si>
    <t>jkang15@u.rochester.edu</t>
  </si>
  <si>
    <t>KIM, HYUN</t>
  </si>
  <si>
    <t>CPU BOX 273361</t>
  </si>
  <si>
    <t>667 E ROYAL LN 2065</t>
  </si>
  <si>
    <t>IRVING</t>
  </si>
  <si>
    <t>BROOKS CROSSING 63 63B</t>
  </si>
  <si>
    <t>JIYEON</t>
  </si>
  <si>
    <t>jkang18@u.rochester.edu</t>
  </si>
  <si>
    <t>LEE, KYOUNGSOON</t>
  </si>
  <si>
    <t>82)10-6617-1203</t>
  </si>
  <si>
    <t>1557 ELMWOOD AVE APT 1</t>
  </si>
  <si>
    <t>Freie Univ. Berlin  TC</t>
  </si>
  <si>
    <t>TAICHENG</t>
  </si>
  <si>
    <t>tkang3@u.rochester.edu</t>
  </si>
  <si>
    <t>CMC BOX 275481</t>
  </si>
  <si>
    <t>Tower 8 Room 2303</t>
  </si>
  <si>
    <t>Chaoyang Park South Rd #8</t>
  </si>
  <si>
    <t>'+1 (585) 6458141</t>
  </si>
  <si>
    <t>Xingyan</t>
  </si>
  <si>
    <t>xkang6@u.rochester.edu</t>
  </si>
  <si>
    <t>CMC BOX 272398</t>
  </si>
  <si>
    <t>Fengman District, Jilin</t>
  </si>
  <si>
    <t>T 6 Villa, Vanke, Area A, Zone 6</t>
  </si>
  <si>
    <t>Jifeng East Road</t>
  </si>
  <si>
    <t>Jilin</t>
  </si>
  <si>
    <t>'+86 (147) 43701789</t>
  </si>
  <si>
    <t>Minha</t>
  </si>
  <si>
    <t>Minha_Kang@URMC.Rochester.edu</t>
  </si>
  <si>
    <t>Submitted new CAF-RP</t>
  </si>
  <si>
    <t>Carlson Library</t>
  </si>
  <si>
    <t>Lulian</t>
  </si>
  <si>
    <t>skang32@u.Rochester.edu</t>
  </si>
  <si>
    <t>CMC BOX 271414</t>
  </si>
  <si>
    <t>Sherborn, MA 02420-1230</t>
  </si>
  <si>
    <t>10 millstone drive</t>
  </si>
  <si>
    <t>Sherborn</t>
  </si>
  <si>
    <t>'+1 (781) 4604267</t>
  </si>
  <si>
    <t>Danyoung</t>
  </si>
  <si>
    <t>dkang17@u.rochester.edu</t>
  </si>
  <si>
    <t>South Korea</t>
  </si>
  <si>
    <t>CMC BOX 273268</t>
  </si>
  <si>
    <t>Leonia, NJ 07605-1517</t>
  </si>
  <si>
    <t>Unit B6</t>
  </si>
  <si>
    <t>260 Broad Avenue</t>
  </si>
  <si>
    <t>Leonia</t>
  </si>
  <si>
    <t>'+1 (646) 2361475</t>
  </si>
  <si>
    <t>Young-Hoon</t>
  </si>
  <si>
    <t>ekang9@u.Rochester.edu</t>
  </si>
  <si>
    <t>CMC BOX 276688</t>
  </si>
  <si>
    <t>Las Vegas, NV 89144</t>
  </si>
  <si>
    <t>9114 Las Manaitas Ave #402</t>
  </si>
  <si>
    <t>'+1 (925) 9846742</t>
  </si>
  <si>
    <t>Abivanth</t>
  </si>
  <si>
    <t>Kanoi</t>
  </si>
  <si>
    <t>akanoi@u.rochester.edu</t>
  </si>
  <si>
    <t>Kolkata, India</t>
  </si>
  <si>
    <t>CMC BOX 27073F</t>
  </si>
  <si>
    <t>Park Street</t>
  </si>
  <si>
    <t>5 Pretoria Street</t>
  </si>
  <si>
    <t>Kolkata</t>
  </si>
  <si>
    <t>'+1 (765) 7018201</t>
  </si>
  <si>
    <t>Lakshmi</t>
  </si>
  <si>
    <t>Kanumuri</t>
  </si>
  <si>
    <t>Ananya</t>
  </si>
  <si>
    <t>lkanumur@u.rochester.edu</t>
  </si>
  <si>
    <t>CMC BOX 273743</t>
  </si>
  <si>
    <t>Ridgefield, CT 06877-3202</t>
  </si>
  <si>
    <t>17 Conley Ct</t>
  </si>
  <si>
    <t>Ridgefield</t>
  </si>
  <si>
    <t>'+1 (203) 9163319</t>
  </si>
  <si>
    <t>HARRY</t>
  </si>
  <si>
    <t>KAPLAN</t>
  </si>
  <si>
    <t>hkaplan2@u.rochester.edu</t>
  </si>
  <si>
    <t>KAPLAN, TINA</t>
  </si>
  <si>
    <t>CMC BOX 275241</t>
  </si>
  <si>
    <t>7 HIGHLAND BLVD.</t>
  </si>
  <si>
    <t>WEST ORANGE</t>
  </si>
  <si>
    <t>1236 SOUTH PLYMOUTH RD</t>
  </si>
  <si>
    <t>mkapl13@u.rochester.edu</t>
  </si>
  <si>
    <t>KAPLAN, CHERYL</t>
  </si>
  <si>
    <t>CMC BOX 275683</t>
  </si>
  <si>
    <t>8366 BLACK WALNUT DR</t>
  </si>
  <si>
    <t>EAST AMHERST</t>
  </si>
  <si>
    <t>8366 BLACK WALNUT DRIVE</t>
  </si>
  <si>
    <t>3727 VICKERS LAKE DR</t>
  </si>
  <si>
    <t>JACKSONVILLE</t>
  </si>
  <si>
    <t>JULIANNE</t>
  </si>
  <si>
    <t>KAPNER</t>
  </si>
  <si>
    <t>jkapner@u.rochester.edu</t>
  </si>
  <si>
    <t>KAPNER, ROBERT</t>
  </si>
  <si>
    <t>CMC BOX 276052</t>
  </si>
  <si>
    <t>55 MILL RD</t>
  </si>
  <si>
    <t>BURTON HALL, FRATERNITY RD.</t>
  </si>
  <si>
    <t>NTEMENA</t>
  </si>
  <si>
    <t>KAPULA</t>
  </si>
  <si>
    <t>nkapula@u.rochester.edu</t>
  </si>
  <si>
    <t>ZAMBIA</t>
  </si>
  <si>
    <t>KAPULA, ERNEST K</t>
  </si>
  <si>
    <t>260-967699311</t>
  </si>
  <si>
    <t>CPU BOX 271386</t>
  </si>
  <si>
    <t>11 NKUNDALILA COURT, PRESIDENT</t>
  </si>
  <si>
    <t>AVENUE</t>
  </si>
  <si>
    <t>NDOLA</t>
  </si>
  <si>
    <t>GILBERT 317, FACULTY ROAD</t>
  </si>
  <si>
    <t>106, 14TH ST,NCHANGA</t>
  </si>
  <si>
    <t>SOUTH CHINGOLA</t>
  </si>
  <si>
    <t>COPPERBELT</t>
  </si>
  <si>
    <t>ANELA</t>
  </si>
  <si>
    <t>KARAMUSTAFIC</t>
  </si>
  <si>
    <t>akaramus@u.rochester.edu</t>
  </si>
  <si>
    <t>KARAMUSTAFIC, ARIS</t>
  </si>
  <si>
    <t>CMC BOX 275083</t>
  </si>
  <si>
    <t>ANDERSON 814</t>
  </si>
  <si>
    <t>Arsen</t>
  </si>
  <si>
    <t>Kariazov</t>
  </si>
  <si>
    <t>akariazo@u.rochester.edu</t>
  </si>
  <si>
    <t>Ukraine</t>
  </si>
  <si>
    <t>CMC BOX 274643</t>
  </si>
  <si>
    <t>Brooklyn, NY 11223-6319</t>
  </si>
  <si>
    <t>2612 W 2nd St Apt 6B</t>
  </si>
  <si>
    <t>11223-6319</t>
  </si>
  <si>
    <t>'+1 (718) 3448116</t>
  </si>
  <si>
    <t>MD. TANVEER</t>
  </si>
  <si>
    <t>KARIM</t>
  </si>
  <si>
    <t>mkarim2@u.rochester.edu</t>
  </si>
  <si>
    <t>KARIM, ATAUL</t>
  </si>
  <si>
    <t>CPU BOX 272794</t>
  </si>
  <si>
    <t>32-39 48TH ST. APT 2L</t>
  </si>
  <si>
    <t>ASTORIA QUEENS</t>
  </si>
  <si>
    <t>BROOKS CROSSING, 107-D</t>
  </si>
  <si>
    <t>CIEE Russian Area Studies Program in St. Petersburg, Russia</t>
  </si>
  <si>
    <t>St Petersburg, Russia;Kazan, Russia;Moscow, Russia;Rabat, Morocco;Tbilisi, Georgia</t>
  </si>
  <si>
    <t>Aryaa</t>
  </si>
  <si>
    <t>Karkare</t>
  </si>
  <si>
    <t>akarkare@u.rochester.edu</t>
  </si>
  <si>
    <t>CMC BOX 271152</t>
  </si>
  <si>
    <t>Great Neck, NY 11020-1117</t>
  </si>
  <si>
    <t>12 Vanderbilt Dr</t>
  </si>
  <si>
    <t>11020-1117</t>
  </si>
  <si>
    <t>'+1 (646) 5741175</t>
  </si>
  <si>
    <t>Pratikshya</t>
  </si>
  <si>
    <t>Karki</t>
  </si>
  <si>
    <t>Pratikshya_Karki@URMC.Rochester.edu</t>
  </si>
  <si>
    <t>Delhi, India;Ladakh, India;Delhi, India</t>
  </si>
  <si>
    <t>Public Health [EPH]</t>
  </si>
  <si>
    <t>Environmental Health</t>
  </si>
  <si>
    <t>124 Westview Terrace</t>
  </si>
  <si>
    <t>'+1 (650) 4524022</t>
  </si>
  <si>
    <t>KARPP</t>
  </si>
  <si>
    <t>mkarpp@u.rochester.edu</t>
  </si>
  <si>
    <t>DISBROW, SANDY</t>
  </si>
  <si>
    <t>CPU BOX #272057</t>
  </si>
  <si>
    <t>14 TANAGER LN</t>
  </si>
  <si>
    <t>RIVERVIEW 401 G</t>
  </si>
  <si>
    <t>SVARINA</t>
  </si>
  <si>
    <t>KARWANYUN</t>
  </si>
  <si>
    <t>NIMESH</t>
  </si>
  <si>
    <t>skarwany@u.rochester.edu</t>
  </si>
  <si>
    <t>Nm Joshi Marg Mahalaxmi</t>
  </si>
  <si>
    <t>C701 Lodha Bellissimo</t>
  </si>
  <si>
    <t>Mumbai</t>
  </si>
  <si>
    <t>'+1 (585) 4517250</t>
  </si>
  <si>
    <t>Anwita</t>
  </si>
  <si>
    <t>Kasar</t>
  </si>
  <si>
    <t>Suhas</t>
  </si>
  <si>
    <t>akasar@u.Rochester.edu</t>
  </si>
  <si>
    <t>Nominated 2/28</t>
  </si>
  <si>
    <t>CMC BOX 272476</t>
  </si>
  <si>
    <t>Acton, MA 01720-4196</t>
  </si>
  <si>
    <t>3 Monument Pl</t>
  </si>
  <si>
    <t>'+1 (978) 2660150</t>
  </si>
  <si>
    <t>KASARLA</t>
  </si>
  <si>
    <t>nkasarla@u.rochester.edu</t>
  </si>
  <si>
    <t>KASE</t>
  </si>
  <si>
    <t>nkase@u.rochester.edu</t>
  </si>
  <si>
    <t>KASE, JEAN</t>
  </si>
  <si>
    <t>CMC BOX 275469</t>
  </si>
  <si>
    <t>32 FARM FIELD LANE</t>
  </si>
  <si>
    <t>230 BROOKS AVE</t>
  </si>
  <si>
    <t>32 Farm Field Lane</t>
  </si>
  <si>
    <t>Peter Robinson</t>
  </si>
  <si>
    <t>Kassulke</t>
  </si>
  <si>
    <t>akassulk@u.rochester.edu</t>
  </si>
  <si>
    <t>CMC BOX 274463</t>
  </si>
  <si>
    <t>Elm Grove, WI 53122</t>
  </si>
  <si>
    <t>14225 Juneau Blvd</t>
  </si>
  <si>
    <t>Elm Grove</t>
  </si>
  <si>
    <t>'+1 (414) 4120418</t>
  </si>
  <si>
    <t>KATAN</t>
  </si>
  <si>
    <t>dkatan@u.rochester.edu</t>
  </si>
  <si>
    <t>KATAN, ROSANN</t>
  </si>
  <si>
    <t>1202 HUDSON STREET, #405</t>
  </si>
  <si>
    <t>HOBOKEN</t>
  </si>
  <si>
    <t>1206 SOUTH PLYMOUTH AVENUE</t>
  </si>
  <si>
    <t>380 KENWOOD ST, APT 11</t>
  </si>
  <si>
    <t>ENGLEWOOD</t>
  </si>
  <si>
    <t>ABHIJIT RAO</t>
  </si>
  <si>
    <t>KATIKANENI</t>
  </si>
  <si>
    <t>akatikan@u.rochester.edu</t>
  </si>
  <si>
    <t>MAHI, SARITHA</t>
  </si>
  <si>
    <t>'+91 9848013000</t>
  </si>
  <si>
    <t>CMC BOX 275668</t>
  </si>
  <si>
    <t>825 10TH STREET NW</t>
  </si>
  <si>
    <t>APARTMENT 571</t>
  </si>
  <si>
    <t>U OF R</t>
  </si>
  <si>
    <t>Katleski</t>
  </si>
  <si>
    <t>Sawyer</t>
  </si>
  <si>
    <t>Lsk3@geneseo.edu</t>
  </si>
  <si>
    <t>101 University Drive</t>
  </si>
  <si>
    <t>KATZ</t>
  </si>
  <si>
    <t>jkatz16@u.rochester.edu</t>
  </si>
  <si>
    <t>Nominated 03-06-2018</t>
  </si>
  <si>
    <t>HILLMAN, LAURA</t>
  </si>
  <si>
    <t>CMC BOX 272276</t>
  </si>
  <si>
    <t>4 ANDOVER COUNTRY CLUB LANE</t>
  </si>
  <si>
    <t>256 SPRUCE AVE</t>
  </si>
  <si>
    <t>KINNERET</t>
  </si>
  <si>
    <t>ESTHER SYLVIA</t>
  </si>
  <si>
    <t>kkatz2@u.rochester.edu</t>
  </si>
  <si>
    <t>East Asian Studies [ESTS]</t>
  </si>
  <si>
    <t>Religion, East Asian Studies</t>
  </si>
  <si>
    <t>CMC BOX 271440</t>
  </si>
  <si>
    <t>Valley Village, CA 91607-1511</t>
  </si>
  <si>
    <t>12501 Martha St</t>
  </si>
  <si>
    <t>Valley Village</t>
  </si>
  <si>
    <t>91607-1511</t>
  </si>
  <si>
    <t>'+1 (818) 7956840</t>
  </si>
  <si>
    <t>Gilad</t>
  </si>
  <si>
    <t>Katz</t>
  </si>
  <si>
    <t>gkatz3@u.rochester.edu</t>
  </si>
  <si>
    <t>KAUFMAN</t>
  </si>
  <si>
    <t>akaufma8@u.rochester.edu</t>
  </si>
  <si>
    <t>KAUFMAN, PHYLLIS</t>
  </si>
  <si>
    <t>CMC BOX 274120</t>
  </si>
  <si>
    <t>1218 HIGHLAND DRIVE</t>
  </si>
  <si>
    <t>OREFIELD</t>
  </si>
  <si>
    <t>GILBERT 272</t>
  </si>
  <si>
    <t>BRADLEY</t>
  </si>
  <si>
    <t>PARKER</t>
  </si>
  <si>
    <t>bkaufma6@u.rochester.edu</t>
  </si>
  <si>
    <t>KAUFMAN, ROGER</t>
  </si>
  <si>
    <t>CMC BOX 276231</t>
  </si>
  <si>
    <t>90 OLIVE DRIVE</t>
  </si>
  <si>
    <t>LYNBROOK</t>
  </si>
  <si>
    <t>THEO</t>
  </si>
  <si>
    <t>tkaufma3@u.rochester.edu</t>
  </si>
  <si>
    <t>KAUFMAN, JOAN</t>
  </si>
  <si>
    <t>CMC BOX 271075</t>
  </si>
  <si>
    <t>211 WEST 10TH STREET APT 2C</t>
  </si>
  <si>
    <t>RIVERVIEW APARTMENTS E</t>
  </si>
  <si>
    <t>RAMYA</t>
  </si>
  <si>
    <t>KAUSHIK</t>
  </si>
  <si>
    <t>rkaushik@u.rochester.edu</t>
  </si>
  <si>
    <t>SRINIVASAN, SOWMYA</t>
  </si>
  <si>
    <t>BOX 184</t>
  </si>
  <si>
    <t>757 BIG FOOT CT</t>
  </si>
  <si>
    <t>FREMONT</t>
  </si>
  <si>
    <t>Study Abroad General</t>
  </si>
  <si>
    <t>FABIAN</t>
  </si>
  <si>
    <t>KAUTER</t>
  </si>
  <si>
    <t>RAPHAEL</t>
  </si>
  <si>
    <t>fabian.kauter@simon.rochester.edu</t>
  </si>
  <si>
    <t>KAUTER, CHRISTIAN</t>
  </si>
  <si>
    <t>41-793300568</t>
  </si>
  <si>
    <t>112 E SQUIRE DR</t>
  </si>
  <si>
    <t>Yui</t>
  </si>
  <si>
    <t>Kawakami</t>
  </si>
  <si>
    <t>amyyyyykawakami@hotmail.com</t>
  </si>
  <si>
    <t>Wulumuqi middle Rd. 99</t>
  </si>
  <si>
    <t>Huixianjv, Bldg 3, Room 1702</t>
  </si>
  <si>
    <t>'+86 15214357157</t>
  </si>
  <si>
    <t>ykawakam@u.rochester.edu</t>
  </si>
  <si>
    <t>Wulumuqi Middle Rd.</t>
  </si>
  <si>
    <t>99 Huixianjv, Bldg 3, Room 1702</t>
  </si>
  <si>
    <t>KAY</t>
  </si>
  <si>
    <t>nkay@u.rochester.edu</t>
  </si>
  <si>
    <t>KAY, ALAN KAY</t>
  </si>
  <si>
    <t>161 GIBBS STREET</t>
  </si>
  <si>
    <t>1 PAULIN BLVD</t>
  </si>
  <si>
    <t>LEONIA</t>
  </si>
  <si>
    <t>160 PAULIN BLVD</t>
  </si>
  <si>
    <t>KAYTON</t>
  </si>
  <si>
    <t>ekayton@u.rochester.edu</t>
  </si>
  <si>
    <t>KAYTON, SHANA</t>
  </si>
  <si>
    <t>CMC BOX 275062</t>
  </si>
  <si>
    <t>1975 NW FORK ROAD</t>
  </si>
  <si>
    <t>LOIC</t>
  </si>
  <si>
    <t>KAZE</t>
  </si>
  <si>
    <t>DAVY</t>
  </si>
  <si>
    <t>lkaze2@u.rochester.edu</t>
  </si>
  <si>
    <t>BURUNDI</t>
  </si>
  <si>
    <t>NTIBISHIME, EMMANUEL</t>
  </si>
  <si>
    <t>BROOKS 74B</t>
  </si>
  <si>
    <t>BROOKS CROSSING 74B</t>
  </si>
  <si>
    <t>ROXANA</t>
  </si>
  <si>
    <t>KAZEMI</t>
  </si>
  <si>
    <t>rkazemi@u.rochester.edu</t>
  </si>
  <si>
    <t>KAZEMI, AHZITA</t>
  </si>
  <si>
    <t>CMC BOX 275822</t>
  </si>
  <si>
    <t>16042 BELLESHIRE LN</t>
  </si>
  <si>
    <t>322 GILBERT HALL</t>
  </si>
  <si>
    <t>Nika</t>
  </si>
  <si>
    <t>Kazumyan</t>
  </si>
  <si>
    <t>ANNEMARIE</t>
  </si>
  <si>
    <t>KEARNS</t>
  </si>
  <si>
    <t>akearns@u.rochester.edu</t>
  </si>
  <si>
    <t>VASU, TARSHA</t>
  </si>
  <si>
    <t>CMC BOX 272326</t>
  </si>
  <si>
    <t>1927 PORTLAND AVENUE</t>
  </si>
  <si>
    <t>1236 S PLYMOUTH AVE BUILDING A</t>
  </si>
  <si>
    <t>Kalairn</t>
  </si>
  <si>
    <t>Keaton</t>
  </si>
  <si>
    <t>Cathleen</t>
  </si>
  <si>
    <t>kalairn.keaton@gmail.com</t>
  </si>
  <si>
    <t>U. of Houston</t>
  </si>
  <si>
    <t>UNIVERSITY OF HOUSTON (HOUSTON, TX)</t>
  </si>
  <si>
    <t>Keck</t>
  </si>
  <si>
    <t>akeck@u.rochester.edu</t>
  </si>
  <si>
    <t>MM</t>
  </si>
  <si>
    <t>Contemporary Media/Film Composition [CMF]</t>
  </si>
  <si>
    <t>Prosper, TX 75078-9715</t>
  </si>
  <si>
    <t>5540 Oak Bend Trl</t>
  </si>
  <si>
    <t>Prosper</t>
  </si>
  <si>
    <t>75078-9715</t>
  </si>
  <si>
    <t>'+1 (214) 6004855</t>
  </si>
  <si>
    <t>KEE</t>
  </si>
  <si>
    <t>bkee@u.rochester.edu</t>
  </si>
  <si>
    <t>SIT Iceland   TC</t>
  </si>
  <si>
    <t>Isafjordur, Iceland</t>
  </si>
  <si>
    <t>KEE, LILA</t>
  </si>
  <si>
    <t>56  HANSON RD</t>
  </si>
  <si>
    <t>Johannah</t>
  </si>
  <si>
    <t>Keesee</t>
  </si>
  <si>
    <t>Elysha</t>
  </si>
  <si>
    <t>jkeesee@u.rochester.edu</t>
  </si>
  <si>
    <t>CMC BOX 273910</t>
  </si>
  <si>
    <t>Washington, DC 20007</t>
  </si>
  <si>
    <t>1400 Foxhall Road NW</t>
  </si>
  <si>
    <t>'+1 (405) 4122279</t>
  </si>
  <si>
    <t>Keesler</t>
  </si>
  <si>
    <t>mkeesle2@simon.rochester.edu</t>
  </si>
  <si>
    <t>105 Shelbourne Rd</t>
  </si>
  <si>
    <t>Keim</t>
  </si>
  <si>
    <t>pkeim@u.rochester.edu</t>
  </si>
  <si>
    <t>IES Abroad Berlin - Language &amp; Area Studies</t>
  </si>
  <si>
    <t>KEIRSTEAD</t>
  </si>
  <si>
    <t>akeirste@u.rochester.edu</t>
  </si>
  <si>
    <t>KEIRSTEAD, ELIZABETH</t>
  </si>
  <si>
    <t>CPU BOX 271995</t>
  </si>
  <si>
    <t>218 SPRING TREE LANE</t>
  </si>
  <si>
    <t>KENDRICK RD (VALENTINE)</t>
  </si>
  <si>
    <t>Keith</t>
  </si>
  <si>
    <t>Ria</t>
  </si>
  <si>
    <t>hkeith2@u.rochester.edu</t>
  </si>
  <si>
    <t>CMC BOX 273866</t>
  </si>
  <si>
    <t>'+1 (703) 6872462</t>
  </si>
  <si>
    <t>KELIUOTIS</t>
  </si>
  <si>
    <t>hkeliuot@u.rochester.edu</t>
  </si>
  <si>
    <t>KELIUOTIS, DENISE</t>
  </si>
  <si>
    <t>CMC BOX 275263</t>
  </si>
  <si>
    <t>1124 STOCKWELL DRIVE</t>
  </si>
  <si>
    <t>MURFREESBORO</t>
  </si>
  <si>
    <t>2539 16TH AVENUE</t>
  </si>
  <si>
    <t>TERRA</t>
  </si>
  <si>
    <t>KELLER</t>
  </si>
  <si>
    <t>terra.keller@simon.rochester.edu</t>
  </si>
  <si>
    <t>akelly14@u.rochester.edu</t>
  </si>
  <si>
    <t>KELLY, SUSAN</t>
  </si>
  <si>
    <t>CMC BOX 272473</t>
  </si>
  <si>
    <t>5352 ONONDAGA RD</t>
  </si>
  <si>
    <t>CAMILLUS</t>
  </si>
  <si>
    <t>300 WILSON C BLVD</t>
  </si>
  <si>
    <t>DEIRDRE</t>
  </si>
  <si>
    <t>dkelly15@u.rochester.edu</t>
  </si>
  <si>
    <t>KELLY, HEATHER</t>
  </si>
  <si>
    <t>CMC BOX 273241</t>
  </si>
  <si>
    <t>14 FOXBORO LANE</t>
  </si>
  <si>
    <t>15 ARVINE PARK</t>
  </si>
  <si>
    <t>Frances</t>
  </si>
  <si>
    <t>ikelly3@u.rochester.edu</t>
  </si>
  <si>
    <t>CMC BOX 273854</t>
  </si>
  <si>
    <t>Nashville, TN 37211-7914</t>
  </si>
  <si>
    <t>3201 Cobble St</t>
  </si>
  <si>
    <t>37211-7914</t>
  </si>
  <si>
    <t>'+1 (615) 5802906</t>
  </si>
  <si>
    <t>Miriana</t>
  </si>
  <si>
    <t>Waiting on CAF Did not get into first choice</t>
  </si>
  <si>
    <t>Kelman</t>
  </si>
  <si>
    <t>ckelman@u.rochester.edu</t>
  </si>
  <si>
    <t>SEQUOIA</t>
  </si>
  <si>
    <t>KEMP</t>
  </si>
  <si>
    <t>skemp7@u.rochester.edu</t>
  </si>
  <si>
    <t>PATTERSON, VICKIE</t>
  </si>
  <si>
    <t>62 CATON DR. APT 66B</t>
  </si>
  <si>
    <t>DEWITT</t>
  </si>
  <si>
    <t>Jalen</t>
  </si>
  <si>
    <t>Kendrick</t>
  </si>
  <si>
    <t>jkendri6@u.rochester.edu</t>
  </si>
  <si>
    <t>CMC BOX 276536</t>
  </si>
  <si>
    <t>CMC: 276536</t>
  </si>
  <si>
    <t>500 Joseph C Wilson Boulevard</t>
  </si>
  <si>
    <t>'+1 (708) 2883858</t>
  </si>
  <si>
    <t>CORRINE</t>
  </si>
  <si>
    <t>ckenned8@u.rochester.edu</t>
  </si>
  <si>
    <t>KENNEDY, LAURA</t>
  </si>
  <si>
    <t>CMC BOX 275579</t>
  </si>
  <si>
    <t>16672 AGATE POINT RD NE</t>
  </si>
  <si>
    <t>BAINBRIDGE ISLAND</t>
  </si>
  <si>
    <t>RIVERVIEW 407B</t>
  </si>
  <si>
    <t>shkenned@owu.edu</t>
  </si>
  <si>
    <t>OHIO WESLEYAN UNIVERSITY (DELAWARE, OH)</t>
  </si>
  <si>
    <t>SHAVONE WHITNEY</t>
  </si>
  <si>
    <t>shavone.kennedy@simon.rochester.edu</t>
  </si>
  <si>
    <t>mkenned8@u.rochester.edu</t>
  </si>
  <si>
    <t>Kenney</t>
  </si>
  <si>
    <t>jkenney@vassar.edu</t>
  </si>
  <si>
    <t>VASSAR COLLEGE (POUGHKEEPSIE, NY)</t>
  </si>
  <si>
    <t>Jack Kenney</t>
  </si>
  <si>
    <t>He/him/his</t>
  </si>
  <si>
    <t>17 Thelberg Rd, Vassar College</t>
  </si>
  <si>
    <t>Poughkeepsie</t>
  </si>
  <si>
    <t>Marianne Begemann</t>
  </si>
  <si>
    <t>Kent</t>
  </si>
  <si>
    <t>jkent4@u.rochester.edu</t>
  </si>
  <si>
    <t>KERECMAN</t>
  </si>
  <si>
    <t>skerecma@u.rochester.edu</t>
  </si>
  <si>
    <t>KERECMAN, JAY</t>
  </si>
  <si>
    <t>CMC BOX 273262</t>
  </si>
  <si>
    <t>3320 SUE MAC CT</t>
  </si>
  <si>
    <t>MONROVIA</t>
  </si>
  <si>
    <t>RIVERVIEW APARTMENTS BUILDINGG</t>
  </si>
  <si>
    <t>LUSINE</t>
  </si>
  <si>
    <t>KESHISHYAN</t>
  </si>
  <si>
    <t>lkeshish@u.rochester.edu</t>
  </si>
  <si>
    <t>ARMENIA</t>
  </si>
  <si>
    <t>STEIXNER, TATJANA</t>
  </si>
  <si>
    <t>CMC BOX 274809</t>
  </si>
  <si>
    <t>1 N/A ON N/A AVE</t>
  </si>
  <si>
    <t>NOR ARESH</t>
  </si>
  <si>
    <t>Kesler</t>
  </si>
  <si>
    <t>Noam</t>
  </si>
  <si>
    <t>dkesler@u.rochester.edu</t>
  </si>
  <si>
    <t>Daniel Kesler</t>
  </si>
  <si>
    <t>He, him, his</t>
  </si>
  <si>
    <t>White Plains, NY 10606-2705</t>
  </si>
  <si>
    <t>5 Walworth Ter</t>
  </si>
  <si>
    <t>10606-2705</t>
  </si>
  <si>
    <t>'+1 (914) 6430018</t>
  </si>
  <si>
    <t>5 walworth terrace</t>
  </si>
  <si>
    <t>white plains</t>
  </si>
  <si>
    <t>Kessler</t>
  </si>
  <si>
    <t>dennis.kessler@simon.rochester.edu</t>
  </si>
  <si>
    <t>KETTELBERGER</t>
  </si>
  <si>
    <t>tkettelb@u.rochester.edu</t>
  </si>
  <si>
    <t>Nominated 10/3/17 - Online app</t>
  </si>
  <si>
    <t>KETTELBERGER, GEORGE</t>
  </si>
  <si>
    <t>CMC BOX 274990</t>
  </si>
  <si>
    <t>5648 QUAIL DRIVE</t>
  </si>
  <si>
    <t>167 BARTON ST</t>
  </si>
  <si>
    <t>Katryna</t>
  </si>
  <si>
    <t>Kevelson</t>
  </si>
  <si>
    <t>kkevelso@u.rochester.edu</t>
  </si>
  <si>
    <t>SALMA</t>
  </si>
  <si>
    <t>KHAI AHMED</t>
  </si>
  <si>
    <t>skhaiahm@u.rochester.edu</t>
  </si>
  <si>
    <t>CMC BOX 276642</t>
  </si>
  <si>
    <t>531 Todgha Road</t>
  </si>
  <si>
    <t>Sala Al Jadida</t>
  </si>
  <si>
    <t>Ra</t>
  </si>
  <si>
    <t>'+212 (661) 319768</t>
  </si>
  <si>
    <t>531 Todgha Road Hssain</t>
  </si>
  <si>
    <t>Sala Aljadida</t>
  </si>
  <si>
    <t>Mostafa Khai Ahmed</t>
  </si>
  <si>
    <t>ANYA</t>
  </si>
  <si>
    <t>KHALID</t>
  </si>
  <si>
    <t>TANVI</t>
  </si>
  <si>
    <t>akhalid@u.rochester.edu</t>
  </si>
  <si>
    <t>KHALID, SMITA</t>
  </si>
  <si>
    <t>CMC BOX 276160</t>
  </si>
  <si>
    <t>13436 MATTHEWS VISTA DR.</t>
  </si>
  <si>
    <t>Khalil</t>
  </si>
  <si>
    <t>Javlonbek</t>
  </si>
  <si>
    <t>Khamzaev</t>
  </si>
  <si>
    <t>jkhamzae@u.Rochester.edu</t>
  </si>
  <si>
    <t>Sila</t>
  </si>
  <si>
    <t>Khanal</t>
  </si>
  <si>
    <t>skhanal@u.rochester.edu</t>
  </si>
  <si>
    <t>Kathmandu, Nepal</t>
  </si>
  <si>
    <t>CMC BOX 273580</t>
  </si>
  <si>
    <t>Rochester, NY 14625-2538</t>
  </si>
  <si>
    <t>112 Pennwood Dr Apt B</t>
  </si>
  <si>
    <t>14625-2538</t>
  </si>
  <si>
    <t>'+1 (585) 7898141</t>
  </si>
  <si>
    <t>Leen</t>
  </si>
  <si>
    <t>Khankan</t>
  </si>
  <si>
    <t>lkhankan@u.rochester.edu</t>
  </si>
  <si>
    <t>IES Abroad Barcelona - Arts &amp; Culture</t>
  </si>
  <si>
    <t>CMC BOX 271198</t>
  </si>
  <si>
    <t>New York City, NY 10010</t>
  </si>
  <si>
    <t>10 Waterside Plaza</t>
  </si>
  <si>
    <t>'+1 (617) 7216692</t>
  </si>
  <si>
    <t>Seeya</t>
  </si>
  <si>
    <t>Khattar</t>
  </si>
  <si>
    <t>skhattar@u.rochester.edu</t>
  </si>
  <si>
    <t>CMC BOX 277103</t>
  </si>
  <si>
    <t>Plainview, NY 11803-4955</t>
  </si>
  <si>
    <t>626 Old Country Rd</t>
  </si>
  <si>
    <t>Plainview</t>
  </si>
  <si>
    <t>11803-4955</t>
  </si>
  <si>
    <t>'+1 (516) 6057384</t>
  </si>
  <si>
    <t>AKHIL</t>
  </si>
  <si>
    <t>KHOLWADWALA</t>
  </si>
  <si>
    <t>SANJAY</t>
  </si>
  <si>
    <t>akholwad@u.rochester.edu</t>
  </si>
  <si>
    <t>KHOLWADWALA, SANJAY</t>
  </si>
  <si>
    <t>CMC BOX 275265</t>
  </si>
  <si>
    <t>10806 PINO AVE NE</t>
  </si>
  <si>
    <t>259 O'BRIEN HALL</t>
  </si>
  <si>
    <t>KIBLER</t>
  </si>
  <si>
    <t>EILEEN</t>
  </si>
  <si>
    <t>mkibler@u.rochester.edu</t>
  </si>
  <si>
    <t>KIBLER, LISA</t>
  </si>
  <si>
    <t>CMC BOX 276401</t>
  </si>
  <si>
    <t>4201 RT 215</t>
  </si>
  <si>
    <t>EAST SPRINGFIELD</t>
  </si>
  <si>
    <t>O BRIEN HALL</t>
  </si>
  <si>
    <t>ROOM 516</t>
  </si>
  <si>
    <t>4201 Rt 215</t>
  </si>
  <si>
    <t>East Springfield</t>
  </si>
  <si>
    <t>814-922-7908</t>
  </si>
  <si>
    <t>814-860-0986</t>
  </si>
  <si>
    <t>Lisa Kibler</t>
  </si>
  <si>
    <t>15522 GREYTOWN RD</t>
  </si>
  <si>
    <t>CENTERVILLE</t>
  </si>
  <si>
    <t>Sebastian</t>
  </si>
  <si>
    <t>Kickmaier</t>
  </si>
  <si>
    <t>sebastian.kickmaier@simon.rochester.edu</t>
  </si>
  <si>
    <t>Weronika</t>
  </si>
  <si>
    <t>Kierzenka</t>
  </si>
  <si>
    <t>wkierzen@u.rochester.edu</t>
  </si>
  <si>
    <t>CMC BOX 271182</t>
  </si>
  <si>
    <t>Framingham, MA 01701-3645</t>
  </si>
  <si>
    <t>61 Angelica Dr</t>
  </si>
  <si>
    <t>Framingham</t>
  </si>
  <si>
    <t>'+1 (508) 7825203</t>
  </si>
  <si>
    <t>Kieval</t>
  </si>
  <si>
    <t>mrober22@u.rochester.edu</t>
  </si>
  <si>
    <t>Kilbridge</t>
  </si>
  <si>
    <t>ekilbrid@u.rochester.edu</t>
  </si>
  <si>
    <t>Killian</t>
  </si>
  <si>
    <t>mkillia3@u.Rochester.edu</t>
  </si>
  <si>
    <t>HYE JIN</t>
  </si>
  <si>
    <t>KIM</t>
  </si>
  <si>
    <t>hkim131@u.rochester.edu</t>
  </si>
  <si>
    <t>KIM, YUI JEONG</t>
  </si>
  <si>
    <t>CPU BOX 275880</t>
  </si>
  <si>
    <t>2531 MONTEREY PL</t>
  </si>
  <si>
    <t>FULLERTON</t>
  </si>
  <si>
    <t>MAISONETTE 451</t>
  </si>
  <si>
    <t>skim204@u.rochester.edu</t>
  </si>
  <si>
    <t>KIM, GYOO SUNG</t>
  </si>
  <si>
    <t>CPU BOX 271251</t>
  </si>
  <si>
    <t>PANGYO WONMAEUL APT 402-302, K</t>
  </si>
  <si>
    <t>UNGKKI  BUNDANG GU</t>
  </si>
  <si>
    <t>SEONGNAM</t>
  </si>
  <si>
    <t>120 BROOKS AVE</t>
  </si>
  <si>
    <t>HYUN</t>
  </si>
  <si>
    <t>ekim58@u.rochester.edu</t>
  </si>
  <si>
    <t>PARK, SOHYUN</t>
  </si>
  <si>
    <t>90 HIGHLAND PLACE, 2ND FL</t>
  </si>
  <si>
    <t>RIDGEFIELD PARK</t>
  </si>
  <si>
    <t>90 HIGHLAND PLACE</t>
  </si>
  <si>
    <t>BURTON 023</t>
  </si>
  <si>
    <t>DAE SUNG</t>
  </si>
  <si>
    <t>dkim90@u.rochester.edu</t>
  </si>
  <si>
    <t>KIM, SEUNG KOO</t>
  </si>
  <si>
    <t>91-9910388660</t>
  </si>
  <si>
    <t>INACTIVE STATUS</t>
  </si>
  <si>
    <t>CPU BOX 274976</t>
  </si>
  <si>
    <t>SIBEOMDANJI WOOSUNG</t>
  </si>
  <si>
    <t>APT.220 DONG 1708HO</t>
  </si>
  <si>
    <t>SEONGNAN-SI</t>
  </si>
  <si>
    <t>82-7070181218</t>
  </si>
  <si>
    <t>307C RIVERVIEW APT</t>
  </si>
  <si>
    <t>SO JIN</t>
  </si>
  <si>
    <t>skim199@u.rochester.edu</t>
  </si>
  <si>
    <t>KIM, DAE HONG</t>
  </si>
  <si>
    <t>250 EXCHANGE BLVD APT 214</t>
  </si>
  <si>
    <t>MINSOO</t>
  </si>
  <si>
    <t>mkim106@u.rochester.edu</t>
  </si>
  <si>
    <t>KIM, JANGSE</t>
  </si>
  <si>
    <t>CPU BOX 273034</t>
  </si>
  <si>
    <t>12774 NW MAJESTIC SEQUOIA WAY</t>
  </si>
  <si>
    <t>BURTON 025</t>
  </si>
  <si>
    <t>jkim267@u.rochester.edu</t>
  </si>
  <si>
    <t>LEE, GRACE</t>
  </si>
  <si>
    <t>CMC BOX 277107</t>
  </si>
  <si>
    <t>1211 QUINCE ST. SE</t>
  </si>
  <si>
    <t>OLYMPIA</t>
  </si>
  <si>
    <t>KYO YEON</t>
  </si>
  <si>
    <t>kkim60@u.rochester.edu</t>
  </si>
  <si>
    <t>USAC Bilbao, Spain</t>
  </si>
  <si>
    <t>KIM, YUN TAEK</t>
  </si>
  <si>
    <t>CPU274902</t>
  </si>
  <si>
    <t>3907 N. CUMBERLAND AVE</t>
  </si>
  <si>
    <t>84 RALEIGH ST.</t>
  </si>
  <si>
    <t>CORY</t>
  </si>
  <si>
    <t>ckim54@u.rochester.edu</t>
  </si>
  <si>
    <t>KYOUNG</t>
  </si>
  <si>
    <t>kkim66@u.rochester.edu</t>
  </si>
  <si>
    <t>HAN, HYUNJU</t>
  </si>
  <si>
    <t>CMC BOX 276440</t>
  </si>
  <si>
    <t>2206 ROSEMOORE WALK</t>
  </si>
  <si>
    <t>MARIETTA</t>
  </si>
  <si>
    <t>SEOKJIN</t>
  </si>
  <si>
    <t>skim245@u.rochester.edu</t>
  </si>
  <si>
    <t>KIM, SUNGMIN</t>
  </si>
  <si>
    <t>CPU BOX 276643</t>
  </si>
  <si>
    <t>628 NAPLES CT.</t>
  </si>
  <si>
    <t>577 FRATERNITY RD</t>
  </si>
  <si>
    <t>628 Naples Ct.</t>
  </si>
  <si>
    <t>Glenview</t>
  </si>
  <si>
    <t>Sungmin Kim</t>
  </si>
  <si>
    <t>SUN YOUNG</t>
  </si>
  <si>
    <t>skim220@u.rochester.edu</t>
  </si>
  <si>
    <t>SONG, SIQI</t>
  </si>
  <si>
    <t>CMC BOX 271751</t>
  </si>
  <si>
    <t>50 GLENVIEW TERRACE</t>
  </si>
  <si>
    <t>CRESSKILL</t>
  </si>
  <si>
    <t>JUNG HYUN</t>
  </si>
  <si>
    <t>jkim319@u.rochester.edu</t>
  </si>
  <si>
    <t>KIM, JUNHWAN</t>
  </si>
  <si>
    <t>CMC BOX 271026</t>
  </si>
  <si>
    <t>75 TERRACE PARK</t>
  </si>
  <si>
    <t>HYUN JI</t>
  </si>
  <si>
    <t>jkim200@u.rochester.edu</t>
  </si>
  <si>
    <t>KIM, DONGEON</t>
  </si>
  <si>
    <t>10 MANHATTAN SQUARE 2Q</t>
  </si>
  <si>
    <t>Multiple, Multiple;Graz, Austria</t>
  </si>
  <si>
    <t>SOOYOUNG</t>
  </si>
  <si>
    <t>skim243@u.rochester.edu</t>
  </si>
  <si>
    <t>UM, YONHUI</t>
  </si>
  <si>
    <t>CMC BOX 274413</t>
  </si>
  <si>
    <t>37 KIRKLAND CIRCLE</t>
  </si>
  <si>
    <t>JISOO</t>
  </si>
  <si>
    <t>jkim337@u.rochester.edu</t>
  </si>
  <si>
    <t>KIM, JUHAN</t>
  </si>
  <si>
    <t>CMC BOX 273691</t>
  </si>
  <si>
    <t>#712 1019 CAMBIE ST</t>
  </si>
  <si>
    <t>VANCOUVER</t>
  </si>
  <si>
    <t>V6B6J6</t>
  </si>
  <si>
    <t>604 437 7424</t>
  </si>
  <si>
    <t>WOOYOUNG</t>
  </si>
  <si>
    <t>wkim24@u.rochester.edu</t>
  </si>
  <si>
    <t>KIM, JAEWAN</t>
  </si>
  <si>
    <t>CMC 274159</t>
  </si>
  <si>
    <t>1590 CANDACE LANE</t>
  </si>
  <si>
    <t>YARDLEY</t>
  </si>
  <si>
    <t>Seungyeon</t>
  </si>
  <si>
    <t>Kim</t>
  </si>
  <si>
    <t>skim180@u.rochester.edu</t>
  </si>
  <si>
    <t>WONJOON</t>
  </si>
  <si>
    <t>akim64@u.rochester.edu</t>
  </si>
  <si>
    <t>CLARK, FAMOUS</t>
  </si>
  <si>
    <t>CMC BOX 272031</t>
  </si>
  <si>
    <t>Yunji</t>
  </si>
  <si>
    <t>ykim141@u.rochester.edu</t>
  </si>
  <si>
    <t>Audio and Music Engineering [AME]</t>
  </si>
  <si>
    <t>Fullerton, CA 92831-1251</t>
  </si>
  <si>
    <t>2006 Palmetto Ter</t>
  </si>
  <si>
    <t>Fullerton</t>
  </si>
  <si>
    <t>92831-1251</t>
  </si>
  <si>
    <t>'+1 (714) 8538175</t>
  </si>
  <si>
    <t>Kangmin</t>
  </si>
  <si>
    <t>kangmin.kim@rochester.edu</t>
  </si>
  <si>
    <t>270 South Goodman Street</t>
  </si>
  <si>
    <t>'+82 (10) 56226798</t>
  </si>
  <si>
    <t>Eun</t>
  </si>
  <si>
    <t>jkim401@u.rochester.edu</t>
  </si>
  <si>
    <t>CMC BOX 272373</t>
  </si>
  <si>
    <t>Tenafly, NJ 07670-2914</t>
  </si>
  <si>
    <t>63 Stonehurst Dr</t>
  </si>
  <si>
    <t>Tenafly</t>
  </si>
  <si>
    <t>'+1 (551) 7759766</t>
  </si>
  <si>
    <t>Yoengsun</t>
  </si>
  <si>
    <t>ikim17@u.rochester.edu</t>
  </si>
  <si>
    <t>CMC BOX 274066</t>
  </si>
  <si>
    <t>Old Tappan, NJ 07675</t>
  </si>
  <si>
    <t>4 Harvest Ct</t>
  </si>
  <si>
    <t>Old Tappan</t>
  </si>
  <si>
    <t>'+1 (646) 6341435</t>
  </si>
  <si>
    <t>Viviane</t>
  </si>
  <si>
    <t>viviane.kim@rochester.edu</t>
  </si>
  <si>
    <t>ask9226@nyu.edu</t>
  </si>
  <si>
    <t>29 Upper Drive</t>
  </si>
  <si>
    <t>Summit</t>
  </si>
  <si>
    <t>Yoonsoo Kim</t>
  </si>
  <si>
    <t>Brian</t>
  </si>
  <si>
    <t>Kimani</t>
  </si>
  <si>
    <t>Jesse Gatukui</t>
  </si>
  <si>
    <t>bkimani@u.rochester.edu</t>
  </si>
  <si>
    <t>CMC BOX 272090</t>
  </si>
  <si>
    <t>Nairobi</t>
  </si>
  <si>
    <t>Kikambala Road</t>
  </si>
  <si>
    <t>Pearl Residency B6</t>
  </si>
  <si>
    <t>Na</t>
  </si>
  <si>
    <t>'+1 (585) 3504242</t>
  </si>
  <si>
    <t>PEARL RESIDENCE</t>
  </si>
  <si>
    <t>OLOITOKTOK ROAD</t>
  </si>
  <si>
    <t>254 722759860</t>
  </si>
  <si>
    <t>Jessica Kimani</t>
  </si>
  <si>
    <t>Logan</t>
  </si>
  <si>
    <t>Kinajil-Moran</t>
  </si>
  <si>
    <t>Dorje</t>
  </si>
  <si>
    <t>lkinajil@u.rochester.edu</t>
  </si>
  <si>
    <t>New Zealand</t>
  </si>
  <si>
    <t>CMC BOX 271771</t>
  </si>
  <si>
    <t>64 Majorbanks St</t>
  </si>
  <si>
    <t>Mt Victoria, Wellington</t>
  </si>
  <si>
    <t>'+1 (272) 7880215</t>
  </si>
  <si>
    <t>Kinde</t>
  </si>
  <si>
    <t>jkinde@u.rochester.edu</t>
  </si>
  <si>
    <t>Kenmore, NY 14217-2629</t>
  </si>
  <si>
    <t>181 Lasalle Ave</t>
  </si>
  <si>
    <t>14217-2629</t>
  </si>
  <si>
    <t>'+1 (716) 2636521</t>
  </si>
  <si>
    <t>KAI</t>
  </si>
  <si>
    <t>KINDRED</t>
  </si>
  <si>
    <t>kkindred@u.rochester.edu</t>
  </si>
  <si>
    <t>HORBATUCK, SUZANNE</t>
  </si>
  <si>
    <t>CMC BOX 273906</t>
  </si>
  <si>
    <t>1 ROCKY HILL ROAD</t>
  </si>
  <si>
    <t>NEW FAIRFIELD</t>
  </si>
  <si>
    <t>RIVERVIEW BUILDING D ROOM 303B</t>
  </si>
  <si>
    <t>4374 SW 140TH AVE</t>
  </si>
  <si>
    <t>OCALA</t>
  </si>
  <si>
    <t>Kindy</t>
  </si>
  <si>
    <t>mkindy@u.rochester.edu</t>
  </si>
  <si>
    <t>KING</t>
  </si>
  <si>
    <t>jking43@u.rochester.edu</t>
  </si>
  <si>
    <t>KING, LAURA</t>
  </si>
  <si>
    <t>Jamie</t>
  </si>
  <si>
    <t>CMC BOX 274632</t>
  </si>
  <si>
    <t>3520 HORSESHOE BEND CT.</t>
  </si>
  <si>
    <t>3520 Horseshoe Bend Ct</t>
  </si>
  <si>
    <t>Wisconsin</t>
  </si>
  <si>
    <t>53045-5147</t>
  </si>
  <si>
    <t>Laura King</t>
  </si>
  <si>
    <t>jking48@u.rochester.edu</t>
  </si>
  <si>
    <t>Lia</t>
  </si>
  <si>
    <t>CMC BOX 271417</t>
  </si>
  <si>
    <t>Binghamton, NY 13903-1841</t>
  </si>
  <si>
    <t>38 James Street</t>
  </si>
  <si>
    <t>13903-1841</t>
  </si>
  <si>
    <t>'+1 (607) 4272309</t>
  </si>
  <si>
    <t>COLLINS</t>
  </si>
  <si>
    <t>sking23@u.rochester.edu</t>
  </si>
  <si>
    <t>jking45@u.rochester.edu</t>
  </si>
  <si>
    <t>CMC BOX 272693</t>
  </si>
  <si>
    <t>24 Bristol Ave</t>
  </si>
  <si>
    <t>'+1 (315) 7306153</t>
  </si>
  <si>
    <t>bking11@u.rochester.edu</t>
  </si>
  <si>
    <t>KING, MICHAEL</t>
  </si>
  <si>
    <t>CMC BOX 271815</t>
  </si>
  <si>
    <t>21 WESLEY DRIVE</t>
  </si>
  <si>
    <t>KINGSLEY</t>
  </si>
  <si>
    <t>skingsl2@u.rochester.edu</t>
  </si>
  <si>
    <t>KINGSLEY, PAUL</t>
  </si>
  <si>
    <t>CMC BOX 276337</t>
  </si>
  <si>
    <t>53 ROSSITER RD.</t>
  </si>
  <si>
    <t>KINN</t>
  </si>
  <si>
    <t>bkinn@u.rochester.edu</t>
  </si>
  <si>
    <t>Oxford Study Abroad Program</t>
  </si>
  <si>
    <t>Rochester, NY 14610</t>
  </si>
  <si>
    <t>47 Juniper St.</t>
  </si>
  <si>
    <t>'+1 (716) 7043280</t>
  </si>
  <si>
    <t>Kirsch</t>
  </si>
  <si>
    <t>skirsch4@u.rochester.edu</t>
  </si>
  <si>
    <t>Community-Engaged Learning [CEL]</t>
  </si>
  <si>
    <t>CMC BOX 275012</t>
  </si>
  <si>
    <t>Durham, NC 27705-3209</t>
  </si>
  <si>
    <t>2019 W Club Blvd</t>
  </si>
  <si>
    <t>27705-3209</t>
  </si>
  <si>
    <t>'+1 (919) 4289030</t>
  </si>
  <si>
    <t>Celine</t>
  </si>
  <si>
    <t>jkirsch7@u.rochester.edu</t>
  </si>
  <si>
    <t>Ladakh, India;Delhi, India;Ladakh, India;Delhi, India</t>
  </si>
  <si>
    <t>CMC BOX 276068</t>
  </si>
  <si>
    <t>Los Altos Hills, CA 94022-2628</t>
  </si>
  <si>
    <t>13930 La Paloma Rd</t>
  </si>
  <si>
    <t>Los Altos Hills</t>
  </si>
  <si>
    <t>94022-2628</t>
  </si>
  <si>
    <t>'+1 (650) 9410248</t>
  </si>
  <si>
    <t>KIRSCHNER</t>
  </si>
  <si>
    <t>skirschn@u.rochester.edu</t>
  </si>
  <si>
    <t>KIRSCHNER, LAURIE</t>
  </si>
  <si>
    <t>CPU BOX 271862</t>
  </si>
  <si>
    <t>413 PACIFIC ST</t>
  </si>
  <si>
    <t>MASSAPEQUA PK</t>
  </si>
  <si>
    <t>50 CONGRESS AVE</t>
  </si>
  <si>
    <t>HALLIE</t>
  </si>
  <si>
    <t>hkirschn@u.rochester.edu</t>
  </si>
  <si>
    <t>KIRSCHNER, BARBARA</t>
  </si>
  <si>
    <t>CMC BOX 273911</t>
  </si>
  <si>
    <t>378 RUMFORD ROAD</t>
  </si>
  <si>
    <t>LITITZ</t>
  </si>
  <si>
    <t>SHEILAH</t>
  </si>
  <si>
    <t>KIRUI</t>
  </si>
  <si>
    <t>skirui@u.rochester.edu</t>
  </si>
  <si>
    <t>ECELA Spanish Santiago, Chile  TC</t>
  </si>
  <si>
    <t>KIRUI, HENRY</t>
  </si>
  <si>
    <t>CMC BOX 273455</t>
  </si>
  <si>
    <t>120 BARBERRY TERRACE</t>
  </si>
  <si>
    <t>430 KENDRICK ROAD</t>
  </si>
  <si>
    <t>JOERG</t>
  </si>
  <si>
    <t>KISER</t>
  </si>
  <si>
    <t>joerg.kiser@simon.rochester.edu</t>
  </si>
  <si>
    <t>Kittelberger</t>
  </si>
  <si>
    <t>wkittelb@u.rochester.edu</t>
  </si>
  <si>
    <t>Gettysburg, PA 17325-1325</t>
  </si>
  <si>
    <t>218 N Stratton St</t>
  </si>
  <si>
    <t>Gettysburg</t>
  </si>
  <si>
    <t>17325-1325</t>
  </si>
  <si>
    <t>'+1 (717) 3533734</t>
  </si>
  <si>
    <t>KITTROSS</t>
  </si>
  <si>
    <t>tkittros@u.rochester.edu</t>
  </si>
  <si>
    <t>ALFORD, ANN</t>
  </si>
  <si>
    <t>CMC BOX 272318</t>
  </si>
  <si>
    <t>1330 EAST MANCHESTER ROAD</t>
  </si>
  <si>
    <t>MANCHESTER CENTER</t>
  </si>
  <si>
    <t>1264 S PLYMOUTH AVE.</t>
  </si>
  <si>
    <t>RIVERVIEW A 201</t>
  </si>
  <si>
    <t>19C DOYLE ST.</t>
  </si>
  <si>
    <t>LAWRENCE</t>
  </si>
  <si>
    <t>Kitts</t>
  </si>
  <si>
    <t>skitts@u.rochester.edu</t>
  </si>
  <si>
    <t>TATSUAKI</t>
  </si>
  <si>
    <t>KIYOHARA</t>
  </si>
  <si>
    <t>tkiyohar@u.rochester.edu</t>
  </si>
  <si>
    <t>IES Abroad European Union Summer</t>
  </si>
  <si>
    <t>KIYOHARA, AKIHIRO</t>
  </si>
  <si>
    <t>KJELLQVIST</t>
  </si>
  <si>
    <t>ckjellqv@u.rochester.edu</t>
  </si>
  <si>
    <t>KJELLQVIST, SUSAN</t>
  </si>
  <si>
    <t>26 GALLANT OAK PLACE</t>
  </si>
  <si>
    <t>SPRING</t>
  </si>
  <si>
    <t>CLARA</t>
  </si>
  <si>
    <t>KJELSBERG</t>
  </si>
  <si>
    <t>ckjelsbe@u.rochester.edu</t>
  </si>
  <si>
    <t>KJELSBERG, CRYSTAL</t>
  </si>
  <si>
    <t>CMC BOX 277043</t>
  </si>
  <si>
    <t>31 FAIRBANKS RD</t>
  </si>
  <si>
    <t>122 BROOKS AVE</t>
  </si>
  <si>
    <t>Laura</t>
  </si>
  <si>
    <t>Klamut</t>
  </si>
  <si>
    <t>Waiting For Permission</t>
  </si>
  <si>
    <t>KLEE</t>
  </si>
  <si>
    <t>aklee3@u.rochester.edu</t>
  </si>
  <si>
    <t>KLEE, DANIEL</t>
  </si>
  <si>
    <t>CMC BOX 271584</t>
  </si>
  <si>
    <t>3521 E HIALEA CT</t>
  </si>
  <si>
    <t>1377 GENESEE ST</t>
  </si>
  <si>
    <t>Klein</t>
  </si>
  <si>
    <t>hklein5@u.rochester.edu</t>
  </si>
  <si>
    <t>Doylestown, PA 18901-3113</t>
  </si>
  <si>
    <t>276 Cherry Ln</t>
  </si>
  <si>
    <t>18901-3113</t>
  </si>
  <si>
    <t>'+1 (215) 9203526</t>
  </si>
  <si>
    <t>Bari</t>
  </si>
  <si>
    <t>bklein12@u.rochester.edu</t>
  </si>
  <si>
    <t>CMC BOX 276582</t>
  </si>
  <si>
    <t>Dix Hills, NY 11746-7926</t>
  </si>
  <si>
    <t>10 Long Acre Ln</t>
  </si>
  <si>
    <t>Dix Hills</t>
  </si>
  <si>
    <t>11746-7926</t>
  </si>
  <si>
    <t>'+1 (631) 4990139</t>
  </si>
  <si>
    <t>10 Long Acre Lane</t>
  </si>
  <si>
    <t>Stacy Klein</t>
  </si>
  <si>
    <t>tklein9@u.rochester.edu</t>
  </si>
  <si>
    <t>Nominated 09-30-24</t>
  </si>
  <si>
    <t>CMC BOX 276639</t>
  </si>
  <si>
    <t>Newport Coast, CA 92657-1615</t>
  </si>
  <si>
    <t>15 Castellina Dr</t>
  </si>
  <si>
    <t>Newport Coast</t>
  </si>
  <si>
    <t>92657-1615</t>
  </si>
  <si>
    <t>'+1 (949) 6834594</t>
  </si>
  <si>
    <t>Markus</t>
  </si>
  <si>
    <t>Klimas</t>
  </si>
  <si>
    <t>Aurelijus</t>
  </si>
  <si>
    <t>mklimas@u.rochester.edu</t>
  </si>
  <si>
    <t>CMC BOX 275493</t>
  </si>
  <si>
    <t>Rue General Leman 77</t>
  </si>
  <si>
    <t>Brussels</t>
  </si>
  <si>
    <t>'+32 (483) 349374</t>
  </si>
  <si>
    <t>DAWSON</t>
  </si>
  <si>
    <t>KLINGER</t>
  </si>
  <si>
    <t>dklinger@u.rochester.edu</t>
  </si>
  <si>
    <t>CMC BOX 271638</t>
  </si>
  <si>
    <t>Selinsgrove, PA 17870-9671</t>
  </si>
  <si>
    <t>4 S Chestnut St</t>
  </si>
  <si>
    <t>Selinsgrove</t>
  </si>
  <si>
    <t>17870-9671</t>
  </si>
  <si>
    <t>'+1 (570) 8507266</t>
  </si>
  <si>
    <t>KLINK</t>
  </si>
  <si>
    <t>rklink@u.rochester.edu</t>
  </si>
  <si>
    <t>Klosowski</t>
  </si>
  <si>
    <t>Leigh</t>
  </si>
  <si>
    <t>sklosow@g.clemson.edu</t>
  </si>
  <si>
    <t>Klovekorn</t>
  </si>
  <si>
    <t>skloveko@u.rochester.edu</t>
  </si>
  <si>
    <t>Biological Sciences/Biology - General [BSG]</t>
  </si>
  <si>
    <t>CMC BOX 276433</t>
  </si>
  <si>
    <t>Sayre, PA 18840-2854</t>
  </si>
  <si>
    <t>6 Cherry Ln</t>
  </si>
  <si>
    <t>Sayre</t>
  </si>
  <si>
    <t>18840-2854</t>
  </si>
  <si>
    <t>'+1 (570) 8861190</t>
  </si>
  <si>
    <t>IRYNA</t>
  </si>
  <si>
    <t>KMYTS</t>
  </si>
  <si>
    <t>ikmyts@u.rochester.edu</t>
  </si>
  <si>
    <t>UKRAINE</t>
  </si>
  <si>
    <t>KMYTS, LIUBOV</t>
  </si>
  <si>
    <t>CMC BOX 272217</t>
  </si>
  <si>
    <t>ANDERSON 514</t>
  </si>
  <si>
    <t>HALEY</t>
  </si>
  <si>
    <t>KNAPP</t>
  </si>
  <si>
    <t>hknapp2@u.rochester.edu</t>
  </si>
  <si>
    <t>KNAPP, JANICE</t>
  </si>
  <si>
    <t>40372 CALLE MEDUSA</t>
  </si>
  <si>
    <t>TEMECULA</t>
  </si>
  <si>
    <t>KNIGHT</t>
  </si>
  <si>
    <t>bknight5@u.rochester.edu</t>
  </si>
  <si>
    <t>KNIGHT, KEVIN</t>
  </si>
  <si>
    <t>CPU BOX 276001</t>
  </si>
  <si>
    <t>14 FALMOUTH RD</t>
  </si>
  <si>
    <t>eknight4@u.rochester.edu</t>
  </si>
  <si>
    <t>KNIGHT, VICTORIA</t>
  </si>
  <si>
    <t>141 KILBOURN ROAD</t>
  </si>
  <si>
    <t>Knoll</t>
  </si>
  <si>
    <t>sknoll@ur.rochester.edu</t>
  </si>
  <si>
    <t>Merion Sta, PA 19066-1218</t>
  </si>
  <si>
    <t>222 Winding Way</t>
  </si>
  <si>
    <t>Merion Sta</t>
  </si>
  <si>
    <t>19066-1218</t>
  </si>
  <si>
    <t>'+1 (267) 2729315</t>
  </si>
  <si>
    <t>KIMBERLY MARIE</t>
  </si>
  <si>
    <t>KNOTT</t>
  </si>
  <si>
    <t>kimberly.knott@simon.rochester.edu</t>
  </si>
  <si>
    <t>KIMBER</t>
  </si>
  <si>
    <t>KNOWLTON</t>
  </si>
  <si>
    <t>kknowlto@u.rochester.edu</t>
  </si>
  <si>
    <t>KNOWLTON, NANCY</t>
  </si>
  <si>
    <t>CMC BOX 275353</t>
  </si>
  <si>
    <t>214 BOWERS DR.</t>
  </si>
  <si>
    <t>HORSEHEADS</t>
  </si>
  <si>
    <t>256 BREED HOLLOW RD</t>
  </si>
  <si>
    <t>KNOX</t>
  </si>
  <si>
    <t>cknox4@u.rochester.edu</t>
  </si>
  <si>
    <t>KNOX, MARY</t>
  </si>
  <si>
    <t>CPU BOX 272715</t>
  </si>
  <si>
    <t>30 BERWICK STREET</t>
  </si>
  <si>
    <t>WORCESTER</t>
  </si>
  <si>
    <t>105 CRITTENDEN BLVD</t>
  </si>
  <si>
    <t>sknox3@u.rochester.edu</t>
  </si>
  <si>
    <t>KNOX, ROBIN</t>
  </si>
  <si>
    <t>1120 QUAKER RD</t>
  </si>
  <si>
    <t>SCOTTSVILLE</t>
  </si>
  <si>
    <t>NICOLETTE</t>
  </si>
  <si>
    <t>KOBER</t>
  </si>
  <si>
    <t>DAWN</t>
  </si>
  <si>
    <t>nkober@u.rochester.edu</t>
  </si>
  <si>
    <t>KOBER, MARIJO</t>
  </si>
  <si>
    <t>CMC BOX 274540</t>
  </si>
  <si>
    <t>6702 ILEX COURT</t>
  </si>
  <si>
    <t>NEW MARKET</t>
  </si>
  <si>
    <t>SOUTH PLYMOUTH AVE, RIVERVIEWC</t>
  </si>
  <si>
    <t>Project GO-ROTC Arabic Scholarship Program (Oman)</t>
  </si>
  <si>
    <t>Muscat, Oman</t>
  </si>
  <si>
    <t>JULIANNA</t>
  </si>
  <si>
    <t>jkober@u.rochester.edu</t>
  </si>
  <si>
    <t>DIS Copenhagen - Prostitution &amp; the Sex Trade</t>
  </si>
  <si>
    <t>KOBER, JOSEPH</t>
  </si>
  <si>
    <t>CMC BOX 274562</t>
  </si>
  <si>
    <t>Kocsis</t>
  </si>
  <si>
    <t>nkocsis@u.rochester.edu</t>
  </si>
  <si>
    <t>CMC BOX 271235</t>
  </si>
  <si>
    <t>White Lake, MI 48383-3938</t>
  </si>
  <si>
    <t>2370 Reidsview E</t>
  </si>
  <si>
    <t>White Lake</t>
  </si>
  <si>
    <t>48383-3938</t>
  </si>
  <si>
    <t>'+1 (248) 5589583</t>
  </si>
  <si>
    <t>Koeng</t>
  </si>
  <si>
    <t>Koeppel</t>
  </si>
  <si>
    <t>jkoeppel@u.rochester.edu</t>
  </si>
  <si>
    <t>Boston, MA 02118</t>
  </si>
  <si>
    <t>19 Union Park</t>
  </si>
  <si>
    <t>'+1 (617) 3205254</t>
  </si>
  <si>
    <t>MIRIAM</t>
  </si>
  <si>
    <t>KOHN</t>
  </si>
  <si>
    <t>SHIFRA</t>
  </si>
  <si>
    <t>mkohn2@u.rochester.edu</t>
  </si>
  <si>
    <t>KOHN, MEL</t>
  </si>
  <si>
    <t>CMC BOX 275817</t>
  </si>
  <si>
    <t>1600 ARCH ST, APT 620</t>
  </si>
  <si>
    <t>ROOM 102</t>
  </si>
  <si>
    <t>6042 NE MASON ST.</t>
  </si>
  <si>
    <t>rkohn@u.rochester.edu</t>
  </si>
  <si>
    <t>KOHN, SHANNEEN</t>
  </si>
  <si>
    <t>1799D STONEY WAY</t>
  </si>
  <si>
    <t>FARMINGTON</t>
  </si>
  <si>
    <t>Kohn-Blank</t>
  </si>
  <si>
    <t>ckohnbla@u.rochester.edu</t>
  </si>
  <si>
    <t>CMC BOX 275616</t>
  </si>
  <si>
    <t>Brooklyn, NY 11201-6302</t>
  </si>
  <si>
    <t>12 Bergen St</t>
  </si>
  <si>
    <t>11201-6302</t>
  </si>
  <si>
    <t>'+1 (917) 5200249</t>
  </si>
  <si>
    <t>Mert</t>
  </si>
  <si>
    <t>Koka</t>
  </si>
  <si>
    <t>Mert_Koka@URMC.Rochester.edu</t>
  </si>
  <si>
    <t>Biochemistry &amp; Biophysics Grad</t>
  </si>
  <si>
    <t>Ramana</t>
  </si>
  <si>
    <t>Kolady</t>
  </si>
  <si>
    <t>rkolady@u.rochester.edu</t>
  </si>
  <si>
    <t>CMC BOX 275763</t>
  </si>
  <si>
    <t>Cupertino, CA 95014-2135</t>
  </si>
  <si>
    <t>20286 Pinntage Pkwy</t>
  </si>
  <si>
    <t>95014-2135</t>
  </si>
  <si>
    <t>'+1 (408) 3201965</t>
  </si>
  <si>
    <t>20286 Pinntage Parkway</t>
  </si>
  <si>
    <t>Vaitheesh Kolady</t>
  </si>
  <si>
    <t>KOLLIAS</t>
  </si>
  <si>
    <t>nkollias@u.rochester.edu</t>
  </si>
  <si>
    <t>KOLLIAS, ANA</t>
  </si>
  <si>
    <t>CPU BOX 272941</t>
  </si>
  <si>
    <t>1709 KOEHLING RD</t>
  </si>
  <si>
    <t>NORTHBROOK</t>
  </si>
  <si>
    <t>270 EXCHANGE BLVD APT 222</t>
  </si>
  <si>
    <t>Koltay</t>
  </si>
  <si>
    <t>skoltay3@u.rochester.edu</t>
  </si>
  <si>
    <t>CMC BOX 272951</t>
  </si>
  <si>
    <t>Rochester, NY 14609-4563</t>
  </si>
  <si>
    <t>569 Culver Pkwy</t>
  </si>
  <si>
    <t>14609-4563</t>
  </si>
  <si>
    <t>'+1 (585) 7345772</t>
  </si>
  <si>
    <t>Harika</t>
  </si>
  <si>
    <t>Komreddy</t>
  </si>
  <si>
    <t>hkomredd@simon.rochester.edu</t>
  </si>
  <si>
    <t>Fort Wayne, IN 46804-0043</t>
  </si>
  <si>
    <t>1418 Codorna Cv</t>
  </si>
  <si>
    <t>46804-0043</t>
  </si>
  <si>
    <t>'+1 (260) 3417204</t>
  </si>
  <si>
    <t>CHEE YUNG</t>
  </si>
  <si>
    <t>KONG</t>
  </si>
  <si>
    <t>ckong2@u.rochester.edu</t>
  </si>
  <si>
    <t>KONG, HENG MENG</t>
  </si>
  <si>
    <t>CPU BOX 275150</t>
  </si>
  <si>
    <t>42 CANAL ST APT 4E</t>
  </si>
  <si>
    <t>1269, TABOR COURT</t>
  </si>
  <si>
    <t>1269 TABOR COURT</t>
  </si>
  <si>
    <t>DEWEN</t>
  </si>
  <si>
    <t>dkong2@u.rochester.edu</t>
  </si>
  <si>
    <t>CMC BOX 271623</t>
  </si>
  <si>
    <t>Huajiadixili Sanqu</t>
  </si>
  <si>
    <t>Building 302-3-401</t>
  </si>
  <si>
    <t>CELIA</t>
  </si>
  <si>
    <t>KONOWE</t>
  </si>
  <si>
    <t>PIRI</t>
  </si>
  <si>
    <t>ckonowe@u.rochester.edu</t>
  </si>
  <si>
    <t>CMC BOX 277017</t>
  </si>
  <si>
    <t>Reston, VA 20191</t>
  </si>
  <si>
    <t>2055 Swans Neck Way</t>
  </si>
  <si>
    <t>Reston</t>
  </si>
  <si>
    <t>'+1 (703) 4835557</t>
  </si>
  <si>
    <t>571-594-4484</t>
  </si>
  <si>
    <t>Adam Konowe</t>
  </si>
  <si>
    <t>Maddie</t>
  </si>
  <si>
    <t>Konvisser</t>
  </si>
  <si>
    <t>mkonviss@u.rochester.edu</t>
  </si>
  <si>
    <t>CMC BOX 27060F</t>
  </si>
  <si>
    <t>Larchmont, NY 10538-1725</t>
  </si>
  <si>
    <t>75 W Garden Rd</t>
  </si>
  <si>
    <t>Larchmont</t>
  </si>
  <si>
    <t>10538-1725</t>
  </si>
  <si>
    <t>'+1 (914) 8344610</t>
  </si>
  <si>
    <t>Jocie</t>
  </si>
  <si>
    <t>Kopfman</t>
  </si>
  <si>
    <t>jkopfman@harleyschool.org</t>
  </si>
  <si>
    <t>KOPP</t>
  </si>
  <si>
    <t>akopp@u.rochester.edu</t>
  </si>
  <si>
    <t>KOPP, PAULA</t>
  </si>
  <si>
    <t>CMC BOX 276215</t>
  </si>
  <si>
    <t>2849 ALEO CT</t>
  </si>
  <si>
    <t>FITCHBURG</t>
  </si>
  <si>
    <t>KORSLUND</t>
  </si>
  <si>
    <t>kkorslun@u.rochester.edu</t>
  </si>
  <si>
    <t>KORSLUND, LISA</t>
  </si>
  <si>
    <t>CMC BOX 273614</t>
  </si>
  <si>
    <t>4606 CASCO AVE</t>
  </si>
  <si>
    <t>EDINA</t>
  </si>
  <si>
    <t>86 ARVINE HEIGHTS</t>
  </si>
  <si>
    <t>KOSCIEWICZ</t>
  </si>
  <si>
    <t>ekosciew@u.rochester.edu</t>
  </si>
  <si>
    <t>KOSCIEWICZ, CHRIS</t>
  </si>
  <si>
    <t>CMC BOX 274130</t>
  </si>
  <si>
    <t>96 ELMCROFT RD</t>
  </si>
  <si>
    <t>Munise</t>
  </si>
  <si>
    <t>Kosebalaban</t>
  </si>
  <si>
    <t>Koszarsky</t>
  </si>
  <si>
    <t>lkoszars@u.rochester.edu</t>
  </si>
  <si>
    <t>7910 Crossroads Drive APT 07E</t>
  </si>
  <si>
    <t>North Charleston</t>
  </si>
  <si>
    <t>Leigh Koszarsky</t>
  </si>
  <si>
    <t>Anastasiia</t>
  </si>
  <si>
    <t>Kotelnitskaia</t>
  </si>
  <si>
    <t>akotelni@Simon.rochester.edu</t>
  </si>
  <si>
    <t>Nchome</t>
  </si>
  <si>
    <t>Kotelo</t>
  </si>
  <si>
    <t>Felix</t>
  </si>
  <si>
    <t>nkotelo@u.rochester.edu</t>
  </si>
  <si>
    <t>Lesotho</t>
  </si>
  <si>
    <t>CMC BOX 276571</t>
  </si>
  <si>
    <t>Maseru A 100</t>
  </si>
  <si>
    <t>Thetsane High School 1949</t>
  </si>
  <si>
    <t>Maseru</t>
  </si>
  <si>
    <t>'+266 (6911) 4090</t>
  </si>
  <si>
    <t>Smit</t>
  </si>
  <si>
    <t>Kothari</t>
  </si>
  <si>
    <t>Bhavesh</t>
  </si>
  <si>
    <t>skothar4@u.rochester.edu</t>
  </si>
  <si>
    <t>Plainview, NY 11803-3013</t>
  </si>
  <si>
    <t>10 Sydney St</t>
  </si>
  <si>
    <t>11803-3013</t>
  </si>
  <si>
    <t>'+1 (631) 8042368</t>
  </si>
  <si>
    <t>Aayush</t>
  </si>
  <si>
    <t>Aayush_Kothari@URMC.Rochester.edu</t>
  </si>
  <si>
    <t>JENNY</t>
  </si>
  <si>
    <t>KOVACH</t>
  </si>
  <si>
    <t>SARIT</t>
  </si>
  <si>
    <t>jkovach2@u.rochester.edu</t>
  </si>
  <si>
    <t>KOVACH, ROBERT</t>
  </si>
  <si>
    <t>MS - ELEMENTARY (1-6)</t>
  </si>
  <si>
    <t>180 DAVIS AVE</t>
  </si>
  <si>
    <t>1754 CRITTENDEN ROAD APT 1</t>
  </si>
  <si>
    <t>Koval</t>
  </si>
  <si>
    <t>Kraus</t>
  </si>
  <si>
    <t>dkoval@u.rochester.edu</t>
  </si>
  <si>
    <t>Environmental Humanities [EH]</t>
  </si>
  <si>
    <t>CMC BOX 276371</t>
  </si>
  <si>
    <t>Delmar, MD 21875-2252</t>
  </si>
  <si>
    <t>30455 Danwood Dr</t>
  </si>
  <si>
    <t>Delmar</t>
  </si>
  <si>
    <t>21875-2252</t>
  </si>
  <si>
    <t>'+1 (443) 2600861</t>
  </si>
  <si>
    <t>KOVEN</t>
  </si>
  <si>
    <t>mkoven2@u.rochester.edu</t>
  </si>
  <si>
    <t>KOVEN-GELMAN, MARA</t>
  </si>
  <si>
    <t>CMC BOX 276436</t>
  </si>
  <si>
    <t>130 WINDSOR AVENUE</t>
  </si>
  <si>
    <t>Jordyn</t>
  </si>
  <si>
    <t>Kowalkowski</t>
  </si>
  <si>
    <t>jkowalko@u.rochester.edu</t>
  </si>
  <si>
    <t>CMC BOX 272155</t>
  </si>
  <si>
    <t>Lower Burrell, PA 15068-9778</t>
  </si>
  <si>
    <t>4214 James Dr</t>
  </si>
  <si>
    <t>Lower Burrell</t>
  </si>
  <si>
    <t>15068-9778</t>
  </si>
  <si>
    <t>'+1 (724) 8820697</t>
  </si>
  <si>
    <t>KOWALSKI</t>
  </si>
  <si>
    <t>skowals3@u.rochester.edu</t>
  </si>
  <si>
    <t>IES Abroad Japan  TC</t>
  </si>
  <si>
    <t>KOWALSKI, SUSAN</t>
  </si>
  <si>
    <t>CMC BOX 273186</t>
  </si>
  <si>
    <t>731 LOUDON RIDGE ROAD</t>
  </si>
  <si>
    <t>LOUDON</t>
  </si>
  <si>
    <t>APT 43</t>
  </si>
  <si>
    <t>Lilly</t>
  </si>
  <si>
    <t>Kraemer</t>
  </si>
  <si>
    <t>lkraeme2@u.rochester.edu</t>
  </si>
  <si>
    <t>CMC BOX 276366</t>
  </si>
  <si>
    <t>New Hope, PA 18938-1039</t>
  </si>
  <si>
    <t>48 Parchment Dr</t>
  </si>
  <si>
    <t>18938-1039</t>
  </si>
  <si>
    <t>'+1 (203) 5548345</t>
  </si>
  <si>
    <t>Kraff</t>
  </si>
  <si>
    <t>rkraff@u.rochester.edu</t>
  </si>
  <si>
    <t>CMC BOX 276252</t>
  </si>
  <si>
    <t>Bethesda, MD 20817-3047</t>
  </si>
  <si>
    <t>9010 Burning Tree Rd</t>
  </si>
  <si>
    <t>20817-3047</t>
  </si>
  <si>
    <t>'+1 (301) 2210484</t>
  </si>
  <si>
    <t>Kraft</t>
  </si>
  <si>
    <t>Chloe_Kraft@URMC.Rochester.edu</t>
  </si>
  <si>
    <t>CTSI Trainees and Scholars</t>
  </si>
  <si>
    <t>KRAGER</t>
  </si>
  <si>
    <t>WILSON</t>
  </si>
  <si>
    <t>ikrager@u.rochester.edu</t>
  </si>
  <si>
    <t>CMC BOX 273951</t>
  </si>
  <si>
    <t>Manchester, NY 14504-9722</t>
  </si>
  <si>
    <t>48 State St</t>
  </si>
  <si>
    <t>Manchester</t>
  </si>
  <si>
    <t>14504-9722</t>
  </si>
  <si>
    <t>'+1 (585) 5009165</t>
  </si>
  <si>
    <t>Krall</t>
  </si>
  <si>
    <t>lkrall@u.rochester.edu</t>
  </si>
  <si>
    <t>Archaeology, Technology and Historical Structures [AEH]</t>
  </si>
  <si>
    <t>CMC BOX 274231</t>
  </si>
  <si>
    <t>Saint Paul, MN 55105-1345</t>
  </si>
  <si>
    <t>401 Cleveland Ave S</t>
  </si>
  <si>
    <t>Saint Paul</t>
  </si>
  <si>
    <t>55105-1345</t>
  </si>
  <si>
    <t>'+1 (651) 7576930</t>
  </si>
  <si>
    <t>Colby</t>
  </si>
  <si>
    <t>Kramer</t>
  </si>
  <si>
    <t>Biochemistry and Biophysics</t>
  </si>
  <si>
    <t>Norah</t>
  </si>
  <si>
    <t>Krantz</t>
  </si>
  <si>
    <t>June</t>
  </si>
  <si>
    <t>nkrantz@u.rochester.edu</t>
  </si>
  <si>
    <t>Montrose, CA 91020-1126</t>
  </si>
  <si>
    <t>2453 Prospect Ave</t>
  </si>
  <si>
    <t>Montrose</t>
  </si>
  <si>
    <t>91020-1126</t>
  </si>
  <si>
    <t>'+1 (818) 4338894</t>
  </si>
  <si>
    <t>KRAPF</t>
  </si>
  <si>
    <t>jkrapf@u.rochester.edu</t>
  </si>
  <si>
    <t>Valmadrid, Spain</t>
  </si>
  <si>
    <t>KRAPF, JOHN</t>
  </si>
  <si>
    <t>CMC BOX 272140</t>
  </si>
  <si>
    <t>6 GREYSTONE LANE</t>
  </si>
  <si>
    <t>HOPKINTON</t>
  </si>
  <si>
    <t>1046 GENESEE STREET</t>
  </si>
  <si>
    <t>10 WOODVIEW WAY UNIT A33</t>
  </si>
  <si>
    <t>Krasinski</t>
  </si>
  <si>
    <t>ekrasins@u.rochester.edu</t>
  </si>
  <si>
    <t>Avon, NY 14414-1438</t>
  </si>
  <si>
    <t>95 E Main St</t>
  </si>
  <si>
    <t>14414-1438</t>
  </si>
  <si>
    <t>'+1 (585) 2269743</t>
  </si>
  <si>
    <t>Clare</t>
  </si>
  <si>
    <t>Kreckel</t>
  </si>
  <si>
    <t>ckreckel@u.rochester.edu</t>
  </si>
  <si>
    <t>Krell</t>
  </si>
  <si>
    <t>Basu</t>
  </si>
  <si>
    <t>jkrell@u.rochester.edu</t>
  </si>
  <si>
    <t>CMC BOX 275773</t>
  </si>
  <si>
    <t>Marblehead, MA 01945-1942</t>
  </si>
  <si>
    <t>25 Birch St</t>
  </si>
  <si>
    <t>'+1 (781) 6314266</t>
  </si>
  <si>
    <t>Kremer</t>
  </si>
  <si>
    <t>pkremer3@u.rochester.edu</t>
  </si>
  <si>
    <t>MARYANNA</t>
  </si>
  <si>
    <t>KREWSON</t>
  </si>
  <si>
    <t>mkrewson@u.rochester.edu</t>
  </si>
  <si>
    <t>KREWSON, STEVE</t>
  </si>
  <si>
    <t>CPU BOX 271164</t>
  </si>
  <si>
    <t>1226 WAVERLY PLACE</t>
  </si>
  <si>
    <t>1226 WAVERLY PL</t>
  </si>
  <si>
    <t>ckrewson@u.rochester.edu</t>
  </si>
  <si>
    <t>CIS Cusco, Peru</t>
  </si>
  <si>
    <t>Cusco, Peru</t>
  </si>
  <si>
    <t>Archaeology  Technology And Historical Structures [AE]</t>
  </si>
  <si>
    <t>CMC BOX 277354</t>
  </si>
  <si>
    <t>1226 Waverly Place</t>
  </si>
  <si>
    <t>'+1 (518) 9449251</t>
  </si>
  <si>
    <t>Shanee</t>
  </si>
  <si>
    <t>Krichely</t>
  </si>
  <si>
    <t>skrichel@u.Rochester.edu</t>
  </si>
  <si>
    <t>2025-2026</t>
  </si>
  <si>
    <t>Winter break 2025-2026</t>
  </si>
  <si>
    <t>Krieg</t>
  </si>
  <si>
    <t>dkrieg2@u.rochester.edu</t>
  </si>
  <si>
    <t>Krimin</t>
  </si>
  <si>
    <t>okrimin@u.rochester.edu</t>
  </si>
  <si>
    <t>CMC BOX 277269</t>
  </si>
  <si>
    <t>Indiana, PA 15701-4122</t>
  </si>
  <si>
    <t>1593 Philadelphia St</t>
  </si>
  <si>
    <t>Indiana</t>
  </si>
  <si>
    <t>15701-4122</t>
  </si>
  <si>
    <t>'+1 (724) 4229600</t>
  </si>
  <si>
    <t>Krivsky</t>
  </si>
  <si>
    <t>Elaine</t>
  </si>
  <si>
    <t>kekrivsky@valdosta.edu</t>
  </si>
  <si>
    <t>KROMA</t>
  </si>
  <si>
    <t>tkroma@u.rochester.edu</t>
  </si>
  <si>
    <t>ESM - Arts Leadership Program international internship</t>
  </si>
  <si>
    <t>Lucca, Italy</t>
  </si>
  <si>
    <t>ESM Eastman Community Music Sc</t>
  </si>
  <si>
    <t>ANGELIKA</t>
  </si>
  <si>
    <t>KROPIOWSKI</t>
  </si>
  <si>
    <t>KAROLINA</t>
  </si>
  <si>
    <t>akropiow@u.rochester.edu</t>
  </si>
  <si>
    <t>Kross</t>
  </si>
  <si>
    <t>Giselle</t>
  </si>
  <si>
    <t>ckross@u.rochester.edu</t>
  </si>
  <si>
    <t>Tucson, AZ 85750-1200</t>
  </si>
  <si>
    <t>6543 E Placita Elevada</t>
  </si>
  <si>
    <t>85750-1200</t>
  </si>
  <si>
    <t>'+1 (520) 4909243</t>
  </si>
  <si>
    <t>EZRA</t>
  </si>
  <si>
    <t>KRUGER</t>
  </si>
  <si>
    <t>COLE HALSEY</t>
  </si>
  <si>
    <t>ekruger4@u.rochester.edu</t>
  </si>
  <si>
    <t>KRUGER, HOWARD</t>
  </si>
  <si>
    <t>CMC BOX 273646</t>
  </si>
  <si>
    <t>336 HIDDEN RIVER RD</t>
  </si>
  <si>
    <t>PENN VALLEY</t>
  </si>
  <si>
    <t>595 FRATERNITY ROAD</t>
  </si>
  <si>
    <t>KRULIK</t>
  </si>
  <si>
    <t>skrulik@u.rochester.edu</t>
  </si>
  <si>
    <t>KRULIK, AMY</t>
  </si>
  <si>
    <t>CMC BOX 275423</t>
  </si>
  <si>
    <t>7025 GREENHILL ROAD</t>
  </si>
  <si>
    <t>RIVERVIEW A 403</t>
  </si>
  <si>
    <t>ARDELIA</t>
  </si>
  <si>
    <t>KRUPKIN</t>
  </si>
  <si>
    <t>akrupki2@u.rochester.edu</t>
  </si>
  <si>
    <t>Meliora Dining/Aux Ops</t>
  </si>
  <si>
    <t>KRUSE</t>
  </si>
  <si>
    <t>WYATT</t>
  </si>
  <si>
    <t>akruse@u.rochester.edu</t>
  </si>
  <si>
    <t>KRUSE, DIANA</t>
  </si>
  <si>
    <t>CPU BOX 273892</t>
  </si>
  <si>
    <t>451 OZIER DR</t>
  </si>
  <si>
    <t>953 JEFFERSON AVE</t>
  </si>
  <si>
    <t>Kruzansky</t>
  </si>
  <si>
    <t>akruzans@u.rochester.edu</t>
  </si>
  <si>
    <t>CMC BOX 272646</t>
  </si>
  <si>
    <t>Voorheesville, NY 12186-4931</t>
  </si>
  <si>
    <t>234 New Salem South Rd</t>
  </si>
  <si>
    <t>Voorheesville</t>
  </si>
  <si>
    <t>12186-4931</t>
  </si>
  <si>
    <t>'+1 (518) 3626812</t>
  </si>
  <si>
    <t>Fuyi</t>
  </si>
  <si>
    <t>Kuang</t>
  </si>
  <si>
    <t>fkuang@u.rochester.edu</t>
  </si>
  <si>
    <t>Room 1403, Building 5, No. 66 Tianbao road</t>
  </si>
  <si>
    <t>Hongkou District</t>
  </si>
  <si>
    <t>Quinn</t>
  </si>
  <si>
    <t>Kubistek</t>
  </si>
  <si>
    <t>qkubiste@u.rochester.edu</t>
  </si>
  <si>
    <t>CMC BOX 276590</t>
  </si>
  <si>
    <t>Irwin, PA 15642-8760</t>
  </si>
  <si>
    <t>690 Altman St</t>
  </si>
  <si>
    <t>Irwin</t>
  </si>
  <si>
    <t>15642-8760</t>
  </si>
  <si>
    <t>'+1 (724) 8755273</t>
  </si>
  <si>
    <t>KUDLA</t>
  </si>
  <si>
    <t>david.kudla@simon.rochester.edu</t>
  </si>
  <si>
    <t>90 COUNTRY CLUB DR</t>
  </si>
  <si>
    <t>Cyrus</t>
  </si>
  <si>
    <t>Kuester-Ha</t>
  </si>
  <si>
    <t>ckueste2@u.Rochester.edu</t>
  </si>
  <si>
    <t>Ashnaa</t>
  </si>
  <si>
    <t>Kukkal</t>
  </si>
  <si>
    <t>akukkal@u.rochester.edu</t>
  </si>
  <si>
    <t>IES Abroad Cape Town - Health, Culture &amp; Development</t>
  </si>
  <si>
    <t>CMC BOX 273933</t>
  </si>
  <si>
    <t>Acton, MA 01720-4182</t>
  </si>
  <si>
    <t>9 Reeve St</t>
  </si>
  <si>
    <t>'+1 (781) 7424103</t>
  </si>
  <si>
    <t>SUMAN</t>
  </si>
  <si>
    <t>KUMAR</t>
  </si>
  <si>
    <t>skumar23@u.rochester.edu</t>
  </si>
  <si>
    <t>SALAZAR, LUIS</t>
  </si>
  <si>
    <t>CMC BOX 271323</t>
  </si>
  <si>
    <t>RIVER VIEW C 106</t>
  </si>
  <si>
    <t>500 Joseph C. Wilson Blvd, Rochester</t>
  </si>
  <si>
    <t>500 Joseph C. Wilson Blvd</t>
  </si>
  <si>
    <t>Apporva Khadilkar</t>
  </si>
  <si>
    <t>Sparsh</t>
  </si>
  <si>
    <t>Kumar</t>
  </si>
  <si>
    <t>Sparsh_Kumar@URMC.Rochester.edu</t>
  </si>
  <si>
    <t>created IES Application. Given Permission</t>
  </si>
  <si>
    <t>Plainsboro, NJ 08536</t>
  </si>
  <si>
    <t>3 Dennison Place</t>
  </si>
  <si>
    <t>Plainsboro</t>
  </si>
  <si>
    <t>'+1 (609) 7214881</t>
  </si>
  <si>
    <t>Diya</t>
  </si>
  <si>
    <t>dkumar8@u.rochester.edu</t>
  </si>
  <si>
    <t>Nominated 9-27-24</t>
  </si>
  <si>
    <t>City of London, United Kingdom</t>
  </si>
  <si>
    <t>CMC BOX 275137</t>
  </si>
  <si>
    <t>Brentwood, TN 37027</t>
  </si>
  <si>
    <t>9195 Weston Dr.</t>
  </si>
  <si>
    <t>'+1 (615) 7129156</t>
  </si>
  <si>
    <t>KUMPF</t>
  </si>
  <si>
    <t>ekumpf@u.rochester.edu</t>
  </si>
  <si>
    <t>KUMPF, SHARI</t>
  </si>
  <si>
    <t>CMC BOX 273434</t>
  </si>
  <si>
    <t>1361 COLONY WAY</t>
  </si>
  <si>
    <t>CIEE Seville  TC</t>
  </si>
  <si>
    <t>Sevilla, Spain</t>
  </si>
  <si>
    <t>Natthavee</t>
  </si>
  <si>
    <t>Kunathai</t>
  </si>
  <si>
    <t>nkunatha@u.Rochester.edu</t>
  </si>
  <si>
    <t>CMC BOX 271123</t>
  </si>
  <si>
    <t>N Attleboro, MA 02760-6265</t>
  </si>
  <si>
    <t>15 Raymond Tatro Ln</t>
  </si>
  <si>
    <t>N Attleboro</t>
  </si>
  <si>
    <t>'+1 (508) 2237007</t>
  </si>
  <si>
    <t>Vijaya Bhaskar Reddy</t>
  </si>
  <si>
    <t>Kundanagurthi</t>
  </si>
  <si>
    <t>vkundana@simon.rochester.edu</t>
  </si>
  <si>
    <t>Business Administration for Executives [BES]</t>
  </si>
  <si>
    <t>Pittsford, NY 14534-9637</t>
  </si>
  <si>
    <t>24 Nature Vw</t>
  </si>
  <si>
    <t>14534-9637</t>
  </si>
  <si>
    <t>'+1 (585) 9553486</t>
  </si>
  <si>
    <t>Riya</t>
  </si>
  <si>
    <t>Kunderan</t>
  </si>
  <si>
    <t>Deepak</t>
  </si>
  <si>
    <t>rkundera@u.rochester.edu</t>
  </si>
  <si>
    <t>CMC BOX 275854</t>
  </si>
  <si>
    <t>E Brunswick, NJ 08816-5267</t>
  </si>
  <si>
    <t>45 Pennsbury Way</t>
  </si>
  <si>
    <t>E Brunswick</t>
  </si>
  <si>
    <t>'+1 (732) 3075894</t>
  </si>
  <si>
    <t>THAYALAN</t>
  </si>
  <si>
    <t>KUNDRALAN</t>
  </si>
  <si>
    <t>tkundral@u.rochester.edu</t>
  </si>
  <si>
    <t>CMC BOX 275328</t>
  </si>
  <si>
    <t>Ichikawa-shi, Chiba</t>
  </si>
  <si>
    <t>3-4-18 Minami-Gyotoku</t>
  </si>
  <si>
    <t>Ichikawa-shi</t>
  </si>
  <si>
    <t>Japan</t>
  </si>
  <si>
    <t>MORIAH</t>
  </si>
  <si>
    <t>KUNES</t>
  </si>
  <si>
    <t>AUTUMN</t>
  </si>
  <si>
    <t>mkunes2@u.rochester.edu</t>
  </si>
  <si>
    <t>Risa</t>
  </si>
  <si>
    <t>Kunitake</t>
  </si>
  <si>
    <t>rkunitak@u.rochester.edu</t>
  </si>
  <si>
    <t>Kaohsiung, Taiwan</t>
  </si>
  <si>
    <t>CMC BOX 275606</t>
  </si>
  <si>
    <t>34744 Kadikoy, Istanbul</t>
  </si>
  <si>
    <t>Park Suadiye Apartmani No. 5 fairest 2</t>
  </si>
  <si>
    <t>Bostanci mahallesi, Ahmet cevdetpasa sokak</t>
  </si>
  <si>
    <t>Kadikoy, Istanbul</t>
  </si>
  <si>
    <t>T√ºrkiye</t>
  </si>
  <si>
    <t>'+1 (585) 9575856</t>
  </si>
  <si>
    <t>KUNKLE</t>
  </si>
  <si>
    <t>akunkle2@u.rochester.edu</t>
  </si>
  <si>
    <t>KUNKLE, CAROL</t>
  </si>
  <si>
    <t>MUSIC EDUCATION - INSTRUMENTAL</t>
  </si>
  <si>
    <t>60 GROVE STREET, APT. 5</t>
  </si>
  <si>
    <t>4807 YAUPON CIRCLE</t>
  </si>
  <si>
    <t>MYRTLE BEACH</t>
  </si>
  <si>
    <t>Kuropatkin</t>
  </si>
  <si>
    <t>gkuropat@u.rochester.edu</t>
  </si>
  <si>
    <t>CMC BOX 274913</t>
  </si>
  <si>
    <t>Marshfield, MA 02050-8242</t>
  </si>
  <si>
    <t>30 Paddock Way</t>
  </si>
  <si>
    <t>Marshfield</t>
  </si>
  <si>
    <t>'+1 (781) 8344053</t>
  </si>
  <si>
    <t>KURTZ</t>
  </si>
  <si>
    <t>akurtz9@u.rochester.edu</t>
  </si>
  <si>
    <t>JENTSCH, ANDREA</t>
  </si>
  <si>
    <t>CMC BOX 272285</t>
  </si>
  <si>
    <t>931 GIRDLE ROAD</t>
  </si>
  <si>
    <t>555 FRATERNITY RD</t>
  </si>
  <si>
    <t>6498 GOWANDA STATE RD</t>
  </si>
  <si>
    <t>STEFANIE</t>
  </si>
  <si>
    <t>KUSHNER</t>
  </si>
  <si>
    <t>skushner@u.rochester.edu</t>
  </si>
  <si>
    <t>KUSHNER, JOANNE</t>
  </si>
  <si>
    <t>CMC BOX 271072</t>
  </si>
  <si>
    <t>27 LAMBERT RIDGE</t>
  </si>
  <si>
    <t>CROSS RIVER</t>
  </si>
  <si>
    <t>Kwak</t>
  </si>
  <si>
    <t>nkwak@u.rochester.edu</t>
  </si>
  <si>
    <t>CMC BOX 275512</t>
  </si>
  <si>
    <t>Palo Alto, CA 94303</t>
  </si>
  <si>
    <t>3291 Berryessa St, Apt 4</t>
  </si>
  <si>
    <t>Palo Alto</t>
  </si>
  <si>
    <t>'+1 (650) 3160917</t>
  </si>
  <si>
    <t>KWOK</t>
  </si>
  <si>
    <t>nkwok@u.rochester.edu</t>
  </si>
  <si>
    <t>PARK, KATHLEEN</t>
  </si>
  <si>
    <t>CMC BOX 271054</t>
  </si>
  <si>
    <t>1301 GREENWOOD AVE</t>
  </si>
  <si>
    <t>1046 GENESEE</t>
  </si>
  <si>
    <t>KYE</t>
  </si>
  <si>
    <t>gkye@u.rochester.edu</t>
  </si>
  <si>
    <t>KYE, YONG</t>
  </si>
  <si>
    <t>CMC BOX 274498</t>
  </si>
  <si>
    <t>UNIT 15546 BOX 99</t>
  </si>
  <si>
    <t>APO</t>
  </si>
  <si>
    <t>AP</t>
  </si>
  <si>
    <t>GILBERT HALL FACULTY ROAD</t>
  </si>
  <si>
    <t>LABINE</t>
  </si>
  <si>
    <t>klabine@u.rochester.edu</t>
  </si>
  <si>
    <t>SUNY Dublin TC</t>
  </si>
  <si>
    <t>LABINE, SUSAN</t>
  </si>
  <si>
    <t>CPU BOX 276009</t>
  </si>
  <si>
    <t>290 GENESEE STREET</t>
  </si>
  <si>
    <t>533 ANDERSON TOWERS</t>
  </si>
  <si>
    <t>LaFalce</t>
  </si>
  <si>
    <t>Valenti</t>
  </si>
  <si>
    <t>slafalce@u.rochester.edu</t>
  </si>
  <si>
    <t>CMC BOX 274941</t>
  </si>
  <si>
    <t>Fairfield, CT 06824-4558</t>
  </si>
  <si>
    <t>37 Yarrow Rd</t>
  </si>
  <si>
    <t>Fairfield</t>
  </si>
  <si>
    <t>'+1 (203) 9040384</t>
  </si>
  <si>
    <t>HANXIAO</t>
  </si>
  <si>
    <t>LAI</t>
  </si>
  <si>
    <t>hlai7@u.rochester.edu</t>
  </si>
  <si>
    <t>Nanshan Dist</t>
  </si>
  <si>
    <t>7 7c Huaruncheng Runnfu Estate</t>
  </si>
  <si>
    <t>'+1 (951) 4679526</t>
  </si>
  <si>
    <t>Tong Tony</t>
  </si>
  <si>
    <t>tlai6@u.rochester.edu</t>
  </si>
  <si>
    <t>CMC BOX 274385</t>
  </si>
  <si>
    <t>Hibiscus Path, Palm Springs</t>
  </si>
  <si>
    <t>House 1a</t>
  </si>
  <si>
    <t>Yuen Long</t>
  </si>
  <si>
    <t>'+1 (585) 2149994</t>
  </si>
  <si>
    <t>LAINOFF</t>
  </si>
  <si>
    <t>elainoff@u.rochester.edu</t>
  </si>
  <si>
    <t>LAINOFF, DAVID</t>
  </si>
  <si>
    <t>5 QUIGLEY LANE</t>
  </si>
  <si>
    <t>GARNET VALLEY</t>
  </si>
  <si>
    <t>545 SUSAN. B. ANTHONY HALL</t>
  </si>
  <si>
    <t>Lajo Leonardi</t>
  </si>
  <si>
    <t>alajoleo@u.rochester.edu</t>
  </si>
  <si>
    <t>Weedsport, NY 13166-9797</t>
  </si>
  <si>
    <t>8830 S Willow St</t>
  </si>
  <si>
    <t>Weedsport</t>
  </si>
  <si>
    <t>13166-9797</t>
  </si>
  <si>
    <t>'+1 (315) 4364630</t>
  </si>
  <si>
    <t>Veena</t>
  </si>
  <si>
    <t>Laks</t>
  </si>
  <si>
    <t>vlaks@u.rochester.edu</t>
  </si>
  <si>
    <t>Data Science</t>
  </si>
  <si>
    <t>GIDS - AI</t>
  </si>
  <si>
    <t>MARVIN</t>
  </si>
  <si>
    <t>LALIN</t>
  </si>
  <si>
    <t>marvin.lalin@simon.rochester.edu</t>
  </si>
  <si>
    <t>158 WEST 122ND STREET</t>
  </si>
  <si>
    <t>APT 3R</t>
  </si>
  <si>
    <t>TONY</t>
  </si>
  <si>
    <t>LAM</t>
  </si>
  <si>
    <t>tony.lam@simon.rochester.edu</t>
  </si>
  <si>
    <t>WHU Otto Beisheim School of Management (Simon)</t>
  </si>
  <si>
    <t>Valiendar, Germany</t>
  </si>
  <si>
    <t>1911 DONNER AVE</t>
  </si>
  <si>
    <t>Tenzing</t>
  </si>
  <si>
    <t>Lama</t>
  </si>
  <si>
    <t>Yangzom Bongpa</t>
  </si>
  <si>
    <t>tlama2@u.rochester.edu</t>
  </si>
  <si>
    <t>CMC BOX 272471</t>
  </si>
  <si>
    <t>Woodside, NY 11377-2126</t>
  </si>
  <si>
    <t>3428 58th St</t>
  </si>
  <si>
    <t>Woodside</t>
  </si>
  <si>
    <t>11377-2126</t>
  </si>
  <si>
    <t>'+1 (347) 9632660</t>
  </si>
  <si>
    <t>Lamade</t>
  </si>
  <si>
    <t>slamade@u.rochester.edu</t>
  </si>
  <si>
    <t>TARA</t>
  </si>
  <si>
    <t>LAMBERTI</t>
  </si>
  <si>
    <t>tlamber4@u.rochester.edu</t>
  </si>
  <si>
    <t>LAMBERTI, MAUREEN</t>
  </si>
  <si>
    <t>CPU BOX 274340</t>
  </si>
  <si>
    <t>240 HAMPTON WAY</t>
  </si>
  <si>
    <t>98 ARVINE HEIGHTS</t>
  </si>
  <si>
    <t>Lambright</t>
  </si>
  <si>
    <t>klambrig@u.Rochester.edu</t>
  </si>
  <si>
    <t>Don Juan, Dominican Republic;Santo Domingo, Dominican Republic</t>
  </si>
  <si>
    <t>Lamendola</t>
  </si>
  <si>
    <t>alamend3@u.rochester.edu</t>
  </si>
  <si>
    <t>CMC BOX 271048</t>
  </si>
  <si>
    <t>Camillus, NY 13031-9694</t>
  </si>
  <si>
    <t>123 Eagle Crest Dr</t>
  </si>
  <si>
    <t>Camillus</t>
  </si>
  <si>
    <t>13031-9694</t>
  </si>
  <si>
    <t>'+1 (315) 4278481</t>
  </si>
  <si>
    <t>LAMM</t>
  </si>
  <si>
    <t>slamm@u.rochester.edu</t>
  </si>
  <si>
    <t>IES Abroad London - Theater Studies</t>
  </si>
  <si>
    <t>LAMM, PENNY</t>
  </si>
  <si>
    <t>CPU BOX 271622</t>
  </si>
  <si>
    <t>42 THE COURT OF GREENWAY</t>
  </si>
  <si>
    <t>9321 AUSTIN AVENUE</t>
  </si>
  <si>
    <t>MORTON GROVE</t>
  </si>
  <si>
    <t>MAUREEN</t>
  </si>
  <si>
    <t>LAMONT</t>
  </si>
  <si>
    <t>mlamont4@u.rochester.edu</t>
  </si>
  <si>
    <t>LAMONT, DOUGLAS</t>
  </si>
  <si>
    <t>622 LOMBARDY WAY</t>
  </si>
  <si>
    <t>EMERALD HILLS</t>
  </si>
  <si>
    <t>122 BROOKES AVENUE</t>
  </si>
  <si>
    <t>LAMOTHE</t>
  </si>
  <si>
    <t>alamoth2@u.rochester.edu</t>
  </si>
  <si>
    <t>RANDLE, ELLEN</t>
  </si>
  <si>
    <t>CPU BOX 277113</t>
  </si>
  <si>
    <t>192 MILLBROOK DRIVE</t>
  </si>
  <si>
    <t>EAST LONGMEADOW</t>
  </si>
  <si>
    <t>115 ARVINE HEIGHTS</t>
  </si>
  <si>
    <t>FAHAD</t>
  </si>
  <si>
    <t>LAMUDI</t>
  </si>
  <si>
    <t>ISIHAKA</t>
  </si>
  <si>
    <t>flamudi@u.rochester.edu</t>
  </si>
  <si>
    <t>CMC BOX 277292</t>
  </si>
  <si>
    <t>Dar Es Salaam</t>
  </si>
  <si>
    <t>Kunduchi-salasala</t>
  </si>
  <si>
    <t>'+1 (914) 6194894</t>
  </si>
  <si>
    <t>WANHUI</t>
  </si>
  <si>
    <t>LAN</t>
  </si>
  <si>
    <t>wlan@u.rochester.edu</t>
  </si>
  <si>
    <t>XIAO, HAIHUA</t>
  </si>
  <si>
    <t>86-13537640030</t>
  </si>
  <si>
    <t>CMC BOX 272118</t>
  </si>
  <si>
    <t>APT 258, 310 EXCHANGE BLVD</t>
  </si>
  <si>
    <t>TIAN</t>
  </si>
  <si>
    <t>tlan3@u.rochester.edu</t>
  </si>
  <si>
    <t>LAN, QUN</t>
  </si>
  <si>
    <t>86-13901656500</t>
  </si>
  <si>
    <t>CMC BOX 276919</t>
  </si>
  <si>
    <t>ROOM 632, 400 KENDRICK RD.</t>
  </si>
  <si>
    <t>LANDAU</t>
  </si>
  <si>
    <t>elandau@u.rochester.edu</t>
  </si>
  <si>
    <t>Siena School for Liberal Arts</t>
  </si>
  <si>
    <t>LANDAU, BETH</t>
  </si>
  <si>
    <t>CMC BOX 273595</t>
  </si>
  <si>
    <t>346 ANJOU DRIVE</t>
  </si>
  <si>
    <t>MICHAEL SIMON</t>
  </si>
  <si>
    <t>LANDBERG</t>
  </si>
  <si>
    <t>michael.landberg@simon.rochester.edu</t>
  </si>
  <si>
    <t>GENESIS</t>
  </si>
  <si>
    <t>LANDESTOY</t>
  </si>
  <si>
    <t>glandest@u.rochester.edu</t>
  </si>
  <si>
    <t>Study Abroad status</t>
  </si>
  <si>
    <t>BAEZ, CANDY</t>
  </si>
  <si>
    <t>120 W 94TH ST, APT 8G</t>
  </si>
  <si>
    <t>BRIANNE</t>
  </si>
  <si>
    <t>LANDWERSIEK</t>
  </si>
  <si>
    <t>blandwe2@u.rochester.edu</t>
  </si>
  <si>
    <t>LANDWERSIEK, ED</t>
  </si>
  <si>
    <t>CMC BOX 275707</t>
  </si>
  <si>
    <t>9120 FRENCHMANS CREEK DRIVE</t>
  </si>
  <si>
    <t>Lane</t>
  </si>
  <si>
    <t>plane5@u.rochester.edu</t>
  </si>
  <si>
    <t>app created 8/5</t>
  </si>
  <si>
    <t>CMC BOX 275576</t>
  </si>
  <si>
    <t>Hallifax, VT 05363</t>
  </si>
  <si>
    <t>2199 Hatchschool Rd</t>
  </si>
  <si>
    <t>Hallifax</t>
  </si>
  <si>
    <t>'+1 (802) 7807571</t>
  </si>
  <si>
    <t>2199 Hatchschool rd</t>
  </si>
  <si>
    <t>Halifax</t>
  </si>
  <si>
    <t>Vermont</t>
  </si>
  <si>
    <t>Taralee Lane</t>
  </si>
  <si>
    <t>Eve</t>
  </si>
  <si>
    <t>Lang</t>
  </si>
  <si>
    <t>Ronit</t>
  </si>
  <si>
    <t>elang7@u.rochester.edu</t>
  </si>
  <si>
    <t>CMC BOX 275068</t>
  </si>
  <si>
    <t>Nyack, NY 10960-1531</t>
  </si>
  <si>
    <t>346 N Midland Ave</t>
  </si>
  <si>
    <t>Nyack</t>
  </si>
  <si>
    <t>10960-1531</t>
  </si>
  <si>
    <t>'+1 (845) 2746351</t>
  </si>
  <si>
    <t>LANGER</t>
  </si>
  <si>
    <t>alanger@u.rochester.edu</t>
  </si>
  <si>
    <t>CMC BOX 277184</t>
  </si>
  <si>
    <t>Potomac, MD 20854</t>
  </si>
  <si>
    <t>2 Chilham Ct</t>
  </si>
  <si>
    <t>'+1 (301) 9798086</t>
  </si>
  <si>
    <t>LANGEVIN</t>
  </si>
  <si>
    <t>rlangevi@u.rochester.edu</t>
  </si>
  <si>
    <t>UW Madison Varanasi India</t>
  </si>
  <si>
    <t>Varanasi, India</t>
  </si>
  <si>
    <t>LANGEVIN, MARY</t>
  </si>
  <si>
    <t>CMC BOX 276394</t>
  </si>
  <si>
    <t>63 MOSS GLEN LANE</t>
  </si>
  <si>
    <t>BUILDING A 404</t>
  </si>
  <si>
    <t>LANGFIELD</t>
  </si>
  <si>
    <t>clangfie@u.rochester.edu</t>
  </si>
  <si>
    <t>LANGFIELD, MARTIN</t>
  </si>
  <si>
    <t>CMC BOX 272247</t>
  </si>
  <si>
    <t>275 CONOVER STREET, APT. 3L</t>
  </si>
  <si>
    <t>275 CONOVER ST APT 3L</t>
  </si>
  <si>
    <t>18 GLENSIDE TERRACE</t>
  </si>
  <si>
    <t>MONTCLAIR</t>
  </si>
  <si>
    <t>LANIS</t>
  </si>
  <si>
    <t>mlanis@u.rochester.edu</t>
  </si>
  <si>
    <t>LANIS, SUSAN</t>
  </si>
  <si>
    <t>WILDER 544</t>
  </si>
  <si>
    <t>2409 WILLOW CT</t>
  </si>
  <si>
    <t>CINNAMINSON</t>
  </si>
  <si>
    <t>Analee</t>
  </si>
  <si>
    <t>Lanphear</t>
  </si>
  <si>
    <t>Carley</t>
  </si>
  <si>
    <t>alanphe3@u.rochester.edu</t>
  </si>
  <si>
    <t>CMC BOX 273473</t>
  </si>
  <si>
    <t>Watertown, NY 13601-4603</t>
  </si>
  <si>
    <t>167 Bishop St</t>
  </si>
  <si>
    <t>13601-4603</t>
  </si>
  <si>
    <t>'+1 (315) 8043346</t>
  </si>
  <si>
    <t>Kandiss</t>
  </si>
  <si>
    <t>Lanton</t>
  </si>
  <si>
    <t>Kiara</t>
  </si>
  <si>
    <t>klanton@simon.rochester.edu</t>
  </si>
  <si>
    <t>rochester, NY 14612</t>
  </si>
  <si>
    <t>108 leroy st</t>
  </si>
  <si>
    <t>'+1 (216) 9247652</t>
  </si>
  <si>
    <t>LANZAFAME</t>
  </si>
  <si>
    <t>slanzafa@u.rochester.edu</t>
  </si>
  <si>
    <t>LANZAFAME, EILEEN</t>
  </si>
  <si>
    <t>CPU BOX 273669</t>
  </si>
  <si>
    <t>34 COOPER DRIVE</t>
  </si>
  <si>
    <t>83 NORTHGATE RD</t>
  </si>
  <si>
    <t>KALINA</t>
  </si>
  <si>
    <t>LAPENTA</t>
  </si>
  <si>
    <t>klapenta@u.rochester.edu</t>
  </si>
  <si>
    <t>LAPENTA, STEPHEN</t>
  </si>
  <si>
    <t>CMC BOX 271660</t>
  </si>
  <si>
    <t>73 GALLOWS LANE</t>
  </si>
  <si>
    <t>398 WASHINGTON ST</t>
  </si>
  <si>
    <t>Laprade</t>
  </si>
  <si>
    <t>elaprade@u.rochester.edu</t>
  </si>
  <si>
    <t>LAPRADE, MARY ELLEN</t>
  </si>
  <si>
    <t>WIND ENSEMBLE CONDUCTING</t>
  </si>
  <si>
    <t>576 WEST CAPITOL STREET</t>
  </si>
  <si>
    <t>SALT LAKE CITY</t>
  </si>
  <si>
    <t>670 FORT DUQUESNA DR</t>
  </si>
  <si>
    <t>SUN CITY CTR</t>
  </si>
  <si>
    <t>LARKIN</t>
  </si>
  <si>
    <t>clarkin2@u.rochester.edu</t>
  </si>
  <si>
    <t>Oxford Study Abroad Program-Magdalen College</t>
  </si>
  <si>
    <t>BIANCONI, MARY BETH</t>
  </si>
  <si>
    <t>CMC BOX 271469</t>
  </si>
  <si>
    <t>626 CLIFTON PARK CENTER ROAD</t>
  </si>
  <si>
    <t>409 MONTE ALTO PL NE</t>
  </si>
  <si>
    <t>Larsson</t>
  </si>
  <si>
    <t>Magnus</t>
  </si>
  <si>
    <t>blarsso2@u.rochester.edu</t>
  </si>
  <si>
    <t>last viewed 8/13</t>
  </si>
  <si>
    <t>Sweden</t>
  </si>
  <si>
    <t>CMC BOX 275480</t>
  </si>
  <si>
    <t>Westport, CT 06880-4902</t>
  </si>
  <si>
    <t>123 Imperial Ave</t>
  </si>
  <si>
    <t>Westport</t>
  </si>
  <si>
    <t>'+1 (203) 6047186</t>
  </si>
  <si>
    <t>Devyn</t>
  </si>
  <si>
    <t>LaRue</t>
  </si>
  <si>
    <t>8494 Glenalmond Ct</t>
  </si>
  <si>
    <t>Dublin</t>
  </si>
  <si>
    <t>1 (614) 389 - 4984</t>
  </si>
  <si>
    <t>1 (513) 288 - 2626</t>
  </si>
  <si>
    <t>Megan LaRue</t>
  </si>
  <si>
    <t>LASALLE</t>
  </si>
  <si>
    <t>dlasalle@u.rochester.edu</t>
  </si>
  <si>
    <t>LASALLE, ANNE</t>
  </si>
  <si>
    <t>CMC BOX 277108</t>
  </si>
  <si>
    <t>4 CRUMITIE ROAD</t>
  </si>
  <si>
    <t>96B</t>
  </si>
  <si>
    <t>CHUN HIN</t>
  </si>
  <si>
    <t>LAU</t>
  </si>
  <si>
    <t>clau10@u.rochester.edu</t>
  </si>
  <si>
    <t>CHEUNG, PUI YU JENNIFER</t>
  </si>
  <si>
    <t>852-9669-8484</t>
  </si>
  <si>
    <t>BOX 186</t>
  </si>
  <si>
    <t>FLAT D 10/F BLOCK 3 FULLVIEW</t>
  </si>
  <si>
    <t>GARDEN SIU SAI WAN</t>
  </si>
  <si>
    <t>HONG KONG</t>
  </si>
  <si>
    <t>852-98143841</t>
  </si>
  <si>
    <t>100 GIBBS STREET, BOX #186</t>
  </si>
  <si>
    <t>KENNA</t>
  </si>
  <si>
    <t>LAUER</t>
  </si>
  <si>
    <t>klauer3@u.rochester.edu</t>
  </si>
  <si>
    <t>Lauler</t>
  </si>
  <si>
    <t>Gared</t>
  </si>
  <si>
    <t>alauler@u.rochester.edu</t>
  </si>
  <si>
    <t>Springfield, VA 22151-2702</t>
  </si>
  <si>
    <t>5623 Bellington Ave</t>
  </si>
  <si>
    <t>Springfield</t>
  </si>
  <si>
    <t>22151-2702</t>
  </si>
  <si>
    <t>'+1 (703) 5821764</t>
  </si>
  <si>
    <t>Melanie</t>
  </si>
  <si>
    <t>Laureano</t>
  </si>
  <si>
    <t>mlaurean@u.Rochester.edu</t>
  </si>
  <si>
    <t>Patron Services</t>
  </si>
  <si>
    <t>Lautenberg</t>
  </si>
  <si>
    <t>mlautenb@u.rochester.edu</t>
  </si>
  <si>
    <t>Antibes, France</t>
  </si>
  <si>
    <t>CMC BOX 276438</t>
  </si>
  <si>
    <t>Stillwater, NY 12170-1718</t>
  </si>
  <si>
    <t>122 Cahill Rd</t>
  </si>
  <si>
    <t>Stillwater</t>
  </si>
  <si>
    <t>12170-1718</t>
  </si>
  <si>
    <t>'+1 (518) 4503045</t>
  </si>
  <si>
    <t>CRISWELL</t>
  </si>
  <si>
    <t>LAVERY</t>
  </si>
  <si>
    <t>clavery@u.rochester.edu</t>
  </si>
  <si>
    <t>MCCORMICK LAVERY, LISA</t>
  </si>
  <si>
    <t>CMC BOX 274032</t>
  </si>
  <si>
    <t>3439 LAWRENCEVILLE ROAD</t>
  </si>
  <si>
    <t>PRINCETON</t>
  </si>
  <si>
    <t>122 BROOKS AVENUE</t>
  </si>
  <si>
    <t>HAYMEN</t>
  </si>
  <si>
    <t>LAW</t>
  </si>
  <si>
    <t>hlaw2@u.rochester.edu</t>
  </si>
  <si>
    <t>Waseda U Tokyo, Japan</t>
  </si>
  <si>
    <t>YEUNG, AMY</t>
  </si>
  <si>
    <t>CPU BOX 276664</t>
  </si>
  <si>
    <t>TOWER 19, HK GOLD COAST</t>
  </si>
  <si>
    <t>17A</t>
  </si>
  <si>
    <t>tlaw3@u.rochester.edu</t>
  </si>
  <si>
    <t>HARRIS, MURJANI</t>
  </si>
  <si>
    <t>CMC BOX 271587</t>
  </si>
  <si>
    <t>19400 E. 57TH AVE, UNIT 208</t>
  </si>
  <si>
    <t>400 KENDRICK RD.</t>
  </si>
  <si>
    <t>klaw8@u.rochester.edu</t>
  </si>
  <si>
    <t>CMC BOX 276496</t>
  </si>
  <si>
    <t>Boxford, MA 01921-2228</t>
  </si>
  <si>
    <t>240 Main St</t>
  </si>
  <si>
    <t>Boxford</t>
  </si>
  <si>
    <t>'+1 (617) 9550936</t>
  </si>
  <si>
    <t>Lawryshyn</t>
  </si>
  <si>
    <t>dlawryshyn@gmail.com</t>
  </si>
  <si>
    <t>LAWSON</t>
  </si>
  <si>
    <t>DG</t>
  </si>
  <si>
    <t>ilawson@u.rochester.edu</t>
  </si>
  <si>
    <t>LAWSON, RANDALL</t>
  </si>
  <si>
    <t>68 DURHAM AVENUE</t>
  </si>
  <si>
    <t>METUCHEN</t>
  </si>
  <si>
    <t>185 BROOKS AVE</t>
  </si>
  <si>
    <t>JUSTINE</t>
  </si>
  <si>
    <t>LAZO</t>
  </si>
  <si>
    <t>EMIBEL</t>
  </si>
  <si>
    <t>justine.lazo@simon.rochester.edu</t>
  </si>
  <si>
    <t>14 CELIA DRIVE</t>
  </si>
  <si>
    <t>Lazzara</t>
  </si>
  <si>
    <t>nlazzara@u.rochester.edu</t>
  </si>
  <si>
    <t>Pittsburgh, PA 15238-2641</t>
  </si>
  <si>
    <t>219 Cornwall Dr</t>
  </si>
  <si>
    <t>15238-2641</t>
  </si>
  <si>
    <t>'+1 (412) 7359678</t>
  </si>
  <si>
    <t>XUAN THUONG</t>
  </si>
  <si>
    <t>LE</t>
  </si>
  <si>
    <t>xle2@u.rochester.edu</t>
  </si>
  <si>
    <t>FASONE, STEPHEN</t>
  </si>
  <si>
    <t>RIVERVIEW BLDG A 300A</t>
  </si>
  <si>
    <t>mle8@u.rochester.edu</t>
  </si>
  <si>
    <t>PHUONG, KIM</t>
  </si>
  <si>
    <t>CMC BOX 274971</t>
  </si>
  <si>
    <t>2663 MAIN ST. APT 2</t>
  </si>
  <si>
    <t>LAKE PLACID</t>
  </si>
  <si>
    <t>DUNG</t>
  </si>
  <si>
    <t>TUAN</t>
  </si>
  <si>
    <t>dle8@u.rochester.edu</t>
  </si>
  <si>
    <t>CAO, ANH</t>
  </si>
  <si>
    <t>VALENTINE 0781</t>
  </si>
  <si>
    <t>Linh</t>
  </si>
  <si>
    <t>Le</t>
  </si>
  <si>
    <t>lle10@u.Rochester.edu</t>
  </si>
  <si>
    <t>DAVID FUNKA</t>
  </si>
  <si>
    <t>elea@u.rochester.edu</t>
  </si>
  <si>
    <t>CIEE Seville/Prague TC</t>
  </si>
  <si>
    <t>FUNKA-LEA, CINDY</t>
  </si>
  <si>
    <t>CPU BOX 274201</t>
  </si>
  <si>
    <t>24 SILVERS LN N</t>
  </si>
  <si>
    <t>CRANBURY</t>
  </si>
  <si>
    <t>HOLLISTER 4</t>
  </si>
  <si>
    <t>LEACH</t>
  </si>
  <si>
    <t>aleach3@u.rochester.edu</t>
  </si>
  <si>
    <t>LEACH, CHARLES</t>
  </si>
  <si>
    <t>328 EAST MAIN ST-APT 420</t>
  </si>
  <si>
    <t>5570 Revere Dr.</t>
  </si>
  <si>
    <t>Hilliard</t>
  </si>
  <si>
    <t>(469) 576-0716</t>
  </si>
  <si>
    <t>Julie Leach</t>
  </si>
  <si>
    <t>5570 REVERE DRIVE</t>
  </si>
  <si>
    <t>HILLIARD</t>
  </si>
  <si>
    <t>Leach</t>
  </si>
  <si>
    <t>Cameron</t>
  </si>
  <si>
    <t>cameron@cleachmusic.com</t>
  </si>
  <si>
    <t>5570 Revere Dr</t>
  </si>
  <si>
    <t>Wendell</t>
  </si>
  <si>
    <t>Leafstedt</t>
  </si>
  <si>
    <t>leafstew@lawrence.edu</t>
  </si>
  <si>
    <t>LAWRENCE UNIVERSITY (APPLETON, WI)</t>
  </si>
  <si>
    <t>711 E. Boldt Way</t>
  </si>
  <si>
    <t>Appleton</t>
  </si>
  <si>
    <t>Colin</t>
  </si>
  <si>
    <t>Lease</t>
  </si>
  <si>
    <t>Lebbern</t>
  </si>
  <si>
    <t>Griffiths</t>
  </si>
  <si>
    <t>mlebbern@u.rochester.edu</t>
  </si>
  <si>
    <t>CMC BOX 275602</t>
  </si>
  <si>
    <t>Wilmington, DE 19803</t>
  </si>
  <si>
    <t>106 Banbury Dr</t>
  </si>
  <si>
    <t>'+1 (302) 5079309</t>
  </si>
  <si>
    <t>Leder</t>
  </si>
  <si>
    <t>IES Abroad Dublin Summer - Irish Studies</t>
  </si>
  <si>
    <t>Lederman</t>
  </si>
  <si>
    <t>alederma@u.rochester.edu</t>
  </si>
  <si>
    <t>CMC BOX 272005</t>
  </si>
  <si>
    <t>Collinsville, CT 06019-3050</t>
  </si>
  <si>
    <t>6 Livingston Rd</t>
  </si>
  <si>
    <t>Collinsville</t>
  </si>
  <si>
    <t>'+1 (860) 3522052</t>
  </si>
  <si>
    <t>Ledezma</t>
  </si>
  <si>
    <t>Alejandro</t>
  </si>
  <si>
    <t>dledezma@u.rochester.edu</t>
  </si>
  <si>
    <t>Delmar, NY 12054-6708</t>
  </si>
  <si>
    <t>38 Dowers Way</t>
  </si>
  <si>
    <t>12054-6708</t>
  </si>
  <si>
    <t>'+1 (518) 2563218</t>
  </si>
  <si>
    <t>Evelyn Alizo</t>
  </si>
  <si>
    <t>HYOJEONG</t>
  </si>
  <si>
    <t>hlee87@u.rochester.edu</t>
  </si>
  <si>
    <t>LEE, CHANG-EUI</t>
  </si>
  <si>
    <t>CPU BOX 276477</t>
  </si>
  <si>
    <t>3453 RIVER HEIGHTS XING</t>
  </si>
  <si>
    <t>SZE WAH</t>
  </si>
  <si>
    <t>slee185@u.rochester.edu</t>
  </si>
  <si>
    <t>LO, SO HEUNG BIANCA</t>
  </si>
  <si>
    <t>CPU BOX 274313</t>
  </si>
  <si>
    <t>6311 15TH AVE</t>
  </si>
  <si>
    <t>NEW YORK CITY</t>
  </si>
  <si>
    <t>HOEING 410</t>
  </si>
  <si>
    <t>DAIN</t>
  </si>
  <si>
    <t>dlee96@u.rochester.edu</t>
  </si>
  <si>
    <t>YOON, JEEHO</t>
  </si>
  <si>
    <t>CMC BOX 274073</t>
  </si>
  <si>
    <t>alee92@u.rochester.edu</t>
  </si>
  <si>
    <t>LEE, KRYSTAL</t>
  </si>
  <si>
    <t>47-15 31ST AVENUE</t>
  </si>
  <si>
    <t>MIN JU</t>
  </si>
  <si>
    <t>mlee71@u.rochester.edu</t>
  </si>
  <si>
    <t>HONG, JOOHEE</t>
  </si>
  <si>
    <t>CMC BOX 272993</t>
  </si>
  <si>
    <t>10101 226TH AVE NE</t>
  </si>
  <si>
    <t>REDMOND</t>
  </si>
  <si>
    <t>YUJIN</t>
  </si>
  <si>
    <t>ylee105@u.rochester.edu</t>
  </si>
  <si>
    <t>PYO, JACKIE</t>
  </si>
  <si>
    <t>CMC BOX 274333</t>
  </si>
  <si>
    <t>VALENTINE 0311</t>
  </si>
  <si>
    <t>MACKENZIE</t>
  </si>
  <si>
    <t>mlee73@u.rochester.edu</t>
  </si>
  <si>
    <t>IES Abroad Multi-Location ‚Äì Emerging Economies: Buenos Aires &amp; Santiago</t>
  </si>
  <si>
    <t>LEE, SABRINA</t>
  </si>
  <si>
    <t>CMC BOX 271519</t>
  </si>
  <si>
    <t>8998 S. RAPTOR LANE</t>
  </si>
  <si>
    <t>BOISE</t>
  </si>
  <si>
    <t>JIHUN</t>
  </si>
  <si>
    <t>jlee276@u.rochester.edu</t>
  </si>
  <si>
    <t>LEE, HYUNGHEE</t>
  </si>
  <si>
    <t>CMC BOX 276739</t>
  </si>
  <si>
    <t>DEKIEWIET 0152</t>
  </si>
  <si>
    <t>585 568 9926</t>
  </si>
  <si>
    <t>SOOMIN</t>
  </si>
  <si>
    <t>slee195@u.rochester.edu</t>
  </si>
  <si>
    <t>LEE, YOOJUNG</t>
  </si>
  <si>
    <t>CMC BOX 272874</t>
  </si>
  <si>
    <t>19 CREST WOOD CIR</t>
  </si>
  <si>
    <t>WON KUK</t>
  </si>
  <si>
    <t>wlee33@u.rochester.edu</t>
  </si>
  <si>
    <t>DEPENDENT OF R-1</t>
  </si>
  <si>
    <t>KIM, GOMO</t>
  </si>
  <si>
    <t>SLATER HOUSE HILL COURT ROAD</t>
  </si>
  <si>
    <t>39B BRYANT PLACE</t>
  </si>
  <si>
    <t>alee95@u.rochester.edu</t>
  </si>
  <si>
    <t>LEE, JOY</t>
  </si>
  <si>
    <t>9321 RAINTREE RD</t>
  </si>
  <si>
    <t>BURKE</t>
  </si>
  <si>
    <t>752 REID DR</t>
  </si>
  <si>
    <t>FRONT ROYAL</t>
  </si>
  <si>
    <t>slee158@u.rochester.edu</t>
  </si>
  <si>
    <t>SEOYONG</t>
  </si>
  <si>
    <t>slee219@u.rochester.edu</t>
  </si>
  <si>
    <t>PARK, KYOUNEHYE</t>
  </si>
  <si>
    <t>'+82-10-9003-6229</t>
  </si>
  <si>
    <t>111 EAST AVE APT 607</t>
  </si>
  <si>
    <t>auburnlee@gmail.com</t>
  </si>
  <si>
    <t>jlee363@u.rochester.edu</t>
  </si>
  <si>
    <t>CMC BOX 275570</t>
  </si>
  <si>
    <t>Great Neck, NY 11020-1526</t>
  </si>
  <si>
    <t>34 Summer Ave</t>
  </si>
  <si>
    <t>11020-1526</t>
  </si>
  <si>
    <t>'+1 (516) 2629570</t>
  </si>
  <si>
    <t>Adrienne</t>
  </si>
  <si>
    <t>alee138@u.rochester.edu</t>
  </si>
  <si>
    <t>Chino Hills, CA 91709-8795</t>
  </si>
  <si>
    <t>5625 Stafford Ct</t>
  </si>
  <si>
    <t>Chino Hills</t>
  </si>
  <si>
    <t>91709-8795</t>
  </si>
  <si>
    <t>'+1 (909) 2476126</t>
  </si>
  <si>
    <t>clee129@u.rochester.edu</t>
  </si>
  <si>
    <t>CMC BOX 271577</t>
  </si>
  <si>
    <t>Princeton, NJ 08540-7907</t>
  </si>
  <si>
    <t>82 York Dr</t>
  </si>
  <si>
    <t>Princeton</t>
  </si>
  <si>
    <t>'+1 (609) 9175737</t>
  </si>
  <si>
    <t>Justine</t>
  </si>
  <si>
    <t>alee143@simon.rochester.edu</t>
  </si>
  <si>
    <t>Rochester, NY 14609-7149</t>
  </si>
  <si>
    <t>50 Hall St</t>
  </si>
  <si>
    <t>14609-7149</t>
  </si>
  <si>
    <t>'+1 (315) 3998255</t>
  </si>
  <si>
    <t>Tate</t>
  </si>
  <si>
    <t>tlee86@u.rochester.edu</t>
  </si>
  <si>
    <t>CMC BOX 277051</t>
  </si>
  <si>
    <t>Redwood City, CA 94024-6406</t>
  </si>
  <si>
    <t>1705 Alameda De Las Pulgas</t>
  </si>
  <si>
    <t>Redwood City</t>
  </si>
  <si>
    <t>94024-6406</t>
  </si>
  <si>
    <t>'+1 (650) 4475583</t>
  </si>
  <si>
    <t>Nguyen Giao Quynh</t>
  </si>
  <si>
    <t>Sally_Lee@URMC.Rochester.edu</t>
  </si>
  <si>
    <t>Des Moines, IA 50312</t>
  </si>
  <si>
    <t>4609 Waveland Ct</t>
  </si>
  <si>
    <t>Des Moines</t>
  </si>
  <si>
    <t>Io</t>
  </si>
  <si>
    <t>'+1 (515) 7216777</t>
  </si>
  <si>
    <t>Seoyeon</t>
  </si>
  <si>
    <t>slee292@u.Rochester.edu</t>
  </si>
  <si>
    <t>last viewed 7/28</t>
  </si>
  <si>
    <t>Tyler</t>
  </si>
  <si>
    <t>Leech</t>
  </si>
  <si>
    <t>tleech2@u.rochester.edu</t>
  </si>
  <si>
    <t>CMC BOX 276385</t>
  </si>
  <si>
    <t>West Bend, WI 53095-9717</t>
  </si>
  <si>
    <t>5642 School Rd</t>
  </si>
  <si>
    <t>West Bend</t>
  </si>
  <si>
    <t>53095-9717</t>
  </si>
  <si>
    <t>'+1 (262) 3651736</t>
  </si>
  <si>
    <t>MENGYI</t>
  </si>
  <si>
    <t>mlei4@u.rochester.edu</t>
  </si>
  <si>
    <t>PAN, YIXIANG</t>
  </si>
  <si>
    <t>CPU BOX 275052</t>
  </si>
  <si>
    <t>RM 503 24-2 ZHONGSHANYI RD</t>
  </si>
  <si>
    <t>YUEXIU DIST</t>
  </si>
  <si>
    <t>GUANGZHOU</t>
  </si>
  <si>
    <t>86-13600028625</t>
  </si>
  <si>
    <t>ANDERSON 614</t>
  </si>
  <si>
    <t>LEIGHT</t>
  </si>
  <si>
    <t>cleight@u.rochester.edu</t>
  </si>
  <si>
    <t>LEIGHT, SHANNON</t>
  </si>
  <si>
    <t>CMC BOX 274332</t>
  </si>
  <si>
    <t>1046 KING WAY</t>
  </si>
  <si>
    <t>BREINIGSVILLE</t>
  </si>
  <si>
    <t>RIVERVIEW APARTMENTS 405G</t>
  </si>
  <si>
    <t>6450 MEADOWVIEW TER S</t>
  </si>
  <si>
    <t>AUDREY</t>
  </si>
  <si>
    <t>LEIGHTON</t>
  </si>
  <si>
    <t>aleighto@u.rochester.edu</t>
  </si>
  <si>
    <t>EcoQuest Program Aotearoa, New Zealand</t>
  </si>
  <si>
    <t>CMC BOX 272794</t>
  </si>
  <si>
    <t>Huntington, NY 11743</t>
  </si>
  <si>
    <t>11 Warner Court</t>
  </si>
  <si>
    <t>'+1 (631) 8482741</t>
  </si>
  <si>
    <t>Political Science</t>
  </si>
  <si>
    <t>Jasper</t>
  </si>
  <si>
    <t>Lemberg</t>
  </si>
  <si>
    <t>jlember2@u.rochester.edu</t>
  </si>
  <si>
    <t>CMC BOX 272932</t>
  </si>
  <si>
    <t>6721 Upper York Rd</t>
  </si>
  <si>
    <t>'+1 (908) 4140921</t>
  </si>
  <si>
    <t>LEMIRE</t>
  </si>
  <si>
    <t>alemire@u.rochester.edu</t>
  </si>
  <si>
    <t>LEMIRE, ALBERT</t>
  </si>
  <si>
    <t>CMC BOX 271725</t>
  </si>
  <si>
    <t>38 SPRING LAKE ROAD</t>
  </si>
  <si>
    <t>RIVERVIEW BUILDING B, 305 B</t>
  </si>
  <si>
    <t>570 CHESTNUT HILL ROAD</t>
  </si>
  <si>
    <t>MILLVILLE</t>
  </si>
  <si>
    <t>SHIRLEY MARIORY</t>
  </si>
  <si>
    <t>LEMUS</t>
  </si>
  <si>
    <t>shirley.lemus@simon.rochester.edu</t>
  </si>
  <si>
    <t>Celia</t>
  </si>
  <si>
    <t>Lenarz-Geisen</t>
  </si>
  <si>
    <t>clenarzg@u.rochester.edu</t>
  </si>
  <si>
    <t>LENHERT</t>
  </si>
  <si>
    <t>alenhert@u.rochester.edu</t>
  </si>
  <si>
    <t>MAXWELL, BRADEN</t>
  </si>
  <si>
    <t>484 E MAIN ST - 415</t>
  </si>
  <si>
    <t>2226 LAKE PARK DRIVE</t>
  </si>
  <si>
    <t>LONGMONT</t>
  </si>
  <si>
    <t>9385 E CENTER AVE 3C</t>
  </si>
  <si>
    <t>Braden</t>
  </si>
  <si>
    <t>Lenn</t>
  </si>
  <si>
    <t>Leon</t>
  </si>
  <si>
    <t>Fernando</t>
  </si>
  <si>
    <t>sleon3@u.rochester.edu</t>
  </si>
  <si>
    <t>CMC BOX 276808</t>
  </si>
  <si>
    <t>Evanston, IL 60202-1064</t>
  </si>
  <si>
    <t>1011 Dodge Ave</t>
  </si>
  <si>
    <t>Evanston</t>
  </si>
  <si>
    <t>60202-1064</t>
  </si>
  <si>
    <t>'+1 (312) 5190508</t>
  </si>
  <si>
    <t>Lizbett</t>
  </si>
  <si>
    <t>sidneyleon@rochester.edu</t>
  </si>
  <si>
    <t>171 Berkeley St</t>
  </si>
  <si>
    <t>'+1 (619) 6061453</t>
  </si>
  <si>
    <t>JAMIA</t>
  </si>
  <si>
    <t>LEONARD</t>
  </si>
  <si>
    <t>NESHEE</t>
  </si>
  <si>
    <t>jleona19@u.rochester.edu</t>
  </si>
  <si>
    <t>CMC BOX 274803</t>
  </si>
  <si>
    <t>Bluffton, SC 29910</t>
  </si>
  <si>
    <t>12 Pine Ridge Dr.</t>
  </si>
  <si>
    <t>Bluffton</t>
  </si>
  <si>
    <t>'+1 (609) 4448819</t>
  </si>
  <si>
    <t>LEOPOLD</t>
  </si>
  <si>
    <t>nleopol2@u.rochester.edu</t>
  </si>
  <si>
    <t>UNESCO</t>
  </si>
  <si>
    <t>LEOPOLD, PHILIP</t>
  </si>
  <si>
    <t>CMC BOX 276615</t>
  </si>
  <si>
    <t>2854 NORTH HILLS DR., NE</t>
  </si>
  <si>
    <t>256 SPRUCE AVE.</t>
  </si>
  <si>
    <t>Culley</t>
  </si>
  <si>
    <t>Lesch</t>
  </si>
  <si>
    <t>Jameson</t>
  </si>
  <si>
    <t>clesch@email.sc.edu</t>
  </si>
  <si>
    <t>cleslie@u.rochester.edu</t>
  </si>
  <si>
    <t>LESLIE, LISA</t>
  </si>
  <si>
    <t>CMC BOX 276732</t>
  </si>
  <si>
    <t>5847 EDGEWOOD LANE</t>
  </si>
  <si>
    <t>WILLOUGHBY</t>
  </si>
  <si>
    <t>30 FORT HILL</t>
  </si>
  <si>
    <t>SAM</t>
  </si>
  <si>
    <t>LESNICK</t>
  </si>
  <si>
    <t>slesnic2@u.rochester.edu</t>
  </si>
  <si>
    <t>LESNICK, BRUCE</t>
  </si>
  <si>
    <t>169 GIBBS STREET</t>
  </si>
  <si>
    <t>7733 33RD AVE NW</t>
  </si>
  <si>
    <t>2819 10TH PL W</t>
  </si>
  <si>
    <t>Levas</t>
  </si>
  <si>
    <t>nlevas@u.rochester.edu</t>
  </si>
  <si>
    <t>Need to add courses to  CAF</t>
  </si>
  <si>
    <t>CMC BOX 276921</t>
  </si>
  <si>
    <t>Medford, NJ 08055-4013</t>
  </si>
  <si>
    <t>10 Newberry Ct</t>
  </si>
  <si>
    <t>Medford</t>
  </si>
  <si>
    <t>'+1 (609) 9239386</t>
  </si>
  <si>
    <t>Levene</t>
  </si>
  <si>
    <t>alevene@u.rochester.edu</t>
  </si>
  <si>
    <t>Dallas, TX 75218-2811</t>
  </si>
  <si>
    <t>1030 Erin Dr</t>
  </si>
  <si>
    <t>75218-2811</t>
  </si>
  <si>
    <t>'+1 (214) 2285763</t>
  </si>
  <si>
    <t>1030 Erin Dr. Dallas, TX 75218</t>
  </si>
  <si>
    <t>214-228-5763</t>
  </si>
  <si>
    <t>Alice O'Toole</t>
  </si>
  <si>
    <t>DUSTYN</t>
  </si>
  <si>
    <t>LEVENSON</t>
  </si>
  <si>
    <t>dlevenso@u.rochester.edu</t>
  </si>
  <si>
    <t>Accra, Ghana;Legon, Ghana</t>
  </si>
  <si>
    <t>LEVENSON, ALLEN</t>
  </si>
  <si>
    <t>500 WEST AVE APT 313</t>
  </si>
  <si>
    <t>615 REEF ROAD</t>
  </si>
  <si>
    <t>Maura</t>
  </si>
  <si>
    <t>Leverone</t>
  </si>
  <si>
    <t>mleveron@u.rochester.edu</t>
  </si>
  <si>
    <t>Levi</t>
  </si>
  <si>
    <t>blevi2@u.rochester.edu</t>
  </si>
  <si>
    <t>email sent on 3/7</t>
  </si>
  <si>
    <t>Budapest Semesters in Mathematics</t>
  </si>
  <si>
    <t>Physics Undergrad Research</t>
  </si>
  <si>
    <t>LEVIN</t>
  </si>
  <si>
    <t>slevin3@u.rochester.edu</t>
  </si>
  <si>
    <t>LEVIN, RHONDA</t>
  </si>
  <si>
    <t>CPU BOX 272035</t>
  </si>
  <si>
    <t>11 WYOMING AVENUE</t>
  </si>
  <si>
    <t>slevin6@u.rochester.edu</t>
  </si>
  <si>
    <t>LEVIN, PETER</t>
  </si>
  <si>
    <t>CMC BOX 272099</t>
  </si>
  <si>
    <t>442 CLERMONT AVE., APT. C</t>
  </si>
  <si>
    <t>442 CLERMONT AVE. APT. C</t>
  </si>
  <si>
    <t>Levin</t>
  </si>
  <si>
    <t>charles_levin@urmc.rochester.edu</t>
  </si>
  <si>
    <t>Charlie</t>
  </si>
  <si>
    <t>Neurology - MC Admin M&amp;D</t>
  </si>
  <si>
    <t>20 Duxbury Heights</t>
  </si>
  <si>
    <t>Lea Diamon</t>
  </si>
  <si>
    <t>dlevin4@u.rochester.edu</t>
  </si>
  <si>
    <t>CMC BOX 276405</t>
  </si>
  <si>
    <t>11 WYOMING AVE</t>
  </si>
  <si>
    <t>alevin5@u.rochester.edu</t>
  </si>
  <si>
    <t>Archaeology, Technology and Historical Structures [ATHS]</t>
  </si>
  <si>
    <t>Shaker Heights, OH 44122</t>
  </si>
  <si>
    <t>23825 Stanford Road</t>
  </si>
  <si>
    <t>Shaker Heights</t>
  </si>
  <si>
    <t>'+1 (914) 7213192</t>
  </si>
  <si>
    <t>Levine</t>
  </si>
  <si>
    <t>slevine9@u.rochester.edu</t>
  </si>
  <si>
    <t>blevine8@u.rochester.edu</t>
  </si>
  <si>
    <t>glevine@u.rochester.edu</t>
  </si>
  <si>
    <t>Dev &amp; Behav Pediatrics</t>
  </si>
  <si>
    <t>Renato</t>
  </si>
  <si>
    <t>Levis</t>
  </si>
  <si>
    <t>renato.levis@rochester.edu</t>
  </si>
  <si>
    <t>Student Activities-Stu Life</t>
  </si>
  <si>
    <t>ADINA</t>
  </si>
  <si>
    <t>LEVITT</t>
  </si>
  <si>
    <t>alevitt2@u.rochester.edu</t>
  </si>
  <si>
    <t>LEVITT, REBECCA</t>
  </si>
  <si>
    <t>CMC BOX 274823</t>
  </si>
  <si>
    <t>8 CLARKE STREET</t>
  </si>
  <si>
    <t>RIVERVIEW APARTMENTS C</t>
  </si>
  <si>
    <t>LEVY</t>
  </si>
  <si>
    <t>mlevy11@u.rochester.edu</t>
  </si>
  <si>
    <t>Medical Research</t>
  </si>
  <si>
    <t>Ambulatory Float Pool</t>
  </si>
  <si>
    <t>alexander.levy@simon.rochester.edu</t>
  </si>
  <si>
    <t>LEWIS</t>
  </si>
  <si>
    <t>olewis@u.rochester.edu</t>
  </si>
  <si>
    <t>LEWIS, JENEVA</t>
  </si>
  <si>
    <t>905 GENESEE STREET</t>
  </si>
  <si>
    <t>hlewis3@u.rochester.edu</t>
  </si>
  <si>
    <t>LEWIS, RITA</t>
  </si>
  <si>
    <t>CMC BOX 271845</t>
  </si>
  <si>
    <t>502 KING FARM BLVD</t>
  </si>
  <si>
    <t>APT 408</t>
  </si>
  <si>
    <t>APT 43B</t>
  </si>
  <si>
    <t>Lewis</t>
  </si>
  <si>
    <t>Wanru</t>
  </si>
  <si>
    <t>lewisd4@hawkmail.newpaltz.edu</t>
  </si>
  <si>
    <t>justin.lewis@simon.rochester.edu</t>
  </si>
  <si>
    <t>94 S UNION ST</t>
  </si>
  <si>
    <t>14607-183</t>
  </si>
  <si>
    <t>jlewis55@u.rochester.edu</t>
  </si>
  <si>
    <t>CMC BOX 276395</t>
  </si>
  <si>
    <t>Cleveland, OH 44119-1361</t>
  </si>
  <si>
    <t>17514 Crestland Rd</t>
  </si>
  <si>
    <t>Cleveland</t>
  </si>
  <si>
    <t>44119-1361</t>
  </si>
  <si>
    <t>'+1 (216) 6445473</t>
  </si>
  <si>
    <t>Paul</t>
  </si>
  <si>
    <t>jlewis57@u.rochester.edu</t>
  </si>
  <si>
    <t>CMC BOX 276497</t>
  </si>
  <si>
    <t>New Hartford, NY 13413-4806</t>
  </si>
  <si>
    <t>21 Rockport Rd</t>
  </si>
  <si>
    <t>New Hartford</t>
  </si>
  <si>
    <t>13413-4806</t>
  </si>
  <si>
    <t>'+1 (315) 4045627</t>
  </si>
  <si>
    <t>HAORU</t>
  </si>
  <si>
    <t>LI</t>
  </si>
  <si>
    <t>hli38@u.rochester.edu</t>
  </si>
  <si>
    <t>WU, XIAO</t>
  </si>
  <si>
    <t>CMC BOX 272582</t>
  </si>
  <si>
    <t>270 EXCHANGE BLVD APT 233</t>
  </si>
  <si>
    <t>SHUHAN</t>
  </si>
  <si>
    <t>sli44@u.rochester.edu</t>
  </si>
  <si>
    <t>YU, YUE</t>
  </si>
  <si>
    <t>CMC BOX 271571</t>
  </si>
  <si>
    <t>375 MT HOPE AVE APT 405</t>
  </si>
  <si>
    <t>VICKY</t>
  </si>
  <si>
    <t>vli5@u.rochester.edu</t>
  </si>
  <si>
    <t>YAO, STAN</t>
  </si>
  <si>
    <t>CMC BOX 274573</t>
  </si>
  <si>
    <t>210 STANTON ST APT 216</t>
  </si>
  <si>
    <t>LOVEJOY HALL 413</t>
  </si>
  <si>
    <t>1560 63RD ST</t>
  </si>
  <si>
    <t>YANNI</t>
  </si>
  <si>
    <t>yli137@u.rochester.edu</t>
  </si>
  <si>
    <t>Application sent 9/18/17</t>
  </si>
  <si>
    <t>NI, XIAOHAN</t>
  </si>
  <si>
    <t>214 E SQUIRE DR APT 6</t>
  </si>
  <si>
    <t>YUXING</t>
  </si>
  <si>
    <t>yli143@u.rochester.edu</t>
  </si>
  <si>
    <t>LI, QING</t>
  </si>
  <si>
    <t>161 ELMERSTON ST</t>
  </si>
  <si>
    <t>HUIYAN</t>
  </si>
  <si>
    <t>hli50@u.rochester.edu</t>
  </si>
  <si>
    <t>DONG, XIAOHONG</t>
  </si>
  <si>
    <t>86-18632170917</t>
  </si>
  <si>
    <t>CMC BOX 273777</t>
  </si>
  <si>
    <t>GUOXIN</t>
  </si>
  <si>
    <t>gli19@u.rochester.edu</t>
  </si>
  <si>
    <t>Moscow, Russia;St Petersburg, Russia</t>
  </si>
  <si>
    <t>LI, MIN</t>
  </si>
  <si>
    <t>CMC BOX 272232</t>
  </si>
  <si>
    <t>VALENTINE 442</t>
  </si>
  <si>
    <t>400 KENDRICK</t>
  </si>
  <si>
    <t>yli146@u.rochester.edu</t>
  </si>
  <si>
    <t>LAN, WANHUI</t>
  </si>
  <si>
    <t>CMC BOX 275708</t>
  </si>
  <si>
    <t>270 EXCHANGE BLVD APT 312</t>
  </si>
  <si>
    <t>VIVIAN</t>
  </si>
  <si>
    <t>vli4@u.rochester.edu</t>
  </si>
  <si>
    <t>YN, SHOHWA</t>
  </si>
  <si>
    <t>85 DELANCO DRIVE</t>
  </si>
  <si>
    <t>PARSIPPANY</t>
  </si>
  <si>
    <t>CHAMBERS 333</t>
  </si>
  <si>
    <t>ZHENGKAI</t>
  </si>
  <si>
    <t>zli79@u.rochester.edu</t>
  </si>
  <si>
    <t>IES Tokyo</t>
  </si>
  <si>
    <t>IES Abroad Tokyo Summer</t>
  </si>
  <si>
    <t>SHE, JUNMEI</t>
  </si>
  <si>
    <t>CMC BOX 275842</t>
  </si>
  <si>
    <t>375 MOUNT HOPE AVE</t>
  </si>
  <si>
    <t>XIANG</t>
  </si>
  <si>
    <t>xli112@u.rochester.edu</t>
  </si>
  <si>
    <t>SONG, HONGYAN</t>
  </si>
  <si>
    <t>CMC BOX 275210</t>
  </si>
  <si>
    <t>HOEING 320</t>
  </si>
  <si>
    <t>RUOLAN</t>
  </si>
  <si>
    <t>rli36@u.rochester.edu</t>
  </si>
  <si>
    <t>LI, NING</t>
  </si>
  <si>
    <t>CMC BOX 276871</t>
  </si>
  <si>
    <t>232 DEKIEWIET TOWER</t>
  </si>
  <si>
    <t>JIMMY</t>
  </si>
  <si>
    <t>jli119@u.rochester.edu</t>
  </si>
  <si>
    <t>YU, JIN</t>
  </si>
  <si>
    <t>CMC BOX 276874</t>
  </si>
  <si>
    <t>7758 ROBINDELL WAY</t>
  </si>
  <si>
    <t>CUPERTINO</t>
  </si>
  <si>
    <t>O'BRIEN HALL, ROOM 405</t>
  </si>
  <si>
    <t>LINGLING</t>
  </si>
  <si>
    <t>lli53@u.rochester.edu</t>
  </si>
  <si>
    <t>CMC BOX 275106</t>
  </si>
  <si>
    <t>North Chezhan Rd</t>
  </si>
  <si>
    <t>Rm 501 #15 Lane 177</t>
  </si>
  <si>
    <t>'+86 (138) 18393779</t>
  </si>
  <si>
    <t>HOUYAO</t>
  </si>
  <si>
    <t>hli66@u.rochester.edu</t>
  </si>
  <si>
    <t>Rm 404 Bldg 26 Laiyinyuan</t>
  </si>
  <si>
    <t>XINXIN</t>
  </si>
  <si>
    <t>xli113@u.rochester.edu</t>
  </si>
  <si>
    <t>CMC BOX 275411</t>
  </si>
  <si>
    <t>Jinsui Rd Tianhe District</t>
  </si>
  <si>
    <t>Rm 2502 Flat 6 Yufeng Grdn</t>
  </si>
  <si>
    <t>'+1 (585) 5030890</t>
  </si>
  <si>
    <t>KEXIN</t>
  </si>
  <si>
    <t>kli29@u.rochester.edu</t>
  </si>
  <si>
    <t>CMC BOX 272556</t>
  </si>
  <si>
    <t>Foshan Guangdong</t>
  </si>
  <si>
    <t>Lingdong Rd Daliang Shunde</t>
  </si>
  <si>
    <t>N8 St 1 Dist 3 Kaili Shanzhuan</t>
  </si>
  <si>
    <t>'+1 (585) 7640038</t>
  </si>
  <si>
    <t>RUIZHE</t>
  </si>
  <si>
    <t>rli50@u.rochester.edu</t>
  </si>
  <si>
    <t>CMC BOX 273256</t>
  </si>
  <si>
    <t>Jinan</t>
  </si>
  <si>
    <t>Sheng Ting Jingshan Rd</t>
  </si>
  <si>
    <t>Rm 702 Unit 1 Bldg 2 Ren He</t>
  </si>
  <si>
    <t>'+1 (585) 9671654</t>
  </si>
  <si>
    <t>zhengyuan</t>
  </si>
  <si>
    <t>li</t>
  </si>
  <si>
    <t>lizhengyuan98@163.com</t>
  </si>
  <si>
    <t>JinSeJiaYuan south 5-501</t>
  </si>
  <si>
    <t>donglong road, nanhui District</t>
  </si>
  <si>
    <t>wenzhou city, zhejiang province</t>
  </si>
  <si>
    <t>WENZHOU</t>
  </si>
  <si>
    <t>zhejiang</t>
  </si>
  <si>
    <t>Lina Wang</t>
  </si>
  <si>
    <t>HANQIU</t>
  </si>
  <si>
    <t>hli68@u.rochester.edu</t>
  </si>
  <si>
    <t>CMC BOX 277061</t>
  </si>
  <si>
    <t>Crossing Of Huaining Rd</t>
  </si>
  <si>
    <t>Rm 704 Bldg 9 Xishanyinxin</t>
  </si>
  <si>
    <t>'+1 (585) 7668507</t>
  </si>
  <si>
    <t>YUYAO</t>
  </si>
  <si>
    <t>yli193@u.rochester.edu</t>
  </si>
  <si>
    <t>CMC BOX 271379</t>
  </si>
  <si>
    <t>'+86 (139) 04309091</t>
  </si>
  <si>
    <t>HECHEN</t>
  </si>
  <si>
    <t>hli77@u.rochester.edu</t>
  </si>
  <si>
    <t>East Gubei Rd</t>
  </si>
  <si>
    <t>Rm 801 Bldg 33 Lane 188</t>
  </si>
  <si>
    <t>'+1 (585) 9679889</t>
  </si>
  <si>
    <t>TONGYU</t>
  </si>
  <si>
    <t>tli49@u.rochester.edu</t>
  </si>
  <si>
    <t>CMC BOX 271873</t>
  </si>
  <si>
    <t>Beiyuan Rd #178 Chaoyang Dist</t>
  </si>
  <si>
    <t>Bldg #9 Rm 0528 Unit 3</t>
  </si>
  <si>
    <t>'+86 (186) 11194881</t>
  </si>
  <si>
    <t>qli38@u.rochester.edu</t>
  </si>
  <si>
    <t>CMC BOX 272393</t>
  </si>
  <si>
    <t>Licheng, Jinan</t>
  </si>
  <si>
    <t>Jinhui HanyuCheng</t>
  </si>
  <si>
    <t>Room 302, unit1, building2</t>
  </si>
  <si>
    <t>'+1 (585) 4834879</t>
  </si>
  <si>
    <t>JIAXUN</t>
  </si>
  <si>
    <t>jli152@u.rochester.edu</t>
  </si>
  <si>
    <t>CMC BOX 271289</t>
  </si>
  <si>
    <t>901-11-d Hubin Shimao Shoufu, W</t>
  </si>
  <si>
    <t>'+1 (614) 6962640</t>
  </si>
  <si>
    <t>MANLIN</t>
  </si>
  <si>
    <t>mli59@u.rochester.edu</t>
  </si>
  <si>
    <t>Xicheng, Beijing</t>
  </si>
  <si>
    <t>Xihaoyijing Building No.5-1409</t>
  </si>
  <si>
    <t>Xiaomachang street, Guanganmenwai</t>
  </si>
  <si>
    <t>'+1 (585) 3505632</t>
  </si>
  <si>
    <t>TIANJIA</t>
  </si>
  <si>
    <t>tli60@u.rochester.edu</t>
  </si>
  <si>
    <t>CMC BOX 273643</t>
  </si>
  <si>
    <t>'+1 (585) 4300393</t>
  </si>
  <si>
    <t>DISHENG</t>
  </si>
  <si>
    <t>dli39@u.rochester.edu</t>
  </si>
  <si>
    <t>#21 Bldg 4 Danyuan 301</t>
  </si>
  <si>
    <t>Zhongzhuanlu St Juhaicheng 6qu</t>
  </si>
  <si>
    <t>'+86 (157) 12892820</t>
  </si>
  <si>
    <t>Chenyang</t>
  </si>
  <si>
    <t>Cli76@u.rochester.edu</t>
  </si>
  <si>
    <t>No.900, Yan'an Xi Road, Channing District</t>
  </si>
  <si>
    <t>SH</t>
  </si>
  <si>
    <t>Junkai Li</t>
  </si>
  <si>
    <t>Parent/ Father</t>
  </si>
  <si>
    <t>Hongxuan</t>
  </si>
  <si>
    <t>Hli89@u.rochester.edu</t>
  </si>
  <si>
    <t>Tangjialingxincheng, Xibeiwang, Haidian District</t>
  </si>
  <si>
    <t>Yuejia</t>
  </si>
  <si>
    <t>liyuejia@163.com</t>
  </si>
  <si>
    <t>Apt 203, Unit No.2, Building No.9, No.88, Fangfei Road, Fengtai District, Beijing</t>
  </si>
  <si>
    <t>'+8615810822918</t>
  </si>
  <si>
    <t>Junxia Wang</t>
  </si>
  <si>
    <t>Zhenyu</t>
  </si>
  <si>
    <t>Catacylsm@163.com</t>
  </si>
  <si>
    <t>Room 0201, Building 10, Lane 88, Yinrong Road</t>
  </si>
  <si>
    <t>'+8618521590854</t>
  </si>
  <si>
    <t>Zhenyu Li</t>
  </si>
  <si>
    <t>PAN</t>
  </si>
  <si>
    <t>pli21@u.rochester.edu</t>
  </si>
  <si>
    <t>NO.1, Qianfeng Road</t>
  </si>
  <si>
    <t>Mengfan</t>
  </si>
  <si>
    <t>mli82@u.Rochester.edu</t>
  </si>
  <si>
    <t>17-2-101 Shuangyu Garden</t>
  </si>
  <si>
    <t>Houshayu, Shunyi</t>
  </si>
  <si>
    <t>'+86 15201669220</t>
  </si>
  <si>
    <t>Mengfan Li</t>
  </si>
  <si>
    <t>Yutong</t>
  </si>
  <si>
    <t>yli229@u.rochester.edu</t>
  </si>
  <si>
    <t>Shijingshan Qu, Xihuang Xincun Xi Li, Yong Jing Si Ji</t>
  </si>
  <si>
    <t>9 Lou 1 Dan Yuan 303</t>
  </si>
  <si>
    <t>'+8613602530530</t>
  </si>
  <si>
    <t>Li Yutong</t>
  </si>
  <si>
    <t>Yuchen</t>
  </si>
  <si>
    <t>yli230@u.rochester.edu</t>
  </si>
  <si>
    <t>Room 1003, Building 19, No. 102 Youyi Road, Haidian District</t>
  </si>
  <si>
    <t>'+8618310823260</t>
  </si>
  <si>
    <t>Yuchen Li</t>
  </si>
  <si>
    <t>Qintong</t>
  </si>
  <si>
    <t>qli44@u.rochester.edu</t>
  </si>
  <si>
    <t>1802, HuaLiJiaZu 14, JinXiu Rd 666, Pudong New District</t>
  </si>
  <si>
    <t>86 13817729386</t>
  </si>
  <si>
    <t>xiao</t>
  </si>
  <si>
    <t>lixiaoapplication@126.com</t>
  </si>
  <si>
    <t>2-202, Building 22, Fuyou Jiayuan, Huanghe 13th Road, Bincheng District</t>
  </si>
  <si>
    <t>Binzhou</t>
  </si>
  <si>
    <t>Guangchen</t>
  </si>
  <si>
    <t>gli30@u.rochester.edu</t>
  </si>
  <si>
    <t>B3 505 Junyuan Xiaoqu Qingyun Street</t>
  </si>
  <si>
    <t>Kunming</t>
  </si>
  <si>
    <t>Yunnan</t>
  </si>
  <si>
    <t>'+86 18082904761</t>
  </si>
  <si>
    <t>Yu Luo</t>
  </si>
  <si>
    <t>YUEMING</t>
  </si>
  <si>
    <t>yli201@u.rochester.edu</t>
  </si>
  <si>
    <t>CMC BOX 271240</t>
  </si>
  <si>
    <t>358 Shifu Road</t>
  </si>
  <si>
    <t>'+1 (917) 8335915</t>
  </si>
  <si>
    <t>ANGRAN</t>
  </si>
  <si>
    <t>ali33@u.rochester.edu</t>
  </si>
  <si>
    <t>CMC BOX 272946</t>
  </si>
  <si>
    <t>Dayou Beili Cmnty</t>
  </si>
  <si>
    <t>Rm 402 Bldg 104</t>
  </si>
  <si>
    <t>Xiang</t>
  </si>
  <si>
    <t>xli138@u.rochester.edu</t>
  </si>
  <si>
    <t>Baiyang street 195</t>
  </si>
  <si>
    <t>No30</t>
  </si>
  <si>
    <t>Rm704</t>
  </si>
  <si>
    <t>'+8618968342236</t>
  </si>
  <si>
    <t>'+8613867878646</t>
  </si>
  <si>
    <t>Huang Ruoyan</t>
  </si>
  <si>
    <t>CMC BOX 276955</t>
  </si>
  <si>
    <t>B3 505 Junyuanxiaoqu Qingyun Jie</t>
  </si>
  <si>
    <t>'+1 (585) 8772485</t>
  </si>
  <si>
    <t>cli76@u.rochester.edu</t>
  </si>
  <si>
    <t>CMC BOX 276489</t>
  </si>
  <si>
    <t>Gangingzi, Dalian</t>
  </si>
  <si>
    <t>No.94 Biguiyuan Hongqigu, Hongqi Xi Road,</t>
  </si>
  <si>
    <t>Dalian</t>
  </si>
  <si>
    <t>'+1 (585) 7557525</t>
  </si>
  <si>
    <t>CMC BOX 275321</t>
  </si>
  <si>
    <t>Yongjingsiji 9-1-303</t>
  </si>
  <si>
    <t>'+86 (136) 02530530</t>
  </si>
  <si>
    <t>mli82@u.rochester.edu</t>
  </si>
  <si>
    <t>CMC BOX 272684</t>
  </si>
  <si>
    <t>400 Kendrick Rd</t>
  </si>
  <si>
    <t>'+86 (152) 01669220</t>
  </si>
  <si>
    <t>Erica</t>
  </si>
  <si>
    <t>eli31@u.rochester.edu</t>
  </si>
  <si>
    <t>CMC BOX 276173</t>
  </si>
  <si>
    <t>Albany, NY 12211-1705</t>
  </si>
  <si>
    <t>9 Paul Holly Dr</t>
  </si>
  <si>
    <t>Albany</t>
  </si>
  <si>
    <t>12211-1705</t>
  </si>
  <si>
    <t>'+1 (516) 4508225</t>
  </si>
  <si>
    <t>cli86@u.rochester.edu</t>
  </si>
  <si>
    <t>CMC BOX 276249</t>
  </si>
  <si>
    <t>Bellevue, WA 98006-2204</t>
  </si>
  <si>
    <t>4502 137th Ave SE</t>
  </si>
  <si>
    <t>Bellevue</t>
  </si>
  <si>
    <t>98006-2204</t>
  </si>
  <si>
    <t>'+1 (425) 2896208</t>
  </si>
  <si>
    <t>Xintong</t>
  </si>
  <si>
    <t>xli160@u.Rochester.edu</t>
  </si>
  <si>
    <t>Yimeng</t>
  </si>
  <si>
    <t>yli329@simon.rochester.edu</t>
  </si>
  <si>
    <t>19 Grandstand Circle</t>
  </si>
  <si>
    <t>'+86 (158) 22735746</t>
  </si>
  <si>
    <t>yli323@simon.rochester.edu</t>
  </si>
  <si>
    <t>Suiyang Dist., Shangqiu</t>
  </si>
  <si>
    <t>Building 5 Xincheng Guoji, Shenhuo Avenue</t>
  </si>
  <si>
    <t>Shangqiu</t>
  </si>
  <si>
    <t>'+1 (585) 3034796</t>
  </si>
  <si>
    <t>Edwin</t>
  </si>
  <si>
    <t>eli29@u.rochester.edu</t>
  </si>
  <si>
    <t>Wei</t>
  </si>
  <si>
    <t>wei_li@urmc.rochester.edu</t>
  </si>
  <si>
    <t>Monrovia, Liberia</t>
  </si>
  <si>
    <t>Bayside, NY 11364</t>
  </si>
  <si>
    <t>58-32 218 street</t>
  </si>
  <si>
    <t>Bayside</t>
  </si>
  <si>
    <t>'+1 (718) 6297619</t>
  </si>
  <si>
    <t>Shaoke</t>
  </si>
  <si>
    <t>sli120@u.rochester.edu</t>
  </si>
  <si>
    <t>Junruo</t>
  </si>
  <si>
    <t>sli139@u.rochester.edu</t>
  </si>
  <si>
    <t>waiting for nomination-RP</t>
  </si>
  <si>
    <t>CMC BOX 274824</t>
  </si>
  <si>
    <t>Haidian District, Beijing</t>
  </si>
  <si>
    <t>18 - 6 Hao Shuangqing Lu</t>
  </si>
  <si>
    <t>'+1 (585) 4509908</t>
  </si>
  <si>
    <t>LIA</t>
  </si>
  <si>
    <t>elia@u.rochester.edu</t>
  </si>
  <si>
    <t>LIA, ELIZABETH</t>
  </si>
  <si>
    <t>CMC BOX 275649</t>
  </si>
  <si>
    <t>915 RANKINE RD</t>
  </si>
  <si>
    <t>NIAGARA FALLS</t>
  </si>
  <si>
    <t>RM. 724 WILDER 110 TOWERS RD</t>
  </si>
  <si>
    <t>YIPING</t>
  </si>
  <si>
    <t>LIANG</t>
  </si>
  <si>
    <t>yliang13@u.rochester.edu</t>
  </si>
  <si>
    <t>LIU, RONGZHEN</t>
  </si>
  <si>
    <t>24 ELMWOD AVE</t>
  </si>
  <si>
    <t>R1102 H3,7 CUIFENG ST., NANHU</t>
  </si>
  <si>
    <t>BANSHAN HAOTING, 1168 TONGHE R</t>
  </si>
  <si>
    <t>86-13560249352</t>
  </si>
  <si>
    <t>TING-HUA</t>
  </si>
  <si>
    <t>tliang3@u.rochester.edu</t>
  </si>
  <si>
    <t>TSO, PI-HSIANG</t>
  </si>
  <si>
    <t>BOX 190</t>
  </si>
  <si>
    <t>148 HOLLYWOOD AVE</t>
  </si>
  <si>
    <t>NORTH YORK</t>
  </si>
  <si>
    <t>M2N 3K3</t>
  </si>
  <si>
    <t>YUN</t>
  </si>
  <si>
    <t>yliang23@u.rochester.edu</t>
  </si>
  <si>
    <t>LIANG, BANGRONG</t>
  </si>
  <si>
    <t>CMC BOX 271399</t>
  </si>
  <si>
    <t>100 SOUTHVIEW TER</t>
  </si>
  <si>
    <t>ZI QING</t>
  </si>
  <si>
    <t>zliang11@u.rochester.edu</t>
  </si>
  <si>
    <t>LI, YING</t>
  </si>
  <si>
    <t>CMC BOX 273193</t>
  </si>
  <si>
    <t>223 AVENUE U 2FL</t>
  </si>
  <si>
    <t>A205</t>
  </si>
  <si>
    <t>CIEE Barcelona</t>
  </si>
  <si>
    <t>SHUTING</t>
  </si>
  <si>
    <t>sliang14@u.rochester.edu</t>
  </si>
  <si>
    <t>Changsha</t>
  </si>
  <si>
    <t>Changsha Rd</t>
  </si>
  <si>
    <t>Rm 1606 Bldg 3 Hengda Luzhou</t>
  </si>
  <si>
    <t>Huiyu</t>
  </si>
  <si>
    <t>Liang</t>
  </si>
  <si>
    <t>frankliang29@163.com</t>
  </si>
  <si>
    <t>huaizuojunzhuangyuan8-109</t>
  </si>
  <si>
    <t>Shunda Road</t>
  </si>
  <si>
    <t>'+8618252729168</t>
  </si>
  <si>
    <t>Huiyu Liang</t>
  </si>
  <si>
    <t>hliang13@u.rochester.edu</t>
  </si>
  <si>
    <t>rochester, NY 14611</t>
  </si>
  <si>
    <t>university of rochester</t>
  </si>
  <si>
    <t>Anderson Tower room851</t>
  </si>
  <si>
    <t>'+86 (175) 21018291</t>
  </si>
  <si>
    <t>Dortmund, Germany</t>
  </si>
  <si>
    <t>Heidelberg, Germany</t>
  </si>
  <si>
    <t>Bangjie</t>
  </si>
  <si>
    <t>Liao</t>
  </si>
  <si>
    <t>bliao2@u.rochester.edu</t>
  </si>
  <si>
    <t>403 room, 3-1 block, yahaoxuan, bao'an district</t>
  </si>
  <si>
    <t>shenzhen</t>
  </si>
  <si>
    <t>zliao12@u.rochester.edu</t>
  </si>
  <si>
    <t>A31F, 50 Baiyun Rd</t>
  </si>
  <si>
    <t>'+8613925060304</t>
  </si>
  <si>
    <t>Libbey</t>
  </si>
  <si>
    <t>dlibbey@u.rochester.edu</t>
  </si>
  <si>
    <t>CEA Madrid TC</t>
  </si>
  <si>
    <t>LIBBEY, DONALD</t>
  </si>
  <si>
    <t>CPU BOX 273895</t>
  </si>
  <si>
    <t>453 NECK RD</t>
  </si>
  <si>
    <t>TIVERTON</t>
  </si>
  <si>
    <t>B 402</t>
  </si>
  <si>
    <t>Jennasea</t>
  </si>
  <si>
    <t>Licata</t>
  </si>
  <si>
    <t>Brook</t>
  </si>
  <si>
    <t>jlicata2@u.rochester.edu</t>
  </si>
  <si>
    <t>CMC BOX 272360</t>
  </si>
  <si>
    <t>Fruita, CO 81521-8600</t>
  </si>
  <si>
    <t>1000 Wildwood Dr</t>
  </si>
  <si>
    <t>Fruita</t>
  </si>
  <si>
    <t>81521-8600</t>
  </si>
  <si>
    <t>'+1 (970) 2617323</t>
  </si>
  <si>
    <t>slicata2@UR.Rochester.edu</t>
  </si>
  <si>
    <t>ELLIOT</t>
  </si>
  <si>
    <t>LICHTENBERG</t>
  </si>
  <si>
    <t>elichte2@u.rochester.edu</t>
  </si>
  <si>
    <t>LICHTENBERG, NATASHA</t>
  </si>
  <si>
    <t>APT NO. 403</t>
  </si>
  <si>
    <t>200 RED OAK ROAD</t>
  </si>
  <si>
    <t>Lieber</t>
  </si>
  <si>
    <t>flieber@u.rochester.edu</t>
  </si>
  <si>
    <t>Still needs HSA</t>
  </si>
  <si>
    <t>CMC BOX 275990</t>
  </si>
  <si>
    <t>Brooklyn, NY 11226-4510</t>
  </si>
  <si>
    <t>180 Marlborough Rd</t>
  </si>
  <si>
    <t>11226-4510</t>
  </si>
  <si>
    <t>'+1 (917) 7419655</t>
  </si>
  <si>
    <t>180 Marlborough Road</t>
  </si>
  <si>
    <t>Amy Glosser</t>
  </si>
  <si>
    <t>LIEBERMAN</t>
  </si>
  <si>
    <t>ilieberm@u.rochester.edu</t>
  </si>
  <si>
    <t>CMC BOX 274049</t>
  </si>
  <si>
    <t>622 Massachusetts Avenue</t>
  </si>
  <si>
    <t>'+1 (978) 4894904</t>
  </si>
  <si>
    <t>LIEBHART</t>
  </si>
  <si>
    <t>aliebhar@u.rochester.edu</t>
  </si>
  <si>
    <t>IES Abroad Multi-Location ‚Äì Museums &amp; Beyond: Art &amp; Culture in Paris, Rome &amp; Madrid</t>
  </si>
  <si>
    <t>KREVENS, BEVERLEY</t>
  </si>
  <si>
    <t>CMC BOX 275688</t>
  </si>
  <si>
    <t>170 MEISTER BLVD</t>
  </si>
  <si>
    <t>FREEPORT</t>
  </si>
  <si>
    <t>GREGOIRE</t>
  </si>
  <si>
    <t>LIER</t>
  </si>
  <si>
    <t>glier@u.rochester.edu</t>
  </si>
  <si>
    <t>SELENA</t>
  </si>
  <si>
    <t>LILLEY</t>
  </si>
  <si>
    <t>slilley3@u.rochester.edu</t>
  </si>
  <si>
    <t>LILLEY, VICTORIA</t>
  </si>
  <si>
    <t>CPU BOX 276349</t>
  </si>
  <si>
    <t>8323 OX BOW ROAD</t>
  </si>
  <si>
    <t>CHAMBERS HOUSE</t>
  </si>
  <si>
    <t>JUNGIN</t>
  </si>
  <si>
    <t>LIM</t>
  </si>
  <si>
    <t>jlim15@u.rochester.edu</t>
  </si>
  <si>
    <t>LIM, ILKYUNG</t>
  </si>
  <si>
    <t>CPU BOX 271620</t>
  </si>
  <si>
    <t>1 CHURCHILL PL.</t>
  </si>
  <si>
    <t>Yuna</t>
  </si>
  <si>
    <t>Lim</t>
  </si>
  <si>
    <t>ylim6@u.rochester.edu</t>
  </si>
  <si>
    <t>alim16@u.Rochester.edu</t>
  </si>
  <si>
    <t>ZI</t>
  </si>
  <si>
    <t>LIN</t>
  </si>
  <si>
    <t>zlin9@u.rochester.edu</t>
  </si>
  <si>
    <t>LIN, TAO</t>
  </si>
  <si>
    <t>CPU BOX 271327</t>
  </si>
  <si>
    <t>6-5-201 BEIER ST XINHUA RD</t>
  </si>
  <si>
    <t>HAIBOWAN DIST</t>
  </si>
  <si>
    <t>WUHAI</t>
  </si>
  <si>
    <t>2299 BRIGHTON HENRIETTA TOWN</t>
  </si>
  <si>
    <t>LINE RD APT 46</t>
  </si>
  <si>
    <t>AN LI</t>
  </si>
  <si>
    <t>alin15@u.rochester.edu</t>
  </si>
  <si>
    <t>MEI HAN, ZAI</t>
  </si>
  <si>
    <t>1907 64TH ST</t>
  </si>
  <si>
    <t>80 ROSSITER ROAD</t>
  </si>
  <si>
    <t>ZHIXUAN</t>
  </si>
  <si>
    <t>zlin12@u.rochester.edu</t>
  </si>
  <si>
    <t>CIEE Open Campus Rome/France</t>
  </si>
  <si>
    <t>Rome, Italy;Paris, France</t>
  </si>
  <si>
    <t>MA, YUQING</t>
  </si>
  <si>
    <t>Arielle</t>
  </si>
  <si>
    <t>47 GOLD STREET</t>
  </si>
  <si>
    <t>DANQI</t>
  </si>
  <si>
    <t>dlin21@u.rochester.edu</t>
  </si>
  <si>
    <t>CIEE St. Petersburg</t>
  </si>
  <si>
    <t>WEI, WENJUN</t>
  </si>
  <si>
    <t>VALENTINE 0842</t>
  </si>
  <si>
    <t>36 ELMWOOD AVE</t>
  </si>
  <si>
    <t>9-2-802 FengHeQuYuan,Fengtai</t>
  </si>
  <si>
    <t>SHERRY</t>
  </si>
  <si>
    <t>slin37@u.rochester.edu</t>
  </si>
  <si>
    <t>AIFS Europe Multi-City  TC</t>
  </si>
  <si>
    <t>London, United Kingdom;Amsterdam, Netherlands;Paris, France;luzern, Switzerland;Venice, Italy;Florence, Italy;Rome, Italy</t>
  </si>
  <si>
    <t>LIN, LONG FU</t>
  </si>
  <si>
    <t>CMC BOX 271721</t>
  </si>
  <si>
    <t>117 ROCK CREEK DR.</t>
  </si>
  <si>
    <t>MORRILTON</t>
  </si>
  <si>
    <t>ylin69@u.rochester.edu</t>
  </si>
  <si>
    <t>CMC BOX 271673</t>
  </si>
  <si>
    <t>65 Terrace Park</t>
  </si>
  <si>
    <t>'+1 (585) 5051018</t>
  </si>
  <si>
    <t>MCVVINA</t>
  </si>
  <si>
    <t>mlin27@u.rochester.edu</t>
  </si>
  <si>
    <t>LIN, SHAO</t>
  </si>
  <si>
    <t>CMC BOX 276456</t>
  </si>
  <si>
    <t>557 SENATOR ST</t>
  </si>
  <si>
    <t>ZIHUI</t>
  </si>
  <si>
    <t>zlin21@u.rochester.edu</t>
  </si>
  <si>
    <t>Lucy</t>
  </si>
  <si>
    <t>CMC BOX 271542</t>
  </si>
  <si>
    <t>Pudong New District</t>
  </si>
  <si>
    <t>Room 501, No.5, 212 Nong, Zaozhuang Rd.</t>
  </si>
  <si>
    <t>'+86 (166) 01702501</t>
  </si>
  <si>
    <t>mlin33@u.rochester.edu</t>
  </si>
  <si>
    <t>East Elmhurst, NY 11370</t>
  </si>
  <si>
    <t>30-47 73rd Street</t>
  </si>
  <si>
    <t>'+1 (347) 7052329</t>
  </si>
  <si>
    <t>clin59@u.rochester.edu</t>
  </si>
  <si>
    <t>Corning, NY 14830-3334</t>
  </si>
  <si>
    <t>17 Upland Dr</t>
  </si>
  <si>
    <t>Corning</t>
  </si>
  <si>
    <t>14830-3334</t>
  </si>
  <si>
    <t>'+1 (607) 4387110</t>
  </si>
  <si>
    <t>QIYU</t>
  </si>
  <si>
    <t>qiyu.lin@simon.rochester.edu</t>
  </si>
  <si>
    <t>Gongyuan Jiuli</t>
  </si>
  <si>
    <t>No.601, D2, Baoli</t>
  </si>
  <si>
    <t>'+1 (585) 4703188</t>
  </si>
  <si>
    <t>QIANYA</t>
  </si>
  <si>
    <t>qlin13@u.rochester.edu</t>
  </si>
  <si>
    <t>CMC BOX 272319</t>
  </si>
  <si>
    <t>208 Hudong Rd</t>
  </si>
  <si>
    <t>Rm 2305 Xiaokangyuan</t>
  </si>
  <si>
    <t>'+1 (858) 7925862</t>
  </si>
  <si>
    <t>YI</t>
  </si>
  <si>
    <t>ylin82@u.rochester.edu</t>
  </si>
  <si>
    <t>CMC BOX 272505</t>
  </si>
  <si>
    <t>Huangshan</t>
  </si>
  <si>
    <t>Huizhou District</t>
  </si>
  <si>
    <t>#102 Building A Yongjiajiayuan</t>
  </si>
  <si>
    <t>'+86 (182) 55953751</t>
  </si>
  <si>
    <t>Zhuyin</t>
  </si>
  <si>
    <t>Lin</t>
  </si>
  <si>
    <t>obach@qq.com</t>
  </si>
  <si>
    <t>200 Jinshang Road</t>
  </si>
  <si>
    <t>Room 704</t>
  </si>
  <si>
    <t>'+865925239371</t>
  </si>
  <si>
    <t>'+8613395011551</t>
  </si>
  <si>
    <t>Jingyong Lin</t>
  </si>
  <si>
    <t>Hongjia</t>
  </si>
  <si>
    <t>lhongjia@u.rochester.edu</t>
  </si>
  <si>
    <t>23-E, Block 6, Yundingcuifeng, Huangganggongyuan St., Futian district</t>
  </si>
  <si>
    <t>86 13528481173</t>
  </si>
  <si>
    <t>Hongjia Lin</t>
  </si>
  <si>
    <t>86 13612939098</t>
  </si>
  <si>
    <t>Yingfeng Li</t>
  </si>
  <si>
    <t>Dingxiang</t>
  </si>
  <si>
    <t>dlin29@u.rochester.edu</t>
  </si>
  <si>
    <t>CMC BOX 274517</t>
  </si>
  <si>
    <t>Apt 2011</t>
  </si>
  <si>
    <t>1 S Clinton Ave</t>
  </si>
  <si>
    <t>'+1 (760) 7049428</t>
  </si>
  <si>
    <t>LINDEMANN</t>
  </si>
  <si>
    <t>clindem2@u.rochester.edu</t>
  </si>
  <si>
    <t>Politics MSP</t>
  </si>
  <si>
    <t>LINDEMANN, CRAIG</t>
  </si>
  <si>
    <t>16 VAN FLEET ROAD</t>
  </si>
  <si>
    <t>NESHANIC STATION</t>
  </si>
  <si>
    <t>Lindemuth</t>
  </si>
  <si>
    <t>hlindemu_Simon@simon.rochester.edu</t>
  </si>
  <si>
    <t>Lindstrom</t>
  </si>
  <si>
    <t>Elain</t>
  </si>
  <si>
    <t>clindstr@u.rochester.edu</t>
  </si>
  <si>
    <t>CMC BOX 273928</t>
  </si>
  <si>
    <t>Victor, NY 14564-9370</t>
  </si>
  <si>
    <t>6626 Cherry St</t>
  </si>
  <si>
    <t>Victor</t>
  </si>
  <si>
    <t>14564-9370</t>
  </si>
  <si>
    <t>'+1 (585) 3649404</t>
  </si>
  <si>
    <t>NIKHILA</t>
  </si>
  <si>
    <t>LINGANUR</t>
  </si>
  <si>
    <t>nlinganu@u.rochester.edu</t>
  </si>
  <si>
    <t>Australia</t>
  </si>
  <si>
    <t>CMC BOX 271594</t>
  </si>
  <si>
    <t>Monash VIC 2904</t>
  </si>
  <si>
    <t>Monash, ACT, Australia</t>
  </si>
  <si>
    <t>20/30 William Hudson Crescent</t>
  </si>
  <si>
    <t>Monash</t>
  </si>
  <si>
    <t>'+1 (585) 3333333</t>
  </si>
  <si>
    <t>CAROLINA</t>
  </si>
  <si>
    <t>LION HE</t>
  </si>
  <si>
    <t>clionhe@u.rochester.edu</t>
  </si>
  <si>
    <t>HE HE DE LION, YU QING</t>
  </si>
  <si>
    <t>2273  85TH ST FL3</t>
  </si>
  <si>
    <t>GILBERT 389</t>
  </si>
  <si>
    <t>LIPE</t>
  </si>
  <si>
    <t>hlipe@u.rochester.edu</t>
  </si>
  <si>
    <t>LIPE, SUSAN</t>
  </si>
  <si>
    <t>CPU BOX 275448</t>
  </si>
  <si>
    <t>4184 POMPEY CENTER ROAD</t>
  </si>
  <si>
    <t>500 WILSON C JOSEPH BLVD</t>
  </si>
  <si>
    <t>Lipton</t>
  </si>
  <si>
    <t>clipton@u.rochester.edu</t>
  </si>
  <si>
    <t>CMC BOX 271020</t>
  </si>
  <si>
    <t>Austin, TX 78732-1235</t>
  </si>
  <si>
    <t>301 Emerald Ridge Dr</t>
  </si>
  <si>
    <t>78732-1235</t>
  </si>
  <si>
    <t>'+1 (512) 4964496</t>
  </si>
  <si>
    <t>Liss</t>
  </si>
  <si>
    <t>Michal</t>
  </si>
  <si>
    <t>kliss3@u.rochester.edu</t>
  </si>
  <si>
    <t>Gender, Sexuality, and Women's Studies [GSWH]</t>
  </si>
  <si>
    <t>Bethesda, MD 20814-4603</t>
  </si>
  <si>
    <t>4415 Chase Ave</t>
  </si>
  <si>
    <t>20814-4603</t>
  </si>
  <si>
    <t>'+1 (301) 6548923</t>
  </si>
  <si>
    <t>LISTOPADZKI</t>
  </si>
  <si>
    <t>tlistopa@u.rochester.edu</t>
  </si>
  <si>
    <t>LISTOPADZKI, DARIUSZ</t>
  </si>
  <si>
    <t>CMC BOX 272077</t>
  </si>
  <si>
    <t>2996 SOUTH OAKWOOD DRIVE</t>
  </si>
  <si>
    <t>PAINTED POST</t>
  </si>
  <si>
    <t>940 HILL COURT ROAD</t>
  </si>
  <si>
    <t>LISTRO</t>
  </si>
  <si>
    <t>PAULINE</t>
  </si>
  <si>
    <t>nlistro@u.rochester.edu</t>
  </si>
  <si>
    <t>LISTRO, SALLY</t>
  </si>
  <si>
    <t>CMC BOX 273711</t>
  </si>
  <si>
    <t>PO BOX 471</t>
  </si>
  <si>
    <t>VINEYARD HAVEN</t>
  </si>
  <si>
    <t>800 MASON ROAD</t>
  </si>
  <si>
    <t>Litsky</t>
  </si>
  <si>
    <t>hlitsky@u.rochester.edu</t>
  </si>
  <si>
    <t>CMC BOX 275975</t>
  </si>
  <si>
    <t>Wappingers Falls, NY 12590-6019</t>
  </si>
  <si>
    <t>56 Brown Rd</t>
  </si>
  <si>
    <t>Wappingers Falls</t>
  </si>
  <si>
    <t>12590-6019</t>
  </si>
  <si>
    <t>'+1 (845) 2498725</t>
  </si>
  <si>
    <t>Litt</t>
  </si>
  <si>
    <t>not seeking transfer credit</t>
  </si>
  <si>
    <t>Litza</t>
  </si>
  <si>
    <t>ZIWEI</t>
  </si>
  <si>
    <t>zliu39@u.rochester.edu</t>
  </si>
  <si>
    <t>YU, HUIJUN</t>
  </si>
  <si>
    <t>GILBERT 418</t>
  </si>
  <si>
    <t>YI-WEN</t>
  </si>
  <si>
    <t>yliu87@u.rochester.edu</t>
  </si>
  <si>
    <t>LIU, HSING-CHI</t>
  </si>
  <si>
    <t>CPU BOX 274163</t>
  </si>
  <si>
    <t>45 GEORGIAN RD.</t>
  </si>
  <si>
    <t>30 EAST SQUIRE DR.</t>
  </si>
  <si>
    <t>29 SUNG TSUEI RD</t>
  </si>
  <si>
    <t>BAOSHAN TOWNSHIP</t>
  </si>
  <si>
    <t>HSINCHU</t>
  </si>
  <si>
    <t>886-3-519-1043</t>
  </si>
  <si>
    <t>BINGYING</t>
  </si>
  <si>
    <t>bliu27@u.rochester.edu</t>
  </si>
  <si>
    <t>LIU, QIXUN</t>
  </si>
  <si>
    <t>CMC BOX 274688</t>
  </si>
  <si>
    <t>CROSBY 203</t>
  </si>
  <si>
    <t>YINYU</t>
  </si>
  <si>
    <t>yliu138@u.rochester.edu</t>
  </si>
  <si>
    <t>LI, YUTANG</t>
  </si>
  <si>
    <t>1906 CRITTENDEN RD</t>
  </si>
  <si>
    <t>APT6</t>
  </si>
  <si>
    <t>WEIDI</t>
  </si>
  <si>
    <t>wliu30@u.rochester.edu</t>
  </si>
  <si>
    <t>LIU, XUZHEN</t>
  </si>
  <si>
    <t>'+8613905743377</t>
  </si>
  <si>
    <t>CMC BOX 275799</t>
  </si>
  <si>
    <t>1796 CRITTENDEN ROAD APT #5</t>
  </si>
  <si>
    <t>tliu26@u.rochester.edu</t>
  </si>
  <si>
    <t>THURSTON, MARGARET</t>
  </si>
  <si>
    <t>BURTON 109</t>
  </si>
  <si>
    <t>MEIQI</t>
  </si>
  <si>
    <t>mliu41@u.rochester.edu</t>
  </si>
  <si>
    <t>LIU, XIANGHAI</t>
  </si>
  <si>
    <t>CMC BOX 273647</t>
  </si>
  <si>
    <t>236 PARKER STREET</t>
  </si>
  <si>
    <t>30 TERRACE PARK</t>
  </si>
  <si>
    <t>CHUANG</t>
  </si>
  <si>
    <t>cliu51@u.rochester.edu</t>
  </si>
  <si>
    <t>Nominated 10-10-2018</t>
  </si>
  <si>
    <t>LIU, JIE</t>
  </si>
  <si>
    <t>_8613720331652</t>
  </si>
  <si>
    <t>CMC BOX 273955</t>
  </si>
  <si>
    <t>RIVERVIEW BUILDING G, 304</t>
  </si>
  <si>
    <t>PEINAN</t>
  </si>
  <si>
    <t>peinan.liu@simon.rochester.edu</t>
  </si>
  <si>
    <t>HUAN</t>
  </si>
  <si>
    <t>hliu50@u.rochester.edu</t>
  </si>
  <si>
    <t>CMC BOX 274770</t>
  </si>
  <si>
    <t>Garden #1 Jingan Rd</t>
  </si>
  <si>
    <t>88 F 601 Vanke City</t>
  </si>
  <si>
    <t>ZHENDONG</t>
  </si>
  <si>
    <t>zliu60@u.rochester.edu</t>
  </si>
  <si>
    <t>Computational Linguistics [CLN]</t>
  </si>
  <si>
    <t>yuelu, Changsha</t>
  </si>
  <si>
    <t>Apt 1404</t>
  </si>
  <si>
    <t>Building 12, HENG DA HUA FU, North, jinxing bei Rd.</t>
  </si>
  <si>
    <t>'+1 (585) 4905926</t>
  </si>
  <si>
    <t>cliu61@u.rochester.edu</t>
  </si>
  <si>
    <t>LIU, CHRISTINA</t>
  </si>
  <si>
    <t>CMC BOX 271259</t>
  </si>
  <si>
    <t>3125 TIBBETT AVE</t>
  </si>
  <si>
    <t>APT 1F</t>
  </si>
  <si>
    <t>1F</t>
  </si>
  <si>
    <t>JIALIN</t>
  </si>
  <si>
    <t>jliu112@u.rochester.edu</t>
  </si>
  <si>
    <t>CMC BOX 274341</t>
  </si>
  <si>
    <t>No.3 Beihuang Muchang Street, Tongzhou District</t>
  </si>
  <si>
    <t>Room 1416, Unit2, Building 6, World Commercial Centre</t>
  </si>
  <si>
    <t>'+86 (132) 61697896</t>
  </si>
  <si>
    <t>ELISE CHI MAN</t>
  </si>
  <si>
    <t>eliu15@u.rochester.edu</t>
  </si>
  <si>
    <t>UNITED KINGDOM</t>
  </si>
  <si>
    <t>LIU, BENJAMIN</t>
  </si>
  <si>
    <t>APT. #422</t>
  </si>
  <si>
    <t>APT 422</t>
  </si>
  <si>
    <t>ZHAOJING</t>
  </si>
  <si>
    <t>zliu66@u.rochester.edu</t>
  </si>
  <si>
    <t>CMC BOX 274908</t>
  </si>
  <si>
    <t>13 Jiang Ning Lu Qin Huai Dist</t>
  </si>
  <si>
    <t>Bldg 3 Rm 401 Yi Jing Yuan</t>
  </si>
  <si>
    <t>'+1 (585) 4657801</t>
  </si>
  <si>
    <t>xliu96@u.rochester.edu</t>
  </si>
  <si>
    <t>CMC BOX 275037</t>
  </si>
  <si>
    <t>Ezhou</t>
  </si>
  <si>
    <t>Phase 2 A1 43 101 Bldg</t>
  </si>
  <si>
    <t>Minfu Rd Huarong Dist</t>
  </si>
  <si>
    <t>YUANG</t>
  </si>
  <si>
    <t>yliu205@u.rochester.edu</t>
  </si>
  <si>
    <t>CMC BOX 271572</t>
  </si>
  <si>
    <t>No. 2 Dexian East Road</t>
  </si>
  <si>
    <t>5-1-1202 Baolixiyuechengjun</t>
  </si>
  <si>
    <t>'+1 (959) 9298741</t>
  </si>
  <si>
    <t>HAITIAN</t>
  </si>
  <si>
    <t>hliu56@u.rochester.edu</t>
  </si>
  <si>
    <t>ESM</t>
  </si>
  <si>
    <t>CMC BOX 277391</t>
  </si>
  <si>
    <t>Jiangdong S Rd #353</t>
  </si>
  <si>
    <t>Riyuexincheng #17 Rm 1004</t>
  </si>
  <si>
    <t>YUZHE</t>
  </si>
  <si>
    <t>yliu206@u.rochester.edu</t>
  </si>
  <si>
    <t>CMC BOX 276289</t>
  </si>
  <si>
    <t>No. 7366 Erhuan East Road,</t>
  </si>
  <si>
    <t>Building 30</t>
  </si>
  <si>
    <t>'+1 (585) 4305215</t>
  </si>
  <si>
    <t>Jinan, China</t>
  </si>
  <si>
    <t>ZEKAI</t>
  </si>
  <si>
    <t>zliu82@u.rochester.edu</t>
  </si>
  <si>
    <t>Theory [TH]</t>
  </si>
  <si>
    <t>Gongye 8th Street, Shekou</t>
  </si>
  <si>
    <t>15-18c Taohuayuan</t>
  </si>
  <si>
    <t>'+1 (508) 9037108</t>
  </si>
  <si>
    <t>tliu31@u.rochester.edu</t>
  </si>
  <si>
    <t>CMC BOX 273231</t>
  </si>
  <si>
    <t>Chaoyang Dist</t>
  </si>
  <si>
    <t>#4-1506 Huixinyuan Huixinxi St</t>
  </si>
  <si>
    <t>'+1 (585) 7526505</t>
  </si>
  <si>
    <t>BINGYI</t>
  </si>
  <si>
    <t>bliu40@u.rochester.edu</t>
  </si>
  <si>
    <t>CMC BOX 276660</t>
  </si>
  <si>
    <t>Zhongxincheng Community Caishi</t>
  </si>
  <si>
    <t>Apartment 1702 , Unit 5, Build</t>
  </si>
  <si>
    <t>'+1 (585) 7056171</t>
  </si>
  <si>
    <t>ZHIWEI</t>
  </si>
  <si>
    <t>zliu84@u.rochester.edu</t>
  </si>
  <si>
    <t>CMC BOX 271963</t>
  </si>
  <si>
    <t>Rm 1102 Bldg 44</t>
  </si>
  <si>
    <t>Fengcheng N Rd Weiyang Dist</t>
  </si>
  <si>
    <t>LING</t>
  </si>
  <si>
    <t>lliu59@u.rochester.edu</t>
  </si>
  <si>
    <t>CMC BOX 275151</t>
  </si>
  <si>
    <t>Huangpu District</t>
  </si>
  <si>
    <t>899 S Xizang Rd Apt 1306</t>
  </si>
  <si>
    <t>'+1 (585) 4240281</t>
  </si>
  <si>
    <t>HANRUI</t>
  </si>
  <si>
    <t>hliu60@u.rochester.edu</t>
  </si>
  <si>
    <t>CMC BOX 276105</t>
  </si>
  <si>
    <t>Juye Road, Pudong New District</t>
  </si>
  <si>
    <t>RM.204 NO.10, Alley 80, Juye Xiaoqu</t>
  </si>
  <si>
    <t>'+86 (187) 06172580</t>
  </si>
  <si>
    <t>TIANXIANG</t>
  </si>
  <si>
    <t>tliu34@u.rochester.edu</t>
  </si>
  <si>
    <t>CMC BOX 274214</t>
  </si>
  <si>
    <t>Rm 101 #45 Lane 1536 Puxiu Rd</t>
  </si>
  <si>
    <t>DEHE</t>
  </si>
  <si>
    <t>dliu24@u.rochester.edu</t>
  </si>
  <si>
    <t>South Youyi Rd</t>
  </si>
  <si>
    <t>107 Zhongtangyuanshu</t>
  </si>
  <si>
    <t>XIAOXUAN</t>
  </si>
  <si>
    <t>xliu115@u.rochester.edu</t>
  </si>
  <si>
    <t>Tanjie East 2-1-1602</t>
  </si>
  <si>
    <t>Changtonglu 4 Longhu Changying</t>
  </si>
  <si>
    <t>SUYI</t>
  </si>
  <si>
    <t>sliu67@u.rochester.edu</t>
  </si>
  <si>
    <t>CMC BOX 271347</t>
  </si>
  <si>
    <t>Yangguangcheng Guoji Rd</t>
  </si>
  <si>
    <t>Room 2102, Building 7, Jinyin</t>
  </si>
  <si>
    <t>'+1 (585) 5322533</t>
  </si>
  <si>
    <t>YURONG</t>
  </si>
  <si>
    <t>yliu217@u.rochester.edu</t>
  </si>
  <si>
    <t>CMC BOX 274352</t>
  </si>
  <si>
    <t>Dongshan Street Jiangning Dist</t>
  </si>
  <si>
    <t>24-202 Mingyue Garden</t>
  </si>
  <si>
    <t>YITIAN</t>
  </si>
  <si>
    <t>yliu207@u.rochester.edu</t>
  </si>
  <si>
    <t>CMC BOX 273650</t>
  </si>
  <si>
    <t>Rm 106 Blck 46 Chengdu Huayuan</t>
  </si>
  <si>
    <t>No 8 Qingyang Avenue</t>
  </si>
  <si>
    <t>'+1 (585) 4107503</t>
  </si>
  <si>
    <t>yliu203@u.rochester.edu</t>
  </si>
  <si>
    <t>CMC BOX 276897</t>
  </si>
  <si>
    <t>Chiao Tung University Road</t>
  </si>
  <si>
    <t>1-3-1110, Jiaoda Jiayuan</t>
  </si>
  <si>
    <t>'+1 (917) 9998318</t>
  </si>
  <si>
    <t>RUISI</t>
  </si>
  <si>
    <t>rliu25@u.rochester.edu</t>
  </si>
  <si>
    <t>CMC BOX 272308</t>
  </si>
  <si>
    <t>#297 Changjiang W Rd</t>
  </si>
  <si>
    <t>Rm 2304 Bldg 10 Jinyuhuafu</t>
  </si>
  <si>
    <t>'+1 (585) 4046919</t>
  </si>
  <si>
    <t>Liu</t>
  </si>
  <si>
    <t>jliu149@u.rochester.edu</t>
  </si>
  <si>
    <t>Dongzhimen St</t>
  </si>
  <si>
    <t>86 13706330022</t>
  </si>
  <si>
    <t>Yijun</t>
  </si>
  <si>
    <t>13120091310@163.com</t>
  </si>
  <si>
    <t>Haidian District, Xiangshan Street,</t>
  </si>
  <si>
    <t>Xiangbaiqi No.2, Building 3, Unit 4, Room 401</t>
  </si>
  <si>
    <t>'+86 13120091310</t>
  </si>
  <si>
    <t>Yijun Liu</t>
  </si>
  <si>
    <t>Runzhou</t>
  </si>
  <si>
    <t>rliu30@u.rochester.edu</t>
  </si>
  <si>
    <t>Rm 1904, Building#4, Mantingfangyuan, Haidian, Beijing</t>
  </si>
  <si>
    <t>?+86?18611527396</t>
  </si>
  <si>
    <t>Haitao Liu</t>
  </si>
  <si>
    <t>YUNAN</t>
  </si>
  <si>
    <t>yliu166@u.rochester.edu</t>
  </si>
  <si>
    <t>Xicheng</t>
  </si>
  <si>
    <t>503 Bldg 17 St S Xizhimen Dist</t>
  </si>
  <si>
    <t>'+1 (585) 4703419</t>
  </si>
  <si>
    <t>Pinxin</t>
  </si>
  <si>
    <t>pliu23@u.rochester.edu</t>
  </si>
  <si>
    <t>Rongchuangxiyuan</t>
  </si>
  <si>
    <t>Taihu Road, Binhu District</t>
  </si>
  <si>
    <t>Room. 301, No. 109</t>
  </si>
  <si>
    <t>'+8618362377428</t>
  </si>
  <si>
    <t>Pinxin Liu</t>
  </si>
  <si>
    <t>Xiaoshan</t>
  </si>
  <si>
    <t>18513603086@163.com</t>
  </si>
  <si>
    <t>Room5-1-601, TianLeyuan, Chaoyang district</t>
  </si>
  <si>
    <t>'+8618513603086</t>
  </si>
  <si>
    <t>Xinyi</t>
  </si>
  <si>
    <t>xliu118@u.rochester.edu</t>
  </si>
  <si>
    <t>2-2206, Duhuixuan, Nanjing Road, Heping District</t>
  </si>
  <si>
    <t>Mingrui</t>
  </si>
  <si>
    <t>schwartzchild420@gmail.com</t>
  </si>
  <si>
    <t>No. 8 Room 301, 315 Str. Wudong Rd. Yangpu Distr. Shanghai, China</t>
  </si>
  <si>
    <t>Wenhua Huayuan</t>
  </si>
  <si>
    <t>Residence</t>
  </si>
  <si>
    <t>andyslnsw@gmail.com</t>
  </si>
  <si>
    <t>Room 8B Unit 8 Building 1</t>
  </si>
  <si>
    <t>1 Weifang Road West Pudong</t>
  </si>
  <si>
    <t>'+86 13788916217</t>
  </si>
  <si>
    <t>Yuchen Liu</t>
  </si>
  <si>
    <t>Shiyu</t>
  </si>
  <si>
    <t>liusy20020124@gmail.com</t>
  </si>
  <si>
    <t>Room D, Building41, Number358 West Guilin Street</t>
  </si>
  <si>
    <t>Shiyu Liu</t>
  </si>
  <si>
    <t>Yifei</t>
  </si>
  <si>
    <t>yliu231@u.rochester.edu</t>
  </si>
  <si>
    <t>165#,Shuimo Jiangnan Phase1, Donghualin Street</t>
  </si>
  <si>
    <t>Suzhou Industrial Park</t>
  </si>
  <si>
    <t>YIFANG</t>
  </si>
  <si>
    <t>yliu191@u.rochester.edu</t>
  </si>
  <si>
    <t>CMC BOX 274708</t>
  </si>
  <si>
    <t>Zhengzhou, Henan</t>
  </si>
  <si>
    <t>Xinyuan Mingjia, Xinyuan Rd</t>
  </si>
  <si>
    <t>E Apt 11f E Unit Bldg 62</t>
  </si>
  <si>
    <t>TIANBO</t>
  </si>
  <si>
    <t>tliu36@u.rochester.edu</t>
  </si>
  <si>
    <t>Shanxi, China</t>
  </si>
  <si>
    <t>Andedongli Liupukang</t>
  </si>
  <si>
    <t>Apt 502 Unit 6 6# Bldg</t>
  </si>
  <si>
    <t>'+1 (585) 2245032</t>
  </si>
  <si>
    <t>YAO</t>
  </si>
  <si>
    <t>yliu204@u.rochester.edu</t>
  </si>
  <si>
    <t>CMC BOX 276763</t>
  </si>
  <si>
    <t>Hongfu Rd., Daxing District</t>
  </si>
  <si>
    <t>R1203, Building 4, Unit 3, Hon</t>
  </si>
  <si>
    <t>'+1 (585) 4136047</t>
  </si>
  <si>
    <t>Zitao</t>
  </si>
  <si>
    <t>zliu89@u.rochester.edu</t>
  </si>
  <si>
    <t>DD31, TianLu Shangceng, LeiFeng Ave.</t>
  </si>
  <si>
    <t>Hunan</t>
  </si>
  <si>
    <t>Home Address</t>
  </si>
  <si>
    <t>Beibei</t>
  </si>
  <si>
    <t>bliu41@u.rochester.edu</t>
  </si>
  <si>
    <t>15F Building C, Shenye Huayuan Fuzhong One Road Futian District</t>
  </si>
  <si>
    <t>'+86 18681505290</t>
  </si>
  <si>
    <t>CMC BOX 271885</t>
  </si>
  <si>
    <t>Donghualin Street,</t>
  </si>
  <si>
    <t>165#, Shuimo Jiangnan Phase1,</t>
  </si>
  <si>
    <t>'+1 (585) 7540476</t>
  </si>
  <si>
    <t>CMC BOX 272205</t>
  </si>
  <si>
    <t>Yuelu District</t>
  </si>
  <si>
    <t>DD 31, Tianlu Bieshu, Jianshan Rd.</t>
  </si>
  <si>
    <t>CMC BOX 273668</t>
  </si>
  <si>
    <t>Beichen District, Tianjin</t>
  </si>
  <si>
    <t>Beichen District</t>
  </si>
  <si>
    <t>Beichen Road ShengTingHaoJing 8-1-502</t>
  </si>
  <si>
    <t>'+86 (185) 22269458</t>
  </si>
  <si>
    <t>CMC BOX 274283</t>
  </si>
  <si>
    <t>Fuzhong One Road Futian District</t>
  </si>
  <si>
    <t>15F Building C, Shenye Huayuan</t>
  </si>
  <si>
    <t>'+1 (818) 2725366</t>
  </si>
  <si>
    <t>Sichen</t>
  </si>
  <si>
    <t>sliu97@u.rochester.edu</t>
  </si>
  <si>
    <t>CMC BOX 274097</t>
  </si>
  <si>
    <t>Harbin</t>
  </si>
  <si>
    <t>Songbei District</t>
  </si>
  <si>
    <t>9-2-101, No.132 Shimao Avenue</t>
  </si>
  <si>
    <t>'+1 (585) 4834036</t>
  </si>
  <si>
    <t>Jianhua</t>
  </si>
  <si>
    <t>jliu156@u.rochester.edu</t>
  </si>
  <si>
    <t>CMC BOX 276786</t>
  </si>
  <si>
    <t>Zhongshan</t>
  </si>
  <si>
    <t>11 Ma Cao Cun, Wu Gui Shan</t>
  </si>
  <si>
    <t>'+86 (156) 25391311</t>
  </si>
  <si>
    <t>Minhui</t>
  </si>
  <si>
    <t>mliu64@u.rochester.edu</t>
  </si>
  <si>
    <t>CMC BOX 275129</t>
  </si>
  <si>
    <t>Andover, MA 01810-7330</t>
  </si>
  <si>
    <t>B5 Colonial Dr</t>
  </si>
  <si>
    <t>Andover</t>
  </si>
  <si>
    <t>'+1 (978) 6011963</t>
  </si>
  <si>
    <t>Ruitong</t>
  </si>
  <si>
    <t>rliu43@u.rochester.edu</t>
  </si>
  <si>
    <t>New York, NY 10044</t>
  </si>
  <si>
    <t>Apt 1036, 888 Main St</t>
  </si>
  <si>
    <t>'+1 (516) 3511179</t>
  </si>
  <si>
    <t>fliu23@u.rochester.edu</t>
  </si>
  <si>
    <t>Office of College Enrollment</t>
  </si>
  <si>
    <t>cliu87@u.Rochester.edu</t>
  </si>
  <si>
    <t>last viewed 8/9</t>
  </si>
  <si>
    <t>Canxin</t>
  </si>
  <si>
    <t>cliu75@u.Rochester.edu</t>
  </si>
  <si>
    <t>sliu120@u.Rochester.edu</t>
  </si>
  <si>
    <t>Rimini, Italy</t>
  </si>
  <si>
    <t>Shizhao</t>
  </si>
  <si>
    <t>Brain &amp; Cog Sciences Grads</t>
  </si>
  <si>
    <t>vliverpo@u.rochester.edu</t>
  </si>
  <si>
    <t>CIEE Madrid, Spain</t>
  </si>
  <si>
    <t>MCLEAN, DIANNE</t>
  </si>
  <si>
    <t>CMC BOX 274578</t>
  </si>
  <si>
    <t>167A HARRISON AVE</t>
  </si>
  <si>
    <t>LIVINGSTON</t>
  </si>
  <si>
    <t>dlivings@u.rochester.edu</t>
  </si>
  <si>
    <t>WEISS, ANNE</t>
  </si>
  <si>
    <t>CPU BOX 271087</t>
  </si>
  <si>
    <t>109 WETHERILL RD</t>
  </si>
  <si>
    <t>RONNY</t>
  </si>
  <si>
    <t>LLERENA</t>
  </si>
  <si>
    <t>rllerena@u.rochester.edu</t>
  </si>
  <si>
    <t>GUERREOR, JANETH</t>
  </si>
  <si>
    <t>227-30 113TH AVENUE</t>
  </si>
  <si>
    <t>Lloyd</t>
  </si>
  <si>
    <t>nlloyd@u.rochester.edu</t>
  </si>
  <si>
    <t>Scarsdale, NY 10583-4300</t>
  </si>
  <si>
    <t>30 Winchcombe Way</t>
  </si>
  <si>
    <t>10583-4300</t>
  </si>
  <si>
    <t>'+1 (914) 9071682</t>
  </si>
  <si>
    <t>Allison</t>
  </si>
  <si>
    <t>alloyd6@u.rochester.edu</t>
  </si>
  <si>
    <t>CMC BOX 271968</t>
  </si>
  <si>
    <t>Slingerlands, NY 12159-9313</t>
  </si>
  <si>
    <t>12 Staffords Xing</t>
  </si>
  <si>
    <t>Slingerlands</t>
  </si>
  <si>
    <t>12159-9313</t>
  </si>
  <si>
    <t>'+1 (518) 4158732</t>
  </si>
  <si>
    <t>Khristen</t>
  </si>
  <si>
    <t>Loaiza</t>
  </si>
  <si>
    <t>kloaiza@u.rochester.edu</t>
  </si>
  <si>
    <t>Lockard</t>
  </si>
  <si>
    <t>llockard@u.rochester.edu</t>
  </si>
  <si>
    <t>LOCKE</t>
  </si>
  <si>
    <t>patrick.locke@simon.rochester.edu</t>
  </si>
  <si>
    <t>LODATO</t>
  </si>
  <si>
    <t>klodato@u.rochester.edu</t>
  </si>
  <si>
    <t>CMC BOX 276098</t>
  </si>
  <si>
    <t>39 Terrace Park</t>
  </si>
  <si>
    <t>'+1 (203) 8698236</t>
  </si>
  <si>
    <t>LODER</t>
  </si>
  <si>
    <t>sloder@u.rochester.edu</t>
  </si>
  <si>
    <t>LODER, GUS</t>
  </si>
  <si>
    <t>RIVERVIEW C 402C</t>
  </si>
  <si>
    <t>7364 SPRING MOUNTAIN DR</t>
  </si>
  <si>
    <t>EAST SYRACUSE</t>
  </si>
  <si>
    <t>Loftus</t>
  </si>
  <si>
    <t>Reiter</t>
  </si>
  <si>
    <t>tloftus2@u.rochester.edu</t>
  </si>
  <si>
    <t>Natick, MA 01760-4441</t>
  </si>
  <si>
    <t>82 Pond St</t>
  </si>
  <si>
    <t>'+1 (508) 3147863</t>
  </si>
  <si>
    <t>Rochelle</t>
  </si>
  <si>
    <t>arlogan@butler.edu</t>
  </si>
  <si>
    <t>BUTLER UNIVERSITY (INDIANAPOLIS, IN)</t>
  </si>
  <si>
    <t>4204 N. Meridian St.</t>
  </si>
  <si>
    <t>Indianapolis</t>
  </si>
  <si>
    <t>Anna Logan</t>
  </si>
  <si>
    <t>LAURENCE</t>
  </si>
  <si>
    <t>LOHMAN</t>
  </si>
  <si>
    <t>llohman@u.rochester.edu</t>
  </si>
  <si>
    <t>LOHMAN, JOHN</t>
  </si>
  <si>
    <t>CMC BOX 275775</t>
  </si>
  <si>
    <t>70 KING PHILIP DR.</t>
  </si>
  <si>
    <t>101 CRITTENDEN BLVD.</t>
  </si>
  <si>
    <t>Lohr</t>
  </si>
  <si>
    <t>klohr@vassar.edu</t>
  </si>
  <si>
    <t>2274 Polk Valley Rd</t>
  </si>
  <si>
    <t>Hellertown</t>
  </si>
  <si>
    <t>MINH</t>
  </si>
  <si>
    <t>LOI</t>
  </si>
  <si>
    <t>NHON</t>
  </si>
  <si>
    <t>mloi@u.rochester.edu</t>
  </si>
  <si>
    <t>CMC BOX 274609</t>
  </si>
  <si>
    <t>Staten Island, NY 10305</t>
  </si>
  <si>
    <t>152 Lily Pond Ave</t>
  </si>
  <si>
    <t>Staten Island</t>
  </si>
  <si>
    <t>'+1 (210) 6360392</t>
  </si>
  <si>
    <t>LOIN</t>
  </si>
  <si>
    <t>aloin@u.rochester.edu</t>
  </si>
  <si>
    <t>LOIN, KAREN</t>
  </si>
  <si>
    <t>CMC BOX 273746</t>
  </si>
  <si>
    <t>120 HARWOOD FARM RD</t>
  </si>
  <si>
    <t>SOUTHBRIDGE</t>
  </si>
  <si>
    <t>GALE 130</t>
  </si>
  <si>
    <t>LOISEAU</t>
  </si>
  <si>
    <t>sloisea2@u.rochester.edu</t>
  </si>
  <si>
    <t>CMC BOX 274322</t>
  </si>
  <si>
    <t>Williston, VT 05495-8986</t>
  </si>
  <si>
    <t>693 Hanon Dr</t>
  </si>
  <si>
    <t>Williston</t>
  </si>
  <si>
    <t>'+1 (802) 8819726</t>
  </si>
  <si>
    <t>PHOEBE</t>
  </si>
  <si>
    <t>LOK</t>
  </si>
  <si>
    <t>HOU YEE</t>
  </si>
  <si>
    <t>plok@u.rochester.edu</t>
  </si>
  <si>
    <t>CHAN, LI THIN</t>
  </si>
  <si>
    <t>CMC BOX 274338</t>
  </si>
  <si>
    <t>1484 83RD ST</t>
  </si>
  <si>
    <t>LIORA</t>
  </si>
  <si>
    <t>llondon2@u.rochester.edu</t>
  </si>
  <si>
    <t>LONDON, YONAH</t>
  </si>
  <si>
    <t>1424 WASHINGTON ST</t>
  </si>
  <si>
    <t>EVANSTON</t>
  </si>
  <si>
    <t>897 GENESEE ST.</t>
  </si>
  <si>
    <t>Loney</t>
  </si>
  <si>
    <t>Whitley</t>
  </si>
  <si>
    <t>jloney@u.rochester.edu</t>
  </si>
  <si>
    <t>Linguistics Research Abroad</t>
  </si>
  <si>
    <t>Durban, South Africa</t>
  </si>
  <si>
    <t>CMC BOX 275029</t>
  </si>
  <si>
    <t>Wilmington, DE 19803-3727</t>
  </si>
  <si>
    <t>111 Peirce Rd</t>
  </si>
  <si>
    <t>19803-3727</t>
  </si>
  <si>
    <t>'+1 (302) 4949001</t>
  </si>
  <si>
    <t>WENDY</t>
  </si>
  <si>
    <t>LONG</t>
  </si>
  <si>
    <t>CHENGYI</t>
  </si>
  <si>
    <t>clong9@u.rochester.edu</t>
  </si>
  <si>
    <t>LONG, KANG FU</t>
  </si>
  <si>
    <t>CPU BOX 271673</t>
  </si>
  <si>
    <t>159 TAPPAN ST</t>
  </si>
  <si>
    <t>KEARNY</t>
  </si>
  <si>
    <t>WILLY</t>
  </si>
  <si>
    <t>wlong3@u.rochester.edu</t>
  </si>
  <si>
    <t>LONG, GRANT</t>
  </si>
  <si>
    <t>36 OXFORD COURT</t>
  </si>
  <si>
    <t>ENGLISHTOWN</t>
  </si>
  <si>
    <t>24 SANFORD STREET APT 4</t>
  </si>
  <si>
    <t>36 W. PEACHTREE CRT</t>
  </si>
  <si>
    <t>MOUNT LAUREL</t>
  </si>
  <si>
    <t>ylong6@u.rochester.edu</t>
  </si>
  <si>
    <t>Tanyu Rd Tianhe Dist</t>
  </si>
  <si>
    <t>Rm 2703 Bldg 4 Jian Grdn #88</t>
  </si>
  <si>
    <t>'+1 (585) 3608464</t>
  </si>
  <si>
    <t>LONGFELLOW</t>
  </si>
  <si>
    <t>ilongfel@u.rochester.edu</t>
  </si>
  <si>
    <t>Sustainability [SS]</t>
  </si>
  <si>
    <t>CMC BOX 273581</t>
  </si>
  <si>
    <t>58 St James Pl</t>
  </si>
  <si>
    <t>'+1 (716) 2284094</t>
  </si>
  <si>
    <t>LOOMIS</t>
  </si>
  <si>
    <t>sloomis2@u.rochester.edu</t>
  </si>
  <si>
    <t>LOOMIS, LISA</t>
  </si>
  <si>
    <t>CMC BOX 275770</t>
  </si>
  <si>
    <t>9 EAST PRESCOTT ST.</t>
  </si>
  <si>
    <t>7 HUMISTON CIRCLE</t>
  </si>
  <si>
    <t>LOPEZ</t>
  </si>
  <si>
    <t>jlopez21@u.rochester.edu</t>
  </si>
  <si>
    <t>IES Abroad Quito Direct Enrollment - Universidad San Francisco de Quito</t>
  </si>
  <si>
    <t>CHACON, BLANCA</t>
  </si>
  <si>
    <t>CPU BOX 273831</t>
  </si>
  <si>
    <t>2922 PITKIN AVE.</t>
  </si>
  <si>
    <t>RIVERVIEW BUILDING E</t>
  </si>
  <si>
    <t>jlopez29@u.rochester.edu</t>
  </si>
  <si>
    <t>LOPEZ, ELLEN</t>
  </si>
  <si>
    <t>BOX 199</t>
  </si>
  <si>
    <t>18 HARKIN LN</t>
  </si>
  <si>
    <t>HICKSVILLE</t>
  </si>
  <si>
    <t>jlopez27@u.rochester.edu</t>
  </si>
  <si>
    <t>COFIELD, JASON</t>
  </si>
  <si>
    <t>CMC BOX 273848</t>
  </si>
  <si>
    <t>1220 S 34TH ST</t>
  </si>
  <si>
    <t>KANSAS CITY</t>
  </si>
  <si>
    <t>alopez19@u.rochester.edu</t>
  </si>
  <si>
    <t>CMC BOX 274583</t>
  </si>
  <si>
    <t>Madison, WI 53719</t>
  </si>
  <si>
    <t>6 Bennet Ct</t>
  </si>
  <si>
    <t>'+1 (608) 4459820</t>
  </si>
  <si>
    <t>Paula</t>
  </si>
  <si>
    <t>Lopez Fagundez Brise√±o</t>
  </si>
  <si>
    <t>Nominated 2/28/26</t>
  </si>
  <si>
    <t>Claudia</t>
  </si>
  <si>
    <t>L√≥pez Molini</t>
  </si>
  <si>
    <t>Teresa</t>
  </si>
  <si>
    <t>clopezmo@u.rochester.edu</t>
  </si>
  <si>
    <t>San Juan, PR 00927-6213</t>
  </si>
  <si>
    <t>140 Calle Mimosa</t>
  </si>
  <si>
    <t>'+1 (787) 4054513</t>
  </si>
  <si>
    <t>Lopus</t>
  </si>
  <si>
    <t>rlopus@u.rochester.edu</t>
  </si>
  <si>
    <t>CMC BOX 274826</t>
  </si>
  <si>
    <t>Venetia, PA 15367-1196</t>
  </si>
  <si>
    <t>402 Greyhawk Cir</t>
  </si>
  <si>
    <t>Venetia</t>
  </si>
  <si>
    <t>15367-1196</t>
  </si>
  <si>
    <t>'+1 (412) 8496592</t>
  </si>
  <si>
    <t>REBEKAH</t>
  </si>
  <si>
    <t>LORENZ</t>
  </si>
  <si>
    <t>rlorenz2@u.rochester.edu</t>
  </si>
  <si>
    <t>LORENZ, MARK</t>
  </si>
  <si>
    <t>BOX 204</t>
  </si>
  <si>
    <t>249 WICKERBERRY DR</t>
  </si>
  <si>
    <t>APT 741</t>
  </si>
  <si>
    <t>Loria</t>
  </si>
  <si>
    <t>sloria@u.rochester.edu</t>
  </si>
  <si>
    <t>Lotts</t>
  </si>
  <si>
    <t>elotts@u.rochester.edu</t>
  </si>
  <si>
    <t>CMC BOX 275086</t>
  </si>
  <si>
    <t>115 Arvine Heights</t>
  </si>
  <si>
    <t>'+1 (541) 9731633</t>
  </si>
  <si>
    <t>LOUGHRAN</t>
  </si>
  <si>
    <t>bloughra@u.rochester.edu</t>
  </si>
  <si>
    <t>LOUGHRAN, LISA</t>
  </si>
  <si>
    <t>500JOSEPHC WILSON BLVDKENDRICK</t>
  </si>
  <si>
    <t>P.O. BOX 2846</t>
  </si>
  <si>
    <t>TUBA CITY</t>
  </si>
  <si>
    <t>KENDRICK</t>
  </si>
  <si>
    <t>LOVE</t>
  </si>
  <si>
    <t>MCCLINTIC</t>
  </si>
  <si>
    <t>plove5@u.rochester.edu</t>
  </si>
  <si>
    <t>CMC BOX 277062</t>
  </si>
  <si>
    <t>Hillsborough, CA 94010</t>
  </si>
  <si>
    <t>25 Madrone Place</t>
  </si>
  <si>
    <t>'+1 (650) 2077136</t>
  </si>
  <si>
    <t>Lovelace</t>
  </si>
  <si>
    <t>plovelac@u.Rochester.edu</t>
  </si>
  <si>
    <t>TERRANCE</t>
  </si>
  <si>
    <t>LOVELADY</t>
  </si>
  <si>
    <t>terrance.lovelady@simon.rochester.edu</t>
  </si>
  <si>
    <t>1600 MARYLAND AVENUE NE</t>
  </si>
  <si>
    <t>UNIT 241</t>
  </si>
  <si>
    <t>WASHINGTON, D.C.</t>
  </si>
  <si>
    <t>Loveland</t>
  </si>
  <si>
    <t>llovela2@u.rochester.edu</t>
  </si>
  <si>
    <t>CMC BOX 275200</t>
  </si>
  <si>
    <t>Baltimore, MD 21209-4513</t>
  </si>
  <si>
    <t>1709 Sulgrave Ave</t>
  </si>
  <si>
    <t>21209-4513</t>
  </si>
  <si>
    <t>'+1 (443) 5310899</t>
  </si>
  <si>
    <t>AINE</t>
  </si>
  <si>
    <t>LOWNDES</t>
  </si>
  <si>
    <t>MAIRWEN</t>
  </si>
  <si>
    <t>alowndes@u.rochester.edu</t>
  </si>
  <si>
    <t>LOWNDES, HELEN</t>
  </si>
  <si>
    <t>CMC BOX 271530</t>
  </si>
  <si>
    <t>971 N VALLEY RD</t>
  </si>
  <si>
    <t>PAOLI</t>
  </si>
  <si>
    <t>April</t>
  </si>
  <si>
    <t>Loy</t>
  </si>
  <si>
    <t>aloy@u.rochester.edu</t>
  </si>
  <si>
    <t>CMC BOX 274447</t>
  </si>
  <si>
    <t>Gales Ferry, CT 06335-1040</t>
  </si>
  <si>
    <t>44 Bittersweet Dr</t>
  </si>
  <si>
    <t>Gales Ferry</t>
  </si>
  <si>
    <t>'+1 (860) 3736988</t>
  </si>
  <si>
    <t>JOHN ROY</t>
  </si>
  <si>
    <t>LOZADA</t>
  </si>
  <si>
    <t>BULARAN</t>
  </si>
  <si>
    <t>jlozada3@u.rochester.edu</t>
  </si>
  <si>
    <t>CMC BOX 274245</t>
  </si>
  <si>
    <t>New Milford, NJ 07646</t>
  </si>
  <si>
    <t>126 California Ave, Apt B</t>
  </si>
  <si>
    <t>New Milford</t>
  </si>
  <si>
    <t>'+1 (201) 2897933</t>
  </si>
  <si>
    <t>LENA</t>
  </si>
  <si>
    <t>LU</t>
  </si>
  <si>
    <t>llu9@u.rochester.edu</t>
  </si>
  <si>
    <t>LU, TONG</t>
  </si>
  <si>
    <t>CPU BOX 275987</t>
  </si>
  <si>
    <t>239 W 24TH ST</t>
  </si>
  <si>
    <t>SOUTHSIDE DEKIEWIET 1112</t>
  </si>
  <si>
    <t>QINGJIE</t>
  </si>
  <si>
    <t>qlu7@u.rochester.edu</t>
  </si>
  <si>
    <t>CMC BOX 272434</t>
  </si>
  <si>
    <t>Wuhu</t>
  </si>
  <si>
    <t>Hua Yuan Zheshan Xi Rd</t>
  </si>
  <si>
    <t>Rm 501 Unit 3 Bldg 16 Feng</t>
  </si>
  <si>
    <t>'+1 (816) 6951497</t>
  </si>
  <si>
    <t>ylu48@u.rochester.edu</t>
  </si>
  <si>
    <t>ChangNing District, Shanghai</t>
  </si>
  <si>
    <t>#2, Room 503</t>
  </si>
  <si>
    <t>West Huaihai Road, NO.288</t>
  </si>
  <si>
    <t>'+86 (181) 17240829</t>
  </si>
  <si>
    <t>YLU71@U.ROCHESTER.EDU</t>
  </si>
  <si>
    <t>Zhongyi Building</t>
  </si>
  <si>
    <t>#580 Nanjing Road West</t>
  </si>
  <si>
    <t>Jing'an District</t>
  </si>
  <si>
    <t>'+8615661500703</t>
  </si>
  <si>
    <t>Current working company</t>
  </si>
  <si>
    <t>YUYING</t>
  </si>
  <si>
    <t>ylu59@u.rochester.edu</t>
  </si>
  <si>
    <t>CMC BOX 274210</t>
  </si>
  <si>
    <t>Zhanghong Rd Minhang Dist</t>
  </si>
  <si>
    <t>Rm 302 #8 Lane 135</t>
  </si>
  <si>
    <t>'+1 (585) 2867481</t>
  </si>
  <si>
    <t>Lu</t>
  </si>
  <si>
    <t>L18938945387@126.com</t>
  </si>
  <si>
    <t>Futian District, Qiaoxiang Road</t>
  </si>
  <si>
    <t>JIKE</t>
  </si>
  <si>
    <t>jlu48@u.rochester.edu</t>
  </si>
  <si>
    <t>CMC BOX 276905</t>
  </si>
  <si>
    <t>Xicheng District</t>
  </si>
  <si>
    <t>9f, Bda, No.1, Xuanwumenwai St</t>
  </si>
  <si>
    <t>'+1 (585) 3519641</t>
  </si>
  <si>
    <t>ylu71@u.rochester.edu</t>
  </si>
  <si>
    <t>CMC BOX 272236</t>
  </si>
  <si>
    <t>Baotou</t>
  </si>
  <si>
    <t>Tuanjie Street, Kundulun District</t>
  </si>
  <si>
    <t>Room401, Mingxuan Building#3, Xinxingyipin Xiaoqu</t>
  </si>
  <si>
    <t>'+1 (434) 4663843</t>
  </si>
  <si>
    <t>tlu10@u.rochester.edu</t>
  </si>
  <si>
    <t>CMC BOX 273959</t>
  </si>
  <si>
    <t>Antuosha Rd</t>
  </si>
  <si>
    <t>4/17f, Qiaoxiang Villiage, 9</t>
  </si>
  <si>
    <t>'+86 (189) 38945387</t>
  </si>
  <si>
    <t>Jinghan</t>
  </si>
  <si>
    <t>jlu54@u.rochester.edu</t>
  </si>
  <si>
    <t>CMC BOX 276049</t>
  </si>
  <si>
    <t>Rm 802, No.35, Yujingwan</t>
  </si>
  <si>
    <t>'+86 (189) 21115535</t>
  </si>
  <si>
    <t>Linfei</t>
  </si>
  <si>
    <t>llu14@u.rochester.edu</t>
  </si>
  <si>
    <t>BD15, RM1004</t>
  </si>
  <si>
    <t>No 2518 Longhua Road</t>
  </si>
  <si>
    <t>'+86 (182) 01913914</t>
  </si>
  <si>
    <t>LUAN</t>
  </si>
  <si>
    <t>PU-LIANG</t>
  </si>
  <si>
    <t>vluan@u.rochester.edu</t>
  </si>
  <si>
    <t>LIANG, YAN</t>
  </si>
  <si>
    <t>CPU BOX 272312</t>
  </si>
  <si>
    <t>14970 SOUTHMERE PLACE</t>
  </si>
  <si>
    <t>SURREY</t>
  </si>
  <si>
    <t>BC</t>
  </si>
  <si>
    <t>V4A 6P8</t>
  </si>
  <si>
    <t>LUBIN</t>
  </si>
  <si>
    <t>BLAIR</t>
  </si>
  <si>
    <t>alubin2@u.rochester.edu</t>
  </si>
  <si>
    <t>LUBIN, JILL</t>
  </si>
  <si>
    <t>14 MARY JANE LANE</t>
  </si>
  <si>
    <t>WESTPORT</t>
  </si>
  <si>
    <t>RYNIQUE</t>
  </si>
  <si>
    <t>LATRICE</t>
  </si>
  <si>
    <t>rlucas6@u.rochester.edu</t>
  </si>
  <si>
    <t>GRIFFITHS, ALEEM</t>
  </si>
  <si>
    <t>5922 SOUTHFORD STREET</t>
  </si>
  <si>
    <t>995 GENESEE ST. 4</t>
  </si>
  <si>
    <t>3215 ADELIA ST</t>
  </si>
  <si>
    <t>Juan</t>
  </si>
  <si>
    <t>Lucena Fois</t>
  </si>
  <si>
    <t>De Jesus</t>
  </si>
  <si>
    <t>jlucenaf@u.rochester.edu</t>
  </si>
  <si>
    <t>Italy</t>
  </si>
  <si>
    <t>Miami, FL 33196</t>
  </si>
  <si>
    <t>11914 SW 153rd Pl</t>
  </si>
  <si>
    <t>Miami</t>
  </si>
  <si>
    <t>'+1 (786) 6038420</t>
  </si>
  <si>
    <t>Lorenzo</t>
  </si>
  <si>
    <t>Luciani</t>
  </si>
  <si>
    <t>llucian2@u.Rochester.edu</t>
  </si>
  <si>
    <t>DIS HSA submitted 6/18</t>
  </si>
  <si>
    <t>Art Library-RR Library</t>
  </si>
  <si>
    <t>IES Abroad London - Social Sciences &amp; Sustainability</t>
  </si>
  <si>
    <t>Meets Requirements</t>
  </si>
  <si>
    <t>Luciano</t>
  </si>
  <si>
    <t>alucian4@u.rochester.edu</t>
  </si>
  <si>
    <t>She/They</t>
  </si>
  <si>
    <t>CMC BOX 275489</t>
  </si>
  <si>
    <t>Bronx, NY 10452-6143</t>
  </si>
  <si>
    <t>1525 Walton Ave Apt 6F</t>
  </si>
  <si>
    <t>10452-6143</t>
  </si>
  <si>
    <t>'+1 (347) 5208587</t>
  </si>
  <si>
    <t>TESSA</t>
  </si>
  <si>
    <t>LUDWICK</t>
  </si>
  <si>
    <t>GEORGELYNN</t>
  </si>
  <si>
    <t>tludwick@u.rochester.edu</t>
  </si>
  <si>
    <t>Chardon, OH 44024</t>
  </si>
  <si>
    <t>12129 Burlington Glen Dr</t>
  </si>
  <si>
    <t>Chardon</t>
  </si>
  <si>
    <t>'+1 (440) 2269284</t>
  </si>
  <si>
    <t>HEDY</t>
  </si>
  <si>
    <t>LUDWIG</t>
  </si>
  <si>
    <t>TARNOFF</t>
  </si>
  <si>
    <t>hludwig@u.rochester.edu</t>
  </si>
  <si>
    <t>TARNOFF, WENDY</t>
  </si>
  <si>
    <t>CMC BOX 271331</t>
  </si>
  <si>
    <t>708 OAK SPRINGS RD</t>
  </si>
  <si>
    <t>BRYN MAWR</t>
  </si>
  <si>
    <t>RIVERVIEW A103</t>
  </si>
  <si>
    <t>ZETH</t>
  </si>
  <si>
    <t>LUJAN</t>
  </si>
  <si>
    <t>zlujan2@u.rochester.edu</t>
  </si>
  <si>
    <t>TORALES, VICTORIA</t>
  </si>
  <si>
    <t>CMC BOX 275840</t>
  </si>
  <si>
    <t>405 S LINCOLN RD</t>
  </si>
  <si>
    <t>Luna-Gastelum</t>
  </si>
  <si>
    <t>Luisa</t>
  </si>
  <si>
    <t>alunagas@u.rochester.edu</t>
  </si>
  <si>
    <t>Summer Research at Universidad de las Americas Puebla</t>
  </si>
  <si>
    <t>San Andres Cholula, Mexico</t>
  </si>
  <si>
    <t>Selkirk, NY 12158-9740</t>
  </si>
  <si>
    <t>35 Linton St</t>
  </si>
  <si>
    <t>Selkirk</t>
  </si>
  <si>
    <t>12158-9740</t>
  </si>
  <si>
    <t>'+1 (518) 9445216</t>
  </si>
  <si>
    <t>LUNDSTROM</t>
  </si>
  <si>
    <t>alundstr@u.rochester.edu</t>
  </si>
  <si>
    <t>Bologna</t>
  </si>
  <si>
    <t>LUNDSTROM, CHRIS</t>
  </si>
  <si>
    <t>542 HILAIRE ROAD</t>
  </si>
  <si>
    <t>ST DAVIDS</t>
  </si>
  <si>
    <t>Yilin</t>
  </si>
  <si>
    <t>Luo</t>
  </si>
  <si>
    <t>yluo21@u.rochester.edu</t>
  </si>
  <si>
    <t>CUI, YONGMEI</t>
  </si>
  <si>
    <t>'+86 138 5328 1970</t>
  </si>
  <si>
    <t>CMC BOX 276839</t>
  </si>
  <si>
    <t>HUIZHONG</t>
  </si>
  <si>
    <t>LUO</t>
  </si>
  <si>
    <t>hluo4@u.rochester.edu</t>
  </si>
  <si>
    <t>University of Macau</t>
  </si>
  <si>
    <t>Macau, Macao</t>
  </si>
  <si>
    <t>LUO, DANGLI</t>
  </si>
  <si>
    <t>86-13909272165</t>
  </si>
  <si>
    <t>1625 SOUTH AVE</t>
  </si>
  <si>
    <t>jluo22@u.rochester.edu</t>
  </si>
  <si>
    <t>CMC BOX 273627</t>
  </si>
  <si>
    <t>Vestal, NY 13850-2652</t>
  </si>
  <si>
    <t>205 William St</t>
  </si>
  <si>
    <t>13850-2652</t>
  </si>
  <si>
    <t>'+1 (607) 7613991</t>
  </si>
  <si>
    <t>FANGYU</t>
  </si>
  <si>
    <t>fluo4@u.rochester.edu</t>
  </si>
  <si>
    <t>CMC BOX 276461</t>
  </si>
  <si>
    <t>18 Nan Qing Rd, Nan Shan Dist</t>
  </si>
  <si>
    <t>Nan Shan Yi Jing A11b</t>
  </si>
  <si>
    <t>'+86 (138) 23169782</t>
  </si>
  <si>
    <t>Siyang</t>
  </si>
  <si>
    <t>Lucciloz@yeah.net</t>
  </si>
  <si>
    <t>29-10 No.96 Jiuchang Garden, Shunsha Road</t>
  </si>
  <si>
    <t>Changping District, Beijing</t>
  </si>
  <si>
    <t>'+86 18601279025</t>
  </si>
  <si>
    <t>Hanfang</t>
  </si>
  <si>
    <t>hluo8@u.rochester.edu</t>
  </si>
  <si>
    <t>Zhujiangtaiyangcheng</t>
  </si>
  <si>
    <t>Beibin Street</t>
  </si>
  <si>
    <t>Chongqing</t>
  </si>
  <si>
    <t>Hanfang Luo</t>
  </si>
  <si>
    <t>CMC BOX 276192</t>
  </si>
  <si>
    <t>'+86 (138) 83940545</t>
  </si>
  <si>
    <t>hluo10@u.rochester.edu</t>
  </si>
  <si>
    <t>Permission Given 09/24/22</t>
  </si>
  <si>
    <t>mluo10@simon.rochester.edu</t>
  </si>
  <si>
    <t>25 Rosemount St.</t>
  </si>
  <si>
    <t>'+1 (585) 4068701</t>
  </si>
  <si>
    <t>Santino</t>
  </si>
  <si>
    <t>Lupica-Tondo</t>
  </si>
  <si>
    <t>slupicat@u.rochester.edu</t>
  </si>
  <si>
    <t>CMC BOX 272812</t>
  </si>
  <si>
    <t>Weston, FL 33327-2018</t>
  </si>
  <si>
    <t>1321 Chenille Cir</t>
  </si>
  <si>
    <t>33327-2018</t>
  </si>
  <si>
    <t>'+1 (954) 4707375</t>
  </si>
  <si>
    <t>Lussier</t>
  </si>
  <si>
    <t>Katherina</t>
  </si>
  <si>
    <t>alussier@u.rochester.edu</t>
  </si>
  <si>
    <t>Bowie, MD 20715</t>
  </si>
  <si>
    <t>8000 Chestnut Ave.</t>
  </si>
  <si>
    <t>Bowie</t>
  </si>
  <si>
    <t>'+1 (301) 2547230</t>
  </si>
  <si>
    <t>Rolf</t>
  </si>
  <si>
    <t>Lux</t>
  </si>
  <si>
    <t>rolf.lux@simon.rochester.edu</t>
  </si>
  <si>
    <t>Luzzio</t>
  </si>
  <si>
    <t>mluzzio2@u.rochester.edu</t>
  </si>
  <si>
    <t>Groton, CT 06340-4874</t>
  </si>
  <si>
    <t>175 Crosswinds Dr</t>
  </si>
  <si>
    <t>Groton</t>
  </si>
  <si>
    <t>'+1 (860) 5366457</t>
  </si>
  <si>
    <t>DARIA</t>
  </si>
  <si>
    <t>LYNCH</t>
  </si>
  <si>
    <t>dlynch5@u.rochester.edu</t>
  </si>
  <si>
    <t>BAKHMETYEVA, TATYANA</t>
  </si>
  <si>
    <t>3.933.93</t>
  </si>
  <si>
    <t>CMC BOX 274666</t>
  </si>
  <si>
    <t>1608 HIGHLAND AVENUE</t>
  </si>
  <si>
    <t>2744 ELMWOOD AVENUE</t>
  </si>
  <si>
    <t>Lyness</t>
  </si>
  <si>
    <t>tlyness@u.rochester.edu</t>
  </si>
  <si>
    <t>slynn@u.rochester.edu</t>
  </si>
  <si>
    <t>CHAITOWITZ, DINA</t>
  </si>
  <si>
    <t>6 DUBLIN ROAD</t>
  </si>
  <si>
    <t>WINDHAM</t>
  </si>
  <si>
    <t>84 WINBOURNE RD</t>
  </si>
  <si>
    <t>Jordan - Arabic Language</t>
  </si>
  <si>
    <t>LYSKAWA</t>
  </si>
  <si>
    <t>mlyskawa@u.rochester.edu</t>
  </si>
  <si>
    <t>LYSKAWA, CHRISTINE</t>
  </si>
  <si>
    <t>CMC BOX 271027</t>
  </si>
  <si>
    <t>439 S CHERRYWOOD ST.</t>
  </si>
  <si>
    <t>WEST COVINA</t>
  </si>
  <si>
    <t>RIVERVIEW 307</t>
  </si>
  <si>
    <t>ZHAOZHOU</t>
  </si>
  <si>
    <t>LYU</t>
  </si>
  <si>
    <t>zlyu2@u.rochester.edu</t>
  </si>
  <si>
    <t>LYU, CHUANJUN</t>
  </si>
  <si>
    <t>CMC BOX 275808</t>
  </si>
  <si>
    <t>BURTON HALL 223</t>
  </si>
  <si>
    <t>YUSHU</t>
  </si>
  <si>
    <t>ylyu7@u.rochester.edu</t>
  </si>
  <si>
    <t>CMC BOX 274087</t>
  </si>
  <si>
    <t>No. 76 8-1-702</t>
  </si>
  <si>
    <t>Baiziwan Naner Road</t>
  </si>
  <si>
    <t>'+1 (585) 7648699</t>
  </si>
  <si>
    <t>Jiaming</t>
  </si>
  <si>
    <t>Lyu</t>
  </si>
  <si>
    <t>13917912591@163.com</t>
  </si>
  <si>
    <t>Room 2401, Building10, No.176 Zhenping Road</t>
  </si>
  <si>
    <t>Putuo District</t>
  </si>
  <si>
    <t>Jiaming Lyu</t>
  </si>
  <si>
    <t>SHIYU</t>
  </si>
  <si>
    <t>sma13@u.rochester.edu</t>
  </si>
  <si>
    <t>WU, JIANRONG</t>
  </si>
  <si>
    <t>86-13718011353</t>
  </si>
  <si>
    <t>371, 300 DEKIEWIET ROAD</t>
  </si>
  <si>
    <t>lma15@u.rochester.edu</t>
  </si>
  <si>
    <t>CMC BOX 273215</t>
  </si>
  <si>
    <t>Haimen</t>
  </si>
  <si>
    <t>Haimen Jiangsu Province</t>
  </si>
  <si>
    <t>#3001 Lane 12 Longxin Grdn</t>
  </si>
  <si>
    <t>'+1 (585) 6226135</t>
  </si>
  <si>
    <t>tma8@u.rochester.edu</t>
  </si>
  <si>
    <t>MA, HONGZHEN</t>
  </si>
  <si>
    <t>CMC BOX 271883</t>
  </si>
  <si>
    <t>O BRIEN 402</t>
  </si>
  <si>
    <t>UNIVERSITY OF ROCHSTER</t>
  </si>
  <si>
    <t>585 510 8308</t>
  </si>
  <si>
    <t>HAOMING</t>
  </si>
  <si>
    <t>hma15@u.rochester.edu</t>
  </si>
  <si>
    <t>Zhangjiagang</t>
  </si>
  <si>
    <t>Huayuan</t>
  </si>
  <si>
    <t>Rm 306 Bldg 8 Dong Du</t>
  </si>
  <si>
    <t>'+1 (585) 9553403</t>
  </si>
  <si>
    <t>RUIXIN</t>
  </si>
  <si>
    <t>rma2@u.rochester.edu</t>
  </si>
  <si>
    <t>CMC BOX 271971</t>
  </si>
  <si>
    <t>Bldg 6 Chaoyang District</t>
  </si>
  <si>
    <t>#21 Guangqu Rd Rm 1402 Unit 4</t>
  </si>
  <si>
    <t>'+1 (585) 3199905</t>
  </si>
  <si>
    <t>MINGJUN</t>
  </si>
  <si>
    <t>mma8@u.rochester.edu</t>
  </si>
  <si>
    <t>CMC BOX 272210</t>
  </si>
  <si>
    <t>Zhujianglvzhoujiayuan 18 1805</t>
  </si>
  <si>
    <t>18 Jianguo Road</t>
  </si>
  <si>
    <t>'+1 (585) 4654697</t>
  </si>
  <si>
    <t>hma14@u.rochester.edu</t>
  </si>
  <si>
    <t>CMC BOX 273341</t>
  </si>
  <si>
    <t>Guoji #8 Linke Rd Jinshui Dist</t>
  </si>
  <si>
    <t>Rm 1301 Unit 3 Bldg 2 Feichang</t>
  </si>
  <si>
    <t>'+1 (585) 2780758</t>
  </si>
  <si>
    <t>Liwei</t>
  </si>
  <si>
    <t>lma18@u.rochester.edu</t>
  </si>
  <si>
    <t>5-1-7A CUIDIEYUAN, LANDIANCHANG ROAD, HAIDIAN DISTRICT</t>
  </si>
  <si>
    <t>'+86 13520039811</t>
  </si>
  <si>
    <t>none</t>
  </si>
  <si>
    <t>Zhankun Ma</t>
  </si>
  <si>
    <t>Father of Liwei Ma</t>
  </si>
  <si>
    <t>Zeming</t>
  </si>
  <si>
    <t>zma19@ur.rochester.edu</t>
  </si>
  <si>
    <t>1666 Beijing Donglu</t>
  </si>
  <si>
    <t>Xinchengguojihuadu, Building 3, Unit 2, Apt1103</t>
  </si>
  <si>
    <t>Jiangxi</t>
  </si>
  <si>
    <t>'+8615650718801</t>
  </si>
  <si>
    <t>Liuyi Wang</t>
  </si>
  <si>
    <t>Roan</t>
  </si>
  <si>
    <t>roan.ma@mail.utoronto.ca</t>
  </si>
  <si>
    <t>PHILIPPE</t>
  </si>
  <si>
    <t>MAASS</t>
  </si>
  <si>
    <t>pmaass@u.rochester.edu</t>
  </si>
  <si>
    <t>Politics HofC</t>
  </si>
  <si>
    <t>MAASS-MORENO, ROBERTO</t>
  </si>
  <si>
    <t>Philippe</t>
  </si>
  <si>
    <t>He/His</t>
  </si>
  <si>
    <t>616 CANNON RD</t>
  </si>
  <si>
    <t>115 WESTMORELAND DR</t>
  </si>
  <si>
    <t>ROBERTO MAASS</t>
  </si>
  <si>
    <t>FATHER</t>
  </si>
  <si>
    <t>MACDONALD</t>
  </si>
  <si>
    <t>TERESA</t>
  </si>
  <si>
    <t>amacdon4@u.rochester.edu</t>
  </si>
  <si>
    <t>MACDONALD, GARY</t>
  </si>
  <si>
    <t>CPU BOX 271204</t>
  </si>
  <si>
    <t>65 HAYDEN ROWE STREET</t>
  </si>
  <si>
    <t>147 MILLBANK STREET</t>
  </si>
  <si>
    <t>emacdon2@u.rochester.edu</t>
  </si>
  <si>
    <t>IES Abroad Tokyo - Language Intensive</t>
  </si>
  <si>
    <t>MACDONALD, ANGELA</t>
  </si>
  <si>
    <t>CPU BOX 274329</t>
  </si>
  <si>
    <t>6033 KUTTSHILL DR, NE</t>
  </si>
  <si>
    <t>ROCKFORD</t>
  </si>
  <si>
    <t>6060 BELDING RD</t>
  </si>
  <si>
    <t>C.</t>
  </si>
  <si>
    <t>lmacdon6@u.rochester.edu</t>
  </si>
  <si>
    <t>MACDONALD, BRIGID</t>
  </si>
  <si>
    <t>CMC BOX 274944</t>
  </si>
  <si>
    <t>1 HOLT STREET</t>
  </si>
  <si>
    <t>BUILDING E, ROOM 101A</t>
  </si>
  <si>
    <t>Macdonald</t>
  </si>
  <si>
    <t>macdonald.faye02@gmail.com</t>
  </si>
  <si>
    <t>Mach</t>
  </si>
  <si>
    <t>atmach@iu.edu</t>
  </si>
  <si>
    <t>4086 Yellowstone Loop</t>
  </si>
  <si>
    <t>Dumfries</t>
  </si>
  <si>
    <t>Virginia</t>
  </si>
  <si>
    <t>Robert Mach</t>
  </si>
  <si>
    <t>amach2@u.Rochester.edu</t>
  </si>
  <si>
    <t>CARLA-KEYANNA</t>
  </si>
  <si>
    <t>MACIAS-CERVANTES</t>
  </si>
  <si>
    <t>cmacias2@u.rochester.edu</t>
  </si>
  <si>
    <t>OGLESBY-MACIAS, ROSETTA</t>
  </si>
  <si>
    <t>CPU BOX 275608</t>
  </si>
  <si>
    <t>480 EAST 21 ST, APT A2</t>
  </si>
  <si>
    <t>SUE B</t>
  </si>
  <si>
    <t>Anes</t>
  </si>
  <si>
    <t>Macic</t>
  </si>
  <si>
    <t>amacic@ur.rochester.edu</t>
  </si>
  <si>
    <t>88000 Mostar 06</t>
  </si>
  <si>
    <t>Put Za Topli Dol Bb</t>
  </si>
  <si>
    <t>Mostar</t>
  </si>
  <si>
    <t>Sr</t>
  </si>
  <si>
    <t>'+1 (585) 4108273</t>
  </si>
  <si>
    <t>Put za Topli dol, bb, Sehovina</t>
  </si>
  <si>
    <t>'+38661925299</t>
  </si>
  <si>
    <t>Amela Macic</t>
  </si>
  <si>
    <t>Macisaac</t>
  </si>
  <si>
    <t>lmacisaa@u.rochester.edu</t>
  </si>
  <si>
    <t>no IES application</t>
  </si>
  <si>
    <t>Gender, Sexuality, and Women's Studies [WMS]</t>
  </si>
  <si>
    <t>CMC BOX 272032</t>
  </si>
  <si>
    <t>Kingston, NY 12401-3419</t>
  </si>
  <si>
    <t>78 Dunneman Ave</t>
  </si>
  <si>
    <t>12401-3419</t>
  </si>
  <si>
    <t>'+1 (845) 9430579</t>
  </si>
  <si>
    <t>89 South Manor Ave</t>
  </si>
  <si>
    <t>Lori MacIsaac</t>
  </si>
  <si>
    <t>Mackall</t>
  </si>
  <si>
    <t>Milton Roberts</t>
  </si>
  <si>
    <t>jmackall@u.rochester.edu</t>
  </si>
  <si>
    <t>Take 5</t>
  </si>
  <si>
    <t>CMC BOX 271053</t>
  </si>
  <si>
    <t>Bethesda, MD 20814-1337</t>
  </si>
  <si>
    <t>7809 Marion Ln</t>
  </si>
  <si>
    <t>20814-1337</t>
  </si>
  <si>
    <t>'+1 (301) 5032067</t>
  </si>
  <si>
    <t>Mackey</t>
  </si>
  <si>
    <t>bmackey3@u.rochester.edu</t>
  </si>
  <si>
    <t>CMC BOX 276686</t>
  </si>
  <si>
    <t>Potsdam, NY 13676-2106</t>
  </si>
  <si>
    <t>7 Hillcrest Dr</t>
  </si>
  <si>
    <t>Potsdam</t>
  </si>
  <si>
    <t>13676-2106</t>
  </si>
  <si>
    <t>'+1 (805) 4409293</t>
  </si>
  <si>
    <t>Maclean</t>
  </si>
  <si>
    <t>rmaclean@u.rochester.edu</t>
  </si>
  <si>
    <t>CMC BOX 276780</t>
  </si>
  <si>
    <t>Houston, TX 77059-4033</t>
  </si>
  <si>
    <t>16831 Middle Forest Dr</t>
  </si>
  <si>
    <t>77059-4033</t>
  </si>
  <si>
    <t>'+1 (281) 9875872</t>
  </si>
  <si>
    <t>MACMILLAN</t>
  </si>
  <si>
    <t>ALLAN</t>
  </si>
  <si>
    <t>ryan.macmillan@simon.rochester.edu</t>
  </si>
  <si>
    <t>25 CHESTNUT DRIVE</t>
  </si>
  <si>
    <t>MacMillan</t>
  </si>
  <si>
    <t>Stuart</t>
  </si>
  <si>
    <t>jmacmill@u.rochester.edu</t>
  </si>
  <si>
    <t>Music Composition [CMP]</t>
  </si>
  <si>
    <t>Toronto, ON M5N 2M3</t>
  </si>
  <si>
    <t>143 Latimer Ave</t>
  </si>
  <si>
    <t>M5N 2M3</t>
  </si>
  <si>
    <t>'+1 (914) 4141561</t>
  </si>
  <si>
    <t>Maconaughey</t>
  </si>
  <si>
    <t>emaconau@u.rochester.edu</t>
  </si>
  <si>
    <t>English, Japanese</t>
  </si>
  <si>
    <t>GIANNA</t>
  </si>
  <si>
    <t>MACRI</t>
  </si>
  <si>
    <t>gmacri@u.rochester.edu</t>
  </si>
  <si>
    <t>MACRI, NATALIE</t>
  </si>
  <si>
    <t>CMC BOX 276705</t>
  </si>
  <si>
    <t>49 DUNBAR STREET</t>
  </si>
  <si>
    <t>CHATHAM</t>
  </si>
  <si>
    <t>SIT Cuzco, Peru</t>
  </si>
  <si>
    <t>jmacri@u.rochester.edu</t>
  </si>
  <si>
    <t>MACRI, DONNA</t>
  </si>
  <si>
    <t>10 DAIRY LANE</t>
  </si>
  <si>
    <t>ASBURY</t>
  </si>
  <si>
    <t>Tanur</t>
  </si>
  <si>
    <t>Madaree</t>
  </si>
  <si>
    <t>tanur.madaree@simon.rochester.edu</t>
  </si>
  <si>
    <t>78 Genesee Drive</t>
  </si>
  <si>
    <t>'+13474316542</t>
  </si>
  <si>
    <t>Edward Bampoe</t>
  </si>
  <si>
    <t>Roommate</t>
  </si>
  <si>
    <t>TRACE</t>
  </si>
  <si>
    <t>MADDOX</t>
  </si>
  <si>
    <t>tmaddox3@u.rochester.edu</t>
  </si>
  <si>
    <t>MILLER, RONDA</t>
  </si>
  <si>
    <t>DROPPED COURSES/WITHDRAWN</t>
  </si>
  <si>
    <t>CPU BOX 276204</t>
  </si>
  <si>
    <t>4560 WINDROW DR</t>
  </si>
  <si>
    <t>GROVE CITY</t>
  </si>
  <si>
    <t>VALENTINE TOWER 871</t>
  </si>
  <si>
    <t>DIANA</t>
  </si>
  <si>
    <t>MAGANA</t>
  </si>
  <si>
    <t>RUBY</t>
  </si>
  <si>
    <t>dmagana@u.rochester.edu</t>
  </si>
  <si>
    <t>NAGLE-MCNAUGHTON, TIMOTHY</t>
  </si>
  <si>
    <t>CMC BOX 272723</t>
  </si>
  <si>
    <t>1410 QUEEN AVE</t>
  </si>
  <si>
    <t>YAKIMA</t>
  </si>
  <si>
    <t>BARRY</t>
  </si>
  <si>
    <t>MAGENYA</t>
  </si>
  <si>
    <t>ADINO</t>
  </si>
  <si>
    <t>bmagenya@u.rochester.edu</t>
  </si>
  <si>
    <t>MAGENYA, OSCAR</t>
  </si>
  <si>
    <t>DEKIEWET 722</t>
  </si>
  <si>
    <t>Magirias</t>
  </si>
  <si>
    <t>nicole.magirias@mail.utoronto.ca</t>
  </si>
  <si>
    <t>JEFFRY</t>
  </si>
  <si>
    <t>MAGLOIRE</t>
  </si>
  <si>
    <t>jmagloi2@u.rochester.edu</t>
  </si>
  <si>
    <t>MAGLOIRE, JACQUELIN</t>
  </si>
  <si>
    <t>CPU BOX 274486</t>
  </si>
  <si>
    <t>363 NEW YORK AVE APT 6D</t>
  </si>
  <si>
    <t>Roberto</t>
  </si>
  <si>
    <t>Magri¬†</t>
  </si>
  <si>
    <t>roberto.magri@simon.rochester.edu</t>
  </si>
  <si>
    <t>Magyar</t>
  </si>
  <si>
    <t>mmagyar@u.rochester.edu</t>
  </si>
  <si>
    <t>Acton, MA 01720-4608</t>
  </si>
  <si>
    <t>1 Nagog Hill Rd</t>
  </si>
  <si>
    <t>'+1 (978) 2386770</t>
  </si>
  <si>
    <t>LESLEY</t>
  </si>
  <si>
    <t>MAH</t>
  </si>
  <si>
    <t>WEI-LEE</t>
  </si>
  <si>
    <t>lmah@u.rochester.edu</t>
  </si>
  <si>
    <t>CIEE Intensive Chinese Language and Culture Program in Taipei, Taiwan</t>
  </si>
  <si>
    <t>MAH, JAMES</t>
  </si>
  <si>
    <t>1848 FUTURE DRIVE NE</t>
  </si>
  <si>
    <t>SALEM</t>
  </si>
  <si>
    <t>CASSANDRA</t>
  </si>
  <si>
    <t>MAHAR</t>
  </si>
  <si>
    <t>cmahar2@u.rochester.edu</t>
  </si>
  <si>
    <t>BECKER, PAULA</t>
  </si>
  <si>
    <t>44 MONUMENT AVE.</t>
  </si>
  <si>
    <t>CHARLESTOWN</t>
  </si>
  <si>
    <t>Mahoney</t>
  </si>
  <si>
    <t>nmahone5@u.rochester.edu</t>
  </si>
  <si>
    <t>CMC BOX 277368</t>
  </si>
  <si>
    <t>Webster, NY 14580-8526</t>
  </si>
  <si>
    <t>1480 Fallen Leaf Ter</t>
  </si>
  <si>
    <t>14580-8526</t>
  </si>
  <si>
    <t>'+1 (585) 2004233</t>
  </si>
  <si>
    <t>Abdoul Rasmane</t>
  </si>
  <si>
    <t>Maiga</t>
  </si>
  <si>
    <t>amaiga@u.rochester.edu</t>
  </si>
  <si>
    <t>Khalifa University of Science and Technology (GE3 - Engineering)</t>
  </si>
  <si>
    <t>Abu Dhabi, United Arab Emirates</t>
  </si>
  <si>
    <t>Burkina Faso</t>
  </si>
  <si>
    <t>CMC BOX 275043</t>
  </si>
  <si>
    <t>Jersey City, NJ 07306</t>
  </si>
  <si>
    <t>9 homestead pl Apt 2201</t>
  </si>
  <si>
    <t>'+1 (585) 5039585</t>
  </si>
  <si>
    <t>Mains</t>
  </si>
  <si>
    <t>Pauline</t>
  </si>
  <si>
    <t>smains2@u.rochester.edu</t>
  </si>
  <si>
    <t>CMC BOX 363</t>
  </si>
  <si>
    <t>Mechanicsburg, PA 17050-5259</t>
  </si>
  <si>
    <t>121 Balfour Dr</t>
  </si>
  <si>
    <t>17050-5259</t>
  </si>
  <si>
    <t>'+1 (717) 6976520</t>
  </si>
  <si>
    <t>MAIR</t>
  </si>
  <si>
    <t>gmair@u.rochester.edu</t>
  </si>
  <si>
    <t>Lake Oswego, OR 97035-1194</t>
  </si>
  <si>
    <t>2902 Orchard Hill Pl</t>
  </si>
  <si>
    <t>Lake Oswego</t>
  </si>
  <si>
    <t>97035-1194</t>
  </si>
  <si>
    <t>'+1 (503) 7247242</t>
  </si>
  <si>
    <t>MAITLAND</t>
  </si>
  <si>
    <t>dmaitlan@u.rochester.edu</t>
  </si>
  <si>
    <t>MAITLAND, DESTINY</t>
  </si>
  <si>
    <t>CMC BOX 273074</t>
  </si>
  <si>
    <t>180-06 146 RD</t>
  </si>
  <si>
    <t>SPRINGFIELD GARDEN</t>
  </si>
  <si>
    <t>18006 146 ROAD</t>
  </si>
  <si>
    <t>Majury</t>
  </si>
  <si>
    <t>karamajury@yahoo.com</t>
  </si>
  <si>
    <t>SUSQUEHANNA UNIVERSITY (SELINSGROVE, PA)</t>
  </si>
  <si>
    <t>8 Fox Chase Rd</t>
  </si>
  <si>
    <t>Oak Ridge</t>
  </si>
  <si>
    <t>Kara Marie Majury</t>
  </si>
  <si>
    <t>VLADIMIR</t>
  </si>
  <si>
    <t>MAKSIMOVSKI</t>
  </si>
  <si>
    <t>vmaksimo@u.rochester.edu</t>
  </si>
  <si>
    <t>MAKSIMOVSKI, DEJAN</t>
  </si>
  <si>
    <t>CMC BOX 276408</t>
  </si>
  <si>
    <t>WILDER TOWER 825</t>
  </si>
  <si>
    <t>Muhammad Salar</t>
  </si>
  <si>
    <t>Malik</t>
  </si>
  <si>
    <t>mmalik13@Simon.rochester.edu</t>
  </si>
  <si>
    <t>Mallah</t>
  </si>
  <si>
    <t>tmallah@u.rochester.edu</t>
  </si>
  <si>
    <t>Gender, Sexuality, and Women's Studies [GSW]</t>
  </si>
  <si>
    <t>Manhasset, NY 11030-1222</t>
  </si>
  <si>
    <t>31 Reni Rd</t>
  </si>
  <si>
    <t>11030-1222</t>
  </si>
  <si>
    <t>'+1 (516) 2732360</t>
  </si>
  <si>
    <t>Anusri</t>
  </si>
  <si>
    <t>Mallampalli</t>
  </si>
  <si>
    <t>amallamp@u.rochester.edu</t>
  </si>
  <si>
    <t>CMC BOX 277080</t>
  </si>
  <si>
    <t>East Windsor, NJ 08520-5103</t>
  </si>
  <si>
    <t>17 Sussex Ln</t>
  </si>
  <si>
    <t>East Windsor</t>
  </si>
  <si>
    <t>'+1 (609) 4482599</t>
  </si>
  <si>
    <t>MALPASUTO</t>
  </si>
  <si>
    <t>mmalpasu@u.rochester.edu</t>
  </si>
  <si>
    <t>MALPASUTO, SANDRA</t>
  </si>
  <si>
    <t>CMC BOX 272475</t>
  </si>
  <si>
    <t>3256 WOODHAVEN DRIVE</t>
  </si>
  <si>
    <t>BOURBONNAIS</t>
  </si>
  <si>
    <t>1600 EAST AVE</t>
  </si>
  <si>
    <t>APT 1101</t>
  </si>
  <si>
    <t>MAMNOON</t>
  </si>
  <si>
    <t>hmamnoon@u.rochester.edu</t>
  </si>
  <si>
    <t>CMC BOX 273836</t>
  </si>
  <si>
    <t>East Amherst, NY 14051</t>
  </si>
  <si>
    <t>32 Regents Park</t>
  </si>
  <si>
    <t>East Amherst</t>
  </si>
  <si>
    <t>'+1 (716) 6398838</t>
  </si>
  <si>
    <t>Manan-Singh</t>
  </si>
  <si>
    <t>mmanansi@u.rochester.edu</t>
  </si>
  <si>
    <t>Bioethics [BET]</t>
  </si>
  <si>
    <t>Copake, NY 12516-1300</t>
  </si>
  <si>
    <t>53 Tamarac Rd</t>
  </si>
  <si>
    <t>Copake</t>
  </si>
  <si>
    <t>12516-1300</t>
  </si>
  <si>
    <t>'+1 (518) 9290714</t>
  </si>
  <si>
    <t>MANCHENO GUTIERREZ</t>
  </si>
  <si>
    <t>FERNANDA</t>
  </si>
  <si>
    <t>mmanchen@u.rochester.edu</t>
  </si>
  <si>
    <t>MANCHENO, SANTIAGO</t>
  </si>
  <si>
    <t>RIVERVIEW APRTMENTS</t>
  </si>
  <si>
    <t>RAJAT</t>
  </si>
  <si>
    <t>MANDAL</t>
  </si>
  <si>
    <t>rajat.mandal@simon.rochester.edu</t>
  </si>
  <si>
    <t>Mandala</t>
  </si>
  <si>
    <t>amandal6@u.rochester.edu</t>
  </si>
  <si>
    <t>CMC BOX 276026</t>
  </si>
  <si>
    <t>Chowchilla, CA 93610-9720</t>
  </si>
  <si>
    <t>15791 Avenue 21 1/2</t>
  </si>
  <si>
    <t>Chowchilla</t>
  </si>
  <si>
    <t>93610-9720</t>
  </si>
  <si>
    <t>'+1 (559) 7062815</t>
  </si>
  <si>
    <t>(559) 706-1424</t>
  </si>
  <si>
    <t>Vanessa Mandala</t>
  </si>
  <si>
    <t>ANIRUDDH</t>
  </si>
  <si>
    <t>MANDALAPU</t>
  </si>
  <si>
    <t>amandal3@u.rochester.edu</t>
  </si>
  <si>
    <t>GOGINENI, SARADA</t>
  </si>
  <si>
    <t>109 ASPEN LOOP</t>
  </si>
  <si>
    <t>UNION CITY</t>
  </si>
  <si>
    <t>1 HILL COURT ROAD</t>
  </si>
  <si>
    <t>Priya</t>
  </si>
  <si>
    <t>Mandava</t>
  </si>
  <si>
    <t>Priya_Mandava@URMC.Rochester.edu</t>
  </si>
  <si>
    <t>Allen, TX 75013</t>
  </si>
  <si>
    <t>905 Colorado Drive</t>
  </si>
  <si>
    <t>'+1 (972) 9889737</t>
  </si>
  <si>
    <t>Arnav</t>
  </si>
  <si>
    <t>Mandhana</t>
  </si>
  <si>
    <t>Manish</t>
  </si>
  <si>
    <t>amandhan@u.rochester.edu</t>
  </si>
  <si>
    <t>62, Peddar Road</t>
  </si>
  <si>
    <t>22, Mount Unique</t>
  </si>
  <si>
    <t>'+1 (585) 3639348</t>
  </si>
  <si>
    <t>MANENT</t>
  </si>
  <si>
    <t>cmanent@u.rochester.edu</t>
  </si>
  <si>
    <t>MANENT, LOURDES</t>
  </si>
  <si>
    <t>CMC BOX 275220</t>
  </si>
  <si>
    <t>18 SPRING HILL LANE</t>
  </si>
  <si>
    <t>MOUNT KISCO</t>
  </si>
  <si>
    <t>810 WILDER ROAD</t>
  </si>
  <si>
    <t>FRANZISKA</t>
  </si>
  <si>
    <t>MANGOT</t>
  </si>
  <si>
    <t>fmangot@u.rochester.edu</t>
  </si>
  <si>
    <t>MANGOT, DEBORAH</t>
  </si>
  <si>
    <t>1331 MT. HOPE AVENUE</t>
  </si>
  <si>
    <t>266 MEADOWBROOK RD</t>
  </si>
  <si>
    <t>WYCKOFF</t>
  </si>
  <si>
    <t>Pilgrimage (Salamanca, Spain; Camino de Santiago) (Faculty Led)</t>
  </si>
  <si>
    <t>MANGULABNAN</t>
  </si>
  <si>
    <t>cmangula@u.rochester.edu</t>
  </si>
  <si>
    <t>MANGULABNAN, VELUDINA</t>
  </si>
  <si>
    <t>CMC BOX 274390</t>
  </si>
  <si>
    <t>29 DEER RUN</t>
  </si>
  <si>
    <t>O'BRIEN HALL 254</t>
  </si>
  <si>
    <t>IES Nagoya  TC</t>
  </si>
  <si>
    <t>Nagoya-shi, Japan</t>
  </si>
  <si>
    <t>Renuka</t>
  </si>
  <si>
    <t>Manjula Narayanan</t>
  </si>
  <si>
    <t>rmanjula@ur.rochester.edu</t>
  </si>
  <si>
    <t>210 University Park</t>
  </si>
  <si>
    <t>'+1 (585) 8315249</t>
  </si>
  <si>
    <t>ASHWINI</t>
  </si>
  <si>
    <t>MANJUNATHA</t>
  </si>
  <si>
    <t>amanjun3@u.rochester.edu</t>
  </si>
  <si>
    <t>MANJUNATHA, BORAIAH</t>
  </si>
  <si>
    <t>CMC BOX 275110</t>
  </si>
  <si>
    <t>23 SQUIRREL HILL ROAD</t>
  </si>
  <si>
    <t>RIVERVIEW 401</t>
  </si>
  <si>
    <t>ALEAH</t>
  </si>
  <si>
    <t>MANNING</t>
  </si>
  <si>
    <t>FAITH</t>
  </si>
  <si>
    <t>amannin6@u.rochester.edu</t>
  </si>
  <si>
    <t>CMC BOX 272375</t>
  </si>
  <si>
    <t>Bronx, NY 10460-3204</t>
  </si>
  <si>
    <t>1506 Commonwealth Ave</t>
  </si>
  <si>
    <t>10460-3204</t>
  </si>
  <si>
    <t>'+1 (347) 7978622</t>
  </si>
  <si>
    <t>Abby</t>
  </si>
  <si>
    <t>Manning</t>
  </si>
  <si>
    <t>abby_manning@urmc.rochester.edu</t>
  </si>
  <si>
    <t>Biophysics [BPH]</t>
  </si>
  <si>
    <t>87 Parkwood Rd</t>
  </si>
  <si>
    <t>'+1 (315) 4099500</t>
  </si>
  <si>
    <t>MANNION</t>
  </si>
  <si>
    <t>smannion@u.rochester.edu</t>
  </si>
  <si>
    <t>MANNION, KATHERINE</t>
  </si>
  <si>
    <t>CMC BOX 271166</t>
  </si>
  <si>
    <t>137 CURTICE ROAD</t>
  </si>
  <si>
    <t>PSI UPSILON HOUSE</t>
  </si>
  <si>
    <t>MANSOOR</t>
  </si>
  <si>
    <t>amansoor@u.rochester.edu</t>
  </si>
  <si>
    <t>CIEE Paris/Seville TC</t>
  </si>
  <si>
    <t>London, United Kingdom;Paris, France;Sevilla, Spain</t>
  </si>
  <si>
    <t>MANSOOR, ELAINE</t>
  </si>
  <si>
    <t>CPU BOX 271882</t>
  </si>
  <si>
    <t>1659 CONSTABLE ST.</t>
  </si>
  <si>
    <t>PRESCOTT</t>
  </si>
  <si>
    <t>509 SANDY RIDGE RD</t>
  </si>
  <si>
    <t>NAPLES</t>
  </si>
  <si>
    <t>MAO</t>
  </si>
  <si>
    <t>jmao13@u.rochester.edu</t>
  </si>
  <si>
    <t>CEA Costa Rica</t>
  </si>
  <si>
    <t>MAO, SANDRA</t>
  </si>
  <si>
    <t>CMC BOX 276241</t>
  </si>
  <si>
    <t>11 FAIRVIEW AVENUE</t>
  </si>
  <si>
    <t>SUMMIT</t>
  </si>
  <si>
    <t>hmao4@u.rochester.edu</t>
  </si>
  <si>
    <t>CMC BOX 273946</t>
  </si>
  <si>
    <t>Dexiangongguan</t>
  </si>
  <si>
    <t>1301 Unit 2 Bldg 4</t>
  </si>
  <si>
    <t>ymao16@u.rochester.edu</t>
  </si>
  <si>
    <t>CMC BOX 271641</t>
  </si>
  <si>
    <t>1st Qianfeng Rd 10 1 1002</t>
  </si>
  <si>
    <t>'+1 (585) 9574651</t>
  </si>
  <si>
    <t>Ruiqi</t>
  </si>
  <si>
    <t>Mao</t>
  </si>
  <si>
    <t>maoruiqimrq@gmail.com</t>
  </si>
  <si>
    <t>Jiazhaoye modern city 10-3</t>
  </si>
  <si>
    <t>chengdu</t>
  </si>
  <si>
    <t>'+8613551045647</t>
  </si>
  <si>
    <t>Private house</t>
  </si>
  <si>
    <t>Guardian</t>
  </si>
  <si>
    <t>xmao3@u.rochester.edu</t>
  </si>
  <si>
    <t>CMC BOX 271785</t>
  </si>
  <si>
    <t>International Community Binhu</t>
  </si>
  <si>
    <t>Rm 2202 Bldg 142 Linghu Taihu</t>
  </si>
  <si>
    <t>'+1 (585) 4980832</t>
  </si>
  <si>
    <t>Mara-Williams</t>
  </si>
  <si>
    <t>amarawil@u.rochester.edu</t>
  </si>
  <si>
    <t>MARANS</t>
  </si>
  <si>
    <t>amarans@u.rochester.edu</t>
  </si>
  <si>
    <t>ROTH, AMY</t>
  </si>
  <si>
    <t>CPU BOX 272085</t>
  </si>
  <si>
    <t>580 N. FOREST DR.</t>
  </si>
  <si>
    <t>TEANECK</t>
  </si>
  <si>
    <t>1026 GENESEE ST. ROCHESTER, NY</t>
  </si>
  <si>
    <t>Nyaradzo</t>
  </si>
  <si>
    <t>Mararanje</t>
  </si>
  <si>
    <t>nmararan@u.rochester.edu</t>
  </si>
  <si>
    <t>MARCELIN</t>
  </si>
  <si>
    <t>imarceli@u.rochester.edu</t>
  </si>
  <si>
    <t>Spring break 2014</t>
  </si>
  <si>
    <t>MARCELIN, HUGUETTE</t>
  </si>
  <si>
    <t>CPU BOX 274584</t>
  </si>
  <si>
    <t>18 SHERWOOD DR</t>
  </si>
  <si>
    <t>SHOREHAM</t>
  </si>
  <si>
    <t>GALE HALL, HILL COURT</t>
  </si>
  <si>
    <t>Ricka</t>
  </si>
  <si>
    <t>Marcelus</t>
  </si>
  <si>
    <t>rmarcelu@simon.rochester.edu</t>
  </si>
  <si>
    <t>Spring Valley, NY 10977-4542</t>
  </si>
  <si>
    <t>12 Crystal St</t>
  </si>
  <si>
    <t>Spring Valley</t>
  </si>
  <si>
    <t>10977-4542</t>
  </si>
  <si>
    <t>'+1 (845) 4455932</t>
  </si>
  <si>
    <t>MARCHISIN</t>
  </si>
  <si>
    <t>emarchis@u.rochester.edu</t>
  </si>
  <si>
    <t>CMC BOX 271852</t>
  </si>
  <si>
    <t>Monmouth Beach, NJ 07750-1103</t>
  </si>
  <si>
    <t>7 Gail Dr</t>
  </si>
  <si>
    <t>Monmouth Beach</t>
  </si>
  <si>
    <t>'+1 (732) 4561551</t>
  </si>
  <si>
    <t>Marcinauskis</t>
  </si>
  <si>
    <t>rmarcina@u.rochester.edu</t>
  </si>
  <si>
    <t>He/him</t>
  </si>
  <si>
    <t>CMC BOX 273342</t>
  </si>
  <si>
    <t>Shelton, CT 06484-3820</t>
  </si>
  <si>
    <t>172 Nells Rock Rd</t>
  </si>
  <si>
    <t>Shelton</t>
  </si>
  <si>
    <t>'+1 (203) 9198037</t>
  </si>
  <si>
    <t>Aashay</t>
  </si>
  <si>
    <t>Mardikar</t>
  </si>
  <si>
    <t>Anway</t>
  </si>
  <si>
    <t>amardika@u.rochester.edu</t>
  </si>
  <si>
    <t>CMC BOX 272076</t>
  </si>
  <si>
    <t>Independence, WI 53045-5351</t>
  </si>
  <si>
    <t>1395 Independence Dr</t>
  </si>
  <si>
    <t>Independence</t>
  </si>
  <si>
    <t>53045-5351</t>
  </si>
  <si>
    <t>'+1 (262) 5272962</t>
  </si>
  <si>
    <t>JOYCELINE</t>
  </si>
  <si>
    <t>MAREALLE</t>
  </si>
  <si>
    <t>jmareall@u.rochester.edu</t>
  </si>
  <si>
    <t>TANZANIA</t>
  </si>
  <si>
    <t>MAREALLE, CAROLINE</t>
  </si>
  <si>
    <t>'+255715481648</t>
  </si>
  <si>
    <t>CMC BOX 275540</t>
  </si>
  <si>
    <t>403 C RIVERVIEW</t>
  </si>
  <si>
    <t>BURTON 122 IN THE QUAD</t>
  </si>
  <si>
    <t>RCOHESTER</t>
  </si>
  <si>
    <t>534 Chanto street</t>
  </si>
  <si>
    <t>Boko beach</t>
  </si>
  <si>
    <t>Caroline Marealle</t>
  </si>
  <si>
    <t>Aileen</t>
  </si>
  <si>
    <t>Maria-Ritchie</t>
  </si>
  <si>
    <t>aileen.ritchie@simon.rochester.edu</t>
  </si>
  <si>
    <t>AYA</t>
  </si>
  <si>
    <t>MARINER</t>
  </si>
  <si>
    <t>amariner@u.rochester.edu</t>
  </si>
  <si>
    <t>MARINER, HIROMII</t>
  </si>
  <si>
    <t>4412 SPRING COVE DRIVE</t>
  </si>
  <si>
    <t>995 GENESEE STREET</t>
  </si>
  <si>
    <t>APT #10</t>
  </si>
  <si>
    <t>Thompson</t>
  </si>
  <si>
    <t>Marinho</t>
  </si>
  <si>
    <t>Vitor</t>
  </si>
  <si>
    <t>tmarinho@u.rochester.edu</t>
  </si>
  <si>
    <t>CMC BOX 275609</t>
  </si>
  <si>
    <t>Alecrim</t>
  </si>
  <si>
    <t>Travessa Xanana, 2</t>
  </si>
  <si>
    <t>Natal</t>
  </si>
  <si>
    <t>Ri</t>
  </si>
  <si>
    <t>'+1 (585) 3150747</t>
  </si>
  <si>
    <t>DEVIN</t>
  </si>
  <si>
    <t>MARINO</t>
  </si>
  <si>
    <t>dmarino5@u.rochester.edu</t>
  </si>
  <si>
    <t>MARINO, ANNE</t>
  </si>
  <si>
    <t>CMC BOX 272623</t>
  </si>
  <si>
    <t>3 CANTERBURY ROAD</t>
  </si>
  <si>
    <t>1042 GENESEE ST</t>
  </si>
  <si>
    <t>emily.marino@simon.rochester.edu</t>
  </si>
  <si>
    <t>121 EAST FOURTH STREET</t>
  </si>
  <si>
    <t>Jenny</t>
  </si>
  <si>
    <t>Marino</t>
  </si>
  <si>
    <t>jenny.marino@simon.rochester.edu</t>
  </si>
  <si>
    <t>ARTEMIS</t>
  </si>
  <si>
    <t>MARKAKIS</t>
  </si>
  <si>
    <t>BARBARA</t>
  </si>
  <si>
    <t>amarkaki@u.rochester.edu</t>
  </si>
  <si>
    <t>MARKAKIS, KATHRYN</t>
  </si>
  <si>
    <t>CMC BOX 274923</t>
  </si>
  <si>
    <t>111 DOUGLAS ROAD</t>
  </si>
  <si>
    <t>MARKOVITS</t>
  </si>
  <si>
    <t>zmarkovi@u.rochester.edu</t>
  </si>
  <si>
    <t>COHEN, DEBRA</t>
  </si>
  <si>
    <t>21 SALDO CIR</t>
  </si>
  <si>
    <t>264 BARTON ST</t>
  </si>
  <si>
    <t>Jaime</t>
  </si>
  <si>
    <t>Marley</t>
  </si>
  <si>
    <t>amarley@u.rochester.edu</t>
  </si>
  <si>
    <t>CMC BOX 273229</t>
  </si>
  <si>
    <t>Kennebunkport, ME 04046-6763</t>
  </si>
  <si>
    <t>9 Squier Ln</t>
  </si>
  <si>
    <t>Kennebunkport</t>
  </si>
  <si>
    <t>'+1 (207) 2982711</t>
  </si>
  <si>
    <t>MARLING</t>
  </si>
  <si>
    <t>LOGAN</t>
  </si>
  <si>
    <t>jmarling@u.rochester.edu</t>
  </si>
  <si>
    <t>Chinese Language Institute</t>
  </si>
  <si>
    <t>Guilin, China</t>
  </si>
  <si>
    <t>GRAHAM, JUDITH</t>
  </si>
  <si>
    <t>529 SHEFFIELD DR.</t>
  </si>
  <si>
    <t>DECATUR</t>
  </si>
  <si>
    <t>243 BARTON ST</t>
  </si>
  <si>
    <t>RENALF</t>
  </si>
  <si>
    <t>MARMOLEJOS</t>
  </si>
  <si>
    <t>rmarmole@u.rochester.edu</t>
  </si>
  <si>
    <t>College Year in Athens TC</t>
  </si>
  <si>
    <t>CABRAL, ALEXANDRA</t>
  </si>
  <si>
    <t>CPU BOX 271050</t>
  </si>
  <si>
    <t>587 E 139TH ST APT 6J</t>
  </si>
  <si>
    <t>260 MAISONETTE</t>
  </si>
  <si>
    <t>Marroquin</t>
  </si>
  <si>
    <t>april.marroquin@rochester.edu</t>
  </si>
  <si>
    <t>Simon Grad Sch Admis/Reg</t>
  </si>
  <si>
    <t>Lugardo</t>
  </si>
  <si>
    <t>lmarroq2@u.rochester.edu</t>
  </si>
  <si>
    <t>Dallas, TX 75227-6059</t>
  </si>
  <si>
    <t>6902 Tayloe St</t>
  </si>
  <si>
    <t>75227-6059</t>
  </si>
  <si>
    <t>'+1 (214) 6427164</t>
  </si>
  <si>
    <t>MARSH</t>
  </si>
  <si>
    <t>jmarsh18@u.rochester.edu</t>
  </si>
  <si>
    <t>MARSH, JUDITH</t>
  </si>
  <si>
    <t>CPU BOX 272625</t>
  </si>
  <si>
    <t>7 APPLE CROSS LN</t>
  </si>
  <si>
    <t>28 GREAT WOODS CT.</t>
  </si>
  <si>
    <t>Carmen</t>
  </si>
  <si>
    <t>cmarsh20@u.rochester.edu</t>
  </si>
  <si>
    <t>CMC BOX 276094</t>
  </si>
  <si>
    <t>Chicago, IL 60625-3060</t>
  </si>
  <si>
    <t>4414 N Maplewood Ave Apt 2</t>
  </si>
  <si>
    <t>60625-3060</t>
  </si>
  <si>
    <t>'+1 (312) 2577162</t>
  </si>
  <si>
    <t>KAVEN</t>
  </si>
  <si>
    <t>MARTE</t>
  </si>
  <si>
    <t>kmarte@u.rochester.edu</t>
  </si>
  <si>
    <t>GOMEZ, NURIS</t>
  </si>
  <si>
    <t>CMC BOX 273073</t>
  </si>
  <si>
    <t>37-59 101ST ST.</t>
  </si>
  <si>
    <t>THETA CHI HOUSE</t>
  </si>
  <si>
    <t>KRYSTALYN</t>
  </si>
  <si>
    <t>kmart22@u.rochester.edu</t>
  </si>
  <si>
    <t>MARTIN, SHERI</t>
  </si>
  <si>
    <t>HEALTH PSYCHOLOGY</t>
  </si>
  <si>
    <t>Krystalyn Martin</t>
  </si>
  <si>
    <t>CPU BOX 276897</t>
  </si>
  <si>
    <t>609 WEST 3RD AVE</t>
  </si>
  <si>
    <t>DERRY</t>
  </si>
  <si>
    <t>RIVERVIEW 304 C</t>
  </si>
  <si>
    <t>pmart18@u.rochester.edu</t>
  </si>
  <si>
    <t>MARTIN, PETER</t>
  </si>
  <si>
    <t>CMC BOX 272362</t>
  </si>
  <si>
    <t>117 LEWIS LN</t>
  </si>
  <si>
    <t>FAIR HAVEN</t>
  </si>
  <si>
    <t>125 WELDON ST</t>
  </si>
  <si>
    <t>mmart31@u.rochester.edu</t>
  </si>
  <si>
    <t>GREEN, JILL</t>
  </si>
  <si>
    <t>CPU BOX 272236</t>
  </si>
  <si>
    <t>3706 YALE AVE</t>
  </si>
  <si>
    <t>MUNRO 213</t>
  </si>
  <si>
    <t>kmart30@u.rochester.edu</t>
  </si>
  <si>
    <t>BROOKS, TENIQUA</t>
  </si>
  <si>
    <t>CMC BOX 275541</t>
  </si>
  <si>
    <t>269 E BURNSIDE AVE, APT 303</t>
  </si>
  <si>
    <t>269 E BURNSIDE AVE</t>
  </si>
  <si>
    <t>APT 303</t>
  </si>
  <si>
    <t>Carys</t>
  </si>
  <si>
    <t>Martin</t>
  </si>
  <si>
    <t>Coates</t>
  </si>
  <si>
    <t>ccoates7@mail.naz.edu</t>
  </si>
  <si>
    <t>72 Great Wood Circle</t>
  </si>
  <si>
    <t>Catherine Coates</t>
  </si>
  <si>
    <t>mmart40@u.rochester.edu</t>
  </si>
  <si>
    <t>CMC BOX 273316</t>
  </si>
  <si>
    <t>Glastonbury, CT 06033-1600</t>
  </si>
  <si>
    <t>91 Spruce Ln</t>
  </si>
  <si>
    <t>'+1 (860) 7346232</t>
  </si>
  <si>
    <t>Rosaria</t>
  </si>
  <si>
    <t>jmart61@u.rochester.edu</t>
  </si>
  <si>
    <t>Baldwinsville, NY 13027-9414</t>
  </si>
  <si>
    <t>7798 Gloria Dr</t>
  </si>
  <si>
    <t>Baldwinsville</t>
  </si>
  <si>
    <t>13027-9414</t>
  </si>
  <si>
    <t>'+1 (315) 4098811</t>
  </si>
  <si>
    <t>jmart57@u.rochester.edu</t>
  </si>
  <si>
    <t>Dance: Creative Expression and Performance [DCE]</t>
  </si>
  <si>
    <t>CMC BOX 271774</t>
  </si>
  <si>
    <t>Irvington, NY 10533-2642</t>
  </si>
  <si>
    <t>47 Havemeyer Rd</t>
  </si>
  <si>
    <t>Irvington</t>
  </si>
  <si>
    <t>10533-2642</t>
  </si>
  <si>
    <t>'+1 (914) 3510661</t>
  </si>
  <si>
    <t>Health Lab</t>
  </si>
  <si>
    <t>Maggie</t>
  </si>
  <si>
    <t>mmart52@u.rochester.edu</t>
  </si>
  <si>
    <t>Dalton, PA 18414-5001</t>
  </si>
  <si>
    <t>2059 Maple Rd</t>
  </si>
  <si>
    <t>18414-5001</t>
  </si>
  <si>
    <t>'+1 (570) 9331600</t>
  </si>
  <si>
    <t>smart46@u.rochester.edu</t>
  </si>
  <si>
    <t>CMC BOX 274009</t>
  </si>
  <si>
    <t>Cazenovia, NY 13035-9321</t>
  </si>
  <si>
    <t>5870 Fieldstone Dr</t>
  </si>
  <si>
    <t>Cazenovia</t>
  </si>
  <si>
    <t>13035-9321</t>
  </si>
  <si>
    <t>'+1 (315) 9560983</t>
  </si>
  <si>
    <t>AYLA</t>
  </si>
  <si>
    <t>MARTINELLI</t>
  </si>
  <si>
    <t>amarti55@u.rochester.edu</t>
  </si>
  <si>
    <t>MARTINELLI, DINA</t>
  </si>
  <si>
    <t>CMC BOX 271476</t>
  </si>
  <si>
    <t>27 RHODE AVENUE</t>
  </si>
  <si>
    <t>MERRICK</t>
  </si>
  <si>
    <t>WILDER TOWER 810 TOWERS ROAD</t>
  </si>
  <si>
    <t>cmarti24@u.rochester.edu</t>
  </si>
  <si>
    <t>CMC BOX 271115</t>
  </si>
  <si>
    <t>27 RHODE AVE</t>
  </si>
  <si>
    <t>Marina</t>
  </si>
  <si>
    <t>Martinez</t>
  </si>
  <si>
    <t>m.martinez21@gmx.com</t>
  </si>
  <si>
    <t>s_maratinez12@u.pacific.edu</t>
  </si>
  <si>
    <t>jmarti52@u.rochester.edu</t>
  </si>
  <si>
    <t>Porto, Portugal;Florence, Italy</t>
  </si>
  <si>
    <t>Gloria</t>
  </si>
  <si>
    <t>nmarti21@u.rochester.edu</t>
  </si>
  <si>
    <t>CMC BOX 272347</t>
  </si>
  <si>
    <t>Kenton, OH 43326-2253</t>
  </si>
  <si>
    <t>625 Scioto St</t>
  </si>
  <si>
    <t>Kenton</t>
  </si>
  <si>
    <t>43326-2253</t>
  </si>
  <si>
    <t>'+1 (567) 6741411</t>
  </si>
  <si>
    <t>America</t>
  </si>
  <si>
    <t>Martinez Gimenez Valdes</t>
  </si>
  <si>
    <t>amarti74@u.rochester.edu</t>
  </si>
  <si>
    <t>CMC BOX 277291</t>
  </si>
  <si>
    <t>CMC Box 277291</t>
  </si>
  <si>
    <t>'+52 (55) 29224333</t>
  </si>
  <si>
    <t>MARTUCCI</t>
  </si>
  <si>
    <t>OZAN</t>
  </si>
  <si>
    <t>nmartucc@u.rochester.edu</t>
  </si>
  <si>
    <t>MARTUCCI, STEPHEN</t>
  </si>
  <si>
    <t>13 LEHIGH DR</t>
  </si>
  <si>
    <t>KENDALL PARK</t>
  </si>
  <si>
    <t>MARTY</t>
  </si>
  <si>
    <t>dmarty@u.rochester.edu</t>
  </si>
  <si>
    <t>MARTY, PATRICK</t>
  </si>
  <si>
    <t>84 SCOTTSVILLE RD</t>
  </si>
  <si>
    <t>928 CAMPBELL ST</t>
  </si>
  <si>
    <t>WILLIAMSPORT</t>
  </si>
  <si>
    <t>MARCELINA</t>
  </si>
  <si>
    <t>MARTYNEK</t>
  </si>
  <si>
    <t>mmartyne@u.rochester.edu</t>
  </si>
  <si>
    <t>MARTYNEK, MONTSY</t>
  </si>
  <si>
    <t>CMC BOX 272664</t>
  </si>
  <si>
    <t>10 HICKORY RIDGE DRIVE</t>
  </si>
  <si>
    <t>GARDINER</t>
  </si>
  <si>
    <t>BUILDING C - 304</t>
  </si>
  <si>
    <t>NUNE</t>
  </si>
  <si>
    <t>MARUKYAN</t>
  </si>
  <si>
    <t>nmarukya@u.rochester.edu</t>
  </si>
  <si>
    <t>CMC BOX 273443</t>
  </si>
  <si>
    <t>Jackson Heights, NY 11372</t>
  </si>
  <si>
    <t>34-31 81ST. APT. B66</t>
  </si>
  <si>
    <t>Jackson Heights</t>
  </si>
  <si>
    <t>'+1 (917) 5026184</t>
  </si>
  <si>
    <t>MASON</t>
  </si>
  <si>
    <t>amason7@u.rochester.edu</t>
  </si>
  <si>
    <t>MASON, GEORGE</t>
  </si>
  <si>
    <t>CPU BOX 273944</t>
  </si>
  <si>
    <t>123 BORLAND HILL ROAD</t>
  </si>
  <si>
    <t>NOBLEBORO</t>
  </si>
  <si>
    <t>85 KRON STREET</t>
  </si>
  <si>
    <t>NYLE</t>
  </si>
  <si>
    <t>MASOOM</t>
  </si>
  <si>
    <t>QAVI</t>
  </si>
  <si>
    <t>nmasoom@u.rochester.edu</t>
  </si>
  <si>
    <t>30 Hedge Wood Ln</t>
  </si>
  <si>
    <t>'+1 (585) 3850934</t>
  </si>
  <si>
    <t>MASSARO</t>
  </si>
  <si>
    <t>fmassar2@u.rochester.edu</t>
  </si>
  <si>
    <t>MASSARO, BRITTANY</t>
  </si>
  <si>
    <t>19 UPTON PARK 1/2 UP</t>
  </si>
  <si>
    <t>Massoels</t>
  </si>
  <si>
    <t>mmassoel@iu.edu</t>
  </si>
  <si>
    <t>INDIANA UNIV-PURDUE UNIV INDPLS (INDIANAPOLIS, IN)</t>
  </si>
  <si>
    <t>3313 Wirth Road</t>
  </si>
  <si>
    <t>Highland</t>
  </si>
  <si>
    <t>Megan Massoels</t>
  </si>
  <si>
    <t>Margaux</t>
  </si>
  <si>
    <t>Masten</t>
  </si>
  <si>
    <t>MASTOLONI</t>
  </si>
  <si>
    <t>emastolo@u.rochester.edu</t>
  </si>
  <si>
    <t>Pediatrics M&amp;D Inf Diseases</t>
  </si>
  <si>
    <t>Abigal</t>
  </si>
  <si>
    <t>Mateer</t>
  </si>
  <si>
    <t>Rebeca</t>
  </si>
  <si>
    <t>amateer@u.rochester.edu</t>
  </si>
  <si>
    <t>CMC BOX 275291</t>
  </si>
  <si>
    <t>Annville, PA 17003-8654</t>
  </si>
  <si>
    <t>156 Oxford Rd</t>
  </si>
  <si>
    <t>Annville</t>
  </si>
  <si>
    <t>17003-8654</t>
  </si>
  <si>
    <t>'+1 (717) 8106573</t>
  </si>
  <si>
    <t>Tanja</t>
  </si>
  <si>
    <t>Matetic</t>
  </si>
  <si>
    <t>tanja.matetic@simon.rochester.edu</t>
  </si>
  <si>
    <t>Mathews</t>
  </si>
  <si>
    <t>gmathews@u.rochester.edu</t>
  </si>
  <si>
    <t>last viewed 8/11</t>
  </si>
  <si>
    <t>CIEE Middle East Studies in Amman, Jordan</t>
  </si>
  <si>
    <t>CMC BOX 272837</t>
  </si>
  <si>
    <t>Annapolis, MD 21401-6408</t>
  </si>
  <si>
    <t>1685 Kingsbridge Ct</t>
  </si>
  <si>
    <t>21401-6408</t>
  </si>
  <si>
    <t>'+1 (667) 2040620</t>
  </si>
  <si>
    <t>Mathias</t>
  </si>
  <si>
    <t>wmathias@u.rochester.edu</t>
  </si>
  <si>
    <t>CMC BOX 275195</t>
  </si>
  <si>
    <t>Avon, CT 06001-4077</t>
  </si>
  <si>
    <t>51 Northgate</t>
  </si>
  <si>
    <t>'+1 (860) 4711904</t>
  </si>
  <si>
    <t>Mathieu</t>
  </si>
  <si>
    <t>Jiangxia</t>
  </si>
  <si>
    <t>hmathieu@Simon.rochester.edu</t>
  </si>
  <si>
    <t>SAKHILE</t>
  </si>
  <si>
    <t>MATHUNJWA</t>
  </si>
  <si>
    <t>CLANWELL MLANDV</t>
  </si>
  <si>
    <t>smathunj@u.rochester.edu</t>
  </si>
  <si>
    <t>SWAZILAND</t>
  </si>
  <si>
    <t>SHONGWE-WILLIAMS, HONIPHILE</t>
  </si>
  <si>
    <t>BURTON 202</t>
  </si>
  <si>
    <t>Mathurin</t>
  </si>
  <si>
    <t>Ayssia</t>
  </si>
  <si>
    <t>mmathuri@u.rochester.edu</t>
  </si>
  <si>
    <t>Saint Lucia</t>
  </si>
  <si>
    <t>Physics and Astronomy [PAS]</t>
  </si>
  <si>
    <t>She/ Her</t>
  </si>
  <si>
    <t>CMC Box 274632</t>
  </si>
  <si>
    <t>'+1 (347) 9226882</t>
  </si>
  <si>
    <t>NOEL</t>
  </si>
  <si>
    <t>MATOS</t>
  </si>
  <si>
    <t>noel.matos@simon.rochester.edu</t>
  </si>
  <si>
    <t>MARK</t>
  </si>
  <si>
    <t>MATTHEWS</t>
  </si>
  <si>
    <t>mark.matthews@simon.rochester.edu</t>
  </si>
  <si>
    <t>912 CANE LAKE DRIVE</t>
  </si>
  <si>
    <t>COLUMBIA</t>
  </si>
  <si>
    <t>12 BENTON STREET</t>
  </si>
  <si>
    <t>Keegan</t>
  </si>
  <si>
    <t>Matthews</t>
  </si>
  <si>
    <t>Ross Chileon</t>
  </si>
  <si>
    <t>kmatth11@u.rochester.edu</t>
  </si>
  <si>
    <t>CMC BOX 276511</t>
  </si>
  <si>
    <t>Gouverneur, NY 13642-1002</t>
  </si>
  <si>
    <t>62 Austin St</t>
  </si>
  <si>
    <t>Gouverneur</t>
  </si>
  <si>
    <t>13642-1002</t>
  </si>
  <si>
    <t>'+1 (315) 2224411</t>
  </si>
  <si>
    <t>MATTINGLY</t>
  </si>
  <si>
    <t>ematting@u.rochester.edu</t>
  </si>
  <si>
    <t>ESM - Professional Development Committee international funding</t>
  </si>
  <si>
    <t>Multiple, Multiple;Garmisch-Partenkirchen, Germany</t>
  </si>
  <si>
    <t>MATTINGLY, GINGER</t>
  </si>
  <si>
    <t>111 EAST AVE.</t>
  </si>
  <si>
    <t>APT 941</t>
  </si>
  <si>
    <t>1925 ABIFF RD</t>
  </si>
  <si>
    <t>111 EAST AVE</t>
  </si>
  <si>
    <t>APARTMENTS 941</t>
  </si>
  <si>
    <t>Mauser</t>
  </si>
  <si>
    <t>Amy</t>
  </si>
  <si>
    <t>emauser@u.rochester.edu</t>
  </si>
  <si>
    <t>MAUSER, MARTHA</t>
  </si>
  <si>
    <t>CPU BOX 277027</t>
  </si>
  <si>
    <t>8 EAST STREET</t>
  </si>
  <si>
    <t>825 WILDER, JACKSON COURT</t>
  </si>
  <si>
    <t>WESLEY</t>
  </si>
  <si>
    <t>MAWN</t>
  </si>
  <si>
    <t>ADAIR</t>
  </si>
  <si>
    <t>wmawn@u.rochester.edu</t>
  </si>
  <si>
    <t>mmay8@u.rochester.edu</t>
  </si>
  <si>
    <t>MAY, DENISE</t>
  </si>
  <si>
    <t>243 BARTON STREET</t>
  </si>
  <si>
    <t>24 AVOLET COURT</t>
  </si>
  <si>
    <t>MT. SINAI</t>
  </si>
  <si>
    <t>Maye</t>
  </si>
  <si>
    <t>nmaye@u.rochester.edu</t>
  </si>
  <si>
    <t>CMC BOX 273040</t>
  </si>
  <si>
    <t>Newtown Sq, PA 19073-2003</t>
  </si>
  <si>
    <t>3408 Sawmill Rd</t>
  </si>
  <si>
    <t>Newtown Sq</t>
  </si>
  <si>
    <t>19073-2003</t>
  </si>
  <si>
    <t>'+1 (484) 5010981</t>
  </si>
  <si>
    <t>MAYERI</t>
  </si>
  <si>
    <t>kenneth.mayeri@simon.rochester.edu</t>
  </si>
  <si>
    <t>Mays</t>
  </si>
  <si>
    <t>Monique</t>
  </si>
  <si>
    <t>amays@simon.rochester.edu</t>
  </si>
  <si>
    <t>636 Elmwood Terrace</t>
  </si>
  <si>
    <t>'+1 (806) 2184852</t>
  </si>
  <si>
    <t>RAFAL</t>
  </si>
  <si>
    <t>MAZUR</t>
  </si>
  <si>
    <t>DARIUSZ</t>
  </si>
  <si>
    <t>rmazur@u.rochester.edu</t>
  </si>
  <si>
    <t>LATA, ZBIGNIEW</t>
  </si>
  <si>
    <t>CMC BOX 275865</t>
  </si>
  <si>
    <t>ABROAD SYDNEY</t>
  </si>
  <si>
    <t>Mazur</t>
  </si>
  <si>
    <t>smazur@u.rochester.edu</t>
  </si>
  <si>
    <t>CMC BOX 272613</t>
  </si>
  <si>
    <t>Atlanta, GA 30318-1608</t>
  </si>
  <si>
    <t>2049 Brookview Dr NW</t>
  </si>
  <si>
    <t>Atlanta</t>
  </si>
  <si>
    <t>30318-1608</t>
  </si>
  <si>
    <t>'+1 (404) 9834707</t>
  </si>
  <si>
    <t>MYTHEA</t>
  </si>
  <si>
    <t>MAZZOLA</t>
  </si>
  <si>
    <t>mmazzol4@u.rochester.edu</t>
  </si>
  <si>
    <t>UHRICH, KIM</t>
  </si>
  <si>
    <t>2118 WEST JEFFERSON ROAD</t>
  </si>
  <si>
    <t>MAME COUMBA</t>
  </si>
  <si>
    <t>MBODJI</t>
  </si>
  <si>
    <t>mmbodji@u.rochester.edu</t>
  </si>
  <si>
    <t>MBODJI, MADELEINE BA</t>
  </si>
  <si>
    <t>'+221776391619</t>
  </si>
  <si>
    <t>CMC BOX 277094</t>
  </si>
  <si>
    <t>1500 SOUTH PLYMOUTH</t>
  </si>
  <si>
    <t>MCADAMS</t>
  </si>
  <si>
    <t>jmcadams@u.rochester.edu</t>
  </si>
  <si>
    <t>MCADAMS, KEN</t>
  </si>
  <si>
    <t>CPU 274096</t>
  </si>
  <si>
    <t>840 VANDA TER.</t>
  </si>
  <si>
    <t>MCAVOY</t>
  </si>
  <si>
    <t>hmcavoy2@u.rochester.edu</t>
  </si>
  <si>
    <t>MCAVOY, CHRISTINE</t>
  </si>
  <si>
    <t>MUSICAL ARTS</t>
  </si>
  <si>
    <t>APT. 106</t>
  </si>
  <si>
    <t>6 GRIST MILL LN</t>
  </si>
  <si>
    <t>NATICK</t>
  </si>
  <si>
    <t>MCCAFFREY</t>
  </si>
  <si>
    <t>mmccaff2@u.rochester.edu</t>
  </si>
  <si>
    <t>MCCAFFREY, MICHAEL</t>
  </si>
  <si>
    <t>2640 SIERRA VISTA WAY</t>
  </si>
  <si>
    <t>HOLIDAY</t>
  </si>
  <si>
    <t>GILBERT HALL 272</t>
  </si>
  <si>
    <t>DARBY</t>
  </si>
  <si>
    <t>MCCALL</t>
  </si>
  <si>
    <t>SHEA</t>
  </si>
  <si>
    <t>dmccall3@u.rochester.edu</t>
  </si>
  <si>
    <t>MCCALL, MARIE</t>
  </si>
  <si>
    <t>CMC BOX 276165</t>
  </si>
  <si>
    <t>450 RABBIT RD</t>
  </si>
  <si>
    <t>BATH</t>
  </si>
  <si>
    <t>124 SOUTH NINTH STREET</t>
  </si>
  <si>
    <t>LEHIGHTON</t>
  </si>
  <si>
    <t>MCCALMAN</t>
  </si>
  <si>
    <t>RIYAAD</t>
  </si>
  <si>
    <t>amccalma@u.rochester.edu</t>
  </si>
  <si>
    <t>MCCALMAN, CLEMENT</t>
  </si>
  <si>
    <t>CMC BOX 271874</t>
  </si>
  <si>
    <t>411 DEPEW STREET</t>
  </si>
  <si>
    <t>PEEKSKILL</t>
  </si>
  <si>
    <t>53 CONGRESS AVE</t>
  </si>
  <si>
    <t>ROCHESTERQ</t>
  </si>
  <si>
    <t>LINA</t>
  </si>
  <si>
    <t>MCCAWLEY</t>
  </si>
  <si>
    <t>lmccawle@u.rochester.edu</t>
  </si>
  <si>
    <t>MCCAWLEY, AYAKO</t>
  </si>
  <si>
    <t>CMC BOX 274921</t>
  </si>
  <si>
    <t>11945 TIVOLI PK ROW, UNIT 1</t>
  </si>
  <si>
    <t>Kaitlynn</t>
  </si>
  <si>
    <t>McCay</t>
  </si>
  <si>
    <t>kmccay@u.rochester.edu</t>
  </si>
  <si>
    <t>She/Hers</t>
  </si>
  <si>
    <t>Biochemistry, Spanish</t>
  </si>
  <si>
    <t>CMC BOX 276081</t>
  </si>
  <si>
    <t>Falmouth, MA 02540-1682</t>
  </si>
  <si>
    <t>300 Woods Hole Rd Unit 1D</t>
  </si>
  <si>
    <t>Falmouth</t>
  </si>
  <si>
    <t>'+1 (508) 5249137</t>
  </si>
  <si>
    <t>MCCLELLAN</t>
  </si>
  <si>
    <t>WEBB</t>
  </si>
  <si>
    <t>jmcclell@u.rochester.edu</t>
  </si>
  <si>
    <t>MCCLELLAN, KIMBERLY</t>
  </si>
  <si>
    <t>100 GIBBS ST., BOX 356</t>
  </si>
  <si>
    <t>1134 COTTON GIN DRIVE</t>
  </si>
  <si>
    <t>Conor</t>
  </si>
  <si>
    <t>McCole</t>
  </si>
  <si>
    <t>cmccole@u.rochester.edu</t>
  </si>
  <si>
    <t>Academic Warning</t>
  </si>
  <si>
    <t>CMC BOX 274522</t>
  </si>
  <si>
    <t>#32</t>
  </si>
  <si>
    <t>10 Alpine St</t>
  </si>
  <si>
    <t>'+1 (281) 2530362</t>
  </si>
  <si>
    <t>MCCORKLE</t>
  </si>
  <si>
    <t>LEWIS WININGER</t>
  </si>
  <si>
    <t>kmccorkl@u.rochester.edu</t>
  </si>
  <si>
    <t>Amman, Jordan;Jerusalem, Israel</t>
  </si>
  <si>
    <t>WILLIAMS, CYNTHIA</t>
  </si>
  <si>
    <t>790 S MAIN ST</t>
  </si>
  <si>
    <t>GENEVA</t>
  </si>
  <si>
    <t>McCracken</t>
  </si>
  <si>
    <t>kmccrac3@u.rochester.edu</t>
  </si>
  <si>
    <t>CMC BOX 271102</t>
  </si>
  <si>
    <t>Waterbury, VT 05676-9271</t>
  </si>
  <si>
    <t>473 Farr Rd</t>
  </si>
  <si>
    <t>Waterbury</t>
  </si>
  <si>
    <t>'+1 (802) 7982740</t>
  </si>
  <si>
    <t>473 farr rd</t>
  </si>
  <si>
    <t>Maureen McCracken</t>
  </si>
  <si>
    <t>Kaiya</t>
  </si>
  <si>
    <t>Mccray</t>
  </si>
  <si>
    <t>Kaiya.Mccray@simon.rochester.edu</t>
  </si>
  <si>
    <t>931 DRIVE E</t>
  </si>
  <si>
    <t>BOX #150</t>
  </si>
  <si>
    <t>RICHARDSON</t>
  </si>
  <si>
    <t>75080-156</t>
  </si>
  <si>
    <t>16422 QUAIL GULLY</t>
  </si>
  <si>
    <t>MISSOURI CITY</t>
  </si>
  <si>
    <t>Callie</t>
  </si>
  <si>
    <t>Mcculley</t>
  </si>
  <si>
    <t>LEWISE</t>
  </si>
  <si>
    <t>cmccull5_Simon@simon.rochester.edu</t>
  </si>
  <si>
    <t>Ath &amp; Rec - Equipment</t>
  </si>
  <si>
    <t>ANGELO</t>
  </si>
  <si>
    <t>MCCULLOUGH</t>
  </si>
  <si>
    <t>amccul10@u.rochester.edu</t>
  </si>
  <si>
    <t>MCCULLOUGH, EMILIA</t>
  </si>
  <si>
    <t>CMC BOX 277124</t>
  </si>
  <si>
    <t>117 SANDY MEADOW</t>
  </si>
  <si>
    <t>655 CROSBY HALL</t>
  </si>
  <si>
    <t>117 Sandy Meadow</t>
  </si>
  <si>
    <t>Emily McCullough</t>
  </si>
  <si>
    <t>McCurdy</t>
  </si>
  <si>
    <t>mmccurd2@u.rochester.edu</t>
  </si>
  <si>
    <t>CMC BOX 277097</t>
  </si>
  <si>
    <t>Woodbury Heights, NJ 08097</t>
  </si>
  <si>
    <t>414 Poplar Ave</t>
  </si>
  <si>
    <t>Woodbury Heights</t>
  </si>
  <si>
    <t>'+1 (610) 5853583</t>
  </si>
  <si>
    <t>pmccurdy@u.rochester.edu</t>
  </si>
  <si>
    <t>CMC BOX 275046</t>
  </si>
  <si>
    <t>'+1 (610) 5856714</t>
  </si>
  <si>
    <t>KELSEY</t>
  </si>
  <si>
    <t>MCDERMOTT</t>
  </si>
  <si>
    <t>kmcderm3@u.rochester.edu</t>
  </si>
  <si>
    <t>MCDERMOTT, PEGGY</t>
  </si>
  <si>
    <t>1389 ROSEHILL BOULEVARD</t>
  </si>
  <si>
    <t>NISKAYUNA</t>
  </si>
  <si>
    <t>McDermott</t>
  </si>
  <si>
    <t>Patrick_Mcdermott@URMC.Rochester.edu</t>
  </si>
  <si>
    <t>Ailbhe</t>
  </si>
  <si>
    <t>McDonagh</t>
  </si>
  <si>
    <t>mcdailbhe@hotmail.com</t>
  </si>
  <si>
    <t>McKenzie</t>
  </si>
  <si>
    <t>McDonald</t>
  </si>
  <si>
    <t>mmcdon25@u.rochester.edu</t>
  </si>
  <si>
    <t>CMC BOX 275744</t>
  </si>
  <si>
    <t>Aiea, HI 96701-2811</t>
  </si>
  <si>
    <t>98-1115 Kahapili St</t>
  </si>
  <si>
    <t>Aiea</t>
  </si>
  <si>
    <t>96701-2811</t>
  </si>
  <si>
    <t>'+1 (808) 4458460</t>
  </si>
  <si>
    <t>MCDONOGH</t>
  </si>
  <si>
    <t>XIUDONG</t>
  </si>
  <si>
    <t>rmcdonog@u.rochester.edu</t>
  </si>
  <si>
    <t>MDONOGH, JERI</t>
  </si>
  <si>
    <t>CMC BOX 274425</t>
  </si>
  <si>
    <t>3602 TRAIL CREEK PL</t>
  </si>
  <si>
    <t>HOEING  ROCHESTER NY 14627</t>
  </si>
  <si>
    <t>MCEACHRON</t>
  </si>
  <si>
    <t>amceachr@u.rochester.edu</t>
  </si>
  <si>
    <t>MCEACHRON, ED</t>
  </si>
  <si>
    <t>CMC BOX 271018</t>
  </si>
  <si>
    <t>677 28TH AVE</t>
  </si>
  <si>
    <t>SLATER 435</t>
  </si>
  <si>
    <t>Mcfarland-Porter</t>
  </si>
  <si>
    <t>dmcfarl6@u.rochester.edu</t>
  </si>
  <si>
    <t>McFerren</t>
  </si>
  <si>
    <t>ambermcf@live.unc.edu</t>
  </si>
  <si>
    <t>Ciudad Juarez, Mexico</t>
  </si>
  <si>
    <t>Full year 2025-2026</t>
  </si>
  <si>
    <t>MCGEE</t>
  </si>
  <si>
    <t>dmcgee4@u.rochester.edu</t>
  </si>
  <si>
    <t>MCGEE, MICHAEL</t>
  </si>
  <si>
    <t>CPU BOX 272063</t>
  </si>
  <si>
    <t>24996 HADLOCK DR</t>
  </si>
  <si>
    <t>NOVI</t>
  </si>
  <si>
    <t>McGillion</t>
  </si>
  <si>
    <t>pmcgilli@u.rochester.edu</t>
  </si>
  <si>
    <t>CMC BOX 271483</t>
  </si>
  <si>
    <t>E Dummerston, VT 05346-9577</t>
  </si>
  <si>
    <t>95 Park Laughton Rd</t>
  </si>
  <si>
    <t>E Dummerston</t>
  </si>
  <si>
    <t>'+1 (802) 6892464</t>
  </si>
  <si>
    <t>CIARA</t>
  </si>
  <si>
    <t>MCGILLIVRAY</t>
  </si>
  <si>
    <t>cmcgilli@u.rochester.edu</t>
  </si>
  <si>
    <t>Surgery- Cancer Control</t>
  </si>
  <si>
    <t>103 Hollis street</t>
  </si>
  <si>
    <t>Aisling Keating</t>
  </si>
  <si>
    <t>Mia</t>
  </si>
  <si>
    <t>McGinty</t>
  </si>
  <si>
    <t>mmcginty@u.rochester.edu</t>
  </si>
  <si>
    <t>CMC BOX 274466</t>
  </si>
  <si>
    <t>Rye, NY 10580-3442</t>
  </si>
  <si>
    <t>60 Overlook Pl</t>
  </si>
  <si>
    <t>Rye</t>
  </si>
  <si>
    <t>10580-3442</t>
  </si>
  <si>
    <t>'+1 (914) 9211655</t>
  </si>
  <si>
    <t>HAYLEY</t>
  </si>
  <si>
    <t>MCGOWAN</t>
  </si>
  <si>
    <t>hmcgowan@u.rochester.edu</t>
  </si>
  <si>
    <t>CMC BOX 272218</t>
  </si>
  <si>
    <t>Rochester, NY 14618-1511</t>
  </si>
  <si>
    <t>663 Winton Rd S</t>
  </si>
  <si>
    <t>14618-1511</t>
  </si>
  <si>
    <t>'+1 (585) 9351766</t>
  </si>
  <si>
    <t>MCGRAW</t>
  </si>
  <si>
    <t>amcgraw2@u.rochester.edu</t>
  </si>
  <si>
    <t>MCGRAW, LISA</t>
  </si>
  <si>
    <t>5745 31ST AVE NE</t>
  </si>
  <si>
    <t>GRAEME</t>
  </si>
  <si>
    <t>MCGUIRE</t>
  </si>
  <si>
    <t>COATES</t>
  </si>
  <si>
    <t>gmcguir2@u.rochester.edu</t>
  </si>
  <si>
    <t>MCGUIRE, GRAEME</t>
  </si>
  <si>
    <t>CMC BOX 275264</t>
  </si>
  <si>
    <t>6402 MURRAY HILL ROAD</t>
  </si>
  <si>
    <t>29 MARSH STREET</t>
  </si>
  <si>
    <t>MCINERNEY</t>
  </si>
  <si>
    <t>WT</t>
  </si>
  <si>
    <t>amcinern@u.rochester.edu</t>
  </si>
  <si>
    <t>MCINERNEY, DEIRDRE</t>
  </si>
  <si>
    <t>CMC BOX 272752</t>
  </si>
  <si>
    <t>23 NORTH VERNON STREET</t>
  </si>
  <si>
    <t>ATHENS</t>
  </si>
  <si>
    <t>247 BARTON ST.</t>
  </si>
  <si>
    <t>Clarice</t>
  </si>
  <si>
    <t>McKee</t>
  </si>
  <si>
    <t>Speight</t>
  </si>
  <si>
    <t>cmckee6@u.rochester.edu</t>
  </si>
  <si>
    <t>CMC BOX 272248</t>
  </si>
  <si>
    <t>Baldwin, MD 21013-9784</t>
  </si>
  <si>
    <t>13505 Alliston Dr</t>
  </si>
  <si>
    <t>21013-9784</t>
  </si>
  <si>
    <t>'+1 (410) 8174638</t>
  </si>
  <si>
    <t>MCKENNA</t>
  </si>
  <si>
    <t>mmckenn9@u.rochester.edu</t>
  </si>
  <si>
    <t>MCKENNA, MARTHA</t>
  </si>
  <si>
    <t>CMC BOX 275131</t>
  </si>
  <si>
    <t>510 CLOVER HILLS DRIVE</t>
  </si>
  <si>
    <t>CARLTON</t>
  </si>
  <si>
    <t>MCKENZIE</t>
  </si>
  <si>
    <t>ROMEL</t>
  </si>
  <si>
    <t>cmckenzi@u.rochester.edu</t>
  </si>
  <si>
    <t>CIEE Summer Language and Culture Program in Seville, Spain</t>
  </si>
  <si>
    <t>MCKENZIE, HERTENCER</t>
  </si>
  <si>
    <t>CMC BOX 273712</t>
  </si>
  <si>
    <t>225 WILIS AVE 138TH ST APT 8C</t>
  </si>
  <si>
    <t>FRATERNITY RD.</t>
  </si>
  <si>
    <t>MCKEON</t>
  </si>
  <si>
    <t>TAMARELLI</t>
  </si>
  <si>
    <t>kmckeon@u.rochester.edu</t>
  </si>
  <si>
    <t>Health Science</t>
  </si>
  <si>
    <t>MCKEON, KELSEY</t>
  </si>
  <si>
    <t>CERTIFICATE OF ADV STUDY</t>
  </si>
  <si>
    <t>ND-DIS ELEMENTARY (1-6)</t>
  </si>
  <si>
    <t>48 BULLION ROAD</t>
  </si>
  <si>
    <t>BASKING RIDGE</t>
  </si>
  <si>
    <t>304 SUBURBAN COURT</t>
  </si>
  <si>
    <t>APARTMENT 11</t>
  </si>
  <si>
    <t>TUCKER</t>
  </si>
  <si>
    <t>MCKEOWN</t>
  </si>
  <si>
    <t>tmckeown@u.rochester.edu</t>
  </si>
  <si>
    <t>LOUGHREY, SALLY</t>
  </si>
  <si>
    <t>TECH ENTREPRENEURSHIP &amp; MGMNT</t>
  </si>
  <si>
    <t>17 PINEGROVE ST.</t>
  </si>
  <si>
    <t>RENSSELAER</t>
  </si>
  <si>
    <t>171 ROSSITER RD</t>
  </si>
  <si>
    <t>MCKINNEY</t>
  </si>
  <si>
    <t>smckinn4@u.rochester.edu</t>
  </si>
  <si>
    <t>POWER, CYNTHIA</t>
  </si>
  <si>
    <t>CMC BOX 276263</t>
  </si>
  <si>
    <t>44 WEST 77TH STREET APT 7E</t>
  </si>
  <si>
    <t>THETA CHI FRATERNITY ROOM 102</t>
  </si>
  <si>
    <t>McKone</t>
  </si>
  <si>
    <t>emckone@u.rochester.edu</t>
  </si>
  <si>
    <t>CMC BOX 274844</t>
  </si>
  <si>
    <t>Schenectady, NY 12302-2618</t>
  </si>
  <si>
    <t>23 Heritage Pkwy</t>
  </si>
  <si>
    <t>12302-2618</t>
  </si>
  <si>
    <t>'+1 (518) 8364258</t>
  </si>
  <si>
    <t>Martin Seamus</t>
  </si>
  <si>
    <t>Mclaughlin</t>
  </si>
  <si>
    <t>mmclau17@u.rochester.edu</t>
  </si>
  <si>
    <t>University of Limerick, Ireland</t>
  </si>
  <si>
    <t>Blaine</t>
  </si>
  <si>
    <t>Mclawrence</t>
  </si>
  <si>
    <t>bmclawre@u.rochester.edu</t>
  </si>
  <si>
    <t>CMC BOX 27009F</t>
  </si>
  <si>
    <t>Crosbies</t>
  </si>
  <si>
    <t>Almond Close</t>
  </si>
  <si>
    <t>Antigua and Barbuda</t>
  </si>
  <si>
    <t>'+1 (585) 4905063</t>
  </si>
  <si>
    <t>Alannah</t>
  </si>
  <si>
    <t>McLean</t>
  </si>
  <si>
    <t>amclean9@u.Rochester.edu</t>
  </si>
  <si>
    <t>McLemore</t>
  </si>
  <si>
    <t>amclemor@simon.rochester.edu</t>
  </si>
  <si>
    <t>200 east avenue apt 1208</t>
  </si>
  <si>
    <t>'+1 (610) 5514933</t>
  </si>
  <si>
    <t>GATES</t>
  </si>
  <si>
    <t>MCMAHON</t>
  </si>
  <si>
    <t>gmcmaho3@u.rochester.edu</t>
  </si>
  <si>
    <t>MCMAHON, SEAN</t>
  </si>
  <si>
    <t>CMC BOX 271486</t>
  </si>
  <si>
    <t>1146 WHALEN RD</t>
  </si>
  <si>
    <t>McNamara</t>
  </si>
  <si>
    <t>wmcnama2@u.rochester.edu</t>
  </si>
  <si>
    <t>Los Altos, CA 94024-4923</t>
  </si>
  <si>
    <t>1094 Seena Ave</t>
  </si>
  <si>
    <t>94024-4923</t>
  </si>
  <si>
    <t>'+1 (650) 9617564</t>
  </si>
  <si>
    <t>REAGAN</t>
  </si>
  <si>
    <t>MCNAMEEKING</t>
  </si>
  <si>
    <t>reagan.mcnameeking@simon.rochester.edu</t>
  </si>
  <si>
    <t>Marketing Med Ctr</t>
  </si>
  <si>
    <t>McPherson</t>
  </si>
  <si>
    <t>jmcpher4@u.rochester.edu</t>
  </si>
  <si>
    <t>CMC BOX 271933</t>
  </si>
  <si>
    <t>Gloucester, MA 01930</t>
  </si>
  <si>
    <t>194 Southern Avenue</t>
  </si>
  <si>
    <t>Gloucester</t>
  </si>
  <si>
    <t>'+1 (978) 5253766</t>
  </si>
  <si>
    <t>MCRAE</t>
  </si>
  <si>
    <t>smcrae2@u.rochester.edu</t>
  </si>
  <si>
    <t>STEINGROVER, REINHILD</t>
  </si>
  <si>
    <t>232 VARINNA DR</t>
  </si>
  <si>
    <t>232 Varinna Drive</t>
  </si>
  <si>
    <t>Reinhild Steingrover</t>
  </si>
  <si>
    <t>Fiona</t>
  </si>
  <si>
    <t>McSharry</t>
  </si>
  <si>
    <t>fmcsharr@u.rochester.edu</t>
  </si>
  <si>
    <t>CMC BOX 271606</t>
  </si>
  <si>
    <t>Slingerlands, NY 12159-7209</t>
  </si>
  <si>
    <t>1584 New Scotland Rd</t>
  </si>
  <si>
    <t>12159-7209</t>
  </si>
  <si>
    <t>'+1 (518) 3222320</t>
  </si>
  <si>
    <t>MCVICKER</t>
  </si>
  <si>
    <t>jmcvicke@u.rochester.edu</t>
  </si>
  <si>
    <t>MCVICKER, CAREN</t>
  </si>
  <si>
    <t>2613 DORSET WEST ROAD,</t>
  </si>
  <si>
    <t>DORSET</t>
  </si>
  <si>
    <t>MUNRO</t>
  </si>
  <si>
    <t>MCWHIRTER</t>
  </si>
  <si>
    <t>cmcwhirt@u.rochester.edu</t>
  </si>
  <si>
    <t>Oberaudorf, Germany</t>
  </si>
  <si>
    <t>MCWHIRTER, JOHN</t>
  </si>
  <si>
    <t>1790 ALABAMA DR</t>
  </si>
  <si>
    <t>WINTER PARK</t>
  </si>
  <si>
    <t>MEDALLA</t>
  </si>
  <si>
    <t>lmedalla@u.rochester.edu</t>
  </si>
  <si>
    <t>MEDALLA, NOLI</t>
  </si>
  <si>
    <t>ARCHEO, TECH AND HIST STRUC</t>
  </si>
  <si>
    <t>CMC BOX 276562</t>
  </si>
  <si>
    <t>183-11 HILLSIDE AVE. APT. 2L</t>
  </si>
  <si>
    <t>11002 204TH ST</t>
  </si>
  <si>
    <t>SAINT ALBANS</t>
  </si>
  <si>
    <t>JAYDA</t>
  </si>
  <si>
    <t>MEDINA</t>
  </si>
  <si>
    <t>jmedina7@u.rochester.edu</t>
  </si>
  <si>
    <t>MEDINA, RHONDA</t>
  </si>
  <si>
    <t>CMC BOX 274648</t>
  </si>
  <si>
    <t>675 MARTIN DRIVE</t>
  </si>
  <si>
    <t>UNIONDALE</t>
  </si>
  <si>
    <t>730 LIBRARY ROAD</t>
  </si>
  <si>
    <t>10 SCHENCK CT</t>
  </si>
  <si>
    <t>ERASMO</t>
  </si>
  <si>
    <t>emedina2@u.rochester.edu</t>
  </si>
  <si>
    <t>Japanese</t>
  </si>
  <si>
    <t>CMC BOX 274516</t>
  </si>
  <si>
    <t>Parker, CO 80134</t>
  </si>
  <si>
    <t>12462 South Bellisario Creek Ct</t>
  </si>
  <si>
    <t>Parker</t>
  </si>
  <si>
    <t>'+1 (720) 3697586</t>
  </si>
  <si>
    <t>1767 Willow St.</t>
  </si>
  <si>
    <t>Denver</t>
  </si>
  <si>
    <t>720 280 0464</t>
  </si>
  <si>
    <t>Martha Martinez-Briones</t>
  </si>
  <si>
    <t>MEHAN</t>
  </si>
  <si>
    <t>FINDLAY</t>
  </si>
  <si>
    <t>amehan@u.rochester.edu</t>
  </si>
  <si>
    <t>FINDLAY, MARCIA</t>
  </si>
  <si>
    <t>CPU BOX 274363</t>
  </si>
  <si>
    <t>1120 LAKEMONT DRIVE</t>
  </si>
  <si>
    <t>MEADVILLE</t>
  </si>
  <si>
    <t>1263 PLYMOUTH AVE S</t>
  </si>
  <si>
    <t>BUILDING B, APT 306</t>
  </si>
  <si>
    <t>ANUSH</t>
  </si>
  <si>
    <t>MEHRABYAN</t>
  </si>
  <si>
    <t>amehraby@u.rochester.edu</t>
  </si>
  <si>
    <t>PETROSYAN, ANUSH</t>
  </si>
  <si>
    <t>CMC BOX 276378</t>
  </si>
  <si>
    <t>500 JOSEPH C WILLSON BLVD</t>
  </si>
  <si>
    <t>Urvi</t>
  </si>
  <si>
    <t>Mehta</t>
  </si>
  <si>
    <t>Ojas</t>
  </si>
  <si>
    <t>umehta2@u.rochester.edu</t>
  </si>
  <si>
    <t>CMC BOX 271161</t>
  </si>
  <si>
    <t>Sharon, MA 02067-1533</t>
  </si>
  <si>
    <t>14 Meadowlark Ln</t>
  </si>
  <si>
    <t>'+1 (774) 2841601</t>
  </si>
  <si>
    <t>Meinhardt</t>
  </si>
  <si>
    <t>wmeinhar@u.rochester.edu</t>
  </si>
  <si>
    <t>CMC BOX 273114</t>
  </si>
  <si>
    <t>Menlo Park, CA 94025-3604</t>
  </si>
  <si>
    <t>421 Claremont Way</t>
  </si>
  <si>
    <t>Menlo Park</t>
  </si>
  <si>
    <t>94025-3604</t>
  </si>
  <si>
    <t>'+1 (650) 4228360</t>
  </si>
  <si>
    <t>Mejalli</t>
  </si>
  <si>
    <t>gmejalli@u.rochester.edu</t>
  </si>
  <si>
    <t>CMC BOX 272025</t>
  </si>
  <si>
    <t>West Mifflin, PA 15122-3425</t>
  </si>
  <si>
    <t>Remote Work - New York</t>
  </si>
  <si>
    <t>Albany, NY 12224</t>
  </si>
  <si>
    <t>323 Holiday Dr</t>
  </si>
  <si>
    <t>West Mifflin</t>
  </si>
  <si>
    <t>15122-3425</t>
  </si>
  <si>
    <t>'+1 (412) 4600281</t>
  </si>
  <si>
    <t>Jorge</t>
  </si>
  <si>
    <t>Melendez-Burgos</t>
  </si>
  <si>
    <t>MELILLO</t>
  </si>
  <si>
    <t>nmelillo@u.rochester.edu</t>
  </si>
  <si>
    <t>MELILLO, JACKIE</t>
  </si>
  <si>
    <t>CPU BOX 274701</t>
  </si>
  <si>
    <t>172 PIDGEON HILL ROAD</t>
  </si>
  <si>
    <t>SOUTH HUNTINGTON</t>
  </si>
  <si>
    <t>gmelillo@u.rochester.edu</t>
  </si>
  <si>
    <t>IES Salamanca  TC</t>
  </si>
  <si>
    <t>MELILLO, CHRISTINE</t>
  </si>
  <si>
    <t>81 MAPLE FLOWER RD</t>
  </si>
  <si>
    <t>GLENMOORE</t>
  </si>
  <si>
    <t>NABILA</t>
  </si>
  <si>
    <t>MELLA GARIP</t>
  </si>
  <si>
    <t>nmellaga@u.rochester.edu</t>
  </si>
  <si>
    <t>MELLA GARIP, ELVIN</t>
  </si>
  <si>
    <t>CMC BOX 276554</t>
  </si>
  <si>
    <t>DIRK</t>
  </si>
  <si>
    <t>MELSE</t>
  </si>
  <si>
    <t>dirk.melse@simon.rochester.edu</t>
  </si>
  <si>
    <t>MELSE, MARGARET</t>
  </si>
  <si>
    <t>99 W SQUIRE DR</t>
  </si>
  <si>
    <t>MENDELSON</t>
  </si>
  <si>
    <t>lmendels@u.rochester.edu</t>
  </si>
  <si>
    <t>MENDELSON, LINDA &amp; DANIEL</t>
  </si>
  <si>
    <t>HEBREW</t>
  </si>
  <si>
    <t>212 PALMERSTON RD</t>
  </si>
  <si>
    <t>105 GILLETTE STREET</t>
  </si>
  <si>
    <t>MENDEZ</t>
  </si>
  <si>
    <t>gmendez@u.rochester.edu</t>
  </si>
  <si>
    <t>HOYOS, ADRIANA</t>
  </si>
  <si>
    <t>CMC BOX 277101</t>
  </si>
  <si>
    <t>150-18 COOLIDGE AVE</t>
  </si>
  <si>
    <t>Patricia</t>
  </si>
  <si>
    <t>Mendez</t>
  </si>
  <si>
    <t>patricia.mendez@simon.rochester.edu</t>
  </si>
  <si>
    <t>MENDEZ, ROSA</t>
  </si>
  <si>
    <t>210 EAST 58TH STREET APT 3G</t>
  </si>
  <si>
    <t>210 E.58TH ST.APT.3G</t>
  </si>
  <si>
    <t>Alondra</t>
  </si>
  <si>
    <t>amendez@u.rochester.edu</t>
  </si>
  <si>
    <t>CMC BOX 273553</t>
  </si>
  <si>
    <t>Guayama, PR 00784</t>
  </si>
  <si>
    <t>Urb. Costa Azul, Calle 15 H32</t>
  </si>
  <si>
    <t>Guayama</t>
  </si>
  <si>
    <t>'+1 (787) 6887445</t>
  </si>
  <si>
    <t>Rachelle</t>
  </si>
  <si>
    <t>Mendola</t>
  </si>
  <si>
    <t>rachelle.mendola@maine.edu</t>
  </si>
  <si>
    <t>UNIVERSITY OF SOUTHERN MAINE (PORTLAND, ME)</t>
  </si>
  <si>
    <t>16 York Woods Road</t>
  </si>
  <si>
    <t>South Berwick</t>
  </si>
  <si>
    <t>Rachelle Mendola</t>
  </si>
  <si>
    <t>MENDOZA</t>
  </si>
  <si>
    <t>rmendoz2@u.rochester.edu</t>
  </si>
  <si>
    <t>CALLAS, CHRISTINA</t>
  </si>
  <si>
    <t>1224 WESTLAKE DRIVE</t>
  </si>
  <si>
    <t>PALMDALE</t>
  </si>
  <si>
    <t>RIVERVIEW BLDG. G SUITE 202A</t>
  </si>
  <si>
    <t>Mendoza</t>
  </si>
  <si>
    <t>emendoz6@u.rochester.edu</t>
  </si>
  <si>
    <t>CMC BOX 272520</t>
  </si>
  <si>
    <t>Rochester, NY 14620-2004</t>
  </si>
  <si>
    <t>9 Far View Hills Rd</t>
  </si>
  <si>
    <t>14620-2004</t>
  </si>
  <si>
    <t>'+1 (585) 7738370</t>
  </si>
  <si>
    <t>JIE HUI</t>
  </si>
  <si>
    <t>MENG</t>
  </si>
  <si>
    <t>jmeng5@u.rochester.edu</t>
  </si>
  <si>
    <t>WANG, FEN</t>
  </si>
  <si>
    <t>626 PARMA WAY</t>
  </si>
  <si>
    <t>Ke</t>
  </si>
  <si>
    <t>Meng</t>
  </si>
  <si>
    <t>kmeng2@u.rochester.edu</t>
  </si>
  <si>
    <t>No.806 Unit3 Block11, Zone No 1 Taixing Xinshijie Plaza</t>
  </si>
  <si>
    <t>Taixing</t>
  </si>
  <si>
    <t>Ke Meng</t>
  </si>
  <si>
    <t>Erjia</t>
  </si>
  <si>
    <t>emeng2@u.rochester.edu</t>
  </si>
  <si>
    <t>rm.603, bldg.3, xidi guoji erqu, hengshan road, jianye district</t>
  </si>
  <si>
    <t>'+8615950467862</t>
  </si>
  <si>
    <t>'+8613814121888</t>
  </si>
  <si>
    <t>Jianye District, Nanjing</t>
  </si>
  <si>
    <t>Yapeng Rd, Jianye District</t>
  </si>
  <si>
    <t>Rm. 203, Bldg.4, Shenglong Taohuayuanzhu Shangyuan,</t>
  </si>
  <si>
    <t>Emmanuel</t>
  </si>
  <si>
    <t>Mercado</t>
  </si>
  <si>
    <t>emercad5@u.rochester.edu</t>
  </si>
  <si>
    <t>Mermel</t>
  </si>
  <si>
    <t>smermel@u.rochester.edu</t>
  </si>
  <si>
    <t>accidentally clicked the commit button.</t>
  </si>
  <si>
    <t>CMC BOX 275728</t>
  </si>
  <si>
    <t>Monroe Twp, NJ 08831-5344</t>
  </si>
  <si>
    <t>1008 Morning Glory Dr</t>
  </si>
  <si>
    <t>'+1 (609) 6130211</t>
  </si>
  <si>
    <t>MESITI</t>
  </si>
  <si>
    <t>ROWELL</t>
  </si>
  <si>
    <t>emesiti@u.rochester.edu</t>
  </si>
  <si>
    <t>MESITI, MARTHA</t>
  </si>
  <si>
    <t>CMC BOX 277004</t>
  </si>
  <si>
    <t>63 WATSON AVE</t>
  </si>
  <si>
    <t>1500 S PLYMOUTH AVENUE</t>
  </si>
  <si>
    <t>STE 117</t>
  </si>
  <si>
    <t>Mesko</t>
  </si>
  <si>
    <t>Molly_Mesko@urmc.rochester.edu</t>
  </si>
  <si>
    <t>Empire Discovery Institute</t>
  </si>
  <si>
    <t>MESROPOV</t>
  </si>
  <si>
    <t>amesropo@u.rochester.edu</t>
  </si>
  <si>
    <t>RAE, SUSAN</t>
  </si>
  <si>
    <t>2760 S. XANADU WAY</t>
  </si>
  <si>
    <t>995 S HILL COURT ROAD</t>
  </si>
  <si>
    <t>METCALF</t>
  </si>
  <si>
    <t>ametcalf@u.rochester.edu</t>
  </si>
  <si>
    <t>FOWLER, JONNIE</t>
  </si>
  <si>
    <t>CMC BOX 272631</t>
  </si>
  <si>
    <t>4910 S. 308TH STREET</t>
  </si>
  <si>
    <t>AUBURN</t>
  </si>
  <si>
    <t>1500 S. PLYMOUTH AVENUE</t>
  </si>
  <si>
    <t>12434 SE 272ND PL #C101</t>
  </si>
  <si>
    <t>MILES</t>
  </si>
  <si>
    <t>METH</t>
  </si>
  <si>
    <t>mmeth2@u.rochester.edu</t>
  </si>
  <si>
    <t>COHEN, CHARLOTTE</t>
  </si>
  <si>
    <t>CPU BOX 272075</t>
  </si>
  <si>
    <t>36 NATHAN RD.</t>
  </si>
  <si>
    <t>PO BOX 02531799</t>
  </si>
  <si>
    <t>SIOUX FALLS</t>
  </si>
  <si>
    <t>SD</t>
  </si>
  <si>
    <t>CYRUS</t>
  </si>
  <si>
    <t>MEVORACH</t>
  </si>
  <si>
    <t>cmevorac@u.rochester.edu</t>
  </si>
  <si>
    <t>MEVORACH, ROBERT</t>
  </si>
  <si>
    <t>801 KEY HIGHWAY APT. 436</t>
  </si>
  <si>
    <t>RIVERVIEW G109</t>
  </si>
  <si>
    <t>MEYER</t>
  </si>
  <si>
    <t>jmeyer18@u.rochester.edu</t>
  </si>
  <si>
    <t>MEYER, KEVIN</t>
  </si>
  <si>
    <t>CMC BOX 274577</t>
  </si>
  <si>
    <t>3 EAST VIEW DRIVE</t>
  </si>
  <si>
    <t>SIMSBURY</t>
  </si>
  <si>
    <t>EDAN</t>
  </si>
  <si>
    <t>emeyer10@u.rochester.edu</t>
  </si>
  <si>
    <t>MEYER, JASON</t>
  </si>
  <si>
    <t>408 SILVER CANYON CT.</t>
  </si>
  <si>
    <t>FORT WORTH</t>
  </si>
  <si>
    <t>335 MOUNT HOPE AVE.</t>
  </si>
  <si>
    <t>APT. 708</t>
  </si>
  <si>
    <t>Nominated 11/17/18</t>
  </si>
  <si>
    <t>Meyer</t>
  </si>
  <si>
    <t>Two courses submitted.</t>
  </si>
  <si>
    <t>MEYEROVITZ</t>
  </si>
  <si>
    <t>VALERY</t>
  </si>
  <si>
    <t>cmeyerov@u.rochester.edu</t>
  </si>
  <si>
    <t>MULSKI, SUSAN</t>
  </si>
  <si>
    <t>CMC BOX 272665</t>
  </si>
  <si>
    <t>81 GRIGGS RD</t>
  </si>
  <si>
    <t>RIVERVIEW APARTMENTS D102</t>
  </si>
  <si>
    <t>MEZA</t>
  </si>
  <si>
    <t>KOSTER</t>
  </si>
  <si>
    <t>mmeza3@u.rochester.edu</t>
  </si>
  <si>
    <t>MEZA, MAX</t>
  </si>
  <si>
    <t>BOX 210</t>
  </si>
  <si>
    <t>252 CREST ST</t>
  </si>
  <si>
    <t>ANN ARBOR</t>
  </si>
  <si>
    <t>Mianzo</t>
  </si>
  <si>
    <t>smianzo@u.rochester.edu</t>
  </si>
  <si>
    <t>CMC BOX 276598</t>
  </si>
  <si>
    <t>Pittsburgh, PA 15237-6646</t>
  </si>
  <si>
    <t>1510 Abby Rose Ct</t>
  </si>
  <si>
    <t>15237-6646</t>
  </si>
  <si>
    <t>'+1 (412) 8659651</t>
  </si>
  <si>
    <t>QI</t>
  </si>
  <si>
    <t>MIAO</t>
  </si>
  <si>
    <t>qmiao3@u.rochester.edu</t>
  </si>
  <si>
    <t>CMC BOX 273004</t>
  </si>
  <si>
    <t>Xin Yuan Ming Jia Cmnty</t>
  </si>
  <si>
    <t>No.85 Lishanbei Rd.</t>
  </si>
  <si>
    <t>'+1 (585) 2105011</t>
  </si>
  <si>
    <t>mmichae7@u.rochester.edu</t>
  </si>
  <si>
    <t>MICHAEL, GARY</t>
  </si>
  <si>
    <t>CPU BOX 272223</t>
  </si>
  <si>
    <t>15 HERING ROAD</t>
  </si>
  <si>
    <t>Conant</t>
  </si>
  <si>
    <t>mmicha13@u.rochester.edu</t>
  </si>
  <si>
    <t>Cazenovia, NY 13035-1403</t>
  </si>
  <si>
    <t>17 Gillette Ln</t>
  </si>
  <si>
    <t>13035-1403</t>
  </si>
  <si>
    <t>'+1 (315) 9228169</t>
  </si>
  <si>
    <t>Michaud Calle</t>
  </si>
  <si>
    <t>Elaina</t>
  </si>
  <si>
    <t>lmichau6@u.rochester.edu</t>
  </si>
  <si>
    <t>CMC BOX 276397</t>
  </si>
  <si>
    <t>Old Saybrook, CT 06475-1560</t>
  </si>
  <si>
    <t>295 Boston Post Road Apt 1</t>
  </si>
  <si>
    <t>Old Saybrook</t>
  </si>
  <si>
    <t>'+1 (860) 3049263</t>
  </si>
  <si>
    <t>INES</t>
  </si>
  <si>
    <t>MICHEL</t>
  </si>
  <si>
    <t>ines.michel@simon.rochester.edu</t>
  </si>
  <si>
    <t>STIEGER, BRUNO</t>
  </si>
  <si>
    <t>41-796445465</t>
  </si>
  <si>
    <t>MICHIGAN</t>
  </si>
  <si>
    <t>ELISABETH</t>
  </si>
  <si>
    <t>smichiga@u.rochester.edu</t>
  </si>
  <si>
    <t>CIS Abroad Barcelona, Spain</t>
  </si>
  <si>
    <t>VIK, LORI</t>
  </si>
  <si>
    <t>CMC BOX 272562</t>
  </si>
  <si>
    <t>63 HIGHLAND AVENUE</t>
  </si>
  <si>
    <t>GLEN RIDGE</t>
  </si>
  <si>
    <t>70 GOLD STREET</t>
  </si>
  <si>
    <t>Mickle</t>
  </si>
  <si>
    <t>Raesel Williams</t>
  </si>
  <si>
    <t>smickle@simon.rochester.edu</t>
  </si>
  <si>
    <t>597 Richardson Rd</t>
  </si>
  <si>
    <t>'+1 (607) 3292427</t>
  </si>
  <si>
    <t>MIDDLESWART</t>
  </si>
  <si>
    <t>hmiddles@u.rochester.edu</t>
  </si>
  <si>
    <t>MIDDLESWART, DIANE</t>
  </si>
  <si>
    <t>CMC BOX 276542</t>
  </si>
  <si>
    <t>425 N 29TH ST.</t>
  </si>
  <si>
    <t>CUMMING</t>
  </si>
  <si>
    <t>101 CRITTENDEN BLVD</t>
  </si>
  <si>
    <t>ISABELLA</t>
  </si>
  <si>
    <t>MIHOK</t>
  </si>
  <si>
    <t>imihok@u.rochester.edu</t>
  </si>
  <si>
    <t>NDONDWA</t>
  </si>
  <si>
    <t>MIJOYA</t>
  </si>
  <si>
    <t>nmijoya@u.rochester.edu</t>
  </si>
  <si>
    <t>Malawi</t>
  </si>
  <si>
    <t>CMC BOX 273889</t>
  </si>
  <si>
    <t>Dedza Dedza</t>
  </si>
  <si>
    <t>P.o. Box 181 Dedza</t>
  </si>
  <si>
    <t>Dedza</t>
  </si>
  <si>
    <t>'+1 (585) 4815840</t>
  </si>
  <si>
    <t>MARIJA</t>
  </si>
  <si>
    <t>MIKLAVCIC</t>
  </si>
  <si>
    <t>mmiklavc@u.rochester.edu</t>
  </si>
  <si>
    <t>Sea Semester</t>
  </si>
  <si>
    <t>Woods Hole, MA, United States;Auckland, New Zealand;Christchurch, New Zealand;Dunedin, New Zealand;Wellington, New Zealand</t>
  </si>
  <si>
    <t>CMC BOX 273885</t>
  </si>
  <si>
    <t>Haslett, MI 48840-9796</t>
  </si>
  <si>
    <t>1050 Buckingham Rd</t>
  </si>
  <si>
    <t>Haslett</t>
  </si>
  <si>
    <t>48840-9796</t>
  </si>
  <si>
    <t>'+1 (517) 5825343</t>
  </si>
  <si>
    <t>GUILHERME</t>
  </si>
  <si>
    <t>MILANEZI</t>
  </si>
  <si>
    <t>guilherme.milanezi@simon.rochester.edu</t>
  </si>
  <si>
    <t>BRAZIL</t>
  </si>
  <si>
    <t>BERNDT, CARMEN</t>
  </si>
  <si>
    <t>1 617 5438711</t>
  </si>
  <si>
    <t>226 CONANT RD APT B</t>
  </si>
  <si>
    <t>16 Valley St.</t>
  </si>
  <si>
    <t>'+1 617 543 8711</t>
  </si>
  <si>
    <t>Carmen Helena Berndt</t>
  </si>
  <si>
    <t>zmiles2@u.rochester.edu</t>
  </si>
  <si>
    <t>IES Abroad Siena Summer - Tradition &amp; Cuisine in Tuscany</t>
  </si>
  <si>
    <t>CMC BOX 27098F</t>
  </si>
  <si>
    <t>Rochester, NY 14624</t>
  </si>
  <si>
    <t>Apt. 209</t>
  </si>
  <si>
    <t>898 Buffalo Road</t>
  </si>
  <si>
    <t>'+1 (615) 9812649</t>
  </si>
  <si>
    <t>Nikolai</t>
  </si>
  <si>
    <t>Miletenko</t>
  </si>
  <si>
    <t>nmiletenko@hotmail.com</t>
  </si>
  <si>
    <t>735 avenue Outremont</t>
  </si>
  <si>
    <t>Montreal</t>
  </si>
  <si>
    <t>Quebec</t>
  </si>
  <si>
    <t>H2V 3N2</t>
  </si>
  <si>
    <t>917-692-9945</t>
  </si>
  <si>
    <t>Agatha</t>
  </si>
  <si>
    <t>Milholland</t>
  </si>
  <si>
    <t>amilholl@u.rochester.edu</t>
  </si>
  <si>
    <t>MILHOLLAND, NORMA</t>
  </si>
  <si>
    <t>CMC BOX 274820</t>
  </si>
  <si>
    <t>92 WEBER RD</t>
  </si>
  <si>
    <t>LACKAWANNA</t>
  </si>
  <si>
    <t>Militi</t>
  </si>
  <si>
    <t>Stacey</t>
  </si>
  <si>
    <t>imiliti@u.rochester.edu</t>
  </si>
  <si>
    <t>CMC BOX 273702</t>
  </si>
  <si>
    <t>Fayetteville, NY 13066-9634</t>
  </si>
  <si>
    <t>5433 Springview Dr</t>
  </si>
  <si>
    <t>13066-9634</t>
  </si>
  <si>
    <t>'+1 (315) 6322339</t>
  </si>
  <si>
    <t>MILLER</t>
  </si>
  <si>
    <t>mmill54@u.rochester.edu</t>
  </si>
  <si>
    <t>LESTER, YVONNE</t>
  </si>
  <si>
    <t>CPU BOX 276842</t>
  </si>
  <si>
    <t>215 AVENUE B # 7D</t>
  </si>
  <si>
    <t>HILLCOURT- GALE</t>
  </si>
  <si>
    <t>88 MULBERRY COMMONS</t>
  </si>
  <si>
    <t>RIVERHEAD</t>
  </si>
  <si>
    <t>mmill66@u.rochester.edu</t>
  </si>
  <si>
    <t>MILLER, JOAN</t>
  </si>
  <si>
    <t>CMC BOX 273484</t>
  </si>
  <si>
    <t>41884 CO RT 41</t>
  </si>
  <si>
    <t>NATURAL BRIDGE</t>
  </si>
  <si>
    <t>KARA</t>
  </si>
  <si>
    <t>kmill44@u.rochester.edu</t>
  </si>
  <si>
    <t>MILLER, LARRY</t>
  </si>
  <si>
    <t>BOX 240</t>
  </si>
  <si>
    <t>3806 TIERRA AMARILLA LN</t>
  </si>
  <si>
    <t>Miller</t>
  </si>
  <si>
    <t>lmill53@u.rochester.edu</t>
  </si>
  <si>
    <t>CMC BOX 275081</t>
  </si>
  <si>
    <t>Holley, NY 14470-9324</t>
  </si>
  <si>
    <t>2698 Kendall Rd</t>
  </si>
  <si>
    <t>14470-9324</t>
  </si>
  <si>
    <t>'+1 (585) 6598013</t>
  </si>
  <si>
    <t>dmill75@simon.rochester.edu</t>
  </si>
  <si>
    <t>Apt 1</t>
  </si>
  <si>
    <t>233 Richard St</t>
  </si>
  <si>
    <t>'+1 (607) 2294803</t>
  </si>
  <si>
    <t>137 N Sunset Dr</t>
  </si>
  <si>
    <t>Bill Miller / Lynn Miller</t>
  </si>
  <si>
    <t>Father and Mother</t>
  </si>
  <si>
    <t>Bridget</t>
  </si>
  <si>
    <t>bmill49@u.rochester.edu</t>
  </si>
  <si>
    <t>CMC BOX 275699</t>
  </si>
  <si>
    <t>Pittsford, NY 14534-9422</t>
  </si>
  <si>
    <t>15 Turning Leaf Dr</t>
  </si>
  <si>
    <t>14534-9422</t>
  </si>
  <si>
    <t>'+1 (585) 7759091</t>
  </si>
  <si>
    <t>Kulusuk, Greenland</t>
  </si>
  <si>
    <t>Sydney, Australia;Christchurch, New Zealand;Wellington, New Zealand;Sydney, Australia;Hobart, Australia;Dumont d'Urville Station, Antarctica;Concordia Station, Antarctica;Zucchelli Station, Antarctica;Christchurch, New Zealand</t>
  </si>
  <si>
    <t>FETCH4 - Research and Service Learning in Barbados</t>
  </si>
  <si>
    <t>B.</t>
  </si>
  <si>
    <t>dmill79@simon.rochester.edu</t>
  </si>
  <si>
    <t>Buffalo, NY 14850-1459</t>
  </si>
  <si>
    <t>133 Elmwood Ave</t>
  </si>
  <si>
    <t>14850-1459</t>
  </si>
  <si>
    <t>'+1 (607) 3513075</t>
  </si>
  <si>
    <t>Vincent</t>
  </si>
  <si>
    <t>Millette</t>
  </si>
  <si>
    <t>vmillett@u.rochester.edu</t>
  </si>
  <si>
    <t>Brooklyn, NY 11221-4361</t>
  </si>
  <si>
    <t>1040 Bushwick Ave Apt A2</t>
  </si>
  <si>
    <t>11221-4361</t>
  </si>
  <si>
    <t>'+1 (929) 3403585</t>
  </si>
  <si>
    <t>Milliman</t>
  </si>
  <si>
    <t>MILLS</t>
  </si>
  <si>
    <t>dmills2@u.rochester.edu</t>
  </si>
  <si>
    <t>MILLS, RON</t>
  </si>
  <si>
    <t>2620 LAWNDALE AVE</t>
  </si>
  <si>
    <t>800 HINMAN AVENUE</t>
  </si>
  <si>
    <t>Chaewon</t>
  </si>
  <si>
    <t>Min</t>
  </si>
  <si>
    <t>cmin2@u.rochester.edu</t>
  </si>
  <si>
    <t>CMC BOX 275863</t>
  </si>
  <si>
    <t>Seomyeon Dain ROYAL PALACE 421</t>
  </si>
  <si>
    <t>9 Sincheon-daero 65beon-gil, Busanjin-gu</t>
  </si>
  <si>
    <t>Busan</t>
  </si>
  <si>
    <t>'+82 (10) 37704577</t>
  </si>
  <si>
    <t>MINER</t>
  </si>
  <si>
    <t>PHILIP</t>
  </si>
  <si>
    <t>dminer3@u.rochester.edu</t>
  </si>
  <si>
    <t>HAMBLEN, MARY ANNE</t>
  </si>
  <si>
    <t>42 GATEWAY ROAD</t>
  </si>
  <si>
    <t>Mackenzie</t>
  </si>
  <si>
    <t>Minguillo</t>
  </si>
  <si>
    <t>Shanahan</t>
  </si>
  <si>
    <t>mmingui3@u.rochester.edu</t>
  </si>
  <si>
    <t>Bachelor Of Music</t>
  </si>
  <si>
    <t>Mamaroneck, NY 10543-1420</t>
  </si>
  <si>
    <t>219 Lawrence Ave</t>
  </si>
  <si>
    <t>Mamaroneck</t>
  </si>
  <si>
    <t>10543-1420</t>
  </si>
  <si>
    <t>'+1 (914) 5126437</t>
  </si>
  <si>
    <t>LEE ERIC</t>
  </si>
  <si>
    <t>MINICH</t>
  </si>
  <si>
    <t>lee.minich@simon.rochester.edu</t>
  </si>
  <si>
    <t>ZINA</t>
  </si>
  <si>
    <t>MIQDADI</t>
  </si>
  <si>
    <t>zmiqdadi@u.rochester.edu</t>
  </si>
  <si>
    <t>CMC BOX 276798</t>
  </si>
  <si>
    <t>Williamsville, NY 14221</t>
  </si>
  <si>
    <t>70 Galileo Drive</t>
  </si>
  <si>
    <t>Williamsville</t>
  </si>
  <si>
    <t>'+1 (716) 5254627</t>
  </si>
  <si>
    <t>Hermes</t>
  </si>
  <si>
    <t>hmira@simon.rochester.edu</t>
  </si>
  <si>
    <t>El Salvador</t>
  </si>
  <si>
    <t>376 Quinby Rd</t>
  </si>
  <si>
    <t>'+1 (585) 4355061</t>
  </si>
  <si>
    <t>Miranda</t>
  </si>
  <si>
    <t>Lillian</t>
  </si>
  <si>
    <t>imirand3@u.rochester.edu</t>
  </si>
  <si>
    <t>CMC BOX 275894</t>
  </si>
  <si>
    <t>Chandler, AZ 85248-5403</t>
  </si>
  <si>
    <t>1671 W Bartlett Way</t>
  </si>
  <si>
    <t>Chandler</t>
  </si>
  <si>
    <t>85248-5403</t>
  </si>
  <si>
    <t>'+1 (480) 2260765</t>
  </si>
  <si>
    <t>MIRON</t>
  </si>
  <si>
    <t>HELEN</t>
  </si>
  <si>
    <t>emiron@u.rochester.edu</t>
  </si>
  <si>
    <t>MIRON, ROBERT</t>
  </si>
  <si>
    <t>CMC BOX 272325</t>
  </si>
  <si>
    <t>27 CARRIAGE ROAD</t>
  </si>
  <si>
    <t>DELMAR</t>
  </si>
  <si>
    <t>205C</t>
  </si>
  <si>
    <t>MISTLER-FERGUSON</t>
  </si>
  <si>
    <t>smistler@u.rochester.edu</t>
  </si>
  <si>
    <t>FERGUSON, NICHOLAS</t>
  </si>
  <si>
    <t>CMC BOX 276982</t>
  </si>
  <si>
    <t>56 DANIEL STREET</t>
  </si>
  <si>
    <t>99 CONGRESS AVE</t>
  </si>
  <si>
    <t>JASMINE</t>
  </si>
  <si>
    <t>MITCHELL</t>
  </si>
  <si>
    <t>jasmine.mitchell@simon.rochester.edu</t>
  </si>
  <si>
    <t>2209 NORTH VAN DORN STREET</t>
  </si>
  <si>
    <t>APT. 302</t>
  </si>
  <si>
    <t>22304-106</t>
  </si>
  <si>
    <t>TOMOHIRO</t>
  </si>
  <si>
    <t>MIYACHI</t>
  </si>
  <si>
    <t>tmiyachi@u.rochester.edu</t>
  </si>
  <si>
    <t>MIYACHI, CHRISTINE</t>
  </si>
  <si>
    <t>14 FRANKLIN STREET</t>
  </si>
  <si>
    <t>APT 703</t>
  </si>
  <si>
    <t>30 ECHO LANE</t>
  </si>
  <si>
    <t>LACONIA</t>
  </si>
  <si>
    <t>MIYAOKA</t>
  </si>
  <si>
    <t>hmiyaoka@u.rochester.edu</t>
  </si>
  <si>
    <t>MIYAOKA, MAVIS</t>
  </si>
  <si>
    <t>CMC BOX 275864</t>
  </si>
  <si>
    <t>41-978 WAIKUPANAHA ST.</t>
  </si>
  <si>
    <t>WAIMANALO</t>
  </si>
  <si>
    <t>199 BARTON ST.</t>
  </si>
  <si>
    <t>SEKELILE</t>
  </si>
  <si>
    <t>MKHABELA</t>
  </si>
  <si>
    <t>MOLEBOGENG</t>
  </si>
  <si>
    <t>smkhabel@u.rochester.edu</t>
  </si>
  <si>
    <t>Swaziland</t>
  </si>
  <si>
    <t>CMC BOX 277201</t>
  </si>
  <si>
    <t>Mbabane H100</t>
  </si>
  <si>
    <t>Hlanganai St Dalraich W</t>
  </si>
  <si>
    <t>Mbabane</t>
  </si>
  <si>
    <t>H100</t>
  </si>
  <si>
    <t>Eswatini</t>
  </si>
  <si>
    <t>'+1 (585) 7669628</t>
  </si>
  <si>
    <t>MLAWER</t>
  </si>
  <si>
    <t>smlawer@u.rochester.edu</t>
  </si>
  <si>
    <t>MLAWER, ELI</t>
  </si>
  <si>
    <t>CMC BOX 272263</t>
  </si>
  <si>
    <t>69 BARTON DR</t>
  </si>
  <si>
    <t>ZHENMING</t>
  </si>
  <si>
    <t>zmo3@u.rochester.edu</t>
  </si>
  <si>
    <t>CMC BOX 276210</t>
  </si>
  <si>
    <t>1850 Crittenden Rd</t>
  </si>
  <si>
    <t>KASPER</t>
  </si>
  <si>
    <t>MOCZULSKI</t>
  </si>
  <si>
    <t>kmoczuls@u.rochester.edu</t>
  </si>
  <si>
    <t>MOCZULSKI, JOANNA</t>
  </si>
  <si>
    <t>CMC BOX 276593</t>
  </si>
  <si>
    <t>10 RESEAU AVE</t>
  </si>
  <si>
    <t>SOUTH AMBOY</t>
  </si>
  <si>
    <t>Moebius</t>
  </si>
  <si>
    <t>philip.moebius@simon.rochester.edu</t>
  </si>
  <si>
    <t>ROY</t>
  </si>
  <si>
    <t>MOGER-REISCHER</t>
  </si>
  <si>
    <t>Zalman</t>
  </si>
  <si>
    <t>rmogerr2@u.rochester.edu</t>
  </si>
  <si>
    <t>MOGER, PATRICIA</t>
  </si>
  <si>
    <t>CPU BOX 274607</t>
  </si>
  <si>
    <t>2925 ROUTE 9</t>
  </si>
  <si>
    <t>EAST CHATHAM</t>
  </si>
  <si>
    <t>BURTON 127</t>
  </si>
  <si>
    <t>Moglen</t>
  </si>
  <si>
    <t>marc.moglen@simon.rochester.edu</t>
  </si>
  <si>
    <t>Universidad Panamericana IPADE Business School (Simon)</t>
  </si>
  <si>
    <t>Moglianesi</t>
  </si>
  <si>
    <t>Craig</t>
  </si>
  <si>
    <t>amoglian@ur.rochester.edu</t>
  </si>
  <si>
    <t>Warren, NJ 07059-6816</t>
  </si>
  <si>
    <t>8 Partridge Run</t>
  </si>
  <si>
    <t>Warren</t>
  </si>
  <si>
    <t>'+1 (973) 7698571</t>
  </si>
  <si>
    <t>AISHA</t>
  </si>
  <si>
    <t>MOHAMED</t>
  </si>
  <si>
    <t>amoham12@u.rochester.edu</t>
  </si>
  <si>
    <t>ABDI, FARHIYA</t>
  </si>
  <si>
    <t>CMC BOX 273658</t>
  </si>
  <si>
    <t>218 CESAR CHAVEZ ST</t>
  </si>
  <si>
    <t>SAINT PAUL</t>
  </si>
  <si>
    <t>BROOKS 57C</t>
  </si>
  <si>
    <t>HAYTHAM</t>
  </si>
  <si>
    <t>A. A.</t>
  </si>
  <si>
    <t>hmohame4@u.rochester.edu</t>
  </si>
  <si>
    <t>ELROUBY, DOAA</t>
  </si>
  <si>
    <t>CMC BOX 273635</t>
  </si>
  <si>
    <t>Seif</t>
  </si>
  <si>
    <t>Mohamed</t>
  </si>
  <si>
    <t>smohame2@u.rochester.edu</t>
  </si>
  <si>
    <t>Nominated -3-15-23</t>
  </si>
  <si>
    <t>105 Custer Street</t>
  </si>
  <si>
    <t>'+20 (109) 0253398</t>
  </si>
  <si>
    <t>Oviya</t>
  </si>
  <si>
    <t>omohan@UR.Rochester.edu</t>
  </si>
  <si>
    <t>Siena</t>
  </si>
  <si>
    <t>Mollerstuen</t>
  </si>
  <si>
    <t>smollers@u.rochester.edu</t>
  </si>
  <si>
    <t>CMC BOX 271408</t>
  </si>
  <si>
    <t>CMC Box 271408</t>
  </si>
  <si>
    <t>'+1 (720) 9335373</t>
  </si>
  <si>
    <t>MOLTA</t>
  </si>
  <si>
    <t>mmolta2@u.rochester.edu</t>
  </si>
  <si>
    <t>MOLTA, CHARLES</t>
  </si>
  <si>
    <t>CPU BOX 274756</t>
  </si>
  <si>
    <t>1583 MAPLE AVENUE</t>
  </si>
  <si>
    <t>Luis Enrique</t>
  </si>
  <si>
    <t>Moncada Gonzalez</t>
  </si>
  <si>
    <t>lmoncada@u.rochester.edu</t>
  </si>
  <si>
    <t>waiting on Course approval form</t>
  </si>
  <si>
    <t>Benicia, CA 94510</t>
  </si>
  <si>
    <t>491 Gray Ct</t>
  </si>
  <si>
    <t>Benicia</t>
  </si>
  <si>
    <t>'+1 (585) 6236982</t>
  </si>
  <si>
    <t>MONROY-AMEZQUITA</t>
  </si>
  <si>
    <t>jmonroya@u.rochester.edu</t>
  </si>
  <si>
    <t>Santa Monica, CA 90405</t>
  </si>
  <si>
    <t>2442 33rd Street</t>
  </si>
  <si>
    <t>Santa Monica</t>
  </si>
  <si>
    <t>'+1 (310) 8448983</t>
  </si>
  <si>
    <t>Monsebroten</t>
  </si>
  <si>
    <t>Curtis</t>
  </si>
  <si>
    <t>emonsebr@u.rochester.edu</t>
  </si>
  <si>
    <t>Coos Bay, OR 97420-1758</t>
  </si>
  <si>
    <t>287 N 13th St</t>
  </si>
  <si>
    <t>Coos Bay</t>
  </si>
  <si>
    <t>97420-1758</t>
  </si>
  <si>
    <t>'+1 (541) 2602803</t>
  </si>
  <si>
    <t>Montano</t>
  </si>
  <si>
    <t>vmontano@u.rochester.edu</t>
  </si>
  <si>
    <t>MONTGOMERY</t>
  </si>
  <si>
    <t>kmontgo4@u.rochester.edu</t>
  </si>
  <si>
    <t>MONTGOMERY, DOROTHY</t>
  </si>
  <si>
    <t>CPU BOX 272484</t>
  </si>
  <si>
    <t>77 WESTMINSTER RD.</t>
  </si>
  <si>
    <t>DELVIN</t>
  </si>
  <si>
    <t>MOODY</t>
  </si>
  <si>
    <t>dmoody@u.rochester.edu</t>
  </si>
  <si>
    <t>HAWKINS, MARY</t>
  </si>
  <si>
    <t>1010 HERKIMER RD</t>
  </si>
  <si>
    <t>UTICA</t>
  </si>
  <si>
    <t>PO BOX 142</t>
  </si>
  <si>
    <t>DOMINIQUE</t>
  </si>
  <si>
    <t>dmoody2@u.rochester.edu</t>
  </si>
  <si>
    <t>CMC BOX 271604</t>
  </si>
  <si>
    <t>Blytheville, AR 72315-2264</t>
  </si>
  <si>
    <t>817 Melody Ln</t>
  </si>
  <si>
    <t>Blytheville</t>
  </si>
  <si>
    <t>72315-2264</t>
  </si>
  <si>
    <t>'+1 (870) 6239739</t>
  </si>
  <si>
    <t>MOON</t>
  </si>
  <si>
    <t>jmoon15@u.rochester.edu</t>
  </si>
  <si>
    <t>MOON, GINA</t>
  </si>
  <si>
    <t>238 HIGH PLAINS ROAD</t>
  </si>
  <si>
    <t>ORANGE</t>
  </si>
  <si>
    <t>500 JOSEPH C. WILON BLVD.</t>
  </si>
  <si>
    <t>CIEE Summer in London</t>
  </si>
  <si>
    <t>MOONEY</t>
  </si>
  <si>
    <t>rmooney3@u.rochester.edu</t>
  </si>
  <si>
    <t>MOONEY, SALLY</t>
  </si>
  <si>
    <t>CMC BOX 275760</t>
  </si>
  <si>
    <t>25970 TWIN POND RD</t>
  </si>
  <si>
    <t>BARRINGTON</t>
  </si>
  <si>
    <t>Mooney</t>
  </si>
  <si>
    <t>cmooney7@u.rochester.edu</t>
  </si>
  <si>
    <t>dmooney3@u.rochester.edu</t>
  </si>
  <si>
    <t>MOORE</t>
  </si>
  <si>
    <t>emoore17@u.rochester.edu</t>
  </si>
  <si>
    <t>MOORE, JIM</t>
  </si>
  <si>
    <t>CPU BOX 272974</t>
  </si>
  <si>
    <t>2 PARK ST.</t>
  </si>
  <si>
    <t>BLAIRSTOWN</t>
  </si>
  <si>
    <t>433 WETHERSFIELD ST</t>
  </si>
  <si>
    <t>ROSANNA</t>
  </si>
  <si>
    <t>KATHERINE ANNE</t>
  </si>
  <si>
    <t>rmoore17@u.rochester.edu</t>
  </si>
  <si>
    <t>MOORE, PETER</t>
  </si>
  <si>
    <t>505 UNIVERSITY</t>
  </si>
  <si>
    <t>APT. 102</t>
  </si>
  <si>
    <t>Annah</t>
  </si>
  <si>
    <t>Moore</t>
  </si>
  <si>
    <t>amoore28@u.rochester.edu</t>
  </si>
  <si>
    <t>christopher.moore1@simon.rochester.edu</t>
  </si>
  <si>
    <t>633 PLUMMER RD</t>
  </si>
  <si>
    <t>Xi</t>
  </si>
  <si>
    <t>mmoore46@u.rochester.edu</t>
  </si>
  <si>
    <t>CMC BOX 272823</t>
  </si>
  <si>
    <t>Jamaica Plain, MA 02130-1710</t>
  </si>
  <si>
    <t>20 Zamora St</t>
  </si>
  <si>
    <t>Jamaica Plain</t>
  </si>
  <si>
    <t>'+1 (617) 6375750</t>
  </si>
  <si>
    <t>Sybilla</t>
  </si>
  <si>
    <t>smoore42@u.rochester.edu</t>
  </si>
  <si>
    <t>CMC BOX 271299</t>
  </si>
  <si>
    <t>Wallingford, PA 19086-6811</t>
  </si>
  <si>
    <t>512 W Brookhaven Rd</t>
  </si>
  <si>
    <t>Wallingford</t>
  </si>
  <si>
    <t>19086-6811</t>
  </si>
  <si>
    <t>'+1 (215) 7968967</t>
  </si>
  <si>
    <t>Ruby</t>
  </si>
  <si>
    <t>Camille Jeane</t>
  </si>
  <si>
    <t>rmoore33@u.rochester.edu</t>
  </si>
  <si>
    <t>CMC BOX 272380</t>
  </si>
  <si>
    <t>Dublin, OH 43017-1001</t>
  </si>
  <si>
    <t>6293 Hyland Dr</t>
  </si>
  <si>
    <t>43017-1001</t>
  </si>
  <si>
    <t>'+1 (360) 4314741</t>
  </si>
  <si>
    <t>Malachi</t>
  </si>
  <si>
    <t>mmoore54@u.Rochester.edu</t>
  </si>
  <si>
    <t>Ath &amp; Rec - Assistant Trainers</t>
  </si>
  <si>
    <t>Karynna</t>
  </si>
  <si>
    <t>Moore-Sobel</t>
  </si>
  <si>
    <t>HELIO</t>
  </si>
  <si>
    <t>MORAES DE GOES</t>
  </si>
  <si>
    <t>AUGUSTO</t>
  </si>
  <si>
    <t>hgoes@u.rochester.edu</t>
  </si>
  <si>
    <t>GOES, HELIO</t>
  </si>
  <si>
    <t>86 GROVE ST.</t>
  </si>
  <si>
    <t>86 GROVE STREET</t>
  </si>
  <si>
    <t>MORALES</t>
  </si>
  <si>
    <t>amorale7@u.rochester.edu</t>
  </si>
  <si>
    <t>MORALES, ASTRIT</t>
  </si>
  <si>
    <t>CPU BOX 272235</t>
  </si>
  <si>
    <t>7633 W. MISSOURI AVE</t>
  </si>
  <si>
    <t>MORAN</t>
  </si>
  <si>
    <t>mmoran9@u.rochester.edu</t>
  </si>
  <si>
    <t>MORAN, JOANNE</t>
  </si>
  <si>
    <t>30 WINDSOR</t>
  </si>
  <si>
    <t>11012 FORESTGATE PL.</t>
  </si>
  <si>
    <t>GLENN DALE</t>
  </si>
  <si>
    <t>Moran</t>
  </si>
  <si>
    <t>tmoran9@u.rochester.edu</t>
  </si>
  <si>
    <t>CMC BOX 271433</t>
  </si>
  <si>
    <t>East Amherst, NY 14051-2085</t>
  </si>
  <si>
    <t>8673 Millcreek Dr</t>
  </si>
  <si>
    <t>14051-2085</t>
  </si>
  <si>
    <t>'+1 (585) 7355245</t>
  </si>
  <si>
    <t>Francesco</t>
  </si>
  <si>
    <t>Morandini</t>
  </si>
  <si>
    <t>Porto, Portugal;Lucca, Italy</t>
  </si>
  <si>
    <t>Biology Col Grads</t>
  </si>
  <si>
    <t>Neya</t>
  </si>
  <si>
    <t>More</t>
  </si>
  <si>
    <t>nmore@u.rochester.edu</t>
  </si>
  <si>
    <t>JACQUELYN</t>
  </si>
  <si>
    <t>MORENO</t>
  </si>
  <si>
    <t>jmore10@u.rochester.edu</t>
  </si>
  <si>
    <t>BENTLEY, LISA</t>
  </si>
  <si>
    <t>4 CRESENT LANE</t>
  </si>
  <si>
    <t>MONTPELIER</t>
  </si>
  <si>
    <t>3537 WATERBURY-STOWE RD.</t>
  </si>
  <si>
    <t>WATERBURY CENTER</t>
  </si>
  <si>
    <t>165 SPRUCE AVE</t>
  </si>
  <si>
    <t>Alonso</t>
  </si>
  <si>
    <t>Moreno</t>
  </si>
  <si>
    <t>alonso.moreno@simon.rochester.edu</t>
  </si>
  <si>
    <t>RUTH PIETRAFITT</t>
  </si>
  <si>
    <t>emorgan7@u.rochester.edu</t>
  </si>
  <si>
    <t>MORGAN, BRIAN</t>
  </si>
  <si>
    <t>CPU BOX 271712</t>
  </si>
  <si>
    <t>53 LIVINGSTON ST.</t>
  </si>
  <si>
    <t>RIVERVIEW BUILDING C 205D</t>
  </si>
  <si>
    <t>mmorg12@u.rochester.edu</t>
  </si>
  <si>
    <t>DIS Copenhagen - Urban Studies</t>
  </si>
  <si>
    <t>MORGAN, BARBARA</t>
  </si>
  <si>
    <t>CMC BOX 274890</t>
  </si>
  <si>
    <t>3372 POPLAR BEACH ROAD</t>
  </si>
  <si>
    <t>RIVERVIEW APARTMENTS, B</t>
  </si>
  <si>
    <t>3372 Poplar Beach Road</t>
  </si>
  <si>
    <t>Barbara Morgan</t>
  </si>
  <si>
    <t>emorgan4@nd.edu</t>
  </si>
  <si>
    <t>UNIVERSITY OF NOTRE DAME</t>
  </si>
  <si>
    <t>5519 Osage Lake Drive</t>
  </si>
  <si>
    <t>Apt. 3A</t>
  </si>
  <si>
    <t>MIshawaka</t>
  </si>
  <si>
    <t>Yong-Kee</t>
  </si>
  <si>
    <t>amorg18@u.rochester.edu</t>
  </si>
  <si>
    <t>Providence, RI 02904</t>
  </si>
  <si>
    <t>40 Benefit Street</t>
  </si>
  <si>
    <t>Providence</t>
  </si>
  <si>
    <t>MORIARTY</t>
  </si>
  <si>
    <t>brian.moriarty@simon.rochester.edu</t>
  </si>
  <si>
    <t>Naval Science Col</t>
  </si>
  <si>
    <t>SHENICE</t>
  </si>
  <si>
    <t>MORRIS</t>
  </si>
  <si>
    <t>smorr14@u.rochester.edu</t>
  </si>
  <si>
    <t>MORRIS, MIGUEL</t>
  </si>
  <si>
    <t>CPU BOX 274938</t>
  </si>
  <si>
    <t>50 FLEETWOOD AVE. APT. E</t>
  </si>
  <si>
    <t>MOUNT VERNON</t>
  </si>
  <si>
    <t>APT 33</t>
  </si>
  <si>
    <t>MORROW</t>
  </si>
  <si>
    <t>mmorr25@u.rochester.edu</t>
  </si>
  <si>
    <t>MORROW, IRA</t>
  </si>
  <si>
    <t>5 HORIZON RD APT 1602</t>
  </si>
  <si>
    <t>RONALD</t>
  </si>
  <si>
    <t>rmorrow3@u.rochester.edu</t>
  </si>
  <si>
    <t>HAIR, JOSHUA</t>
  </si>
  <si>
    <t>71 OLDE TAVERN CIRCLE</t>
  </si>
  <si>
    <t>ROHESTER</t>
  </si>
  <si>
    <t>223 BALLAD AVENUE</t>
  </si>
  <si>
    <t>MORTON</t>
  </si>
  <si>
    <t>smorton4@u.rochester.edu</t>
  </si>
  <si>
    <t>MORTON, WILFORD</t>
  </si>
  <si>
    <t>CMC BOX 273739</t>
  </si>
  <si>
    <t>1225 RAMBLEWOOD DRIVE</t>
  </si>
  <si>
    <t>PEGGA</t>
  </si>
  <si>
    <t>MOSAVI</t>
  </si>
  <si>
    <t>pmosavi@u.rochester.edu</t>
  </si>
  <si>
    <t>3401 Mustang Lane</t>
  </si>
  <si>
    <t>College Station</t>
  </si>
  <si>
    <t>979-739-2677</t>
  </si>
  <si>
    <t>Gina Mosavi</t>
  </si>
  <si>
    <t>Puck</t>
  </si>
  <si>
    <t>Moser</t>
  </si>
  <si>
    <t>pmoser4@u.Rochester.edu</t>
  </si>
  <si>
    <t>MOSKOWITZ</t>
  </si>
  <si>
    <t>mmoskow4@u.rochester.edu</t>
  </si>
  <si>
    <t>CMC BOX 272439</t>
  </si>
  <si>
    <t>Plainview, NY 11803-1818</t>
  </si>
  <si>
    <t>5 Pound Ridge Rd</t>
  </si>
  <si>
    <t>11803-1818</t>
  </si>
  <si>
    <t>'+1 (516) 7100573</t>
  </si>
  <si>
    <t>JARMARIUS</t>
  </si>
  <si>
    <t>MOTEN</t>
  </si>
  <si>
    <t>jarmarius.moten@simon.rochester.edu</t>
  </si>
  <si>
    <t>2605 N FREDERICK AVENUE</t>
  </si>
  <si>
    <t>APT. 313</t>
  </si>
  <si>
    <t>ALONNA</t>
  </si>
  <si>
    <t>MOTLEY</t>
  </si>
  <si>
    <t>VANTE</t>
  </si>
  <si>
    <t>amotley@u.rochester.edu</t>
  </si>
  <si>
    <t>MILINER, MONA</t>
  </si>
  <si>
    <t>CMC BOX 271503</t>
  </si>
  <si>
    <t>7927 VILLAGE DR.</t>
  </si>
  <si>
    <t>LEYLA</t>
  </si>
  <si>
    <t>MOULI</t>
  </si>
  <si>
    <t>RAISSA</t>
  </si>
  <si>
    <t>lmouli@u.rochester.edu</t>
  </si>
  <si>
    <t>CAMEROON</t>
  </si>
  <si>
    <t>LATIMER, MEGA</t>
  </si>
  <si>
    <t>421 KENDRICK RD</t>
  </si>
  <si>
    <t>ANNABELLE</t>
  </si>
  <si>
    <t>MOURNET</t>
  </si>
  <si>
    <t>amournet@u.rochester.edu</t>
  </si>
  <si>
    <t>MOURNET, JOANNE</t>
  </si>
  <si>
    <t>CMC BOX 271624</t>
  </si>
  <si>
    <t>175 EAST 79TH STREET APT. 15B</t>
  </si>
  <si>
    <t>MOUTEVELIS</t>
  </si>
  <si>
    <t>omouteve@u.rochester.edu</t>
  </si>
  <si>
    <t>MOUTEVELIS, KRISTIN</t>
  </si>
  <si>
    <t>CPU BOX 271276</t>
  </si>
  <si>
    <t>4 WARD ST</t>
  </si>
  <si>
    <t>301 C</t>
  </si>
  <si>
    <t>Denis</t>
  </si>
  <si>
    <t>Muchiri</t>
  </si>
  <si>
    <t>Mbuthia</t>
  </si>
  <si>
    <t>dmuchiri@simon.rochester.edu</t>
  </si>
  <si>
    <t>Charlottesvle, VA 22911-5643</t>
  </si>
  <si>
    <t>3393 Moubry Ln</t>
  </si>
  <si>
    <t>22911-5643</t>
  </si>
  <si>
    <t>'+1 (301) 2047030</t>
  </si>
  <si>
    <t>Muchnick</t>
  </si>
  <si>
    <t>amuchnic@u.rochester.edu</t>
  </si>
  <si>
    <t>Brooklyn, NY 11215-2881</t>
  </si>
  <si>
    <t>Apt 1l</t>
  </si>
  <si>
    <t>400 3rd St_apt 1l</t>
  </si>
  <si>
    <t>11215-2881</t>
  </si>
  <si>
    <t>'+1 (917) 6350180</t>
  </si>
  <si>
    <t>MUELLER</t>
  </si>
  <si>
    <t>david.mueller@simon.rochester.edu</t>
  </si>
  <si>
    <t>MUELLER, DEVON CHLOE</t>
  </si>
  <si>
    <t>41-791328825</t>
  </si>
  <si>
    <t>KATYA</t>
  </si>
  <si>
    <t>kmuelle7@u.rochester.edu</t>
  </si>
  <si>
    <t>CMC BOX 276288</t>
  </si>
  <si>
    <t>Belmont, MA 02478</t>
  </si>
  <si>
    <t>13 Cross Street</t>
  </si>
  <si>
    <t>'+1 (646) 3437525</t>
  </si>
  <si>
    <t>Jeanne Lyse</t>
  </si>
  <si>
    <t>Mugeni</t>
  </si>
  <si>
    <t>jmugeni@optics.rochester.edu</t>
  </si>
  <si>
    <t>River Campus</t>
  </si>
  <si>
    <t>University of Rochester</t>
  </si>
  <si>
    <t>'+1 (585) 6430367</t>
  </si>
  <si>
    <t>MUIR</t>
  </si>
  <si>
    <t>emuir@u.rochester.edu</t>
  </si>
  <si>
    <t>MUIR, JENNIFER</t>
  </si>
  <si>
    <t>246 HILLCREST ROAD</t>
  </si>
  <si>
    <t>MUIRURI</t>
  </si>
  <si>
    <t>gmuiruri@u.rochester.edu</t>
  </si>
  <si>
    <t>MUIRURI, SAMMY</t>
  </si>
  <si>
    <t>1225 S PLYMOUTH AVE APT 5</t>
  </si>
  <si>
    <t>SHIVALI</t>
  </si>
  <si>
    <t>MUKERJI</t>
  </si>
  <si>
    <t>smukerji@u.rochester.edu</t>
  </si>
  <si>
    <t>MUKERJI, UMA</t>
  </si>
  <si>
    <t>CPU BOX 272273</t>
  </si>
  <si>
    <t>2A/704 GREAT EASTERN LINKS RAM</t>
  </si>
  <si>
    <t>MANDIR ROAD GOREGAON WEST</t>
  </si>
  <si>
    <t>MUMBAI</t>
  </si>
  <si>
    <t>MULARZ</t>
  </si>
  <si>
    <t>cmularz@u.rochester.edu</t>
  </si>
  <si>
    <t>University of Newcastle (GE3 - Engineering)</t>
  </si>
  <si>
    <t>Newcastle, Australia</t>
  </si>
  <si>
    <t>Clark Mularz</t>
  </si>
  <si>
    <t>he, him</t>
  </si>
  <si>
    <t>Lake George, NY 12845-5907</t>
  </si>
  <si>
    <t>2071 State Rt 9n</t>
  </si>
  <si>
    <t>Lake George</t>
  </si>
  <si>
    <t>12845-5907</t>
  </si>
  <si>
    <t>'+1 (518) 6369263</t>
  </si>
  <si>
    <t>MULDOON</t>
  </si>
  <si>
    <t>emuldoon@u.rochester.edu</t>
  </si>
  <si>
    <t>MULDOON, DEBORAH</t>
  </si>
  <si>
    <t>CPU BOX 274931</t>
  </si>
  <si>
    <t>1427 GAMBIER TERRACE CT</t>
  </si>
  <si>
    <t>O FALLON</t>
  </si>
  <si>
    <t>SUSAN B ANTHONY HALLS 671</t>
  </si>
  <si>
    <t>Mulherin</t>
  </si>
  <si>
    <t>emulheri@u.rochester.edu</t>
  </si>
  <si>
    <t>Movement Studies [DM]</t>
  </si>
  <si>
    <t>CMC BOX 274228</t>
  </si>
  <si>
    <t>Syracuse, NY 13204</t>
  </si>
  <si>
    <t>Apartment 205 373 Spencer Street</t>
  </si>
  <si>
    <t>'+1 (315) 9078885</t>
  </si>
  <si>
    <t>MULINDI</t>
  </si>
  <si>
    <t>cmulindi@u.rochester.edu</t>
  </si>
  <si>
    <t>Engineering Science</t>
  </si>
  <si>
    <t>CMC BOX 275267</t>
  </si>
  <si>
    <t>117 BROOKS AVE APT 1</t>
  </si>
  <si>
    <t>'+1 (585) 4988368</t>
  </si>
  <si>
    <t>CHRIS</t>
  </si>
  <si>
    <t>MULLER</t>
  </si>
  <si>
    <t>cmuller6@u.rochester.edu</t>
  </si>
  <si>
    <t>MULLER, JEANNE</t>
  </si>
  <si>
    <t>CMC BOX 276185</t>
  </si>
  <si>
    <t>335 BOHNY DRIVE</t>
  </si>
  <si>
    <t>15 TERRACE PARK</t>
  </si>
  <si>
    <t>MUNAFO PANNATIER</t>
  </si>
  <si>
    <t>elisa.munafopannatier@simon.rochester.edu</t>
  </si>
  <si>
    <t>Sasanka</t>
  </si>
  <si>
    <t>Munasinghe</t>
  </si>
  <si>
    <t>Uditha</t>
  </si>
  <si>
    <t>smunasin@ur.rochester.edu</t>
  </si>
  <si>
    <t>Sri Lanka</t>
  </si>
  <si>
    <t>Apt C</t>
  </si>
  <si>
    <t>240C Quinby road</t>
  </si>
  <si>
    <t>'+1 (585) 7108607</t>
  </si>
  <si>
    <t>SOLANGE</t>
  </si>
  <si>
    <t>MUNEZERO</t>
  </si>
  <si>
    <t>smunezer@u.rochester.edu</t>
  </si>
  <si>
    <t>RWABUKAMBA, JUVENAL</t>
  </si>
  <si>
    <t>CMC BOX 271109</t>
  </si>
  <si>
    <t>MUNIZ</t>
  </si>
  <si>
    <t>jonathan.muniz@simon.rochester.edu</t>
  </si>
  <si>
    <t>JUAN FRANCISCO</t>
  </si>
  <si>
    <t>MUNOZ</t>
  </si>
  <si>
    <t>juan.munoz@simon.rochester.edu</t>
  </si>
  <si>
    <t>Emanuel</t>
  </si>
  <si>
    <t>Mu√±oz-Barillas</t>
  </si>
  <si>
    <t>Oliveira</t>
  </si>
  <si>
    <t>emunozba@u.rochester.edu</t>
  </si>
  <si>
    <t>Hyattsville, MD 20784-1446</t>
  </si>
  <si>
    <t>4805 Stockton Ln</t>
  </si>
  <si>
    <t>Hyattsville</t>
  </si>
  <si>
    <t>20784-1446</t>
  </si>
  <si>
    <t>'+1 (202) 6808928</t>
  </si>
  <si>
    <t>MADHAVAN</t>
  </si>
  <si>
    <t>MURALI</t>
  </si>
  <si>
    <t>mmurali@u.rochester.edu</t>
  </si>
  <si>
    <t>Hong Kong, China;Hong Kong, Hong Kong</t>
  </si>
  <si>
    <t>CMC BOX 272040</t>
  </si>
  <si>
    <t>Vestal, NY 13850</t>
  </si>
  <si>
    <t>1717 Campus Drive</t>
  </si>
  <si>
    <t>'+1 (607) 7279350</t>
  </si>
  <si>
    <t>MURANTE</t>
  </si>
  <si>
    <t>mmurant2@u.rochester.edu</t>
  </si>
  <si>
    <t>MURANTE, RICHARD</t>
  </si>
  <si>
    <t>CMC BOX 271112</t>
  </si>
  <si>
    <t>1 CHANCERY LANE</t>
  </si>
  <si>
    <t>MURIAS MUNOZ</t>
  </si>
  <si>
    <t>JOSE</t>
  </si>
  <si>
    <t>mmuriasm@u.rochester.edu</t>
  </si>
  <si>
    <t>COSTA RICA</t>
  </si>
  <si>
    <t>MUNOZ, SEIDY</t>
  </si>
  <si>
    <t>CMC BOX 274262</t>
  </si>
  <si>
    <t>Murner</t>
  </si>
  <si>
    <t>sarah.murner@uky.edu</t>
  </si>
  <si>
    <t>2805 Hifner Rd</t>
  </si>
  <si>
    <t>Versailles</t>
  </si>
  <si>
    <t>Sarah Murner</t>
  </si>
  <si>
    <t>KATELYN</t>
  </si>
  <si>
    <t>MURPHY</t>
  </si>
  <si>
    <t>kmurp19@u.rochester.edu</t>
  </si>
  <si>
    <t>St Petersburg, Russia;Kiev, Ukraine</t>
  </si>
  <si>
    <t>REMINGTON, CARL</t>
  </si>
  <si>
    <t>CMC BOX 271298</t>
  </si>
  <si>
    <t>2601 KENWOOD RD.</t>
  </si>
  <si>
    <t>BROOKS CROSSING 35</t>
  </si>
  <si>
    <t>smurp24@u.rochester.edu</t>
  </si>
  <si>
    <t>MURPHY, ANNE</t>
  </si>
  <si>
    <t>CMC BOX 275082</t>
  </si>
  <si>
    <t>8905 JELLISON COURT</t>
  </si>
  <si>
    <t>WESTMINSTER</t>
  </si>
  <si>
    <t>655 FACULTY RD</t>
  </si>
  <si>
    <t>CROSBY 129</t>
  </si>
  <si>
    <t>QUINNLYN</t>
  </si>
  <si>
    <t>qmurphy@u.rochester.edu</t>
  </si>
  <si>
    <t>MURPHY, KIM</t>
  </si>
  <si>
    <t>CMC BOX 276177</t>
  </si>
  <si>
    <t>258 MENDING WALLS ROAD</t>
  </si>
  <si>
    <t>258 Mending Walls Road</t>
  </si>
  <si>
    <t>Manchester Center</t>
  </si>
  <si>
    <t>Kim Murphy</t>
  </si>
  <si>
    <t>Reiley</t>
  </si>
  <si>
    <t>Murphy</t>
  </si>
  <si>
    <t>rmurp20@u.rochester.edu</t>
  </si>
  <si>
    <t>CMC BOX 276262</t>
  </si>
  <si>
    <t>East Syracuse, NY 13057-3021</t>
  </si>
  <si>
    <t>5813 Marlow Dr</t>
  </si>
  <si>
    <t>13057-3021</t>
  </si>
  <si>
    <t>'+1 (315) 4390710</t>
  </si>
  <si>
    <t>Devin</t>
  </si>
  <si>
    <t>Murphy-Stanley</t>
  </si>
  <si>
    <t>dmurphys@u.rochester.edu</t>
  </si>
  <si>
    <t>Health, Behavior, and Society</t>
  </si>
  <si>
    <t>Syracuse, NY 13210-2650</t>
  </si>
  <si>
    <t>126 Concord Pl</t>
  </si>
  <si>
    <t>13210-2650</t>
  </si>
  <si>
    <t>'+1 (315) 4011010</t>
  </si>
  <si>
    <t>ANQESHA</t>
  </si>
  <si>
    <t>MURRAY</t>
  </si>
  <si>
    <t>LASHAY</t>
  </si>
  <si>
    <t>amurr10@u.rochester.edu</t>
  </si>
  <si>
    <t>MURRAY, TANYA</t>
  </si>
  <si>
    <t>500 CALM LAKE CIRCLE</t>
  </si>
  <si>
    <t>lmurr11@u.rochester.edu</t>
  </si>
  <si>
    <t>MURRAY, ELIZABETH</t>
  </si>
  <si>
    <t>CMC BOX 271879</t>
  </si>
  <si>
    <t>5 PEACHTREE ROAD</t>
  </si>
  <si>
    <t>SASHA</t>
  </si>
  <si>
    <t>NAKITA</t>
  </si>
  <si>
    <t>smurr13@u.rochester.edu</t>
  </si>
  <si>
    <t>Dance [DANCE]</t>
  </si>
  <si>
    <t>CMC BOX 274275</t>
  </si>
  <si>
    <t>Brooklyn, NY 11213-2087</t>
  </si>
  <si>
    <t>Apt 1b</t>
  </si>
  <si>
    <t>947 Saint Marks Ave</t>
  </si>
  <si>
    <t>11213-2087</t>
  </si>
  <si>
    <t>'+1 (347) 8488188</t>
  </si>
  <si>
    <t>lmurr13@u.rochester.edu</t>
  </si>
  <si>
    <t>MURRAY, WENDY</t>
  </si>
  <si>
    <t>CMC BOX 271801</t>
  </si>
  <si>
    <t>109 MAIN ST</t>
  </si>
  <si>
    <t>1(914)755-9036</t>
  </si>
  <si>
    <t>Murray</t>
  </si>
  <si>
    <t>Imaging Sciences-General X-Ray</t>
  </si>
  <si>
    <t>Theo</t>
  </si>
  <si>
    <t>tmurr19@u.rochester.edu</t>
  </si>
  <si>
    <t>CMC BOX 272969</t>
  </si>
  <si>
    <t>Brookline, MA 02445-7003</t>
  </si>
  <si>
    <t>17 Henry St</t>
  </si>
  <si>
    <t>Brookline</t>
  </si>
  <si>
    <t>'+1 (781) 3672641</t>
  </si>
  <si>
    <t>Erin_Murray@URMC.Rochester.edu</t>
  </si>
  <si>
    <t>MURTY</t>
  </si>
  <si>
    <t>DOROTHY</t>
  </si>
  <si>
    <t>smurty@u.rochester.edu</t>
  </si>
  <si>
    <t>CMC BOX 276294</t>
  </si>
  <si>
    <t>Depew, NY 14043-4100</t>
  </si>
  <si>
    <t>55 Countryside Ln</t>
  </si>
  <si>
    <t>Depew</t>
  </si>
  <si>
    <t>14043-4100</t>
  </si>
  <si>
    <t>'+1 (716) 2071843</t>
  </si>
  <si>
    <t>Kavira</t>
  </si>
  <si>
    <t>Musongera</t>
  </si>
  <si>
    <t>kmusonge@u.rochester.edu</t>
  </si>
  <si>
    <t>1st choice</t>
  </si>
  <si>
    <t>Democratic Republic of the Congo</t>
  </si>
  <si>
    <t>CMC BOX 27079F</t>
  </si>
  <si>
    <t>Manor, TX 78653-4122</t>
  </si>
  <si>
    <t>11809 Sandy Lodge Ct</t>
  </si>
  <si>
    <t>Manor</t>
  </si>
  <si>
    <t>78653-4122</t>
  </si>
  <si>
    <t>Muthukarthikeyan</t>
  </si>
  <si>
    <t>Muthuselvam</t>
  </si>
  <si>
    <t>mmuthuse@Simon.rochester.edu</t>
  </si>
  <si>
    <t>MYCHAJLUK</t>
  </si>
  <si>
    <t>mmychajl@u.rochester.edu</t>
  </si>
  <si>
    <t>MYCHAJLUK, MARY</t>
  </si>
  <si>
    <t>DIGITAL MEDIA STUDIES -HMT</t>
  </si>
  <si>
    <t>11142 ALAURA DRIVE</t>
  </si>
  <si>
    <t>KENDRICK RD</t>
  </si>
  <si>
    <t>171 KIRBY AVE</t>
  </si>
  <si>
    <t>DIS Stockholm - Terrorism &amp; Security</t>
  </si>
  <si>
    <t>MYERS</t>
  </si>
  <si>
    <t>rmyers6@u.rochester.edu</t>
  </si>
  <si>
    <t>MYERS, JOANNA</t>
  </si>
  <si>
    <t>CMC BOX 275586</t>
  </si>
  <si>
    <t>14 EAGLES NEST ROAD</t>
  </si>
  <si>
    <t>105 ROSSITER ROAD</t>
  </si>
  <si>
    <t>dmyers4@u.rochester.edu</t>
  </si>
  <si>
    <t>MYERS, DAN</t>
  </si>
  <si>
    <t>532 LENOX AVE</t>
  </si>
  <si>
    <t>85 KRON ST</t>
  </si>
  <si>
    <t>jmyers28@u.rochester.edu</t>
  </si>
  <si>
    <t>MYERS, NANCY</t>
  </si>
  <si>
    <t>CMC BOX 271791</t>
  </si>
  <si>
    <t>KENDRICK HOUSE, HILL COURT RD</t>
  </si>
  <si>
    <t>ARIAN</t>
  </si>
  <si>
    <t>NADJIMZADAH</t>
  </si>
  <si>
    <t>anadjimz@u.rochester.edu</t>
  </si>
  <si>
    <t>NADJIMZADAH, HAMED</t>
  </si>
  <si>
    <t>CMC BOX 275013</t>
  </si>
  <si>
    <t>30 CORPORATE WOODS</t>
  </si>
  <si>
    <t>HOEING HALL 420</t>
  </si>
  <si>
    <t>Willow</t>
  </si>
  <si>
    <t>Nagai</t>
  </si>
  <si>
    <t>wnagai@u.Rochester.edu</t>
  </si>
  <si>
    <t>Nagy</t>
  </si>
  <si>
    <t>anagy2@u.rochester.edu</t>
  </si>
  <si>
    <t>CMC BOX 273216</t>
  </si>
  <si>
    <t>Lanoka Harbor, NJ 08734</t>
  </si>
  <si>
    <t>802 Orchard Street</t>
  </si>
  <si>
    <t>Lanoka Harbor</t>
  </si>
  <si>
    <t>NAIR</t>
  </si>
  <si>
    <t>SEKIGUCHI</t>
  </si>
  <si>
    <t>mnair7@u.rochester.edu</t>
  </si>
  <si>
    <t>NAIR, PRADEEP</t>
  </si>
  <si>
    <t>CMC BOX 276017</t>
  </si>
  <si>
    <t>31 SEVLAND RD</t>
  </si>
  <si>
    <t>WILDER 7</t>
  </si>
  <si>
    <t>NAKAMOTO</t>
  </si>
  <si>
    <t>ynakamot@u.rochester.edu</t>
  </si>
  <si>
    <t>NAKAMOTO, YURI</t>
  </si>
  <si>
    <t>CMC BOX 272079</t>
  </si>
  <si>
    <t>995 HILL COURT ROAD</t>
  </si>
  <si>
    <t>Nam</t>
  </si>
  <si>
    <t>Haein</t>
  </si>
  <si>
    <t>snam12@u.rochester.edu</t>
  </si>
  <si>
    <t>CIEE Summer Business + Culture in Barcelona, Spain</t>
  </si>
  <si>
    <t>Demarest, NJ 07627-1316</t>
  </si>
  <si>
    <t>142 Anderson Ave</t>
  </si>
  <si>
    <t>Demarest</t>
  </si>
  <si>
    <t>'+1 (201) 4270021</t>
  </si>
  <si>
    <t>Nishta</t>
  </si>
  <si>
    <t>Nandakumar</t>
  </si>
  <si>
    <t>nnandaku@u.rochester.edu</t>
  </si>
  <si>
    <t>Scarsdale, NY 10583-1955</t>
  </si>
  <si>
    <t>145 Clayton Rd</t>
  </si>
  <si>
    <t>10583-1955</t>
  </si>
  <si>
    <t>'+1 (914) 6467096</t>
  </si>
  <si>
    <t>Christin</t>
  </si>
  <si>
    <t>Napierkowski</t>
  </si>
  <si>
    <t>cnapierk@u.rochester.edu</t>
  </si>
  <si>
    <t>Adolescence Education: Mathematics (grades 7-12) [TM3]</t>
  </si>
  <si>
    <t>CMC BOX 273797</t>
  </si>
  <si>
    <t>Salem, MA 01970-1925</t>
  </si>
  <si>
    <t>19 Valley St</t>
  </si>
  <si>
    <t>'+1 (978) 8180811</t>
  </si>
  <si>
    <t>FNU</t>
  </si>
  <si>
    <t>NAQING</t>
  </si>
  <si>
    <t>naqing@u.rochester.edu</t>
  </si>
  <si>
    <t>LI, JIAXING</t>
  </si>
  <si>
    <t>CMC BOX 274199</t>
  </si>
  <si>
    <t>RM.210, REVERVIEW APT.</t>
  </si>
  <si>
    <t>HARSHITA</t>
  </si>
  <si>
    <t>NARANG</t>
  </si>
  <si>
    <t>hnarang@u.rochester.edu</t>
  </si>
  <si>
    <t>NARANG, SANGEETA</t>
  </si>
  <si>
    <t>CMC BOX 271090</t>
  </si>
  <si>
    <t>5999 PROSPECT RD.</t>
  </si>
  <si>
    <t>320 MAISONETTES</t>
  </si>
  <si>
    <t>Carolina</t>
  </si>
  <si>
    <t>Naranjo</t>
  </si>
  <si>
    <t>cnaranjo@u.rochester.edu</t>
  </si>
  <si>
    <t>CMC BOX 274090</t>
  </si>
  <si>
    <t>Cary, NC 27519</t>
  </si>
  <si>
    <t>2013 Austin Pond Dr</t>
  </si>
  <si>
    <t>Cary</t>
  </si>
  <si>
    <t>'+1 (984) 3899950</t>
  </si>
  <si>
    <t>Abel</t>
  </si>
  <si>
    <t>Naranjo Giralt</t>
  </si>
  <si>
    <t>anaranj2@u.rochester.edu</t>
  </si>
  <si>
    <t>Cuba</t>
  </si>
  <si>
    <t>Rochester, NY 14612-3727</t>
  </si>
  <si>
    <t>2169 Latta Rd</t>
  </si>
  <si>
    <t>14612-3727</t>
  </si>
  <si>
    <t>'+1 (585) 6853500</t>
  </si>
  <si>
    <t>NEHA</t>
  </si>
  <si>
    <t>NARAYAN</t>
  </si>
  <si>
    <t>nnaraya3@u.rochester.edu</t>
  </si>
  <si>
    <t>1118 Genesee Street</t>
  </si>
  <si>
    <t>'+1 (832) 2170601</t>
  </si>
  <si>
    <t>Sofya</t>
  </si>
  <si>
    <t>Narayan</t>
  </si>
  <si>
    <t>Sofya_Narayan@URMC.Rochester.edu</t>
  </si>
  <si>
    <t>Created: 07/31/2025 (by Applicant) Last Updated: 07/31/2025 @ 02:42:49 PM Last Viewed by Applicant:</t>
  </si>
  <si>
    <t>Surgery-Cancer Control</t>
  </si>
  <si>
    <t>PAULINA</t>
  </si>
  <si>
    <t>NARCHUS</t>
  </si>
  <si>
    <t>paulina.evoy@simon.rochester.edu</t>
  </si>
  <si>
    <t>72 FAIR OAKS AVE</t>
  </si>
  <si>
    <t>72 Fair Oaks Ave</t>
  </si>
  <si>
    <t>14618-1350</t>
  </si>
  <si>
    <t>Nick Narchus</t>
  </si>
  <si>
    <t>Husband</t>
  </si>
  <si>
    <t>NAREY</t>
  </si>
  <si>
    <t>BURGESS</t>
  </si>
  <si>
    <t>jnarey@u.rochester.edu</t>
  </si>
  <si>
    <t>NAREY, DONNA</t>
  </si>
  <si>
    <t>CMC BOX 271731</t>
  </si>
  <si>
    <t>44 CANDLEWOOD DR</t>
  </si>
  <si>
    <t>WILLIAMSTOWN</t>
  </si>
  <si>
    <t>KENDRICK HOUSE 321</t>
  </si>
  <si>
    <t>NARLOCK</t>
  </si>
  <si>
    <t>gnarlock@u.rochester.edu</t>
  </si>
  <si>
    <t>Narlock</t>
  </si>
  <si>
    <t>Gary</t>
  </si>
  <si>
    <t>gracenarlock@gmail.com</t>
  </si>
  <si>
    <t>COLLEGE OF MARIN (KENTFIELD, CA)</t>
  </si>
  <si>
    <t>Aastha</t>
  </si>
  <si>
    <t>Narula</t>
  </si>
  <si>
    <t>anarula@u.rochester.edu</t>
  </si>
  <si>
    <t>NASCIMENTO DOS SANTOS</t>
  </si>
  <si>
    <t>VINICIUS</t>
  </si>
  <si>
    <t>mnascim2@u.rochester.edu</t>
  </si>
  <si>
    <t>SANTOS, MARCOS</t>
  </si>
  <si>
    <t>CMC 273996</t>
  </si>
  <si>
    <t>BROOKS CROSSING 95</t>
  </si>
  <si>
    <t>TA for course- no registration in SIS</t>
  </si>
  <si>
    <t>NASELARIS</t>
  </si>
  <si>
    <t>nnaselar@u.rochester.edu</t>
  </si>
  <si>
    <t>NASELARIS, MICHAEL</t>
  </si>
  <si>
    <t>212 LEDGEWOOD DR</t>
  </si>
  <si>
    <t>NASON</t>
  </si>
  <si>
    <t>NEWBURG</t>
  </si>
  <si>
    <t>lnason@u.rochester.edu</t>
  </si>
  <si>
    <t>NASON, BRAD</t>
  </si>
  <si>
    <t>CMC BOX 271634</t>
  </si>
  <si>
    <t>2192 STOPPER DRIVE</t>
  </si>
  <si>
    <t>MONTOURSVILLE</t>
  </si>
  <si>
    <t>15 FRATERNITY ROAD</t>
  </si>
  <si>
    <t>TIERNAN 457</t>
  </si>
  <si>
    <t>NATALE</t>
  </si>
  <si>
    <t>GIOVANNI</t>
  </si>
  <si>
    <t>jnatale2@u.rochester.edu</t>
  </si>
  <si>
    <t>NATALE, LINDA</t>
  </si>
  <si>
    <t>CMC BOX 276061</t>
  </si>
  <si>
    <t>53 GRAFFIN DR.</t>
  </si>
  <si>
    <t>1600 EAST AVENUE</t>
  </si>
  <si>
    <t>APT #505</t>
  </si>
  <si>
    <t>CHAITANYA</t>
  </si>
  <si>
    <t>NATARAJAN</t>
  </si>
  <si>
    <t>NARAYANAN</t>
  </si>
  <si>
    <t>cnataraj@u.rochester.edu</t>
  </si>
  <si>
    <t>NATARAJAN, NARAYANAN</t>
  </si>
  <si>
    <t>APARTMENT 310</t>
  </si>
  <si>
    <t>19 BLOSSOM HILL DR</t>
  </si>
  <si>
    <t>PLAINSBORO</t>
  </si>
  <si>
    <t>ARYAMAN</t>
  </si>
  <si>
    <t>NATT</t>
  </si>
  <si>
    <t>RUPINDER SINGH</t>
  </si>
  <si>
    <t>anatt@u.rochester.edu</t>
  </si>
  <si>
    <t>CHANRAI, MADHVI</t>
  </si>
  <si>
    <t>ESM LESSON PROBATION</t>
  </si>
  <si>
    <t>BOX 251</t>
  </si>
  <si>
    <t>Shalaka</t>
  </si>
  <si>
    <t>Natu</t>
  </si>
  <si>
    <t>Shalaka_Natu@URMC.Rochester.edu</t>
  </si>
  <si>
    <t>Valletta, Malta</t>
  </si>
  <si>
    <t>Colorado Springs, CO 80921</t>
  </si>
  <si>
    <t>12642 Broad Oaks Dr.</t>
  </si>
  <si>
    <t>Colorado Springs</t>
  </si>
  <si>
    <t>'+1 (719) 3689565</t>
  </si>
  <si>
    <t>Aissatou</t>
  </si>
  <si>
    <t>Ndiaye</t>
  </si>
  <si>
    <t>andiaye@u.rochester.edu</t>
  </si>
  <si>
    <t>Ndlovu</t>
  </si>
  <si>
    <t>Mthulisi</t>
  </si>
  <si>
    <t>cndlovu@u.rochester.edu</t>
  </si>
  <si>
    <t>CMC BOX 271633</t>
  </si>
  <si>
    <t>9 Danbury Circle</t>
  </si>
  <si>
    <t>'+263 (77) 7809458</t>
  </si>
  <si>
    <t>SEAN PAUL</t>
  </si>
  <si>
    <t>NEALON</t>
  </si>
  <si>
    <t>sean.nealon@simon.rochester.edu</t>
  </si>
  <si>
    <t>NEARY</t>
  </si>
  <si>
    <t>jneary@u.rochester.edu</t>
  </si>
  <si>
    <t>NEARY, KIMBERLY</t>
  </si>
  <si>
    <t>WITHDRAWN COURSES/WITHDRAWN</t>
  </si>
  <si>
    <t>77 THIRD AVENUE</t>
  </si>
  <si>
    <t>EAST ROCKAWAY</t>
  </si>
  <si>
    <t>DE KIEWIET 0182</t>
  </si>
  <si>
    <t>NEIMEYER</t>
  </si>
  <si>
    <t>kneimeye@u.rochester.edu</t>
  </si>
  <si>
    <t>NEIMEYER, JILL</t>
  </si>
  <si>
    <t>CPU BOX 274375</t>
  </si>
  <si>
    <t>900 ANDERSON ST.</t>
  </si>
  <si>
    <t>ANCHORAGE</t>
  </si>
  <si>
    <t>AK</t>
  </si>
  <si>
    <t>RENALDO</t>
  </si>
  <si>
    <t>NEL</t>
  </si>
  <si>
    <t>rnel@u.rochester.edu</t>
  </si>
  <si>
    <t>DIS Copenhagen - Business</t>
  </si>
  <si>
    <t>NEL, RENALDO</t>
  </si>
  <si>
    <t>CMC BOX 271087</t>
  </si>
  <si>
    <t>CROSBY 313</t>
  </si>
  <si>
    <t>Alexia</t>
  </si>
  <si>
    <t>Nelms</t>
  </si>
  <si>
    <t>anelms@u.rochester.edu</t>
  </si>
  <si>
    <t>CMC BOX 27029F</t>
  </si>
  <si>
    <t>Rochester, NY 14626-4409</t>
  </si>
  <si>
    <t>255 Macintosh Dr</t>
  </si>
  <si>
    <t>14626-4409</t>
  </si>
  <si>
    <t>'+1 (585) 7373890</t>
  </si>
  <si>
    <t>NELSON</t>
  </si>
  <si>
    <t>XIAOMEI</t>
  </si>
  <si>
    <t>lnels13@u.rochester.edu</t>
  </si>
  <si>
    <t>BLOMMAERT, TERI</t>
  </si>
  <si>
    <t>CMC BOX 271944</t>
  </si>
  <si>
    <t>2601 NOYES ST</t>
  </si>
  <si>
    <t>2601 Noyes Street</t>
  </si>
  <si>
    <t>847-651-4951</t>
  </si>
  <si>
    <t>Teri Blommaert</t>
  </si>
  <si>
    <t>anels28@u.rochester.edu</t>
  </si>
  <si>
    <t>IES Berlin</t>
  </si>
  <si>
    <t>IES Abroad Berlin Summer - Language &amp; Culture</t>
  </si>
  <si>
    <t>NELSON, LINDA</t>
  </si>
  <si>
    <t>CMC BOX 276016</t>
  </si>
  <si>
    <t>590 ELEANOR RD</t>
  </si>
  <si>
    <t>GILBERT HALL 484</t>
  </si>
  <si>
    <t>Nelson</t>
  </si>
  <si>
    <t>tnels20_simon@simon.rochester.edu</t>
  </si>
  <si>
    <t>Prairie Vlg, KS 66207-3482</t>
  </si>
  <si>
    <t>4851 Meadowbrook Pkwy Unit 261</t>
  </si>
  <si>
    <t>Prairie Vlg</t>
  </si>
  <si>
    <t>Ka</t>
  </si>
  <si>
    <t>66207-3482</t>
  </si>
  <si>
    <t>'+1 (816) 4472973</t>
  </si>
  <si>
    <t>Mail-Fac &amp; Services</t>
  </si>
  <si>
    <t>NEMER</t>
  </si>
  <si>
    <t>mnemer@u.rochester.edu</t>
  </si>
  <si>
    <t>NEMER, LARRY</t>
  </si>
  <si>
    <t>CPU BOX 274777</t>
  </si>
  <si>
    <t>1918 COVENTRY CT.</t>
  </si>
  <si>
    <t>MENDOTA HEIGHTS</t>
  </si>
  <si>
    <t>755 LIBRARY RD</t>
  </si>
  <si>
    <t>Mihir</t>
  </si>
  <si>
    <t>Nene</t>
  </si>
  <si>
    <t>mnene@simon.rochester.edu</t>
  </si>
  <si>
    <t>Rochester, NY 14623-1770</t>
  </si>
  <si>
    <t>357 W Squire Dr Apt 3</t>
  </si>
  <si>
    <t>14623-1770</t>
  </si>
  <si>
    <t>'+1 (203) 4180310</t>
  </si>
  <si>
    <t>NESSLER</t>
  </si>
  <si>
    <t>rnessler@u.rochester.edu</t>
  </si>
  <si>
    <t>Garden City, NY 11530-1140</t>
  </si>
  <si>
    <t>131 Weyford Ter</t>
  </si>
  <si>
    <t>Garden City</t>
  </si>
  <si>
    <t>11530-1140</t>
  </si>
  <si>
    <t>'+1 (516) 4507191</t>
  </si>
  <si>
    <t>NEUREUTER</t>
  </si>
  <si>
    <t>mason.neureuter@simon.rochester.edu</t>
  </si>
  <si>
    <t>8959 CARRIAGE CROSSING</t>
  </si>
  <si>
    <t>NEWBAUER</t>
  </si>
  <si>
    <t>neil.newbauer@simon.rochester.edu</t>
  </si>
  <si>
    <t>Auxiliary Operations</t>
  </si>
  <si>
    <t>Newell</t>
  </si>
  <si>
    <t>smnewell@wm.edu</t>
  </si>
  <si>
    <t>1421 Decoy CT</t>
  </si>
  <si>
    <t>Woodbridge</t>
  </si>
  <si>
    <t>NEWMAN</t>
  </si>
  <si>
    <t>anewm14@u.rochester.edu</t>
  </si>
  <si>
    <t>NEWMAN, MICHELLE</t>
  </si>
  <si>
    <t>7436 BROOKBERRY CT</t>
  </si>
  <si>
    <t>WEST BLOOMFIELD</t>
  </si>
  <si>
    <t>cnewman9@u.rochester.edu</t>
  </si>
  <si>
    <t>NEWMAN, JACK</t>
  </si>
  <si>
    <t>45 SUNFLOWER CIRCLE</t>
  </si>
  <si>
    <t>1235 S PLYMOUTH AVE</t>
  </si>
  <si>
    <t>MELANIE</t>
  </si>
  <si>
    <t>jnewm14@u.rochester.edu</t>
  </si>
  <si>
    <t>Class of 2017</t>
  </si>
  <si>
    <t>NEWMAN, KATHY</t>
  </si>
  <si>
    <t>APARTMENT 5</t>
  </si>
  <si>
    <t>36 SILVER HILL RD</t>
  </si>
  <si>
    <t>DONALD</t>
  </si>
  <si>
    <t>knewman5@u.rochester.edu</t>
  </si>
  <si>
    <t>CMC BOX 277022</t>
  </si>
  <si>
    <t>Livingston, NJ 07039-2457</t>
  </si>
  <si>
    <t>48 Melrose Dr</t>
  </si>
  <si>
    <t>'+1 (973) 8678681</t>
  </si>
  <si>
    <t>Teri</t>
  </si>
  <si>
    <t>Newman</t>
  </si>
  <si>
    <t>tnewman4@u.rochester.edu</t>
  </si>
  <si>
    <t>CMC BOX 274306</t>
  </si>
  <si>
    <t>Los Angeles, CA 90006-4935</t>
  </si>
  <si>
    <t>Apt 4</t>
  </si>
  <si>
    <t>1501 S Hoover St</t>
  </si>
  <si>
    <t>90006-4935</t>
  </si>
  <si>
    <t>'+1 (213) 4346721</t>
  </si>
  <si>
    <t>NG</t>
  </si>
  <si>
    <t>gng2@u.rochester.edu</t>
  </si>
  <si>
    <t>NG, PAUL</t>
  </si>
  <si>
    <t>CPU BOX 271690</t>
  </si>
  <si>
    <t>3035 EAGLES CLAW AVENUE</t>
  </si>
  <si>
    <t>THOUSAND OAKS</t>
  </si>
  <si>
    <t>113 ROSSITER ROAD</t>
  </si>
  <si>
    <t>SIN YEE</t>
  </si>
  <si>
    <t>sng19@u.rochester.edu</t>
  </si>
  <si>
    <t>WONG, LAM YIM</t>
  </si>
  <si>
    <t>(852)93011096</t>
  </si>
  <si>
    <t>CMC BOX 271693</t>
  </si>
  <si>
    <t>RM 64B,BROOKS CROSSING APART.</t>
  </si>
  <si>
    <t>NGAI</t>
  </si>
  <si>
    <t>mngai2@u.rochester.edu</t>
  </si>
  <si>
    <t>PUN, DEBRA</t>
  </si>
  <si>
    <t>CMC BOX 273868</t>
  </si>
  <si>
    <t>3040 84TH ST</t>
  </si>
  <si>
    <t>EAST ELMHURST</t>
  </si>
  <si>
    <t>VIVY</t>
  </si>
  <si>
    <t>vngo@u.rochester.edu</t>
  </si>
  <si>
    <t>NGO, THUY</t>
  </si>
  <si>
    <t>BOX 336</t>
  </si>
  <si>
    <t>105 KOLLMEYER CIRCLE</t>
  </si>
  <si>
    <t>KHANH</t>
  </si>
  <si>
    <t>NGUYEN</t>
  </si>
  <si>
    <t>LELAND</t>
  </si>
  <si>
    <t>knguy15@u.rochester.edu</t>
  </si>
  <si>
    <t>ANH-THO</t>
  </si>
  <si>
    <t>ANTOINETTE THI</t>
  </si>
  <si>
    <t>anguy32@u.rochester.edu</t>
  </si>
  <si>
    <t>Newport Coast, CA 92657</t>
  </si>
  <si>
    <t>25 Fayence</t>
  </si>
  <si>
    <t>'+1 (714) 3096525</t>
  </si>
  <si>
    <t>99A Surfside Avenue, PO BOX 176</t>
  </si>
  <si>
    <t>Surfside</t>
  </si>
  <si>
    <t>California</t>
  </si>
  <si>
    <t>Anh Nguyen</t>
  </si>
  <si>
    <t>Nguyen</t>
  </si>
  <si>
    <t>Ngoc</t>
  </si>
  <si>
    <t>hnguy28@u.rochester.edu</t>
  </si>
  <si>
    <t>ROCHESTER, NY 14627</t>
  </si>
  <si>
    <t>Crosby Hall 106</t>
  </si>
  <si>
    <t>'+84 (856) 265320</t>
  </si>
  <si>
    <t>Anh</t>
  </si>
  <si>
    <t>Ngoc Phuong</t>
  </si>
  <si>
    <t>anguy53@u.rochester.edu</t>
  </si>
  <si>
    <t>CMC BOX 274753</t>
  </si>
  <si>
    <t>Room P1-12.11, The Prince Residence, 17-19-21 Nguyen Van Troi Street, Ward 12, Phu Nhuan District</t>
  </si>
  <si>
    <t>'+84 (28) 39901886</t>
  </si>
  <si>
    <t>Nhien</t>
  </si>
  <si>
    <t>nnguy31@u.rochester.edu</t>
  </si>
  <si>
    <t>Nguyet</t>
  </si>
  <si>
    <t>nnguy30@u.rochester.edu</t>
  </si>
  <si>
    <t>Bach</t>
  </si>
  <si>
    <t>bnguy17@simon.rochester.edu</t>
  </si>
  <si>
    <t>Ho Chi Minh</t>
  </si>
  <si>
    <t>24 Dao Cam Moc Ward 4 District 8</t>
  </si>
  <si>
    <t>'+1 (617) 2869003</t>
  </si>
  <si>
    <t>Kelly_Nguyen@URMC.Rochester.edu</t>
  </si>
  <si>
    <t>Public Health Sciences</t>
  </si>
  <si>
    <t>NI</t>
  </si>
  <si>
    <t>yni10@u.rochester.edu</t>
  </si>
  <si>
    <t>86 18629266611</t>
  </si>
  <si>
    <t>VALENTINE TOWER 1060</t>
  </si>
  <si>
    <t>XIAOHAN</t>
  </si>
  <si>
    <t>xni4@u.rochester.edu</t>
  </si>
  <si>
    <t>Business-credit union</t>
  </si>
  <si>
    <t>SUN, XIFENG</t>
  </si>
  <si>
    <t>CMC BOX 274692</t>
  </si>
  <si>
    <t>Krystal</t>
  </si>
  <si>
    <t>Ni</t>
  </si>
  <si>
    <t>kni3@u.rochester.edu</t>
  </si>
  <si>
    <t>Thessaloniki, Greece</t>
  </si>
  <si>
    <t>CMC BOX 274607</t>
  </si>
  <si>
    <t>Pittsford, NY 14534-9638</t>
  </si>
  <si>
    <t>15 Nature Vw</t>
  </si>
  <si>
    <t>14534-9638</t>
  </si>
  <si>
    <t>'+1 (585) 4853888</t>
  </si>
  <si>
    <t>NICKERSON</t>
  </si>
  <si>
    <t>nnickers@u.rochester.edu</t>
  </si>
  <si>
    <t>NICKERSON, JOSEPH</t>
  </si>
  <si>
    <t>CMC BOX 274106</t>
  </si>
  <si>
    <t>2802 LANDON DRIVE</t>
  </si>
  <si>
    <t>148 BROOKS AVENUE</t>
  </si>
  <si>
    <t>Nicklas</t>
  </si>
  <si>
    <t>prnicklas11@gmail.com</t>
  </si>
  <si>
    <t>DARYA</t>
  </si>
  <si>
    <t>NICOL</t>
  </si>
  <si>
    <t>dnicol@u.rochester.edu</t>
  </si>
  <si>
    <t>NICOL, ALBERTA</t>
  </si>
  <si>
    <t>CPU BOX 273872</t>
  </si>
  <si>
    <t>17009 E LOYOLA PL</t>
  </si>
  <si>
    <t>julia_nicosia@urmc.rochester.edu</t>
  </si>
  <si>
    <t>Zeyu</t>
  </si>
  <si>
    <t>Nie</t>
  </si>
  <si>
    <t>niezeyu2020@163.com</t>
  </si>
  <si>
    <t>Renxin Taiziwan 8-1 (?? ¬∑??? 8-1)</t>
  </si>
  <si>
    <t>Xin Min Nan Rd. (????)</t>
  </si>
  <si>
    <t>Zhuankou Economic&amp;Technological Development Zone ?????????</t>
  </si>
  <si>
    <t>Hubei</t>
  </si>
  <si>
    <t>'+86 18971099076</t>
  </si>
  <si>
    <t>Hongxiu Shen</t>
  </si>
  <si>
    <t>znie2@u.rochester.edu</t>
  </si>
  <si>
    <t>Jiang DI Rd</t>
  </si>
  <si>
    <t>'+86 (189) 71099076</t>
  </si>
  <si>
    <t>Vansh</t>
  </si>
  <si>
    <t>Nigam</t>
  </si>
  <si>
    <t>vnigam2@simon.rochester.edu</t>
  </si>
  <si>
    <t>77 Crittenden Boulevard</t>
  </si>
  <si>
    <t>'+1 (585) 7479639</t>
  </si>
  <si>
    <t>Nikirk</t>
  </si>
  <si>
    <t>nikiau01@gettysburg.edu</t>
  </si>
  <si>
    <t>5647 Long Corner Road</t>
  </si>
  <si>
    <t>White Hall</t>
  </si>
  <si>
    <t>443-761-1619</t>
  </si>
  <si>
    <t>Austin Nikirk</t>
  </si>
  <si>
    <t>DAIKI</t>
  </si>
  <si>
    <t>NISHIOKA</t>
  </si>
  <si>
    <t>dnishiok@u.rochester.edu</t>
  </si>
  <si>
    <t>Nominated 09-23-2019</t>
  </si>
  <si>
    <t>CMC BOX 277050</t>
  </si>
  <si>
    <t>Rochester, NY 14526</t>
  </si>
  <si>
    <t>144 Wheelock Rd</t>
  </si>
  <si>
    <t>'+1 (585) 8318459</t>
  </si>
  <si>
    <t>Nicolas-Raul</t>
  </si>
  <si>
    <t>Nita</t>
  </si>
  <si>
    <t>nnita@u.rochester.edu</t>
  </si>
  <si>
    <t>CMC BOX 274495</t>
  </si>
  <si>
    <t>907175 Lumina</t>
  </si>
  <si>
    <t>Strada George Enescu 32</t>
  </si>
  <si>
    <t>Lumina</t>
  </si>
  <si>
    <t>'+40 (799) 649302</t>
  </si>
  <si>
    <t>JUNJIE</t>
  </si>
  <si>
    <t>NIU</t>
  </si>
  <si>
    <t>jniu3@u.rochester.edu</t>
  </si>
  <si>
    <t>CMC BOX 274655</t>
  </si>
  <si>
    <t>Phase 2 Greenland 468</t>
  </si>
  <si>
    <t>#99 Yinghua St 1303 Bldg 2</t>
  </si>
  <si>
    <t>'+1 (585) 8574653</t>
  </si>
  <si>
    <t>CIEE Advanced Chinese Studies Program in Beijing, China</t>
  </si>
  <si>
    <t>NIZIAK</t>
  </si>
  <si>
    <t>MADDISON</t>
  </si>
  <si>
    <t>tniziak@u.rochester.edu</t>
  </si>
  <si>
    <t>Salem, NH 03079-3947</t>
  </si>
  <si>
    <t>18 Old Rockingham Rd.</t>
  </si>
  <si>
    <t>'+1 (603) 4757130</t>
  </si>
  <si>
    <t>Nkrumah</t>
  </si>
  <si>
    <t>Grace_Nkrumah@URMC.Rochester.edu</t>
  </si>
  <si>
    <t>Nominated 3-7-23</t>
  </si>
  <si>
    <t>Neuro-Ctr Health &amp; Tech/CTCC</t>
  </si>
  <si>
    <t>Noack</t>
  </si>
  <si>
    <t>lnoack2@u.rochester.edu</t>
  </si>
  <si>
    <t>CMC BOX 277106</t>
  </si>
  <si>
    <t>Bangor, ME 04401-5226</t>
  </si>
  <si>
    <t>64 Garland St</t>
  </si>
  <si>
    <t>Bangor</t>
  </si>
  <si>
    <t>'+1 (207) 6311240</t>
  </si>
  <si>
    <t>Noble</t>
  </si>
  <si>
    <t>Tallon</t>
  </si>
  <si>
    <t>znoble2@u.rochester.edu</t>
  </si>
  <si>
    <t>CMC BOX 271073</t>
  </si>
  <si>
    <t>Middlebury, VT 05753-4483</t>
  </si>
  <si>
    <t>264 S Ridge Dr</t>
  </si>
  <si>
    <t>Middlebury</t>
  </si>
  <si>
    <t>'+1 (802) 3985349</t>
  </si>
  <si>
    <t>Mary Heather Noble</t>
  </si>
  <si>
    <t>HEE SEUNG</t>
  </si>
  <si>
    <t>NOH</t>
  </si>
  <si>
    <t>hnoh2@u.rochester.edu</t>
  </si>
  <si>
    <t>ESM - Royal College of Music</t>
  </si>
  <si>
    <t>KALER, OLGA</t>
  </si>
  <si>
    <t>Angela Heeseung Noh</t>
  </si>
  <si>
    <t>BOX 215</t>
  </si>
  <si>
    <t>NOJAIM</t>
  </si>
  <si>
    <t>CELESTE</t>
  </si>
  <si>
    <t>tnojaim@u.rochester.edu</t>
  </si>
  <si>
    <t>ESM - The Royal Danish Academy of Music</t>
  </si>
  <si>
    <t>East Aurora, NY 14052</t>
  </si>
  <si>
    <t>Po Box 445</t>
  </si>
  <si>
    <t>East Aurora</t>
  </si>
  <si>
    <t>'+1 (716) 4258919</t>
  </si>
  <si>
    <t>Nolan</t>
  </si>
  <si>
    <t>snolan6@u.Rochester.edu</t>
  </si>
  <si>
    <t>NOLTE</t>
  </si>
  <si>
    <t>dnolte@u.rochester.edu</t>
  </si>
  <si>
    <t>NOLTE, JEAN</t>
  </si>
  <si>
    <t>CPU BOX 271281</t>
  </si>
  <si>
    <t>19 HARD HILL RD</t>
  </si>
  <si>
    <t>WOODBURY</t>
  </si>
  <si>
    <t>KALI</t>
  </si>
  <si>
    <t>NOONAN</t>
  </si>
  <si>
    <t>knoonan@u.rochester.edu</t>
  </si>
  <si>
    <t>NOONAN, TEDDI</t>
  </si>
  <si>
    <t>CPU BOX 272533</t>
  </si>
  <si>
    <t>860 BURT RD</t>
  </si>
  <si>
    <t>860 BURT RD.</t>
  </si>
  <si>
    <t>CAITLYN</t>
  </si>
  <si>
    <t>NORMAN</t>
  </si>
  <si>
    <t>cnorman5@u.rochester.edu</t>
  </si>
  <si>
    <t>NORMAN, CRAIG</t>
  </si>
  <si>
    <t>CMC BOX 274855</t>
  </si>
  <si>
    <t>1032 MARSHALL AVE</t>
  </si>
  <si>
    <t>ST. PAUL PARK</t>
  </si>
  <si>
    <t>401 BUILDING A</t>
  </si>
  <si>
    <t>1651 HURON ST</t>
  </si>
  <si>
    <t>ST PAUL</t>
  </si>
  <si>
    <t>Norman</t>
  </si>
  <si>
    <t>Kleinkopf</t>
  </si>
  <si>
    <t>lnorman2@u.rochester.edu</t>
  </si>
  <si>
    <t>Nominated 9/24/24</t>
  </si>
  <si>
    <t>CMC BOX 276095</t>
  </si>
  <si>
    <t>Winchester, MA 01890-2025</t>
  </si>
  <si>
    <t>26 Lincoln St</t>
  </si>
  <si>
    <t>Winchester</t>
  </si>
  <si>
    <t>'+1 (781) 8882237</t>
  </si>
  <si>
    <t>Luke</t>
  </si>
  <si>
    <t>Norris</t>
  </si>
  <si>
    <t>lnorris3195@gmail.com</t>
  </si>
  <si>
    <t>779 Harvard Street</t>
  </si>
  <si>
    <t>516-672-9558</t>
  </si>
  <si>
    <t>Luke Norris</t>
  </si>
  <si>
    <t>FRESIA</t>
  </si>
  <si>
    <t>NOVA</t>
  </si>
  <si>
    <t>NAFRATILA</t>
  </si>
  <si>
    <t>fnova@u.rochester.edu</t>
  </si>
  <si>
    <t>CMC BOX 275802</t>
  </si>
  <si>
    <t>Kec Lintau Buo Utara</t>
  </si>
  <si>
    <t>Jorong IV Korong Nagari Balai Tangah</t>
  </si>
  <si>
    <t>Tanah Datar</t>
  </si>
  <si>
    <t>Su</t>
  </si>
  <si>
    <t>'+1 (585) 4814329</t>
  </si>
  <si>
    <t>Myla</t>
  </si>
  <si>
    <t>Nover-Estes</t>
  </si>
  <si>
    <t>Marguerite</t>
  </si>
  <si>
    <t>mnoveres@u.rochester.edu</t>
  </si>
  <si>
    <t>CMC BOX 277348</t>
  </si>
  <si>
    <t>Lawrence, KS 66044-2343</t>
  </si>
  <si>
    <t>721 Maine St</t>
  </si>
  <si>
    <t>66044-2343</t>
  </si>
  <si>
    <t>'+1 (206) 7550305</t>
  </si>
  <si>
    <t>Nowak</t>
  </si>
  <si>
    <t>snowak3@u.rochester.edu</t>
  </si>
  <si>
    <t>Wyckoff, NJ 07481-3403</t>
  </si>
  <si>
    <t>74 Frost Ct</t>
  </si>
  <si>
    <t>'+1 (201) 6753081</t>
  </si>
  <si>
    <t>Maciej</t>
  </si>
  <si>
    <t>Jerzy</t>
  </si>
  <si>
    <t>mnowak5@u.rochester.edu</t>
  </si>
  <si>
    <t>ulica Sloneczna 7 Gdynia</t>
  </si>
  <si>
    <t>Gdynia</t>
  </si>
  <si>
    <t>Po</t>
  </si>
  <si>
    <t>81-605</t>
  </si>
  <si>
    <t>'+1 (805) 4397634</t>
  </si>
  <si>
    <t>KONRAD</t>
  </si>
  <si>
    <t>NOWAKOWSKI</t>
  </si>
  <si>
    <t>konrad.nowakowski@simon.rochester.edu</t>
  </si>
  <si>
    <t>HAMBURGER NOWAKOWSKA, AGNIESZ</t>
  </si>
  <si>
    <t>41 78 9082927</t>
  </si>
  <si>
    <t>1874 CRITTENDEN RD APT 5</t>
  </si>
  <si>
    <t>NTSHANGASE</t>
  </si>
  <si>
    <t>BAFANA</t>
  </si>
  <si>
    <t>sntshang@u.rochester.edu</t>
  </si>
  <si>
    <t>YIGEZU, YESHEWORK</t>
  </si>
  <si>
    <t>340 GALE HOUSE</t>
  </si>
  <si>
    <t>NUGENT</t>
  </si>
  <si>
    <t>Hunter</t>
  </si>
  <si>
    <t>dnugent@u.rochester.edu</t>
  </si>
  <si>
    <t>NUGENT, TIFFANY</t>
  </si>
  <si>
    <t>2907 HAPPY HOLLOW RD</t>
  </si>
  <si>
    <t>HAWESVILLE</t>
  </si>
  <si>
    <t>4915 STATE ROUTE 2181</t>
  </si>
  <si>
    <t>ABEL</t>
  </si>
  <si>
    <t>NUNEZ</t>
  </si>
  <si>
    <t>anunez2@u.rochester.edu</t>
  </si>
  <si>
    <t>Chinese University of Hong Kong-Shenzhen</t>
  </si>
  <si>
    <t>ZAPATA, ALTAGRACIA</t>
  </si>
  <si>
    <t>CMC BOX 275190</t>
  </si>
  <si>
    <t>19 MAUJER ST APT #401</t>
  </si>
  <si>
    <t>575 FRATERNITY RD. ROOM 220</t>
  </si>
  <si>
    <t>153-21 ROCKAWAY BLVD</t>
  </si>
  <si>
    <t>QUEENS</t>
  </si>
  <si>
    <t>Jeimy</t>
  </si>
  <si>
    <t>Nunez</t>
  </si>
  <si>
    <t>jnunez8@u.rochester.edu</t>
  </si>
  <si>
    <t>CMC BOX 275003</t>
  </si>
  <si>
    <t>215 Romain Ave</t>
  </si>
  <si>
    <t>'+1 (646) 5285422</t>
  </si>
  <si>
    <t>NYAISONGA</t>
  </si>
  <si>
    <t>anyaison@u.rochester.edu</t>
  </si>
  <si>
    <t>NYAISONGA, GEORGE</t>
  </si>
  <si>
    <t>CPU BOX 276511</t>
  </si>
  <si>
    <t>NEW MILLENIUM INN BLK J PLOT 4</t>
  </si>
  <si>
    <t>MBALIZI RD</t>
  </si>
  <si>
    <t>MBEYA</t>
  </si>
  <si>
    <t>SUSAN B ANTHONY DORM ROOM #658</t>
  </si>
  <si>
    <t>NYAMBASHA</t>
  </si>
  <si>
    <t>anyambas@u.rochester.edu</t>
  </si>
  <si>
    <t>HARTENSTEIN, ANNIE</t>
  </si>
  <si>
    <t>CMC BOX 274048</t>
  </si>
  <si>
    <t>557 FRATERNITY RD</t>
  </si>
  <si>
    <t>BETRAND</t>
  </si>
  <si>
    <t>NYANN</t>
  </si>
  <si>
    <t>KOJO</t>
  </si>
  <si>
    <t>bnyann@u.rochester.edu</t>
  </si>
  <si>
    <t>NYANN, ISAAC</t>
  </si>
  <si>
    <t>CMC BOX 275792</t>
  </si>
  <si>
    <t>1234 FRANKLIN AVENUE, FL 2</t>
  </si>
  <si>
    <t>1234 FRANKLIN AVENUE</t>
  </si>
  <si>
    <t>FL2</t>
  </si>
  <si>
    <t>O'BRIEN</t>
  </si>
  <si>
    <t>wobrien2@u.rochester.edu</t>
  </si>
  <si>
    <t>O'BRIEN, THOMAS</t>
  </si>
  <si>
    <t>CPU BOX 271221</t>
  </si>
  <si>
    <t>1669 BLAKEFIELD TERRAACE</t>
  </si>
  <si>
    <t>BUILDING B APT. 107</t>
  </si>
  <si>
    <t>cobri15@u.rochester.edu</t>
  </si>
  <si>
    <t>O'BRIEN, DAVID</t>
  </si>
  <si>
    <t>CMC BOX 272107</t>
  </si>
  <si>
    <t>25 QUAILBUSH DRIVE</t>
  </si>
  <si>
    <t>RIVERVIEW B 301</t>
  </si>
  <si>
    <t>dobri14@u.rochester.edu</t>
  </si>
  <si>
    <t>O'BRIEN, SHARON</t>
  </si>
  <si>
    <t>95 ALTON ROAD</t>
  </si>
  <si>
    <t>MUNRO 114</t>
  </si>
  <si>
    <t>COLLIER</t>
  </si>
  <si>
    <t>gobrien5@u.rochester.edu</t>
  </si>
  <si>
    <t>PRICE, VIOLA</t>
  </si>
  <si>
    <t>EXPERIENTIAL 5 PROGRAM</t>
  </si>
  <si>
    <t>30 WINDSOR STREET</t>
  </si>
  <si>
    <t>3522 ROBINSON DR</t>
  </si>
  <si>
    <t>PEARLAND</t>
  </si>
  <si>
    <t>O'CONNELL</t>
  </si>
  <si>
    <t>loconne3@u.rochester.edu</t>
  </si>
  <si>
    <t>O'CONNELL, RENE</t>
  </si>
  <si>
    <t>CMC BOX 272685</t>
  </si>
  <si>
    <t>1560 DANIELS GATE</t>
  </si>
  <si>
    <t>OLEAN</t>
  </si>
  <si>
    <t>O'CONNOR</t>
  </si>
  <si>
    <t>hoconno2@u.rochester.edu</t>
  </si>
  <si>
    <t>O'CONNOR, BECKY</t>
  </si>
  <si>
    <t>CMC BOX 275427</t>
  </si>
  <si>
    <t>121 VAN VOORHIS RD</t>
  </si>
  <si>
    <t>BUILDING C, ROOM 103</t>
  </si>
  <si>
    <t>hoconno3@u.rochester.edu</t>
  </si>
  <si>
    <t>CMC BOX 272425</t>
  </si>
  <si>
    <t>Rockville Centre, NY 11570</t>
  </si>
  <si>
    <t>11 Lakeside Drive</t>
  </si>
  <si>
    <t>Rockville Centre</t>
  </si>
  <si>
    <t>'+1 (516) 6408834</t>
  </si>
  <si>
    <t>O'Connor</t>
  </si>
  <si>
    <t>moconn36@u.rochester.edu</t>
  </si>
  <si>
    <t>app created 1/11</t>
  </si>
  <si>
    <t>Rochester, NY 14618-1037</t>
  </si>
  <si>
    <t>63 Southern Pkwy</t>
  </si>
  <si>
    <t>14618-1037</t>
  </si>
  <si>
    <t>'+1 (585) 5209249</t>
  </si>
  <si>
    <t>roconno7@simon.rochester.edu</t>
  </si>
  <si>
    <t>Business Administration For Professionals [BUP]</t>
  </si>
  <si>
    <t>Detroit, MI 48201</t>
  </si>
  <si>
    <t>86 Adelaide Street</t>
  </si>
  <si>
    <t>Detroit</t>
  </si>
  <si>
    <t>'+1 (585) 7664107</t>
  </si>
  <si>
    <t>joconn13@u.rochester.edu</t>
  </si>
  <si>
    <t>Mundelein, IL 60060-2909</t>
  </si>
  <si>
    <t>9 N Ridgemoor Ave</t>
  </si>
  <si>
    <t>Mundelein</t>
  </si>
  <si>
    <t>60060-2909</t>
  </si>
  <si>
    <t>'+1 (847) 4013116</t>
  </si>
  <si>
    <t>O'Donnell</t>
  </si>
  <si>
    <t>rachel.odonnell@rochester.edu</t>
  </si>
  <si>
    <t>GRAD</t>
  </si>
  <si>
    <t>Susan B. Anthony Institute</t>
  </si>
  <si>
    <t>SHANE</t>
  </si>
  <si>
    <t>O'NEIL</t>
  </si>
  <si>
    <t>soneil3@u.rochester.edu</t>
  </si>
  <si>
    <t>O'NEIL, ELLEN</t>
  </si>
  <si>
    <t>58 CHAUCER CIR</t>
  </si>
  <si>
    <t>BALDWINSVILLE</t>
  </si>
  <si>
    <t>SUSAN B. ANTHONY</t>
  </si>
  <si>
    <t>MORGAN 602</t>
  </si>
  <si>
    <t>O'Neil</t>
  </si>
  <si>
    <t>Nuala</t>
  </si>
  <si>
    <t>O'Neill</t>
  </si>
  <si>
    <t>noneill3@u.rochester.edu</t>
  </si>
  <si>
    <t>Narberth, PA 19072-2404</t>
  </si>
  <si>
    <t>126 Chestnut Ave</t>
  </si>
  <si>
    <t>19072-2404</t>
  </si>
  <si>
    <t>'+1 (610) 3481940</t>
  </si>
  <si>
    <t>koneill9@u.rochester.edu</t>
  </si>
  <si>
    <t>CMC BOX 272535</t>
  </si>
  <si>
    <t>Lee Center, NY 13363-9728</t>
  </si>
  <si>
    <t>40 Family Cir</t>
  </si>
  <si>
    <t>Lee Center</t>
  </si>
  <si>
    <t>13363-9728</t>
  </si>
  <si>
    <t>'+1 (315) 3715403</t>
  </si>
  <si>
    <t>OAKS</t>
  </si>
  <si>
    <t>doaks@u.rochester.edu</t>
  </si>
  <si>
    <t>OAKS, HOWARD</t>
  </si>
  <si>
    <t>1356 ELMWOOD AVE APT 2</t>
  </si>
  <si>
    <t>BRIGHTON</t>
  </si>
  <si>
    <t>477 KINGSFORD RD</t>
  </si>
  <si>
    <t>JOHANNA MARIE</t>
  </si>
  <si>
    <t>OASAN</t>
  </si>
  <si>
    <t>QUINANOLA</t>
  </si>
  <si>
    <t>joasan@u.rochester.edu</t>
  </si>
  <si>
    <t>OASAN, JOSETO</t>
  </si>
  <si>
    <t>70 HACKETT BLVD</t>
  </si>
  <si>
    <t>Marianne</t>
  </si>
  <si>
    <t>Oberli¬†¬†</t>
  </si>
  <si>
    <t>marianne.oberli@simon.rochester.edu</t>
  </si>
  <si>
    <t>OBRECHT</t>
  </si>
  <si>
    <t>andreas.obrecht@simon.rochester.edu</t>
  </si>
  <si>
    <t>Adryana</t>
  </si>
  <si>
    <t>Ochoa</t>
  </si>
  <si>
    <t>aochoa6@u.rochester.edu</t>
  </si>
  <si>
    <t>CMC BOX 276063</t>
  </si>
  <si>
    <t>Springfield, MA 01109-1207</t>
  </si>
  <si>
    <t>55 Bernard St</t>
  </si>
  <si>
    <t>'+1 (413) 7843245</t>
  </si>
  <si>
    <t>Odell</t>
  </si>
  <si>
    <t>rodell7@u.rochester.edu</t>
  </si>
  <si>
    <t>Music And Linguistics [ML]</t>
  </si>
  <si>
    <t>CMC BOX 276072</t>
  </si>
  <si>
    <t>Pawcatuck, CT 06379-1662</t>
  </si>
  <si>
    <t>94 Stillman Ave</t>
  </si>
  <si>
    <t>Pawcatuck</t>
  </si>
  <si>
    <t>'+1 (860) 3898994</t>
  </si>
  <si>
    <t>Odibo</t>
  </si>
  <si>
    <t>jodibo@u.Rochester.edu</t>
  </si>
  <si>
    <t>OEHLER</t>
  </si>
  <si>
    <t>erik.oehler@simon.rochester.edu</t>
  </si>
  <si>
    <t>4509 SHELLY ROAD</t>
  </si>
  <si>
    <t>Andreas</t>
  </si>
  <si>
    <t>Oehninger</t>
  </si>
  <si>
    <t>andreas.oehninger@simon.rochester.edu</t>
  </si>
  <si>
    <t>LeeAnn</t>
  </si>
  <si>
    <t>Ogden</t>
  </si>
  <si>
    <t>leroy2911@gmail.com</t>
  </si>
  <si>
    <t>HOUSTON COMMUNITY COLLEGE</t>
  </si>
  <si>
    <t>1919 De Milo Drive</t>
  </si>
  <si>
    <t>Tx</t>
  </si>
  <si>
    <t>LeeAnn Ogden</t>
  </si>
  <si>
    <t>OGENT</t>
  </si>
  <si>
    <t>sogent@u.rochester.edu</t>
  </si>
  <si>
    <t>OGENT, ALBERT</t>
  </si>
  <si>
    <t>841 BARNSLEY DRIVE</t>
  </si>
  <si>
    <t>Oglesby</t>
  </si>
  <si>
    <t>aoglesb2@u.rochester.edu</t>
  </si>
  <si>
    <t>CMC BOX 275153</t>
  </si>
  <si>
    <t>Shelburne, VT 05482-6882</t>
  </si>
  <si>
    <t>251 Pinehurst Dr</t>
  </si>
  <si>
    <t>Shelburne</t>
  </si>
  <si>
    <t>'+1 (802) 8257816</t>
  </si>
  <si>
    <t>Olabode</t>
  </si>
  <si>
    <t>Ogundare</t>
  </si>
  <si>
    <t>olabode.ogundare@simon.rochester.edu</t>
  </si>
  <si>
    <t>422 RIDGE RD</t>
  </si>
  <si>
    <t>APT 3</t>
  </si>
  <si>
    <t>GREENBELT</t>
  </si>
  <si>
    <t>OGUNJI</t>
  </si>
  <si>
    <t>T.</t>
  </si>
  <si>
    <t>mogunji@u.rochester.edu</t>
  </si>
  <si>
    <t>OGUNJI, ELIZABETH</t>
  </si>
  <si>
    <t>CMC BOX 275308</t>
  </si>
  <si>
    <t>2923 RADCLIFF AVENUE</t>
  </si>
  <si>
    <t>sogunji@u.rochester.edu</t>
  </si>
  <si>
    <t>CMC BOX 275058</t>
  </si>
  <si>
    <t>Gideon</t>
  </si>
  <si>
    <t>Hyunseok</t>
  </si>
  <si>
    <t>goh4@u.rochester.edu</t>
  </si>
  <si>
    <t>CMC BOX 271136</t>
  </si>
  <si>
    <t>Redmond, WA 98052</t>
  </si>
  <si>
    <t>8127 149th Place NE #D120</t>
  </si>
  <si>
    <t>Redmond</t>
  </si>
  <si>
    <t>'+1 (585) 7756701</t>
  </si>
  <si>
    <t>TARO</t>
  </si>
  <si>
    <t>OHTA-WEIR</t>
  </si>
  <si>
    <t>tohtawei@u.rochester.edu</t>
  </si>
  <si>
    <t>OHTA, MARI</t>
  </si>
  <si>
    <t>88 GROVE ST</t>
  </si>
  <si>
    <t>597 SEVEN MILE RIDGE RD</t>
  </si>
  <si>
    <t>BURNSVILLE</t>
  </si>
  <si>
    <t>SUSAN</t>
  </si>
  <si>
    <t>OJUKWU</t>
  </si>
  <si>
    <t>IHUOMA</t>
  </si>
  <si>
    <t>sojukwu@u.rochester.edu</t>
  </si>
  <si>
    <t>OJUKWU, KENNETH</t>
  </si>
  <si>
    <t>CMC BOX 273522</t>
  </si>
  <si>
    <t>73 SOUTH ST.</t>
  </si>
  <si>
    <t>430 KENDRICK RD.</t>
  </si>
  <si>
    <t>ENUMA</t>
  </si>
  <si>
    <t>OKAFOR</t>
  </si>
  <si>
    <t>eokafor@u.rochester.edu</t>
  </si>
  <si>
    <t>OKAFOR, LINUS</t>
  </si>
  <si>
    <t>AFRICAN&amp;AFRICAN AMERICAN STUDY</t>
  </si>
  <si>
    <t>CMC BOX 275666</t>
  </si>
  <si>
    <t>63 MARION STREET</t>
  </si>
  <si>
    <t>OKINOW</t>
  </si>
  <si>
    <t>sokinow@u.rochester.edu</t>
  </si>
  <si>
    <t>OKINOW, STEVE</t>
  </si>
  <si>
    <t>CMC BOX 271813</t>
  </si>
  <si>
    <t>77 HILLSIDE AVENUE</t>
  </si>
  <si>
    <t>SHORT HILLS</t>
  </si>
  <si>
    <t>Stella Stacy</t>
  </si>
  <si>
    <t>Okoko</t>
  </si>
  <si>
    <t>sokoko@simon.rochester.edu</t>
  </si>
  <si>
    <t>Analytics [AY]</t>
  </si>
  <si>
    <t>Consulting: Operations and Technology [CN]</t>
  </si>
  <si>
    <t>Court 521, House No 2</t>
  </si>
  <si>
    <t>Nyayo Estate, Karimu Road</t>
  </si>
  <si>
    <t>'+1 (585) 4153854</t>
  </si>
  <si>
    <t>OKONIEWSKI</t>
  </si>
  <si>
    <t>jokoniew@u.rochester.edu</t>
  </si>
  <si>
    <t>Selkirk, NY 12158-9763</t>
  </si>
  <si>
    <t>31 University St</t>
  </si>
  <si>
    <t>12158-9763</t>
  </si>
  <si>
    <t>'+1 (518) 5059441</t>
  </si>
  <si>
    <t>Okwechime</t>
  </si>
  <si>
    <t>Onyebuchukwu</t>
  </si>
  <si>
    <t>aokwechi@simon.rochester.edu</t>
  </si>
  <si>
    <t>Pittsford, NY 14534-9469</t>
  </si>
  <si>
    <t>44 Coventry Rdg</t>
  </si>
  <si>
    <t>14534-9469</t>
  </si>
  <si>
    <t>'+1 (714) 5854165</t>
  </si>
  <si>
    <t>Motunrayo</t>
  </si>
  <si>
    <t>Olaniyan</t>
  </si>
  <si>
    <t>molaniya@u.rochester.edu</t>
  </si>
  <si>
    <t>Tanya</t>
  </si>
  <si>
    <t>Oliva</t>
  </si>
  <si>
    <t>olivatanya674@gmail.com</t>
  </si>
  <si>
    <t>CALIF STATE UNIV-NORTHRIDGE (NORTHRIDGE, CA)</t>
  </si>
  <si>
    <t>12955 Corcoran Place</t>
  </si>
  <si>
    <t>San Fernando</t>
  </si>
  <si>
    <t>joliv14@u.rochester.edu</t>
  </si>
  <si>
    <t>Elbridge, NY 13060</t>
  </si>
  <si>
    <t>PO Box 513</t>
  </si>
  <si>
    <t>Elbridge</t>
  </si>
  <si>
    <t>'+1 (315) 4066939</t>
  </si>
  <si>
    <t>OLSON</t>
  </si>
  <si>
    <t>rolson4@u.rochester.edu</t>
  </si>
  <si>
    <t>OLSON, DAVID</t>
  </si>
  <si>
    <t>CMC BOX 273605</t>
  </si>
  <si>
    <t>64 SKYLINE DRIVE</t>
  </si>
  <si>
    <t>LAGRANGEVILLE</t>
  </si>
  <si>
    <t>Oluwatoberu</t>
  </si>
  <si>
    <t>Oluwasanmi</t>
  </si>
  <si>
    <t>ooluwasa@simon.rochester.edu</t>
  </si>
  <si>
    <t>Jamaica, NY 11433-1507</t>
  </si>
  <si>
    <t>15322 Tuskegee Airmen Way</t>
  </si>
  <si>
    <t>11433-1507</t>
  </si>
  <si>
    <t>'+1 (917) 5828926</t>
  </si>
  <si>
    <t>ALHASSAN</t>
  </si>
  <si>
    <t>OMAR</t>
  </si>
  <si>
    <t>ALI AHMED HASSA</t>
  </si>
  <si>
    <t>aomar2@u.rochester.edu</t>
  </si>
  <si>
    <t>Buenos Aires, Argentina;Santiago, Chile</t>
  </si>
  <si>
    <t>HASSAN, MAZEN</t>
  </si>
  <si>
    <t>CMC BOX 275008</t>
  </si>
  <si>
    <t>FAHRIA</t>
  </si>
  <si>
    <t>fahria.omar@simon.rochester.edu</t>
  </si>
  <si>
    <t>Woody</t>
  </si>
  <si>
    <t>Omega</t>
  </si>
  <si>
    <t>Javion</t>
  </si>
  <si>
    <t>womega@u.rochester.edu</t>
  </si>
  <si>
    <t>Student Travel Proposal (Final Name TBD)</t>
  </si>
  <si>
    <t>Calendar Year</t>
  </si>
  <si>
    <t>Calendar Year 2024</t>
  </si>
  <si>
    <t>Orlando, FL 32811-1528</t>
  </si>
  <si>
    <t>103 Quintard Ave</t>
  </si>
  <si>
    <t>32811-1528</t>
  </si>
  <si>
    <t>'+1 (407) 9280658</t>
  </si>
  <si>
    <t>Ondo</t>
  </si>
  <si>
    <t>iondo@u.rochester.edu</t>
  </si>
  <si>
    <t>CMC BOX 27026F</t>
  </si>
  <si>
    <t>Las Cruces, NM 88005</t>
  </si>
  <si>
    <t>820 Canterbury Arc</t>
  </si>
  <si>
    <t>Las Cruces</t>
  </si>
  <si>
    <t>'+1 (575) 6408422</t>
  </si>
  <si>
    <t>ONESTAK</t>
  </si>
  <si>
    <t>sonestak@u.rochester.edu</t>
  </si>
  <si>
    <t>ONESTAK, JUDY</t>
  </si>
  <si>
    <t>CMC BOX 277031</t>
  </si>
  <si>
    <t>3223 HIGH HILL RD</t>
  </si>
  <si>
    <t>WEST MIDDLESEX</t>
  </si>
  <si>
    <t>Onisemo-Ibrahim</t>
  </si>
  <si>
    <t>bonisemo@u.rochester.edu</t>
  </si>
  <si>
    <t>CMC BOX 275729</t>
  </si>
  <si>
    <t>Brooklyn, NY 11238-2109</t>
  </si>
  <si>
    <t>Apt 6C</t>
  </si>
  <si>
    <t>475 Carlton Ave</t>
  </si>
  <si>
    <t>11238-2109</t>
  </si>
  <si>
    <t>'+1 (347) 8737250</t>
  </si>
  <si>
    <t>CHIERI</t>
  </si>
  <si>
    <t>ONO</t>
  </si>
  <si>
    <t>cono@u.rochester.edu</t>
  </si>
  <si>
    <t>ONO-GEROW</t>
  </si>
  <si>
    <t>ionogero@u.rochester.edu</t>
  </si>
  <si>
    <t>CIEE Beijing</t>
  </si>
  <si>
    <t>CIEE Summer Intensive Chinese Language in Beijing, China</t>
  </si>
  <si>
    <t>RAFIUDDIN, NURFAJRI</t>
  </si>
  <si>
    <t>CMC BOX 277322</t>
  </si>
  <si>
    <t>45 CLIFFORD STREET</t>
  </si>
  <si>
    <t>HAMDEN</t>
  </si>
  <si>
    <t>Manita</t>
  </si>
  <si>
    <t>Opoku</t>
  </si>
  <si>
    <t>mopoku@u.Rochester.edu</t>
  </si>
  <si>
    <t>Oppedisano</t>
  </si>
  <si>
    <t>coppedis@u.rochester.edu</t>
  </si>
  <si>
    <t>Corvin</t>
  </si>
  <si>
    <t>Oprea</t>
  </si>
  <si>
    <t>coprea@u.Rochester.edu</t>
  </si>
  <si>
    <t>ORESKOVIC</t>
  </si>
  <si>
    <t>eoreskov@u.rochester.edu</t>
  </si>
  <si>
    <t>CROATIA</t>
  </si>
  <si>
    <t>ORESKOVIC, JOSIP</t>
  </si>
  <si>
    <t>'+38513399970</t>
  </si>
  <si>
    <t>CMC BOX 276889</t>
  </si>
  <si>
    <t>BURTON HALL 313</t>
  </si>
  <si>
    <t>Orisakwe</t>
  </si>
  <si>
    <t>forisakw@u.Rochester.edu</t>
  </si>
  <si>
    <t>ORMAN</t>
  </si>
  <si>
    <t>jorman@u.rochester.edu</t>
  </si>
  <si>
    <t>ORMAN, SUSAN</t>
  </si>
  <si>
    <t>CMC BOX 271545</t>
  </si>
  <si>
    <t>21 SWIFT ST</t>
  </si>
  <si>
    <t>RIVERVIEW APT 323A</t>
  </si>
  <si>
    <t>TATJANA</t>
  </si>
  <si>
    <t>ORQUERA</t>
  </si>
  <si>
    <t>torquera@u.rochester.edu</t>
  </si>
  <si>
    <t>ORQUERA, WILSON</t>
  </si>
  <si>
    <t>CMC BOX 271674</t>
  </si>
  <si>
    <t>251 NW 7TH STREET</t>
  </si>
  <si>
    <t>Malcolm</t>
  </si>
  <si>
    <t>Orrange</t>
  </si>
  <si>
    <t>morrange@u.rochester.edu</t>
  </si>
  <si>
    <t>See comments regarding passport</t>
  </si>
  <si>
    <t>CMC BOX 276818</t>
  </si>
  <si>
    <t>Glenwood, NY 14069-9625</t>
  </si>
  <si>
    <t>49 Hardwood Rd</t>
  </si>
  <si>
    <t>Glenwood</t>
  </si>
  <si>
    <t>14069-9625</t>
  </si>
  <si>
    <t>'+1 (716) 4493093</t>
  </si>
  <si>
    <t>PAMELA</t>
  </si>
  <si>
    <t>ORTEGO</t>
  </si>
  <si>
    <t>PIANO</t>
  </si>
  <si>
    <t>portego@u.rochester.edu</t>
  </si>
  <si>
    <t>PIANO, FLOSERFINA</t>
  </si>
  <si>
    <t>CMC BOX 275939</t>
  </si>
  <si>
    <t>4136 1/2 W TOLUCA LAKE AVE</t>
  </si>
  <si>
    <t>BURBANK</t>
  </si>
  <si>
    <t>VALENTINE TOWERS</t>
  </si>
  <si>
    <t>HANS</t>
  </si>
  <si>
    <t>ORUP</t>
  </si>
  <si>
    <t>IVAN</t>
  </si>
  <si>
    <t>horup@u.rochester.edu</t>
  </si>
  <si>
    <t>CMC BOX 275972</t>
  </si>
  <si>
    <t>Concord, MA 01742-2189</t>
  </si>
  <si>
    <t>Ste 204</t>
  </si>
  <si>
    <t>290 Baker Ave</t>
  </si>
  <si>
    <t>'+1 (978) 4607856</t>
  </si>
  <si>
    <t>OSINSKI</t>
  </si>
  <si>
    <t>zosinski@u.rochester.edu</t>
  </si>
  <si>
    <t>OSINSKI, MARY</t>
  </si>
  <si>
    <t>60 GROVE ST.</t>
  </si>
  <si>
    <t>312 HINSDALE AVE</t>
  </si>
  <si>
    <t>Osmundsen</t>
  </si>
  <si>
    <t>isosmund@indiana.edu</t>
  </si>
  <si>
    <t>INDIANA UNIVERSITY-BLOOMINGTON (BLOOMINGTON, IN)</t>
  </si>
  <si>
    <t>Ossmus</t>
  </si>
  <si>
    <t>mossmus@u.rochester.edu</t>
  </si>
  <si>
    <t>DMITRI</t>
  </si>
  <si>
    <t>OSTAPENKO</t>
  </si>
  <si>
    <t>dostapen@u.rochester.edu</t>
  </si>
  <si>
    <t>OSTAPENKO, DENIS</t>
  </si>
  <si>
    <t>CPU BOX 272203</t>
  </si>
  <si>
    <t>142 CHATTERTON WAY</t>
  </si>
  <si>
    <t>1125 GENESEE ST</t>
  </si>
  <si>
    <t>OSTERGAARD</t>
  </si>
  <si>
    <t>bosterga@u.rochester.edu</t>
  </si>
  <si>
    <t>OSTERGAARD, KATHY</t>
  </si>
  <si>
    <t>CMC BOX 274340</t>
  </si>
  <si>
    <t>47 WESTBRANCH RD</t>
  </si>
  <si>
    <t>CUMBERLAND CENTER</t>
  </si>
  <si>
    <t>505 LILAC DRIVE</t>
  </si>
  <si>
    <t>OSTWALD</t>
  </si>
  <si>
    <t>costwald@u.rochester.edu</t>
  </si>
  <si>
    <t>OSTWALD, PAUL</t>
  </si>
  <si>
    <t>CMC BOX 276823</t>
  </si>
  <si>
    <t>8 MC CREA RD</t>
  </si>
  <si>
    <t>8 MCCREA ROAD</t>
  </si>
  <si>
    <t>Ott</t>
  </si>
  <si>
    <t>hott@u.rochester.edu</t>
  </si>
  <si>
    <t>CMC BOX 274585</t>
  </si>
  <si>
    <t>Big Flats, NY 14814-7914</t>
  </si>
  <si>
    <t>29 Woodland Dr</t>
  </si>
  <si>
    <t>Big Flats</t>
  </si>
  <si>
    <t>14814-7914</t>
  </si>
  <si>
    <t>'+1 (607) 3988480</t>
  </si>
  <si>
    <t>GALEN</t>
  </si>
  <si>
    <t>OTTEN</t>
  </si>
  <si>
    <t>gotten@u.rochester.edu</t>
  </si>
  <si>
    <t>Multiple, Multiple;Berlin, Germany;Freiburg, Germany</t>
  </si>
  <si>
    <t>ESM HR &amp; Admin Operations</t>
  </si>
  <si>
    <t>OTTINO</t>
  </si>
  <si>
    <t>mottino@u.rochester.edu</t>
  </si>
  <si>
    <t>OTTINO, CAROLE</t>
  </si>
  <si>
    <t>CPU BOX 276880</t>
  </si>
  <si>
    <t>13160 CAROLEE AVENUE</t>
  </si>
  <si>
    <t>ANDERSON 441</t>
  </si>
  <si>
    <t>OTTO</t>
  </si>
  <si>
    <t>cotto2@u.rochester.edu</t>
  </si>
  <si>
    <t>OTTO, PAM</t>
  </si>
  <si>
    <t>CMC BOX 272367</t>
  </si>
  <si>
    <t>W241 N9013 PENNY LANE</t>
  </si>
  <si>
    <t>LISBON</t>
  </si>
  <si>
    <t>W64 N227 FAIRFIELD ST</t>
  </si>
  <si>
    <t>CEDARBURG</t>
  </si>
  <si>
    <t>cotto3@u.rochester.edu</t>
  </si>
  <si>
    <t>Hong Kong, Hong Kong;Osaka-shi, Japan</t>
  </si>
  <si>
    <t>OTTO, ROBERT</t>
  </si>
  <si>
    <t>BURTON 302</t>
  </si>
  <si>
    <t>16 WOODLAND DRIVE</t>
  </si>
  <si>
    <t>eric.otto@simon.rochester.edu</t>
  </si>
  <si>
    <t>Xupei</t>
  </si>
  <si>
    <t>Ou</t>
  </si>
  <si>
    <t>xou2@u.rochester.edu</t>
  </si>
  <si>
    <t>64 Rosemount Rd</t>
  </si>
  <si>
    <t>'+1 (585) 2901329</t>
  </si>
  <si>
    <t>HALIMAH</t>
  </si>
  <si>
    <t>OUEDRAOGO</t>
  </si>
  <si>
    <t>SADYA</t>
  </si>
  <si>
    <t>houedrao@u.rochester.edu</t>
  </si>
  <si>
    <t>OUEDRAOGO, FATIMATA</t>
  </si>
  <si>
    <t>112 GALE HOUSE,</t>
  </si>
  <si>
    <t>PHASE</t>
  </si>
  <si>
    <t>8324 GLASTONBURY CT</t>
  </si>
  <si>
    <t>ANNANDALE</t>
  </si>
  <si>
    <t>O'BRIEN HALL 204</t>
  </si>
  <si>
    <t>YOUSSEF</t>
  </si>
  <si>
    <t>OUENNICHE</t>
  </si>
  <si>
    <t>youennic@u.rochester.edu</t>
  </si>
  <si>
    <t>CMC BOX 277381</t>
  </si>
  <si>
    <t>Niagara Falls, ON L2G 0N8</t>
  </si>
  <si>
    <t>9373 Niagara Parkway</t>
  </si>
  <si>
    <t>Niagara Falls</t>
  </si>
  <si>
    <t>L2G 0N8</t>
  </si>
  <si>
    <t>'+1 (315) 5664495</t>
  </si>
  <si>
    <t>JINWEN</t>
  </si>
  <si>
    <t>OUYANG</t>
  </si>
  <si>
    <t>jouyang2@u.rochester.edu</t>
  </si>
  <si>
    <t>XIAO, HONG</t>
  </si>
  <si>
    <t>86 13880013296</t>
  </si>
  <si>
    <t>375 MT. HOPE AVE.,</t>
  </si>
  <si>
    <t>APT. 517</t>
  </si>
  <si>
    <t>375 MT. HOPE AVE</t>
  </si>
  <si>
    <t>Rui</t>
  </si>
  <si>
    <t>Ouyang</t>
  </si>
  <si>
    <t>rouyang@u.rochester.edu</t>
  </si>
  <si>
    <t>Apt 322</t>
  </si>
  <si>
    <t>103 Court St.</t>
  </si>
  <si>
    <t>'+1 (732) 6983119</t>
  </si>
  <si>
    <t>Irina</t>
  </si>
  <si>
    <t>Ovcharov</t>
  </si>
  <si>
    <t>Irina.Ovcharov@Simon.Rochester.edu</t>
  </si>
  <si>
    <t>Simon Grad Sch OSE</t>
  </si>
  <si>
    <t>OVERDORFF</t>
  </si>
  <si>
    <t>aoverdor@u.rochester.edu</t>
  </si>
  <si>
    <t>OVERDORFF, JULIE</t>
  </si>
  <si>
    <t>CMC BOX 271064</t>
  </si>
  <si>
    <t>1737 SYLVAN DR</t>
  </si>
  <si>
    <t>HOLLIDAYSBURG</t>
  </si>
  <si>
    <t>RIVERVIEW 200B</t>
  </si>
  <si>
    <t>ALEKSANDER</t>
  </si>
  <si>
    <t>OVERLI</t>
  </si>
  <si>
    <t>FJAERLI</t>
  </si>
  <si>
    <t>aoverli@u.rochester.edu</t>
  </si>
  <si>
    <t>Mansfield College-Oxford</t>
  </si>
  <si>
    <t>Norway</t>
  </si>
  <si>
    <t>CMC BOX 275851</t>
  </si>
  <si>
    <t>Ullevalsveien 48</t>
  </si>
  <si>
    <t>Oslo</t>
  </si>
  <si>
    <t>Os</t>
  </si>
  <si>
    <t>OWENS</t>
  </si>
  <si>
    <t>wowens4@u.rochester.edu</t>
  </si>
  <si>
    <t>OWENS, CAROLYN</t>
  </si>
  <si>
    <t>CPU BOX 272513</t>
  </si>
  <si>
    <t>13604 SKYVIEW TERRACE</t>
  </si>
  <si>
    <t>BURTON 230</t>
  </si>
  <si>
    <t>EVAN RHYS</t>
  </si>
  <si>
    <t>evan.owens@simon.rochester.edu</t>
  </si>
  <si>
    <t>Oluwasegun</t>
  </si>
  <si>
    <t>Owoyele</t>
  </si>
  <si>
    <t>Ado Ekiti, Nigeria</t>
  </si>
  <si>
    <t>Owsianska</t>
  </si>
  <si>
    <t>jowsians@u.rochester.edu</t>
  </si>
  <si>
    <t>CMC BOX 277372</t>
  </si>
  <si>
    <t>1 Birch Road</t>
  </si>
  <si>
    <t>Chorley</t>
  </si>
  <si>
    <t>PR60JG</t>
  </si>
  <si>
    <t>'+1 (585) 3033502</t>
  </si>
  <si>
    <t>Owen</t>
  </si>
  <si>
    <t>Oxley</t>
  </si>
  <si>
    <t>KIRA</t>
  </si>
  <si>
    <t>OZER</t>
  </si>
  <si>
    <t>kozer@u.rochester.edu</t>
  </si>
  <si>
    <t>CMC BOX 275915</t>
  </si>
  <si>
    <t>Ottsville, PA 18942</t>
  </si>
  <si>
    <t>3356 Farm School Rd</t>
  </si>
  <si>
    <t>Ottsville</t>
  </si>
  <si>
    <t>'+1 (215) 2571457</t>
  </si>
  <si>
    <t>Geva</t>
  </si>
  <si>
    <t>Ozeri</t>
  </si>
  <si>
    <t>gozeri@u.rochester.edu</t>
  </si>
  <si>
    <t>Tucson, AZ 85711-4138</t>
  </si>
  <si>
    <t>360 S Columbus Blvd</t>
  </si>
  <si>
    <t>85711-4138</t>
  </si>
  <si>
    <t>'+1 (520) 5613761</t>
  </si>
  <si>
    <t>Alitzah</t>
  </si>
  <si>
    <t>Pacheco</t>
  </si>
  <si>
    <t>apachec5@u.rochester.edu</t>
  </si>
  <si>
    <t>Queens village, NY 11412</t>
  </si>
  <si>
    <t>113-46 194th street Apart 1 St. Albans</t>
  </si>
  <si>
    <t>Queens village</t>
  </si>
  <si>
    <t>'+1 (929) 9556874</t>
  </si>
  <si>
    <t>PACHMAN</t>
  </si>
  <si>
    <t>bpachman@u.rochester.edu</t>
  </si>
  <si>
    <t>CIS Abroad Aix en Provence</t>
  </si>
  <si>
    <t>Aix-en-Provence, France</t>
  </si>
  <si>
    <t>PACHMAN, ROCHELLE</t>
  </si>
  <si>
    <t>CMC BOX 274827</t>
  </si>
  <si>
    <t>23 FLEETWOOD RD</t>
  </si>
  <si>
    <t>COMMACK</t>
  </si>
  <si>
    <t>THETA CHI 103</t>
  </si>
  <si>
    <t>IES Siena  TC</t>
  </si>
  <si>
    <t>PACHTER</t>
  </si>
  <si>
    <t>jpachter@u.rochester.edu</t>
  </si>
  <si>
    <t>SUSMAN, LYNN</t>
  </si>
  <si>
    <t>CMC BOX 271434</t>
  </si>
  <si>
    <t>17 DEMAR ROAD</t>
  </si>
  <si>
    <t>1272 PLYMOUTH AVE S</t>
  </si>
  <si>
    <t>Jiola</t>
  </si>
  <si>
    <t>Paco</t>
  </si>
  <si>
    <t>jpaco@u.Rochester.edu</t>
  </si>
  <si>
    <t>Dustin</t>
  </si>
  <si>
    <t>Paden</t>
  </si>
  <si>
    <t>dpaden@u.rochester.edu</t>
  </si>
  <si>
    <t>User Experience [UX]</t>
  </si>
  <si>
    <t>CMC BOX 273524</t>
  </si>
  <si>
    <t>Westfield, NJ 07090-3010</t>
  </si>
  <si>
    <t>555 Colonial Ave</t>
  </si>
  <si>
    <t>'+1 (908) 9171192</t>
  </si>
  <si>
    <t>TIM</t>
  </si>
  <si>
    <t>PADGETT</t>
  </si>
  <si>
    <t>tpadgett@u.rochester.edu</t>
  </si>
  <si>
    <t>PADGETT, TIM</t>
  </si>
  <si>
    <t>APT. 321</t>
  </si>
  <si>
    <t>9838 WATERBURY DR.</t>
  </si>
  <si>
    <t>ST. LOUIS</t>
  </si>
  <si>
    <t>4300 BEULAH DR.</t>
  </si>
  <si>
    <t>LA CANADA FLINTRID</t>
  </si>
  <si>
    <t>Padilla-Choy</t>
  </si>
  <si>
    <t>vpadill4@u.rochester.edu</t>
  </si>
  <si>
    <t>Medical Anthropology [MD]</t>
  </si>
  <si>
    <t>CMC BOX 273631</t>
  </si>
  <si>
    <t>Las Vegas, NV 89148</t>
  </si>
  <si>
    <t>Unit 5208</t>
  </si>
  <si>
    <t>5175 Jerry Tarkanian Way</t>
  </si>
  <si>
    <t>'+1 (619) 8951104</t>
  </si>
  <si>
    <t>Shrishti</t>
  </si>
  <si>
    <t>Padmanabhan</t>
  </si>
  <si>
    <t>MARK J</t>
  </si>
  <si>
    <t>PAGANELLI</t>
  </si>
  <si>
    <t>mark.paganelli@simon.rochester.edu</t>
  </si>
  <si>
    <t>PAGE</t>
  </si>
  <si>
    <t>tpage2@u.rochester.edu</t>
  </si>
  <si>
    <t>PAGE, TAYLOR</t>
  </si>
  <si>
    <t>45 POOLE ROAD</t>
  </si>
  <si>
    <t>SUFFIELD</t>
  </si>
  <si>
    <t>ELMWOOD MANOR APARTMENTS</t>
  </si>
  <si>
    <t>Paik</t>
  </si>
  <si>
    <t>jpaik4@u.rochester.edu</t>
  </si>
  <si>
    <t>CMC BOX 273803</t>
  </si>
  <si>
    <t>Porter Ranch, CA 91326-2904</t>
  </si>
  <si>
    <t>10632 Baton Rouge Pl</t>
  </si>
  <si>
    <t>Porter Ranch</t>
  </si>
  <si>
    <t>91326-2904</t>
  </si>
  <si>
    <t>'+1 (213) 9107414</t>
  </si>
  <si>
    <t>SASKIA</t>
  </si>
  <si>
    <t>PAINES</t>
  </si>
  <si>
    <t>spaines@u.rochester.edu</t>
  </si>
  <si>
    <t>CMC BOX 275670</t>
  </si>
  <si>
    <t>Gibsonia, PA 15044</t>
  </si>
  <si>
    <t>2597 Chase Drive</t>
  </si>
  <si>
    <t>'+1 (484) 6831751</t>
  </si>
  <si>
    <t>SIGAL</t>
  </si>
  <si>
    <t>PALLEY</t>
  </si>
  <si>
    <t>ILANA</t>
  </si>
  <si>
    <t>spalley@u.rochester.edu</t>
  </si>
  <si>
    <t>PALLEY, RONNIT</t>
  </si>
  <si>
    <t>CMC BOX 276239</t>
  </si>
  <si>
    <t>69 5TH AVENUE #16D</t>
  </si>
  <si>
    <t>Donovan</t>
  </si>
  <si>
    <t>Palma</t>
  </si>
  <si>
    <t>dpalma4@u.rochester.edu</t>
  </si>
  <si>
    <t>Pamerleau</t>
  </si>
  <si>
    <t>bethanykye17@gmail.com</t>
  </si>
  <si>
    <t>MEIDUO</t>
  </si>
  <si>
    <t>mpan7@u.rochester.edu</t>
  </si>
  <si>
    <t>Nominated 10-02-2018</t>
  </si>
  <si>
    <t>JIANG, YITONG</t>
  </si>
  <si>
    <t>RIVERVIEW APARTMENTS B 101B</t>
  </si>
  <si>
    <t>RD HAIDIAN DIST</t>
  </si>
  <si>
    <t>WENZHUO</t>
  </si>
  <si>
    <t>wpan9@u.rochester.edu</t>
  </si>
  <si>
    <t>280 E Broad Street</t>
  </si>
  <si>
    <t>'+1 (585) 9448212</t>
  </si>
  <si>
    <t>JIAHUI</t>
  </si>
  <si>
    <t>jpan17@u.rochester.edu</t>
  </si>
  <si>
    <t>CMC BOX 275240</t>
  </si>
  <si>
    <t>Irvine, CA 92620-3547</t>
  </si>
  <si>
    <t>59 Constantine</t>
  </si>
  <si>
    <t>92620-3547</t>
  </si>
  <si>
    <t>'+1 (949) 4661876</t>
  </si>
  <si>
    <t>Gaoyongqi</t>
  </si>
  <si>
    <t>Pan</t>
  </si>
  <si>
    <t>gpan7@u.rochester.edu</t>
  </si>
  <si>
    <t>Room 1102, unit 2, building 4, 178 Jianning Road</t>
  </si>
  <si>
    <t>Gaoyongqi Pan</t>
  </si>
  <si>
    <t>CMC BOX 275893</t>
  </si>
  <si>
    <t>Room 2-1102 Bldg. 4, Lulong Shanzhuang</t>
  </si>
  <si>
    <t>178 Jianning Rd., Gulou District</t>
  </si>
  <si>
    <t>'+1 (646) 8587723</t>
  </si>
  <si>
    <t>Tianyang</t>
  </si>
  <si>
    <t>tpan5@u.rochester.edu</t>
  </si>
  <si>
    <t>Xiacheng Dist.</t>
  </si>
  <si>
    <t>Apt. 1204, Unit 2, Bldg. 26, Wanjiaxingchengsanqi</t>
  </si>
  <si>
    <t>'+86 (183) 57126912</t>
  </si>
  <si>
    <t>Medha</t>
  </si>
  <si>
    <t>mpan10@u.rochester.edu</t>
  </si>
  <si>
    <t>Qiunuo</t>
  </si>
  <si>
    <t>qpan5@u.rochester.edu</t>
  </si>
  <si>
    <t>CMC BOX 277023</t>
  </si>
  <si>
    <t>Ruian</t>
  </si>
  <si>
    <t>Yuanshi Road</t>
  </si>
  <si>
    <t>Room 1002 Building 3 Lvchengjingyuan</t>
  </si>
  <si>
    <t>'+86 (177) 57752775</t>
  </si>
  <si>
    <t>Changchi</t>
  </si>
  <si>
    <t>cpan10@simon.rochester.edu</t>
  </si>
  <si>
    <t>54-1, Aohailanting, Fuyang Dis</t>
  </si>
  <si>
    <t>'+1 (585) 4155166</t>
  </si>
  <si>
    <t>Joanna</t>
  </si>
  <si>
    <t>mary_pan@urmc.rochester.edu</t>
  </si>
  <si>
    <t>SMD Medical Research - Summer</t>
  </si>
  <si>
    <t>Burlington, CT 06013</t>
  </si>
  <si>
    <t>3 Valley View Lane</t>
  </si>
  <si>
    <t>Burlington</t>
  </si>
  <si>
    <t>'+1 (959) 2178890</t>
  </si>
  <si>
    <t>Ayush</t>
  </si>
  <si>
    <t>Pandey</t>
  </si>
  <si>
    <t>Created: 07/26/2025 (by Applicant) Last Updated: 07/26/2025 @ 10:38:00 PM Last Viewed by Applicant:</t>
  </si>
  <si>
    <t>Urology M&amp;D</t>
  </si>
  <si>
    <t>CHIRLIEN</t>
  </si>
  <si>
    <t>PANG</t>
  </si>
  <si>
    <t>cpang2@u.rochester.edu</t>
  </si>
  <si>
    <t>PANG-LEE, KATHY</t>
  </si>
  <si>
    <t>109 LUDLOW STREET, APT. 20</t>
  </si>
  <si>
    <t>Jiayi</t>
  </si>
  <si>
    <t>Pang</t>
  </si>
  <si>
    <t>jpang8@u.rochester.edu</t>
  </si>
  <si>
    <t>5-1-201 Zhiyinyuan, Wuyi Road, Shahekou District</t>
  </si>
  <si>
    <t>Pang Jiayi</t>
  </si>
  <si>
    <t>Health And Society [HLS]</t>
  </si>
  <si>
    <t>CMC BOX 275906</t>
  </si>
  <si>
    <t>Shahekou, Dalian</t>
  </si>
  <si>
    <t>5-1-201, Zhiyinyuan Xiaoqu, Wuyi Road</t>
  </si>
  <si>
    <t>'+1 (585) 2786328</t>
  </si>
  <si>
    <t>MANISH</t>
  </si>
  <si>
    <t>PANTA</t>
  </si>
  <si>
    <t>mpanta@u.rochester.edu</t>
  </si>
  <si>
    <t>'+1 (585) 4907703</t>
  </si>
  <si>
    <t>Paquette</t>
  </si>
  <si>
    <t>rpaquet3@u.rochester.edu</t>
  </si>
  <si>
    <t>CMC BOX 27021F</t>
  </si>
  <si>
    <t>Sudbury, MA 01776-1946</t>
  </si>
  <si>
    <t>11 Peterson Cir</t>
  </si>
  <si>
    <t>'+1 (978) 5494554</t>
  </si>
  <si>
    <t>PARENT</t>
  </si>
  <si>
    <t>rparent@u.rochester.edu</t>
  </si>
  <si>
    <t>PARENT, SUSAN</t>
  </si>
  <si>
    <t>CMC BOX 276530</t>
  </si>
  <si>
    <t>727 BUNKER HILL RD. #104</t>
  </si>
  <si>
    <t>12750 BRIAR FOREST DRIVE,</t>
  </si>
  <si>
    <t>Misha</t>
  </si>
  <si>
    <t>Parikh</t>
  </si>
  <si>
    <t>mparikh3@u.Rochester.edu</t>
  </si>
  <si>
    <t>Computational Biology</t>
  </si>
  <si>
    <t>Shray</t>
  </si>
  <si>
    <t>Parimoo</t>
  </si>
  <si>
    <t>sparimoo@u.rochester.edu</t>
  </si>
  <si>
    <t>PARISE</t>
  </si>
  <si>
    <t>iparise@u.rochester.edu</t>
  </si>
  <si>
    <t>IES Abroad Istanbul - Gateway to the Middle East &amp; the Islamic World</t>
  </si>
  <si>
    <t>PARISE, IAN</t>
  </si>
  <si>
    <t>CMC BOX 274703</t>
  </si>
  <si>
    <t>23 BRAMLEY RD</t>
  </si>
  <si>
    <t>MOORESTOWN</t>
  </si>
  <si>
    <t>Sun Hae</t>
  </si>
  <si>
    <t>Park</t>
  </si>
  <si>
    <t>spark115@u.rochester.edu</t>
  </si>
  <si>
    <t>IES Abroad Beijing - Language Intensive</t>
  </si>
  <si>
    <t>Annette</t>
  </si>
  <si>
    <t>apark51@u.rochester.edu</t>
  </si>
  <si>
    <t>CMC BOX 271137</t>
  </si>
  <si>
    <t>Glen Head, NY 11545-2724</t>
  </si>
  <si>
    <t>5140 Northern Blvd</t>
  </si>
  <si>
    <t>Glen Head</t>
  </si>
  <si>
    <t>11545-2724</t>
  </si>
  <si>
    <t>'+1 (516) 3686407</t>
  </si>
  <si>
    <t>Emilia</t>
  </si>
  <si>
    <t>Parrado-Nazal</t>
  </si>
  <si>
    <t>Paz</t>
  </si>
  <si>
    <t>eparrado@u.rochester.edu</t>
  </si>
  <si>
    <t>CMC BOX 274560</t>
  </si>
  <si>
    <t>Bethesda, MD 20817-4916</t>
  </si>
  <si>
    <t>6519 Fallwind Ln</t>
  </si>
  <si>
    <t>20817-4916</t>
  </si>
  <si>
    <t>'+1 (301) 2022124</t>
  </si>
  <si>
    <t>Pasquella</t>
  </si>
  <si>
    <t>apasquel@u.rochester.edu</t>
  </si>
  <si>
    <t>CMC BOX 272696</t>
  </si>
  <si>
    <t>Pittsburgh, PA 15238-2720</t>
  </si>
  <si>
    <t>303 Mattier Dr</t>
  </si>
  <si>
    <t>15238-2720</t>
  </si>
  <si>
    <t>'+1 (412) 8416491</t>
  </si>
  <si>
    <t>Rebekah</t>
  </si>
  <si>
    <t>Paster</t>
  </si>
  <si>
    <t>rpaster@u.rochester.edu</t>
  </si>
  <si>
    <t>PASTERNAK</t>
  </si>
  <si>
    <t>mpastern@u.rochester.edu</t>
  </si>
  <si>
    <t>CEA Barcelona</t>
  </si>
  <si>
    <t>PASTERNAK, ROBYN</t>
  </si>
  <si>
    <t>WRITING: JOURNALISM</t>
  </si>
  <si>
    <t>CMC BOX 275281</t>
  </si>
  <si>
    <t>2 WOODSFORDS BEND</t>
  </si>
  <si>
    <t>PATAK</t>
  </si>
  <si>
    <t>epatak@u.rochester.edu</t>
  </si>
  <si>
    <t>PATAK, CARY</t>
  </si>
  <si>
    <t>CMC BOX 274071</t>
  </si>
  <si>
    <t>37 KOONZ ROAD</t>
  </si>
  <si>
    <t>VOORHEESVILLE</t>
  </si>
  <si>
    <t>PATAKI</t>
  </si>
  <si>
    <t>JERRY</t>
  </si>
  <si>
    <t>mpataki@u.rochester.edu</t>
  </si>
  <si>
    <t>* UR* Oxford: OSAP Study Abroad Programme -Magdalen College</t>
  </si>
  <si>
    <t>PATAKI, IRA</t>
  </si>
  <si>
    <t>CMC BOX 271612</t>
  </si>
  <si>
    <t>219 MEADOWBROOK DRIVE</t>
  </si>
  <si>
    <t>NEW WILMINGTON</t>
  </si>
  <si>
    <t>AMIE</t>
  </si>
  <si>
    <t>PATEL</t>
  </si>
  <si>
    <t>apatel52@u.rochester.edu</t>
  </si>
  <si>
    <t>PATEL, NARENDRA</t>
  </si>
  <si>
    <t>CMC BOX 276264</t>
  </si>
  <si>
    <t>309 HAYWOOD DRIVE</t>
  </si>
  <si>
    <t>PARAMUS</t>
  </si>
  <si>
    <t>540 FRATERNITY RD</t>
  </si>
  <si>
    <t>SHAMAN</t>
  </si>
  <si>
    <t>spatel55@u.rochester.edu</t>
  </si>
  <si>
    <t>THAKKAR, BIJAL</t>
  </si>
  <si>
    <t>CMC BOX 275330</t>
  </si>
  <si>
    <t>11001 ALISON PARK TRAIL</t>
  </si>
  <si>
    <t>Div</t>
  </si>
  <si>
    <t>Patel</t>
  </si>
  <si>
    <t>dpatel30@u.rochester.edu</t>
  </si>
  <si>
    <t>Anjali</t>
  </si>
  <si>
    <t>mpatel42@u.rochester.edu</t>
  </si>
  <si>
    <t>CMC BOX 276464</t>
  </si>
  <si>
    <t>Chicago, IL 60616-1200</t>
  </si>
  <si>
    <t>118 E 18th St</t>
  </si>
  <si>
    <t>60616-1200</t>
  </si>
  <si>
    <t>'+1 (708) 4669373</t>
  </si>
  <si>
    <t>Nidhi</t>
  </si>
  <si>
    <t>Surgery Research</t>
  </si>
  <si>
    <t>YASHIKA</t>
  </si>
  <si>
    <t>PATIL</t>
  </si>
  <si>
    <t>DILIP</t>
  </si>
  <si>
    <t>ypatil@u.rochester.edu</t>
  </si>
  <si>
    <t>IES Abroad Dublin Internship  TC</t>
  </si>
  <si>
    <t>PATIL, SHEELA</t>
  </si>
  <si>
    <t>CMC BOX 274026</t>
  </si>
  <si>
    <t>33 BRITTANY CIRCLE</t>
  </si>
  <si>
    <t>GAURI</t>
  </si>
  <si>
    <t>gpatil@u.rochester.edu</t>
  </si>
  <si>
    <t>SINGH, SANGEETA</t>
  </si>
  <si>
    <t>BOX 281</t>
  </si>
  <si>
    <t>335 PEEBLES AVENUE</t>
  </si>
  <si>
    <t>MORGAN HILL</t>
  </si>
  <si>
    <t>PHASE BUILDING, 2ND FLOOR</t>
  </si>
  <si>
    <t>mpatric3@u.rochester.edu</t>
  </si>
  <si>
    <t>PATRICK, MICHAEL</t>
  </si>
  <si>
    <t>CMC BOX 272162</t>
  </si>
  <si>
    <t>9 ELIZABETH DRIVE</t>
  </si>
  <si>
    <t>ASSONET</t>
  </si>
  <si>
    <t>Patti</t>
  </si>
  <si>
    <t>Christopher</t>
  </si>
  <si>
    <t>jpatti@u.rochester.edu</t>
  </si>
  <si>
    <t>Chicago, IL 60640-1318</t>
  </si>
  <si>
    <t>5553 N Wayne Ave</t>
  </si>
  <si>
    <t>60640-1318</t>
  </si>
  <si>
    <t>'+1 (773) 9832220</t>
  </si>
  <si>
    <t>Pawlowski</t>
  </si>
  <si>
    <t>thomas_pawlowski@urmc.rochester.edu</t>
  </si>
  <si>
    <t>SMD Student Travel (Credit-Bearing Elective)</t>
  </si>
  <si>
    <t>Crown Point, IN 46307</t>
  </si>
  <si>
    <t>709 Pennock Circle</t>
  </si>
  <si>
    <t>Crown Point</t>
  </si>
  <si>
    <t>'+1 (219) 7765234</t>
  </si>
  <si>
    <t>Peacock</t>
  </si>
  <si>
    <t>lpeacoc3@u.rochester.edu</t>
  </si>
  <si>
    <t>Pleasantville, NY 10570-2429</t>
  </si>
  <si>
    <t>47 Leland Ave</t>
  </si>
  <si>
    <t>Pleasantville</t>
  </si>
  <si>
    <t>10570-2429</t>
  </si>
  <si>
    <t>'+1 (914) 5743771</t>
  </si>
  <si>
    <t>Pearlman</t>
  </si>
  <si>
    <t>apearlm6@u.rochester.edu</t>
  </si>
  <si>
    <t>CMC BOX 276659</t>
  </si>
  <si>
    <t>Bethesda, MD 20817-1930</t>
  </si>
  <si>
    <t>9305 Hollyoak Ct</t>
  </si>
  <si>
    <t>20817-1930</t>
  </si>
  <si>
    <t>'+1 (301) 5257624</t>
  </si>
  <si>
    <t>Pearson</t>
  </si>
  <si>
    <t>epearso5@u.rochester.edu</t>
  </si>
  <si>
    <t>PEARSON, DAVID</t>
  </si>
  <si>
    <t>CPU BOX 272311</t>
  </si>
  <si>
    <t>5426 S CATHAY WAY</t>
  </si>
  <si>
    <t>CENTENNIAL</t>
  </si>
  <si>
    <t>BURTON 279</t>
  </si>
  <si>
    <t>PEARSON</t>
  </si>
  <si>
    <t>hpearso2@u.rochester.edu</t>
  </si>
  <si>
    <t>KENNEDY, CHERYL</t>
  </si>
  <si>
    <t>44 CARDINAL DR</t>
  </si>
  <si>
    <t>DAHLONEGA</t>
  </si>
  <si>
    <t>20 HARFORD</t>
  </si>
  <si>
    <t>BEAFORT</t>
  </si>
  <si>
    <t>apech@u.rochester.edu</t>
  </si>
  <si>
    <t>PECH, MIKE</t>
  </si>
  <si>
    <t>50 CHESTNUT STREET</t>
  </si>
  <si>
    <t>3074 PINE RIDGE ROAD</t>
  </si>
  <si>
    <t>OSHKOSH</t>
  </si>
  <si>
    <t>RITA</t>
  </si>
  <si>
    <t>PECORARO</t>
  </si>
  <si>
    <t>rpecorar@u.rochester.edu</t>
  </si>
  <si>
    <t>PECORARO, VINCENT</t>
  </si>
  <si>
    <t>CMC BOX 272842</t>
  </si>
  <si>
    <t>2521 MOONLIGHT CT</t>
  </si>
  <si>
    <t>CHEYENNE</t>
  </si>
  <si>
    <t>WY</t>
  </si>
  <si>
    <t>RV B</t>
  </si>
  <si>
    <t>REVA</t>
  </si>
  <si>
    <t>PEER</t>
  </si>
  <si>
    <t>PRABHA</t>
  </si>
  <si>
    <t>rpeer2@u.rochester.edu</t>
  </si>
  <si>
    <t>PEER, RAKESH</t>
  </si>
  <si>
    <t>CMC BOX 273065</t>
  </si>
  <si>
    <t>1501 VISTA RIDGE WAY</t>
  </si>
  <si>
    <t>ROSEVILLE</t>
  </si>
  <si>
    <t>BURTON</t>
  </si>
  <si>
    <t>PEGUERO</t>
  </si>
  <si>
    <t>gpeguero@u.rochester.edu</t>
  </si>
  <si>
    <t>CMC BOX 273005</t>
  </si>
  <si>
    <t>Miami, FL 33142</t>
  </si>
  <si>
    <t>Apt D</t>
  </si>
  <si>
    <t>3285 NW 46th st</t>
  </si>
  <si>
    <t>'+1 (817) 6912636</t>
  </si>
  <si>
    <t>ypei4@u.rochester.edu</t>
  </si>
  <si>
    <t>CMC BOX 276025</t>
  </si>
  <si>
    <t>Langu Road, Pudong New Distric</t>
  </si>
  <si>
    <t>Room 104, Bldg. 41, Lane 1888,</t>
  </si>
  <si>
    <t>'+1 (781) 5136889</t>
  </si>
  <si>
    <t>IVOR</t>
  </si>
  <si>
    <t>PEKARIC</t>
  </si>
  <si>
    <t>ipekaric@u.rochester.edu</t>
  </si>
  <si>
    <t>PEKARIC, AMIR</t>
  </si>
  <si>
    <t>387-611999741</t>
  </si>
  <si>
    <t>CPU BOX 271151</t>
  </si>
  <si>
    <t>ISMETE MUJEZINOVICA 14 #1</t>
  </si>
  <si>
    <t>TUZLA</t>
  </si>
  <si>
    <t>387-61674345</t>
  </si>
  <si>
    <t>SAM HOUSE</t>
  </si>
  <si>
    <t>Pelisari</t>
  </si>
  <si>
    <t>apelisar@u.rochester.edu</t>
  </si>
  <si>
    <t>PELLEGRINO</t>
  </si>
  <si>
    <t>LENORE</t>
  </si>
  <si>
    <t>cpelleg4@u.rochester.edu</t>
  </si>
  <si>
    <t>PELLEGRINO, MELINDA</t>
  </si>
  <si>
    <t>MUSIC EDUCATION - VOCAL</t>
  </si>
  <si>
    <t>107 GEORGIAN CT. RD.</t>
  </si>
  <si>
    <t>Pels</t>
  </si>
  <si>
    <t>cpels2@u.rochester.edu</t>
  </si>
  <si>
    <t>East Asian Studies [EAS]</t>
  </si>
  <si>
    <t>CMC BOX 271209</t>
  </si>
  <si>
    <t>Syracuse, NY 13207-1107</t>
  </si>
  <si>
    <t>173 Reed Ave</t>
  </si>
  <si>
    <t>13207-1107</t>
  </si>
  <si>
    <t>'+1 (315) 4509384</t>
  </si>
  <si>
    <t>PELUSO</t>
  </si>
  <si>
    <t>ppeluso@u.rochester.edu</t>
  </si>
  <si>
    <t>PELUSO, PETER</t>
  </si>
  <si>
    <t>46 WILDWOOD CT</t>
  </si>
  <si>
    <t>EAST ISLIP</t>
  </si>
  <si>
    <t>Hellen</t>
  </si>
  <si>
    <t>Pena</t>
  </si>
  <si>
    <t>hpena@u.rochester.edu</t>
  </si>
  <si>
    <t>Brooklyn, NY 11208-1222</t>
  </si>
  <si>
    <t>99 Highland Pl</t>
  </si>
  <si>
    <t>11208-1222</t>
  </si>
  <si>
    <t>'+1 (646) 5101578</t>
  </si>
  <si>
    <t>gpena2@u.rochester.edu</t>
  </si>
  <si>
    <t>CMC BOX 271559</t>
  </si>
  <si>
    <t>Carolina, PR 00985</t>
  </si>
  <si>
    <t>Calle 6 D15</t>
  </si>
  <si>
    <t>Urb. Estancias de San Fernando</t>
  </si>
  <si>
    <t>'+1 (787) 6316441</t>
  </si>
  <si>
    <t>PENEGOR</t>
  </si>
  <si>
    <t>LIV</t>
  </si>
  <si>
    <t>openegor@u.rochester.edu</t>
  </si>
  <si>
    <t>CMC BOX 271086</t>
  </si>
  <si>
    <t>Dublin, OH 43017-7976</t>
  </si>
  <si>
    <t>7124 Palmer Ct</t>
  </si>
  <si>
    <t>43017-7976</t>
  </si>
  <si>
    <t>'+1 (269) 2139735</t>
  </si>
  <si>
    <t>jpenfie2@u.rochester.edu</t>
  </si>
  <si>
    <t>KULIK, JENNIFER</t>
  </si>
  <si>
    <t>25 WOOD DR</t>
  </si>
  <si>
    <t>MENDON</t>
  </si>
  <si>
    <t>WILDER TOWER, 810 TOWERS RD</t>
  </si>
  <si>
    <t>110 HAYDEN ROWE ST</t>
  </si>
  <si>
    <t>TAO</t>
  </si>
  <si>
    <t>PENG</t>
  </si>
  <si>
    <t>tpeng7@u.rochester.edu</t>
  </si>
  <si>
    <t>YIN, JONATHAN</t>
  </si>
  <si>
    <t>CMC BOX 274695</t>
  </si>
  <si>
    <t>Suheng</t>
  </si>
  <si>
    <t>Peng</t>
  </si>
  <si>
    <t>psh2563147793@gmail.com</t>
  </si>
  <si>
    <t>Xishan District, Dongting Street, Lvjingyayuan Building 29, room 701</t>
  </si>
  <si>
    <t>'+86 15152231670</t>
  </si>
  <si>
    <t>Suheng Peng</t>
  </si>
  <si>
    <t>Ruiyang</t>
  </si>
  <si>
    <t>rpeng3@u.rochester.edu</t>
  </si>
  <si>
    <t>501, Unit 1, Bldg 5, Huachuan 3rd Road, Shibei Dis.</t>
  </si>
  <si>
    <t>'+86 15953288501</t>
  </si>
  <si>
    <t>Yinglei</t>
  </si>
  <si>
    <t>ypeng22@u.rochester.edu</t>
  </si>
  <si>
    <t>CMC BOX 276816</t>
  </si>
  <si>
    <t>300 Kendrick Rd, Dekiewiet Tower</t>
  </si>
  <si>
    <t>'+1 (585) 4834887</t>
  </si>
  <si>
    <t>CMC BOX 277196</t>
  </si>
  <si>
    <t>501, Unit 1, Bldg 5, Huachuan 3rd Road, Shibei Dis.,</t>
  </si>
  <si>
    <t>'+1 (585) 7543052</t>
  </si>
  <si>
    <t>Junwen</t>
  </si>
  <si>
    <t>jpeng16@u.rochester.edu</t>
  </si>
  <si>
    <t>Xuhui, Shanghai</t>
  </si>
  <si>
    <t>Room 1201, Building 2 Lane 399, Longlan Road</t>
  </si>
  <si>
    <t>'+1 (585) 9786479</t>
  </si>
  <si>
    <t>Helena</t>
  </si>
  <si>
    <t>Hailing</t>
  </si>
  <si>
    <t>hpeng10@u.rochester.edu</t>
  </si>
  <si>
    <t>CMC BOX 271527</t>
  </si>
  <si>
    <t>Rochester, NY 14618-5614</t>
  </si>
  <si>
    <t>114 Marquette Dr</t>
  </si>
  <si>
    <t>14618-5614</t>
  </si>
  <si>
    <t>'+1 (646) 7755340</t>
  </si>
  <si>
    <t>Chengcan</t>
  </si>
  <si>
    <t>cpeng10@Simon.rochester.edu</t>
  </si>
  <si>
    <t>Artificial Intelligence in Business [AIB]</t>
  </si>
  <si>
    <t>Simon</t>
  </si>
  <si>
    <t>Certificate Of Advanced Achievement</t>
  </si>
  <si>
    <t>Data Management [DMT]</t>
  </si>
  <si>
    <t>Building 22, Dongxing NO.1 zone</t>
  </si>
  <si>
    <t>'+86 (150) 10906480</t>
  </si>
  <si>
    <t>Aubrey</t>
  </si>
  <si>
    <t>Peot</t>
  </si>
  <si>
    <t>Monet</t>
  </si>
  <si>
    <t>apeot@u.rochester.edu</t>
  </si>
  <si>
    <t>CMC BOX 276015</t>
  </si>
  <si>
    <t>Sister Bay, WI 54234-9544</t>
  </si>
  <si>
    <t>10629 Sumac Ln</t>
  </si>
  <si>
    <t>Sister Bay</t>
  </si>
  <si>
    <t>54234-9544</t>
  </si>
  <si>
    <t>'+1 (920) 4214772</t>
  </si>
  <si>
    <t>Aliya</t>
  </si>
  <si>
    <t>Peremel</t>
  </si>
  <si>
    <t>Aliya_Peremel@URMC.Rochester.edu</t>
  </si>
  <si>
    <t>Created: 08/10/2025 (by Applicant) Last Updated: 08/10/2025 @ 02:38:45 PM Last Viewed by Applicant:</t>
  </si>
  <si>
    <t>University Health Service</t>
  </si>
  <si>
    <t>RAUL</t>
  </si>
  <si>
    <t>PEREZ</t>
  </si>
  <si>
    <t>raul.perez@simon.rochester.edu</t>
  </si>
  <si>
    <t>JEFFERY</t>
  </si>
  <si>
    <t>mperez28@u.rochester.edu</t>
  </si>
  <si>
    <t>Dropped During D/A Period</t>
  </si>
  <si>
    <t>CMC BOX 276849</t>
  </si>
  <si>
    <t>Roanoke, TX 76262</t>
  </si>
  <si>
    <t>364 Dover Lane</t>
  </si>
  <si>
    <t>'+1 (310) 7481664</t>
  </si>
  <si>
    <t>Carlos</t>
  </si>
  <si>
    <t>Perez</t>
  </si>
  <si>
    <t>cperez18@simon.rochester.edu</t>
  </si>
  <si>
    <t>Rochester, NY 14609-4321</t>
  </si>
  <si>
    <t>304 Laurelton Rd</t>
  </si>
  <si>
    <t>14609-4321</t>
  </si>
  <si>
    <t>'+1 (713) 8943967</t>
  </si>
  <si>
    <t>PEREZ MESTA</t>
  </si>
  <si>
    <t>ALEJANDRO</t>
  </si>
  <si>
    <t>cperez11@u.rochester.edu</t>
  </si>
  <si>
    <t>PEREZ, RICARDO ALEJANDRO</t>
  </si>
  <si>
    <t>'+528186552373</t>
  </si>
  <si>
    <t>CMC BOX 274115</t>
  </si>
  <si>
    <t>WILDER 935</t>
  </si>
  <si>
    <t>COLONIA PALMAS DIAMANTE</t>
  </si>
  <si>
    <t>PERKINS</t>
  </si>
  <si>
    <t>cperkin5@u.rochester.edu</t>
  </si>
  <si>
    <t>Budapest Mathematics TC</t>
  </si>
  <si>
    <t>PERKINS, JAMES</t>
  </si>
  <si>
    <t>U OF R, BOX #271537</t>
  </si>
  <si>
    <t>WILDER HOUSE</t>
  </si>
  <si>
    <t>cperkin3@u.rochester.edu</t>
  </si>
  <si>
    <t>PERKINS, LOUISE</t>
  </si>
  <si>
    <t>CMC BOX 272892</t>
  </si>
  <si>
    <t>17140 BAYOU LATERRE ROAD</t>
  </si>
  <si>
    <t>KILN</t>
  </si>
  <si>
    <t>1000 SOUTH PLYMOUTH AVE</t>
  </si>
  <si>
    <t>PERLMAN</t>
  </si>
  <si>
    <t>eperlma3@u.rochester.edu</t>
  </si>
  <si>
    <t>PERLMAN, DAVID</t>
  </si>
  <si>
    <t>CMC BOX 272791</t>
  </si>
  <si>
    <t>5641 SW HEWETT BLVD</t>
  </si>
  <si>
    <t>tperlman@u.rochester.edu</t>
  </si>
  <si>
    <t>PERLMAN, KENNETH</t>
  </si>
  <si>
    <t>CMC BOX 274674</t>
  </si>
  <si>
    <t>8 BANCROFT PL</t>
  </si>
  <si>
    <t>FAIR LAWN</t>
  </si>
  <si>
    <t>CHAMBERS 416</t>
  </si>
  <si>
    <t>Perlman</t>
  </si>
  <si>
    <t>See note for CAF</t>
  </si>
  <si>
    <t>Pernia</t>
  </si>
  <si>
    <t>cpernia@u.rochester.edu</t>
  </si>
  <si>
    <t>Tuscaloosa, AL 35401-1122</t>
  </si>
  <si>
    <t>1702 University Blvd</t>
  </si>
  <si>
    <t>Tuscaloosa</t>
  </si>
  <si>
    <t>35401-1122</t>
  </si>
  <si>
    <t>'+1 (205) 8864255</t>
  </si>
  <si>
    <t>Perricone</t>
  </si>
  <si>
    <t>perriconea@kenyon.edu</t>
  </si>
  <si>
    <t>mperry11@u.rochester.edu</t>
  </si>
  <si>
    <t>LAWRENCE, LORRAINE</t>
  </si>
  <si>
    <t>74 DORIAN LANE</t>
  </si>
  <si>
    <t>nathan.perry@simon.rochester.edu</t>
  </si>
  <si>
    <t>Perry</t>
  </si>
  <si>
    <t>kperry17@u.rochester.edu</t>
  </si>
  <si>
    <t>CMC BOX 274922</t>
  </si>
  <si>
    <t>Burke, VA 22015-3617</t>
  </si>
  <si>
    <t>9078 Brook Ford Rd</t>
  </si>
  <si>
    <t>22015-3617</t>
  </si>
  <si>
    <t>'+1 (571) 4240679</t>
  </si>
  <si>
    <t>Perucca</t>
  </si>
  <si>
    <t>mperucca@u.rochester.edu</t>
  </si>
  <si>
    <t>Anthropology [AN]</t>
  </si>
  <si>
    <t>CMC BOX 272142</t>
  </si>
  <si>
    <t>Naperville, IL 60565-3162</t>
  </si>
  <si>
    <t>2201 Newport Dr</t>
  </si>
  <si>
    <t>Naperville</t>
  </si>
  <si>
    <t>60565-3162</t>
  </si>
  <si>
    <t>'+1 (630) 3351021</t>
  </si>
  <si>
    <t>Sanjana</t>
  </si>
  <si>
    <t>Perungulam</t>
  </si>
  <si>
    <t>Sanjana_Perungulam@URMC.Rochester.edu</t>
  </si>
  <si>
    <t>needs 2 more courses</t>
  </si>
  <si>
    <t>Pesca</t>
  </si>
  <si>
    <t>dp005k@u.rochester.edu</t>
  </si>
  <si>
    <t>PESCA, DENNIS &amp; ROBIN</t>
  </si>
  <si>
    <t>COMPOSITION</t>
  </si>
  <si>
    <t>8 PRINCE ST.-APT 202</t>
  </si>
  <si>
    <t>11220 SUNCREST DR.</t>
  </si>
  <si>
    <t>HUNTSVILLE</t>
  </si>
  <si>
    <t>daniel.pesca@gmail.com</t>
  </si>
  <si>
    <t>5320 S Harper Ave.</t>
  </si>
  <si>
    <t>Garden Apt.</t>
  </si>
  <si>
    <t>(256)653-4328</t>
  </si>
  <si>
    <t>Daniel Pesca</t>
  </si>
  <si>
    <t>DEANNA</t>
  </si>
  <si>
    <t>PETERANGELO</t>
  </si>
  <si>
    <t>dpeteran@u.rochester.edu</t>
  </si>
  <si>
    <t>PETERANGELO, PAUL</t>
  </si>
  <si>
    <t>CPU BOX 276002</t>
  </si>
  <si>
    <t>17 NEUMANN PKWY</t>
  </si>
  <si>
    <t>TONAWANDA</t>
  </si>
  <si>
    <t>VALENTINE 0651</t>
  </si>
  <si>
    <t>PETERS</t>
  </si>
  <si>
    <t>RHODA</t>
  </si>
  <si>
    <t>gpeters5@u.rochester.edu</t>
  </si>
  <si>
    <t>PETERS, GAIL</t>
  </si>
  <si>
    <t>CMC BOX 274613</t>
  </si>
  <si>
    <t>760 GRAMATAN AVENUE</t>
  </si>
  <si>
    <t>111 TERRACE PARK</t>
  </si>
  <si>
    <t>Priscilla</t>
  </si>
  <si>
    <t>Peters</t>
  </si>
  <si>
    <t>ppete11@u.rochester.edu</t>
  </si>
  <si>
    <t>Munster, Germany</t>
  </si>
  <si>
    <t>CMC BOX 272771</t>
  </si>
  <si>
    <t>Randolph, NJ 07869-5215</t>
  </si>
  <si>
    <t>136 Arrowgate Dr</t>
  </si>
  <si>
    <t>Randolph</t>
  </si>
  <si>
    <t>'+1 (201) 8749772</t>
  </si>
  <si>
    <t>PETERSON</t>
  </si>
  <si>
    <t>apeter13@u.rochester.edu</t>
  </si>
  <si>
    <t>PETERSON, GARY</t>
  </si>
  <si>
    <t>132 CASTERBRIDGE LANE</t>
  </si>
  <si>
    <t>717 MT. HOPE AVE</t>
  </si>
  <si>
    <t>speter10@u.rochester.edu</t>
  </si>
  <si>
    <t>Translational Medicine track</t>
  </si>
  <si>
    <t>PETERSON, JACQUELINE</t>
  </si>
  <si>
    <t>BOX 384</t>
  </si>
  <si>
    <t>209 SHADE ST</t>
  </si>
  <si>
    <t>209 Shade Street</t>
  </si>
  <si>
    <t>Derry</t>
  </si>
  <si>
    <t>Jackie Peterson</t>
  </si>
  <si>
    <t>299 PITTSBURGH ST.</t>
  </si>
  <si>
    <t>NEW DERRY</t>
  </si>
  <si>
    <t>rpeter11@u.rochester.edu</t>
  </si>
  <si>
    <t>PETERSON, LINDA</t>
  </si>
  <si>
    <t>125 WELDON STREET</t>
  </si>
  <si>
    <t>22 STEARNS ROAD</t>
  </si>
  <si>
    <t>KIRK</t>
  </si>
  <si>
    <t>kpeter20@u.rochester.edu</t>
  </si>
  <si>
    <t>PETERSON, STEVEN</t>
  </si>
  <si>
    <t>APT. #504</t>
  </si>
  <si>
    <t>1535 CARALEIGH MILLS CT.</t>
  </si>
  <si>
    <t>APT 115</t>
  </si>
  <si>
    <t>102 CAMERON VALLEY CT</t>
  </si>
  <si>
    <t>APEX</t>
  </si>
  <si>
    <t>Tess</t>
  </si>
  <si>
    <t>Peterson</t>
  </si>
  <si>
    <t>tpeter18@u.rochester.edu</t>
  </si>
  <si>
    <t>CMC BOX 276493</t>
  </si>
  <si>
    <t>Skaneateles, NY 13152-1113</t>
  </si>
  <si>
    <t>91 Jordan St</t>
  </si>
  <si>
    <t>13152-1113</t>
  </si>
  <si>
    <t>'+1 (315) 2506604</t>
  </si>
  <si>
    <t>PETITO</t>
  </si>
  <si>
    <t>gpetito@u.rochester.edu</t>
  </si>
  <si>
    <t>OLIVARES PETITO, GIOVANNA</t>
  </si>
  <si>
    <t>CPU BOX 272357</t>
  </si>
  <si>
    <t>5249 HUNT VALLEY DR. N</t>
  </si>
  <si>
    <t>1 ROUND TRAIL DR.</t>
  </si>
  <si>
    <t>PETOKAS</t>
  </si>
  <si>
    <t>spetokas@u.rochester.edu</t>
  </si>
  <si>
    <t>Novalyne</t>
  </si>
  <si>
    <t>Petreikis</t>
  </si>
  <si>
    <t>npetreik@u.Rochester.edu</t>
  </si>
  <si>
    <t>PETROU</t>
  </si>
  <si>
    <t>apetrou@u.rochester.edu</t>
  </si>
  <si>
    <t>KINCAID, ROBYN</t>
  </si>
  <si>
    <t>CMC BOX 271629</t>
  </si>
  <si>
    <t>125 INDIAN POND ROAD</t>
  </si>
  <si>
    <t>KINGSTON</t>
  </si>
  <si>
    <t>Ivayla</t>
  </si>
  <si>
    <t>Petrova</t>
  </si>
  <si>
    <t>Yankova</t>
  </si>
  <si>
    <t>ipetrova@u.rochester.edu</t>
  </si>
  <si>
    <t>CMC BOX 275685</t>
  </si>
  <si>
    <t>9154 Aksakovo</t>
  </si>
  <si>
    <t>Aksakovo</t>
  </si>
  <si>
    <t>Ulitsa Mitko Palauzov 7</t>
  </si>
  <si>
    <t>'+359 (87) 8834214</t>
  </si>
  <si>
    <t>GAELYNN</t>
  </si>
  <si>
    <t>PETRY</t>
  </si>
  <si>
    <t>gpetry@u.rochester.edu</t>
  </si>
  <si>
    <t>PETRY, GEORGE &amp; SHARON</t>
  </si>
  <si>
    <t>60 CRITTENDEN BLVD #1234</t>
  </si>
  <si>
    <t>Pezzano</t>
  </si>
  <si>
    <t>lpezzano@u.Rochester.edu</t>
  </si>
  <si>
    <t>Phamdo</t>
  </si>
  <si>
    <t>eric.phamdo@simon.rochester.edu</t>
  </si>
  <si>
    <t>BI Norwegian Business School (Simon)</t>
  </si>
  <si>
    <t>Sandvika, Norway</t>
  </si>
  <si>
    <t>PARMANAND</t>
  </si>
  <si>
    <t>PHEKU</t>
  </si>
  <si>
    <t>ppheku@u.rochester.edu</t>
  </si>
  <si>
    <t>PHEKU, THAKURDAI</t>
  </si>
  <si>
    <t>CMC BOX 274384</t>
  </si>
  <si>
    <t>10718 164 PLACE</t>
  </si>
  <si>
    <t>PHELPS</t>
  </si>
  <si>
    <t>lphelps2@u.rochester.edu</t>
  </si>
  <si>
    <t>PHELPS, DIANE</t>
  </si>
  <si>
    <t>CMC BOX 272179</t>
  </si>
  <si>
    <t>82 OUTWATER DRIVE</t>
  </si>
  <si>
    <t>LOCKPORT</t>
  </si>
  <si>
    <t>147 SCHUBERT ST APT 1</t>
  </si>
  <si>
    <t>MIIKO</t>
  </si>
  <si>
    <t>PHILLIPS</t>
  </si>
  <si>
    <t>TICHINA</t>
  </si>
  <si>
    <t>mphill22@u.rochester.edu</t>
  </si>
  <si>
    <t>PHILLIPS, GRACE</t>
  </si>
  <si>
    <t>DANCE:CREATIVE EXP &amp; PERFORM</t>
  </si>
  <si>
    <t>CMC BOX 273665</t>
  </si>
  <si>
    <t>238 WELDON ST</t>
  </si>
  <si>
    <t>2400 NOSTRAND AVENUE, APT 222</t>
  </si>
  <si>
    <t>pphill10@u.rochester.edu</t>
  </si>
  <si>
    <t>PHILLIPS, LINDSAY</t>
  </si>
  <si>
    <t>66 CRAWFORD ST</t>
  </si>
  <si>
    <t>FACULTY RD CROSBY 329</t>
  </si>
  <si>
    <t>RUSSELL</t>
  </si>
  <si>
    <t>rphill16@u.rochester.edu</t>
  </si>
  <si>
    <t>PHILLIPS, LYNN</t>
  </si>
  <si>
    <t>CMC BOX 274492</t>
  </si>
  <si>
    <t>58 KETTLE CREEK ROAD</t>
  </si>
  <si>
    <t>Phillips</t>
  </si>
  <si>
    <t>mphill33@u.rochester.edu</t>
  </si>
  <si>
    <t>CMC BOX 271147</t>
  </si>
  <si>
    <t>Coleraine, MN 55722</t>
  </si>
  <si>
    <t>307 Congdon St</t>
  </si>
  <si>
    <t>Coleraine</t>
  </si>
  <si>
    <t>'+1 (218) 3603384</t>
  </si>
  <si>
    <t>Phinney</t>
  </si>
  <si>
    <t>ephinney@ur.rochester.edu</t>
  </si>
  <si>
    <t>755 Library Rd</t>
  </si>
  <si>
    <t>205 University Park</t>
  </si>
  <si>
    <t>'+1 (561) 3548585</t>
  </si>
  <si>
    <t>PIANCOUSKEI MARSHALL</t>
  </si>
  <si>
    <t>KATRINA</t>
  </si>
  <si>
    <t>spiancou@u.rochester.edu</t>
  </si>
  <si>
    <t>CMC BOX 274289</t>
  </si>
  <si>
    <t>White Plains, NY 10603</t>
  </si>
  <si>
    <t>Apt 11i</t>
  </si>
  <si>
    <t>30 Lake St</t>
  </si>
  <si>
    <t>'+1 (914) 6486496</t>
  </si>
  <si>
    <t>MEIHUI</t>
  </si>
  <si>
    <t>PIAO</t>
  </si>
  <si>
    <t>mpiao@u.rochester.edu</t>
  </si>
  <si>
    <t>PIAO, XIANSHU</t>
  </si>
  <si>
    <t>CMC BOX 272821</t>
  </si>
  <si>
    <t>RIVERVIEW A ROOM 300A</t>
  </si>
  <si>
    <t>TIERNAN RM 256</t>
  </si>
  <si>
    <t>HAORAN</t>
  </si>
  <si>
    <t>hpiao@u.rochester.edu</t>
  </si>
  <si>
    <t>CMC BOX 272413</t>
  </si>
  <si>
    <t>Unit 2-216</t>
  </si>
  <si>
    <t>1331 Mount Hope Ave</t>
  </si>
  <si>
    <t>'+1 (585) 2860617</t>
  </si>
  <si>
    <t>HUILIN</t>
  </si>
  <si>
    <t>hpiao2@u.rochester.edu</t>
  </si>
  <si>
    <t>CMC BOX 271106</t>
  </si>
  <si>
    <t>Dingxiang Rd Pudong New Dist</t>
  </si>
  <si>
    <t>Rm 901 No.28 Lane 1599</t>
  </si>
  <si>
    <t>'+1 (585) 2245240</t>
  </si>
  <si>
    <t>PIEHLER</t>
  </si>
  <si>
    <t>shannon.piehler@simon.rochester.edu</t>
  </si>
  <si>
    <t>PIERCE</t>
  </si>
  <si>
    <t>H.</t>
  </si>
  <si>
    <t>bpierce5@u.rochester.edu</t>
  </si>
  <si>
    <t>PIERCE, HEATHER</t>
  </si>
  <si>
    <t>1133 HIGHWAY 70</t>
  </si>
  <si>
    <t>KINGSTON SPRINGS</t>
  </si>
  <si>
    <t>Pierce</t>
  </si>
  <si>
    <t>shelbypierce419@gmail.com</t>
  </si>
  <si>
    <t>American River College</t>
  </si>
  <si>
    <t>Gabriel</t>
  </si>
  <si>
    <t>gpierce3@u.rochester.edu</t>
  </si>
  <si>
    <t>Canandaigua, NY 14424-8332</t>
  </si>
  <si>
    <t>5486 Johnson Rd</t>
  </si>
  <si>
    <t>14424-8332</t>
  </si>
  <si>
    <t>'+1 (585) 4900484</t>
  </si>
  <si>
    <t>Mario</t>
  </si>
  <si>
    <t>Pietra</t>
  </si>
  <si>
    <t>mcpietra@syr.edu</t>
  </si>
  <si>
    <t>PIETROPAOLI</t>
  </si>
  <si>
    <t>mpietrop@u.rochester.edu</t>
  </si>
  <si>
    <t>PIETROPAOLI, TINA</t>
  </si>
  <si>
    <t>CMC BOX 275730</t>
  </si>
  <si>
    <t>36 WOOD STONE RISE</t>
  </si>
  <si>
    <t>Rina</t>
  </si>
  <si>
    <t>Pietropaoli</t>
  </si>
  <si>
    <t>rpietro2@u.rochester.edu</t>
  </si>
  <si>
    <t>Pittsford, NY 14534-4715</t>
  </si>
  <si>
    <t>264 Tobey Rd</t>
  </si>
  <si>
    <t>14534-4715</t>
  </si>
  <si>
    <t>'+1 (585) 2859395</t>
  </si>
  <si>
    <t>Pillote</t>
  </si>
  <si>
    <t>mpillote@u.rochester.edu</t>
  </si>
  <si>
    <t>CMC BOX 272851</t>
  </si>
  <si>
    <t>Fort Collins, CO 80525-7122</t>
  </si>
  <si>
    <t>703 Dearborn St</t>
  </si>
  <si>
    <t>Fort Collins</t>
  </si>
  <si>
    <t>80525-7122</t>
  </si>
  <si>
    <t>'+1 (970) 8896012</t>
  </si>
  <si>
    <t>PILLOW</t>
  </si>
  <si>
    <t>cpillow2@u.rochester.edu</t>
  </si>
  <si>
    <t>WHITTEMORE, MARLENE</t>
  </si>
  <si>
    <t>DANCE: DANCE STUDIES</t>
  </si>
  <si>
    <t>CMC BOX 273680</t>
  </si>
  <si>
    <t>408 WILLIAM ST.</t>
  </si>
  <si>
    <t>RIDGEWOOD</t>
  </si>
  <si>
    <t>45 64TH STEET</t>
  </si>
  <si>
    <t>WEST NEW YORK</t>
  </si>
  <si>
    <t>Pimentel</t>
  </si>
  <si>
    <t>jpimente@u.rochester.edu</t>
  </si>
  <si>
    <t>CMC BOX 274720</t>
  </si>
  <si>
    <t>Bronx, NY 10468-4500</t>
  </si>
  <si>
    <t>Apt B11</t>
  </si>
  <si>
    <t>2525 Morris Ave</t>
  </si>
  <si>
    <t>10468-4500</t>
  </si>
  <si>
    <t>'+1 (929) 3388604</t>
  </si>
  <si>
    <t>PINELLA</t>
  </si>
  <si>
    <t>XAVIER</t>
  </si>
  <si>
    <t>tpinella@u.rochester.edu</t>
  </si>
  <si>
    <t>PINELLA, KARINA</t>
  </si>
  <si>
    <t>CMC BOX 272962</t>
  </si>
  <si>
    <t>12 BLOSSOM HILL RD</t>
  </si>
  <si>
    <t>WINCHESTER</t>
  </si>
  <si>
    <t>PINES</t>
  </si>
  <si>
    <t>npines@u.rochester.edu</t>
  </si>
  <si>
    <t>PINES, AMY</t>
  </si>
  <si>
    <t>CMC BOX 277030</t>
  </si>
  <si>
    <t>5 PEQUOT TRAIL</t>
  </si>
  <si>
    <t>SUSAN B ANTHONY HALL</t>
  </si>
  <si>
    <t>Melina</t>
  </si>
  <si>
    <t>Pinzon</t>
  </si>
  <si>
    <t>mpinzon@u.rochester.edu</t>
  </si>
  <si>
    <t>Penfield, NY 14526-9720</t>
  </si>
  <si>
    <t>2735 Atlantic Ave</t>
  </si>
  <si>
    <t>14526-9720</t>
  </si>
  <si>
    <t>'+1 (585) 5078719</t>
  </si>
  <si>
    <t>PIQUE</t>
  </si>
  <si>
    <t>gpique@u.rochester.edu</t>
  </si>
  <si>
    <t>ESM Institute for Music Leader</t>
  </si>
  <si>
    <t>Bener</t>
  </si>
  <si>
    <t>Pirincci</t>
  </si>
  <si>
    <t>Cem</t>
  </si>
  <si>
    <t>bpirincc@u.rochester.edu</t>
  </si>
  <si>
    <t>CMC BOX 274766</t>
  </si>
  <si>
    <t>Henderson, NV 89002</t>
  </si>
  <si>
    <t>1064 Paradise Coach Dr.</t>
  </si>
  <si>
    <t>'+1 (702) 3470694</t>
  </si>
  <si>
    <t>PIRSOS</t>
  </si>
  <si>
    <t>npirsos@u.rochester.edu</t>
  </si>
  <si>
    <t>PIRSOS, STEPHANIE</t>
  </si>
  <si>
    <t>PSI UPSILON 207</t>
  </si>
  <si>
    <t>38 SKYLINE DR</t>
  </si>
  <si>
    <t>UPPER SADDLE RIVER</t>
  </si>
  <si>
    <t>PISANIELLO</t>
  </si>
  <si>
    <t>spisanie@u.rochester.edu</t>
  </si>
  <si>
    <t>PISANIELLO, DANIEL</t>
  </si>
  <si>
    <t>CPU BOX 273636</t>
  </si>
  <si>
    <t>5493 ELM STREET</t>
  </si>
  <si>
    <t>LOWVILLE</t>
  </si>
  <si>
    <t>Kylie</t>
  </si>
  <si>
    <t>Pitt</t>
  </si>
  <si>
    <t>kpitt@u.rochester.edu</t>
  </si>
  <si>
    <t>CMC BOX 277394</t>
  </si>
  <si>
    <t>Pompton Plains, NJ 07444</t>
  </si>
  <si>
    <t>704 Chatfield Drive</t>
  </si>
  <si>
    <t>Pompton Plains</t>
  </si>
  <si>
    <t>'+1 (973) 6506372</t>
  </si>
  <si>
    <t>Hayley</t>
  </si>
  <si>
    <t>Pizur</t>
  </si>
  <si>
    <t>hayley.pizur@daemen.edu</t>
  </si>
  <si>
    <t>DAEMEN COLLEGE</t>
  </si>
  <si>
    <t>Biochemistry</t>
  </si>
  <si>
    <t>4380 Main Street MB #207</t>
  </si>
  <si>
    <t>Amherst</t>
  </si>
  <si>
    <t>Plague</t>
  </si>
  <si>
    <t>Kathryn Louise</t>
  </si>
  <si>
    <t>lplague@u.rochester.edu</t>
  </si>
  <si>
    <t>IES Abroad (Virtual Program)</t>
  </si>
  <si>
    <t>CMC BOX 277203</t>
  </si>
  <si>
    <t>Potsdam, NY 13676-3400</t>
  </si>
  <si>
    <t>17 Beech Rd</t>
  </si>
  <si>
    <t>13676-3400</t>
  </si>
  <si>
    <t>'+1 (315) 2653202</t>
  </si>
  <si>
    <t>CYNTHIA</t>
  </si>
  <si>
    <t>PLANT</t>
  </si>
  <si>
    <t>cplant2@u.rochester.edu</t>
  </si>
  <si>
    <t>TUSA Taiwan  TC</t>
  </si>
  <si>
    <t>Tainan, Taiwan</t>
  </si>
  <si>
    <t>PLANTE</t>
  </si>
  <si>
    <t>kplante@u.rochester.edu</t>
  </si>
  <si>
    <t>PLANTE, VIRGINIA</t>
  </si>
  <si>
    <t>165 SOUTH ELM STREET</t>
  </si>
  <si>
    <t>WINDSOR LOCKS</t>
  </si>
  <si>
    <t>69 GENESEE PARK BLVD.</t>
  </si>
  <si>
    <t>571 HALFWAY HOUSE RD</t>
  </si>
  <si>
    <t>Plata</t>
  </si>
  <si>
    <t>ASE Lang Ctr Undergrads</t>
  </si>
  <si>
    <t>Mikayla</t>
  </si>
  <si>
    <t>Platt</t>
  </si>
  <si>
    <t>mplatt6@simon.rochester.edu</t>
  </si>
  <si>
    <t>Rochester, NY 14620-1360</t>
  </si>
  <si>
    <t>94 Averill Ave Apt 2</t>
  </si>
  <si>
    <t>14620-1360</t>
  </si>
  <si>
    <t>'+1 (585) 7473877</t>
  </si>
  <si>
    <t>PLOTKIN</t>
  </si>
  <si>
    <t>dplotki2@u.rochester.edu</t>
  </si>
  <si>
    <t>Nominated 09-26-2018</t>
  </si>
  <si>
    <t>KATZ-PLOTKIN, SHERI</t>
  </si>
  <si>
    <t>CMC BOX 275899</t>
  </si>
  <si>
    <t>96 WOODS ROAD</t>
  </si>
  <si>
    <t>FLORENCE</t>
  </si>
  <si>
    <t>RIVERVIEW A SUITE 405</t>
  </si>
  <si>
    <t>PLVAN-FRANKE</t>
  </si>
  <si>
    <t>TRUETT</t>
  </si>
  <si>
    <t>jplvanfr@u.rochester.edu</t>
  </si>
  <si>
    <t>PLVAN, FAITH</t>
  </si>
  <si>
    <t>CPU BOX 273151</t>
  </si>
  <si>
    <t>203 WESTMINSTER AVE</t>
  </si>
  <si>
    <t>793 TULLY FARMS ROAD</t>
  </si>
  <si>
    <t>TANIMA</t>
  </si>
  <si>
    <t>PODDAR</t>
  </si>
  <si>
    <t>tpoddar@u.rochester.edu</t>
  </si>
  <si>
    <t>PODDAR, MRITYUNJAY</t>
  </si>
  <si>
    <t>CMC BOX 272287</t>
  </si>
  <si>
    <t>O'BRIEN HALL 349</t>
  </si>
  <si>
    <t>ROSHONDRA</t>
  </si>
  <si>
    <t>POINTER TEDDER</t>
  </si>
  <si>
    <t>EMONI</t>
  </si>
  <si>
    <t>rpointer@u.rochester.edu</t>
  </si>
  <si>
    <t>POINTER, JACQUELYN</t>
  </si>
  <si>
    <t>3 KERSEY COURT</t>
  </si>
  <si>
    <t>POLANSKY</t>
  </si>
  <si>
    <t>zpolansk@u.rochester.edu</t>
  </si>
  <si>
    <t>POLANSKY, SUSAN</t>
  </si>
  <si>
    <t>CMC BOX 272115</t>
  </si>
  <si>
    <t>60 SHERBURNE RD. SOUTH</t>
  </si>
  <si>
    <t>RIVERVIEW 107B</t>
  </si>
  <si>
    <t>Pranitha</t>
  </si>
  <si>
    <t>Polavarapu</t>
  </si>
  <si>
    <t>Kala</t>
  </si>
  <si>
    <t>ppolavar@u.rochester.edu</t>
  </si>
  <si>
    <t>CMC BOX 272440</t>
  </si>
  <si>
    <t>Northborough, MA 01532-2631</t>
  </si>
  <si>
    <t>144 South St</t>
  </si>
  <si>
    <t>Northborough</t>
  </si>
  <si>
    <t>'+1 (508) 9198089</t>
  </si>
  <si>
    <t>POLINER</t>
  </si>
  <si>
    <t>CORINNE</t>
  </si>
  <si>
    <t>epoliner@u.rochester.edu</t>
  </si>
  <si>
    <t>POLINER, REBECCA</t>
  </si>
  <si>
    <t>CMC BOX 276064</t>
  </si>
  <si>
    <t>617 ARVERN DRIVE</t>
  </si>
  <si>
    <t>ALTAMONTE SPRINGS</t>
  </si>
  <si>
    <t>169 CONGRESS AVE.</t>
  </si>
  <si>
    <t>Maximos</t>
  </si>
  <si>
    <t>Polite</t>
  </si>
  <si>
    <t>mpolite@u.rochester.edu</t>
  </si>
  <si>
    <t>CMC BOX 271024</t>
  </si>
  <si>
    <t>Chicago, IL 60615-4106</t>
  </si>
  <si>
    <t>5216 S Blackstone Ave</t>
  </si>
  <si>
    <t>60615-4106</t>
  </si>
  <si>
    <t>'+1 (773) 3830921</t>
  </si>
  <si>
    <t>Esther</t>
  </si>
  <si>
    <t>Polyakovsky</t>
  </si>
  <si>
    <t>Devorah</t>
  </si>
  <si>
    <t>epolyako@u.rochester.edu</t>
  </si>
  <si>
    <t>CMC BOX 276465</t>
  </si>
  <si>
    <t>Seattle, WA 98115-7108</t>
  </si>
  <si>
    <t>6016 26th Ave NE</t>
  </si>
  <si>
    <t>98115-7108</t>
  </si>
  <si>
    <t>'+1 (206) 6616369</t>
  </si>
  <si>
    <t>PONCE</t>
  </si>
  <si>
    <t>aponce2@u.rochester.edu</t>
  </si>
  <si>
    <t>PONCE, AMY</t>
  </si>
  <si>
    <t>CMC 275396</t>
  </si>
  <si>
    <t>6604 PINE SISKIN PL</t>
  </si>
  <si>
    <t>NORTH LAS VEGAS</t>
  </si>
  <si>
    <t>Santiago</t>
  </si>
  <si>
    <t>Ponce-Ocampo</t>
  </si>
  <si>
    <t>sponceoc@u.rochester.edu</t>
  </si>
  <si>
    <t>Harrison, NY 10528-1024</t>
  </si>
  <si>
    <t>99 Haviland Rd</t>
  </si>
  <si>
    <t>10528-1024</t>
  </si>
  <si>
    <t>'+1 (914) 8862314</t>
  </si>
  <si>
    <t>Rudjy</t>
  </si>
  <si>
    <t>Ponceja</t>
  </si>
  <si>
    <t>Benite</t>
  </si>
  <si>
    <t>rponceja@simon.rochester.edu</t>
  </si>
  <si>
    <t>San Ramon, CA 94583</t>
  </si>
  <si>
    <t>3121 Kittery Ave</t>
  </si>
  <si>
    <t>'+1 (325) 2604078</t>
  </si>
  <si>
    <t>Pons</t>
  </si>
  <si>
    <t>jpons@u.rochester.edu</t>
  </si>
  <si>
    <t>Charlotte, NC 28226-4353</t>
  </si>
  <si>
    <t>5704 Rileys Ridge Rd</t>
  </si>
  <si>
    <t>28226-4353</t>
  </si>
  <si>
    <t>'+1 (413) 4268959</t>
  </si>
  <si>
    <t>PONTI</t>
  </si>
  <si>
    <t>kponti@ur.rochester.edu</t>
  </si>
  <si>
    <t>198 Genessee Park Boulevard</t>
  </si>
  <si>
    <t>'+1 (717) 5577933</t>
  </si>
  <si>
    <t>POPE</t>
  </si>
  <si>
    <t>epope2@u.rochester.edu</t>
  </si>
  <si>
    <t>IES Paris TC</t>
  </si>
  <si>
    <t>POPE, WILLIAM</t>
  </si>
  <si>
    <t>CPU BOX 271543</t>
  </si>
  <si>
    <t>4 CRANE PLACE</t>
  </si>
  <si>
    <t>MEDFIELD</t>
  </si>
  <si>
    <t>PORAS</t>
  </si>
  <si>
    <t>aporas@u.rochester.edu</t>
  </si>
  <si>
    <t>USAC - Chiang Mai, Thailand</t>
  </si>
  <si>
    <t>Chiang Mai, Thailand</t>
  </si>
  <si>
    <t>MAYER, LISA</t>
  </si>
  <si>
    <t>CPU BOX 274103</t>
  </si>
  <si>
    <t>55 DORCAR RD</t>
  </si>
  <si>
    <t>1293 S PLYMOUTH</t>
  </si>
  <si>
    <t>Nathan</t>
  </si>
  <si>
    <t>Poresky</t>
  </si>
  <si>
    <t>nporesky@u.rochester.edu</t>
  </si>
  <si>
    <t>CMC BOX 272502</t>
  </si>
  <si>
    <t>Wellesley, MA 02482-4659</t>
  </si>
  <si>
    <t>57 Curve St</t>
  </si>
  <si>
    <t>'+1 (781) 7082708</t>
  </si>
  <si>
    <t>Porras D√≠az</t>
  </si>
  <si>
    <t>aporrasd@u.Rochester.edu</t>
  </si>
  <si>
    <t>Mechanical Engineering</t>
  </si>
  <si>
    <t>PORTER</t>
  </si>
  <si>
    <t>wporter3@u.rochester.edu</t>
  </si>
  <si>
    <t>PORTER, FREDERICK</t>
  </si>
  <si>
    <t>CMC BOX 274764</t>
  </si>
  <si>
    <t>10400 WILDER RD</t>
  </si>
  <si>
    <t>CHARDON</t>
  </si>
  <si>
    <t>Ezra</t>
  </si>
  <si>
    <t>Porter</t>
  </si>
  <si>
    <t>eporter7@u.rochester.edu</t>
  </si>
  <si>
    <t>gporter6@Simon.rochester.edu</t>
  </si>
  <si>
    <t>Arianna</t>
  </si>
  <si>
    <t>Potluri</t>
  </si>
  <si>
    <t>Shailini</t>
  </si>
  <si>
    <t>apotlur3@u.rochester.edu</t>
  </si>
  <si>
    <t>Kalamazoo, MI 49009-3933</t>
  </si>
  <si>
    <t>7089 Inverness Dr</t>
  </si>
  <si>
    <t>Kalamazoo</t>
  </si>
  <si>
    <t>49009-3933</t>
  </si>
  <si>
    <t>'+1 (269) 3308983</t>
  </si>
  <si>
    <t>POTTER</t>
  </si>
  <si>
    <t>npotter2@u.rochester.edu</t>
  </si>
  <si>
    <t>POTTER, MARIA</t>
  </si>
  <si>
    <t>56 MCCOORD WOODS DRIVE</t>
  </si>
  <si>
    <t>122 JEFFERSON RD.</t>
  </si>
  <si>
    <t>Potter</t>
  </si>
  <si>
    <t>Swift</t>
  </si>
  <si>
    <t>spott14@u.rochester.edu</t>
  </si>
  <si>
    <t>CMC BOX 271442</t>
  </si>
  <si>
    <t>Pasadena, CA 91104-2925</t>
  </si>
  <si>
    <t>729 N Michigan Ave</t>
  </si>
  <si>
    <t>Pasadena</t>
  </si>
  <si>
    <t>91104-2925</t>
  </si>
  <si>
    <t>'+1 (323) 5945711</t>
  </si>
  <si>
    <t>Potts</t>
  </si>
  <si>
    <t>Tia</t>
  </si>
  <si>
    <t>Poulakidas</t>
  </si>
  <si>
    <t>tpoulaki@u.rochester.edu</t>
  </si>
  <si>
    <t>CMC BOX 273358</t>
  </si>
  <si>
    <t>Naperville, IL 60564-8217</t>
  </si>
  <si>
    <t>24410 Woodhall Ct</t>
  </si>
  <si>
    <t>60564-8217</t>
  </si>
  <si>
    <t>'+1 (331) 3219880</t>
  </si>
  <si>
    <t>POULIN</t>
  </si>
  <si>
    <t>epoulin@u.rochester.edu</t>
  </si>
  <si>
    <t>CMC BOX 273886</t>
  </si>
  <si>
    <t>289 Elsinore Street</t>
  </si>
  <si>
    <t>'+1 (978) 8312797</t>
  </si>
  <si>
    <t>ENYXA</t>
  </si>
  <si>
    <t>POVENTUD RODRIGUEZ</t>
  </si>
  <si>
    <t>YVETTE</t>
  </si>
  <si>
    <t>epoventu@u.rochester.edu</t>
  </si>
  <si>
    <t>RODRIGUEZ, EFRAIN</t>
  </si>
  <si>
    <t>CMC 271555</t>
  </si>
  <si>
    <t>7 CALLE SANTA ANASTACIA</t>
  </si>
  <si>
    <t>B COND JARD DE SAN IGNACIO</t>
  </si>
  <si>
    <t>Rima</t>
  </si>
  <si>
    <t>Povilioniene</t>
  </si>
  <si>
    <t>rima.povilioniene@gmail.com</t>
  </si>
  <si>
    <t>Daucioniu k. 5B, Maisiagalos sen.</t>
  </si>
  <si>
    <t>Vilniaus r.</t>
  </si>
  <si>
    <t>LITHUANIA</t>
  </si>
  <si>
    <t>LT-14245</t>
  </si>
  <si>
    <t>Lithuania</t>
  </si>
  <si>
    <t>'+37061597401</t>
  </si>
  <si>
    <t>Rima Povilioniene</t>
  </si>
  <si>
    <t>jpowe20@u.rochester.edu</t>
  </si>
  <si>
    <t>PRICE, ROBIN</t>
  </si>
  <si>
    <t>33 MULLIGAN LANE</t>
  </si>
  <si>
    <t>IRVINGTON</t>
  </si>
  <si>
    <t>stephen_powell@urmc.rochester.edu</t>
  </si>
  <si>
    <t>POWELL, JACK</t>
  </si>
  <si>
    <t>BOX 122</t>
  </si>
  <si>
    <t>1196 MT HOPE AVE</t>
  </si>
  <si>
    <t>355 WINDING LANE</t>
  </si>
  <si>
    <t>EAST BERLIN</t>
  </si>
  <si>
    <t>Prital</t>
  </si>
  <si>
    <t>Prabhu</t>
  </si>
  <si>
    <t>Pradeep</t>
  </si>
  <si>
    <t>pprabhu4@u.rochester.edu</t>
  </si>
  <si>
    <t>York, PA 17404-9610</t>
  </si>
  <si>
    <t>3094 Gemstone Ln</t>
  </si>
  <si>
    <t>York</t>
  </si>
  <si>
    <t>17404-9610</t>
  </si>
  <si>
    <t>'+1 (717) 5866825</t>
  </si>
  <si>
    <t>ICHCHHA</t>
  </si>
  <si>
    <t>PRADHAN</t>
  </si>
  <si>
    <t>ipradhan@u.rochester.edu</t>
  </si>
  <si>
    <t>PRADHAN, BHUPENDRA MAN</t>
  </si>
  <si>
    <t>PRENTISS</t>
  </si>
  <si>
    <t>eprentis@u.rochester.edu</t>
  </si>
  <si>
    <t>PRENTISS, STEPHANIE</t>
  </si>
  <si>
    <t>CPU BOX 271435</t>
  </si>
  <si>
    <t>65 HOAG CROSS ROAD</t>
  </si>
  <si>
    <t>65 HOAGS CROSS ROAD</t>
  </si>
  <si>
    <t>Ashton</t>
  </si>
  <si>
    <t>Prescott</t>
  </si>
  <si>
    <t>Junnosuke</t>
  </si>
  <si>
    <t>apresco3@u.rochester.edu</t>
  </si>
  <si>
    <t>Hiroshima-shi, Hiroshima</t>
  </si>
  <si>
    <t>4-5 Nakajima-cho, Naka-ku</t>
  </si>
  <si>
    <t>Lions Mansion Heiwakoen 1401,</t>
  </si>
  <si>
    <t>Hiroshima-shi</t>
  </si>
  <si>
    <t>Hi</t>
  </si>
  <si>
    <t>730-0811</t>
  </si>
  <si>
    <t>'+1 (585) 3036693</t>
  </si>
  <si>
    <t>Press</t>
  </si>
  <si>
    <t>cpress2@u.rochester.edu</t>
  </si>
  <si>
    <t>CIEE Summer Business and Communications Program in Amsterdam, Netherlands</t>
  </si>
  <si>
    <t>New York, NY 10024-5715</t>
  </si>
  <si>
    <t>Apt 1e</t>
  </si>
  <si>
    <t>70 Riverside Dr</t>
  </si>
  <si>
    <t>10024-5715</t>
  </si>
  <si>
    <t>'+1 (347) 5859003</t>
  </si>
  <si>
    <t>Prewett</t>
  </si>
  <si>
    <t>Kristian</t>
  </si>
  <si>
    <t>rprewett@u.rochester.edu</t>
  </si>
  <si>
    <t>CMC BOX 272666</t>
  </si>
  <si>
    <t>Southwick, MA 01077-9399</t>
  </si>
  <si>
    <t>8 Jered Ln</t>
  </si>
  <si>
    <t>Southwick</t>
  </si>
  <si>
    <t>'+1 (413) 2622813</t>
  </si>
  <si>
    <t>Prezioso</t>
  </si>
  <si>
    <t>mprezio2@simon.rochester.edu</t>
  </si>
  <si>
    <t>Business Administration For Professionals [BPS]</t>
  </si>
  <si>
    <t>90 Country Downs Circle</t>
  </si>
  <si>
    <t>'+1 (585) 2599042</t>
  </si>
  <si>
    <t>Prince</t>
  </si>
  <si>
    <t>tprince3@u.rochester.edu</t>
  </si>
  <si>
    <t>PRINCE, ORLIE</t>
  </si>
  <si>
    <t>51 WOODLAND RD</t>
  </si>
  <si>
    <t>Principi</t>
  </si>
  <si>
    <t>dylan.principi@princeton.edu</t>
  </si>
  <si>
    <t>PO Box 641</t>
  </si>
  <si>
    <t>PRINGLE</t>
  </si>
  <si>
    <t>LEMOS</t>
  </si>
  <si>
    <t>rpringle@u.rochester.edu</t>
  </si>
  <si>
    <t>PRINGLE, SIMONE</t>
  </si>
  <si>
    <t>34 CHURCH STREET</t>
  </si>
  <si>
    <t>CORNEL</t>
  </si>
  <si>
    <t>PRINZ</t>
  </si>
  <si>
    <t>cornel.prinz@simon.rochester.edu</t>
  </si>
  <si>
    <t>PRINZ, BARBARA</t>
  </si>
  <si>
    <t>41-765597874</t>
  </si>
  <si>
    <t>100 E SQUIRE DR</t>
  </si>
  <si>
    <t>APT 8</t>
  </si>
  <si>
    <t>PRIORE</t>
  </si>
  <si>
    <t>epriore@u.rochester.edu</t>
  </si>
  <si>
    <t>PRIORE, KAREN</t>
  </si>
  <si>
    <t>331 MUNRO</t>
  </si>
  <si>
    <t>6361 EVERWOOD CT N</t>
  </si>
  <si>
    <t>6361 Everwood Ct N</t>
  </si>
  <si>
    <t>Karen Priore</t>
  </si>
  <si>
    <t>PRISAMENT</t>
  </si>
  <si>
    <t>lprisame@u.rochester.edu</t>
  </si>
  <si>
    <t>PRISAMENT, LEE</t>
  </si>
  <si>
    <t>CMC BOX 274537</t>
  </si>
  <si>
    <t>36 CLINTON AVE</t>
  </si>
  <si>
    <t>NYACK</t>
  </si>
  <si>
    <t>POOJA</t>
  </si>
  <si>
    <t>PRIYA</t>
  </si>
  <si>
    <t>ppriya@u.rochester.edu</t>
  </si>
  <si>
    <t>KUMARI, POONAM</t>
  </si>
  <si>
    <t>CMC BOX 276236</t>
  </si>
  <si>
    <t>WILDER 951 JACKSON COURT</t>
  </si>
  <si>
    <t>PROCHASKA</t>
  </si>
  <si>
    <t>CARROLL</t>
  </si>
  <si>
    <t>mprochas@u.rochester.edu</t>
  </si>
  <si>
    <t>PROCHASKA, VAL</t>
  </si>
  <si>
    <t>CMC BOX 271602</t>
  </si>
  <si>
    <t>505 HOLLYDAY ST</t>
  </si>
  <si>
    <t>47 LATTIMORE RD</t>
  </si>
  <si>
    <t>PROSAK</t>
  </si>
  <si>
    <t>kprosak@u.rochester.edu</t>
  </si>
  <si>
    <t>PROSAK, MAGGIE</t>
  </si>
  <si>
    <t>CMC BOX 273294</t>
  </si>
  <si>
    <t>6414 E SENECA TPKE, PO BOX 196</t>
  </si>
  <si>
    <t>Gwen</t>
  </si>
  <si>
    <t>Prothero</t>
  </si>
  <si>
    <t>Ardis</t>
  </si>
  <si>
    <t>gprother@u.Rochester.edu</t>
  </si>
  <si>
    <t>Rochester, NY 14623-1105</t>
  </si>
  <si>
    <t>845 Crittenden Rd</t>
  </si>
  <si>
    <t>14623-1105</t>
  </si>
  <si>
    <t>'+1 (585) 6221670</t>
  </si>
  <si>
    <t>PRUITT</t>
  </si>
  <si>
    <t>MILAN</t>
  </si>
  <si>
    <t>zpruitt@u.rochester.edu</t>
  </si>
  <si>
    <t>PRUITT, KAY</t>
  </si>
  <si>
    <t>CPU BOX 276930</t>
  </si>
  <si>
    <t>3305 DAIRY FARM LANE</t>
  </si>
  <si>
    <t>1577 ELMWOOD AVE</t>
  </si>
  <si>
    <t>CALEB</t>
  </si>
  <si>
    <t>PRUS</t>
  </si>
  <si>
    <t>cprus@u.rochester.edu</t>
  </si>
  <si>
    <t>CMC BOX 271376</t>
  </si>
  <si>
    <t>Indianapolis, IN 46250</t>
  </si>
  <si>
    <t>5525 E 82nd St</t>
  </si>
  <si>
    <t>'+1 (317) 7121615</t>
  </si>
  <si>
    <t>DELILAH</t>
  </si>
  <si>
    <t>PRZYBYLA</t>
  </si>
  <si>
    <t>dprzybyl@u.rochester.edu</t>
  </si>
  <si>
    <t>PRZYBYLA, KRISTEN</t>
  </si>
  <si>
    <t>CMC BOX 272366</t>
  </si>
  <si>
    <t>1796 CLINTON ST</t>
  </si>
  <si>
    <t>410 CHAMBERS HOUSE, HILL COURT</t>
  </si>
  <si>
    <t>DONG</t>
  </si>
  <si>
    <t>PU</t>
  </si>
  <si>
    <t>dpu@u.rochester.edu</t>
  </si>
  <si>
    <t>CMC BOX 275057</t>
  </si>
  <si>
    <t>Wu Ai Jiayuan 128# 301</t>
  </si>
  <si>
    <t>PUEYO</t>
  </si>
  <si>
    <t>jpueyo@u.rochester.edu</t>
  </si>
  <si>
    <t>MORALES, ITZA</t>
  </si>
  <si>
    <t>CMC BOX 275449</t>
  </si>
  <si>
    <t>135 WESER ST./RIO PIEDRAS</t>
  </si>
  <si>
    <t>HEIGHTS</t>
  </si>
  <si>
    <t>GILBERT HALL, FACULTY RD</t>
  </si>
  <si>
    <t>CANDACE</t>
  </si>
  <si>
    <t>PUGH</t>
  </si>
  <si>
    <t>candace.pugh@simon.rochester.edu</t>
  </si>
  <si>
    <t>433 S Edwards Ave</t>
  </si>
  <si>
    <t>James &amp; Frances Pugh</t>
  </si>
  <si>
    <t>grandparents</t>
  </si>
  <si>
    <t>PUGSLEY</t>
  </si>
  <si>
    <t>mpugsley@u.rochester.edu</t>
  </si>
  <si>
    <t>Full year 2018-2019</t>
  </si>
  <si>
    <t>PUGSLEY, GERARD</t>
  </si>
  <si>
    <t>CMC BOX 271272</t>
  </si>
  <si>
    <t>34 PARK AVENUE</t>
  </si>
  <si>
    <t>GANNETT 353</t>
  </si>
  <si>
    <t>ISAIAH</t>
  </si>
  <si>
    <t>PULE</t>
  </si>
  <si>
    <t>NEPHI KALEIMOMI</t>
  </si>
  <si>
    <t>ipule@u.rochester.edu</t>
  </si>
  <si>
    <t>PULE, CHARLEEN</t>
  </si>
  <si>
    <t>Native Hawaiian</t>
  </si>
  <si>
    <t>CPU BOX 275512</t>
  </si>
  <si>
    <t>85-658 FARRINGTON HWY</t>
  </si>
  <si>
    <t>APT 1005</t>
  </si>
  <si>
    <t>WAIANAE</t>
  </si>
  <si>
    <t>PSI U 301</t>
  </si>
  <si>
    <t>PULLEY</t>
  </si>
  <si>
    <t>bpulley@u.rochester.edu</t>
  </si>
  <si>
    <t>185 Barclay Sq Dr</t>
  </si>
  <si>
    <t>'+1 (585) 7550326</t>
  </si>
  <si>
    <t>GABRYELLA</t>
  </si>
  <si>
    <t>PULSINELLI</t>
  </si>
  <si>
    <t>gpulsine@u.rochester.edu</t>
  </si>
  <si>
    <t>PULSINELLI, CYNTHIA</t>
  </si>
  <si>
    <t>CPU BOX 273601</t>
  </si>
  <si>
    <t>432 PRINCE STREET</t>
  </si>
  <si>
    <t>BORDENTOWN</t>
  </si>
  <si>
    <t>PUNJ</t>
  </si>
  <si>
    <t>GOVIND</t>
  </si>
  <si>
    <t>apunj@u.rochester.edu</t>
  </si>
  <si>
    <t>PUNJ, NATALIA</t>
  </si>
  <si>
    <t>CMC BOX 276376</t>
  </si>
  <si>
    <t>1106 NORTH B STREET</t>
  </si>
  <si>
    <t>CROSBY 008</t>
  </si>
  <si>
    <t>PUPKIN</t>
  </si>
  <si>
    <t>epupkin@u.rochester.edu</t>
  </si>
  <si>
    <t>PUPKIN, ANDREW</t>
  </si>
  <si>
    <t>CMC BOX 275936</t>
  </si>
  <si>
    <t>3513 OVERBROOK ROAD</t>
  </si>
  <si>
    <t>1283 PLYMOUTH AVE S.</t>
  </si>
  <si>
    <t>PUTTRE</t>
  </si>
  <si>
    <t>hputtre@u.rochester.edu</t>
  </si>
  <si>
    <t>BAZEMORE, MICHAEL</t>
  </si>
  <si>
    <t>CPU BOX 271232</t>
  </si>
  <si>
    <t>PO BOX 679</t>
  </si>
  <si>
    <t>BAYSIDE</t>
  </si>
  <si>
    <t>138 RALEIGH ST</t>
  </si>
  <si>
    <t>2575 ALLIANCE RD</t>
  </si>
  <si>
    <t>ARCATA</t>
  </si>
  <si>
    <t>QEFALIA</t>
  </si>
  <si>
    <t>sqefalia@u.rochester.edu</t>
  </si>
  <si>
    <t>ALBANIA</t>
  </si>
  <si>
    <t>QEFALIA, LIRA</t>
  </si>
  <si>
    <t>CMC BOX 275989</t>
  </si>
  <si>
    <t>500 JOSPEH C WILSON BLVD</t>
  </si>
  <si>
    <t>Tianhao</t>
  </si>
  <si>
    <t>qitianhao2001@163.com</t>
  </si>
  <si>
    <t>No.21, Zengguang Rd, Unit 5, Room 411, Haidian district</t>
  </si>
  <si>
    <t>86 18511978996</t>
  </si>
  <si>
    <t>Tianhao Qi</t>
  </si>
  <si>
    <t>Jidong</t>
  </si>
  <si>
    <t>qijidong1@sina.com</t>
  </si>
  <si>
    <t>Room 302?Number 10?Lane 2?Wei Fang West Road?Pu dong district?Shanghai?China</t>
  </si>
  <si>
    <t>'+86 13671705463</t>
  </si>
  <si>
    <t>'+86 13571705463</t>
  </si>
  <si>
    <t>Jidong Qi</t>
  </si>
  <si>
    <t>Tianyu</t>
  </si>
  <si>
    <t>2454933357@qq.com</t>
  </si>
  <si>
    <t>Xinghai Street #168, Bailing Gongyu 1-1604</t>
  </si>
  <si>
    <t>SIP</t>
  </si>
  <si>
    <t>Hongqiang Qi</t>
  </si>
  <si>
    <t>qibeibei1998@gmail.com</t>
  </si>
  <si>
    <t>19 Yikang St, Building 9, Room 504</t>
  </si>
  <si>
    <t>'+8613770832878</t>
  </si>
  <si>
    <t>Beibei Qi</t>
  </si>
  <si>
    <t>YIBING</t>
  </si>
  <si>
    <t>QIAN</t>
  </si>
  <si>
    <t>yqian13@u.rochester.edu</t>
  </si>
  <si>
    <t>Composition [CMP]</t>
  </si>
  <si>
    <t>Bldg 5 Rm 404</t>
  </si>
  <si>
    <t>South Shaanxi Rd Lane 888</t>
  </si>
  <si>
    <t>Qian</t>
  </si>
  <si>
    <t>1559769206@qq.com</t>
  </si>
  <si>
    <t>room03 building19</t>
  </si>
  <si>
    <t>no.888 fengqiao road</t>
  </si>
  <si>
    <t>gusu district</t>
  </si>
  <si>
    <t>suzhou</t>
  </si>
  <si>
    <t>jiangsu</t>
  </si>
  <si>
    <t>yining.qian@rochester.edu</t>
  </si>
  <si>
    <t>WEI</t>
  </si>
  <si>
    <t>QIN</t>
  </si>
  <si>
    <t>wei.qin@simon.rochester.edu</t>
  </si>
  <si>
    <t>Keshu</t>
  </si>
  <si>
    <t>Qin</t>
  </si>
  <si>
    <t>kqin3@u.rochester.edu</t>
  </si>
  <si>
    <t>CMC BOX 273851</t>
  </si>
  <si>
    <t>No.11, Lane 22, Dujuan Xiang, Yuelong Street, Ninghai</t>
  </si>
  <si>
    <t>'+1 (585) 5530305</t>
  </si>
  <si>
    <t>HONGBIN</t>
  </si>
  <si>
    <t>QING</t>
  </si>
  <si>
    <t>hqing4@ur.rochester.edu</t>
  </si>
  <si>
    <t>Yibin</t>
  </si>
  <si>
    <t>No.114 Central Rd Cuiping Dist</t>
  </si>
  <si>
    <t>'+86 (135) 47711099</t>
  </si>
  <si>
    <t>WEN QIN</t>
  </si>
  <si>
    <t>QIU</t>
  </si>
  <si>
    <t>wqiu5@u.rochester.edu</t>
  </si>
  <si>
    <t>ZHANG, HENGXIU</t>
  </si>
  <si>
    <t>105-7760 MOFFATT RD</t>
  </si>
  <si>
    <t>V6Y 1X8</t>
  </si>
  <si>
    <t>YIRAN</t>
  </si>
  <si>
    <t>yqiu14@u.rochester.edu</t>
  </si>
  <si>
    <t>Xinshi Rd Zhonglou Dist</t>
  </si>
  <si>
    <t>Jin Se Xin Cheng 42 Yi 202</t>
  </si>
  <si>
    <t>'+1 (585) 5324024</t>
  </si>
  <si>
    <t>aqiu2@u.rochester.edu</t>
  </si>
  <si>
    <t>CMC BOX 274129</t>
  </si>
  <si>
    <t>ROCHESTER, NY 14620</t>
  </si>
  <si>
    <t>47 Lattimore Rd</t>
  </si>
  <si>
    <t>'+1 (585) 7520606</t>
  </si>
  <si>
    <t>Qiu</t>
  </si>
  <si>
    <t>tqiu4@ur.rochester.edu</t>
  </si>
  <si>
    <t>Summer Undergraduate Research Programme (SURP) at Chinese University Hong Kong</t>
  </si>
  <si>
    <t>CMC BOX 275182</t>
  </si>
  <si>
    <t>'+1 (585) 7529792</t>
  </si>
  <si>
    <t>CHENYUAN</t>
  </si>
  <si>
    <t>QU</t>
  </si>
  <si>
    <t>cqu5@u.rochester.edu</t>
  </si>
  <si>
    <t>CMC BOX 276067</t>
  </si>
  <si>
    <t>308 Yu Shan Road</t>
  </si>
  <si>
    <t>Room 1002, Block 28</t>
  </si>
  <si>
    <t>'+1 (585) 4170523</t>
  </si>
  <si>
    <t>Yijin</t>
  </si>
  <si>
    <t>Qu</t>
  </si>
  <si>
    <t>yqu5@u.rochester.edu</t>
  </si>
  <si>
    <t>CMC BOX 275723</t>
  </si>
  <si>
    <t>1-5-301,Zhongxingyuan,Lugu Street,Shijingshan District</t>
  </si>
  <si>
    <t>'+86 (136) 83566761</t>
  </si>
  <si>
    <t>Jiaqi</t>
  </si>
  <si>
    <t>jqu6@simon.rochester.edu</t>
  </si>
  <si>
    <t>Apt17</t>
  </si>
  <si>
    <t>2299 Brighton-Henrietta Town Line Rd</t>
  </si>
  <si>
    <t>'+86 (134) 08581810</t>
  </si>
  <si>
    <t>Quade</t>
  </si>
  <si>
    <t>mquade@u.rochester.edu</t>
  </si>
  <si>
    <t>Quarato</t>
  </si>
  <si>
    <t>Emily_Quarato@URMC.Rochester.edu</t>
  </si>
  <si>
    <t>Vancouver, Canada</t>
  </si>
  <si>
    <t>EHS Toxicology Trng Prog</t>
  </si>
  <si>
    <t>QUATELA</t>
  </si>
  <si>
    <t>oquatela@u.rochester.edu</t>
  </si>
  <si>
    <t>QUATELA, LAURA G.</t>
  </si>
  <si>
    <t>CPU BOX 272876</t>
  </si>
  <si>
    <t>1688 LAKE ROAD</t>
  </si>
  <si>
    <t>Shannon</t>
  </si>
  <si>
    <t>Quetchenbach</t>
  </si>
  <si>
    <t>squetch3@u.rochester.edu</t>
  </si>
  <si>
    <t>CMC BOX 273981</t>
  </si>
  <si>
    <t>Fairport, NY 14450-2407</t>
  </si>
  <si>
    <t>43 Hulburt Ave</t>
  </si>
  <si>
    <t>14450-2407</t>
  </si>
  <si>
    <t>'+1 (585) 7047562</t>
  </si>
  <si>
    <t>SILVIA</t>
  </si>
  <si>
    <t>QUIJADA</t>
  </si>
  <si>
    <t>silvia.quijada@simon.rochester.edu</t>
  </si>
  <si>
    <t>144 OAKLAND ST</t>
  </si>
  <si>
    <t>53 W. 2ND STREET</t>
  </si>
  <si>
    <t>HEBER</t>
  </si>
  <si>
    <t>QUINLIVAN</t>
  </si>
  <si>
    <t>jquinliv@u.rochester.edu</t>
  </si>
  <si>
    <t>QUINLIVAN, MICHAEL</t>
  </si>
  <si>
    <t>CMC BOX 272139</t>
  </si>
  <si>
    <t>55 RANKIN RD</t>
  </si>
  <si>
    <t>ALPHA DELTA PHI 301</t>
  </si>
  <si>
    <t>BRENDA</t>
  </si>
  <si>
    <t>QUINTANILLA</t>
  </si>
  <si>
    <t>bquintan@u.rochester.edu</t>
  </si>
  <si>
    <t>Medical Practice &amp; Policy</t>
  </si>
  <si>
    <t>QUINTANILLA, ANA MARIA</t>
  </si>
  <si>
    <t>2040 PASEO REFORMA</t>
  </si>
  <si>
    <t>BROWNSVILLE</t>
  </si>
  <si>
    <t>QUINTERO JR.</t>
  </si>
  <si>
    <t>jquinte4@u.rochester.edu</t>
  </si>
  <si>
    <t>CMC BOX 274489</t>
  </si>
  <si>
    <t>Sodus, NY 14551-1167</t>
  </si>
  <si>
    <t>24 Curtiss Ave</t>
  </si>
  <si>
    <t>Sodus</t>
  </si>
  <si>
    <t>14551-1167</t>
  </si>
  <si>
    <t>'+1 (315) 9454308</t>
  </si>
  <si>
    <t>24 Curtiss Ave.</t>
  </si>
  <si>
    <t>Patricia Quintero</t>
  </si>
  <si>
    <t>ANABEL</t>
  </si>
  <si>
    <t>QUIROZ</t>
  </si>
  <si>
    <t>aquiroz@u.rochester.edu</t>
  </si>
  <si>
    <t>QUIROZ, DAYSI</t>
  </si>
  <si>
    <t>CPU BOX 273356</t>
  </si>
  <si>
    <t>827A UNDERHILL AVE</t>
  </si>
  <si>
    <t>204 BURTON HALL</t>
  </si>
  <si>
    <t>Quist</t>
  </si>
  <si>
    <t>cquist@iwu.edu</t>
  </si>
  <si>
    <t>CAELI</t>
  </si>
  <si>
    <t>QUITER</t>
  </si>
  <si>
    <t>MCDONALD</t>
  </si>
  <si>
    <t>cquiter@u.rochester.edu</t>
  </si>
  <si>
    <t>MCDONALD, BRIGID</t>
  </si>
  <si>
    <t>CPU BOX 274306</t>
  </si>
  <si>
    <t>12772 SHRIVER ROAD</t>
  </si>
  <si>
    <t>SILVER CREEK</t>
  </si>
  <si>
    <t>ANDRIA</t>
  </si>
  <si>
    <t>RABENOLD</t>
  </si>
  <si>
    <t>arabenol@u.rochester.edu</t>
  </si>
  <si>
    <t>RABENOLD, OLIVIA</t>
  </si>
  <si>
    <t>CMC BOX 276286</t>
  </si>
  <si>
    <t>4 APPLE TREE LANE</t>
  </si>
  <si>
    <t>GANSEVOORT</t>
  </si>
  <si>
    <t>RABINOWITZ</t>
  </si>
  <si>
    <t>jrabino3@u.rochester.edu</t>
  </si>
  <si>
    <t>RABINOWITZ, MEGAN</t>
  </si>
  <si>
    <t>11 FAIRMOUNT AVE</t>
  </si>
  <si>
    <t>134 CONGRESS AVE</t>
  </si>
  <si>
    <t>RADFORD</t>
  </si>
  <si>
    <t>eradford@u.rochester.edu</t>
  </si>
  <si>
    <t>RADFORD, TIM</t>
  </si>
  <si>
    <t>54 WEEPING BIRCHES LANE</t>
  </si>
  <si>
    <t>THORNTON</t>
  </si>
  <si>
    <t>64 WINDING POND ROAD</t>
  </si>
  <si>
    <t>1100 BROOKS AVE</t>
  </si>
  <si>
    <t>Marla</t>
  </si>
  <si>
    <t>Radikas</t>
  </si>
  <si>
    <t>mradikas@u.rochester.edu</t>
  </si>
  <si>
    <t>Glastonbury, CT 06033-3834</t>
  </si>
  <si>
    <t>125 Three Mile Rd</t>
  </si>
  <si>
    <t>'+1 (860) 2478713</t>
  </si>
  <si>
    <t>Casimir</t>
  </si>
  <si>
    <t>Radvan</t>
  </si>
  <si>
    <t>cazradvan@hotmail.com</t>
  </si>
  <si>
    <t>96 Sutton Road</t>
  </si>
  <si>
    <t>Seaford</t>
  </si>
  <si>
    <t>Sussex</t>
  </si>
  <si>
    <t>BN25 4QJ</t>
  </si>
  <si>
    <t>Raphael</t>
  </si>
  <si>
    <t>Raetzo</t>
  </si>
  <si>
    <t>raphael.raetzo@simon.rochester.edu</t>
  </si>
  <si>
    <t>REMSHA</t>
  </si>
  <si>
    <t>RAFIQ</t>
  </si>
  <si>
    <t>rrafiq@u.rochester.edu</t>
  </si>
  <si>
    <t>RAFIQ, ROMINA</t>
  </si>
  <si>
    <t>'+923012119730</t>
  </si>
  <si>
    <t>CMC BOX 273514</t>
  </si>
  <si>
    <t>SUSAN B ANTHONY HALLS</t>
  </si>
  <si>
    <t>Suzanna</t>
  </si>
  <si>
    <t>Rainbolt</t>
  </si>
  <si>
    <t>Jeanne-Louise</t>
  </si>
  <si>
    <t>srainbol@u.rochester.edu</t>
  </si>
  <si>
    <t>Watertown, NY 13601</t>
  </si>
  <si>
    <t>953 Kieff Dr.</t>
  </si>
  <si>
    <t>'+1 (315) 7835599</t>
  </si>
  <si>
    <t>FARIHA</t>
  </si>
  <si>
    <t>RAISA</t>
  </si>
  <si>
    <t>fraisa@u.rochester.edu</t>
  </si>
  <si>
    <t>CMC BOX 276375</t>
  </si>
  <si>
    <t>Dhaka- 1206</t>
  </si>
  <si>
    <t>Mohakhali Dohs</t>
  </si>
  <si>
    <t>House 281 Rd 19 C</t>
  </si>
  <si>
    <t>Dhaka</t>
  </si>
  <si>
    <t>Dh</t>
  </si>
  <si>
    <t>'+1 (718) 9747626</t>
  </si>
  <si>
    <t>281 Road 19/C, Mohakhali DOHS, Dhaka</t>
  </si>
  <si>
    <t>'+8801713424121</t>
  </si>
  <si>
    <t>Abu Hena Md Ameerul Ahsan</t>
  </si>
  <si>
    <t>Tannaz</t>
  </si>
  <si>
    <t>Rajabi</t>
  </si>
  <si>
    <t>tannaz_rajabi@urmc.rochester.edu</t>
  </si>
  <si>
    <t>Sammamish, WA 98074</t>
  </si>
  <si>
    <t>21856 SE 1st Street</t>
  </si>
  <si>
    <t>Sammamish</t>
  </si>
  <si>
    <t>'+1 (469) 2793878</t>
  </si>
  <si>
    <t>Rajalingam</t>
  </si>
  <si>
    <t>Savitha</t>
  </si>
  <si>
    <t>hrajalin@u.rochester.edu</t>
  </si>
  <si>
    <t>Brooklyn, NY 11217-3700</t>
  </si>
  <si>
    <t>225 Lincoln Pl</t>
  </si>
  <si>
    <t>11217-3700</t>
  </si>
  <si>
    <t>'+1 (718) 6384125</t>
  </si>
  <si>
    <t>Revathy</t>
  </si>
  <si>
    <t>Rajan</t>
  </si>
  <si>
    <t>rrajan2@ur.rochester.edu</t>
  </si>
  <si>
    <t>Apt 713</t>
  </si>
  <si>
    <t>60, Crittenden Blvd</t>
  </si>
  <si>
    <t>'+1 (917) 2149913</t>
  </si>
  <si>
    <t>Dhirren</t>
  </si>
  <si>
    <t>Rajarathinam</t>
  </si>
  <si>
    <t>drajarat@u.rochester.edu</t>
  </si>
  <si>
    <t>ABHIYUDH</t>
  </si>
  <si>
    <t>RAJPUT</t>
  </si>
  <si>
    <t>arajput3@u.rochester.edu</t>
  </si>
  <si>
    <t>CMC BOX 276846</t>
  </si>
  <si>
    <t>Belle Mead, NJ 08502-4630</t>
  </si>
  <si>
    <t>25 Stockton Ct</t>
  </si>
  <si>
    <t>Belle Mead</t>
  </si>
  <si>
    <t>'+1 (848) 3913549</t>
  </si>
  <si>
    <t>NICKOLAS</t>
  </si>
  <si>
    <t>RALEY</t>
  </si>
  <si>
    <t>TRAEGER</t>
  </si>
  <si>
    <t>nickolas.raley@simon.rochester.edu</t>
  </si>
  <si>
    <t>2095 SAMPLE AVE.</t>
  </si>
  <si>
    <t>Sudarshan</t>
  </si>
  <si>
    <t>Ramanan</t>
  </si>
  <si>
    <t>sramana2@u.rochester.edu</t>
  </si>
  <si>
    <t>CMC BOX 271745</t>
  </si>
  <si>
    <t>Auburndale, MA 02466-1735</t>
  </si>
  <si>
    <t>524 Auburn St</t>
  </si>
  <si>
    <t>'+1 (781) 7833302</t>
  </si>
  <si>
    <t>SHAKTI</t>
  </si>
  <si>
    <t>RAMBARRAN</t>
  </si>
  <si>
    <t>srambar2@u.rochester.edu</t>
  </si>
  <si>
    <t>RAMBARRAN, SHIV</t>
  </si>
  <si>
    <t>CPU BOX 271496</t>
  </si>
  <si>
    <t>32 OLIVIER PLACE</t>
  </si>
  <si>
    <t>NORBROOK ACRES DRIVE</t>
  </si>
  <si>
    <t>185 ELMERSTON RD</t>
  </si>
  <si>
    <t>Ramdin</t>
  </si>
  <si>
    <t>Madhuri</t>
  </si>
  <si>
    <t>aramdin@u.rochester.edu</t>
  </si>
  <si>
    <t>Art History [AT]</t>
  </si>
  <si>
    <t>Ozone Park, NY 11416-2703</t>
  </si>
  <si>
    <t>10502 101st Ave</t>
  </si>
  <si>
    <t>Ozone Park</t>
  </si>
  <si>
    <t>11416-2703</t>
  </si>
  <si>
    <t>'+1 (917) 5898909</t>
  </si>
  <si>
    <t>Varsha</t>
  </si>
  <si>
    <t>Ramesh</t>
  </si>
  <si>
    <t>vramesh2@u.rochester.edu</t>
  </si>
  <si>
    <t>Colorado Springs, CO 80921-5705</t>
  </si>
  <si>
    <t>1784 Valley Stream Ct</t>
  </si>
  <si>
    <t>80921-5705</t>
  </si>
  <si>
    <t>'+1 (719) 2084087</t>
  </si>
  <si>
    <t>Ramirez</t>
  </si>
  <si>
    <t>2.63 GPA</t>
  </si>
  <si>
    <t>International Relations, Spanish</t>
  </si>
  <si>
    <t>Leila</t>
  </si>
  <si>
    <t>Sahar</t>
  </si>
  <si>
    <t>lramire7@u.rochester.edu</t>
  </si>
  <si>
    <t>Davenport, FL 33837-3852</t>
  </si>
  <si>
    <t>310 Meridian St</t>
  </si>
  <si>
    <t>Davenport</t>
  </si>
  <si>
    <t>33837-3852</t>
  </si>
  <si>
    <t>'+1 (407) 4923891</t>
  </si>
  <si>
    <t>310 Meridian Street</t>
  </si>
  <si>
    <t>Polk</t>
  </si>
  <si>
    <t>Saadia Ramirez</t>
  </si>
  <si>
    <t>THANDIE</t>
  </si>
  <si>
    <t>RAMME</t>
  </si>
  <si>
    <t>LAONE</t>
  </si>
  <si>
    <t>tramme@u.rochester.edu</t>
  </si>
  <si>
    <t>BOTSWANA</t>
  </si>
  <si>
    <t>RAMME, KELESITSE</t>
  </si>
  <si>
    <t>CMC BOX 272841</t>
  </si>
  <si>
    <t>Politics-Law</t>
  </si>
  <si>
    <t>Alberto</t>
  </si>
  <si>
    <t>Ramos</t>
  </si>
  <si>
    <t>aramos16@u.rochester.edu</t>
  </si>
  <si>
    <t>Alberto Ramos</t>
  </si>
  <si>
    <t>CMC BOX 27099F</t>
  </si>
  <si>
    <t>Staten Island, NY 10303-2417</t>
  </si>
  <si>
    <t>41 Maple Pkwy</t>
  </si>
  <si>
    <t>10303-2417</t>
  </si>
  <si>
    <t>'+1 (646) 3013105</t>
  </si>
  <si>
    <t>41 maple parkway apt 1</t>
  </si>
  <si>
    <t>Alberto Ramos Sr.</t>
  </si>
  <si>
    <t>RAMSDEN</t>
  </si>
  <si>
    <t>eramsde2@u.rochester.edu</t>
  </si>
  <si>
    <t>Study abroad status</t>
  </si>
  <si>
    <t>QUINN, ABBY</t>
  </si>
  <si>
    <t>RIVERVIEW G 409</t>
  </si>
  <si>
    <t>ANISH</t>
  </si>
  <si>
    <t>RANA</t>
  </si>
  <si>
    <t>ASHISH</t>
  </si>
  <si>
    <t>arana3@u.rochester.edu</t>
  </si>
  <si>
    <t>CMC BOX 274470</t>
  </si>
  <si>
    <t>Glen Mills, PA 19342</t>
  </si>
  <si>
    <t>5 Morris Dr</t>
  </si>
  <si>
    <t>Glen Mills</t>
  </si>
  <si>
    <t>'+1 (484) 8430368</t>
  </si>
  <si>
    <t>KENDALL RENEE</t>
  </si>
  <si>
    <t>kendall.randolph@simon.rochester.edu</t>
  </si>
  <si>
    <t>mrandol2@u.rochester.edu</t>
  </si>
  <si>
    <t>CMC BOX 273840</t>
  </si>
  <si>
    <t>Baldwinsville, NY 13027-8923</t>
  </si>
  <si>
    <t>3121 Corlear Dr</t>
  </si>
  <si>
    <t>13027-8923</t>
  </si>
  <si>
    <t>'+1 (315) 3951910</t>
  </si>
  <si>
    <t>KRISTINA</t>
  </si>
  <si>
    <t>RANIERI</t>
  </si>
  <si>
    <t>kranier3@u.rochester.edu</t>
  </si>
  <si>
    <t>OWEN, TRACY</t>
  </si>
  <si>
    <t>CMC BOX 271622</t>
  </si>
  <si>
    <t>750 PARMA CENTER RD.</t>
  </si>
  <si>
    <t>345 ALEXANDER ST APT 23</t>
  </si>
  <si>
    <t>Simrun</t>
  </si>
  <si>
    <t>Rao</t>
  </si>
  <si>
    <t>srao20@u.rochester.edu</t>
  </si>
  <si>
    <t>Palo Alto, CA 94301-1072</t>
  </si>
  <si>
    <t>101 Alma St Apt 1103</t>
  </si>
  <si>
    <t>94301-1072</t>
  </si>
  <si>
    <t>'+1 (650) 5324868</t>
  </si>
  <si>
    <t>Rhonda</t>
  </si>
  <si>
    <t>Raphael-Boisselle</t>
  </si>
  <si>
    <t>rhonda.raphael@simon.rochester.edu</t>
  </si>
  <si>
    <t>14118 RIVERBIRCH COURT</t>
  </si>
  <si>
    <t>LAURAL</t>
  </si>
  <si>
    <t>Rapp</t>
  </si>
  <si>
    <t>Eugene</t>
  </si>
  <si>
    <t>arapp2@u.rochester.edu</t>
  </si>
  <si>
    <t>Lawrence, KS 66047</t>
  </si>
  <si>
    <t>1207 N 1100 Rd</t>
  </si>
  <si>
    <t>'+1 (785) 2489313</t>
  </si>
  <si>
    <t>RASKIND</t>
  </si>
  <si>
    <t>araskind@u.rochester.edu</t>
  </si>
  <si>
    <t>RASKIND, MARCY</t>
  </si>
  <si>
    <t>16 MEREDITH CIRCLE</t>
  </si>
  <si>
    <t>JNA</t>
  </si>
  <si>
    <t>RASLAN</t>
  </si>
  <si>
    <t>MOHAMED MAHMOUD</t>
  </si>
  <si>
    <t>jraslan@u.rochester.edu</t>
  </si>
  <si>
    <t>STATHAKI, IFIGENEIA</t>
  </si>
  <si>
    <t>CMC BOX 275433</t>
  </si>
  <si>
    <t>VALENTINE 753</t>
  </si>
  <si>
    <t>RAUE</t>
  </si>
  <si>
    <t>lraue@u.rochester.edu</t>
  </si>
  <si>
    <t>RAUE, LISA</t>
  </si>
  <si>
    <t>CMC BOX 273244</t>
  </si>
  <si>
    <t>3 BURBANK AVENUE</t>
  </si>
  <si>
    <t>BEDFORD HILLS</t>
  </si>
  <si>
    <t>BROOKS CROSSING 33</t>
  </si>
  <si>
    <t>VARUN</t>
  </si>
  <si>
    <t>RAVIKUMAR</t>
  </si>
  <si>
    <t>vraviku4@u.rochester.edu</t>
  </si>
  <si>
    <t>ZIRPS, BENJAMIN</t>
  </si>
  <si>
    <t>16 CRESCENT HILL AVE</t>
  </si>
  <si>
    <t>Salvika</t>
  </si>
  <si>
    <t>Rayamajhi</t>
  </si>
  <si>
    <t>srayamaj@u.rochester.edu</t>
  </si>
  <si>
    <t>Kathmandu 44611</t>
  </si>
  <si>
    <t>Banasthali Height</t>
  </si>
  <si>
    <t>'+977 (984) 9947271</t>
  </si>
  <si>
    <t>Syeda Mahnoor</t>
  </si>
  <si>
    <t>Raza</t>
  </si>
  <si>
    <t>sraza5@u.rochester.edu</t>
  </si>
  <si>
    <t>500 Joseph C Wilson Blvd Todd Union</t>
  </si>
  <si>
    <t>'+1 (585) 5031277</t>
  </si>
  <si>
    <t>Razavi</t>
  </si>
  <si>
    <t>Manijeh</t>
  </si>
  <si>
    <t>srazavi@g.clemson.edu</t>
  </si>
  <si>
    <t>5065 Wild Ginger Cove</t>
  </si>
  <si>
    <t>Peachtree Corners</t>
  </si>
  <si>
    <t>Sarah Razavi</t>
  </si>
  <si>
    <t>Razi</t>
  </si>
  <si>
    <t>lrazi@u.Rochester.edu</t>
  </si>
  <si>
    <t>CMC BOX 274300</t>
  </si>
  <si>
    <t>Washington, DC 20016-2329</t>
  </si>
  <si>
    <t>4837 Tilden St NW</t>
  </si>
  <si>
    <t>20016-2329</t>
  </si>
  <si>
    <t>'+1 (202) 3405507</t>
  </si>
  <si>
    <t>Mathew</t>
  </si>
  <si>
    <t>Rebera</t>
  </si>
  <si>
    <t>Jadon</t>
  </si>
  <si>
    <t>mrebera@u.rochester.edu</t>
  </si>
  <si>
    <t>CMC BOX 271219</t>
  </si>
  <si>
    <t>Lansing, NY 14882-9031</t>
  </si>
  <si>
    <t>22 Ladoga Park Rd</t>
  </si>
  <si>
    <t>14882-9031</t>
  </si>
  <si>
    <t>'+1 (607) 3427209</t>
  </si>
  <si>
    <t>Cheyenne</t>
  </si>
  <si>
    <t>Rechsteiner</t>
  </si>
  <si>
    <t>crechste@UR.Rochester.edu</t>
  </si>
  <si>
    <t>ELLAINA</t>
  </si>
  <si>
    <t>REED</t>
  </si>
  <si>
    <t>ereed9@u.rochester.edu</t>
  </si>
  <si>
    <t>REED, HEATHER</t>
  </si>
  <si>
    <t>CMC BOX 272022</t>
  </si>
  <si>
    <t>201 N. HARDING AVE.</t>
  </si>
  <si>
    <t>PEN ARGYL</t>
  </si>
  <si>
    <t>nreed7@u.rochester.edu</t>
  </si>
  <si>
    <t>REED, JEFF</t>
  </si>
  <si>
    <t>CMC BOX 272426</t>
  </si>
  <si>
    <t>3505 PLEASANT AVE</t>
  </si>
  <si>
    <t>ALLENTOWN</t>
  </si>
  <si>
    <t>O'BRIEN HALL 514</t>
  </si>
  <si>
    <t>Reemmer</t>
  </si>
  <si>
    <t>zreemmer@u.rochester.edu</t>
  </si>
  <si>
    <t>NB|W</t>
  </si>
  <si>
    <t>Students - Inst for Innov Educ</t>
  </si>
  <si>
    <t>REESE</t>
  </si>
  <si>
    <t>HALEY TEMPLE</t>
  </si>
  <si>
    <t>mreese5@u.rochester.edu</t>
  </si>
  <si>
    <t>REESE, MICHELE</t>
  </si>
  <si>
    <t>CMC BOX 271676</t>
  </si>
  <si>
    <t>201 EAST 3RD ST</t>
  </si>
  <si>
    <t>NORTHFIELD</t>
  </si>
  <si>
    <t>S PLYMOUTH AVE</t>
  </si>
  <si>
    <t>101 SAINT OLAF AVE</t>
  </si>
  <si>
    <t>UNIT 108</t>
  </si>
  <si>
    <t>BRIGID</t>
  </si>
  <si>
    <t>REGAN</t>
  </si>
  <si>
    <t>bregan3@u.rochester.edu</t>
  </si>
  <si>
    <t>Saydnaya, Syria;Sydney, Australia</t>
  </si>
  <si>
    <t>SAMMON, ANNMARIE</t>
  </si>
  <si>
    <t>47 BEACH 215TH STREET</t>
  </si>
  <si>
    <t>BREEZY POINT</t>
  </si>
  <si>
    <t>WILDER 444</t>
  </si>
  <si>
    <t>215 E 68TH ST, APT 12U</t>
  </si>
  <si>
    <t>sregan6@u.rochester.edu</t>
  </si>
  <si>
    <t>Exchange status</t>
  </si>
  <si>
    <t>REGAN, FIONNUALA</t>
  </si>
  <si>
    <t>31 SANDPIPER LANE</t>
  </si>
  <si>
    <t>31 SANDPIPER LN</t>
  </si>
  <si>
    <t>EILIS</t>
  </si>
  <si>
    <t>FIONNUALA</t>
  </si>
  <si>
    <t>eregan5@u.rochester.edu</t>
  </si>
  <si>
    <t>CMC BOX 273304</t>
  </si>
  <si>
    <t>Regis</t>
  </si>
  <si>
    <t>lregis810@gmail.com</t>
  </si>
  <si>
    <t>55 Jordan avenue apt 1208</t>
  </si>
  <si>
    <t>Lauren Regis</t>
  </si>
  <si>
    <t>REGISTER</t>
  </si>
  <si>
    <t>RACHELLE</t>
  </si>
  <si>
    <t>jregiste@u.rochester.edu</t>
  </si>
  <si>
    <t>ABLES, JANET</t>
  </si>
  <si>
    <t>CPU BOX 274699</t>
  </si>
  <si>
    <t>547 ASHLAND AVE</t>
  </si>
  <si>
    <t>780 GENESEE ST. APARTMENT 2</t>
  </si>
  <si>
    <t>Reich</t>
  </si>
  <si>
    <t>jreich5@u.rochester.edu</t>
  </si>
  <si>
    <t>REID</t>
  </si>
  <si>
    <t>mreid5@u.rochester.edu</t>
  </si>
  <si>
    <t>REID, PAUL</t>
  </si>
  <si>
    <t>CMC BOX 273211</t>
  </si>
  <si>
    <t>4027 MURDOCK AVENUE</t>
  </si>
  <si>
    <t>4027 MURDOCK</t>
  </si>
  <si>
    <t>REIK</t>
  </si>
  <si>
    <t>ABRAM ANTHONY</t>
  </si>
  <si>
    <t>ereik@u.rochester.edu</t>
  </si>
  <si>
    <t>REIK, EDWIN</t>
  </si>
  <si>
    <t>778 MEIGS STREET</t>
  </si>
  <si>
    <t>Reingold</t>
  </si>
  <si>
    <t>mreingo2@u.rochester.edu</t>
  </si>
  <si>
    <t>CMC BOX 272776</t>
  </si>
  <si>
    <t>Philadelphia, PA 19102</t>
  </si>
  <si>
    <t>3231 Powelton Ave Unit 2</t>
  </si>
  <si>
    <t>'+1 (602) 9083204</t>
  </si>
  <si>
    <t>REINKENSMEYER</t>
  </si>
  <si>
    <t>breinken@u.rochester.edu</t>
  </si>
  <si>
    <t>REINKENSMEYER, PAULA</t>
  </si>
  <si>
    <t>CPU BOX 276903</t>
  </si>
  <si>
    <t>99 KROENER DR</t>
  </si>
  <si>
    <t>COLLINSVILLE</t>
  </si>
  <si>
    <t>SUSAN B. ANTHONY 384</t>
  </si>
  <si>
    <t>Reins</t>
  </si>
  <si>
    <t>mreins@u.rochester.edu</t>
  </si>
  <si>
    <t>CMC BOX 371</t>
  </si>
  <si>
    <t>Virginia Bch, VA 23454-2012</t>
  </si>
  <si>
    <t>1305 Conrad Ln</t>
  </si>
  <si>
    <t>Virginia Bch</t>
  </si>
  <si>
    <t>23454-2012</t>
  </si>
  <si>
    <t>'+1 (757) 6208365</t>
  </si>
  <si>
    <t>Reinstein</t>
  </si>
  <si>
    <t>jreinste@u.rochester.edu</t>
  </si>
  <si>
    <t>CMC BOX 273947</t>
  </si>
  <si>
    <t>Augusta, NJ 07822-2114</t>
  </si>
  <si>
    <t>53 David Dr</t>
  </si>
  <si>
    <t>Augusta</t>
  </si>
  <si>
    <t>'+1 (862) 2738187</t>
  </si>
  <si>
    <t>Reisfeld</t>
  </si>
  <si>
    <t>jreisfel@u.rochester.edu</t>
  </si>
  <si>
    <t>THEODORE</t>
  </si>
  <si>
    <t>REISS</t>
  </si>
  <si>
    <t>KOBI</t>
  </si>
  <si>
    <t>treiss@u.rochester.edu</t>
  </si>
  <si>
    <t>IFSA Butler-Univ of Edinburgh</t>
  </si>
  <si>
    <t>REISS, MICKI</t>
  </si>
  <si>
    <t>CMC BOX 272169</t>
  </si>
  <si>
    <t>90 RIVERSIDE DRIVE, 11B</t>
  </si>
  <si>
    <t>BROOKS CROSSING 83</t>
  </si>
  <si>
    <t>Sari</t>
  </si>
  <si>
    <t>Hope</t>
  </si>
  <si>
    <t>sreiter3@u.rochester.edu</t>
  </si>
  <si>
    <t>Ethics [ET]</t>
  </si>
  <si>
    <t>CMC BOX 276553</t>
  </si>
  <si>
    <t>East Brunswick, NJ 08816-2735</t>
  </si>
  <si>
    <t>3 Concord Dr</t>
  </si>
  <si>
    <t>East Brunswick</t>
  </si>
  <si>
    <t>'+1 (732) 7424801</t>
  </si>
  <si>
    <t>Vedant</t>
  </si>
  <si>
    <t>Rekhan</t>
  </si>
  <si>
    <t>vrekhan@simon.rochester.edu</t>
  </si>
  <si>
    <t>Bern, Switzerland;Thun, Switzerland;Copenhagen, Denmark</t>
  </si>
  <si>
    <t>Bldg N0 48 Flat N0 902 Seawood</t>
  </si>
  <si>
    <t>Navi Mumbai</t>
  </si>
  <si>
    <t>'+91 (75060) 90984</t>
  </si>
  <si>
    <t>Remus</t>
  </si>
  <si>
    <t>Mae</t>
  </si>
  <si>
    <t>aremus2@ur.rochester.edu</t>
  </si>
  <si>
    <t>10 King Street</t>
  </si>
  <si>
    <t>'+1 (847) 6020839</t>
  </si>
  <si>
    <t>REN</t>
  </si>
  <si>
    <t>hren2@u.rochester.edu</t>
  </si>
  <si>
    <t>FAN, XIAOYA</t>
  </si>
  <si>
    <t>CMC BOX 271498</t>
  </si>
  <si>
    <t>250 EXCHANGE BLVD</t>
  </si>
  <si>
    <t>APT 211</t>
  </si>
  <si>
    <t>ANEARA</t>
  </si>
  <si>
    <t>aren@u.rochester.edu</t>
  </si>
  <si>
    <t>REN, ANDREW</t>
  </si>
  <si>
    <t>909 MILE SQUARE ROAD</t>
  </si>
  <si>
    <t>ZHAONING</t>
  </si>
  <si>
    <t>elizabeth.ren@simon.rochester.edu</t>
  </si>
  <si>
    <t>WEN, YUE</t>
  </si>
  <si>
    <t>646 249 3708</t>
  </si>
  <si>
    <t>224 CONANT RD APT D</t>
  </si>
  <si>
    <t>585 224 6588</t>
  </si>
  <si>
    <t>yren23@UR.Rochester.edu</t>
  </si>
  <si>
    <t>No.701 5HaoLou XiDanyuan JinDuJiaYuan</t>
  </si>
  <si>
    <t>HouMa</t>
  </si>
  <si>
    <t>ShanXi</t>
  </si>
  <si>
    <t>'+86 13935771502</t>
  </si>
  <si>
    <t>Jianhong Li</t>
  </si>
  <si>
    <t>Ren</t>
  </si>
  <si>
    <t>matthew2002ren@126.com</t>
  </si>
  <si>
    <t>Balizhuangxili 56-2-402</t>
  </si>
  <si>
    <t>Chaoyang District</t>
  </si>
  <si>
    <t>'+86 13488613789</t>
  </si>
  <si>
    <t>Qi Ren</t>
  </si>
  <si>
    <t>Kaitlyn</t>
  </si>
  <si>
    <t>eren2@u.rochester.edu</t>
  </si>
  <si>
    <t>CMC BOX 276834</t>
  </si>
  <si>
    <t>Chelmsford, MA 01824</t>
  </si>
  <si>
    <t>Unit 16</t>
  </si>
  <si>
    <t>255 North Road</t>
  </si>
  <si>
    <t>Chelmsford</t>
  </si>
  <si>
    <t>'+1 (978) 9299886</t>
  </si>
  <si>
    <t>KALEY</t>
  </si>
  <si>
    <t>RENSLOW</t>
  </si>
  <si>
    <t>krenslow@u.rochester.edu</t>
  </si>
  <si>
    <t>RENSLOW, SANDRA</t>
  </si>
  <si>
    <t>1611 GLEN OAK LANE</t>
  </si>
  <si>
    <t>SOUTH PLYMOUTH AVENUE</t>
  </si>
  <si>
    <t>BUILDING B 308</t>
  </si>
  <si>
    <t>RESNIKOFF</t>
  </si>
  <si>
    <t>mresniko@u.rochester.edu</t>
  </si>
  <si>
    <t>RESNIKOFF, JEFF</t>
  </si>
  <si>
    <t>6 MUNCY DRIVE</t>
  </si>
  <si>
    <t>WEST LONG BRANCH</t>
  </si>
  <si>
    <t>106 ARVINE HEIGHTS</t>
  </si>
  <si>
    <t>RESSEL</t>
  </si>
  <si>
    <t>sressel2@u.rochester.edu</t>
  </si>
  <si>
    <t>Z_OLD_Technion Israel Institute of Technology</t>
  </si>
  <si>
    <t>Haifa, Israel</t>
  </si>
  <si>
    <t>RESSEL, HOWARD</t>
  </si>
  <si>
    <t>CMC BOX 276170</t>
  </si>
  <si>
    <t>148 PENHURST ST</t>
  </si>
  <si>
    <t>Kathaleen</t>
  </si>
  <si>
    <t>Restitullo</t>
  </si>
  <si>
    <t>REVILLE</t>
  </si>
  <si>
    <t>JOAN</t>
  </si>
  <si>
    <t>ereville@u.rochester.edu</t>
  </si>
  <si>
    <t>REVILLE, AMY</t>
  </si>
  <si>
    <t>CPU BOX 272431</t>
  </si>
  <si>
    <t>135 MORRIS AVENUE</t>
  </si>
  <si>
    <t>Reyda</t>
  </si>
  <si>
    <t>areyda@u.rochester.edu</t>
  </si>
  <si>
    <t>CMC BOX 276970</t>
  </si>
  <si>
    <t>Mayville, NY 14757-9774</t>
  </si>
  <si>
    <t>31 Maple Dr W</t>
  </si>
  <si>
    <t>Mayville</t>
  </si>
  <si>
    <t>14757-9774</t>
  </si>
  <si>
    <t>'+1 (716) 6407245</t>
  </si>
  <si>
    <t>KASANDRA</t>
  </si>
  <si>
    <t>REYES</t>
  </si>
  <si>
    <t>kreyes2@u.rochester.edu</t>
  </si>
  <si>
    <t>AYALA, LILLIAN</t>
  </si>
  <si>
    <t>CPU BOX 274847</t>
  </si>
  <si>
    <t>406 E 161 ST APT 5A</t>
  </si>
  <si>
    <t>OBRIEN 217</t>
  </si>
  <si>
    <t>ARISTIDES</t>
  </si>
  <si>
    <t>dreyes2@u.rochester.edu</t>
  </si>
  <si>
    <t>REYES, ENIES</t>
  </si>
  <si>
    <t>CPU BOX 274258</t>
  </si>
  <si>
    <t>4919 RAVEN RIDGE DR.</t>
  </si>
  <si>
    <t>EVA</t>
  </si>
  <si>
    <t>REYNOLDS</t>
  </si>
  <si>
    <t>CORTRIE</t>
  </si>
  <si>
    <t>ereynol8@u.rochester.edu</t>
  </si>
  <si>
    <t>REYNOLDS, ROBERT</t>
  </si>
  <si>
    <t>CMC BOX 275300</t>
  </si>
  <si>
    <t>201 NOLAND STREET</t>
  </si>
  <si>
    <t>32 CONGRESS AVENUE</t>
  </si>
  <si>
    <t>REYNOSO</t>
  </si>
  <si>
    <t>dreynos2@u.rochester.edu</t>
  </si>
  <si>
    <t>REYNOSO, JUAN</t>
  </si>
  <si>
    <t>CMC BOX 276514</t>
  </si>
  <si>
    <t>3457 TENNESSEE AVE.</t>
  </si>
  <si>
    <t>RIVERVIEW G 404</t>
  </si>
  <si>
    <t>Rhee</t>
  </si>
  <si>
    <t>Yoonhi</t>
  </si>
  <si>
    <t>frhee@u.rochester.edu</t>
  </si>
  <si>
    <t>Created: 08/08/2025 (by Applicant) Last Updated: 08/08/2025 @ 03:15:05 PM Last Viewed by Applicant:</t>
  </si>
  <si>
    <t>CMC BOX 274349</t>
  </si>
  <si>
    <t>Tualatin, OR 97062-6866</t>
  </si>
  <si>
    <t>20054 SW 57th Ter</t>
  </si>
  <si>
    <t>Tualatin</t>
  </si>
  <si>
    <t>97062-6866</t>
  </si>
  <si>
    <t>'+1 (971) 2529564</t>
  </si>
  <si>
    <t>Rhett</t>
  </si>
  <si>
    <t>tara.rhett@simon.rochester.edu</t>
  </si>
  <si>
    <t>Aalto University (Simon)</t>
  </si>
  <si>
    <t>RIBE</t>
  </si>
  <si>
    <t>MARSHALL</t>
  </si>
  <si>
    <t>aribe@u.rochester.edu</t>
  </si>
  <si>
    <t>CIEE Intensive Chinese Language Program in Beijing, China</t>
  </si>
  <si>
    <t>RIBE, JAMES</t>
  </si>
  <si>
    <t>CPU BOX 276957</t>
  </si>
  <si>
    <t>18156 KINGSPORT DRIVE</t>
  </si>
  <si>
    <t>MALIBU</t>
  </si>
  <si>
    <t>RIBEIRO SILVEIRA</t>
  </si>
  <si>
    <t>alberto.ribeirosilve@simon.rochester.edu</t>
  </si>
  <si>
    <t>DREW</t>
  </si>
  <si>
    <t>dricha26@u.rochester.edu</t>
  </si>
  <si>
    <t>REARDON, MARY ELLEN</t>
  </si>
  <si>
    <t>CPU BOX 273674</t>
  </si>
  <si>
    <t>9171 COUNTY ROAD 14</t>
  </si>
  <si>
    <t>138 RALEIGH STREET</t>
  </si>
  <si>
    <t>27 LEMANZ DRIVE</t>
  </si>
  <si>
    <t>RICHARDS</t>
  </si>
  <si>
    <t>cricha21@u.rochester.edu</t>
  </si>
  <si>
    <t>CMC BOX 273956</t>
  </si>
  <si>
    <t>Los Angeles, CA 90004-3920</t>
  </si>
  <si>
    <t>245 S Van Ness Ave</t>
  </si>
  <si>
    <t>90004-3920</t>
  </si>
  <si>
    <t>'+1 (323) 3134810</t>
  </si>
  <si>
    <t>Izaiah</t>
  </si>
  <si>
    <t>Richards</t>
  </si>
  <si>
    <t>irichar4@u.rochester.edu</t>
  </si>
  <si>
    <t>Audio Arts &amp; Technology [AAT]</t>
  </si>
  <si>
    <t>CMC BOX 275096</t>
  </si>
  <si>
    <t>36 Harper st.</t>
  </si>
  <si>
    <t>'+1 (203) 5858787</t>
  </si>
  <si>
    <t>erichar8@u.rochester.edu</t>
  </si>
  <si>
    <t>RICHARDSON, LINDA</t>
  </si>
  <si>
    <t>104 WHIPPLE LANE</t>
  </si>
  <si>
    <t>Samanatha</t>
  </si>
  <si>
    <t>Richardson</t>
  </si>
  <si>
    <t>sricha28@u.rochester.edu</t>
  </si>
  <si>
    <t>RICHARDSON, KAREN</t>
  </si>
  <si>
    <t>CMC BOX 273763</t>
  </si>
  <si>
    <t>555 WINDERMERE PARK COURT</t>
  </si>
  <si>
    <t>ALPHARETTA</t>
  </si>
  <si>
    <t>105 ROSSITER RD</t>
  </si>
  <si>
    <t>Alesia</t>
  </si>
  <si>
    <t>aricha26@ur.rochester.edu</t>
  </si>
  <si>
    <t>Clinical Psychology [PYC]</t>
  </si>
  <si>
    <t>ROCHESTER, NY 14607</t>
  </si>
  <si>
    <t>775 Library Rd</t>
  </si>
  <si>
    <t>241 Alexander St Apt 316</t>
  </si>
  <si>
    <t>'+1 (301) 5183649</t>
  </si>
  <si>
    <t>riche989@newschool.edu</t>
  </si>
  <si>
    <t>751 Sterling Place</t>
  </si>
  <si>
    <t>Apt. 1R</t>
  </si>
  <si>
    <t>Rickert</t>
  </si>
  <si>
    <t>Jeanne</t>
  </si>
  <si>
    <t>hricker2@u.rochester.edu</t>
  </si>
  <si>
    <t>Psychology as a Natural Science [PN]</t>
  </si>
  <si>
    <t>Kennebunk, ME 04043-6715</t>
  </si>
  <si>
    <t>11 Countryfield Cir</t>
  </si>
  <si>
    <t>Kennebunk</t>
  </si>
  <si>
    <t>'+1 (207) 9855817</t>
  </si>
  <si>
    <t>TARIN</t>
  </si>
  <si>
    <t>RICKETT</t>
  </si>
  <si>
    <t>tricket2@u.rochester.edu</t>
  </si>
  <si>
    <t>RICKETT, LAURA</t>
  </si>
  <si>
    <t>CMC BOX 275185</t>
  </si>
  <si>
    <t>50 SUNSET DRIVE</t>
  </si>
  <si>
    <t>RICOTTONE</t>
  </si>
  <si>
    <t>dricotto@u.rochester.edu</t>
  </si>
  <si>
    <t>RICOTTONE, DEBORAH</t>
  </si>
  <si>
    <t>1913 CRITTENDEN RD</t>
  </si>
  <si>
    <t>51 BRAUNVIEW WAY</t>
  </si>
  <si>
    <t>IVY</t>
  </si>
  <si>
    <t>RINGEL</t>
  </si>
  <si>
    <t>LORETTA</t>
  </si>
  <si>
    <t>iringel2@u.rochester.edu</t>
  </si>
  <si>
    <t>RINGEL, SARAH</t>
  </si>
  <si>
    <t>APT 302</t>
  </si>
  <si>
    <t>4514 MINNIS DR.</t>
  </si>
  <si>
    <t>HILLSBOROUGH</t>
  </si>
  <si>
    <t>Ritter</t>
  </si>
  <si>
    <t>vritter@u.rochester.edu</t>
  </si>
  <si>
    <t>waiting on an updated CAF</t>
  </si>
  <si>
    <t>Germany</t>
  </si>
  <si>
    <t>CMC BOX 271907</t>
  </si>
  <si>
    <t>Taubensteinstra√üe 6</t>
  </si>
  <si>
    <t>Gr√ºnwald</t>
  </si>
  <si>
    <t>'+49 (172) 8655442</t>
  </si>
  <si>
    <t>RITTERMAN</t>
  </si>
  <si>
    <t>rritterm@u.rochester.edu</t>
  </si>
  <si>
    <t>DIS Stockholm - Public Health</t>
  </si>
  <si>
    <t>RITTERMAN, ION</t>
  </si>
  <si>
    <t>CMC BOX 277069</t>
  </si>
  <si>
    <t>54 ROOSEVELT ROAD</t>
  </si>
  <si>
    <t>Ritz</t>
  </si>
  <si>
    <t>oritz@u.rochester.edu</t>
  </si>
  <si>
    <t>Watertown, NY 13601-4113</t>
  </si>
  <si>
    <t>643 S Hamilton St</t>
  </si>
  <si>
    <t>13601-4113</t>
  </si>
  <si>
    <t>'+1 (315) 7835893</t>
  </si>
  <si>
    <t>Keira</t>
  </si>
  <si>
    <t>Ritzman</t>
  </si>
  <si>
    <t>kritzman@u.rochester.edu</t>
  </si>
  <si>
    <t>CMC BOX 273280</t>
  </si>
  <si>
    <t>Akron, OH 44333-1430</t>
  </si>
  <si>
    <t>1100 N Hametown Rd</t>
  </si>
  <si>
    <t>Akron</t>
  </si>
  <si>
    <t>44333-1430</t>
  </si>
  <si>
    <t>'+1 (330) 8055014</t>
  </si>
  <si>
    <t>Sindy</t>
  </si>
  <si>
    <t>Rivas</t>
  </si>
  <si>
    <t>Marisol</t>
  </si>
  <si>
    <t>srivas2@simon.rochester.edu</t>
  </si>
  <si>
    <t>1050 S Plymouth Ave</t>
  </si>
  <si>
    <t>'+1 (316) 2107734</t>
  </si>
  <si>
    <t>RIVERA</t>
  </si>
  <si>
    <t>srive16@u.rochester.edu</t>
  </si>
  <si>
    <t>CMC BOX 273905</t>
  </si>
  <si>
    <t>Jackson Hts, NY 11372</t>
  </si>
  <si>
    <t>3546 90th St Fl 2</t>
  </si>
  <si>
    <t>Jackson Hts</t>
  </si>
  <si>
    <t>'+1 (347) 9158597</t>
  </si>
  <si>
    <t>Rivera</t>
  </si>
  <si>
    <t>irivera7@u.rochester.edu</t>
  </si>
  <si>
    <t>CMC BOX 276913</t>
  </si>
  <si>
    <t>Norristown, PA 19403-2760</t>
  </si>
  <si>
    <t>533 N Whitehall Rd</t>
  </si>
  <si>
    <t>Norristown</t>
  </si>
  <si>
    <t>19403-2760</t>
  </si>
  <si>
    <t>'+1 (610) 4158251</t>
  </si>
  <si>
    <t>CHRISTA</t>
  </si>
  <si>
    <t>RIVERA COTTO</t>
  </si>
  <si>
    <t>criver10@u.rochester.edu</t>
  </si>
  <si>
    <t>COTTO, EIRA</t>
  </si>
  <si>
    <t>MATHEMATICS - STATISTICS</t>
  </si>
  <si>
    <t>CMC BOX 271609</t>
  </si>
  <si>
    <t>17 CHARLOTTE STREET</t>
  </si>
  <si>
    <t>435 GALE HOUSE</t>
  </si>
  <si>
    <t>ROBBINS</t>
  </si>
  <si>
    <t>jrobbin9@u.rochester.edu</t>
  </si>
  <si>
    <t>ROBBINS, JACQUELINE</t>
  </si>
  <si>
    <t>165 BONIFACE DRIVE</t>
  </si>
  <si>
    <t>Roberts</t>
  </si>
  <si>
    <t>aroberts@vassar.edu</t>
  </si>
  <si>
    <t>430 East 63rd Street</t>
  </si>
  <si>
    <t>12D</t>
  </si>
  <si>
    <t>ROBERTS</t>
  </si>
  <si>
    <t>hroberts@u.rochester.edu</t>
  </si>
  <si>
    <t>CMC BOX 272379</t>
  </si>
  <si>
    <t>Rutland, VT 05701</t>
  </si>
  <si>
    <t>39 Burnham Ave</t>
  </si>
  <si>
    <t>Rutland</t>
  </si>
  <si>
    <t>'+1 (802) 7797839</t>
  </si>
  <si>
    <t>Carnell</t>
  </si>
  <si>
    <t>erober22@u.rochester.edu</t>
  </si>
  <si>
    <t>CMC BOX 273653</t>
  </si>
  <si>
    <t>Everett, MA 02149</t>
  </si>
  <si>
    <t>81 Swan St.</t>
  </si>
  <si>
    <t>'+1 (857) 7779227</t>
  </si>
  <si>
    <t>Jeanelle</t>
  </si>
  <si>
    <t>jgonza61@u.rochester.edu</t>
  </si>
  <si>
    <t>CMC BOX 272887</t>
  </si>
  <si>
    <t>Cambridge, MA 02140</t>
  </si>
  <si>
    <t>194 Sherman st</t>
  </si>
  <si>
    <t>Cambridge</t>
  </si>
  <si>
    <t>'+1 (978) 8854826</t>
  </si>
  <si>
    <t>ROBERTSON</t>
  </si>
  <si>
    <t>jrober34@u.rochester.edu</t>
  </si>
  <si>
    <t>ROBERTSON, ROBIN</t>
  </si>
  <si>
    <t>BOX 279</t>
  </si>
  <si>
    <t>2909 CHERRY BLOSSOM LN</t>
  </si>
  <si>
    <t>100 GIBBS STREET BOX 279</t>
  </si>
  <si>
    <t>jrober41@u.rochester.edu</t>
  </si>
  <si>
    <t>ROBERTSON, GARY</t>
  </si>
  <si>
    <t>PIANO ACCOMP + CHAMBER MUSIC</t>
  </si>
  <si>
    <t>23 WINTHROP STREET</t>
  </si>
  <si>
    <t>3420 HILLTOP ROAD SE</t>
  </si>
  <si>
    <t>BESSEMER</t>
  </si>
  <si>
    <t>23 WINTHROP ST</t>
  </si>
  <si>
    <t>ROBINSON</t>
  </si>
  <si>
    <t>LEHRMAN</t>
  </si>
  <si>
    <t>rachel.robinson@simon.rochester.edu</t>
  </si>
  <si>
    <t>Robles</t>
  </si>
  <si>
    <t>nrobles@u.rochester.edu</t>
  </si>
  <si>
    <t>HSA Sent</t>
  </si>
  <si>
    <t>CMC BOX 272202</t>
  </si>
  <si>
    <t>Bernardsville, NJ 07924-2530</t>
  </si>
  <si>
    <t>4 Fox Hollow Trl</t>
  </si>
  <si>
    <t>Bernardsville</t>
  </si>
  <si>
    <t>'+1 (908) 7661267</t>
  </si>
  <si>
    <t>See comments</t>
  </si>
  <si>
    <t>ROCHA</t>
  </si>
  <si>
    <t>crocha5@u.rochester.edu</t>
  </si>
  <si>
    <t>Rocha</t>
  </si>
  <si>
    <t>irocha@u.rochester.edu</t>
  </si>
  <si>
    <t>CMC BOX 277000</t>
  </si>
  <si>
    <t>Somerset, MA 02726-2316</t>
  </si>
  <si>
    <t>130 Winslow Ave</t>
  </si>
  <si>
    <t>Somerset</t>
  </si>
  <si>
    <t>'+1 (774) 3090598</t>
  </si>
  <si>
    <t>AURELIE</t>
  </si>
  <si>
    <t>ROCHE</t>
  </si>
  <si>
    <t>aroche2@u.rochester.edu</t>
  </si>
  <si>
    <t>ROCHE, VIVIANE</t>
  </si>
  <si>
    <t>CPU BOX 276977</t>
  </si>
  <si>
    <t>89 FOSTER AVENUE</t>
  </si>
  <si>
    <t>VALLEY STREAM</t>
  </si>
  <si>
    <t>BROOKS AVENUE</t>
  </si>
  <si>
    <t>Rodgers</t>
  </si>
  <si>
    <t>srodger6@simon.rochester.edu</t>
  </si>
  <si>
    <t>Apt 212</t>
  </si>
  <si>
    <t>86 South Union St</t>
  </si>
  <si>
    <t>'+1 (314) 7413586</t>
  </si>
  <si>
    <t>MILTON IVAN</t>
  </si>
  <si>
    <t>RODRIGUEZ</t>
  </si>
  <si>
    <t>milton.rodriguez@simon.rochester.edu</t>
  </si>
  <si>
    <t>Rodriguez</t>
  </si>
  <si>
    <t>arodri63@u.rochester.edu</t>
  </si>
  <si>
    <t>CMC BOX 272496</t>
  </si>
  <si>
    <t>P.O. Box 1018</t>
  </si>
  <si>
    <t>'+1 (787) 6348377</t>
  </si>
  <si>
    <t>PAOLA</t>
  </si>
  <si>
    <t>RODRIGUEZ TIEL</t>
  </si>
  <si>
    <t>prodrig4@u.rochester.edu</t>
  </si>
  <si>
    <t>Las Palmas de Gran Canaria, Spain;London, United Kingdom</t>
  </si>
  <si>
    <t>Spain</t>
  </si>
  <si>
    <t>CMC BOX 275451</t>
  </si>
  <si>
    <t>Floor 4, Suite B</t>
  </si>
  <si>
    <t>Velarde 24 4B</t>
  </si>
  <si>
    <t>Las Palmas de Gran Canaria</t>
  </si>
  <si>
    <t>Rogers</t>
  </si>
  <si>
    <t>eli.rogers@rochester.edu</t>
  </si>
  <si>
    <t>13310 Moonlight Trail Dr</t>
  </si>
  <si>
    <t>'+1 (720) 2077530</t>
  </si>
  <si>
    <t>Technion-Med Program</t>
  </si>
  <si>
    <t>ROGERS</t>
  </si>
  <si>
    <t>aroge12@u.rochester.edu</t>
  </si>
  <si>
    <t>ROGERS, STACY</t>
  </si>
  <si>
    <t>4 DELTA BLVD.</t>
  </si>
  <si>
    <t>Rohan</t>
  </si>
  <si>
    <t>drohan@u.rochester.edu</t>
  </si>
  <si>
    <t>ROJAS</t>
  </si>
  <si>
    <t>jrojas3@u.rochester.edu</t>
  </si>
  <si>
    <t>IES EU Summer TC</t>
  </si>
  <si>
    <t>ROJAS, EDUARDO</t>
  </si>
  <si>
    <t>CPU BOX 272525</t>
  </si>
  <si>
    <t>387 MENAHAN STREET, APT. 2</t>
  </si>
  <si>
    <t>SUITE 53 ROOM A</t>
  </si>
  <si>
    <t>Rojas</t>
  </si>
  <si>
    <t>Dodo</t>
  </si>
  <si>
    <t>arojas8@u.rochester.edu</t>
  </si>
  <si>
    <t>Paraguay</t>
  </si>
  <si>
    <t>CMC BOX 272744</t>
  </si>
  <si>
    <t>Alto Parana</t>
  </si>
  <si>
    <t>Monday Street</t>
  </si>
  <si>
    <t>Ciudad del Este</t>
  </si>
  <si>
    <t>'+1 (585) 5030425</t>
  </si>
  <si>
    <t>Rojas Bowe</t>
  </si>
  <si>
    <t>grojasbo@u.Rochester.edu</t>
  </si>
  <si>
    <t>Katty</t>
  </si>
  <si>
    <t>Rojas Macias</t>
  </si>
  <si>
    <t>krojasma@u.rochester.edu</t>
  </si>
  <si>
    <t>City of London, United Kingdom;London, United Kingdom</t>
  </si>
  <si>
    <t>CMC BOX 271766</t>
  </si>
  <si>
    <t>Stafford, VA 22556</t>
  </si>
  <si>
    <t>7 Whitestone Dr</t>
  </si>
  <si>
    <t>Stafford</t>
  </si>
  <si>
    <t>'+1 (202) 9023103</t>
  </si>
  <si>
    <t>Rojnuckarin</t>
  </si>
  <si>
    <t>arojnuck@u.rochester.edu</t>
  </si>
  <si>
    <t>CMC BOX 274903</t>
  </si>
  <si>
    <t>Lexington, MA 02420-1727</t>
  </si>
  <si>
    <t>187 Burlington St</t>
  </si>
  <si>
    <t>Lexington</t>
  </si>
  <si>
    <t>'+1 (781) 3927828</t>
  </si>
  <si>
    <t>SHARLINE</t>
  </si>
  <si>
    <t>ROJO REYES</t>
  </si>
  <si>
    <t>srojorey@u.rochester.edu</t>
  </si>
  <si>
    <t>REYES, ROSA</t>
  </si>
  <si>
    <t>500 JOSEPH C WI</t>
  </si>
  <si>
    <t>CMC BOX 272941</t>
  </si>
  <si>
    <t>809 SW 27TH ST</t>
  </si>
  <si>
    <t>809 SW 27th Street</t>
  </si>
  <si>
    <t>Oklahoma</t>
  </si>
  <si>
    <t>Rosa Reyes</t>
  </si>
  <si>
    <t>ROLLINSON</t>
  </si>
  <si>
    <t>I.</t>
  </si>
  <si>
    <t>srollins@u.rochester.edu</t>
  </si>
  <si>
    <t>ROLLINSON, CARMEN &amp; PETER</t>
  </si>
  <si>
    <t>315 COLEBROOK DR.</t>
  </si>
  <si>
    <t>Roloson</t>
  </si>
  <si>
    <t>kroloson@u.rochester.edu</t>
  </si>
  <si>
    <t>CMC BOX 27082F</t>
  </si>
  <si>
    <t>Castleton, NY 12033-1611</t>
  </si>
  <si>
    <t>1392 Maple Hill Rd</t>
  </si>
  <si>
    <t>Castleton</t>
  </si>
  <si>
    <t>12033-1611</t>
  </si>
  <si>
    <t>'+1 (518) 3907257</t>
  </si>
  <si>
    <t>ROMAN</t>
  </si>
  <si>
    <t>NACHUM</t>
  </si>
  <si>
    <t>aroman4@u.rochester.edu</t>
  </si>
  <si>
    <t>ROMAN, JANE</t>
  </si>
  <si>
    <t>CPU BOX 276651</t>
  </si>
  <si>
    <t>35 ROYDEN RD</t>
  </si>
  <si>
    <t>TENAFLY</t>
  </si>
  <si>
    <t>404 SUBURBAN CT</t>
  </si>
  <si>
    <t>NICKI</t>
  </si>
  <si>
    <t>nroman5@u.rochester.edu</t>
  </si>
  <si>
    <t>Taymar</t>
  </si>
  <si>
    <t>Roman</t>
  </si>
  <si>
    <t>troman4@u.Rochester.edu</t>
  </si>
  <si>
    <t>GPA 2.91 Created: 05/30/2025  Last Updated: 08/11/2025 @ 05:31:18 PM Last Viewed by Applicant:</t>
  </si>
  <si>
    <t>ROMANIA</t>
  </si>
  <si>
    <t>gromania@u.rochester.edu</t>
  </si>
  <si>
    <t>Albany, NY 12211-1642</t>
  </si>
  <si>
    <t>14 S Maple Ln</t>
  </si>
  <si>
    <t>12211-1642</t>
  </si>
  <si>
    <t>'+1 (518) 5456659</t>
  </si>
  <si>
    <t>Romano</t>
  </si>
  <si>
    <t>cromano7@u.rochester.edu</t>
  </si>
  <si>
    <t>CMC BOX 277047</t>
  </si>
  <si>
    <t>Collegeville, PA 19426-4806</t>
  </si>
  <si>
    <t>3938 Shainline Ct</t>
  </si>
  <si>
    <t>Collegeville</t>
  </si>
  <si>
    <t>19426-4806</t>
  </si>
  <si>
    <t>'+1 (610) 3104460</t>
  </si>
  <si>
    <t>JENNAH</t>
  </si>
  <si>
    <t>ROMANSKY</t>
  </si>
  <si>
    <t>DANAE</t>
  </si>
  <si>
    <t>jromansk@u.rochester.edu</t>
  </si>
  <si>
    <t>ROMANSKY, JOYCE</t>
  </si>
  <si>
    <t>167 EDGEMONT RD.</t>
  </si>
  <si>
    <t>2448 DEEPRIDGE CIRCLE</t>
  </si>
  <si>
    <t>Felisha</t>
  </si>
  <si>
    <t>Romero</t>
  </si>
  <si>
    <t>fromero3@ur.rochester.edu</t>
  </si>
  <si>
    <t>London, Canada</t>
  </si>
  <si>
    <t>#31</t>
  </si>
  <si>
    <t>'+1 (713) 6141416</t>
  </si>
  <si>
    <t>Yujie</t>
  </si>
  <si>
    <t>Rong</t>
  </si>
  <si>
    <t>1727829472@qq.com</t>
  </si>
  <si>
    <t>Nanhujiayuan,Taihu District</t>
  </si>
  <si>
    <t>Room 1001, #81</t>
  </si>
  <si>
    <t>'+8613151908110</t>
  </si>
  <si>
    <t>Rooney</t>
  </si>
  <si>
    <t>OBGYN Research</t>
  </si>
  <si>
    <t>Kaylee</t>
  </si>
  <si>
    <t>Rosa</t>
  </si>
  <si>
    <t>needs more courses (psych not eligible)</t>
  </si>
  <si>
    <t>Burgett Intercultural Ctr Stud</t>
  </si>
  <si>
    <t>NIGEL</t>
  </si>
  <si>
    <t>nrose2@u.rochester.edu</t>
  </si>
  <si>
    <t>ANDERSON, LINDA</t>
  </si>
  <si>
    <t>419 RAINES PARK</t>
  </si>
  <si>
    <t>LAYNE</t>
  </si>
  <si>
    <t>mrose14@u.rochester.edu</t>
  </si>
  <si>
    <t>CMC BOX 275344</t>
  </si>
  <si>
    <t>2516 Brenton Point Dr</t>
  </si>
  <si>
    <t>'+1 (407) 2470040</t>
  </si>
  <si>
    <t>ROSELL</t>
  </si>
  <si>
    <t>jrosell@u.rochester.edu</t>
  </si>
  <si>
    <t>Other short-term 2016</t>
  </si>
  <si>
    <t>ROSELL, JILL</t>
  </si>
  <si>
    <t>42 EDGEWOOD AVE</t>
  </si>
  <si>
    <t>250 EXCHANGE BLVD.</t>
  </si>
  <si>
    <t>ROSEMORE</t>
  </si>
  <si>
    <t>brosemor@u.rochester.edu</t>
  </si>
  <si>
    <t>ROSEMORE, NORA</t>
  </si>
  <si>
    <t>CPU BOX 271552</t>
  </si>
  <si>
    <t>8650 PINE DRIVE</t>
  </si>
  <si>
    <t>CLOQUET</t>
  </si>
  <si>
    <t>130 EAST HENRIETTA RD</t>
  </si>
  <si>
    <t>ROSEN</t>
  </si>
  <si>
    <t>rrosen4@u.rochester.edu</t>
  </si>
  <si>
    <t>ROSEN, JENNIFER</t>
  </si>
  <si>
    <t>CMC BOX 272716</t>
  </si>
  <si>
    <t>137 HIRST ROAD</t>
  </si>
  <si>
    <t>hrosen@u.rochester.edu</t>
  </si>
  <si>
    <t>Med M&amp;D-Pulmnry/Crit Care Unit</t>
  </si>
  <si>
    <t>Rosenberg</t>
  </si>
  <si>
    <t>arosen24@u.rochester.edu</t>
  </si>
  <si>
    <t>CMC BOX 275160</t>
  </si>
  <si>
    <t>Cincinnati, OH 45215-4411</t>
  </si>
  <si>
    <t>311 Grove Ave</t>
  </si>
  <si>
    <t>45215-4411</t>
  </si>
  <si>
    <t>'+1 (513) 7042309</t>
  </si>
  <si>
    <t>Rosenblatt</t>
  </si>
  <si>
    <t>rrosenb6@u.rochester.edu</t>
  </si>
  <si>
    <t>Ryan Roseblatt</t>
  </si>
  <si>
    <t>CMC BOX 276863</t>
  </si>
  <si>
    <t>Pleasantville, NY 10570-2541</t>
  </si>
  <si>
    <t>12 Pond Hollow Ct</t>
  </si>
  <si>
    <t>10570-2541</t>
  </si>
  <si>
    <t>'+1 (917) 6973663</t>
  </si>
  <si>
    <t>ROSENBLUM</t>
  </si>
  <si>
    <t>drosenb3@u.rochester.edu</t>
  </si>
  <si>
    <t>ROSENBLUM, LORI</t>
  </si>
  <si>
    <t>355 BERESFORD</t>
  </si>
  <si>
    <t>Rosenblum</t>
  </si>
  <si>
    <t>drosen10@u.rochester.edu</t>
  </si>
  <si>
    <t>Newtown Sq, PA 19073-2623</t>
  </si>
  <si>
    <t>800 Montparnasse Pl</t>
  </si>
  <si>
    <t>19073-2623</t>
  </si>
  <si>
    <t>'+1 (610) 3222392</t>
  </si>
  <si>
    <t>Elina</t>
  </si>
  <si>
    <t>Roshchupkina</t>
  </si>
  <si>
    <t>eroshchu@u.rochester.edu</t>
  </si>
  <si>
    <t>ROSMAN</t>
  </si>
  <si>
    <t>srosman@u.rochester.edu</t>
  </si>
  <si>
    <t>ROSMAN, HEDY</t>
  </si>
  <si>
    <t>CMC BOX 272945</t>
  </si>
  <si>
    <t>12621 MT. LAUREL CT</t>
  </si>
  <si>
    <t>REISTERSTOWN</t>
  </si>
  <si>
    <t>MUNRO, HILL COURT</t>
  </si>
  <si>
    <t>michael.ross@simon.rochester.edu</t>
  </si>
  <si>
    <t>mross39@u.rochester.edu</t>
  </si>
  <si>
    <t>CMC BOX 271167</t>
  </si>
  <si>
    <t>Englewood, CO 80111-6214</t>
  </si>
  <si>
    <t>10264 E Crestridge Ln</t>
  </si>
  <si>
    <t>Englewood</t>
  </si>
  <si>
    <t>80111-6214</t>
  </si>
  <si>
    <t>'+1 (503) 4439667</t>
  </si>
  <si>
    <t>ROSSITER</t>
  </si>
  <si>
    <t>jrossit2@u.rochester.edu</t>
  </si>
  <si>
    <t>ROSSITER, DANIEL</t>
  </si>
  <si>
    <t>CMC BOX 274451</t>
  </si>
  <si>
    <t>11764 BELL CROSS CIRCLE</t>
  </si>
  <si>
    <t>537 FRATERNITY RD.</t>
  </si>
  <si>
    <t>6100 HURON LANE</t>
  </si>
  <si>
    <t>CASTLE ROCK</t>
  </si>
  <si>
    <t>Armando</t>
  </si>
  <si>
    <t>Rosso</t>
  </si>
  <si>
    <t>Zemi</t>
  </si>
  <si>
    <t>armando.rosso@simon.rochester.edu</t>
  </si>
  <si>
    <t>ROTHMAN</t>
  </si>
  <si>
    <t>irothman@u.rochester.edu</t>
  </si>
  <si>
    <t>Kings College London</t>
  </si>
  <si>
    <t>RENISICK, DENYS</t>
  </si>
  <si>
    <t>CMC BOX 275611</t>
  </si>
  <si>
    <t>7077 WOODMONT AVENUE</t>
  </si>
  <si>
    <t>SUITE 911</t>
  </si>
  <si>
    <t>28 BARTON STREET</t>
  </si>
  <si>
    <t>20145 LOMOND BLVD.</t>
  </si>
  <si>
    <t>ROTT</t>
  </si>
  <si>
    <t>erott@u.rochester.edu</t>
  </si>
  <si>
    <t>CMC BOX 276180</t>
  </si>
  <si>
    <t>'+1 (716) 5506330</t>
  </si>
  <si>
    <t>Chase</t>
  </si>
  <si>
    <t>Rotteveel</t>
  </si>
  <si>
    <t>crotteve@u.rochester.edu</t>
  </si>
  <si>
    <t>CMC BOX 271962</t>
  </si>
  <si>
    <t>Lawrence Twp, NJ 08648-1057</t>
  </si>
  <si>
    <t>6 Branchwood Ct</t>
  </si>
  <si>
    <t>Lawrence Twp</t>
  </si>
  <si>
    <t>'+1 (267) 6069895</t>
  </si>
  <si>
    <t>Roush</t>
  </si>
  <si>
    <t>jacksonroush@gmail.com</t>
  </si>
  <si>
    <t>broy@u.rochester.edu</t>
  </si>
  <si>
    <t>Neurosurg/Ctr Trans Neuromed</t>
  </si>
  <si>
    <t>Roy</t>
  </si>
  <si>
    <t>MacColl</t>
  </si>
  <si>
    <t>aroy12@u.rochester.edu</t>
  </si>
  <si>
    <t>Salem, OR 97302-3648</t>
  </si>
  <si>
    <t>2385 Crestmont Cir S</t>
  </si>
  <si>
    <t>97302-3648</t>
  </si>
  <si>
    <t>'+1 (503) 9499561</t>
  </si>
  <si>
    <t>Royzer</t>
  </si>
  <si>
    <t>rroyzer2@u.rochester.edu</t>
  </si>
  <si>
    <t>ALICIA</t>
  </si>
  <si>
    <t>ROZARIO</t>
  </si>
  <si>
    <t>arozari2@u.rochester.edu</t>
  </si>
  <si>
    <t>ESPOSITO, AMY</t>
  </si>
  <si>
    <t>CMC BOX 271752</t>
  </si>
  <si>
    <t>1 PHEASANT RUN</t>
  </si>
  <si>
    <t>ROZOWSKY</t>
  </si>
  <si>
    <t>jrozowsk@u.rochester.edu</t>
  </si>
  <si>
    <t>ROZOWSKY, LEON</t>
  </si>
  <si>
    <t>CMC BOX 275548</t>
  </si>
  <si>
    <t>89 FOREST ST</t>
  </si>
  <si>
    <t>515 FRATERNITY RD</t>
  </si>
  <si>
    <t>JINLONG</t>
  </si>
  <si>
    <t>RUAN</t>
  </si>
  <si>
    <t>jruan4@u.rochester.edu</t>
  </si>
  <si>
    <t>CMC BOX 273286</t>
  </si>
  <si>
    <t>256 E Squire Drive</t>
  </si>
  <si>
    <t>'+1 (585) 3694033</t>
  </si>
  <si>
    <t>Rubakha</t>
  </si>
  <si>
    <t>jrubakha@u.rochester.edu</t>
  </si>
  <si>
    <t>waiting for caf - Nominated 10-1-24</t>
  </si>
  <si>
    <t>CMC BOX 273740</t>
  </si>
  <si>
    <t>New York, NY 10009-2540</t>
  </si>
  <si>
    <t>277 Avenue C Apt 10B</t>
  </si>
  <si>
    <t>10009-2540</t>
  </si>
  <si>
    <t>'+1 (917) 3658650</t>
  </si>
  <si>
    <t>RUBEN</t>
  </si>
  <si>
    <t>LILLIAN</t>
  </si>
  <si>
    <t>cruben@u.rochester.edu</t>
  </si>
  <si>
    <t>RUBEN, SCOTT</t>
  </si>
  <si>
    <t>CMC BOX 275022</t>
  </si>
  <si>
    <t>119 CITATION CT</t>
  </si>
  <si>
    <t>LOVELAND</t>
  </si>
  <si>
    <t>Madelyn</t>
  </si>
  <si>
    <t>Rubenstein</t>
  </si>
  <si>
    <t>mrubenst@u.rochester.edu</t>
  </si>
  <si>
    <t>Mallory</t>
  </si>
  <si>
    <t>Rubin</t>
  </si>
  <si>
    <t>41 Arthur Ave</t>
  </si>
  <si>
    <t>Heidi Rubin</t>
  </si>
  <si>
    <t>RUBINSTEIN</t>
  </si>
  <si>
    <t>eric.rubinstein@simon.rochester.edu</t>
  </si>
  <si>
    <t>Clin &amp; Trans Science Institute</t>
  </si>
  <si>
    <t>RUBIO</t>
  </si>
  <si>
    <t>krubio@u.rochester.edu</t>
  </si>
  <si>
    <t>RUBIO, JOEL</t>
  </si>
  <si>
    <t>MASTER OF PUBLIC HEALTH</t>
  </si>
  <si>
    <t>PUBLIC HEALTH</t>
  </si>
  <si>
    <t>CMC BOX 272209</t>
  </si>
  <si>
    <t>33 ACHO CIRCLE, NIMITZ ESTATES</t>
  </si>
  <si>
    <t>PITI</t>
  </si>
  <si>
    <t>3 ENTERPRISE ST</t>
  </si>
  <si>
    <t>RUDD</t>
  </si>
  <si>
    <t>jrudd@u.rochester.edu</t>
  </si>
  <si>
    <t>RUDD, MILES</t>
  </si>
  <si>
    <t>CMC BOX 273425</t>
  </si>
  <si>
    <t>386 SE MANZANITA DR.</t>
  </si>
  <si>
    <t>MADRAS</t>
  </si>
  <si>
    <t>1500 PLYMOUTH AVE</t>
  </si>
  <si>
    <t>721 E RIDGEVIEW DR</t>
  </si>
  <si>
    <t>CULVER</t>
  </si>
  <si>
    <t>RUEDA</t>
  </si>
  <si>
    <t>crueda@u.rochester.edu</t>
  </si>
  <si>
    <t>RUEDA, HERREN</t>
  </si>
  <si>
    <t>15 WINDSOR ST</t>
  </si>
  <si>
    <t>56 KNIGHT RD EXT</t>
  </si>
  <si>
    <t>RUFFNER</t>
  </si>
  <si>
    <t>sruffner@u.rochester.edu</t>
  </si>
  <si>
    <t>RUFFNER, CAROLYN</t>
  </si>
  <si>
    <t>CPU BOX 274862</t>
  </si>
  <si>
    <t>3676 BUFFALO RD</t>
  </si>
  <si>
    <t>ALLEGANY</t>
  </si>
  <si>
    <t>148 NORTH 2ND ST</t>
  </si>
  <si>
    <t>LETICIA</t>
  </si>
  <si>
    <t>RUFFO ROBERTO DARUGE</t>
  </si>
  <si>
    <t>ldaruge@u.rochester.edu</t>
  </si>
  <si>
    <t>DARUGE, RUDINEY</t>
  </si>
  <si>
    <t>CMC BOX 275467</t>
  </si>
  <si>
    <t>132 BARTON STREET</t>
  </si>
  <si>
    <t>KAREN</t>
  </si>
  <si>
    <t>RUIZ</t>
  </si>
  <si>
    <t>kruiz3@u.rochester.edu</t>
  </si>
  <si>
    <t>LOPEZ, ALEJANDRA</t>
  </si>
  <si>
    <t>CPU BOX 271171</t>
  </si>
  <si>
    <t>231 RAVENHILL DR.</t>
  </si>
  <si>
    <t>raquel_garcia@urmc.rochester.edu</t>
  </si>
  <si>
    <t>Ctr for Leading Innov &amp; Collab</t>
  </si>
  <si>
    <t>Natalia</t>
  </si>
  <si>
    <t>Ruiz</t>
  </si>
  <si>
    <t>nruiz2@u.rochester.edu</t>
  </si>
  <si>
    <t>Petition approved.</t>
  </si>
  <si>
    <t>RUNKLE</t>
  </si>
  <si>
    <t>mrunkle@u.rochester.edu</t>
  </si>
  <si>
    <t>ELMSLIE, KRISTINA</t>
  </si>
  <si>
    <t>448 WEST CHOCOLATE AVE.</t>
  </si>
  <si>
    <t>HERSHEY</t>
  </si>
  <si>
    <t>APARTMENT 2314</t>
  </si>
  <si>
    <t>Kiana</t>
  </si>
  <si>
    <t>Rushdan</t>
  </si>
  <si>
    <t>krushdan@simon.rochester.edu</t>
  </si>
  <si>
    <t>High Point, NC 27260-8483</t>
  </si>
  <si>
    <t>3856 Banbridge Dr</t>
  </si>
  <si>
    <t>High Point</t>
  </si>
  <si>
    <t>27260-8483</t>
  </si>
  <si>
    <t>'+1 (336) 8237644</t>
  </si>
  <si>
    <t>RUSKIKH</t>
  </si>
  <si>
    <t>mruskikh@u.rochester.edu</t>
  </si>
  <si>
    <t>HEATH, LISA</t>
  </si>
  <si>
    <t>CMC BOX 277241</t>
  </si>
  <si>
    <t>14101 BLUEJACKET ST</t>
  </si>
  <si>
    <t>OVERLAND PARK</t>
  </si>
  <si>
    <t>'+19132195558</t>
  </si>
  <si>
    <t>RIVER VIEW BUILD. G 219A</t>
  </si>
  <si>
    <t>RUSOFF</t>
  </si>
  <si>
    <t>srusoff@u.rochester.edu</t>
  </si>
  <si>
    <t>Application form sent 10/16</t>
  </si>
  <si>
    <t>RUSOFF, MEREDITH</t>
  </si>
  <si>
    <t>CMC BOX 273735</t>
  </si>
  <si>
    <t>10 JORDAN LANE</t>
  </si>
  <si>
    <t>ARDSLEY</t>
  </si>
  <si>
    <t>raymond.russell@simon.rochester.edu</t>
  </si>
  <si>
    <t>2607 SCHELLIN RD</t>
  </si>
  <si>
    <t>WOOSTER</t>
  </si>
  <si>
    <t>9250 SHADY LAKE DR</t>
  </si>
  <si>
    <t>APT 103D</t>
  </si>
  <si>
    <t>STREETSBORO</t>
  </si>
  <si>
    <t>Russo</t>
  </si>
  <si>
    <t>arusso7@ur.rochester.edu</t>
  </si>
  <si>
    <t>468 Park Avenue</t>
  </si>
  <si>
    <t>'+1 (585) 4105978</t>
  </si>
  <si>
    <t>RUST</t>
  </si>
  <si>
    <t>rrust2@u.rochester.edu</t>
  </si>
  <si>
    <t>CMC BOX 276750</t>
  </si>
  <si>
    <t>Pittsburgh, PA 15217-2585</t>
  </si>
  <si>
    <t>1341 Fairstead Ln</t>
  </si>
  <si>
    <t>15217-2585</t>
  </si>
  <si>
    <t>'+1 (412) 9262385</t>
  </si>
  <si>
    <t>RUTAGARAMA</t>
  </si>
  <si>
    <t>nrutagar@u.rochester.edu</t>
  </si>
  <si>
    <t>RUTAGARAMA, FRANOCIS</t>
  </si>
  <si>
    <t>CMC BOX 274051</t>
  </si>
  <si>
    <t>700 LANCASTER AVE</t>
  </si>
  <si>
    <t>CARLEEN</t>
  </si>
  <si>
    <t>RUTHERFORD</t>
  </si>
  <si>
    <t>Joan</t>
  </si>
  <si>
    <t>cruther2@u.rochester.edu</t>
  </si>
  <si>
    <t>RUTHERFORD, ANTHONY</t>
  </si>
  <si>
    <t>24 ASHBURY CIRCLE</t>
  </si>
  <si>
    <t>STEPHANIA</t>
  </si>
  <si>
    <t>crutherf@u.rochester.edu</t>
  </si>
  <si>
    <t>CPU BOX 275022</t>
  </si>
  <si>
    <t>24 ASHBURY CIR</t>
  </si>
  <si>
    <t>GUNTIS</t>
  </si>
  <si>
    <t>RUTINS</t>
  </si>
  <si>
    <t>JANIS</t>
  </si>
  <si>
    <t>grutins@u.rochester.edu</t>
  </si>
  <si>
    <t>RUTINS, DAIGA</t>
  </si>
  <si>
    <t>CPU BOX 273323</t>
  </si>
  <si>
    <t>2608 LOMA ST</t>
  </si>
  <si>
    <t>RUTLEDGE</t>
  </si>
  <si>
    <t>jrutled4@u.rochester.edu</t>
  </si>
  <si>
    <t>RUTLEDGE, JOSEPH</t>
  </si>
  <si>
    <t>41 SAMSON LANE</t>
  </si>
  <si>
    <t>1300 PLYMOUTH AVE</t>
  </si>
  <si>
    <t>RYU</t>
  </si>
  <si>
    <t>MEESUN</t>
  </si>
  <si>
    <t>cryu@u.rochester.edu</t>
  </si>
  <si>
    <t>CMC BOX 271541</t>
  </si>
  <si>
    <t>Lawrenceville, NJ 08648</t>
  </si>
  <si>
    <t>14 Clementon Way</t>
  </si>
  <si>
    <t>'+1 (609) 9378382</t>
  </si>
  <si>
    <t>NAEL</t>
  </si>
  <si>
    <t>SAAD</t>
  </si>
  <si>
    <t>nael_saad@urmc.rochester.edu</t>
  </si>
  <si>
    <t>Imaging Sciences-Faculty</t>
  </si>
  <si>
    <t>Sabatino</t>
  </si>
  <si>
    <t>msabati3@u.rochester.edu</t>
  </si>
  <si>
    <t>Verona, Italy</t>
  </si>
  <si>
    <t>CMC BOX 277</t>
  </si>
  <si>
    <t>Syosset, NY 11791-4810</t>
  </si>
  <si>
    <t>71 Syosset Cir</t>
  </si>
  <si>
    <t>Syosset</t>
  </si>
  <si>
    <t>11791-4810</t>
  </si>
  <si>
    <t>'+1 (516) 4106895</t>
  </si>
  <si>
    <t>Sabido</t>
  </si>
  <si>
    <t>michael.sabido@simon.rochester.edu</t>
  </si>
  <si>
    <t>Adelya</t>
  </si>
  <si>
    <t>Sabirova</t>
  </si>
  <si>
    <t>BRUNO</t>
  </si>
  <si>
    <t>SACATUCUA</t>
  </si>
  <si>
    <t>D. A.</t>
  </si>
  <si>
    <t>bsacatuc@u.rochester.edu</t>
  </si>
  <si>
    <t>MOZAMBIQUE</t>
  </si>
  <si>
    <t>AFONSO, AGOSTINHO</t>
  </si>
  <si>
    <t>12 Malhangalene Ave</t>
  </si>
  <si>
    <t>Maputo</t>
  </si>
  <si>
    <t>Mozambique</t>
  </si>
  <si>
    <t>'+258845297885</t>
  </si>
  <si>
    <t>Agostinho Afonso</t>
  </si>
  <si>
    <t>SAWINEE</t>
  </si>
  <si>
    <t>SACHDEV</t>
  </si>
  <si>
    <t>ssachde2@u.rochester.edu</t>
  </si>
  <si>
    <t>KHANIJOU, SARAJEETKAUR</t>
  </si>
  <si>
    <t>CMC BOX 272576</t>
  </si>
  <si>
    <t>DEKEWEIT 663</t>
  </si>
  <si>
    <t>MARIEL</t>
  </si>
  <si>
    <t>SACKMAN</t>
  </si>
  <si>
    <t>msackman@u.rochester.edu</t>
  </si>
  <si>
    <t>SACKMAN, LESLIE</t>
  </si>
  <si>
    <t>CMC BOX 272611</t>
  </si>
  <si>
    <t>150 FOX RUN</t>
  </si>
  <si>
    <t>GALE HOUSE, HILL COURT ROAD</t>
  </si>
  <si>
    <t>SADRAKULA</t>
  </si>
  <si>
    <t>esadraku@u.rochester.edu</t>
  </si>
  <si>
    <t>SADRAKULA, CINDY</t>
  </si>
  <si>
    <t>77 HICKORY LN</t>
  </si>
  <si>
    <t>GAIA</t>
  </si>
  <si>
    <t>SAETERMOE-HOWARD</t>
  </si>
  <si>
    <t>gsaeterm@u.rochester.edu</t>
  </si>
  <si>
    <t>SAETERMOE, CARRIE</t>
  </si>
  <si>
    <t>APT 308</t>
  </si>
  <si>
    <t>11205 RAYLAND DR</t>
  </si>
  <si>
    <t>KAGEL CANYON</t>
  </si>
  <si>
    <t>484 E MAIN ST APT 308</t>
  </si>
  <si>
    <t>9828 STATE ST APT F</t>
  </si>
  <si>
    <t>SOUTH GATE</t>
  </si>
  <si>
    <t>Sagar</t>
  </si>
  <si>
    <t>U</t>
  </si>
  <si>
    <t>asagar@u.rochester.edu</t>
  </si>
  <si>
    <t>Nominated 9-30-24 CAF under review</t>
  </si>
  <si>
    <t>CMC BOX 273002</t>
  </si>
  <si>
    <t>Santa Clara, CA 95051-4210</t>
  </si>
  <si>
    <t>1012 Teal Dr</t>
  </si>
  <si>
    <t>Santa Clara</t>
  </si>
  <si>
    <t>95051-4210</t>
  </si>
  <si>
    <t>'+1 (408) 6633460</t>
  </si>
  <si>
    <t>Saha</t>
  </si>
  <si>
    <t>asaha5@u.rochester.edu</t>
  </si>
  <si>
    <t>CMC BOX 27035F</t>
  </si>
  <si>
    <t>Astoria, NY 11105-3340</t>
  </si>
  <si>
    <t>2314 21st Ave</t>
  </si>
  <si>
    <t>11105-3340</t>
  </si>
  <si>
    <t>'+1 (718) 2782421</t>
  </si>
  <si>
    <t>Natan</t>
  </si>
  <si>
    <t>Sahilu</t>
  </si>
  <si>
    <t>Yalew</t>
  </si>
  <si>
    <t>nsahilu@u.rochester.edu</t>
  </si>
  <si>
    <t>CMC BOX 271838</t>
  </si>
  <si>
    <t>San Jose, CA 95125</t>
  </si>
  <si>
    <t>1792 Braddock Ct</t>
  </si>
  <si>
    <t>ZAIN</t>
  </si>
  <si>
    <t>SAIGOL</t>
  </si>
  <si>
    <t>zsaigol@u.rochester.edu</t>
  </si>
  <si>
    <t>University of Nicosia TC</t>
  </si>
  <si>
    <t>QUERESHY, FARIHA</t>
  </si>
  <si>
    <t>CPU BOX 275749</t>
  </si>
  <si>
    <t>13 WHITE PINE ROAD</t>
  </si>
  <si>
    <t>NEW HARTFORD</t>
  </si>
  <si>
    <t>500 WILSON BLV</t>
  </si>
  <si>
    <t>6 WEXFORD CT</t>
  </si>
  <si>
    <t>Ayaan</t>
  </si>
  <si>
    <t>Sait</t>
  </si>
  <si>
    <t>asait@u.Rochester.edu</t>
  </si>
  <si>
    <t>Chennai, India</t>
  </si>
  <si>
    <t>Jihaan</t>
  </si>
  <si>
    <t>Sakariya</t>
  </si>
  <si>
    <t>jsakariy@u.Rochester.edu</t>
  </si>
  <si>
    <t>D-502 Bhulabhai Park, Adajan, Surat.</t>
  </si>
  <si>
    <t>Surat</t>
  </si>
  <si>
    <t>'+91 (99786) 11854</t>
  </si>
  <si>
    <t>SALAZAR</t>
  </si>
  <si>
    <t>asalaza7@u.rochester.edu</t>
  </si>
  <si>
    <t>SALAZAR, LAURA</t>
  </si>
  <si>
    <t>CMC BOX 276870</t>
  </si>
  <si>
    <t>626 RIVERSIDE DR, APT 12P</t>
  </si>
  <si>
    <t>RIVERVIEW D</t>
  </si>
  <si>
    <t>87 HAMILTON PL APT 5S</t>
  </si>
  <si>
    <t>TORI</t>
  </si>
  <si>
    <t>SALDIVIA</t>
  </si>
  <si>
    <t>GENAE</t>
  </si>
  <si>
    <t>tsaldivi@u.rochester.edu</t>
  </si>
  <si>
    <t>IES Abroad London Direct Enrollment - School of Oriental &amp; African Studies</t>
  </si>
  <si>
    <t>WHITEMAN, GAIL</t>
  </si>
  <si>
    <t>CPU BOX 271916</t>
  </si>
  <si>
    <t>107-54 164TH STREET</t>
  </si>
  <si>
    <t>nsalem@u.rochester.edu</t>
  </si>
  <si>
    <t>CMC BOX 275713</t>
  </si>
  <si>
    <t>1-1111</t>
  </si>
  <si>
    <t>Rua Bernardo Sanches 160</t>
  </si>
  <si>
    <t>Sao Paulo</t>
  </si>
  <si>
    <t>S?</t>
  </si>
  <si>
    <t>'+55 (11) 999214007 x</t>
  </si>
  <si>
    <t>SALEN</t>
  </si>
  <si>
    <t>ALLEGRA</t>
  </si>
  <si>
    <t>ssalen2@u.rochester.edu</t>
  </si>
  <si>
    <t>Hamilton College - Beijing, China TC</t>
  </si>
  <si>
    <t>SALEN, DIANA</t>
  </si>
  <si>
    <t>CPU BOX 272251</t>
  </si>
  <si>
    <t>35 EAST 85TH STREET APT. 2A</t>
  </si>
  <si>
    <t>955 HILL COURT ROAD</t>
  </si>
  <si>
    <t>SALIBA</t>
  </si>
  <si>
    <t>msaliba@u.rochester.edu</t>
  </si>
  <si>
    <t>SALIBA, DENISE</t>
  </si>
  <si>
    <t>CMC BOX 274015</t>
  </si>
  <si>
    <t>67 WILLIAM ROAD</t>
  </si>
  <si>
    <t>SMITHFIELD</t>
  </si>
  <si>
    <t>Matias</t>
  </si>
  <si>
    <t>Salinas Pintos</t>
  </si>
  <si>
    <t>msalina6@u.rochester.edu</t>
  </si>
  <si>
    <t>CMC BOX 274361</t>
  </si>
  <si>
    <t>CMC Box 274361</t>
  </si>
  <si>
    <t>'+595 (21) 3390904</t>
  </si>
  <si>
    <t>KAITLIN</t>
  </si>
  <si>
    <t>SALL</t>
  </si>
  <si>
    <t>THERESE</t>
  </si>
  <si>
    <t>kaitlin.sall@simon.rochester.edu</t>
  </si>
  <si>
    <t>3601 OSTROM CT.</t>
  </si>
  <si>
    <t>46143-765</t>
  </si>
  <si>
    <t>SALTZ</t>
  </si>
  <si>
    <t>dsaltz@u.rochester.edu</t>
  </si>
  <si>
    <t>TEAN at Auckland, New Zealand</t>
  </si>
  <si>
    <t>SALTZ, JEFF</t>
  </si>
  <si>
    <t>CMC BOX 271314</t>
  </si>
  <si>
    <t>645 WOODCREST AVE</t>
  </si>
  <si>
    <t>ARDMORE</t>
  </si>
  <si>
    <t>1256 SOUTH PLYMOUTH AVE</t>
  </si>
  <si>
    <t>8102 ARDMORE AVE</t>
  </si>
  <si>
    <t>WYNDMOOR</t>
  </si>
  <si>
    <t>REANNA</t>
  </si>
  <si>
    <t>SALVADOR</t>
  </si>
  <si>
    <t>DUMAGUIN</t>
  </si>
  <si>
    <t>rsalvad2@u.rochester.edu</t>
  </si>
  <si>
    <t>Quito, Ecuador;Galapagos, Ecuador</t>
  </si>
  <si>
    <t>CMC BOX 277333</t>
  </si>
  <si>
    <t>West Covina, CA 91792</t>
  </si>
  <si>
    <t>1227 East Maplegrove Street</t>
  </si>
  <si>
    <t>West Covina</t>
  </si>
  <si>
    <t>'+1 (626) 8270968</t>
  </si>
  <si>
    <t>1227 E Maplegrove St</t>
  </si>
  <si>
    <t>626-665-0545</t>
  </si>
  <si>
    <t>Lyndon Salvador</t>
  </si>
  <si>
    <t>Samantaroy</t>
  </si>
  <si>
    <t>ssamanta@u.rochester.edu</t>
  </si>
  <si>
    <t>Vienna, VA 22180-4911</t>
  </si>
  <si>
    <t>904 Echols St SE</t>
  </si>
  <si>
    <t>22180-4911</t>
  </si>
  <si>
    <t>'+1 (703) 7135653</t>
  </si>
  <si>
    <t>SAMKOFF</t>
  </si>
  <si>
    <t>jsamkoff@u.rochester.edu</t>
  </si>
  <si>
    <t>221 Wilshire Road</t>
  </si>
  <si>
    <t>'+1 (585) 9433696</t>
  </si>
  <si>
    <t>Srujamya</t>
  </si>
  <si>
    <t>Sampathi</t>
  </si>
  <si>
    <t>ssampat3@u.Rochester.edu</t>
  </si>
  <si>
    <t>Ayanna</t>
  </si>
  <si>
    <t>Sampson</t>
  </si>
  <si>
    <t>asampso3@simon.rochester.edu</t>
  </si>
  <si>
    <t>Rochester, NY 14611-2327</t>
  </si>
  <si>
    <t>595 Brown St</t>
  </si>
  <si>
    <t>14611-2327</t>
  </si>
  <si>
    <t>'+1 (585) 7734424</t>
  </si>
  <si>
    <t>Liliya_Samuel@URMC.Rochester.edu</t>
  </si>
  <si>
    <t>SAMUELSON</t>
  </si>
  <si>
    <t>asamuel5@u.rochester.edu</t>
  </si>
  <si>
    <t>SAMUELSON, GEORGE</t>
  </si>
  <si>
    <t>CPU BOX 273443</t>
  </si>
  <si>
    <t>7107 58TH ST. CT. W.</t>
  </si>
  <si>
    <t>UNIVERSITY PLACE</t>
  </si>
  <si>
    <t>BUILDING B 306</t>
  </si>
  <si>
    <t>Chagan</t>
  </si>
  <si>
    <t>Sanathu</t>
  </si>
  <si>
    <t>csanathu@simon.rochester.edu</t>
  </si>
  <si>
    <t>325 Oxford Street</t>
  </si>
  <si>
    <t>'+1 (574) 9039586</t>
  </si>
  <si>
    <t>IGNACIO</t>
  </si>
  <si>
    <t>SANCHEZ</t>
  </si>
  <si>
    <t>isanche2@u.rochester.edu</t>
  </si>
  <si>
    <t>SANCHEZ, FEDERICO</t>
  </si>
  <si>
    <t>CMC BOX 275970</t>
  </si>
  <si>
    <t>570 TOLDT FOREST CT</t>
  </si>
  <si>
    <t>vsanche3@u.rochester.edu</t>
  </si>
  <si>
    <t>SEYMOUR, GABRIELA</t>
  </si>
  <si>
    <t>CMC BOX 276206</t>
  </si>
  <si>
    <t>12223 HIGHLAND AVE STE 106</t>
  </si>
  <si>
    <t>RANCHO CUCAMONGA</t>
  </si>
  <si>
    <t>1025 GENESEE ST.</t>
  </si>
  <si>
    <t>Ivana</t>
  </si>
  <si>
    <t>Sanchez</t>
  </si>
  <si>
    <t>isanche7@u.rochester.edu</t>
  </si>
  <si>
    <t>CMC BOX 275905</t>
  </si>
  <si>
    <t>San Lorenzo, PR 00754</t>
  </si>
  <si>
    <t>Carr. 183 km 7.5 Bo. Hato</t>
  </si>
  <si>
    <t>San Lorenzo</t>
  </si>
  <si>
    <t>'+1 (787) 4141696</t>
  </si>
  <si>
    <t>JORGE</t>
  </si>
  <si>
    <t>SANCHEZ DE LLANO</t>
  </si>
  <si>
    <t>jsanch14@u.rochester.edu</t>
  </si>
  <si>
    <t>SANCHEZ GARCIA, ARTURO</t>
  </si>
  <si>
    <t>'+525556886387</t>
  </si>
  <si>
    <t>1331 MT HOPE AVE APT 309</t>
  </si>
  <si>
    <t>RAFAEL</t>
  </si>
  <si>
    <t>SANCHEZ MONTES</t>
  </si>
  <si>
    <t>rsanche9@u.rochester.edu</t>
  </si>
  <si>
    <t>MONTES VEGA, FABIOLA</t>
  </si>
  <si>
    <t>113 BROOKS CROSSING</t>
  </si>
  <si>
    <t>Sanchez Soria</t>
  </si>
  <si>
    <t>nsanche7@ur.rochester.edu</t>
  </si>
  <si>
    <t>Yokohama, Japan</t>
  </si>
  <si>
    <t>Fraccionamiento Bosques de Santa Fe</t>
  </si>
  <si>
    <t>Ejercito Nacional 9331-21</t>
  </si>
  <si>
    <t>Ciudad Juarez</t>
  </si>
  <si>
    <t>'+1 (585) 6358025</t>
  </si>
  <si>
    <t>SANDAGATA</t>
  </si>
  <si>
    <t>csandaga@u.rochester.edu</t>
  </si>
  <si>
    <t>SANDAGATA, ROBB</t>
  </si>
  <si>
    <t>CMC BOX 275161</t>
  </si>
  <si>
    <t>340 HARRISON ROAD</t>
  </si>
  <si>
    <t>MUNRO HOUSE, HILL COURT RD</t>
  </si>
  <si>
    <t>Sandon</t>
  </si>
  <si>
    <t>dsandon@simon.rochester.edu</t>
  </si>
  <si>
    <t>172 Colebourne Road</t>
  </si>
  <si>
    <t>'+1 (585) 6299809</t>
  </si>
  <si>
    <t>Dayvi</t>
  </si>
  <si>
    <t>Sandoval</t>
  </si>
  <si>
    <t>dsandova@u.rochester.edu</t>
  </si>
  <si>
    <t>SANDOVAL, CARLOS</t>
  </si>
  <si>
    <t>CMC BOX 271394</t>
  </si>
  <si>
    <t>284 EAST 206TH STREET, APT. 3B</t>
  </si>
  <si>
    <t>BURTON HALL 113</t>
  </si>
  <si>
    <t>Kellen</t>
  </si>
  <si>
    <t>Sandy</t>
  </si>
  <si>
    <t>kellenpsandy@gmail.com</t>
  </si>
  <si>
    <t>St. Norbert College</t>
  </si>
  <si>
    <t>ST. NORBERT COLLEGE</t>
  </si>
  <si>
    <t>4113 Teal court</t>
  </si>
  <si>
    <t>FAISAL</t>
  </si>
  <si>
    <t>SANI</t>
  </si>
  <si>
    <t>FALALU</t>
  </si>
  <si>
    <t>fsani@u.rochester.edu</t>
  </si>
  <si>
    <t>CMC BOX 272632</t>
  </si>
  <si>
    <t>Montezuma, NM 87731-1000</t>
  </si>
  <si>
    <t>4 Campus Dr</t>
  </si>
  <si>
    <t>Montezuma</t>
  </si>
  <si>
    <t>87731-1000</t>
  </si>
  <si>
    <t>'+1 (404) 7868403</t>
  </si>
  <si>
    <t>3370 Drayton manor run</t>
  </si>
  <si>
    <t>troksy@yahoo.com</t>
  </si>
  <si>
    <t>aunt</t>
  </si>
  <si>
    <t>Sanna</t>
  </si>
  <si>
    <t>esanna@u.rochester.edu</t>
  </si>
  <si>
    <t>Bronxville, NY 10708-1807</t>
  </si>
  <si>
    <t>22 Mckinley St</t>
  </si>
  <si>
    <t>Bronxville</t>
  </si>
  <si>
    <t>10708-1807</t>
  </si>
  <si>
    <t>'+1 (914) 5883516</t>
  </si>
  <si>
    <t>SANNICANDRO</t>
  </si>
  <si>
    <t>msannica@u.rochester.edu</t>
  </si>
  <si>
    <t>SANNICANDRO, JOSEPH</t>
  </si>
  <si>
    <t>92 SHADYSIDE AVE</t>
  </si>
  <si>
    <t>VAELNTINE TOWER, 400 KENDRICK</t>
  </si>
  <si>
    <t>Esmeralda</t>
  </si>
  <si>
    <t>Adriana</t>
  </si>
  <si>
    <t>esantia8@u.rochester.edu</t>
  </si>
  <si>
    <t>33 Green Knolls Drive</t>
  </si>
  <si>
    <t>'+1 (347) 6008446</t>
  </si>
  <si>
    <t>STACEY</t>
  </si>
  <si>
    <t>SARACENE</t>
  </si>
  <si>
    <t>stacey.saracene@simon.rochester.edu</t>
  </si>
  <si>
    <t>46 PENNICOTT CIRCLE</t>
  </si>
  <si>
    <t>Guillermo</t>
  </si>
  <si>
    <t>gsarah@u.rochester.edu</t>
  </si>
  <si>
    <t>Mathematics and Statistics [MST]</t>
  </si>
  <si>
    <t>CMC BOX 277149</t>
  </si>
  <si>
    <t>Laurens, SC 29360-3823</t>
  </si>
  <si>
    <t>207 Melrose Dr</t>
  </si>
  <si>
    <t>Laurens</t>
  </si>
  <si>
    <t>29360-3823</t>
  </si>
  <si>
    <t>'+1 (850) 6933181</t>
  </si>
  <si>
    <t>KYLIE</t>
  </si>
  <si>
    <t>SARGEANT</t>
  </si>
  <si>
    <t>ksargean@u.rochester.edu</t>
  </si>
  <si>
    <t>Jerusalem, Israel;Istanbul, Turkey;Amsterdam, Netherlands</t>
  </si>
  <si>
    <t>SARGEANT, KRISTINA</t>
  </si>
  <si>
    <t>278 SOUTHEAST DR</t>
  </si>
  <si>
    <t>TALLMADGE</t>
  </si>
  <si>
    <t>1206 SOUTH PLYMOUTH AVE</t>
  </si>
  <si>
    <t>350 Oxford Street</t>
  </si>
  <si>
    <t>SARIN</t>
  </si>
  <si>
    <t>rsarin@u.rochester.edu</t>
  </si>
  <si>
    <t>CMC BOX 271951</t>
  </si>
  <si>
    <t>Newton, MA 02459</t>
  </si>
  <si>
    <t>701 Saw Mill Brook Pkwy</t>
  </si>
  <si>
    <t>Newton</t>
  </si>
  <si>
    <t>'+1 (617) 6780504</t>
  </si>
  <si>
    <t>Saskowski</t>
  </si>
  <si>
    <t>asaskowski@keuka.edu</t>
  </si>
  <si>
    <t>Kshitija</t>
  </si>
  <si>
    <t>Satawalekar</t>
  </si>
  <si>
    <t>ksatawal@Simon.rochester.edu</t>
  </si>
  <si>
    <t>MALAVIKA</t>
  </si>
  <si>
    <t>SATHEESH</t>
  </si>
  <si>
    <t>msathees@u.rochester.edu</t>
  </si>
  <si>
    <t>SATHEESH, BINDHU</t>
  </si>
  <si>
    <t>CMC BOX 276540</t>
  </si>
  <si>
    <t>15 EMBASSY DRIVE</t>
  </si>
  <si>
    <t>RIVERVIEW APARTMENTS, G204</t>
  </si>
  <si>
    <t>Sattler</t>
  </si>
  <si>
    <t>hsattler@u.rochester.edu</t>
  </si>
  <si>
    <t>SAUBERMANN</t>
  </si>
  <si>
    <t>rsauberm@u.rochester.edu</t>
  </si>
  <si>
    <t>SAUBERMANN, LAWRENCE</t>
  </si>
  <si>
    <t>69 EDGEMONT ROAD</t>
  </si>
  <si>
    <t>6 WENHAM LN.</t>
  </si>
  <si>
    <t>PERINTON</t>
  </si>
  <si>
    <t>esauberm@u.rochester.edu</t>
  </si>
  <si>
    <t>CMC BOX 275175</t>
  </si>
  <si>
    <t>1960 Calkins Rd</t>
  </si>
  <si>
    <t>'+1 (585) 8578149</t>
  </si>
  <si>
    <t>Saulle</t>
  </si>
  <si>
    <t>msaulle@u.rochester.edu</t>
  </si>
  <si>
    <t>ALESSANDRA</t>
  </si>
  <si>
    <t>SAURO</t>
  </si>
  <si>
    <t>asauro@u.rochester.edu</t>
  </si>
  <si>
    <t>SAURO, NANCY</t>
  </si>
  <si>
    <t>CPU BOX 271073</t>
  </si>
  <si>
    <t>8 LYONS ROAD</t>
  </si>
  <si>
    <t>Collin</t>
  </si>
  <si>
    <t>Sauter</t>
  </si>
  <si>
    <t>sauterc2@msu.edu</t>
  </si>
  <si>
    <t>40 Brougham Dr.</t>
  </si>
  <si>
    <t>MADALYNE</t>
  </si>
  <si>
    <t>SAVICH</t>
  </si>
  <si>
    <t>msavich2@u.rochester.edu</t>
  </si>
  <si>
    <t>SAVICH, SLADANA</t>
  </si>
  <si>
    <t>6304 PENNINGTON DR</t>
  </si>
  <si>
    <t>WHITE LAKE</t>
  </si>
  <si>
    <t>SAVITZ</t>
  </si>
  <si>
    <t>jsavitz@u.rochester.edu</t>
  </si>
  <si>
    <t>SAVITZ, KATHY</t>
  </si>
  <si>
    <t>CMC BOX 274212</t>
  </si>
  <si>
    <t>628 RIVERSVILLE ROAD</t>
  </si>
  <si>
    <t>GREENWICH</t>
  </si>
  <si>
    <t>58 SPRUCE AVE</t>
  </si>
  <si>
    <t>SAWYER</t>
  </si>
  <si>
    <t>esawyer2@u.rochester.edu</t>
  </si>
  <si>
    <t>Glenview, IL 60026-1056</t>
  </si>
  <si>
    <t>4107 Chester Dr</t>
  </si>
  <si>
    <t>60026-1056</t>
  </si>
  <si>
    <t>'+1 (847) 8309221</t>
  </si>
  <si>
    <t>SAXTON</t>
  </si>
  <si>
    <t>nsaxton@u.rochester.edu</t>
  </si>
  <si>
    <t>SAXTON, NICHOLAS</t>
  </si>
  <si>
    <t>2 UPTON PARK APT. B</t>
  </si>
  <si>
    <t>4305 S STATE ROUTE 53</t>
  </si>
  <si>
    <t>TIFFIN</t>
  </si>
  <si>
    <t>SCARPULLA</t>
  </si>
  <si>
    <t>escarpul@u.rochester.edu</t>
  </si>
  <si>
    <t>SCARPULLA, JAMES</t>
  </si>
  <si>
    <t>CMC BOX 271266</t>
  </si>
  <si>
    <t>185 E. KING RD.</t>
  </si>
  <si>
    <t>ITHACA</t>
  </si>
  <si>
    <t>SCHACHT</t>
  </si>
  <si>
    <t>sschacht@u.rochester.edu</t>
  </si>
  <si>
    <t>SCHACHT, PAUL</t>
  </si>
  <si>
    <t>Sam</t>
  </si>
  <si>
    <t>CMC BOX 273175</t>
  </si>
  <si>
    <t>957 HIGHLAND AVE</t>
  </si>
  <si>
    <t>SUNY Geneseo Iceland</t>
  </si>
  <si>
    <t>SCHAEFER</t>
  </si>
  <si>
    <t>EMILIE JANE</t>
  </si>
  <si>
    <t>aschaef3@u.rochester.edu</t>
  </si>
  <si>
    <t>SCHAEFER, PETER</t>
  </si>
  <si>
    <t>66 VALLEY DRIVE</t>
  </si>
  <si>
    <t>WEST SAND LAKE</t>
  </si>
  <si>
    <t>880 SOUTH AVE</t>
  </si>
  <si>
    <t>SCHAER</t>
  </si>
  <si>
    <t>christoph.schaer@simon.rochester.edu</t>
  </si>
  <si>
    <t>ZAMMARETTI, PRISCA</t>
  </si>
  <si>
    <t>41-786143171</t>
  </si>
  <si>
    <t>166 E SQUIRE DR</t>
  </si>
  <si>
    <t>Schaffer</t>
  </si>
  <si>
    <t>aschaff5@u.rochester.edu</t>
  </si>
  <si>
    <t>CLS Turkey TC</t>
  </si>
  <si>
    <t>Ankara, Turkey</t>
  </si>
  <si>
    <t>Political Science Col</t>
  </si>
  <si>
    <t>Judge</t>
  </si>
  <si>
    <t>aschaff7@u.rochester.edu</t>
  </si>
  <si>
    <t>Optics [OP]</t>
  </si>
  <si>
    <t>CMC BOX 274350</t>
  </si>
  <si>
    <t>Needham, MA 02492-4145</t>
  </si>
  <si>
    <t>119 Livingston Cir</t>
  </si>
  <si>
    <t>Needham</t>
  </si>
  <si>
    <t>'+1 (781) 4001993</t>
  </si>
  <si>
    <t>SCHAPIRO</t>
  </si>
  <si>
    <t>lschapir@u.rochester.edu</t>
  </si>
  <si>
    <t>SCHAPIRO, LORI</t>
  </si>
  <si>
    <t>CPU BOX 274953</t>
  </si>
  <si>
    <t>417 MEEKER RD</t>
  </si>
  <si>
    <t>VESTAL</t>
  </si>
  <si>
    <t>MARC-ANDRE</t>
  </si>
  <si>
    <t>SCHAUWECKER</t>
  </si>
  <si>
    <t>marc-andre.schauwecker@simon.rochester.edu</t>
  </si>
  <si>
    <t>SCHECHNER</t>
  </si>
  <si>
    <t>jschechn@u.rochester.edu</t>
  </si>
  <si>
    <t>SCHECHNER, RICHARD</t>
  </si>
  <si>
    <t>CMC BOX 274033</t>
  </si>
  <si>
    <t>10 MONTGOMERY ROAD</t>
  </si>
  <si>
    <t>WILDER HALL</t>
  </si>
  <si>
    <t>SCHECHTER</t>
  </si>
  <si>
    <t>eschecht@u.rochester.edu</t>
  </si>
  <si>
    <t>CMC BOX 271055</t>
  </si>
  <si>
    <t>Belleair, FL 33756-2020</t>
  </si>
  <si>
    <t>417 Belleview Blvd</t>
  </si>
  <si>
    <t>Belleair</t>
  </si>
  <si>
    <t>33756-2020</t>
  </si>
  <si>
    <t>'+1 (727) 7445596</t>
  </si>
  <si>
    <t>SCHENKER</t>
  </si>
  <si>
    <t>saskia.schenker@simon.rochester.edu</t>
  </si>
  <si>
    <t>SCHENKER, RENE</t>
  </si>
  <si>
    <t>41-796975309</t>
  </si>
  <si>
    <t>309 W SQUIRE DR</t>
  </si>
  <si>
    <t>Schiavoni</t>
  </si>
  <si>
    <t>jschiavo@u.rochester.edu</t>
  </si>
  <si>
    <t>East Amherst, NY 14051-1047</t>
  </si>
  <si>
    <t>4206 Tonawanda Creek Rd</t>
  </si>
  <si>
    <t>14051-1047</t>
  </si>
  <si>
    <t>'+1 (716) 6224919</t>
  </si>
  <si>
    <t>SCHIERWAGEN</t>
  </si>
  <si>
    <t>hschierw@u.rochester.edu</t>
  </si>
  <si>
    <t>Mechanical Engineering [MC]</t>
  </si>
  <si>
    <t>CMC BOX 274256</t>
  </si>
  <si>
    <t>Northampton, PA 18067</t>
  </si>
  <si>
    <t>4054 Heather Ct</t>
  </si>
  <si>
    <t>Northampton</t>
  </si>
  <si>
    <t>'+1 (610) 9999884</t>
  </si>
  <si>
    <t>SCHIFFERLI</t>
  </si>
  <si>
    <t>oschiffe@u.rochester.edu</t>
  </si>
  <si>
    <t>SCHIFFERLI, ERIN</t>
  </si>
  <si>
    <t>CMC BOX 274901</t>
  </si>
  <si>
    <t>500 JOSEPH C WILSON BVLD</t>
  </si>
  <si>
    <t>1375 GROVER ROAD</t>
  </si>
  <si>
    <t>YAEL</t>
  </si>
  <si>
    <t>SCHILLER</t>
  </si>
  <si>
    <t>yschille@u.rochester.edu</t>
  </si>
  <si>
    <t>Ben Gurion University</t>
  </si>
  <si>
    <t>Beer Sheva, Israel</t>
  </si>
  <si>
    <t>SCHILLER, KARYN</t>
  </si>
  <si>
    <t>202 SOUNDVIEW AVE</t>
  </si>
  <si>
    <t>RIVERVIEW APARTMENT B</t>
  </si>
  <si>
    <t>SIMON</t>
  </si>
  <si>
    <t>GRAFF</t>
  </si>
  <si>
    <t>sschill2@u.rochester.edu</t>
  </si>
  <si>
    <t>Ambler, PA 19002-2021</t>
  </si>
  <si>
    <t>936 Sturgis Ln</t>
  </si>
  <si>
    <t>Ambler</t>
  </si>
  <si>
    <t>19002-2021</t>
  </si>
  <si>
    <t>'+1 (267) 3154725</t>
  </si>
  <si>
    <t>eschill3@u.rochester.edu</t>
  </si>
  <si>
    <t>CMC BOX 275488</t>
  </si>
  <si>
    <t>Medford, NY 11763-1767</t>
  </si>
  <si>
    <t>3107 Sipp Ave</t>
  </si>
  <si>
    <t>11763-1767</t>
  </si>
  <si>
    <t>'+1 (631) 3948833</t>
  </si>
  <si>
    <t>Schilling</t>
  </si>
  <si>
    <t>SCHMELZ</t>
  </si>
  <si>
    <t>sschmelz@u.rochester.edu</t>
  </si>
  <si>
    <t>SCHMELZ, HERBERT</t>
  </si>
  <si>
    <t>CPU BOX 271884</t>
  </si>
  <si>
    <t>43 BIG SPRING RD</t>
  </si>
  <si>
    <t>NEW FLORENCE</t>
  </si>
  <si>
    <t>UNKNOWN</t>
  </si>
  <si>
    <t>Schmitt</t>
  </si>
  <si>
    <t>cschmi16@u.rochester.edu</t>
  </si>
  <si>
    <t>SCHMUCKLER</t>
  </si>
  <si>
    <t>F.</t>
  </si>
  <si>
    <t>mschmuck@u.rochester.edu</t>
  </si>
  <si>
    <t>GELBER, MICHELLE</t>
  </si>
  <si>
    <t>121 GROVE ST</t>
  </si>
  <si>
    <t>FRATERNITY</t>
  </si>
  <si>
    <t>SCHMUTZ</t>
  </si>
  <si>
    <t>martin.schmutz@simon.rochester.edu</t>
  </si>
  <si>
    <t>Jordann</t>
  </si>
  <si>
    <t>Schnarr</t>
  </si>
  <si>
    <t>joschnarr@vassar.edu</t>
  </si>
  <si>
    <t>1401 Westwood Lane</t>
  </si>
  <si>
    <t>Pennsylvania</t>
  </si>
  <si>
    <t>ERIKA</t>
  </si>
  <si>
    <t>SCHNEIBLE</t>
  </si>
  <si>
    <t>eschne14@u.rochester.edu</t>
  </si>
  <si>
    <t>Rochester, NY 14616-4642</t>
  </si>
  <si>
    <t>45 Florence Ave</t>
  </si>
  <si>
    <t>14616-4642</t>
  </si>
  <si>
    <t>'+1 (585) 3551533</t>
  </si>
  <si>
    <t>QUENTIN</t>
  </si>
  <si>
    <t>SCHNEIDER</t>
  </si>
  <si>
    <t>quentin.schneider@simon.rochester.edu</t>
  </si>
  <si>
    <t>BIG BITE C/O QUENTIN SCHNEIDER</t>
  </si>
  <si>
    <t>567 BROAD STREET</t>
  </si>
  <si>
    <t>SETH</t>
  </si>
  <si>
    <t>SCHOBER</t>
  </si>
  <si>
    <t>sschober@u.rochester.edu</t>
  </si>
  <si>
    <t>SCHOBER, SHARON</t>
  </si>
  <si>
    <t>CPU BOX 275211</t>
  </si>
  <si>
    <t>17947 CHRISTIAN RIDGE RD.</t>
  </si>
  <si>
    <t>SUTTON</t>
  </si>
  <si>
    <t>ADRIANA</t>
  </si>
  <si>
    <t>SCHOENHAUT</t>
  </si>
  <si>
    <t>aschoenh@u.rochester.edu</t>
  </si>
  <si>
    <t>COSTA-GIOMI, PATRICIA</t>
  </si>
  <si>
    <t>CMC BOX 271548</t>
  </si>
  <si>
    <t>91G SPRINGFIELD</t>
  </si>
  <si>
    <t>95 COLUMBUS PLACE UNIT 1</t>
  </si>
  <si>
    <t>Manfred</t>
  </si>
  <si>
    <t>Schoger</t>
  </si>
  <si>
    <t>manfred.schoger@simon.rochester.edu</t>
  </si>
  <si>
    <t>Scholer</t>
  </si>
  <si>
    <t>ROBERT LEWIS</t>
  </si>
  <si>
    <t>SCHRADER</t>
  </si>
  <si>
    <t>robert.schrader@simon.rochester.edu</t>
  </si>
  <si>
    <t>Viveca</t>
  </si>
  <si>
    <t>Schreiner</t>
  </si>
  <si>
    <t>Vocke</t>
  </si>
  <si>
    <t>vschrein@u.rochester.edu</t>
  </si>
  <si>
    <t>CMC BOX 274549</t>
  </si>
  <si>
    <t>Westport, CT 06880-2328</t>
  </si>
  <si>
    <t>2 Weathervane Hl</t>
  </si>
  <si>
    <t>'+1 (203) 5719658</t>
  </si>
  <si>
    <t>SCHRICKER</t>
  </si>
  <si>
    <t>LEANNE</t>
  </si>
  <si>
    <t>hschrick@u.rochester.edu</t>
  </si>
  <si>
    <t>Berlin, Germany;Zurich, Switzerland</t>
  </si>
  <si>
    <t>SCHRICKER, AMY</t>
  </si>
  <si>
    <t>BOX 290</t>
  </si>
  <si>
    <t>11133 VALLEY LIGHTS DRIVE</t>
  </si>
  <si>
    <t>EL CAJON</t>
  </si>
  <si>
    <t>SCHRYVER</t>
  </si>
  <si>
    <t>HAMMEL</t>
  </si>
  <si>
    <t>david.schryver@simon.rochester.edu</t>
  </si>
  <si>
    <t>49 BRONSON WAY</t>
  </si>
  <si>
    <t>SKILLMAN</t>
  </si>
  <si>
    <t>SCHUERMANN</t>
  </si>
  <si>
    <t>marc.schuermann@simon.rochester.edu</t>
  </si>
  <si>
    <t>SCHUERMANN, ANDREA</t>
  </si>
  <si>
    <t>41-792544997</t>
  </si>
  <si>
    <t>327 W SQUIRE DR</t>
  </si>
  <si>
    <t>Schulman</t>
  </si>
  <si>
    <t>jschulm4@u.rochester.edu</t>
  </si>
  <si>
    <t>SCHUM-HOUCK</t>
  </si>
  <si>
    <t>jschumho@u.rochester.edu</t>
  </si>
  <si>
    <t>Zurich Univ. Sciences</t>
  </si>
  <si>
    <t>Winterthur, Switzerland</t>
  </si>
  <si>
    <t>HOUCK, MARK</t>
  </si>
  <si>
    <t>40 TERRACE PARK</t>
  </si>
  <si>
    <t>70 NAVARRE RD</t>
  </si>
  <si>
    <t>CODY</t>
  </si>
  <si>
    <t>SCHWAB</t>
  </si>
  <si>
    <t>cschwab@u.rochester.edu</t>
  </si>
  <si>
    <t>SCHWAB, HAROLD</t>
  </si>
  <si>
    <t>CPU BOX 273412</t>
  </si>
  <si>
    <t>205 BEACH 142ND STREET</t>
  </si>
  <si>
    <t>ROCKAWAY PARK</t>
  </si>
  <si>
    <t>Schwab</t>
  </si>
  <si>
    <t>bschwab2@u.rochester.edu</t>
  </si>
  <si>
    <t>CMC BOX 275168</t>
  </si>
  <si>
    <t>Rye, NY 10580-1911</t>
  </si>
  <si>
    <t>10 Kenilworth Rd</t>
  </si>
  <si>
    <t>10580-1911</t>
  </si>
  <si>
    <t>'+1 (917) 9753952</t>
  </si>
  <si>
    <t>lschwa10@u.rochester.edu</t>
  </si>
  <si>
    <t>GEMER, RAQUEL</t>
  </si>
  <si>
    <t>CMC BOX 273525</t>
  </si>
  <si>
    <t>121 SOUTH UNION AVE.</t>
  </si>
  <si>
    <t>CRANFORD</t>
  </si>
  <si>
    <t>RIVERVIEW C 302</t>
  </si>
  <si>
    <t>ischwar3@u.rochester.edu</t>
  </si>
  <si>
    <t>SCHWARTZ, JENNIFER</t>
  </si>
  <si>
    <t>CMC BOX 271742</t>
  </si>
  <si>
    <t>SOUTHSIDE D1172</t>
  </si>
  <si>
    <t>AMY LYNN</t>
  </si>
  <si>
    <t>amy.schwartz@simon.rochester.edu</t>
  </si>
  <si>
    <t>4 HORIZON RD</t>
  </si>
  <si>
    <t>APT G15</t>
  </si>
  <si>
    <t>OLIVER</t>
  </si>
  <si>
    <t>andrew.schwartz@simon.rochester.edu</t>
  </si>
  <si>
    <t>1101 MIDLAND AVENUE</t>
  </si>
  <si>
    <t>APT #416</t>
  </si>
  <si>
    <t>ARIEL</t>
  </si>
  <si>
    <t>aschwa34@u.rochester.edu</t>
  </si>
  <si>
    <t>DIS Stockholm - Psychology</t>
  </si>
  <si>
    <t>Stockholm, Sweden;Oslo, Norway</t>
  </si>
  <si>
    <t>Undecided</t>
  </si>
  <si>
    <t>CMC BOX 277331</t>
  </si>
  <si>
    <t>Atlanta, GA 30345</t>
  </si>
  <si>
    <t>2841 Rangewood Terrace Ne</t>
  </si>
  <si>
    <t>'+1 (404) 7723403</t>
  </si>
  <si>
    <t>Schwartz</t>
  </si>
  <si>
    <t>bschwa13@u.rochester.edu</t>
  </si>
  <si>
    <t>CMC BOX 275183</t>
  </si>
  <si>
    <t>Bethesda, MD 20814-4730</t>
  </si>
  <si>
    <t>4319 Maple Ave</t>
  </si>
  <si>
    <t>20814-4730</t>
  </si>
  <si>
    <t>'+1 (301) 6619026</t>
  </si>
  <si>
    <t>MICHAEL JOSEPH</t>
  </si>
  <si>
    <t>SCHWEC</t>
  </si>
  <si>
    <t>michael.schwec@simon.rochester.edu</t>
  </si>
  <si>
    <t>SCIANDRA</t>
  </si>
  <si>
    <t>BOWMAN</t>
  </si>
  <si>
    <t>jsciand2@u.rochester.edu</t>
  </si>
  <si>
    <t>CMC BOX 276402</t>
  </si>
  <si>
    <t>104 Finnway Lane</t>
  </si>
  <si>
    <t>'+1 (919) 7607806</t>
  </si>
  <si>
    <t>Scibilia</t>
  </si>
  <si>
    <t>mscibili@u.rochester.edu</t>
  </si>
  <si>
    <t>Syracuse, NY 13214-1936</t>
  </si>
  <si>
    <t>104 Hathaway Rd</t>
  </si>
  <si>
    <t>13214-1936</t>
  </si>
  <si>
    <t>'+1 (315) 8705391</t>
  </si>
  <si>
    <t>Scinta</t>
  </si>
  <si>
    <t>jscinta4@u.rochester.edu</t>
  </si>
  <si>
    <t>CMC BOX 274406</t>
  </si>
  <si>
    <t>Orchard Park, NY 14127-2867</t>
  </si>
  <si>
    <t>145 Fox Meadow Ln</t>
  </si>
  <si>
    <t>14127-2867</t>
  </si>
  <si>
    <t>'+1 (716) 8090078</t>
  </si>
  <si>
    <t>Lucas</t>
  </si>
  <si>
    <t>oscinta@u.rochester.edu</t>
  </si>
  <si>
    <t>Brewster, NY 10509-4200</t>
  </si>
  <si>
    <t>75 Minor Rd</t>
  </si>
  <si>
    <t>Brewster</t>
  </si>
  <si>
    <t>10509-4200</t>
  </si>
  <si>
    <t>'+1 (845) 4909673</t>
  </si>
  <si>
    <t>GIUSEPPE</t>
  </si>
  <si>
    <t>SCORDINO</t>
  </si>
  <si>
    <t>giuseppe.scordino@simon.rochester.edu</t>
  </si>
  <si>
    <t>Brandon</t>
  </si>
  <si>
    <t>Scortino</t>
  </si>
  <si>
    <t>bscortin@u.Rochester.edu</t>
  </si>
  <si>
    <t>medical may lead to withdrawal in August</t>
  </si>
  <si>
    <t>SCULLARD</t>
  </si>
  <si>
    <t>gscullar@u.rochester.edu</t>
  </si>
  <si>
    <t>XA, NHI</t>
  </si>
  <si>
    <t>CMC BOX 272238</t>
  </si>
  <si>
    <t>524 N BEVERLY ST</t>
  </si>
  <si>
    <t>CHANDLER</t>
  </si>
  <si>
    <t>27 MARY LANE</t>
  </si>
  <si>
    <t>MCINTOSH</t>
  </si>
  <si>
    <t>SCULLY</t>
  </si>
  <si>
    <t>NOLAN</t>
  </si>
  <si>
    <t>john.scully@simon.rochester.edu</t>
  </si>
  <si>
    <t>35 CIRCLE CT.</t>
  </si>
  <si>
    <t>Scully</t>
  </si>
  <si>
    <t>bscully2@u.rochester.edu</t>
  </si>
  <si>
    <t>CMC BOX 273628</t>
  </si>
  <si>
    <t>Bethany, CT 06524-3336</t>
  </si>
  <si>
    <t>30 Bethmour Rd</t>
  </si>
  <si>
    <t>'+1 (203) 3931203</t>
  </si>
  <si>
    <t>Created: 08/05/2025 (by Applicant) Last Updated: 08/05/2025 @ 07:57:11 PM Last Viewed by Applicant:</t>
  </si>
  <si>
    <t>University of Sydney - Spring Friendly</t>
  </si>
  <si>
    <t>Jamison</t>
  </si>
  <si>
    <t>Seabury</t>
  </si>
  <si>
    <t>Neuro-Ctr Health &amp; Tech/Admin</t>
  </si>
  <si>
    <t>Seamans</t>
  </si>
  <si>
    <t>Walker</t>
  </si>
  <si>
    <t>eseamans@u.rochester.edu</t>
  </si>
  <si>
    <t>Fayetteville, NY 13066-1442</t>
  </si>
  <si>
    <t>104 Town House Cir</t>
  </si>
  <si>
    <t>13066-1442</t>
  </si>
  <si>
    <t>'+1 (315) 6372843</t>
  </si>
  <si>
    <t>aseamans@u.rochester.edu</t>
  </si>
  <si>
    <t>CMC BOX 274626</t>
  </si>
  <si>
    <t>Springfield, VA 22151-1227</t>
  </si>
  <si>
    <t>8642 Victoria Rd</t>
  </si>
  <si>
    <t>22151-1227</t>
  </si>
  <si>
    <t>'+1 (571) 5986763</t>
  </si>
  <si>
    <t>Fagaye</t>
  </si>
  <si>
    <t>Seck</t>
  </si>
  <si>
    <t>fseck@u.rochester.edu</t>
  </si>
  <si>
    <t>CMC BOX 275701</t>
  </si>
  <si>
    <t>Bronx, NY 10453-6209</t>
  </si>
  <si>
    <t>54 E 176th St Apt 2B</t>
  </si>
  <si>
    <t>10453-6209</t>
  </si>
  <si>
    <t>'+1 (929) 4089699</t>
  </si>
  <si>
    <t>SEEMAN</t>
  </si>
  <si>
    <t>kseeman@u.rochester.edu</t>
  </si>
  <si>
    <t>CMC BOX 272410</t>
  </si>
  <si>
    <t>Mount Laurel, NJ 08054-4517</t>
  </si>
  <si>
    <t>96 Hillside Ln</t>
  </si>
  <si>
    <t>'+1 (609) 3148045</t>
  </si>
  <si>
    <t>Melody</t>
  </si>
  <si>
    <t>Segal</t>
  </si>
  <si>
    <t>msegal2@u.Rochester.edu</t>
  </si>
  <si>
    <t>SEGAR</t>
  </si>
  <si>
    <t>andrew.segar@simon.rochester.edu</t>
  </si>
  <si>
    <t>14 WINDHAM HILL</t>
  </si>
  <si>
    <t>Segarra Valentin</t>
  </si>
  <si>
    <t>ksegarra@u.rochester.edu</t>
  </si>
  <si>
    <t>CMC BOX 271186</t>
  </si>
  <si>
    <t>San German, PR 00683-9655</t>
  </si>
  <si>
    <t>HC 1 Box 7947</t>
  </si>
  <si>
    <t>San German</t>
  </si>
  <si>
    <t>'+1 (787) 4243454</t>
  </si>
  <si>
    <t>SEHNERT</t>
  </si>
  <si>
    <t>wsehnert@u.rochester.edu</t>
  </si>
  <si>
    <t>SEHNERT, JAKE</t>
  </si>
  <si>
    <t>96 SHAGBARK WAY</t>
  </si>
  <si>
    <t>513 FRATERNITY ROAD</t>
  </si>
  <si>
    <t>Seidel</t>
  </si>
  <si>
    <t>eseidel@u.rochester.edu</t>
  </si>
  <si>
    <t>DIS HSA Submitted</t>
  </si>
  <si>
    <t>CMC BOX 276391</t>
  </si>
  <si>
    <t>Geneva, NY 14456-9522</t>
  </si>
  <si>
    <t>3088 Johnson Rd</t>
  </si>
  <si>
    <t>14456-9522</t>
  </si>
  <si>
    <t>'+1 (315) 7195533</t>
  </si>
  <si>
    <t>SIOBHAN</t>
  </si>
  <si>
    <t>SEIGNE</t>
  </si>
  <si>
    <t>sseigne@u.rochester.edu</t>
  </si>
  <si>
    <t>ACTR Moscow</t>
  </si>
  <si>
    <t>SEIGNE, TRICIA</t>
  </si>
  <si>
    <t>CMC 274456</t>
  </si>
  <si>
    <t>280 DUTTON HILL RD</t>
  </si>
  <si>
    <t>NORWICH</t>
  </si>
  <si>
    <t>KIRANPREET</t>
  </si>
  <si>
    <t>SEKHON</t>
  </si>
  <si>
    <t>KAUR</t>
  </si>
  <si>
    <t>ksekhon@u.rochester.edu</t>
  </si>
  <si>
    <t>DHILLON, REKHA</t>
  </si>
  <si>
    <t>CMC BOX 275988</t>
  </si>
  <si>
    <t>1433 FEDERAL AVE, APT 201</t>
  </si>
  <si>
    <t>LOS ANGELES</t>
  </si>
  <si>
    <t>RIVERVIEW APARTMENTS, E103</t>
  </si>
  <si>
    <t>SELTZ</t>
  </si>
  <si>
    <t>eseltz@u.rochester.edu</t>
  </si>
  <si>
    <t>SELTZ, DIANE</t>
  </si>
  <si>
    <t>CPU BOX 275427</t>
  </si>
  <si>
    <t>20 WYOMING RD</t>
  </si>
  <si>
    <t>TYNGSBOROUGH</t>
  </si>
  <si>
    <t>95 PORT HILL TERRACE</t>
  </si>
  <si>
    <t>APPARTMENT 7</t>
  </si>
  <si>
    <t>SELZNICK</t>
  </si>
  <si>
    <t>rselznic@u.rochester.edu</t>
  </si>
  <si>
    <t>Business-Credit Union</t>
  </si>
  <si>
    <t>SELZNICK, BECCA</t>
  </si>
  <si>
    <t>CMC BOX 275407</t>
  </si>
  <si>
    <t>2371 W RED PINE RD</t>
  </si>
  <si>
    <t>PARK CITY</t>
  </si>
  <si>
    <t>ROCHESTER NEW YORK</t>
  </si>
  <si>
    <t>SEMANCHUK-ENSER</t>
  </si>
  <si>
    <t>lsemanch@u.rochester.edu</t>
  </si>
  <si>
    <t>SEMANCHUK-ENSER, LARISSA</t>
  </si>
  <si>
    <t>47 VOLNEY ST.</t>
  </si>
  <si>
    <t>SLATER HOUSE, HILL COURT</t>
  </si>
  <si>
    <t>Semrau</t>
  </si>
  <si>
    <t>asemrau@simon.rochester.edu</t>
  </si>
  <si>
    <t>203 Thurlow Avenue</t>
  </si>
  <si>
    <t>'+1 (585) 4029402</t>
  </si>
  <si>
    <t>Aleksi</t>
  </si>
  <si>
    <t>Seppala</t>
  </si>
  <si>
    <t>Ilmari</t>
  </si>
  <si>
    <t>aseppal2@u.rochester.edu</t>
  </si>
  <si>
    <t>Chavin de Huantar, Peru</t>
  </si>
  <si>
    <t>CMC BOX 272956</t>
  </si>
  <si>
    <t>New York, NY 10128-3993</t>
  </si>
  <si>
    <t>217 E 96th St Apt 40B</t>
  </si>
  <si>
    <t>10128-3993</t>
  </si>
  <si>
    <t>'+1 (347) 3428038</t>
  </si>
  <si>
    <t>aleksi.i.seppala@gmail.com</t>
  </si>
  <si>
    <t>217 E 96th St</t>
  </si>
  <si>
    <t>Apt 40B</t>
  </si>
  <si>
    <t>SESSLER</t>
  </si>
  <si>
    <t>ksessle3@u.rochester.edu</t>
  </si>
  <si>
    <t>SESSLER, AMY</t>
  </si>
  <si>
    <t>CMC BOX 271528</t>
  </si>
  <si>
    <t>5000 SAINT PAUL BLVD.</t>
  </si>
  <si>
    <t>5000 SAINT PAUL BLVD</t>
  </si>
  <si>
    <t>Sesto Carballo</t>
  </si>
  <si>
    <t>msestoca@u.rochester.edu</t>
  </si>
  <si>
    <t>Uruguay</t>
  </si>
  <si>
    <t>CMC BOX 276864</t>
  </si>
  <si>
    <t>16001 Villa Argentina Sur Canelones</t>
  </si>
  <si>
    <t>Calle 3, casa numero 7</t>
  </si>
  <si>
    <t>Villa Argentina Sur</t>
  </si>
  <si>
    <t>'+1 (585) 7320139</t>
  </si>
  <si>
    <t>SESTRIC</t>
  </si>
  <si>
    <t>asestric@u.rochester.edu</t>
  </si>
  <si>
    <t>CMC BOX 271600</t>
  </si>
  <si>
    <t>Cranberry Township, PA 16066</t>
  </si>
  <si>
    <t>135 Preserve Valley Rd</t>
  </si>
  <si>
    <t>Cranberry Township</t>
  </si>
  <si>
    <t>'+1 (585) 4101042</t>
  </si>
  <si>
    <t>Zhou</t>
  </si>
  <si>
    <t>Sha</t>
  </si>
  <si>
    <t>zsha4@u.rochester.edu</t>
  </si>
  <si>
    <t>Room 3318, Tower 3 Excellence, Century Center, 31 Longcheng Road</t>
  </si>
  <si>
    <t>'+8613953265986</t>
  </si>
  <si>
    <t>Shaffer</t>
  </si>
  <si>
    <t>aashaffer@vassar.edu</t>
  </si>
  <si>
    <t>1675 Lexington Ontario Rd</t>
  </si>
  <si>
    <t>Mansfield</t>
  </si>
  <si>
    <t>NOOR</t>
  </si>
  <si>
    <t>SHAH</t>
  </si>
  <si>
    <t>nshah12@u.rochester.edu</t>
  </si>
  <si>
    <t>SHAH, SYED</t>
  </si>
  <si>
    <t>CPU BOX 273163</t>
  </si>
  <si>
    <t>5 CERAMAR DRIVE</t>
  </si>
  <si>
    <t>3 STANFORD ROAD W</t>
  </si>
  <si>
    <t>106 WISCONSIN ST</t>
  </si>
  <si>
    <t>SHALINI</t>
  </si>
  <si>
    <t>sshah51@u.rochester.edu</t>
  </si>
  <si>
    <t>SHAH, AANSHU</t>
  </si>
  <si>
    <t>CMC BOX 273314</t>
  </si>
  <si>
    <t>9812 HIGHRIDGE DRIVE</t>
  </si>
  <si>
    <t>LAS VEGAS</t>
  </si>
  <si>
    <t>FATIMA</t>
  </si>
  <si>
    <t>fshah2@u.rochester.edu</t>
  </si>
  <si>
    <t>SHAH, ABRAR</t>
  </si>
  <si>
    <t>17 BROMSGROVE HILL</t>
  </si>
  <si>
    <t>17 Bromsgrove Hill</t>
  </si>
  <si>
    <t>(585)880-9605</t>
  </si>
  <si>
    <t>Abrar Shah</t>
  </si>
  <si>
    <t>Shah</t>
  </si>
  <si>
    <t>Nominated 3-6-25</t>
  </si>
  <si>
    <t>Shahan</t>
  </si>
  <si>
    <t>Kai</t>
  </si>
  <si>
    <t>eshahan@u.rochester.edu</t>
  </si>
  <si>
    <t>CMC BOX 274782</t>
  </si>
  <si>
    <t>Colorado Springs, CO 80907-7673</t>
  </si>
  <si>
    <t>Unit A</t>
  </si>
  <si>
    <t>1325 Lindenrose Grv</t>
  </si>
  <si>
    <t>80907-7673</t>
  </si>
  <si>
    <t>'+1 (719) 4938789</t>
  </si>
  <si>
    <t>Hamidah</t>
  </si>
  <si>
    <t>Shaik</t>
  </si>
  <si>
    <t>hshaik@u.rochester.edu</t>
  </si>
  <si>
    <t>CMC BOX 271173</t>
  </si>
  <si>
    <t>Pottsville, PA 17901-4057</t>
  </si>
  <si>
    <t>9 Durham Dr</t>
  </si>
  <si>
    <t>Pottsville</t>
  </si>
  <si>
    <t>17901-4057</t>
  </si>
  <si>
    <t>'+1 (570) 9331992</t>
  </si>
  <si>
    <t>MINGYUAN</t>
  </si>
  <si>
    <t>SHAN</t>
  </si>
  <si>
    <t>mshan@u.rochester.edu</t>
  </si>
  <si>
    <t>XU, ZHENHUA</t>
  </si>
  <si>
    <t>CMC BOX 273664</t>
  </si>
  <si>
    <t>ANDERSON TOWER, ROCHESTER, NY</t>
  </si>
  <si>
    <t>kshan2@u.rochester.edu</t>
  </si>
  <si>
    <t>Madison, SD 57042</t>
  </si>
  <si>
    <t>912 Jennifer St</t>
  </si>
  <si>
    <t>'+1 (605) 4804089</t>
  </si>
  <si>
    <t>JULIANA</t>
  </si>
  <si>
    <t>SHANAHAN</t>
  </si>
  <si>
    <t>jshanah3@u.rochester.edu</t>
  </si>
  <si>
    <t>SHANAHAN, MARIA</t>
  </si>
  <si>
    <t>CMC BOX 275620</t>
  </si>
  <si>
    <t>34 CATHEDRAL DR</t>
  </si>
  <si>
    <t>SHANG</t>
  </si>
  <si>
    <t>jshang2@u.rochester.edu</t>
  </si>
  <si>
    <t>SHANG, CHIU</t>
  </si>
  <si>
    <t>CMC BOX 274038</t>
  </si>
  <si>
    <t>1958 BIG OAK AVE</t>
  </si>
  <si>
    <t>CHINO HILLS</t>
  </si>
  <si>
    <t>810 WILDERS ROAD</t>
  </si>
  <si>
    <t>Hongnan</t>
  </si>
  <si>
    <t>Shang</t>
  </si>
  <si>
    <t>hshang2@u.rochester.edu</t>
  </si>
  <si>
    <t>Chaoyang, Beijing</t>
  </si>
  <si>
    <t>No. 18 Xiaoyun Rd, Jingrun Water Garden Villa, Room D32</t>
  </si>
  <si>
    <t>'+1 (503) 7897322</t>
  </si>
  <si>
    <t>eshanno4@u.rochester.edu</t>
  </si>
  <si>
    <t>SHANNON, LESLEY</t>
  </si>
  <si>
    <t>CMC 275247</t>
  </si>
  <si>
    <t>14 GLENWOOD PLACE</t>
  </si>
  <si>
    <t>CROSBY 215</t>
  </si>
  <si>
    <t>JENIKA GAYNELL</t>
  </si>
  <si>
    <t>jenika.shannon@simon.rochester.edu</t>
  </si>
  <si>
    <t>1702 S DEXTER DR</t>
  </si>
  <si>
    <t>COLLEGE STATION</t>
  </si>
  <si>
    <t>Ewan</t>
  </si>
  <si>
    <t>shane441@newschool.edu</t>
  </si>
  <si>
    <t>14 Glenwood Place</t>
  </si>
  <si>
    <t>347-884-1089</t>
  </si>
  <si>
    <t>TIANTIAN</t>
  </si>
  <si>
    <t>SHAO</t>
  </si>
  <si>
    <t>tshao2@u.rochester.edu</t>
  </si>
  <si>
    <t>CMC BOX 276541</t>
  </si>
  <si>
    <t>Zhongguancu</t>
  </si>
  <si>
    <t>#12 Unit 61 Nandajie</t>
  </si>
  <si>
    <t>yshao16@u.rochester.edu</t>
  </si>
  <si>
    <t>YE, LINGYU</t>
  </si>
  <si>
    <t>CMC BOX 273192</t>
  </si>
  <si>
    <t>O'BRIEN HALL 459 ROCHESTER NY</t>
  </si>
  <si>
    <t>#459</t>
  </si>
  <si>
    <t>pshao3@u.rochester.edu</t>
  </si>
  <si>
    <t>CMC BOX 275912</t>
  </si>
  <si>
    <t>Community Rm 302 Unit 2 Bldg5</t>
  </si>
  <si>
    <t>4th Park Of Wolonghuayuan</t>
  </si>
  <si>
    <t>'+1 (585) 2815760</t>
  </si>
  <si>
    <t>Phyllis Ong</t>
  </si>
  <si>
    <t>Shao Ying</t>
  </si>
  <si>
    <t>pshaoyin@u.rochester.edu</t>
  </si>
  <si>
    <t>43500 Semenyih, Selangor</t>
  </si>
  <si>
    <t>No 25 Jalan Eco Majestic 2/2C</t>
  </si>
  <si>
    <t>Semenyih</t>
  </si>
  <si>
    <t>'+1 (585) 5400661</t>
  </si>
  <si>
    <t>KALILA</t>
  </si>
  <si>
    <t>SHAPIRO</t>
  </si>
  <si>
    <t>ADIR</t>
  </si>
  <si>
    <t>kshapiro@u.rochester.edu</t>
  </si>
  <si>
    <t>IES Salamanca TC</t>
  </si>
  <si>
    <t>SHAPIRO, NAOMI</t>
  </si>
  <si>
    <t>CPU BOX 273695</t>
  </si>
  <si>
    <t>41 WYNMOR ROAD</t>
  </si>
  <si>
    <t>SUITE 310, ROOM 315</t>
  </si>
  <si>
    <t>TEDDI</t>
  </si>
  <si>
    <t>tshapiro@u.rochester.edu</t>
  </si>
  <si>
    <t>IES Siena Bus Eco Ital Food &amp; Wine</t>
  </si>
  <si>
    <t>SHAPIRO, ALAN</t>
  </si>
  <si>
    <t>CMC BOX 275974</t>
  </si>
  <si>
    <t>12 PINE GROVE STREET</t>
  </si>
  <si>
    <t>CARRIE DANIELA</t>
  </si>
  <si>
    <t>cshapir4@u.rochester.edu</t>
  </si>
  <si>
    <t>HIRSCH, ANN</t>
  </si>
  <si>
    <t>12 EDGEHILL ROAD</t>
  </si>
  <si>
    <t>Muhammad Azmeer Bin</t>
  </si>
  <si>
    <t>Sharipol</t>
  </si>
  <si>
    <t>m.sharipol@rochester.edu</t>
  </si>
  <si>
    <t>PRIKSHET</t>
  </si>
  <si>
    <t>SHARMA</t>
  </si>
  <si>
    <t>pshar10@u.rochester.edu</t>
  </si>
  <si>
    <t>SHARMA, YOGESH</t>
  </si>
  <si>
    <t>CMC BOX 276161</t>
  </si>
  <si>
    <t>msharon@u.rochester.edu</t>
  </si>
  <si>
    <t>SHARON, DENISE</t>
  </si>
  <si>
    <t>CMC BOX 275092</t>
  </si>
  <si>
    <t>4102 JOHNS CREEK CIRCLE</t>
  </si>
  <si>
    <t>JOHNS CREEK</t>
  </si>
  <si>
    <t>Shaul</t>
  </si>
  <si>
    <t>Biomedical Genetics Grads</t>
  </si>
  <si>
    <t>SHAW</t>
  </si>
  <si>
    <t>cameron.shaw@simon.rochester.edu</t>
  </si>
  <si>
    <t>1533 ISHERWOOD STREET</t>
  </si>
  <si>
    <t>Alaric</t>
  </si>
  <si>
    <t>Shaw</t>
  </si>
  <si>
    <t>alaricshaw@reed.edu</t>
  </si>
  <si>
    <t>REED COLLEGE</t>
  </si>
  <si>
    <t>645 NE Laddington Ct</t>
  </si>
  <si>
    <t>Alaric Shaw</t>
  </si>
  <si>
    <t>SHAWLER</t>
  </si>
  <si>
    <t>jshawler@u.rochester.edu</t>
  </si>
  <si>
    <t>GREEN, BETH</t>
  </si>
  <si>
    <t>CMC BOX 274863</t>
  </si>
  <si>
    <t>10205 VANTAGE RD</t>
  </si>
  <si>
    <t>RIVERVIEW B209D</t>
  </si>
  <si>
    <t>7301 CROSS CREEK BLVD</t>
  </si>
  <si>
    <t>SHECHTER</t>
  </si>
  <si>
    <t>rshechte@u.rochester.edu</t>
  </si>
  <si>
    <t>SHECHTER, ALAN</t>
  </si>
  <si>
    <t>CMC BOX 276603</t>
  </si>
  <si>
    <t>41 PEBBLE HILL RD</t>
  </si>
  <si>
    <t>C305</t>
  </si>
  <si>
    <t>Sheeley</t>
  </si>
  <si>
    <t>ksheeley@u.rochester.edu</t>
  </si>
  <si>
    <t>Wildwood, MO 63011-1809</t>
  </si>
  <si>
    <t>2357 Gross Point Ln</t>
  </si>
  <si>
    <t>Wildwood</t>
  </si>
  <si>
    <t>63011-1809</t>
  </si>
  <si>
    <t>'+1 (314) 9437171</t>
  </si>
  <si>
    <t>Castiglione del Lago, Italy</t>
  </si>
  <si>
    <t>Zain</t>
  </si>
  <si>
    <t>Sheikh</t>
  </si>
  <si>
    <t>Zeeshan</t>
  </si>
  <si>
    <t>zsheikh4@u.rochester.edu</t>
  </si>
  <si>
    <t>Spring, TX 77382-2928</t>
  </si>
  <si>
    <t>63 Player Vista Pl</t>
  </si>
  <si>
    <t>77382-2928</t>
  </si>
  <si>
    <t>'+1 (832) 3024898</t>
  </si>
  <si>
    <t>JUNCHAO</t>
  </si>
  <si>
    <t>SHEN</t>
  </si>
  <si>
    <t>jshen23@u.rochester.edu</t>
  </si>
  <si>
    <t>GU, QINQIN</t>
  </si>
  <si>
    <t>CPU BOX 274796</t>
  </si>
  <si>
    <t>HOEING 302</t>
  </si>
  <si>
    <t>XIANGYIQING</t>
  </si>
  <si>
    <t>xshen16@u.rochester.edu</t>
  </si>
  <si>
    <t>XIANG, SHENYIJIE</t>
  </si>
  <si>
    <t>CMC BOX 276372</t>
  </si>
  <si>
    <t>O' BRIEN RESIDENCE HALL</t>
  </si>
  <si>
    <t>YUNINI</t>
  </si>
  <si>
    <t>yshen28@u.rochester.edu</t>
  </si>
  <si>
    <t>ZHANG, JIMMY</t>
  </si>
  <si>
    <t>CMC BOX 274699</t>
  </si>
  <si>
    <t>BROOKS 77C</t>
  </si>
  <si>
    <t>qshen8@u.rochester.edu</t>
  </si>
  <si>
    <t>Hexi District, Tianjin</t>
  </si>
  <si>
    <t>4-1-1202 Lianshuiyuan, Zhujiang Road</t>
  </si>
  <si>
    <t>'+1 (585) 7756905</t>
  </si>
  <si>
    <t>CONGRONG</t>
  </si>
  <si>
    <t>congrong.shen@simon.rochester.edu</t>
  </si>
  <si>
    <t>Rm.702, Bldg. 3</t>
  </si>
  <si>
    <t>108 North Taiping Road</t>
  </si>
  <si>
    <t>'+1 (812) 3498536</t>
  </si>
  <si>
    <t>jshen33@u.rochester.edu</t>
  </si>
  <si>
    <t>CMC BOX 274213</t>
  </si>
  <si>
    <t>Porter Ranch, CA 91326-1008</t>
  </si>
  <si>
    <t>19271 Castlebay Ln</t>
  </si>
  <si>
    <t>91326-1008</t>
  </si>
  <si>
    <t>'+1 (818) 6997112</t>
  </si>
  <si>
    <t>XUANYU</t>
  </si>
  <si>
    <t>xshen20@u.rochester.edu</t>
  </si>
  <si>
    <t>CMC BOX 274189</t>
  </si>
  <si>
    <t>35 Baicao Rd</t>
  </si>
  <si>
    <t>ZICHEN</t>
  </si>
  <si>
    <t>zshen14@u.rochester.edu</t>
  </si>
  <si>
    <t>CMC BOX 272340</t>
  </si>
  <si>
    <t>Area Rm 1602 #16</t>
  </si>
  <si>
    <t>Lane 333 Biyun Rd Pudong New</t>
  </si>
  <si>
    <t>'+1 (585) 6260731</t>
  </si>
  <si>
    <t>Yikai</t>
  </si>
  <si>
    <t>Shen</t>
  </si>
  <si>
    <t>yshen40@u.rochester.edu</t>
  </si>
  <si>
    <t>E6?1985 Hongqiao Rd, Changning</t>
  </si>
  <si>
    <t>Yikai Shen</t>
  </si>
  <si>
    <t>Kun</t>
  </si>
  <si>
    <t>kshen6@u.rochester.edu</t>
  </si>
  <si>
    <t>Physics</t>
  </si>
  <si>
    <t>Kun Shen</t>
  </si>
  <si>
    <t>Mr</t>
  </si>
  <si>
    <t>Room 1101, Gate 20</t>
  </si>
  <si>
    <t>Lane 1089, Dingxiang Road</t>
  </si>
  <si>
    <t>kun shen</t>
  </si>
  <si>
    <t>Sheng</t>
  </si>
  <si>
    <t>jsheng5@u.rochester.edu</t>
  </si>
  <si>
    <t>Yuhan</t>
  </si>
  <si>
    <t>ysheng4@u.rochester.edu</t>
  </si>
  <si>
    <t>Rm1-2 50Bldg Liujiang Xiaoqu</t>
  </si>
  <si>
    <t>Luohe</t>
  </si>
  <si>
    <t>'+86 13733976657</t>
  </si>
  <si>
    <t>Xiaoyan Wang</t>
  </si>
  <si>
    <t>CHENCHEN</t>
  </si>
  <si>
    <t>SHENTU</t>
  </si>
  <si>
    <t>cshentu@u.rochester.edu</t>
  </si>
  <si>
    <t>XU, XUJUN</t>
  </si>
  <si>
    <t>'+86 13588717191</t>
  </si>
  <si>
    <t>CMC 272278</t>
  </si>
  <si>
    <t>VALENTINE #522</t>
  </si>
  <si>
    <t>FRANCESCA</t>
  </si>
  <si>
    <t>SHEPPARD</t>
  </si>
  <si>
    <t>fsheppar@u.rochester.edu</t>
  </si>
  <si>
    <t>CMC BOX 276637</t>
  </si>
  <si>
    <t>Seattle, WA 98105-2040</t>
  </si>
  <si>
    <t>5744 63rd Ave Ne</t>
  </si>
  <si>
    <t>98105-2040</t>
  </si>
  <si>
    <t>'+1 (585) 2752121</t>
  </si>
  <si>
    <t>Sonam</t>
  </si>
  <si>
    <t>Sherpa</t>
  </si>
  <si>
    <t>sonam.tenji.sherpa@rochester.edu</t>
  </si>
  <si>
    <t>SHERPA, PEMBA</t>
  </si>
  <si>
    <t>CMC BOX 271878</t>
  </si>
  <si>
    <t>7902 WOODSIDE AVE, APT 5F</t>
  </si>
  <si>
    <t>michael.sherry@simon.rochester.edu</t>
  </si>
  <si>
    <t>SHERWOOD</t>
  </si>
  <si>
    <t>lsherwo3@u.rochester.edu</t>
  </si>
  <si>
    <t>SHERWOOD, KARLA</t>
  </si>
  <si>
    <t>CMC BOX 277302</t>
  </si>
  <si>
    <t>55 MACARTHUR DR</t>
  </si>
  <si>
    <t>CHAMBERS 420</t>
  </si>
  <si>
    <t>Gayatri</t>
  </si>
  <si>
    <t>Shetty</t>
  </si>
  <si>
    <t>gshetty2@u.rochester.edu</t>
  </si>
  <si>
    <t>Digital Scholarship</t>
  </si>
  <si>
    <t>Shevick</t>
  </si>
  <si>
    <t>oshevick@u.rochester.edu</t>
  </si>
  <si>
    <t>CMC BOX 275023</t>
  </si>
  <si>
    <t>Pound Ridge, NY 10576-1811</t>
  </si>
  <si>
    <t>37 Austin Hill Rd</t>
  </si>
  <si>
    <t>10576-1811</t>
  </si>
  <si>
    <t>'+1 (917) 8684787</t>
  </si>
  <si>
    <t>Shewell</t>
  </si>
  <si>
    <t>mshewell@simon.rochester.edu</t>
  </si>
  <si>
    <t>Mechanicsburg, PA 17055</t>
  </si>
  <si>
    <t>506 E. Elmwood Ave Apt 4</t>
  </si>
  <si>
    <t>'+1 (315) 2448115</t>
  </si>
  <si>
    <t>Huishan</t>
  </si>
  <si>
    <t>Shi</t>
  </si>
  <si>
    <t>Heather_Shi@URMC.Rochester.edu</t>
  </si>
  <si>
    <t>Unit 210, 1331 Mt Hope Avenue</t>
  </si>
  <si>
    <t>'+1 (585) 7471990</t>
  </si>
  <si>
    <t>GUANGYI</t>
  </si>
  <si>
    <t>SHI</t>
  </si>
  <si>
    <t>gshi3@u.rochester.edu</t>
  </si>
  <si>
    <t>CMC BOX 276584</t>
  </si>
  <si>
    <t>Apt1101</t>
  </si>
  <si>
    <t>280 East Broad Street</t>
  </si>
  <si>
    <t>TIANQI</t>
  </si>
  <si>
    <t>tshi8@u.rochester.edu</t>
  </si>
  <si>
    <t>CMC BOX 272132</t>
  </si>
  <si>
    <t>Baoangong Rd Jiading Dist</t>
  </si>
  <si>
    <t>Apt 501 #33 Lane 3136</t>
  </si>
  <si>
    <t>Yuye</t>
  </si>
  <si>
    <t>sylitbean@yeah.net</t>
  </si>
  <si>
    <t>Tashan Garden, No.62</t>
  </si>
  <si>
    <t>Dandong Street, Xiangshan County</t>
  </si>
  <si>
    <t>'+86 135-868-13280</t>
  </si>
  <si>
    <t>Yuye Shi</t>
  </si>
  <si>
    <t>Danni</t>
  </si>
  <si>
    <t>dshi3@ur.rochester.edu</t>
  </si>
  <si>
    <t>Unit 2, building 2, Xuanguiyuan Community</t>
  </si>
  <si>
    <t>No.15 Yingui Rd, Xian'an Dist</t>
  </si>
  <si>
    <t>Xianning, Hubei, China</t>
  </si>
  <si>
    <t>Xianning</t>
  </si>
  <si>
    <t>86-18273170826</t>
  </si>
  <si>
    <t>Danni Shi</t>
  </si>
  <si>
    <t>yshi38@u.rochester.edu</t>
  </si>
  <si>
    <t>CMC BOX 274382</t>
  </si>
  <si>
    <t>'+86 (135) 86813280</t>
  </si>
  <si>
    <t>Ruofan</t>
  </si>
  <si>
    <t>SHILLINGTON</t>
  </si>
  <si>
    <t>sean.shillington@simon.rochester.edu</t>
  </si>
  <si>
    <t>151 SHEPARD ST.</t>
  </si>
  <si>
    <t>Yunsu</t>
  </si>
  <si>
    <t>Shin</t>
  </si>
  <si>
    <t>yshin16@u.rochester.edu</t>
  </si>
  <si>
    <t>Unit 10102</t>
  </si>
  <si>
    <t>220 John Street</t>
  </si>
  <si>
    <t>'+1 (585) 4108971</t>
  </si>
  <si>
    <t>AVANTICA</t>
  </si>
  <si>
    <t>SHINDE</t>
  </si>
  <si>
    <t>ashinde@u.rochester.edu</t>
  </si>
  <si>
    <t>CANDACE CHERESE</t>
  </si>
  <si>
    <t>SHIREE</t>
  </si>
  <si>
    <t>candace.shiree@simon.rochester.edu</t>
  </si>
  <si>
    <t>Shiuh</t>
  </si>
  <si>
    <t>Huei-Lin</t>
  </si>
  <si>
    <t>mshiuh@u.rochester.edu</t>
  </si>
  <si>
    <t>Maddie shiuh</t>
  </si>
  <si>
    <t>Wilmington, DE 19807-2575</t>
  </si>
  <si>
    <t>13 Derbyshire Way</t>
  </si>
  <si>
    <t>19807-2575</t>
  </si>
  <si>
    <t>'+1 (302) 4631416</t>
  </si>
  <si>
    <t>PRAPHUL</t>
  </si>
  <si>
    <t>SHIVAKOTI</t>
  </si>
  <si>
    <t>pshivako@u.rochester.edu</t>
  </si>
  <si>
    <t>CMC BOX 271481</t>
  </si>
  <si>
    <t>Bhaktapur 446811</t>
  </si>
  <si>
    <t>170 Aaraniko Marg Kausaltar</t>
  </si>
  <si>
    <t>Bhaktapur</t>
  </si>
  <si>
    <t>Ba</t>
  </si>
  <si>
    <t>'+1 (469) 2355129</t>
  </si>
  <si>
    <t>SOFIYA</t>
  </si>
  <si>
    <t>SHMYHLYK</t>
  </si>
  <si>
    <t>sshmyhly@u.rochester.edu</t>
  </si>
  <si>
    <t>SHMYHLYK, BOGODAR</t>
  </si>
  <si>
    <t>Shrestha</t>
  </si>
  <si>
    <t>oshresth@u.rochester.edu</t>
  </si>
  <si>
    <t>CMC BOX 276727</t>
  </si>
  <si>
    <t>Kathmandu 44600</t>
  </si>
  <si>
    <t>Chakku tole</t>
  </si>
  <si>
    <t>Bafal-13</t>
  </si>
  <si>
    <t>'+1 (929) 5638432</t>
  </si>
  <si>
    <t>XIAYU</t>
  </si>
  <si>
    <t>SHU</t>
  </si>
  <si>
    <t>xshu3@u.rochester.edu</t>
  </si>
  <si>
    <t>CMC BOX 277371</t>
  </si>
  <si>
    <t>Chenhui Rd Pudong Dist</t>
  </si>
  <si>
    <t>Rm 1201 #36 Lane 825</t>
  </si>
  <si>
    <t>'+1 (585) 8512903</t>
  </si>
  <si>
    <t>MEISEN</t>
  </si>
  <si>
    <t>mshu4@u.rochester.edu</t>
  </si>
  <si>
    <t>CMC BOX 275302</t>
  </si>
  <si>
    <t>Yuan Shan Room 101</t>
  </si>
  <si>
    <t>Building 8, Zhonghai</t>
  </si>
  <si>
    <t>'+1 (585) 3517471</t>
  </si>
  <si>
    <t>Zhan</t>
  </si>
  <si>
    <t>Shu</t>
  </si>
  <si>
    <t>shuzhan0314@163.com</t>
  </si>
  <si>
    <t>WuTongXiang, 1-2-402</t>
  </si>
  <si>
    <t>Daoqian Road</t>
  </si>
  <si>
    <t>Kecheng District</t>
  </si>
  <si>
    <t>Quzhou City</t>
  </si>
  <si>
    <t>Zhejiang Province</t>
  </si>
  <si>
    <t>(86) 18957007322</t>
  </si>
  <si>
    <t>Zhan Shu</t>
  </si>
  <si>
    <t>Vishwa</t>
  </si>
  <si>
    <t>Shukla</t>
  </si>
  <si>
    <t>Dhaval</t>
  </si>
  <si>
    <t>vshukla@u.rochester.edu</t>
  </si>
  <si>
    <t>Briarcliff, NY 10510-1334</t>
  </si>
  <si>
    <t>5 Whitson Rd</t>
  </si>
  <si>
    <t>10510-1334</t>
  </si>
  <si>
    <t>'+1 (914) 2994649</t>
  </si>
  <si>
    <t>ALYSE</t>
  </si>
  <si>
    <t>SHULIMSON</t>
  </si>
  <si>
    <t>ashulims@u.rochester.edu</t>
  </si>
  <si>
    <t>SHULIMSON, MARK</t>
  </si>
  <si>
    <t>7218 OLD GATE ROAD</t>
  </si>
  <si>
    <t>91 MARSH STREET</t>
  </si>
  <si>
    <t>SHULTS</t>
  </si>
  <si>
    <t>jshults3@u.rochester.edu</t>
  </si>
  <si>
    <t>SHULTS, MARY</t>
  </si>
  <si>
    <t>CMC BOX 272344</t>
  </si>
  <si>
    <t>158 COLE ST</t>
  </si>
  <si>
    <t>SAYRE</t>
  </si>
  <si>
    <t>WILDER TOWER, TOWERS ROAD</t>
  </si>
  <si>
    <t>265 SPRUCE AVENUE</t>
  </si>
  <si>
    <t>MIKAYLA</t>
  </si>
  <si>
    <t>SHUNK</t>
  </si>
  <si>
    <t>mshunk@u.rochester.edu</t>
  </si>
  <si>
    <t>SHUNK, JENNIFER</t>
  </si>
  <si>
    <t>CMC BOX 273713</t>
  </si>
  <si>
    <t>495 BROWNS DRIVE</t>
  </si>
  <si>
    <t>34 PAIGE STREET</t>
  </si>
  <si>
    <t>IES Multi-location Europe</t>
  </si>
  <si>
    <t>SHYR</t>
  </si>
  <si>
    <t>tshyr@u.rochester.edu</t>
  </si>
  <si>
    <t>CIEE Prague  TC</t>
  </si>
  <si>
    <t>SHYR, DAVID</t>
  </si>
  <si>
    <t>BOX 305</t>
  </si>
  <si>
    <t>266 VIRGINIA AVE</t>
  </si>
  <si>
    <t>Duma</t>
  </si>
  <si>
    <t>Siahaan</t>
  </si>
  <si>
    <t>dumakristia.siahaan@simon.rochester.edu</t>
  </si>
  <si>
    <t>YAWO</t>
  </si>
  <si>
    <t>SIATITSE</t>
  </si>
  <si>
    <t>ALPHONSE</t>
  </si>
  <si>
    <t>asiatits@u.rochester.edu</t>
  </si>
  <si>
    <t>TOGO</t>
  </si>
  <si>
    <t>AGITI, SHEILA</t>
  </si>
  <si>
    <t>CMC BOX 275495</t>
  </si>
  <si>
    <t>GAMUCHIRAI</t>
  </si>
  <si>
    <t>SIBANDA</t>
  </si>
  <si>
    <t>gsibanda@u.rochester.edu</t>
  </si>
  <si>
    <t>ZHAKATA, TAPIWA</t>
  </si>
  <si>
    <t>SICILIANO</t>
  </si>
  <si>
    <t>rsicili2@u.rochester.edu</t>
  </si>
  <si>
    <t>SICILIANO, AIMEE</t>
  </si>
  <si>
    <t>91 LOGANBERRY LN</t>
  </si>
  <si>
    <t>MANAL</t>
  </si>
  <si>
    <t>SIDI</t>
  </si>
  <si>
    <t>ABDIAZIZ</t>
  </si>
  <si>
    <t>msidi@u.rochester.edu</t>
  </si>
  <si>
    <t>SHSALAH, ABDIAZIZ</t>
  </si>
  <si>
    <t>MEDICAL ANTHROPOLOGY</t>
  </si>
  <si>
    <t>CMC BOX 274987</t>
  </si>
  <si>
    <t>1510 COMMERCE DR APT# 1</t>
  </si>
  <si>
    <t>Sidorski</t>
  </si>
  <si>
    <t>esidorsk@u.rochester.edu</t>
  </si>
  <si>
    <t>International Relations, Mathematics</t>
  </si>
  <si>
    <t>122 Noel Dr.</t>
  </si>
  <si>
    <t>Maria Sidorski</t>
  </si>
  <si>
    <t>Sieczkiewicz</t>
  </si>
  <si>
    <t>nsieczki@u.Rochester.edu</t>
  </si>
  <si>
    <t>ANDRE</t>
  </si>
  <si>
    <t>SIEGERT</t>
  </si>
  <si>
    <t>andre.siegert@simon.rochester.edu</t>
  </si>
  <si>
    <t>SIELSKI</t>
  </si>
  <si>
    <t>bsielski@u.rochester.edu</t>
  </si>
  <si>
    <t>CMC BOX 276443</t>
  </si>
  <si>
    <t>Lockport, NY 14094-6632</t>
  </si>
  <si>
    <t>6616 Royal Pkwy N</t>
  </si>
  <si>
    <t>Lockport</t>
  </si>
  <si>
    <t>14094-6632</t>
  </si>
  <si>
    <t>'+1 (716) 2012328</t>
  </si>
  <si>
    <t>IVETTE</t>
  </si>
  <si>
    <t>SIERRA</t>
  </si>
  <si>
    <t>isierra4@u.rochester.edu</t>
  </si>
  <si>
    <t>CMC BOX 275935</t>
  </si>
  <si>
    <t>Bronx, NY 10452-6305</t>
  </si>
  <si>
    <t>APT 1C</t>
  </si>
  <si>
    <t>923 Walton Avenue</t>
  </si>
  <si>
    <t>10452-6305</t>
  </si>
  <si>
    <t>'+1 (347) 3677324</t>
  </si>
  <si>
    <t>SIKAND</t>
  </si>
  <si>
    <t>lsikand@u.rochester.edu</t>
  </si>
  <si>
    <t>U of Manchester</t>
  </si>
  <si>
    <t>Manchester, United Kingdom</t>
  </si>
  <si>
    <t>SIKAND, REBECCA</t>
  </si>
  <si>
    <t>CMC BOX 273071</t>
  </si>
  <si>
    <t>1966 S EGRET CT</t>
  </si>
  <si>
    <t>LIBERTYVILLE</t>
  </si>
  <si>
    <t>CROSBY 211</t>
  </si>
  <si>
    <t>Kaitlin</t>
  </si>
  <si>
    <t>Sikes</t>
  </si>
  <si>
    <t>ksikes@u.rochester.edu</t>
  </si>
  <si>
    <t>CMC BOX 271447</t>
  </si>
  <si>
    <t>Minneapolis, MN 55423-2618</t>
  </si>
  <si>
    <t>6638 11th Ave S</t>
  </si>
  <si>
    <t>Minneapolis</t>
  </si>
  <si>
    <t>55423-2618</t>
  </si>
  <si>
    <t>'+1 (612) 2974194</t>
  </si>
  <si>
    <t>PHAREL</t>
  </si>
  <si>
    <t>SILABAN</t>
  </si>
  <si>
    <t>psilaban@u.rochester.edu</t>
  </si>
  <si>
    <t>SILABAN, PANTAS H</t>
  </si>
  <si>
    <t>62 853 6199 2341</t>
  </si>
  <si>
    <t>163 GIBBS ST</t>
  </si>
  <si>
    <t>SILVA</t>
  </si>
  <si>
    <t>lsilva2@u.rochester.edu</t>
  </si>
  <si>
    <t>BILLMEIER, STUART</t>
  </si>
  <si>
    <t>CMC BOX 274475</t>
  </si>
  <si>
    <t>587 RIVERSIDE DR, APT 2F</t>
  </si>
  <si>
    <t>OBRIEN HALL 501</t>
  </si>
  <si>
    <t>4020 N PALM ST, STE 207</t>
  </si>
  <si>
    <t>GUS</t>
  </si>
  <si>
    <t>SILVERMAN</t>
  </si>
  <si>
    <t>gsilver3@u.rochester.edu</t>
  </si>
  <si>
    <t>HOHMAN, TRACEY</t>
  </si>
  <si>
    <t>CMC BOX 271455</t>
  </si>
  <si>
    <t>350 WESTMINSTER RD</t>
  </si>
  <si>
    <t>350 WESTMINSTER ROAD</t>
  </si>
  <si>
    <t>jsilve17@u.rochester.edu</t>
  </si>
  <si>
    <t>SILVERMAN, CYNTHIA</t>
  </si>
  <si>
    <t>CMC BOX 271728</t>
  </si>
  <si>
    <t>23 BONWOOD RD</t>
  </si>
  <si>
    <t>1239 S PLYMOTH AVE</t>
  </si>
  <si>
    <t>Kathlyn</t>
  </si>
  <si>
    <t>Silverman</t>
  </si>
  <si>
    <t>ksilverm@u.rochester.edu</t>
  </si>
  <si>
    <t>nsilver2@u.rochester.edu</t>
  </si>
  <si>
    <t>CMC BOX 273714</t>
  </si>
  <si>
    <t>Yardley, PA 19067-1356</t>
  </si>
  <si>
    <t>1503 Hayfield Dr</t>
  </si>
  <si>
    <t>Yardley</t>
  </si>
  <si>
    <t>19067-1356</t>
  </si>
  <si>
    <t>'+1 (215) 9701828</t>
  </si>
  <si>
    <t>msilve12@u.Rochester.edu</t>
  </si>
  <si>
    <t>SILVERSTEIN</t>
  </si>
  <si>
    <t>jsilve20@u.rochester.edu</t>
  </si>
  <si>
    <t>SILVERSTEIN, SUSAN</t>
  </si>
  <si>
    <t>CMC BOX 271066</t>
  </si>
  <si>
    <t>22 SENTRY HILL RD</t>
  </si>
  <si>
    <t>Leslii</t>
  </si>
  <si>
    <t>Silveus</t>
  </si>
  <si>
    <t>lsilveus@u.rochester.edu</t>
  </si>
  <si>
    <t>CMC BOX 276782</t>
  </si>
  <si>
    <t>Findlay, OH 45840-4022</t>
  </si>
  <si>
    <t>2624 Greenacre Dr</t>
  </si>
  <si>
    <t>Findlay</t>
  </si>
  <si>
    <t>45840-4022</t>
  </si>
  <si>
    <t>'+1 (504) 5637390</t>
  </si>
  <si>
    <t>nsilvia@u.rochester.edu</t>
  </si>
  <si>
    <t>SILVIA, COLLEEN</t>
  </si>
  <si>
    <t>CMC BOX 275232</t>
  </si>
  <si>
    <t>5 JENNIFER LANE</t>
  </si>
  <si>
    <t>LAKEVILLE</t>
  </si>
  <si>
    <t>577 FRATERNITY RD.</t>
  </si>
  <si>
    <t>Simard</t>
  </si>
  <si>
    <t>asimard@u.rochester.edu</t>
  </si>
  <si>
    <t>University of Nicosia Global Semesters | Summer in Cyprus: Pre-Med</t>
  </si>
  <si>
    <t>CMC BOX 274938</t>
  </si>
  <si>
    <t>Mount Desert, ME 04660-6300</t>
  </si>
  <si>
    <t>81 Whitney Farm Rd</t>
  </si>
  <si>
    <t>Mount Desert</t>
  </si>
  <si>
    <t>'+1 (207) 8018337</t>
  </si>
  <si>
    <t>YARENI</t>
  </si>
  <si>
    <t>SIME</t>
  </si>
  <si>
    <t>AURELIA</t>
  </si>
  <si>
    <t>ysime@u.rochester.edu</t>
  </si>
  <si>
    <t>London, United Kingdom;Oxford, United Kingdom;Kingston, Jamaica</t>
  </si>
  <si>
    <t>MARTE, ESPERANZA</t>
  </si>
  <si>
    <t>CMC BOX 276672</t>
  </si>
  <si>
    <t>1401 WILLOUGHBY AVE, APT 3A</t>
  </si>
  <si>
    <t>6310 4TH AVE APT B6</t>
  </si>
  <si>
    <t>SIMMONS</t>
  </si>
  <si>
    <t>JON</t>
  </si>
  <si>
    <t>msimmon8@u.rochester.edu</t>
  </si>
  <si>
    <t>SIMMONS, DEBRA</t>
  </si>
  <si>
    <t>CMC BOX 272572</t>
  </si>
  <si>
    <t>1153 SAPPHIRE DR.</t>
  </si>
  <si>
    <t>ENDICOTT</t>
  </si>
  <si>
    <t>163 GREYSTONE LANE</t>
  </si>
  <si>
    <t>#10</t>
  </si>
  <si>
    <t>ALESSIO</t>
  </si>
  <si>
    <t>SIMOYA</t>
  </si>
  <si>
    <t>asimoya@u.rochester.edu</t>
  </si>
  <si>
    <t>CMC BOX 273375</t>
  </si>
  <si>
    <t>Chitungwiza</t>
  </si>
  <si>
    <t>Zengeza</t>
  </si>
  <si>
    <t>14127 Zengeza 3 Extension</t>
  </si>
  <si>
    <t>'+1 (585) 4906974</t>
  </si>
  <si>
    <t>KHAMAI</t>
  </si>
  <si>
    <t>SIMPSON</t>
  </si>
  <si>
    <t>LOY</t>
  </si>
  <si>
    <t>ksimpso8@u.rochester.edu</t>
  </si>
  <si>
    <t>SIMPSON, GIRLINE</t>
  </si>
  <si>
    <t>20759 SW 91 CT</t>
  </si>
  <si>
    <t>CUTLER BAY</t>
  </si>
  <si>
    <t>SLATER HOUSE 436</t>
  </si>
  <si>
    <t>CHRISTOPHE</t>
  </si>
  <si>
    <t>csimpso3@u.rochester.edu</t>
  </si>
  <si>
    <t>AJAVON, GALE</t>
  </si>
  <si>
    <t>CMC BOX 273492</t>
  </si>
  <si>
    <t>1711 TORREY PINES CT</t>
  </si>
  <si>
    <t>RESTON</t>
  </si>
  <si>
    <t>CROSBY 324</t>
  </si>
  <si>
    <t>Simpson</t>
  </si>
  <si>
    <t>lasimpson16@ole.augie.edu</t>
  </si>
  <si>
    <t>Castelldefels, Spain</t>
  </si>
  <si>
    <t>PAUL-DANIEL</t>
  </si>
  <si>
    <t>SINDILARIU</t>
  </si>
  <si>
    <t>paul-daniel.sindilar@simon.rochester.edu</t>
  </si>
  <si>
    <t>SINDILARIU, YVETTE</t>
  </si>
  <si>
    <t>41-798610397</t>
  </si>
  <si>
    <t>36 E SQUIRE DR</t>
  </si>
  <si>
    <t>TREADWELL</t>
  </si>
  <si>
    <t>SINGFIELD</t>
  </si>
  <si>
    <t>treadwell.singfield@simon.rochester.edu</t>
  </si>
  <si>
    <t>AYUSH</t>
  </si>
  <si>
    <t>SINGH</t>
  </si>
  <si>
    <t>asingh23@u.rochester.edu</t>
  </si>
  <si>
    <t>SINGH, AJAY</t>
  </si>
  <si>
    <t>CPU BOX 271402</t>
  </si>
  <si>
    <t>3318 189TH PL SE</t>
  </si>
  <si>
    <t>BOTHELL</t>
  </si>
  <si>
    <t>Elyana</t>
  </si>
  <si>
    <t>Amrita</t>
  </si>
  <si>
    <t>esingh2@u.rochester.edu</t>
  </si>
  <si>
    <t>CMC BOX 273756</t>
  </si>
  <si>
    <t>ON L2G 0N8</t>
  </si>
  <si>
    <t>9373 Niagara River Pky</t>
  </si>
  <si>
    <t>'+1 (716) 5637363</t>
  </si>
  <si>
    <t>Sachi</t>
  </si>
  <si>
    <t>Khanna</t>
  </si>
  <si>
    <t>ssingh64@u.rochester.edu</t>
  </si>
  <si>
    <t>Watchung, NJ 07069</t>
  </si>
  <si>
    <t>147 Deer Run</t>
  </si>
  <si>
    <t>Watchung</t>
  </si>
  <si>
    <t>'+1 (914) 2687961</t>
  </si>
  <si>
    <t>Japneet</t>
  </si>
  <si>
    <t>jsingh19@u.rochester.edu</t>
  </si>
  <si>
    <t>231/6 Rose Avenue, Maqbool Road</t>
  </si>
  <si>
    <t>Amritsar</t>
  </si>
  <si>
    <t>'+91 (99888) 22862</t>
  </si>
  <si>
    <t>Shashikant</t>
  </si>
  <si>
    <t>Singhal</t>
  </si>
  <si>
    <t>ssingha7@simon.rochester.edu</t>
  </si>
  <si>
    <t>East Amherst, NY 14051-2082</t>
  </si>
  <si>
    <t>8780 Fairbrook Ct</t>
  </si>
  <si>
    <t>14051-2082</t>
  </si>
  <si>
    <t>'+1 (646) 7086609</t>
  </si>
  <si>
    <t>WOJCIECH</t>
  </si>
  <si>
    <t>MATEUSZ</t>
  </si>
  <si>
    <t>wsip@u.rochester.edu</t>
  </si>
  <si>
    <t>SIP, MACIEJ</t>
  </si>
  <si>
    <t>POZIOMKOWA 54</t>
  </si>
  <si>
    <t>SUCHY LAS</t>
  </si>
  <si>
    <t>62-002</t>
  </si>
  <si>
    <t>48-616521550</t>
  </si>
  <si>
    <t>1260 PLYMOUTH AV</t>
  </si>
  <si>
    <t>RIVERVIEW BLDG E 303</t>
  </si>
  <si>
    <t>Agnes</t>
  </si>
  <si>
    <t>Siregar</t>
  </si>
  <si>
    <t>SISTO</t>
  </si>
  <si>
    <t>msisto2@u.rochester.edu</t>
  </si>
  <si>
    <t>SISTO, EUGENE &amp; DEBORAH</t>
  </si>
  <si>
    <t>CPU BOX 272791</t>
  </si>
  <si>
    <t>195 WHITTIER RD</t>
  </si>
  <si>
    <t>195 WHITTIER ROAD</t>
  </si>
  <si>
    <t>SITTENFELD</t>
  </si>
  <si>
    <t>lsittenf@u.rochester.edu</t>
  </si>
  <si>
    <t>FELDMAN, ELLEN</t>
  </si>
  <si>
    <t>CMC BOX 275194</t>
  </si>
  <si>
    <t>66 MILTON ROAD APT. F52</t>
  </si>
  <si>
    <t>RYE</t>
  </si>
  <si>
    <t>WILDER TOWER 535</t>
  </si>
  <si>
    <t>BARTHOLOMEW</t>
  </si>
  <si>
    <t>SKALA</t>
  </si>
  <si>
    <t>bskala@u.rochester.edu</t>
  </si>
  <si>
    <t>Bart</t>
  </si>
  <si>
    <t>CMC BOX 274180</t>
  </si>
  <si>
    <t>ON L2A 1L4</t>
  </si>
  <si>
    <t>71 Drummond Cres</t>
  </si>
  <si>
    <t>L2A 1L4</t>
  </si>
  <si>
    <t>'+1 (716) 5785052</t>
  </si>
  <si>
    <t>Rome, Italy;Stockholm, Sweden</t>
  </si>
  <si>
    <t>Padt</t>
  </si>
  <si>
    <t>Skawratananond</t>
  </si>
  <si>
    <t>pskawrat@u.rochester.edu</t>
  </si>
  <si>
    <t>CMC BOX 272538</t>
  </si>
  <si>
    <t>Austin, TX 78759-6041</t>
  </si>
  <si>
    <t>11007 Yucca Dr</t>
  </si>
  <si>
    <t>78759-6041</t>
  </si>
  <si>
    <t>'+1 (512) 5665349</t>
  </si>
  <si>
    <t>CECILE</t>
  </si>
  <si>
    <t>SKORYNA KLINE</t>
  </si>
  <si>
    <t>cskoryna@u.rochester.edu</t>
  </si>
  <si>
    <t>KLINE DUSOLIER, ANNABELLE</t>
  </si>
  <si>
    <t>CMC BOX 271875</t>
  </si>
  <si>
    <t>460 KENDRICK RD</t>
  </si>
  <si>
    <t>SKUTCH</t>
  </si>
  <si>
    <t>cskutch@u.rochester.edu</t>
  </si>
  <si>
    <t>CIEE Hyderabad</t>
  </si>
  <si>
    <t>SKUTCH, KATHLEEN</t>
  </si>
  <si>
    <t>CMC BOX 274575</t>
  </si>
  <si>
    <t>49 TREMONT PL</t>
  </si>
  <si>
    <t>RIVERVIEW BUILDING B SUITE 203</t>
  </si>
  <si>
    <t>Skwiat</t>
  </si>
  <si>
    <t>mskwiat@ur.rochester.edu</t>
  </si>
  <si>
    <t>Apt. 1</t>
  </si>
  <si>
    <t>10 Langslow St.</t>
  </si>
  <si>
    <t>'+1 (732) 3722267</t>
  </si>
  <si>
    <t>SLAGHT</t>
  </si>
  <si>
    <t>WHITNEY</t>
  </si>
  <si>
    <t>bslaght@u.rochester.edu</t>
  </si>
  <si>
    <t>SLAGHT, WHITNEY</t>
  </si>
  <si>
    <t>10370 PINECREST RD.</t>
  </si>
  <si>
    <t>PAINESVILLE</t>
  </si>
  <si>
    <t>JohnPaul</t>
  </si>
  <si>
    <t>Sleiman</t>
  </si>
  <si>
    <t>ELENA</t>
  </si>
  <si>
    <t>SLOMAN</t>
  </si>
  <si>
    <t>MITSUKO</t>
  </si>
  <si>
    <t>esloman@u.rochester.edu</t>
  </si>
  <si>
    <t>SLOMAN, GARY</t>
  </si>
  <si>
    <t>328 E. MAIN ST</t>
  </si>
  <si>
    <t>APT 510</t>
  </si>
  <si>
    <t>6280 VINE HILL RD</t>
  </si>
  <si>
    <t>SEBASTOPOL</t>
  </si>
  <si>
    <t>Slupik</t>
  </si>
  <si>
    <t>aslupik@u.rochester.edu</t>
  </si>
  <si>
    <t>CMC BOX 273995</t>
  </si>
  <si>
    <t>Pottersville, NY 12860-2301</t>
  </si>
  <si>
    <t>4229 Glendale Rd</t>
  </si>
  <si>
    <t>Pottersville</t>
  </si>
  <si>
    <t>12860-2301</t>
  </si>
  <si>
    <t>'+1 (985) 4457450</t>
  </si>
  <si>
    <t>Slutsky</t>
  </si>
  <si>
    <t>sslutsky@u.rochester.edu</t>
  </si>
  <si>
    <t>SMALL</t>
  </si>
  <si>
    <t>jsmall4@u.rochester.edu</t>
  </si>
  <si>
    <t>SMALL, CHERYL</t>
  </si>
  <si>
    <t>BROOKS CROSSING, FLOOR 7</t>
  </si>
  <si>
    <t>40 SANBORN LANE</t>
  </si>
  <si>
    <t>READING</t>
  </si>
  <si>
    <t>SMIT</t>
  </si>
  <si>
    <t>msmit@u.rochester.edu</t>
  </si>
  <si>
    <t>SMIT, SHELLEY</t>
  </si>
  <si>
    <t>CPU BOX 274298</t>
  </si>
  <si>
    <t>4103 MARINA CROWN APARTMENTS</t>
  </si>
  <si>
    <t>DUBAI MARINA</t>
  </si>
  <si>
    <t>DUBAI</t>
  </si>
  <si>
    <t>UNITED ARAB EMIRATES</t>
  </si>
  <si>
    <t>971-501-607-947</t>
  </si>
  <si>
    <t>SMITH</t>
  </si>
  <si>
    <t>jsm143@u.rochester.edu</t>
  </si>
  <si>
    <t>SMITH, PATTY</t>
  </si>
  <si>
    <t>CMC BOX 275284</t>
  </si>
  <si>
    <t>975 MONTGOMERY ST</t>
  </si>
  <si>
    <t>hsmith35@u.rochester.edu</t>
  </si>
  <si>
    <t>SMITH, TERESA</t>
  </si>
  <si>
    <t>5 EASTRIDGE</t>
  </si>
  <si>
    <t>TRABUCO CANYON</t>
  </si>
  <si>
    <t>WILDER 545</t>
  </si>
  <si>
    <t>zsmith10@u.rochester.edu</t>
  </si>
  <si>
    <t>SMITH, PATRICIA</t>
  </si>
  <si>
    <t>CMC BOX 275440</t>
  </si>
  <si>
    <t>101 W. COOK AVE.</t>
  </si>
  <si>
    <t>SMYRNA</t>
  </si>
  <si>
    <t>ksmith70@u.rochester.edu</t>
  </si>
  <si>
    <t>OOM, ARLENE OOM</t>
  </si>
  <si>
    <t>16919 SE 26TH ST</t>
  </si>
  <si>
    <t>APARTMENT B405</t>
  </si>
  <si>
    <t>621 NW 85TH ST #301</t>
  </si>
  <si>
    <t>jsm132@u.rochester.edu</t>
  </si>
  <si>
    <t>SMITH, THOMAS</t>
  </si>
  <si>
    <t>13501 CEDAR BRIDGE ROAD</t>
  </si>
  <si>
    <t>RIVERVIEW APARMTENTS</t>
  </si>
  <si>
    <t>Vivica</t>
  </si>
  <si>
    <t>Smith</t>
  </si>
  <si>
    <t>vsmith14@u.rochester.edu</t>
  </si>
  <si>
    <t>jsm171@u.rochester.edu</t>
  </si>
  <si>
    <t>SMITH, DAVID</t>
  </si>
  <si>
    <t>CMC BOX 274161</t>
  </si>
  <si>
    <t>130 COUNTY RD 479</t>
  </si>
  <si>
    <t>HANEVILLE</t>
  </si>
  <si>
    <t>995 HILLCOURT ROAD</t>
  </si>
  <si>
    <t>msm132@u.rochester.edu</t>
  </si>
  <si>
    <t>SMITH, STACY</t>
  </si>
  <si>
    <t>33 ROSE CT</t>
  </si>
  <si>
    <t>155 BROOKWOOD ROAD</t>
  </si>
  <si>
    <t>WATERFORD</t>
  </si>
  <si>
    <t>27 LENOX AVE</t>
  </si>
  <si>
    <t>jsm170@u.rochester.edu</t>
  </si>
  <si>
    <t>CMC BOX 275415</t>
  </si>
  <si>
    <t>Lancaster, NY 14086</t>
  </si>
  <si>
    <t>48 Steinfeldt Rd</t>
  </si>
  <si>
    <t>'+1 (716) 5509304</t>
  </si>
  <si>
    <t>COLIN</t>
  </si>
  <si>
    <t>csm145@u.rochester.edu</t>
  </si>
  <si>
    <t>CMC BOX 271132</t>
  </si>
  <si>
    <t>Pittsford, NY 14534-4041</t>
  </si>
  <si>
    <t>33 Locke Dr</t>
  </si>
  <si>
    <t>14534-4041</t>
  </si>
  <si>
    <t>'+1 (585) 5459523</t>
  </si>
  <si>
    <t>Lloyd-Richard</t>
  </si>
  <si>
    <t>msm198@u.rochester.edu</t>
  </si>
  <si>
    <t>Performance and Literature [PRL]</t>
  </si>
  <si>
    <t>Rochester, NY 14605</t>
  </si>
  <si>
    <t>Unit 5</t>
  </si>
  <si>
    <t>125 Gibbs St</t>
  </si>
  <si>
    <t>'+1 (214) 2504502</t>
  </si>
  <si>
    <t>Grammes</t>
  </si>
  <si>
    <t>hsmith59@u.rochester.edu</t>
  </si>
  <si>
    <t>Springfield, VA 22153-2147</t>
  </si>
  <si>
    <t>7736 White Willow Ct</t>
  </si>
  <si>
    <t>22153-2147</t>
  </si>
  <si>
    <t>'+1 (571) 2367595</t>
  </si>
  <si>
    <t>Cancer Ctr Infusion-Nursing</t>
  </si>
  <si>
    <t>Maren</t>
  </si>
  <si>
    <t>msm197@u.rochester.edu</t>
  </si>
  <si>
    <t>CMC BOX 275815</t>
  </si>
  <si>
    <t>New Woodstock, NY 13122-9710</t>
  </si>
  <si>
    <t>2567 Reservoir Rd</t>
  </si>
  <si>
    <t>New Woodstock</t>
  </si>
  <si>
    <t>13122-9710</t>
  </si>
  <si>
    <t>'+1 (315) 7502090</t>
  </si>
  <si>
    <t>Calli</t>
  </si>
  <si>
    <t>csm157@ur.Rochester.edu</t>
  </si>
  <si>
    <t>Robin</t>
  </si>
  <si>
    <t>Smither</t>
  </si>
  <si>
    <t>RuoShi</t>
  </si>
  <si>
    <t>rsmither@u.rochester.edu</t>
  </si>
  <si>
    <t>Amherst, MA 01002-3451</t>
  </si>
  <si>
    <t>51 Woodlot Rd</t>
  </si>
  <si>
    <t>'+1 (413) 3873700</t>
  </si>
  <si>
    <t>SNELL</t>
  </si>
  <si>
    <t>VINCENT</t>
  </si>
  <si>
    <t>psnell2@u.rochester.edu</t>
  </si>
  <si>
    <t>SNELL, ANNE</t>
  </si>
  <si>
    <t>CMC BOX 271814</t>
  </si>
  <si>
    <t>8508 VAN WIE DR W</t>
  </si>
  <si>
    <t>193 BARTON ST</t>
  </si>
  <si>
    <t>Snyder</t>
  </si>
  <si>
    <t>gsnyder6@u.rochester.edu</t>
  </si>
  <si>
    <t>Braintree, MA 02184-7307</t>
  </si>
  <si>
    <t>91 Sycamore Rd</t>
  </si>
  <si>
    <t>Braintree</t>
  </si>
  <si>
    <t>'+1 (781) 9529631</t>
  </si>
  <si>
    <t>SOBANIA</t>
  </si>
  <si>
    <t>ksobania@u.rochester.edu</t>
  </si>
  <si>
    <t>YOREK, PAULETTE</t>
  </si>
  <si>
    <t>111 EAST AVE APT #342</t>
  </si>
  <si>
    <t>16648 177TH AVE</t>
  </si>
  <si>
    <t>Sobel</t>
  </si>
  <si>
    <t>rsobel@u.Rochester.edu</t>
  </si>
  <si>
    <t>Program Acceptance date is July 15th</t>
  </si>
  <si>
    <t>Sochocki</t>
  </si>
  <si>
    <t>asochock@u.rochester.edu</t>
  </si>
  <si>
    <t>Biological Sciences: Cell And Development [BCD]</t>
  </si>
  <si>
    <t>CMC BOX 276887</t>
  </si>
  <si>
    <t>'+1 (408) 6931222</t>
  </si>
  <si>
    <t>JAKE</t>
  </si>
  <si>
    <t>SOCOLOW</t>
  </si>
  <si>
    <t>jsocolow@u.rochester.edu</t>
  </si>
  <si>
    <t>LIEF-SOCOLOW, JOHANNA</t>
  </si>
  <si>
    <t>612 JOSEPH C WILSON BLVD</t>
  </si>
  <si>
    <t>164 SMITH RIDGE ROAD</t>
  </si>
  <si>
    <t>SOUTH SALEM</t>
  </si>
  <si>
    <t>Sodano</t>
  </si>
  <si>
    <t>tsodano@u.rochester.edu</t>
  </si>
  <si>
    <t>ULRIK</t>
  </si>
  <si>
    <t>SODERSTROM</t>
  </si>
  <si>
    <t>usoderst@u.rochester.edu</t>
  </si>
  <si>
    <t>BOYD, BONITA</t>
  </si>
  <si>
    <t>CPU BOX 273873</t>
  </si>
  <si>
    <t>187 HUNTINGTON HILLS</t>
  </si>
  <si>
    <t>Rachidatou</t>
  </si>
  <si>
    <t>Sofiani</t>
  </si>
  <si>
    <t>Rachidatou_Sofiani@URMC.Rochester.edu</t>
  </si>
  <si>
    <t>Carolyn</t>
  </si>
  <si>
    <t>Sohmer</t>
  </si>
  <si>
    <t>csohmer@u.rochester.edu</t>
  </si>
  <si>
    <t>Sohn</t>
  </si>
  <si>
    <t>jsohn4@u.rochester.edu</t>
  </si>
  <si>
    <t>Full year 2023-2024</t>
  </si>
  <si>
    <t>CMC BOX 271515</t>
  </si>
  <si>
    <t>New York, NY 10005-1992</t>
  </si>
  <si>
    <t>15 Broad St Apt 3210</t>
  </si>
  <si>
    <t>10005-1992</t>
  </si>
  <si>
    <t>'+1 (917) 8556825</t>
  </si>
  <si>
    <t>esohn@u.Rochester.edu</t>
  </si>
  <si>
    <t>Psychiatry M&amp;D Research</t>
  </si>
  <si>
    <t>Soiefer</t>
  </si>
  <si>
    <t>bsoiefer@u.rochester.edu</t>
  </si>
  <si>
    <t>BRYCE</t>
  </si>
  <si>
    <t>SOMMER</t>
  </si>
  <si>
    <t>bsommer@u.rochester.edu</t>
  </si>
  <si>
    <t>SOMMER, LAURIE</t>
  </si>
  <si>
    <t>CMC BOX 275991</t>
  </si>
  <si>
    <t>13028 E. GOLD DUST AVENUE</t>
  </si>
  <si>
    <t>SCOTTSDALE</t>
  </si>
  <si>
    <t>DKE 200</t>
  </si>
  <si>
    <t>YEAHYUN</t>
  </si>
  <si>
    <t>SON</t>
  </si>
  <si>
    <t>yson2@u.rochester.edu</t>
  </si>
  <si>
    <t>LIM, CHONGSOOK</t>
  </si>
  <si>
    <t>CMC BOX 271649</t>
  </si>
  <si>
    <t>297 EAST VANDALIA AVE</t>
  </si>
  <si>
    <t>PORTERVILLE</t>
  </si>
  <si>
    <t>ROOM 231</t>
  </si>
  <si>
    <t>SONETT</t>
  </si>
  <si>
    <t>csonett2@u.rochester.edu</t>
  </si>
  <si>
    <t>SONETT, JOSHUA</t>
  </si>
  <si>
    <t>CMC BOX 271773</t>
  </si>
  <si>
    <t>22 DEERHILL DRIVE</t>
  </si>
  <si>
    <t>HOHOKUS</t>
  </si>
  <si>
    <t>467 BROOKS AVE</t>
  </si>
  <si>
    <t>WANYUE</t>
  </si>
  <si>
    <t>SONG</t>
  </si>
  <si>
    <t>wsong5@u.rochester.edu</t>
  </si>
  <si>
    <t>WAN, CHUNPING</t>
  </si>
  <si>
    <t>CPU BOX 2747798</t>
  </si>
  <si>
    <t>1766 CRITTENDEN ROAD</t>
  </si>
  <si>
    <t>Jiawei</t>
  </si>
  <si>
    <t>Song</t>
  </si>
  <si>
    <t>Jiawei.Song@simon.rochester.edu</t>
  </si>
  <si>
    <t>FENG, COMMA</t>
  </si>
  <si>
    <t>ACCOUNTANCY-BUSINESS</t>
  </si>
  <si>
    <t>60 CRITTENDEN BLVD APT 614</t>
  </si>
  <si>
    <t>585 747 7436</t>
  </si>
  <si>
    <t>JIEYING</t>
  </si>
  <si>
    <t>jsong44@u.rochester.edu</t>
  </si>
  <si>
    <t>CMC BOX 276327</t>
  </si>
  <si>
    <t>No.229, Anye Road, Binjiang Di</t>
  </si>
  <si>
    <t>Room 1912, Jun Shang Jin Zuo</t>
  </si>
  <si>
    <t>'+86 (157) 15762701</t>
  </si>
  <si>
    <t>ZEWEN</t>
  </si>
  <si>
    <t>zsong13@ur.rochester.edu</t>
  </si>
  <si>
    <t>ROOM 101, UNIT 4, BUILDING 4,</t>
  </si>
  <si>
    <t>XUEYUAN ROAD NO20 HAIDIAN DISTRCIT</t>
  </si>
  <si>
    <t>'+8617092559600</t>
  </si>
  <si>
    <t>SONIWALA</t>
  </si>
  <si>
    <t>ssoniwal@u.rochester.edu</t>
  </si>
  <si>
    <t>SONIWALA, TAHERA</t>
  </si>
  <si>
    <t>CPU BOX 276997</t>
  </si>
  <si>
    <t>148 VISCOUNT DRIVE</t>
  </si>
  <si>
    <t>Sookoo</t>
  </si>
  <si>
    <t>Dennison</t>
  </si>
  <si>
    <t>bsookoo@u.rochester.edu</t>
  </si>
  <si>
    <t>CMC BOX 273362</t>
  </si>
  <si>
    <t>Silver Spring, MD 20910-1936</t>
  </si>
  <si>
    <t>2445 Lyttonsville Rd Apt 1405</t>
  </si>
  <si>
    <t>20910-1936</t>
  </si>
  <si>
    <t>'+1 (240) 3930929</t>
  </si>
  <si>
    <t>SORBO</t>
  </si>
  <si>
    <t>gsorbo@u.rochester.edu</t>
  </si>
  <si>
    <t>CASTANO, JUAN PABLO</t>
  </si>
  <si>
    <t>CMC BOX 274957</t>
  </si>
  <si>
    <t>8 HUNTERS RUN</t>
  </si>
  <si>
    <t>SORRENTINO</t>
  </si>
  <si>
    <t>asorrent@u.rochester.edu</t>
  </si>
  <si>
    <t>SORRENTINO, KAREN</t>
  </si>
  <si>
    <t>CMC BOX 272915</t>
  </si>
  <si>
    <t>112 CREEKVIEW DR.</t>
  </si>
  <si>
    <t>862 DEKIEWIET HALL</t>
  </si>
  <si>
    <t>SORTO</t>
  </si>
  <si>
    <t>csorto@u.rochester.edu</t>
  </si>
  <si>
    <t>SORTO, JOSE</t>
  </si>
  <si>
    <t>18829 BIRDSEYE DR</t>
  </si>
  <si>
    <t>GERMANTOWN</t>
  </si>
  <si>
    <t>SOWERS</t>
  </si>
  <si>
    <t>ASHLEE</t>
  </si>
  <si>
    <t>asowers@u.rochester.edu</t>
  </si>
  <si>
    <t>SOWERS, ALEXA</t>
  </si>
  <si>
    <t>140 FRANKLIN STREET-APT 9</t>
  </si>
  <si>
    <t>606 TOPAZ DR</t>
  </si>
  <si>
    <t>SERGEANT BLF</t>
  </si>
  <si>
    <t>KAILEE</t>
  </si>
  <si>
    <t>ksowers2@u.rochester.edu</t>
  </si>
  <si>
    <t>Wheaton, IL 60187-2923</t>
  </si>
  <si>
    <t>Wheaton</t>
  </si>
  <si>
    <t>60187-2923</t>
  </si>
  <si>
    <t>'+1 (630) 6599166</t>
  </si>
  <si>
    <t>SPAAN</t>
  </si>
  <si>
    <t>ILYSE</t>
  </si>
  <si>
    <t>hspaan@u.rochester.edu</t>
  </si>
  <si>
    <t>SPAAN, RANDY</t>
  </si>
  <si>
    <t>20 SPLIT RAIL RUN</t>
  </si>
  <si>
    <t>SPALDING</t>
  </si>
  <si>
    <t>hspaldin@u.rochester.edu</t>
  </si>
  <si>
    <t>SPALDING, PATRICE</t>
  </si>
  <si>
    <t>CMC BOX 271580</t>
  </si>
  <si>
    <t>140 SHAW AVENUE</t>
  </si>
  <si>
    <t>CRANSTON</t>
  </si>
  <si>
    <t>Renae</t>
  </si>
  <si>
    <t>Spangler</t>
  </si>
  <si>
    <t>SPECK</t>
  </si>
  <si>
    <t>bspeck2@u.rochester.edu</t>
  </si>
  <si>
    <t>SPECK, KECIA</t>
  </si>
  <si>
    <t>CMC BOX 274034</t>
  </si>
  <si>
    <t>24575 GELLATLY WAY</t>
  </si>
  <si>
    <t>PHILOMATH</t>
  </si>
  <si>
    <t>CROSBY 20</t>
  </si>
  <si>
    <t>28895 PLEASANT VALLEY RD</t>
  </si>
  <si>
    <t>SWEET HOME</t>
  </si>
  <si>
    <t>Spence</t>
  </si>
  <si>
    <t>aspen10@u.rochester.edu</t>
  </si>
  <si>
    <t>CMC BOX 275909</t>
  </si>
  <si>
    <t>Chuluota, FL 32766-6022</t>
  </si>
  <si>
    <t>198 Velveteen Pl</t>
  </si>
  <si>
    <t>Chuluota</t>
  </si>
  <si>
    <t>32766-6022</t>
  </si>
  <si>
    <t>'+1 (407) 2781319</t>
  </si>
  <si>
    <t>Speybroeck</t>
  </si>
  <si>
    <t>Psychology Grads</t>
  </si>
  <si>
    <t>SPIEGEL</t>
  </si>
  <si>
    <t>bspiegel@u.rochester.edu</t>
  </si>
  <si>
    <t>SPIEGEL, LISA</t>
  </si>
  <si>
    <t>CMC BOX 271129</t>
  </si>
  <si>
    <t>1 MARK CIR</t>
  </si>
  <si>
    <t>JOLIE RAE</t>
  </si>
  <si>
    <t>SPIERS</t>
  </si>
  <si>
    <t>jolie.spiers@rochester.edu</t>
  </si>
  <si>
    <t>ELIJAH</t>
  </si>
  <si>
    <t>SPIES</t>
  </si>
  <si>
    <t>espies@u.rochester.edu</t>
  </si>
  <si>
    <t>SPIES, CLAUDIA</t>
  </si>
  <si>
    <t>BOX 309</t>
  </si>
  <si>
    <t>Spinks</t>
  </si>
  <si>
    <t>bspinks@u.rochester.edu</t>
  </si>
  <si>
    <t>CMC BOX 275986</t>
  </si>
  <si>
    <t>500 Joseph C WIlson Blvd</t>
  </si>
  <si>
    <t>'+1 (585) 4698475</t>
  </si>
  <si>
    <t>SPOTO</t>
  </si>
  <si>
    <t>sarah.spoto@simon.rochester.edu</t>
  </si>
  <si>
    <t>SPRIGGENS</t>
  </si>
  <si>
    <t>jsprigge@u.rochester.edu</t>
  </si>
  <si>
    <t>SPRIGGENS, DIANE</t>
  </si>
  <si>
    <t>117 COLE RD</t>
  </si>
  <si>
    <t>HURLEYVILLE</t>
  </si>
  <si>
    <t>117 COLE ROAD</t>
  </si>
  <si>
    <t>SPURR</t>
  </si>
  <si>
    <t>rspurr@u.rochester.edu</t>
  </si>
  <si>
    <t>SPURR, MICHELLE</t>
  </si>
  <si>
    <t>CMC BOX 271947</t>
  </si>
  <si>
    <t>38 PARK ST</t>
  </si>
  <si>
    <t>NORTH READING</t>
  </si>
  <si>
    <t>Vaarya</t>
  </si>
  <si>
    <t>Srivastava</t>
  </si>
  <si>
    <t>vsrivast@u.rochester.edu</t>
  </si>
  <si>
    <t>CMC BOX 272481</t>
  </si>
  <si>
    <t>Jalvayu Vihar Sector 21</t>
  </si>
  <si>
    <t>Q 376</t>
  </si>
  <si>
    <t>Noida</t>
  </si>
  <si>
    <t>'+1 (585) 5328133</t>
  </si>
  <si>
    <t>Shikhar</t>
  </si>
  <si>
    <t>St. John</t>
  </si>
  <si>
    <t>mstjohn2@u.rochester.edu</t>
  </si>
  <si>
    <t>STAGG</t>
  </si>
  <si>
    <t>lstagg@u.rochester.edu</t>
  </si>
  <si>
    <t>STAGG, KIM</t>
  </si>
  <si>
    <t>Stahl</t>
  </si>
  <si>
    <t>sstahl3@u.rochester.edu</t>
  </si>
  <si>
    <t>CMC BOX 276559</t>
  </si>
  <si>
    <t>Teaneck, NJ 07666-5320</t>
  </si>
  <si>
    <t>783 Salem St</t>
  </si>
  <si>
    <t>Teaneck</t>
  </si>
  <si>
    <t>'+1 (201) 2507934</t>
  </si>
  <si>
    <t>STAMM</t>
  </si>
  <si>
    <t>eva.stamm@simon.rochester.edu</t>
  </si>
  <si>
    <t>STAMM, BARBARA</t>
  </si>
  <si>
    <t>41-786289571</t>
  </si>
  <si>
    <t>STANITZ</t>
  </si>
  <si>
    <t>estanitz@u.rochester.edu</t>
  </si>
  <si>
    <t>STANITZ, SUZETTE</t>
  </si>
  <si>
    <t>CMC BOX 271888</t>
  </si>
  <si>
    <t>2304 LALEMANT ROAD</t>
  </si>
  <si>
    <t>S PLYMOUTH AVENUE</t>
  </si>
  <si>
    <t>Stanley</t>
  </si>
  <si>
    <t>Reina Camille</t>
  </si>
  <si>
    <t>bstanle6@u.rochester.edu</t>
  </si>
  <si>
    <t>CMC BOX 273706</t>
  </si>
  <si>
    <t>Aberdeen, MD 21001</t>
  </si>
  <si>
    <t>2010 Park Beach Dr.</t>
  </si>
  <si>
    <t>Aberdeen</t>
  </si>
  <si>
    <t>'+1 (240) 3554595</t>
  </si>
  <si>
    <t>Zoe_Stanley@URMC.Rochester.edu</t>
  </si>
  <si>
    <t>Stark</t>
  </si>
  <si>
    <t>Liv</t>
  </si>
  <si>
    <t>kstark2@u.rochester.edu</t>
  </si>
  <si>
    <t>CMC BOX 273117</t>
  </si>
  <si>
    <t>Downingtown, PA 19335-4016</t>
  </si>
  <si>
    <t>845 Ravine Rd</t>
  </si>
  <si>
    <t>19335-4016</t>
  </si>
  <si>
    <t>'+1 (484) 3542667</t>
  </si>
  <si>
    <t>RYANNON</t>
  </si>
  <si>
    <t>STARKEY</t>
  </si>
  <si>
    <t>rstarkey@u.rochester.edu</t>
  </si>
  <si>
    <t>STARKEY, CARRIE</t>
  </si>
  <si>
    <t>CMC BOX 276795</t>
  </si>
  <si>
    <t>3810 HOLDBORN COURT</t>
  </si>
  <si>
    <t>Staub</t>
  </si>
  <si>
    <t>astaub@u.rochester.edu</t>
  </si>
  <si>
    <t>CMC BOX 274750</t>
  </si>
  <si>
    <t>Lewiston, NY 14092-9778</t>
  </si>
  <si>
    <t>1013 Ridge Rd</t>
  </si>
  <si>
    <t>Lewiston</t>
  </si>
  <si>
    <t>14092-9778</t>
  </si>
  <si>
    <t>'+1 (716) 7994327</t>
  </si>
  <si>
    <t>STEHLE</t>
  </si>
  <si>
    <t>mstehle2@u.rochester.edu</t>
  </si>
  <si>
    <t>MUSHEN, SANDRA</t>
  </si>
  <si>
    <t>CPU BOX 275005</t>
  </si>
  <si>
    <t>15006 BECKER BEND</t>
  </si>
  <si>
    <t>Steidle</t>
  </si>
  <si>
    <t>jsteidl2@ur.rochester.edu</t>
  </si>
  <si>
    <t>116 Clintwood Ct. Apt M</t>
  </si>
  <si>
    <t>'+1 (585) 5196103</t>
  </si>
  <si>
    <t>STEIN</t>
  </si>
  <si>
    <t>astein11@u.rochester.edu</t>
  </si>
  <si>
    <t>STEIN, JULIE</t>
  </si>
  <si>
    <t>WRITING,SPK, ARGUMENT PRO</t>
  </si>
  <si>
    <t>CMC BOX 275422</t>
  </si>
  <si>
    <t>8 KENNETH RD</t>
  </si>
  <si>
    <t>Stein</t>
  </si>
  <si>
    <t>Rae</t>
  </si>
  <si>
    <t>kstein14@u.rochester.edu</t>
  </si>
  <si>
    <t>Skokie, IL 60076-1952</t>
  </si>
  <si>
    <t>4243 Greenwood St</t>
  </si>
  <si>
    <t>Skokie</t>
  </si>
  <si>
    <t>60076-1952</t>
  </si>
  <si>
    <t>'+1 (847) 9227308</t>
  </si>
  <si>
    <t>Steiner</t>
  </si>
  <si>
    <t>thomas.steiner@simon.rochester.edu</t>
  </si>
  <si>
    <t>STEINFIELD</t>
  </si>
  <si>
    <t>isteinfi@u.rochester.edu</t>
  </si>
  <si>
    <t>MOYNIHAN, HEATHER</t>
  </si>
  <si>
    <t>CMC BOX 274884</t>
  </si>
  <si>
    <t>148 RANGE ROAD</t>
  </si>
  <si>
    <t>BURTON 102</t>
  </si>
  <si>
    <t>STEKOLNIKOVA</t>
  </si>
  <si>
    <t>dstekoln@u.rochester.edu</t>
  </si>
  <si>
    <t>CMC BOX 274315</t>
  </si>
  <si>
    <t>Plekhanovskaya St 1 85</t>
  </si>
  <si>
    <t>Voronezh</t>
  </si>
  <si>
    <t>Vo</t>
  </si>
  <si>
    <t>Stenger</t>
  </si>
  <si>
    <t>astenger@u.rochester.edu</t>
  </si>
  <si>
    <t>Needs Nomination</t>
  </si>
  <si>
    <t>University of Navarra</t>
  </si>
  <si>
    <t>Pamplona, Spain</t>
  </si>
  <si>
    <t>Rosemount, MN 55068-2242</t>
  </si>
  <si>
    <t>14103 Autumnwood Way</t>
  </si>
  <si>
    <t>Rosemount</t>
  </si>
  <si>
    <t>55068-2242</t>
  </si>
  <si>
    <t>'+1 (612) 2485346</t>
  </si>
  <si>
    <t>STENZEL</t>
  </si>
  <si>
    <t>WININGER</t>
  </si>
  <si>
    <t>cstenzel@u.rochester.edu</t>
  </si>
  <si>
    <t>STENZEL, JEFF</t>
  </si>
  <si>
    <t>CPU BOX 276933</t>
  </si>
  <si>
    <t>P.O. BOX 253</t>
  </si>
  <si>
    <t>SOUTH FREEPORT</t>
  </si>
  <si>
    <t>PLYMOUTH AVENUE SOUTH</t>
  </si>
  <si>
    <t>16 PARK STREET</t>
  </si>
  <si>
    <t>Stepanova</t>
  </si>
  <si>
    <t>vstepan2@u.rochester.edu</t>
  </si>
  <si>
    <t>mstephe7@u.rochester.edu</t>
  </si>
  <si>
    <t>CMC BOX 276648</t>
  </si>
  <si>
    <t>Las Vegas, NV 89113-1866</t>
  </si>
  <si>
    <t>5334 Marco Rossi Ct</t>
  </si>
  <si>
    <t>89113-1866</t>
  </si>
  <si>
    <t>'+1 (702) 5104672</t>
  </si>
  <si>
    <t>STEPHENS</t>
  </si>
  <si>
    <t>jstephe6@u.rochester.edu</t>
  </si>
  <si>
    <t>STEPHENS, CATHERIN</t>
  </si>
  <si>
    <t>CMC BOX 275139</t>
  </si>
  <si>
    <t>104 FLAXWOOD LANE</t>
  </si>
  <si>
    <t>MINOA</t>
  </si>
  <si>
    <t>JOSEPH'S HOUSE</t>
  </si>
  <si>
    <t>Stephenson</t>
  </si>
  <si>
    <t>Shea</t>
  </si>
  <si>
    <t>pstephe5@u.rochester.edu</t>
  </si>
  <si>
    <t>CMC BOX 276641</t>
  </si>
  <si>
    <t>Glen Ellyn, IL 60137-6324</t>
  </si>
  <si>
    <t>161 S Park Blvd</t>
  </si>
  <si>
    <t>Glen Ellyn</t>
  </si>
  <si>
    <t>60137-6324</t>
  </si>
  <si>
    <t>'+1 (630) 5344939</t>
  </si>
  <si>
    <t>csterli2@u.rochester.edu</t>
  </si>
  <si>
    <t>STERLING, KAREN</t>
  </si>
  <si>
    <t>CPU BOX 276338</t>
  </si>
  <si>
    <t>9 HAYHOUSE RD.</t>
  </si>
  <si>
    <t>PERKASIE</t>
  </si>
  <si>
    <t>BURTON RM # 23</t>
  </si>
  <si>
    <t>EILEY</t>
  </si>
  <si>
    <t>STERN</t>
  </si>
  <si>
    <t>estern8@u.rochester.edu</t>
  </si>
  <si>
    <t>SPEER, WHITNEY</t>
  </si>
  <si>
    <t>CPU BOX 275011</t>
  </si>
  <si>
    <t>12 SLEEPY HOLLOW</t>
  </si>
  <si>
    <t>RIVERVIEW B 405</t>
  </si>
  <si>
    <t>ROCHESTERN</t>
  </si>
  <si>
    <t>jstern15@u.rochester.edu</t>
  </si>
  <si>
    <t>STERN, JEFFREY</t>
  </si>
  <si>
    <t>CMC BOX 272119</t>
  </si>
  <si>
    <t>14 CARROLL PLACE</t>
  </si>
  <si>
    <t>nstern@u.rochester.edu</t>
  </si>
  <si>
    <t>CMC BOX 275705</t>
  </si>
  <si>
    <t>12 SLEEPY HOLLOW RD</t>
  </si>
  <si>
    <t>Stern</t>
  </si>
  <si>
    <t>astern18@u.Rochester.edu</t>
  </si>
  <si>
    <t>STERRITT</t>
  </si>
  <si>
    <t>jsterri3@u.rochester.edu</t>
  </si>
  <si>
    <t>STERRITT, JANET</t>
  </si>
  <si>
    <t>CPU BOX 271491</t>
  </si>
  <si>
    <t>31 IRENE DRIVE</t>
  </si>
  <si>
    <t>HOLLIS</t>
  </si>
  <si>
    <t>LOVEJOY 10 FRATERNITY ROAD</t>
  </si>
  <si>
    <t>STETTNER</t>
  </si>
  <si>
    <t>hannah.stettner@simon.rochester.edu</t>
  </si>
  <si>
    <t>104 SPENCER RD</t>
  </si>
  <si>
    <t>STEVENS</t>
  </si>
  <si>
    <t>csteve20@u.rochester.edu</t>
  </si>
  <si>
    <t>STEVENS, ANNE</t>
  </si>
  <si>
    <t>268 ALEXANDER ST APT 27</t>
  </si>
  <si>
    <t>120 EDGEVIEW DR, APT. #4313</t>
  </si>
  <si>
    <t>cstewa15@u.rochester.edu</t>
  </si>
  <si>
    <t>STEWART, WAYNE</t>
  </si>
  <si>
    <t>CMC BOX 272462</t>
  </si>
  <si>
    <t>213 OAKHURST ROAD</t>
  </si>
  <si>
    <t>OAKHURST</t>
  </si>
  <si>
    <t>WILDER 642</t>
  </si>
  <si>
    <t>kstewa19@u.rochester.edu</t>
  </si>
  <si>
    <t>STEWART, RENE</t>
  </si>
  <si>
    <t>86 S UNION ST. APT 204</t>
  </si>
  <si>
    <t>3710 DEEP HAVEN DR</t>
  </si>
  <si>
    <t>COLORADO SPGS</t>
  </si>
  <si>
    <t>STIGGERS</t>
  </si>
  <si>
    <t>tstigger@u.rochester.edu</t>
  </si>
  <si>
    <t>STIGGERS, YOLONDA</t>
  </si>
  <si>
    <t>CMC BOX 273692</t>
  </si>
  <si>
    <t>2512 WINDY HILL DRIVE</t>
  </si>
  <si>
    <t>(216)978-5248</t>
  </si>
  <si>
    <t>STILLMAN</t>
  </si>
  <si>
    <t>gstillm2@u.rochester.edu</t>
  </si>
  <si>
    <t>STILLMAN, PHIL</t>
  </si>
  <si>
    <t>CMC BOX 272183</t>
  </si>
  <si>
    <t>3306 GREENWAY DRIVE</t>
  </si>
  <si>
    <t>OBRIEN HALL 418</t>
  </si>
  <si>
    <t>Stimpson</t>
  </si>
  <si>
    <t>gstimpso@u.rochester.edu</t>
  </si>
  <si>
    <t>Senior- 2nd semester?petition?take 5 Last Viewed by Applicant: 07/08/2025</t>
  </si>
  <si>
    <t>CMC BOX 276669</t>
  </si>
  <si>
    <t>Akron, OH 44313-4309</t>
  </si>
  <si>
    <t>149 Southwood Rd</t>
  </si>
  <si>
    <t>44313-4309</t>
  </si>
  <si>
    <t>'+1 (330) 6345903</t>
  </si>
  <si>
    <t>Mercedes</t>
  </si>
  <si>
    <t>Stiner</t>
  </si>
  <si>
    <t>mstiner@u.rochester.edu</t>
  </si>
  <si>
    <t>CMC BOX 277028</t>
  </si>
  <si>
    <t>Afton, NY 13730</t>
  </si>
  <si>
    <t>120 Johnell Park Lane</t>
  </si>
  <si>
    <t>Afton</t>
  </si>
  <si>
    <t>'+1 (607) 3726401</t>
  </si>
  <si>
    <t>STITES</t>
  </si>
  <si>
    <t>kstites@u.rochester.edu</t>
  </si>
  <si>
    <t>CMC BOX 276430</t>
  </si>
  <si>
    <t>Florham Park, NJ 07932-2816</t>
  </si>
  <si>
    <t>34 Sherbrooke Dr</t>
  </si>
  <si>
    <t>Florham Park</t>
  </si>
  <si>
    <t>'+1 (973) 4100751</t>
  </si>
  <si>
    <t>STOECKLI</t>
  </si>
  <si>
    <t>cornelia.stoeckli@simon.rochester.edu</t>
  </si>
  <si>
    <t>WAELCHLI, ASTRID</t>
  </si>
  <si>
    <t>41-793657935</t>
  </si>
  <si>
    <t>Stoessel</t>
  </si>
  <si>
    <t>salizar1@gmail.com</t>
  </si>
  <si>
    <t>Stokes</t>
  </si>
  <si>
    <t>Ewing</t>
  </si>
  <si>
    <t>colin.e.stokes@gmail.com</t>
  </si>
  <si>
    <t>25-36 34th Street</t>
  </si>
  <si>
    <t>Apt 2R</t>
  </si>
  <si>
    <t>Colin Stokes</t>
  </si>
  <si>
    <t>MALCOLM</t>
  </si>
  <si>
    <t>STOKES</t>
  </si>
  <si>
    <t>ALFRED</t>
  </si>
  <si>
    <t>malcolm.stokes@simon.rochester.edu</t>
  </si>
  <si>
    <t>Business [BUS]</t>
  </si>
  <si>
    <t>Sacramento, CA 95823</t>
  </si>
  <si>
    <t>8 Archibald Court</t>
  </si>
  <si>
    <t>'+1 (202) 3906978</t>
  </si>
  <si>
    <t>Stolberg</t>
  </si>
  <si>
    <t>lstolber@u.rochester.edu</t>
  </si>
  <si>
    <t>Pittsford, NY 14534-1076</t>
  </si>
  <si>
    <t>5 Sandy Ln</t>
  </si>
  <si>
    <t>14534-1076</t>
  </si>
  <si>
    <t>'+1 (585) 3879913</t>
  </si>
  <si>
    <t>Stoll</t>
  </si>
  <si>
    <t>william.stoll@rochester.edu</t>
  </si>
  <si>
    <t>Chemistry Col Grad Students</t>
  </si>
  <si>
    <t>STOLMAN</t>
  </si>
  <si>
    <t>mstolman@u.rochester.edu</t>
  </si>
  <si>
    <t>STOLMAN, DAVID</t>
  </si>
  <si>
    <t>CMC BOX 276667</t>
  </si>
  <si>
    <t>37 HIGHWOOD AVE</t>
  </si>
  <si>
    <t>STOLOVE</t>
  </si>
  <si>
    <t>kstolove@u.rochester.edu</t>
  </si>
  <si>
    <t>STOLOVE, TRACIE</t>
  </si>
  <si>
    <t>CMC BOX 274784</t>
  </si>
  <si>
    <t>5 DUNCAN BRANCH CT</t>
  </si>
  <si>
    <t>420 FAIRCHILD</t>
  </si>
  <si>
    <t>MARYROSE</t>
  </si>
  <si>
    <t>STONE</t>
  </si>
  <si>
    <t>mstone16@u.rochester.edu</t>
  </si>
  <si>
    <t>STONE, HOWARD</t>
  </si>
  <si>
    <t>CMC BOX 272063</t>
  </si>
  <si>
    <t>2672 JASPER BLVD</t>
  </si>
  <si>
    <t>SULLIVANS ISLAND</t>
  </si>
  <si>
    <t>BROOKS CROSSING 102</t>
  </si>
  <si>
    <t>bstone4@u.rochester.edu</t>
  </si>
  <si>
    <t>STONE, KERRY</t>
  </si>
  <si>
    <t>324 LARCHMONT ROAD</t>
  </si>
  <si>
    <t>ELMIRA</t>
  </si>
  <si>
    <t>324 Larchmont RD</t>
  </si>
  <si>
    <t>Elmira</t>
  </si>
  <si>
    <t>607-426-6371</t>
  </si>
  <si>
    <t>Kerry Stone</t>
  </si>
  <si>
    <t>hstone5@u.rochester.edu</t>
  </si>
  <si>
    <t>STONE, WES</t>
  </si>
  <si>
    <t>CMC BOX 274730</t>
  </si>
  <si>
    <t>5 PORT OF SPAIN RD</t>
  </si>
  <si>
    <t>CORONADO</t>
  </si>
  <si>
    <t>ADELIA</t>
  </si>
  <si>
    <t>estone5@u.rochester.edu</t>
  </si>
  <si>
    <t>STONE, DEE ANN</t>
  </si>
  <si>
    <t>BOX 269</t>
  </si>
  <si>
    <t>9376 ANSLEY LN</t>
  </si>
  <si>
    <t>BRENTWOOD</t>
  </si>
  <si>
    <t>BOX NO. 269</t>
  </si>
  <si>
    <t>9376 Ansley Lane</t>
  </si>
  <si>
    <t>(615) 517-0113</t>
  </si>
  <si>
    <t>Dee Ann Stone</t>
  </si>
  <si>
    <t>Stout</t>
  </si>
  <si>
    <t>Su Ling</t>
  </si>
  <si>
    <t>kstout3@u.rochester.edu</t>
  </si>
  <si>
    <t>Davenport, FL 33896-8502</t>
  </si>
  <si>
    <t>1411 Deuce Cir</t>
  </si>
  <si>
    <t>33896-8502</t>
  </si>
  <si>
    <t>'+1 (407) 4609702</t>
  </si>
  <si>
    <t>STRAIGHT</t>
  </si>
  <si>
    <t>estraigh@u.rochester.edu</t>
  </si>
  <si>
    <t>STRAIGHT, RAYMOND</t>
  </si>
  <si>
    <t>12161 MELODY DRIVE</t>
  </si>
  <si>
    <t>STRASSER</t>
  </si>
  <si>
    <t>RAE</t>
  </si>
  <si>
    <t>sstrass2@u.rochester.edu</t>
  </si>
  <si>
    <t>Berlin, Germany;Dresden, Germany</t>
  </si>
  <si>
    <t>STRASSER, KURT</t>
  </si>
  <si>
    <t>CMC BOX 272793</t>
  </si>
  <si>
    <t>6404 OAKLEY TERRACE</t>
  </si>
  <si>
    <t>1500 PLYMOUTH AVENUE</t>
  </si>
  <si>
    <t>Strelevitz</t>
  </si>
  <si>
    <t>kstrelev@u.rochester.edu</t>
  </si>
  <si>
    <t>NIKOLAI</t>
  </si>
  <si>
    <t>STRELTSOV</t>
  </si>
  <si>
    <t>ALEXANDROVICH</t>
  </si>
  <si>
    <t>nikolai.streltsov@simon.rochester.edu</t>
  </si>
  <si>
    <t>10879 HIDDEN MEADOW TRL</t>
  </si>
  <si>
    <t>14830-</t>
  </si>
  <si>
    <t>Alexander Streltsov</t>
  </si>
  <si>
    <t>10879 Hidden Meadow Tr.</t>
  </si>
  <si>
    <t>STROM</t>
  </si>
  <si>
    <t>daniel.strom@simon.rochester.edu</t>
  </si>
  <si>
    <t>Strugger</t>
  </si>
  <si>
    <t>astrugge@u.rochester.edu</t>
  </si>
  <si>
    <t>CMC BOX 275589</t>
  </si>
  <si>
    <t>Maplewood, NJ 07040-2006</t>
  </si>
  <si>
    <t>20 Fairview Ter</t>
  </si>
  <si>
    <t>'+1 (973) 3139355</t>
  </si>
  <si>
    <t>hstuart3@u.rochester.edu</t>
  </si>
  <si>
    <t>STUART, JENNIVER</t>
  </si>
  <si>
    <t>CMC 275923</t>
  </si>
  <si>
    <t>8 FLORENCE ST</t>
  </si>
  <si>
    <t>Sabine</t>
  </si>
  <si>
    <t>Studer</t>
  </si>
  <si>
    <t>sabine.studer@simon.rochester.edu</t>
  </si>
  <si>
    <t>YIYANG</t>
  </si>
  <si>
    <t>SU</t>
  </si>
  <si>
    <t>ysu16@u.rochester.edu</t>
  </si>
  <si>
    <t>SU, ZHIHUI</t>
  </si>
  <si>
    <t>'+8613600081759</t>
  </si>
  <si>
    <t>CROSBY 330</t>
  </si>
  <si>
    <t>JOSEPH C. WILSON BLVD.</t>
  </si>
  <si>
    <t>CUHK non-local fee paying  TC</t>
  </si>
  <si>
    <t>YUQI</t>
  </si>
  <si>
    <t>ysu20@u.rochester.edu</t>
  </si>
  <si>
    <t>CMC BOX 274649</t>
  </si>
  <si>
    <t>Gonye 7th Rd Shekou Dist</t>
  </si>
  <si>
    <t>2 8a Haiyue #3 Grdn</t>
  </si>
  <si>
    <t>'+1 (909) 2692383</t>
  </si>
  <si>
    <t>ZISHAN</t>
  </si>
  <si>
    <t>zsu6@u.rochester.edu</t>
  </si>
  <si>
    <t>CMC BOX 276831</t>
  </si>
  <si>
    <t>18 Xinyuan Rd, Jinshui Qu</t>
  </si>
  <si>
    <t>Apartment 15, Unit 1, Block 53</t>
  </si>
  <si>
    <t>'+86 (191) 39969366</t>
  </si>
  <si>
    <t>Yuwen</t>
  </si>
  <si>
    <t>yuwen_su@126.com</t>
  </si>
  <si>
    <t>No.37-2-1-1, Lianningnanyuan,</t>
  </si>
  <si>
    <t>Shahekou District,</t>
  </si>
  <si>
    <t>'+8613904087970</t>
  </si>
  <si>
    <t>'+8618840980695</t>
  </si>
  <si>
    <t>Su Zhenwei</t>
  </si>
  <si>
    <t>ysu22@u.rochester.edu</t>
  </si>
  <si>
    <t>CMC BOX 273144</t>
  </si>
  <si>
    <t>Shahekou District</t>
  </si>
  <si>
    <t>No. 37-2-1-1, Lianningnanyuan</t>
  </si>
  <si>
    <t>'+86 (188) 40980695</t>
  </si>
  <si>
    <t>FERNANDO</t>
  </si>
  <si>
    <t>SUAREZ HUERTA</t>
  </si>
  <si>
    <t>fsuarez2@u.rochester.edu</t>
  </si>
  <si>
    <t>HUERTA, MARTHA</t>
  </si>
  <si>
    <t>52-7771885753</t>
  </si>
  <si>
    <t>E103</t>
  </si>
  <si>
    <t>Sanghamitra</t>
  </si>
  <si>
    <t>Subba</t>
  </si>
  <si>
    <t>ssubba4@u.rochester.edu</t>
  </si>
  <si>
    <t>CMC BOX 273545</t>
  </si>
  <si>
    <t>NY, NY 10016</t>
  </si>
  <si>
    <t>18A</t>
  </si>
  <si>
    <t>111 E 30th St</t>
  </si>
  <si>
    <t>SUBERVI</t>
  </si>
  <si>
    <t>psubervi@u.rochester.edu</t>
  </si>
  <si>
    <t>SUBERVI, ARGENTINA</t>
  </si>
  <si>
    <t>CMC BOX 274735</t>
  </si>
  <si>
    <t>736 W 173RD ST APT. A31</t>
  </si>
  <si>
    <t>Sulce</t>
  </si>
  <si>
    <t>msulce@u.rochester.edu</t>
  </si>
  <si>
    <t>CAF Needs review</t>
  </si>
  <si>
    <t>CMC BOX 276078</t>
  </si>
  <si>
    <t>Brooklyn, NY 11204</t>
  </si>
  <si>
    <t>2453 64 street apartment B7</t>
  </si>
  <si>
    <t>'+1 (917) 8318234</t>
  </si>
  <si>
    <t>Sullivan</t>
  </si>
  <si>
    <t>tsulli14@u.rochester.edu</t>
  </si>
  <si>
    <t>IES Abroad San Jose ‚Äì Social, Economic &amp; Environmental Change</t>
  </si>
  <si>
    <t>Aloysius</t>
  </si>
  <si>
    <t>asulli27@u.rochester.edu</t>
  </si>
  <si>
    <t>Norwich, NY 13815-3463</t>
  </si>
  <si>
    <t>361 Aldrich Rd</t>
  </si>
  <si>
    <t>13815-3463</t>
  </si>
  <si>
    <t>'+1 (607) 3163969</t>
  </si>
  <si>
    <t>lsulli14@u.rochester.edu</t>
  </si>
  <si>
    <t>San Jose, Costa Rica;Atenas, Costa Rica</t>
  </si>
  <si>
    <t>201 Cottage Street</t>
  </si>
  <si>
    <t>'+1 (978) 7273432</t>
  </si>
  <si>
    <t>dsulli19@u.Rochester.edu</t>
  </si>
  <si>
    <t>asulli34@u.rochester.edu</t>
  </si>
  <si>
    <t>CMC BOX 272853</t>
  </si>
  <si>
    <t>Stony Point, NY 10980-3029</t>
  </si>
  <si>
    <t>198 Wayne Ave</t>
  </si>
  <si>
    <t>Stony Point</t>
  </si>
  <si>
    <t>10980-3029</t>
  </si>
  <si>
    <t>'+1 (845) 8263761</t>
  </si>
  <si>
    <t>198 Wayne Avenue</t>
  </si>
  <si>
    <t>Lisa Sullivan</t>
  </si>
  <si>
    <t>Sumya</t>
  </si>
  <si>
    <t>Sultana</t>
  </si>
  <si>
    <t>SUN</t>
  </si>
  <si>
    <t>ssun16@u.rochester.edu</t>
  </si>
  <si>
    <t>YANG, JENNY</t>
  </si>
  <si>
    <t>CMC BOX 271401</t>
  </si>
  <si>
    <t>1570 WILSON AVE.</t>
  </si>
  <si>
    <t>SAN MARINO</t>
  </si>
  <si>
    <t>HILLCOURT</t>
  </si>
  <si>
    <t>ROCHELLE</t>
  </si>
  <si>
    <t>rsun9@u.rochester.edu</t>
  </si>
  <si>
    <t>HUANG, IRENE</t>
  </si>
  <si>
    <t>3016 E COALINGA DR</t>
  </si>
  <si>
    <t>BREA</t>
  </si>
  <si>
    <t>JIACHENG</t>
  </si>
  <si>
    <t>jsun29@u.rochester.edu</t>
  </si>
  <si>
    <t>QI, NIKKI</t>
  </si>
  <si>
    <t>1206 S PLYMOUTH AVE</t>
  </si>
  <si>
    <t>Xuyi</t>
  </si>
  <si>
    <t>Sun</t>
  </si>
  <si>
    <t>Xuyi.Sun@simon.rochester.edu</t>
  </si>
  <si>
    <t>WU, DI</t>
  </si>
  <si>
    <t>951 367 4974</t>
  </si>
  <si>
    <t>BUSINESS ANALYTICS</t>
  </si>
  <si>
    <t>1802 CRITTENDEN RD APT 5</t>
  </si>
  <si>
    <t>SABRINA</t>
  </si>
  <si>
    <t>ssun19@u.rochester.edu</t>
  </si>
  <si>
    <t>CHAN, CHI-PING</t>
  </si>
  <si>
    <t>67-133 BURNS STREET</t>
  </si>
  <si>
    <t>FOREST HILLS</t>
  </si>
  <si>
    <t>BUILDING B</t>
  </si>
  <si>
    <t>MINGQING</t>
  </si>
  <si>
    <t>msun13@u.rochester.edu</t>
  </si>
  <si>
    <t>CMC BOX 272721</t>
  </si>
  <si>
    <t>Taipingxincun #3</t>
  </si>
  <si>
    <t>Nongchangxiang</t>
  </si>
  <si>
    <t>'+1 (585) 3519066</t>
  </si>
  <si>
    <t>JIAYAO</t>
  </si>
  <si>
    <t>jsun44@u.rochester.edu</t>
  </si>
  <si>
    <t>CMC BOX 276284</t>
  </si>
  <si>
    <t>Yantai</t>
  </si>
  <si>
    <t>Laishan District</t>
  </si>
  <si>
    <t>9-1-102, No.15 HongqiEastRoad</t>
  </si>
  <si>
    <t>'+1 (585) 7557386</t>
  </si>
  <si>
    <t>JINGXUAN</t>
  </si>
  <si>
    <t>jsun45@u.rochester.edu</t>
  </si>
  <si>
    <t>CMC BOX 276815</t>
  </si>
  <si>
    <t>Yizhuang District</t>
  </si>
  <si>
    <t>No.15-2, Tianbaoyuansili, Ka'er</t>
  </si>
  <si>
    <t>'+1 (804) 3842069</t>
  </si>
  <si>
    <t>hsun29@u.rochester.edu</t>
  </si>
  <si>
    <t>Shuiqing Rd</t>
  </si>
  <si>
    <t>Room 301 No.6 Lane 999</t>
  </si>
  <si>
    <t>'+1 (585) 3552576</t>
  </si>
  <si>
    <t>YUANZHI</t>
  </si>
  <si>
    <t>ysun72@u.rochester.edu</t>
  </si>
  <si>
    <t>CMC BOX 273789</t>
  </si>
  <si>
    <t>Columbus, OH 43210</t>
  </si>
  <si>
    <t>1900 Cannon Drive</t>
  </si>
  <si>
    <t>'+1 (614) 3296709</t>
  </si>
  <si>
    <t>JIAYU</t>
  </si>
  <si>
    <t>jsun36@u.rochester.edu</t>
  </si>
  <si>
    <t>CMC BOX 271866</t>
  </si>
  <si>
    <t>612 Huangshan Rd 8-2001</t>
  </si>
  <si>
    <t>'+1 (585) 7668741</t>
  </si>
  <si>
    <t>Weizhe</t>
  </si>
  <si>
    <t>luka-sun@outlook.com</t>
  </si>
  <si>
    <t>8-1502, Shijixincheng</t>
  </si>
  <si>
    <t>Yangshe Town</t>
  </si>
  <si>
    <t>'--</t>
  </si>
  <si>
    <t>Sun Weizhe</t>
  </si>
  <si>
    <t>Jiatong</t>
  </si>
  <si>
    <t>michaelsunjiatong@gmail.com</t>
  </si>
  <si>
    <t>Room 505, Building 12</t>
  </si>
  <si>
    <t>Yangzhuang North</t>
  </si>
  <si>
    <t>Shijingshan District</t>
  </si>
  <si>
    <t>(+86) 17801376183</t>
  </si>
  <si>
    <t>Ying Li</t>
  </si>
  <si>
    <t>Yiwen</t>
  </si>
  <si>
    <t>sunyiwen_zjgivy@126.com</t>
  </si>
  <si>
    <t>62-301?xin hua er cun?jiangyin</t>
  </si>
  <si>
    <t>Jian Sun</t>
  </si>
  <si>
    <t>Daughter</t>
  </si>
  <si>
    <t>wsun17@u.rochester.edu</t>
  </si>
  <si>
    <t>CMC BOX 273835</t>
  </si>
  <si>
    <t>Yuen Long,</t>
  </si>
  <si>
    <t>16c, Block 3, Emerald Green, 138</t>
  </si>
  <si>
    <t>Ho</t>
  </si>
  <si>
    <t>'+1 (202) 8454020</t>
  </si>
  <si>
    <t>Guangyu</t>
  </si>
  <si>
    <t>gsun6@ur.rochester.edu</t>
  </si>
  <si>
    <t>Room 302, Unit West, Building 14</t>
  </si>
  <si>
    <t>Wen Chang Hua Yuan</t>
  </si>
  <si>
    <t>Changqing</t>
  </si>
  <si>
    <t>Guangyu Sun</t>
  </si>
  <si>
    <t>Yike</t>
  </si>
  <si>
    <t>ysun75@u.rochester.edu</t>
  </si>
  <si>
    <t>CMC BOX 274758</t>
  </si>
  <si>
    <t>Jinshui, Zhengzhou</t>
  </si>
  <si>
    <t>Xinyuan Road No.18</t>
  </si>
  <si>
    <t>No.003 Unit 34</t>
  </si>
  <si>
    <t>'+86 (186) 38600339</t>
  </si>
  <si>
    <t>Sundermeyer</t>
  </si>
  <si>
    <t>Sundwall</t>
  </si>
  <si>
    <t>ssundwal@u.rochester.edu</t>
  </si>
  <si>
    <t>CMC BOX 275833</t>
  </si>
  <si>
    <t>Valatie, NY 12184-5004</t>
  </si>
  <si>
    <t>20 Hawthorn Dr</t>
  </si>
  <si>
    <t>Valatie</t>
  </si>
  <si>
    <t>12184-5004</t>
  </si>
  <si>
    <t>'+1 (518) 7559859</t>
  </si>
  <si>
    <t>bingcheng</t>
  </si>
  <si>
    <t>suo</t>
  </si>
  <si>
    <t>bsuo@u.rochester.edu</t>
  </si>
  <si>
    <t>xinggang street NO.258 #8 1802</t>
  </si>
  <si>
    <t>'+86 13776005885</t>
  </si>
  <si>
    <t>MINDULA</t>
  </si>
  <si>
    <t>SURIYABANDARA</t>
  </si>
  <si>
    <t>msuriyab@u.rochester.edu</t>
  </si>
  <si>
    <t>CMC BOX 271131</t>
  </si>
  <si>
    <t>Ethul Kotte</t>
  </si>
  <si>
    <t>#17 1 Mahindarama Rd</t>
  </si>
  <si>
    <t>'+1 (646) 6479853</t>
  </si>
  <si>
    <t>SUSSMAN</t>
  </si>
  <si>
    <t>jon.sussman@rochester.edu</t>
  </si>
  <si>
    <t>SUTER</t>
  </si>
  <si>
    <t>msuter@u.rochester.edu</t>
  </si>
  <si>
    <t>SUTER, MONICA</t>
  </si>
  <si>
    <t>261 BELLEHURST DR</t>
  </si>
  <si>
    <t>Suter</t>
  </si>
  <si>
    <t>Flavia</t>
  </si>
  <si>
    <t>asuter2@u.rochester.edu</t>
  </si>
  <si>
    <t>2.66 GPA ?Petition</t>
  </si>
  <si>
    <t>CMC BOX 274707</t>
  </si>
  <si>
    <t>Stamford, CT 06903-3338</t>
  </si>
  <si>
    <t>15 Crofts Ln</t>
  </si>
  <si>
    <t>'+1 (610) 2335872</t>
  </si>
  <si>
    <t>University of Newcastle</t>
  </si>
  <si>
    <t>SUTHERLAND-FOGGIO</t>
  </si>
  <si>
    <t>msuther4@u.rochester.edu</t>
  </si>
  <si>
    <t>Swanger</t>
  </si>
  <si>
    <t>Jose</t>
  </si>
  <si>
    <t>nswanger@u.rochester.edu</t>
  </si>
  <si>
    <t>CMC BOX 274600</t>
  </si>
  <si>
    <t>Fairport, NY 14450-8601</t>
  </si>
  <si>
    <t>10 Fox Hill Dr</t>
  </si>
  <si>
    <t>14450-8601</t>
  </si>
  <si>
    <t>'+1 (585) 3888891</t>
  </si>
  <si>
    <t>SWEET</t>
  </si>
  <si>
    <t>ryan.sweet@simon.rochester.edu</t>
  </si>
  <si>
    <t>629 HARRIS DRIVE</t>
  </si>
  <si>
    <t>Kalil</t>
  </si>
  <si>
    <t>Sykes</t>
  </si>
  <si>
    <t>ksykes4@u.Rochester.edu</t>
  </si>
  <si>
    <t>University IT / P&amp;A</t>
  </si>
  <si>
    <t>Syrett</t>
  </si>
  <si>
    <t>msyrett@u.rochester.edu</t>
  </si>
  <si>
    <t>CMC BOX 274027</t>
  </si>
  <si>
    <t>Pittsford, NY 14534-2328</t>
  </si>
  <si>
    <t>12 Woodside Ln</t>
  </si>
  <si>
    <t>14534-2328</t>
  </si>
  <si>
    <t>'+1 (585) 7379304</t>
  </si>
  <si>
    <t>Syverson</t>
  </si>
  <si>
    <t>csyvers2@u.rochester.edu</t>
  </si>
  <si>
    <t>CMC BOX 273104</t>
  </si>
  <si>
    <t>Chicago, IL 60643-2630</t>
  </si>
  <si>
    <t>10405 S Seeley Ave</t>
  </si>
  <si>
    <t>60643-2630</t>
  </si>
  <si>
    <t>'+1 (773) 7170855</t>
  </si>
  <si>
    <t>DENES</t>
  </si>
  <si>
    <t>SZEKERES</t>
  </si>
  <si>
    <t>dszekere@u.rochester.edu</t>
  </si>
  <si>
    <t>SZEKERES, ZSUZSANNA</t>
  </si>
  <si>
    <t>CMC BOX 276132</t>
  </si>
  <si>
    <t>67 CALVIN AVE</t>
  </si>
  <si>
    <t>SYOSSET</t>
  </si>
  <si>
    <t>BROOKS CROSSINGS APARTMENT</t>
  </si>
  <si>
    <t>67 Calvin Avenue</t>
  </si>
  <si>
    <t>Long Island</t>
  </si>
  <si>
    <t>Viktor Szekeres</t>
  </si>
  <si>
    <t>SZUMSKI</t>
  </si>
  <si>
    <t>lszumski@u.rochester.edu</t>
  </si>
  <si>
    <t>O'CONNELL, LINDA</t>
  </si>
  <si>
    <t>44 KINGSBORO RD</t>
  </si>
  <si>
    <t>20 CANTERBURY COURT</t>
  </si>
  <si>
    <t>LUMBERTON</t>
  </si>
  <si>
    <t>Szymczyk</t>
  </si>
  <si>
    <t>rszymczy@u.rochester.edu</t>
  </si>
  <si>
    <t>CMC BOX 274533</t>
  </si>
  <si>
    <t>Mohrsville, PA 19541-9393</t>
  </si>
  <si>
    <t>213 Valley Rd</t>
  </si>
  <si>
    <t>Mohrsville</t>
  </si>
  <si>
    <t>19541-9393</t>
  </si>
  <si>
    <t>'+1 (484) 3329021</t>
  </si>
  <si>
    <t>Saafa</t>
  </si>
  <si>
    <t>Tahboub</t>
  </si>
  <si>
    <t>Rebekkah</t>
  </si>
  <si>
    <t>Taistra</t>
  </si>
  <si>
    <t>rtaistra@u.Rochester.edu</t>
  </si>
  <si>
    <t>Rising Junior</t>
  </si>
  <si>
    <t>22 Hamilton Drive</t>
  </si>
  <si>
    <t>Staci Taistra</t>
  </si>
  <si>
    <t>MARIN</t>
  </si>
  <si>
    <t>TAKIKAWA</t>
  </si>
  <si>
    <t>mtakikaw@u.rochester.edu</t>
  </si>
  <si>
    <t>TAKIKAWA, RIKA</t>
  </si>
  <si>
    <t>CMC BOX 275293</t>
  </si>
  <si>
    <t>14363 BEECH AVENUE</t>
  </si>
  <si>
    <t>ELIANA</t>
  </si>
  <si>
    <t>TALCOVE-BERKO</t>
  </si>
  <si>
    <t>etalcove@u.rochester.edu</t>
  </si>
  <si>
    <t>TALCOVE, DAVIDA</t>
  </si>
  <si>
    <t>CMC BOX 275984</t>
  </si>
  <si>
    <t>5 CROWN CT.</t>
  </si>
  <si>
    <t>SAN MATEO</t>
  </si>
  <si>
    <t>2052 FAIRMONT DR</t>
  </si>
  <si>
    <t>MARIE ANASTASIA</t>
  </si>
  <si>
    <t>TALECK</t>
  </si>
  <si>
    <t>mtaleck@u.rochester.edu</t>
  </si>
  <si>
    <t>Port Louis 11221</t>
  </si>
  <si>
    <t>Pailles Road</t>
  </si>
  <si>
    <t>Patten Lane</t>
  </si>
  <si>
    <t>Port Louis</t>
  </si>
  <si>
    <t>Mafatim</t>
  </si>
  <si>
    <t>Tall</t>
  </si>
  <si>
    <t>mtall@u.rochester.edu</t>
  </si>
  <si>
    <t>Senegal</t>
  </si>
  <si>
    <t>22000 Kaolack</t>
  </si>
  <si>
    <t>Kaolack Sam lot 51 M</t>
  </si>
  <si>
    <t>Kaolack</t>
  </si>
  <si>
    <t>'+1 (929) 5840261</t>
  </si>
  <si>
    <t>Kaolack, Senegal</t>
  </si>
  <si>
    <t>TALLIS</t>
  </si>
  <si>
    <t>btallis@u.rochester.edu</t>
  </si>
  <si>
    <t>WESTWOOD, ANN-MARIE</t>
  </si>
  <si>
    <t>HOLLISTER 641</t>
  </si>
  <si>
    <t>MACEY</t>
  </si>
  <si>
    <t>TAM</t>
  </si>
  <si>
    <t>mtam3@u.rochester.edu</t>
  </si>
  <si>
    <t>IES Paris, Rome, Madrid  TC</t>
  </si>
  <si>
    <t>Paris, France;Rome, Italy;Madrid, Spain</t>
  </si>
  <si>
    <t>TAM, JULIANNE</t>
  </si>
  <si>
    <t>6504 CROSS CREEK TRL</t>
  </si>
  <si>
    <t>BRECKSVILLE</t>
  </si>
  <si>
    <t>Kali</t>
  </si>
  <si>
    <t>Tam</t>
  </si>
  <si>
    <t>ktam5@u.rochester.edu</t>
  </si>
  <si>
    <t>CMC BOX 272244</t>
  </si>
  <si>
    <t>Arcadia, CA 91007-7192</t>
  </si>
  <si>
    <t>Apt 10</t>
  </si>
  <si>
    <t>1000 Fairview Ave</t>
  </si>
  <si>
    <t>Arcadia</t>
  </si>
  <si>
    <t>91007-7192</t>
  </si>
  <si>
    <t>'+1 (626) 7597605</t>
  </si>
  <si>
    <t>Aaliya Shafi</t>
  </si>
  <si>
    <t>Tamboli</t>
  </si>
  <si>
    <t>atambol2@Simon.rochester.edu</t>
  </si>
  <si>
    <t>TAMBURRINO</t>
  </si>
  <si>
    <t>mtamburr@u.rochester.edu</t>
  </si>
  <si>
    <t>TAMBURRINO, KIM</t>
  </si>
  <si>
    <t>CPU BOX 274175</t>
  </si>
  <si>
    <t>321 GLEN RD. NORTH</t>
  </si>
  <si>
    <t>ROME</t>
  </si>
  <si>
    <t>TAN</t>
  </si>
  <si>
    <t>ttan6@u.rochester.edu</t>
  </si>
  <si>
    <t>TAN, WEI</t>
  </si>
  <si>
    <t>CMC BOX 274907</t>
  </si>
  <si>
    <t>55431 SOUTHERN HILLS</t>
  </si>
  <si>
    <t>LA QUINTA</t>
  </si>
  <si>
    <t>2299 BRIGHTON-HENRIETTA TL RD</t>
  </si>
  <si>
    <t>MINGCHENG</t>
  </si>
  <si>
    <t>TANG</t>
  </si>
  <si>
    <t>mtang13@u.rochester.edu</t>
  </si>
  <si>
    <t>TANG, JIANHONG</t>
  </si>
  <si>
    <t>'+8613812058929</t>
  </si>
  <si>
    <t>CMC BOX 274471</t>
  </si>
  <si>
    <t>38 STANFORD RD W</t>
  </si>
  <si>
    <t>AUDREY KUOYEN</t>
  </si>
  <si>
    <t>audrey.tang@simon.rochester.edu</t>
  </si>
  <si>
    <t>stang17@u.rochester.edu</t>
  </si>
  <si>
    <t>CMC BOX 275209</t>
  </si>
  <si>
    <t>Jiading District, Shanghai</t>
  </si>
  <si>
    <t>No 458, Lane 505, Yecheng Road</t>
  </si>
  <si>
    <t>'+1 (585) 3546898</t>
  </si>
  <si>
    <t>No 458, Lane 505, Yecheng Road, Jiading District</t>
  </si>
  <si>
    <t>Jianqing Tang</t>
  </si>
  <si>
    <t>QIHANG</t>
  </si>
  <si>
    <t>qtang5@u.rochester.edu</t>
  </si>
  <si>
    <t>CMC BOX 274969</t>
  </si>
  <si>
    <t>Xinzhou South Rd., Futian Dist</t>
  </si>
  <si>
    <t>Unit1, Bldg1, Zhongcheng Tiany</t>
  </si>
  <si>
    <t>'+1 (585) 9574779</t>
  </si>
  <si>
    <t>KEYANG</t>
  </si>
  <si>
    <t>ktang7@u.rochester.edu</t>
  </si>
  <si>
    <t>CMC BOX 272971</t>
  </si>
  <si>
    <t>Changshu</t>
  </si>
  <si>
    <t>Changjiang Rd</t>
  </si>
  <si>
    <t>Bldg 54 Zone 1 Shendayuan</t>
  </si>
  <si>
    <t>'+86 (133) 28020022</t>
  </si>
  <si>
    <t>YANAN</t>
  </si>
  <si>
    <t>ytang26@u.rochester.edu</t>
  </si>
  <si>
    <t>CMC BOX 274967</t>
  </si>
  <si>
    <t>ZhongNanShiJiCheng</t>
  </si>
  <si>
    <t>Rm 1804, Unit 2, Bldg 4</t>
  </si>
  <si>
    <t>'+1 (614) 3135600</t>
  </si>
  <si>
    <t>JUNYAO</t>
  </si>
  <si>
    <t>jtang29@u.rochester.edu</t>
  </si>
  <si>
    <t>CMC BOX 272231</t>
  </si>
  <si>
    <t>25a, Tower 1, 200 Queen's Road</t>
  </si>
  <si>
    <t>'+1 (631) 3103599</t>
  </si>
  <si>
    <t>Chao</t>
  </si>
  <si>
    <t>Tang</t>
  </si>
  <si>
    <t>ctang23@u.rochester.edu</t>
  </si>
  <si>
    <t>170-206; 8 Huitong Road</t>
  </si>
  <si>
    <t>Qixia District</t>
  </si>
  <si>
    <t>'+86 15295586375</t>
  </si>
  <si>
    <t>Chao Tang</t>
  </si>
  <si>
    <t>Jiaxuan</t>
  </si>
  <si>
    <t>jtang31@u.rochester.edu</t>
  </si>
  <si>
    <t>Room 702, No.6, Lane 1216, Jiaozhou Rd.</t>
  </si>
  <si>
    <t>'+86 18601767730</t>
  </si>
  <si>
    <t>Youwei Tang</t>
  </si>
  <si>
    <t>xtang20@u.Rochester.edu</t>
  </si>
  <si>
    <t>Beijing, China;Xi'an, China</t>
  </si>
  <si>
    <t>CMC BOX 271009</t>
  </si>
  <si>
    <t>Avian Valley</t>
  </si>
  <si>
    <t>170-206, 8 Huitong Road</t>
  </si>
  <si>
    <t>'+86 (152) 95586375</t>
  </si>
  <si>
    <t>Yueqi</t>
  </si>
  <si>
    <t>jtang25@u.rochester.edu</t>
  </si>
  <si>
    <t>TANNENBAUM</t>
  </si>
  <si>
    <t>jtannenb@u.rochester.edu</t>
  </si>
  <si>
    <t>TANNENBAUM, ALLISON</t>
  </si>
  <si>
    <t>CMC BOX 273793</t>
  </si>
  <si>
    <t>8E PUTNAM GREEN</t>
  </si>
  <si>
    <t>APARTMENT 97</t>
  </si>
  <si>
    <t>360 EAST 65TH ST, APT 6H</t>
  </si>
  <si>
    <t>Sunahra</t>
  </si>
  <si>
    <t>Tanvir</t>
  </si>
  <si>
    <t>stanvir@u.rochester.edu</t>
  </si>
  <si>
    <t>CMC BOX 271957</t>
  </si>
  <si>
    <t>18 Thrasher Circle</t>
  </si>
  <si>
    <t>'+1 (585) 2855288</t>
  </si>
  <si>
    <t>YUANCHEN</t>
  </si>
  <si>
    <t>ytao9@u.rochester.edu</t>
  </si>
  <si>
    <t>CMC BOX 274973</t>
  </si>
  <si>
    <t>Zhoujiazui Rd Yangpu Dist</t>
  </si>
  <si>
    <t>Rm 702 #43 Lane 4214</t>
  </si>
  <si>
    <t>'+86 (175) 21637215</t>
  </si>
  <si>
    <t>ZHI</t>
  </si>
  <si>
    <t>ztao5@u.rochester.edu</t>
  </si>
  <si>
    <t>CMC BOX 274412</t>
  </si>
  <si>
    <t>50 Chengxixincun Zhangjiagang</t>
  </si>
  <si>
    <t>'+1 (475) 2279700</t>
  </si>
  <si>
    <t>Jianxiang</t>
  </si>
  <si>
    <t>Tao</t>
  </si>
  <si>
    <t>jtao7@u.rochester.edu</t>
  </si>
  <si>
    <t>10-3-303 Donghuwan</t>
  </si>
  <si>
    <t>Lutian</t>
  </si>
  <si>
    <t>ltao6@u.rochester.edu</t>
  </si>
  <si>
    <t>Tianhe District,</t>
  </si>
  <si>
    <t>Room 1901, No. 281, South Huijing Road,</t>
  </si>
  <si>
    <t>'+86 (186) 16977188</t>
  </si>
  <si>
    <t>Tianjie</t>
  </si>
  <si>
    <t>ttao3@u.rochester.edu</t>
  </si>
  <si>
    <t>waiting on additional CAF</t>
  </si>
  <si>
    <t>Putuo Dist., Shanghai</t>
  </si>
  <si>
    <t>Room 1003, 227, 99 Zhongtan Road,</t>
  </si>
  <si>
    <t>'+86 (181) 21416833</t>
  </si>
  <si>
    <t>Arthur</t>
  </si>
  <si>
    <t>Tapia</t>
  </si>
  <si>
    <t>atapia3@UR.Rochester.edu</t>
  </si>
  <si>
    <t>Helpston, United Kingdom</t>
  </si>
  <si>
    <t>English College Grads</t>
  </si>
  <si>
    <t>Taras</t>
  </si>
  <si>
    <t>ntaras@Simon.rochester.edu</t>
  </si>
  <si>
    <t>133 Westland Ave</t>
  </si>
  <si>
    <t>'+1 (585) 4159066</t>
  </si>
  <si>
    <t>TARBOX</t>
  </si>
  <si>
    <t>atarbox@u.rochester.edu</t>
  </si>
  <si>
    <t>LEINWAND, KARIN</t>
  </si>
  <si>
    <t>CMC BOX 276449</t>
  </si>
  <si>
    <t>7 AUBURN ROAD</t>
  </si>
  <si>
    <t>RIVERVIEW BUILDING B 404B</t>
  </si>
  <si>
    <t>TASCHMAN</t>
  </si>
  <si>
    <t>ctaschma@u.rochester.edu</t>
  </si>
  <si>
    <t>TASCHMAN, LORI</t>
  </si>
  <si>
    <t>CMC BOX 271863</t>
  </si>
  <si>
    <t>121 CAVERSHAM WOODS</t>
  </si>
  <si>
    <t>CHINENYE</t>
  </si>
  <si>
    <t>TASSIE</t>
  </si>
  <si>
    <t>ctassie@u.rochester.edu</t>
  </si>
  <si>
    <t>TASSIE, STANFORD</t>
  </si>
  <si>
    <t>NATALYA</t>
  </si>
  <si>
    <t>TAUSANOVITCH</t>
  </si>
  <si>
    <t>ntausan2@u.rochester.edu</t>
  </si>
  <si>
    <t>TAUSANOVITCH, JEANETTE</t>
  </si>
  <si>
    <t>CPU BOX 276864</t>
  </si>
  <si>
    <t>27 FARRWOOD RD.</t>
  </si>
  <si>
    <t>RIVERVIEW APARTMENTS, BLDG. C</t>
  </si>
  <si>
    <t>Allie Jia Hui</t>
  </si>
  <si>
    <t>Tay</t>
  </si>
  <si>
    <t>atay@u.rochester.edu</t>
  </si>
  <si>
    <t>CMC BOX 271689</t>
  </si>
  <si>
    <t>Metuchen, NJ 08840-1818</t>
  </si>
  <si>
    <t>64 Center St</t>
  </si>
  <si>
    <t>Metuchen</t>
  </si>
  <si>
    <t>'+1 (908) 3631839</t>
  </si>
  <si>
    <t>BREANNA</t>
  </si>
  <si>
    <t>btayl15@u.rochester.edu</t>
  </si>
  <si>
    <t>TAYLOR, BRANDI</t>
  </si>
  <si>
    <t>CMC BOX 271208</t>
  </si>
  <si>
    <t>24 LINCOLN DR.</t>
  </si>
  <si>
    <t>WILDER 523</t>
  </si>
  <si>
    <t>atayl22@u.rochester.edu</t>
  </si>
  <si>
    <t>DIS Copenhagen  TC</t>
  </si>
  <si>
    <t>TAYLOR, BONNIE</t>
  </si>
  <si>
    <t>6509 SUMMERTON WAY</t>
  </si>
  <si>
    <t>SPRINGFIELD</t>
  </si>
  <si>
    <t>jtayl31@u.rochester.edu</t>
  </si>
  <si>
    <t>TAYLOR, RON</t>
  </si>
  <si>
    <t>CMC BOX 273736</t>
  </si>
  <si>
    <t>29 MEADOWBROOK RD</t>
  </si>
  <si>
    <t>44 CONGRESS AVE</t>
  </si>
  <si>
    <t>atayl40@u.rochester.edu</t>
  </si>
  <si>
    <t>English: Language  Media And Communication [EMC]</t>
  </si>
  <si>
    <t>CMC BOX 276256</t>
  </si>
  <si>
    <t>Bronx, NY 10467</t>
  </si>
  <si>
    <t>2910 Bronx Park East</t>
  </si>
  <si>
    <t>'+1 (347) 7841401</t>
  </si>
  <si>
    <t>Mahlet</t>
  </si>
  <si>
    <t>Tedla</t>
  </si>
  <si>
    <t>mtedla@u.rochester.edu</t>
  </si>
  <si>
    <t>Silver Spring, MD 20903-3510</t>
  </si>
  <si>
    <t>8830 Piney Branch Rd Apt 905</t>
  </si>
  <si>
    <t>20903-3510</t>
  </si>
  <si>
    <t>'+1 (240) 7724817</t>
  </si>
  <si>
    <t>TEICH</t>
  </si>
  <si>
    <t>jteich2@u.rochester.edu</t>
  </si>
  <si>
    <t>TEICH, JILL</t>
  </si>
  <si>
    <t>CPU BOX 275618</t>
  </si>
  <si>
    <t>15 BISBEE LN</t>
  </si>
  <si>
    <t>15 BISBEE LANE</t>
  </si>
  <si>
    <t>ARI</t>
  </si>
  <si>
    <t>TEICHER</t>
  </si>
  <si>
    <t>ateiche2@u.rochester.edu</t>
  </si>
  <si>
    <t>TEICHER, DAVID</t>
  </si>
  <si>
    <t>CMC BOX 274186 GALE 240</t>
  </si>
  <si>
    <t>19 TURKEY HILL RD. SOUTH</t>
  </si>
  <si>
    <t>1283 S. PLYMOUTH AVE.</t>
  </si>
  <si>
    <t>TEITELMAN</t>
  </si>
  <si>
    <t>steitelm@u.rochester.edu</t>
  </si>
  <si>
    <t>Boston U London Internship</t>
  </si>
  <si>
    <t>TEITELMAN, PAMELA</t>
  </si>
  <si>
    <t>FAIRCHILD 212</t>
  </si>
  <si>
    <t>111 PEASE ROAD</t>
  </si>
  <si>
    <t>WOODBRIDGE</t>
  </si>
  <si>
    <t>SRUTI</t>
  </si>
  <si>
    <t>TEKUMALLA</t>
  </si>
  <si>
    <t>stekuma3@u.rochester.edu</t>
  </si>
  <si>
    <t>TEKUMALLA, ANURADHA</t>
  </si>
  <si>
    <t>2544 BOUCHARD CT</t>
  </si>
  <si>
    <t>BROOKS CROSSING 73A</t>
  </si>
  <si>
    <t>TELLO</t>
  </si>
  <si>
    <t>atello@u.rochester.edu</t>
  </si>
  <si>
    <t>TELLO, LUIS</t>
  </si>
  <si>
    <t>CMC BOX 272881</t>
  </si>
  <si>
    <t>17 COVE RD NORTH</t>
  </si>
  <si>
    <t>SOUTHAMPTON</t>
  </si>
  <si>
    <t>Calvin</t>
  </si>
  <si>
    <t>Temoshok</t>
  </si>
  <si>
    <t>calvin.temoshok@purchase.edu</t>
  </si>
  <si>
    <t>AICHUN</t>
  </si>
  <si>
    <t>TENG</t>
  </si>
  <si>
    <t>ateng2@u.rochester.edu</t>
  </si>
  <si>
    <t>LI, JING</t>
  </si>
  <si>
    <t>CPU BOX 276892</t>
  </si>
  <si>
    <t>211-618 W45TH AVE</t>
  </si>
  <si>
    <t>V5Z 4R7</t>
  </si>
  <si>
    <t>CORNHILL LANDING</t>
  </si>
  <si>
    <t>RM 602 NO. 15 LANE 600</t>
  </si>
  <si>
    <t>YUSHAN RD</t>
  </si>
  <si>
    <t>mteng3@u.rochester.edu</t>
  </si>
  <si>
    <t>TENG, MINGXUAN</t>
  </si>
  <si>
    <t>CMC BOX 271642</t>
  </si>
  <si>
    <t>47 GOLD ST.</t>
  </si>
  <si>
    <t>cteng@u.rochester.edu</t>
  </si>
  <si>
    <t>HSIEH, WENDY</t>
  </si>
  <si>
    <t>188 BARCLAY SQUARE DRIVE</t>
  </si>
  <si>
    <t>188 Barclay Square Dr.</t>
  </si>
  <si>
    <t>Wendy Hsieh</t>
  </si>
  <si>
    <t>TEPERMAN</t>
  </si>
  <si>
    <t>ARIN</t>
  </si>
  <si>
    <t>jteperma@u.rochester.edu</t>
  </si>
  <si>
    <t>TEPERMAN, DEB</t>
  </si>
  <si>
    <t>CMC BOX 271428</t>
  </si>
  <si>
    <t>33 WOODLAND RD</t>
  </si>
  <si>
    <t>YONNAS</t>
  </si>
  <si>
    <t>TEREFE</t>
  </si>
  <si>
    <t>BEKUMA</t>
  </si>
  <si>
    <t>yonnas.terefe@simon.rochester.edu</t>
  </si>
  <si>
    <t>9172 CENTERWAY ROAD</t>
  </si>
  <si>
    <t>TERRELL</t>
  </si>
  <si>
    <t>bterrell@u.rochester.edu</t>
  </si>
  <si>
    <t>TERRELL, MARCI</t>
  </si>
  <si>
    <t>CMC BOX 273954</t>
  </si>
  <si>
    <t>5816 S JEBEL WAY</t>
  </si>
  <si>
    <t>BURTON HALL 232</t>
  </si>
  <si>
    <t>TESTA</t>
  </si>
  <si>
    <t>ltesta4@u.rochester.edu</t>
  </si>
  <si>
    <t>TESTA, JANE</t>
  </si>
  <si>
    <t>CMC BOX 276153</t>
  </si>
  <si>
    <t>208 ELMWOOD AVE</t>
  </si>
  <si>
    <t>GLEN ROCK</t>
  </si>
  <si>
    <t>Testa</t>
  </si>
  <si>
    <t>ltesta6@u.rochester.edu</t>
  </si>
  <si>
    <t>Salem, SC 29676</t>
  </si>
  <si>
    <t>550 Piney Cove Ln</t>
  </si>
  <si>
    <t>'+1 (908) 3911245</t>
  </si>
  <si>
    <t>Meghna</t>
  </si>
  <si>
    <t>Tetambe</t>
  </si>
  <si>
    <t>mtetambe@simon.rochester.edu</t>
  </si>
  <si>
    <t>100-140 South Clinton Avenue, Unit 1907</t>
  </si>
  <si>
    <t>'+1 (518) 2279776</t>
  </si>
  <si>
    <t>TEYF</t>
  </si>
  <si>
    <t>ateyf@u.rochester.edu</t>
  </si>
  <si>
    <t>UCL London TC</t>
  </si>
  <si>
    <t>TEYF, INNA</t>
  </si>
  <si>
    <t>88 CUTTERMILL ROAD</t>
  </si>
  <si>
    <t>KATHAN</t>
  </si>
  <si>
    <t>THAKKAR</t>
  </si>
  <si>
    <t>CHETANKUMAR</t>
  </si>
  <si>
    <t>kthakkar@u.rochester.edu</t>
  </si>
  <si>
    <t>THAKKAR, RACHIT</t>
  </si>
  <si>
    <t>CMC BOX 276325</t>
  </si>
  <si>
    <t>HOLLISTER 426</t>
  </si>
  <si>
    <t>THAYER</t>
  </si>
  <si>
    <t>athayer@u.rochester.edu</t>
  </si>
  <si>
    <t>THAYER, THERESA</t>
  </si>
  <si>
    <t>CMC BOX 272973</t>
  </si>
  <si>
    <t>890 SALEM END</t>
  </si>
  <si>
    <t>1250 S PLYMOUTH AVE</t>
  </si>
  <si>
    <t>Maryama</t>
  </si>
  <si>
    <t>Thiam</t>
  </si>
  <si>
    <t>Manar</t>
  </si>
  <si>
    <t>mthiam3@u.rochester.edu</t>
  </si>
  <si>
    <t>Dakar, Senegal</t>
  </si>
  <si>
    <t>CMC BOX 276283</t>
  </si>
  <si>
    <t>Laurel, MD 20708-2547</t>
  </si>
  <si>
    <t>9203 Twin Hill Ln</t>
  </si>
  <si>
    <t>20708-2547</t>
  </si>
  <si>
    <t>'+1 (240) 4441430</t>
  </si>
  <si>
    <t>Roger</t>
  </si>
  <si>
    <t>Thoma</t>
  </si>
  <si>
    <t>rthoma@u.Rochester.edu</t>
  </si>
  <si>
    <t>pthomas8@u.rochester.edu</t>
  </si>
  <si>
    <t>POL House of Commons</t>
  </si>
  <si>
    <t>THOMAS, BOSE</t>
  </si>
  <si>
    <t>CPU BOX 276936</t>
  </si>
  <si>
    <t>10009 RUNNING SAND KNOLL</t>
  </si>
  <si>
    <t>cthom31@u.rochester.edu</t>
  </si>
  <si>
    <t>WARRICK, LESA</t>
  </si>
  <si>
    <t>CMC BOX 272147</t>
  </si>
  <si>
    <t>5020 11TH STREET NE</t>
  </si>
  <si>
    <t>241 ALEXANDER STREET</t>
  </si>
  <si>
    <t>5880 OUR WAY</t>
  </si>
  <si>
    <t>CITRUS HEIGHTS</t>
  </si>
  <si>
    <t>cthom35@u.rochester.edu</t>
  </si>
  <si>
    <t>THOMAS, LISA</t>
  </si>
  <si>
    <t>CMC BOX 274701</t>
  </si>
  <si>
    <t>111 RIVER RD</t>
  </si>
  <si>
    <t>lthom21@u.rochester.edu</t>
  </si>
  <si>
    <t>CMC BOX 271213</t>
  </si>
  <si>
    <t>Trumbull, CT 06611</t>
  </si>
  <si>
    <t>184 Oldfield Road</t>
  </si>
  <si>
    <t>Trumbull</t>
  </si>
  <si>
    <t>'+1 (203) 2479015</t>
  </si>
  <si>
    <t>ethom25@u.rochester.edu</t>
  </si>
  <si>
    <t>THOMAS, LYNN</t>
  </si>
  <si>
    <t>CMC BOX 273620</t>
  </si>
  <si>
    <t>22 DEBORAH ROAD</t>
  </si>
  <si>
    <t>1058 SAVOY DR</t>
  </si>
  <si>
    <t>MELVILLE</t>
  </si>
  <si>
    <t>1878 NASSAU ST</t>
  </si>
  <si>
    <t>Judah</t>
  </si>
  <si>
    <t>jthom91@u.rochester.edu</t>
  </si>
  <si>
    <t>Needs IES HA</t>
  </si>
  <si>
    <t>1904 Goodrich Avenue</t>
  </si>
  <si>
    <t>612-877-0562</t>
  </si>
  <si>
    <t>612-251-0118</t>
  </si>
  <si>
    <t>Mark Thomas</t>
  </si>
  <si>
    <t>JULISSA</t>
  </si>
  <si>
    <t>THOMPSON</t>
  </si>
  <si>
    <t>jthomp22@u.rochester.edu</t>
  </si>
  <si>
    <t>THOMPSON, MARVA</t>
  </si>
  <si>
    <t>CPU BOX 271640</t>
  </si>
  <si>
    <t>4365 DE REIMER AVE</t>
  </si>
  <si>
    <t>4365 DEREIMER AVENUE</t>
  </si>
  <si>
    <t>839 E 217TH ST</t>
  </si>
  <si>
    <t>athomp28@u.rochester.edu</t>
  </si>
  <si>
    <t>CHARLENE</t>
  </si>
  <si>
    <t>crystal.thompson@simon.rochester.edu</t>
  </si>
  <si>
    <t>122 HALE AVE</t>
  </si>
  <si>
    <t>BUNNALIN</t>
  </si>
  <si>
    <t>THONGPIM</t>
  </si>
  <si>
    <t>bthongpi@u.rochester.edu</t>
  </si>
  <si>
    <t>KAMARANON, SUPARERK</t>
  </si>
  <si>
    <t>nthornt2@u.rochester.edu</t>
  </si>
  <si>
    <t>THORNTON, DIANA</t>
  </si>
  <si>
    <t>CPU BOX 271179</t>
  </si>
  <si>
    <t>48 PALMERSTON RD.</t>
  </si>
  <si>
    <t>48 PALMERSTON RD</t>
  </si>
  <si>
    <t>Anastasia</t>
  </si>
  <si>
    <t>Thran</t>
  </si>
  <si>
    <t>athran3@u.rochester.edu</t>
  </si>
  <si>
    <t>Gilbert, AZ 85295-5564</t>
  </si>
  <si>
    <t>1525 E Galveston St</t>
  </si>
  <si>
    <t>85295-5564</t>
  </si>
  <si>
    <t>'+1 (480) 2622561</t>
  </si>
  <si>
    <t>Monicah</t>
  </si>
  <si>
    <t>Thuita</t>
  </si>
  <si>
    <t>Wanjiru</t>
  </si>
  <si>
    <t>mthuita@u.rochester.edu</t>
  </si>
  <si>
    <t>see comments regarding registration</t>
  </si>
  <si>
    <t>CIS Abroad Semester in Newcastle - University of Newcastle</t>
  </si>
  <si>
    <t>CMC BOX 275034</t>
  </si>
  <si>
    <t>Saint Charles, MO 63301</t>
  </si>
  <si>
    <t>3251 Chester Blvd</t>
  </si>
  <si>
    <t>Saint Charles</t>
  </si>
  <si>
    <t>'+1 (314) 2016134</t>
  </si>
  <si>
    <t>THURSTON</t>
  </si>
  <si>
    <t>JOSEPHA</t>
  </si>
  <si>
    <t>mthursto@u.rochester.edu</t>
  </si>
  <si>
    <t>SIT Bolivia</t>
  </si>
  <si>
    <t>Cochabamba, Bolivia</t>
  </si>
  <si>
    <t>THURSTON, GEORGE</t>
  </si>
  <si>
    <t>34 WILD BERRY LANE</t>
  </si>
  <si>
    <t>34 Wild Berry Ln</t>
  </si>
  <si>
    <t>1-585-249-9562</t>
  </si>
  <si>
    <t>1-585-507-9225</t>
  </si>
  <si>
    <t>George Thurston</t>
  </si>
  <si>
    <t>YAOCHENG</t>
  </si>
  <si>
    <t>ytian26@u.rochester.edu</t>
  </si>
  <si>
    <t>XUE, SIYU</t>
  </si>
  <si>
    <t>CMC BOX 271429</t>
  </si>
  <si>
    <t>LINE RD</t>
  </si>
  <si>
    <t>Baotong</t>
  </si>
  <si>
    <t>baotong.tian@rochester.edu</t>
  </si>
  <si>
    <t>Rotterdam, Netherlands;Beijing, China;Daejeon, South Korea</t>
  </si>
  <si>
    <t>TIET</t>
  </si>
  <si>
    <t>ztiet@u.rochester.edu</t>
  </si>
  <si>
    <t>TIET, DAT</t>
  </si>
  <si>
    <t>135 WARREN AVENUE</t>
  </si>
  <si>
    <t>135 WARREN AVE</t>
  </si>
  <si>
    <t>Tilburg</t>
  </si>
  <si>
    <t>atilbur3@u.rochester.edu</t>
  </si>
  <si>
    <t>Overseas contact info will be entered in August</t>
  </si>
  <si>
    <t>Jamestown, NY 14701-7422</t>
  </si>
  <si>
    <t>27 Laurie Ln</t>
  </si>
  <si>
    <t>Jamestown</t>
  </si>
  <si>
    <t>14701-7422</t>
  </si>
  <si>
    <t>'+1 (716) 3382690</t>
  </si>
  <si>
    <t>TINGLE</t>
  </si>
  <si>
    <t>etingle@u.rochester.edu</t>
  </si>
  <si>
    <t>Antioch Abroad - Bodh Gaya, India</t>
  </si>
  <si>
    <t>TINGLE, HEATHER</t>
  </si>
  <si>
    <t>CMC BOX 271700</t>
  </si>
  <si>
    <t>314 OLNEY STREET</t>
  </si>
  <si>
    <t>PROVIDENCE</t>
  </si>
  <si>
    <t>DIKIEWIET 751</t>
  </si>
  <si>
    <t>Nonna</t>
  </si>
  <si>
    <t>Titulauri</t>
  </si>
  <si>
    <t>ntitulau@simon.rochester.edu</t>
  </si>
  <si>
    <t>179 Berkeley Street apt 3</t>
  </si>
  <si>
    <t>'+1 (415) 8674016</t>
  </si>
  <si>
    <t>WUN LING</t>
  </si>
  <si>
    <t>TO</t>
  </si>
  <si>
    <t>wto2@u.rochester.edu</t>
  </si>
  <si>
    <t>UCL</t>
  </si>
  <si>
    <t>TO, CHESTER</t>
  </si>
  <si>
    <t>852 9364 3354</t>
  </si>
  <si>
    <t>CMC BOX 273874</t>
  </si>
  <si>
    <t>VALENTINE 450</t>
  </si>
  <si>
    <t>TOBAR BUSTAMANTE</t>
  </si>
  <si>
    <t>atobar@u.rochester.edu</t>
  </si>
  <si>
    <t>CCFS Paris, France</t>
  </si>
  <si>
    <t>TOBAR, BERNARDO</t>
  </si>
  <si>
    <t>RIVIERVIEW A401</t>
  </si>
  <si>
    <t>S PLYMOUTH</t>
  </si>
  <si>
    <t>TOBIN</t>
  </si>
  <si>
    <t>rebecca.tobin@simon.rochester.edu</t>
  </si>
  <si>
    <t>Materials Management Svcs SMH</t>
  </si>
  <si>
    <t>Todd</t>
  </si>
  <si>
    <t>htodd2@UR.Rochester.edu</t>
  </si>
  <si>
    <t>Toffolo</t>
  </si>
  <si>
    <t>Tokar</t>
  </si>
  <si>
    <t>wtokar@u.rochester.edu</t>
  </si>
  <si>
    <t>CMC BOX 274954</t>
  </si>
  <si>
    <t>Short Hills, NJ 07078-3304</t>
  </si>
  <si>
    <t>6 Claremont Dr</t>
  </si>
  <si>
    <t>Short Hills</t>
  </si>
  <si>
    <t>'+1 (862) 7030430</t>
  </si>
  <si>
    <t>Nadia</t>
  </si>
  <si>
    <t>Tolosa</t>
  </si>
  <si>
    <t>Janel</t>
  </si>
  <si>
    <t>ntolosa@u.rochester.edu</t>
  </si>
  <si>
    <t>CMC BOX 276976</t>
  </si>
  <si>
    <t>Bronx, NY 10452-8869</t>
  </si>
  <si>
    <t>1083 Gerard Ave Apt 3C</t>
  </si>
  <si>
    <t>10452-8869</t>
  </si>
  <si>
    <t>'+1 (309) 3504086</t>
  </si>
  <si>
    <t>Tong</t>
  </si>
  <si>
    <t>itong2@u.rochester.edu</t>
  </si>
  <si>
    <t>CMC BOX 272994</t>
  </si>
  <si>
    <t>Flushing, NY 11354-1029</t>
  </si>
  <si>
    <t>2502 121st St</t>
  </si>
  <si>
    <t>11354-1029</t>
  </si>
  <si>
    <t>'+1 (646) 5524080</t>
  </si>
  <si>
    <t>TOOHEY</t>
  </si>
  <si>
    <t>etoohey@u.rochester.edu</t>
  </si>
  <si>
    <t>TOOHEY, ANNE</t>
  </si>
  <si>
    <t>CMC BOX 274785</t>
  </si>
  <si>
    <t>571 STERLING STREET</t>
  </si>
  <si>
    <t>NEWTOWN</t>
  </si>
  <si>
    <t>TOPOREK</t>
  </si>
  <si>
    <t>etoporek@u.rochester.edu</t>
  </si>
  <si>
    <t>TOPOREK, JILL</t>
  </si>
  <si>
    <t>84500 JOSEPH C WIL</t>
  </si>
  <si>
    <t>1172 PARK AVE APT 3A</t>
  </si>
  <si>
    <t>DERIC</t>
  </si>
  <si>
    <t>TORO</t>
  </si>
  <si>
    <t>dtoro@u.rochester.edu</t>
  </si>
  <si>
    <t>CMC BOX 273055</t>
  </si>
  <si>
    <t>Guaynabo, PR 00969</t>
  </si>
  <si>
    <t>Apt 1901 #14 Carr.833</t>
  </si>
  <si>
    <t>Condominio La Cima De Torrimar</t>
  </si>
  <si>
    <t>Guaynabo</t>
  </si>
  <si>
    <t>'+1 (787) 2484227</t>
  </si>
  <si>
    <t>TORRELLAS</t>
  </si>
  <si>
    <t>storrel2@u.rochester.edu</t>
  </si>
  <si>
    <t>CMC BOX 275383</t>
  </si>
  <si>
    <t>33 Arden Drive</t>
  </si>
  <si>
    <t>'+1 (914) 5009955</t>
  </si>
  <si>
    <t>TORRES</t>
  </si>
  <si>
    <t>jtorr10@u.rochester.edu</t>
  </si>
  <si>
    <t>TORRES, GERALDO</t>
  </si>
  <si>
    <t>CPU BOX 275589</t>
  </si>
  <si>
    <t>172 ROSE DUST DR</t>
  </si>
  <si>
    <t>SOUTHSIDE MAISONETTE 480</t>
  </si>
  <si>
    <t>Demeara</t>
  </si>
  <si>
    <t>Torres</t>
  </si>
  <si>
    <t>dtorres6@u.rochester.edu</t>
  </si>
  <si>
    <t>BECKUM, YESENIA</t>
  </si>
  <si>
    <t>CMC BOX 272131</t>
  </si>
  <si>
    <t>10 AVE D APT 6B</t>
  </si>
  <si>
    <t>270 MAISONETTE</t>
  </si>
  <si>
    <t>IRENE KORAN</t>
  </si>
  <si>
    <t>etorres4@u.rochester.edu</t>
  </si>
  <si>
    <t>KORAN, ANDREA</t>
  </si>
  <si>
    <t>BOX 335</t>
  </si>
  <si>
    <t>1463 WILMETTE AVE</t>
  </si>
  <si>
    <t>Josih</t>
  </si>
  <si>
    <t>jtorr31@u.Rochester.edu</t>
  </si>
  <si>
    <t>GERARDO</t>
  </si>
  <si>
    <t>TORRES DAVILA</t>
  </si>
  <si>
    <t>gtorresd@u.rochester.edu</t>
  </si>
  <si>
    <t>DAVILA CABALLERO, ADRIANA</t>
  </si>
  <si>
    <t>CMC BOX 276625</t>
  </si>
  <si>
    <t>O'BRIEN HALL 355</t>
  </si>
  <si>
    <t>Alison</t>
  </si>
  <si>
    <t>Torres Mogrovejo</t>
  </si>
  <si>
    <t>atorresm@u.rochester.edu</t>
  </si>
  <si>
    <t>CMC BOX 27049F</t>
  </si>
  <si>
    <t>Patterson, NY 12563</t>
  </si>
  <si>
    <t>16 Taylor Rd</t>
  </si>
  <si>
    <t>Patterson</t>
  </si>
  <si>
    <t>'+1 (914) 4869606</t>
  </si>
  <si>
    <t>TAYLER</t>
  </si>
  <si>
    <t>TORRY</t>
  </si>
  <si>
    <t>CHARMAINE</t>
  </si>
  <si>
    <t>tayler.torry@simon.rochester.edu</t>
  </si>
  <si>
    <t>TOWNSEND</t>
  </si>
  <si>
    <t>jamie.townsend@simon.rochester.edu</t>
  </si>
  <si>
    <t>CHRISTEN, YVONNE</t>
  </si>
  <si>
    <t>41-797148740</t>
  </si>
  <si>
    <t>ALLIE</t>
  </si>
  <si>
    <t>TRACHTENBERG</t>
  </si>
  <si>
    <t>atrachte@u.rochester.edu</t>
  </si>
  <si>
    <t>POKRASSA, CARI</t>
  </si>
  <si>
    <t>7 ISELIN TERRACE</t>
  </si>
  <si>
    <t>DEKIEWIET 561</t>
  </si>
  <si>
    <t>TRAN</t>
  </si>
  <si>
    <t>jtran9@u.rochester.edu</t>
  </si>
  <si>
    <t>CIEE Rabat (exception)</t>
  </si>
  <si>
    <t>TRAN, MEDELENE</t>
  </si>
  <si>
    <t>CMC BOX 275949</t>
  </si>
  <si>
    <t>2134 E 18TH STREET</t>
  </si>
  <si>
    <t>1055 GENESEE ST</t>
  </si>
  <si>
    <t>BRENDON</t>
  </si>
  <si>
    <t>btran9@u.rochester.edu</t>
  </si>
  <si>
    <t>CMC BOX 275663</t>
  </si>
  <si>
    <t>South Plainfield, NJ 07080</t>
  </si>
  <si>
    <t>313 Mill st</t>
  </si>
  <si>
    <t>South Plainfield</t>
  </si>
  <si>
    <t>'+1 (908) 4056095</t>
  </si>
  <si>
    <t>433 1st street</t>
  </si>
  <si>
    <t>Dunellen</t>
  </si>
  <si>
    <t>Middlesex County</t>
  </si>
  <si>
    <t>Hoa Tran</t>
  </si>
  <si>
    <t>Tran</t>
  </si>
  <si>
    <t>Khoi</t>
  </si>
  <si>
    <t>ntran8@u.rochester.edu</t>
  </si>
  <si>
    <t>CMC BOX 274301</t>
  </si>
  <si>
    <t>'+84 (373) 322812</t>
  </si>
  <si>
    <t>Hue</t>
  </si>
  <si>
    <t>atran15@u.rochester.edu</t>
  </si>
  <si>
    <t>CMC BOX 277063</t>
  </si>
  <si>
    <t>Swarthmore, PA 19081-1606</t>
  </si>
  <si>
    <t>229 S Swarthmore Ave</t>
  </si>
  <si>
    <t>Swarthmore</t>
  </si>
  <si>
    <t>19081-1606</t>
  </si>
  <si>
    <t>'+1 (267) 4411832</t>
  </si>
  <si>
    <t>Huy</t>
  </si>
  <si>
    <t>International Services Office</t>
  </si>
  <si>
    <t>TRANFO</t>
  </si>
  <si>
    <t>ttranfo@u.rochester.edu</t>
  </si>
  <si>
    <t>TRANFO, JOSPEH</t>
  </si>
  <si>
    <t>CMC BOX 271214</t>
  </si>
  <si>
    <t>45 QUAIL RD</t>
  </si>
  <si>
    <t>Paolo</t>
  </si>
  <si>
    <t>Tranquilli</t>
  </si>
  <si>
    <t>paulo.tranquilli@simon.rochester.edu</t>
  </si>
  <si>
    <t>PAULO FERNAN</t>
  </si>
  <si>
    <t>TRANQUILLI</t>
  </si>
  <si>
    <t>KADIATOU</t>
  </si>
  <si>
    <t>TRAORE</t>
  </si>
  <si>
    <t>ktraore@u.rochester.edu</t>
  </si>
  <si>
    <t>SACKO, HAWA</t>
  </si>
  <si>
    <t>CMC BOX 274754</t>
  </si>
  <si>
    <t>340 E 184TH ST, APT 5F</t>
  </si>
  <si>
    <t>Merrill</t>
  </si>
  <si>
    <t>Traphagan</t>
  </si>
  <si>
    <t>William Jackson</t>
  </si>
  <si>
    <t>mtraphag@u.rochester.edu</t>
  </si>
  <si>
    <t>CMC BOX 274620</t>
  </si>
  <si>
    <t>Rochester, NY 14609-7804</t>
  </si>
  <si>
    <t>30 Quentin Rd</t>
  </si>
  <si>
    <t>14609-7804</t>
  </si>
  <si>
    <t>'+1 (585) 7640125</t>
  </si>
  <si>
    <t>ALEXANDRE</t>
  </si>
  <si>
    <t>TRAPP</t>
  </si>
  <si>
    <t>atrapp@u.rochester.edu</t>
  </si>
  <si>
    <t>BARTHELME, FRANCOISE</t>
  </si>
  <si>
    <t>CMC BOX 276981</t>
  </si>
  <si>
    <t>17815 LOST VIEW RD</t>
  </si>
  <si>
    <t>JULIAN</t>
  </si>
  <si>
    <t>TRAVIS</t>
  </si>
  <si>
    <t>jtravis3@u.rochester.edu</t>
  </si>
  <si>
    <t>TRAVIS, SARAH</t>
  </si>
  <si>
    <t>CMC BOX 275301</t>
  </si>
  <si>
    <t>220 BERLIN RD</t>
  </si>
  <si>
    <t>BOLTON</t>
  </si>
  <si>
    <t>TRAWICK</t>
  </si>
  <si>
    <t>strawick@u.rochester.edu</t>
  </si>
  <si>
    <t>TRAWICK, REBECA</t>
  </si>
  <si>
    <t>CMC BOX 275954</t>
  </si>
  <si>
    <t>5 OLD LYME ROAD</t>
  </si>
  <si>
    <t>SIGMA PHI EPSILON 211</t>
  </si>
  <si>
    <t>Trehern</t>
  </si>
  <si>
    <t>Colleen</t>
  </si>
  <si>
    <t>htrehern@u.rochester.edu</t>
  </si>
  <si>
    <t>Haley Trehern</t>
  </si>
  <si>
    <t>CMC BOX 274358</t>
  </si>
  <si>
    <t>Waterford, CT 06385-3325</t>
  </si>
  <si>
    <t>19 Robin Hill Rd</t>
  </si>
  <si>
    <t>'+1 (860) 9127551</t>
  </si>
  <si>
    <t>TREVISANI</t>
  </si>
  <si>
    <t>MICHEAL</t>
  </si>
  <si>
    <t>mtrevisa@u.rochester.edu</t>
  </si>
  <si>
    <t>CMC BOX 271363</t>
  </si>
  <si>
    <t>Mahwah, NJ 07430</t>
  </si>
  <si>
    <t>224 Highland Rd</t>
  </si>
  <si>
    <t>Mahwah</t>
  </si>
  <si>
    <t>'+1 (551) 5797322</t>
  </si>
  <si>
    <t>TRICE</t>
  </si>
  <si>
    <t>ktrice@u.rochester.edu</t>
  </si>
  <si>
    <t>TRICE, JANE</t>
  </si>
  <si>
    <t>CMC BOX 275690</t>
  </si>
  <si>
    <t>2451 MORNINGSTAR TRAIL</t>
  </si>
  <si>
    <t>Tricomi</t>
  </si>
  <si>
    <t>jtricomi@u.Rochester.edu</t>
  </si>
  <si>
    <t>first choice&gt; internship dependent. keep CIEE</t>
  </si>
  <si>
    <t>Trisciani</t>
  </si>
  <si>
    <t>striscia@u.rochester.edu</t>
  </si>
  <si>
    <t>Manlius, NY 13104-2145</t>
  </si>
  <si>
    <t>9104 Cirrus Ct</t>
  </si>
  <si>
    <t>Manlius</t>
  </si>
  <si>
    <t>13104-2145</t>
  </si>
  <si>
    <t>'+1 (315) 7447033</t>
  </si>
  <si>
    <t>Sarina</t>
  </si>
  <si>
    <t>Trivedi</t>
  </si>
  <si>
    <t>May need non partner HSA</t>
  </si>
  <si>
    <t>Trotter</t>
  </si>
  <si>
    <t>JONAH</t>
  </si>
  <si>
    <t>TROUT</t>
  </si>
  <si>
    <t>jtrout2@u.rochester.edu</t>
  </si>
  <si>
    <t>TROUT, SCOTT</t>
  </si>
  <si>
    <t>APARTMENT #503</t>
  </si>
  <si>
    <t>108 OLD FARM RD</t>
  </si>
  <si>
    <t>CANONSBURG</t>
  </si>
  <si>
    <t>ORIN</t>
  </si>
  <si>
    <t>TROYER</t>
  </si>
  <si>
    <t>AKEIL</t>
  </si>
  <si>
    <t>otroyer@u.rochester.edu</t>
  </si>
  <si>
    <t>PHILLIPS, SHAUN</t>
  </si>
  <si>
    <t>CMC BOX 274556</t>
  </si>
  <si>
    <t>58 LINDEN BLVD, APT 6B</t>
  </si>
  <si>
    <t>58 LINDEN BLVD APT 6B</t>
  </si>
  <si>
    <t>TSAI</t>
  </si>
  <si>
    <t>UNN SHUAN</t>
  </si>
  <si>
    <t>atsai7@u.rochester.edu</t>
  </si>
  <si>
    <t>TSAI, IYANG</t>
  </si>
  <si>
    <t>30802 PARIS CT</t>
  </si>
  <si>
    <t>WESTLAKE VLG</t>
  </si>
  <si>
    <t>Samson</t>
  </si>
  <si>
    <t>Tsegai</t>
  </si>
  <si>
    <t>Fissaha</t>
  </si>
  <si>
    <t>stsegai@u.rochester.edu</t>
  </si>
  <si>
    <t>CMC BOX 272422</t>
  </si>
  <si>
    <t>Burtonsville, MD 20866</t>
  </si>
  <si>
    <t>15105 Cedar Tree Drive</t>
  </si>
  <si>
    <t>'+1 (585) 5323260</t>
  </si>
  <si>
    <t>Areti</t>
  </si>
  <si>
    <t>Tsirikaki</t>
  </si>
  <si>
    <t>atsirika@u.rochester.edu</t>
  </si>
  <si>
    <t>Greece</t>
  </si>
  <si>
    <t>CMC BOX 274418</t>
  </si>
  <si>
    <t>145 76 Dionysos</t>
  </si>
  <si>
    <t>Efterpis 8</t>
  </si>
  <si>
    <t>Dionysos</t>
  </si>
  <si>
    <t>145 76</t>
  </si>
  <si>
    <t>'+1 (585) 7396989</t>
  </si>
  <si>
    <t>Tsunemine Weiser</t>
  </si>
  <si>
    <t>ntsunemi@u.rochester.edu</t>
  </si>
  <si>
    <t>Portland, OR 97229-6385</t>
  </si>
  <si>
    <t>9601 NW Leahy Rd Apt 310</t>
  </si>
  <si>
    <t>97229-6385</t>
  </si>
  <si>
    <t>'+1 (503) 3306496</t>
  </si>
  <si>
    <t>Huaijin</t>
  </si>
  <si>
    <t>Tu</t>
  </si>
  <si>
    <t>htu4@u.rochester.edu</t>
  </si>
  <si>
    <t>Room 502, Tower B1, Ziguang Development Building</t>
  </si>
  <si>
    <t>No.11 Huixin East Street, Chaoyang District</t>
  </si>
  <si>
    <t>'+86-13521122325</t>
  </si>
  <si>
    <t>'+86-13910083748</t>
  </si>
  <si>
    <t>Zanrun Tu</t>
  </si>
  <si>
    <t>JAMIESON</t>
  </si>
  <si>
    <t>mtucker5@u.rochester.edu</t>
  </si>
  <si>
    <t>TUCKER, TRACY</t>
  </si>
  <si>
    <t>CPU BOX 277050</t>
  </si>
  <si>
    <t>5191 W IVANHOE ST</t>
  </si>
  <si>
    <t>RIVERVIEW C 402D</t>
  </si>
  <si>
    <t>612 14TH PL.</t>
  </si>
  <si>
    <t>KIRKLAND</t>
  </si>
  <si>
    <t>CHERIE</t>
  </si>
  <si>
    <t>KIMBERLY</t>
  </si>
  <si>
    <t>cherie.tucker@simon.rochester.edu</t>
  </si>
  <si>
    <t>TUCKER, PHYLLIS</t>
  </si>
  <si>
    <t>44 EXCHANGE BLVD</t>
  </si>
  <si>
    <t>APT.505</t>
  </si>
  <si>
    <t>TUFANO</t>
  </si>
  <si>
    <t>mtufano@u.rochester.edu</t>
  </si>
  <si>
    <t>TUFANO, JO-ANNE</t>
  </si>
  <si>
    <t>1247 TAYLOR LANE</t>
  </si>
  <si>
    <t>FORKED RIVER</t>
  </si>
  <si>
    <t>TULLOCH</t>
  </si>
  <si>
    <t>atulloc3@u.rochester.edu</t>
  </si>
  <si>
    <t>ENKHTUMEN</t>
  </si>
  <si>
    <t>TUMENTSOGT</t>
  </si>
  <si>
    <t>etuments@u.rochester.edu</t>
  </si>
  <si>
    <t>TEVEGMID, TUMENTSOGT</t>
  </si>
  <si>
    <t>CPU BOX 272003</t>
  </si>
  <si>
    <t>CHINGELTEI DIST, 3RD KHOROO</t>
  </si>
  <si>
    <t>II-40 18-21</t>
  </si>
  <si>
    <t>ULAANBAATAR</t>
  </si>
  <si>
    <t>976-99114984</t>
  </si>
  <si>
    <t>1035 GENESEE ST.</t>
  </si>
  <si>
    <t>BURAK</t>
  </si>
  <si>
    <t>TUNCER</t>
  </si>
  <si>
    <t>btuncer@u.rochester.edu</t>
  </si>
  <si>
    <t>TEKSOZ, GAYE</t>
  </si>
  <si>
    <t>90-5326447023</t>
  </si>
  <si>
    <t>BROOKS CROSSING 21</t>
  </si>
  <si>
    <t>BASSIE</t>
  </si>
  <si>
    <t>TURAY</t>
  </si>
  <si>
    <t>BONDEVA</t>
  </si>
  <si>
    <t>bturay@u.rochester.edu</t>
  </si>
  <si>
    <t>SIERRA LEONE</t>
  </si>
  <si>
    <t>KOSSEH, JOYCE</t>
  </si>
  <si>
    <t>Bassie</t>
  </si>
  <si>
    <t>CMC BOX 275359</t>
  </si>
  <si>
    <t>300 JOSEPH C WILSON BLVD</t>
  </si>
  <si>
    <t>19 FOFANAH DRIVE</t>
  </si>
  <si>
    <t>OFF GRAFTON NEW ROAD</t>
  </si>
  <si>
    <t>REGENT VILLAGE</t>
  </si>
  <si>
    <t>FREETOWN</t>
  </si>
  <si>
    <t>WESTERN AREA</t>
  </si>
  <si>
    <t>'+23278761978</t>
  </si>
  <si>
    <t>JOYCE KOSSEH</t>
  </si>
  <si>
    <t>TURBIDE</t>
  </si>
  <si>
    <t>sturbide@u.rochester.edu</t>
  </si>
  <si>
    <t>TURBIDE, LARA</t>
  </si>
  <si>
    <t>CMC BOX 274680</t>
  </si>
  <si>
    <t>5045 EAST LAKE ROAD</t>
  </si>
  <si>
    <t>ROMULUS</t>
  </si>
  <si>
    <t>211 LOVEJOY HALL</t>
  </si>
  <si>
    <t>TURLEY</t>
  </si>
  <si>
    <t>sturley@u.rochester.edu</t>
  </si>
  <si>
    <t>TURLEY, R DAVID</t>
  </si>
  <si>
    <t>WORLD MUSIC</t>
  </si>
  <si>
    <t>APARTMENT 237</t>
  </si>
  <si>
    <t>29 STEPHANIE CT</t>
  </si>
  <si>
    <t>29 Stephanie Court</t>
  </si>
  <si>
    <t>Renee Turley</t>
  </si>
  <si>
    <t>TURNER</t>
  </si>
  <si>
    <t>matthew.turner@simon.rochester.edu</t>
  </si>
  <si>
    <t>TURNER, DANIEL</t>
  </si>
  <si>
    <t>83 HIGHLAND PARKWAY</t>
  </si>
  <si>
    <t>C/O MR DANIEL TURNER</t>
  </si>
  <si>
    <t>981 OLD STATE RD</t>
  </si>
  <si>
    <t>MILLA</t>
  </si>
  <si>
    <t>RAIN</t>
  </si>
  <si>
    <t>mturn25@u.rochester.edu</t>
  </si>
  <si>
    <t>Biological Sciences</t>
  </si>
  <si>
    <t>Sennett</t>
  </si>
  <si>
    <t>Turner</t>
  </si>
  <si>
    <t>sturn20@u.rochester.edu</t>
  </si>
  <si>
    <t>CMC BOX 271564</t>
  </si>
  <si>
    <t>Waterloo, NY 13165-1259</t>
  </si>
  <si>
    <t>547 Waterloo Geneva Rd</t>
  </si>
  <si>
    <t>Waterloo</t>
  </si>
  <si>
    <t>13165-1259</t>
  </si>
  <si>
    <t>'+1 (315) 7199806</t>
  </si>
  <si>
    <t>Lissen</t>
  </si>
  <si>
    <t>lturner6@u.Rochester.edu</t>
  </si>
  <si>
    <t>American Sign Language Program</t>
  </si>
  <si>
    <t>TUSIIME</t>
  </si>
  <si>
    <t>rtusiime@u.rochester.edu</t>
  </si>
  <si>
    <t>Uganda</t>
  </si>
  <si>
    <t>CMC BOX 271631</t>
  </si>
  <si>
    <t>Kampala</t>
  </si>
  <si>
    <t>Plot 43 Martytrs Way Road, Nti</t>
  </si>
  <si>
    <t>'+1 (585) 4906378</t>
  </si>
  <si>
    <t>TWOREK</t>
  </si>
  <si>
    <t>etworek@u.rochester.edu</t>
  </si>
  <si>
    <t>London, United Kingdom;Berlin, Germany;Krakow, Poland;Berlin, Germany</t>
  </si>
  <si>
    <t>WELKER, JENNIFER</t>
  </si>
  <si>
    <t>CMC BOX 276003</t>
  </si>
  <si>
    <t>5700 FLOREK ROAD</t>
  </si>
  <si>
    <t>EDINBORO</t>
  </si>
  <si>
    <t>5496 WALLACE DR</t>
  </si>
  <si>
    <t>Zein</t>
  </si>
  <si>
    <t>Tynon</t>
  </si>
  <si>
    <t>ztynon@u.rochester.edu</t>
  </si>
  <si>
    <t>Academic Probation 2</t>
  </si>
  <si>
    <t>CMC BOX 273618</t>
  </si>
  <si>
    <t>4735 Evje</t>
  </si>
  <si>
    <t>Gautestadvegen 5</t>
  </si>
  <si>
    <t>Evje</t>
  </si>
  <si>
    <t>'+1 (315) 6328931</t>
  </si>
  <si>
    <t>TYSON</t>
  </si>
  <si>
    <t>jtyson3@u.rochester.edu</t>
  </si>
  <si>
    <t>TYSON, SUSAN</t>
  </si>
  <si>
    <t>CMC BOX 271122</t>
  </si>
  <si>
    <t>3775 HEATHWOOD</t>
  </si>
  <si>
    <t>SUSAN B ANTHONY HALL 636</t>
  </si>
  <si>
    <t>1075 LAKE JAMES DR</t>
  </si>
  <si>
    <t>PRUDENVILLE</t>
  </si>
  <si>
    <t>1215 BELVOIR DR</t>
  </si>
  <si>
    <t>DAVENPORT</t>
  </si>
  <si>
    <t>Sevarakhon</t>
  </si>
  <si>
    <t>Umarova</t>
  </si>
  <si>
    <t>sumarova@u.Rochester.edu</t>
  </si>
  <si>
    <t>Sevara</t>
  </si>
  <si>
    <t>Unkel</t>
  </si>
  <si>
    <t>junkel@u.rochester.edu</t>
  </si>
  <si>
    <t>Greene, NY 13778-2332</t>
  </si>
  <si>
    <t>1473 County Road 32</t>
  </si>
  <si>
    <t>13778-2332</t>
  </si>
  <si>
    <t>'+1 (607) 4277930</t>
  </si>
  <si>
    <t>Unkrich</t>
  </si>
  <si>
    <t>eunkrich@u.rochester.edu</t>
  </si>
  <si>
    <t>Williamsville, NY 14221-3850</t>
  </si>
  <si>
    <t>364 Ayer Rd</t>
  </si>
  <si>
    <t>14221-3850</t>
  </si>
  <si>
    <t>'+1 (716) 3446178</t>
  </si>
  <si>
    <t>Deniz</t>
  </si>
  <si>
    <t>√únl√º</t>
  </si>
  <si>
    <t>dnlu@u.rochester.edu</t>
  </si>
  <si>
    <t>needs more courses</t>
  </si>
  <si>
    <t>33120 Mersin</t>
  </si>
  <si>
    <t>Kuzey Nova Apt. No:5/9</t>
  </si>
  <si>
    <t>Fuat Morel Mah. 2833. Sok.</t>
  </si>
  <si>
    <t>Mersin</t>
  </si>
  <si>
    <t>'+1 (585) 6339265</t>
  </si>
  <si>
    <t>Unowsky</t>
  </si>
  <si>
    <t>Beatrice</t>
  </si>
  <si>
    <t>sunowsky@u.rochester.edu</t>
  </si>
  <si>
    <t>UPADHYA</t>
  </si>
  <si>
    <t>VIMAL</t>
  </si>
  <si>
    <t>rupadhya@u.rochester.edu</t>
  </si>
  <si>
    <t>UPADHYA, VIMAL</t>
  </si>
  <si>
    <t>CPU BOX 272277</t>
  </si>
  <si>
    <t>19 UNDERWOOD ROAD</t>
  </si>
  <si>
    <t>MONTVILLE</t>
  </si>
  <si>
    <t>O'BRIEN HALL 314</t>
  </si>
  <si>
    <t>Updike</t>
  </si>
  <si>
    <t>awaiting Take 5 decision before completing remaining requirements</t>
  </si>
  <si>
    <t>URIS</t>
  </si>
  <si>
    <t>juris@u.rochester.edu</t>
  </si>
  <si>
    <t>URIS, STEFANIE</t>
  </si>
  <si>
    <t>CMC BOX 276944</t>
  </si>
  <si>
    <t>22 KELWYNNE RD</t>
  </si>
  <si>
    <t>URTZ</t>
  </si>
  <si>
    <t>eurtz@u.rochester.edu</t>
  </si>
  <si>
    <t>URTZ, ETHAN</t>
  </si>
  <si>
    <t>476 EASTBROOKE LN</t>
  </si>
  <si>
    <t>190 ABBE RD</t>
  </si>
  <si>
    <t>SOUTH WINDSOR</t>
  </si>
  <si>
    <t>Usachev</t>
  </si>
  <si>
    <t>Kimberly</t>
  </si>
  <si>
    <t>vusachev@u.rochester.edu</t>
  </si>
  <si>
    <t>Penfield, NY 14526-1969</t>
  </si>
  <si>
    <t>16 Random Knolls Dr</t>
  </si>
  <si>
    <t>14526-1969</t>
  </si>
  <si>
    <t>'+1 (585) 4852080</t>
  </si>
  <si>
    <t>UTTAMSINGH</t>
  </si>
  <si>
    <t>auttamsi@u.rochester.edu</t>
  </si>
  <si>
    <t>CMC BOX 274107</t>
  </si>
  <si>
    <t>4 Pavins Place</t>
  </si>
  <si>
    <t>'+1 (315) 6636761</t>
  </si>
  <si>
    <t>VACCHETTO</t>
  </si>
  <si>
    <t>ivacchet@u.rochester.edu</t>
  </si>
  <si>
    <t>VACCHETTO, JESSICA</t>
  </si>
  <si>
    <t>CMC BOX 272431</t>
  </si>
  <si>
    <t>300 NORTH AVE</t>
  </si>
  <si>
    <t>834 ANDERSON TOWER</t>
  </si>
  <si>
    <t>Jadyn</t>
  </si>
  <si>
    <t>Vaidya</t>
  </si>
  <si>
    <t>jvaidya@u.rochester.edu</t>
  </si>
  <si>
    <t>Peterborough, NH 03458-1150</t>
  </si>
  <si>
    <t>8 Lounsbury Ln</t>
  </si>
  <si>
    <t>Peterborough</t>
  </si>
  <si>
    <t>'+1 (603) 6741691</t>
  </si>
  <si>
    <t>VAKHITOVA</t>
  </si>
  <si>
    <t>mvakhito@u.rochester.edu</t>
  </si>
  <si>
    <t>ANDREEVA, YULIA</t>
  </si>
  <si>
    <t>CMC BOX 275520</t>
  </si>
  <si>
    <t>Tori</t>
  </si>
  <si>
    <t>Valachovic</t>
  </si>
  <si>
    <t>Ashlyn</t>
  </si>
  <si>
    <t>tori_valachovic@urmc.rochester.edu</t>
  </si>
  <si>
    <t>Quetzaltenango, Guatemala</t>
  </si>
  <si>
    <t>74 Lattimore Rd</t>
  </si>
  <si>
    <t>'+1 (412) 5252284</t>
  </si>
  <si>
    <t>VALADE</t>
  </si>
  <si>
    <t>kevin_valade@urmc.rochester.edu</t>
  </si>
  <si>
    <t>URMC Finance Decision Support</t>
  </si>
  <si>
    <t>ARIANA</t>
  </si>
  <si>
    <t>VALDERRAMA</t>
  </si>
  <si>
    <t>avalderr@u.rochester.edu</t>
  </si>
  <si>
    <t>VALDERRAMA, PAM</t>
  </si>
  <si>
    <t>CPU BOX 275184</t>
  </si>
  <si>
    <t>1211 N. KENILWORTH AVE.</t>
  </si>
  <si>
    <t>OAK PARK</t>
  </si>
  <si>
    <t>BURTON 014</t>
  </si>
  <si>
    <t>500 JOSEPH WILSON BLVD</t>
  </si>
  <si>
    <t>Valderrama</t>
  </si>
  <si>
    <t>Karemy</t>
  </si>
  <si>
    <t>Valdez</t>
  </si>
  <si>
    <t>karemy.valdez@yale.edu</t>
  </si>
  <si>
    <t>YALE UNIVERSITY (NEW HAVEN, CT)</t>
  </si>
  <si>
    <t>VALENTE</t>
  </si>
  <si>
    <t>kelly.valente@simon.rochester.edu</t>
  </si>
  <si>
    <t>350 NEW CAMPUS DRIVE</t>
  </si>
  <si>
    <t>202 BRAMLEY HALL</t>
  </si>
  <si>
    <t>877 CHURCH STREET</t>
  </si>
  <si>
    <t>MOTTVILLE</t>
  </si>
  <si>
    <t>2141 West Lake Rd</t>
  </si>
  <si>
    <t>Amy Tormey</t>
  </si>
  <si>
    <t>Mon</t>
  </si>
  <si>
    <t>Viviana</t>
  </si>
  <si>
    <t>Valentin</t>
  </si>
  <si>
    <t>vvalenti@u.Rochester.edu</t>
  </si>
  <si>
    <t>Created: 07/10/2025 Last Updated: 07/10/2025 @ 02:27:03 PM Last Viewed by Applicant: 7/16</t>
  </si>
  <si>
    <t>ICXEL</t>
  </si>
  <si>
    <t>VALERIANO QUIROZ</t>
  </si>
  <si>
    <t>ALONDRA</t>
  </si>
  <si>
    <t>ivaleria@u.rochester.edu</t>
  </si>
  <si>
    <t>VALERIANO, DIANA</t>
  </si>
  <si>
    <t>CMC BOX 276583</t>
  </si>
  <si>
    <t>Vales</t>
  </si>
  <si>
    <t>Taggart</t>
  </si>
  <si>
    <t>gvales@u.rochester.edu</t>
  </si>
  <si>
    <t>CMC BOX 275735</t>
  </si>
  <si>
    <t>Dobbs Ferry, NY 10522-1202</t>
  </si>
  <si>
    <t>9 Cricket Ln</t>
  </si>
  <si>
    <t>Dobbs Ferry</t>
  </si>
  <si>
    <t>10522-1202</t>
  </si>
  <si>
    <t>'+1 (914) 6746128</t>
  </si>
  <si>
    <t>Van Bortel</t>
  </si>
  <si>
    <t>gvanbort@u.rochester.edu</t>
  </si>
  <si>
    <t>CMC BOX 276605</t>
  </si>
  <si>
    <t>Victor, NY 14564-9531</t>
  </si>
  <si>
    <t>270 Hidden Brook Trl</t>
  </si>
  <si>
    <t>14564-9531</t>
  </si>
  <si>
    <t>'+1 (585) 7361978</t>
  </si>
  <si>
    <t>Eline</t>
  </si>
  <si>
    <t>van der Meer</t>
  </si>
  <si>
    <t>evander4@u.rochester.edu</t>
  </si>
  <si>
    <t>CMC BOX 274329</t>
  </si>
  <si>
    <t>'+1 (585) 7108922</t>
  </si>
  <si>
    <t>VAN DER SLOOT</t>
  </si>
  <si>
    <t>kvander6@u.rochester.edu</t>
  </si>
  <si>
    <t>VAN DER SLOOT, PATTY</t>
  </si>
  <si>
    <t>CMC BOX 277010</t>
  </si>
  <si>
    <t>11 ROLLINS CROSSING</t>
  </si>
  <si>
    <t>FAIRCHILD 235</t>
  </si>
  <si>
    <t>VAN DER STRAATEN</t>
  </si>
  <si>
    <t>EASTEN</t>
  </si>
  <si>
    <t>tvanders@u.rochester.edu</t>
  </si>
  <si>
    <t>NETHERLANDS</t>
  </si>
  <si>
    <t>AMBARLANTINI, LANY</t>
  </si>
  <si>
    <t>CPU BOX 273551</t>
  </si>
  <si>
    <t>E6-21 TAMAN GAPURA</t>
  </si>
  <si>
    <t>CITRALAND</t>
  </si>
  <si>
    <t>SURABAYA</t>
  </si>
  <si>
    <t>VAN DYKE</t>
  </si>
  <si>
    <t>rvandyke@u.rochester.edu</t>
  </si>
  <si>
    <t>CIEE Shanghai TC</t>
  </si>
  <si>
    <t>HO, LOUISA</t>
  </si>
  <si>
    <t>CMC BOX 271446</t>
  </si>
  <si>
    <t>6 SNOWBIRD COURT</t>
  </si>
  <si>
    <t>WEST WINDSOR</t>
  </si>
  <si>
    <t>Van Rompay</t>
  </si>
  <si>
    <t>lvanromp@u.Rochester.edu</t>
  </si>
  <si>
    <t>CMC BOX 272456</t>
  </si>
  <si>
    <t>Gambrills, MD 21054-1247</t>
  </si>
  <si>
    <t>2259 September Dr</t>
  </si>
  <si>
    <t>Gambrills</t>
  </si>
  <si>
    <t>21054-1247</t>
  </si>
  <si>
    <t>'+1 (410) 7628966</t>
  </si>
  <si>
    <t>Van Varick</t>
  </si>
  <si>
    <t>avanvari@u.rochester.edu</t>
  </si>
  <si>
    <t>Apartment 314</t>
  </si>
  <si>
    <t>'+1 (973) 8203088</t>
  </si>
  <si>
    <t>BLAINE</t>
  </si>
  <si>
    <t>VANDE CREEK</t>
  </si>
  <si>
    <t>bvandecr@u.rochester.edu</t>
  </si>
  <si>
    <t>VANDE CREEK, TERESA</t>
  </si>
  <si>
    <t>CMC BOX 272543</t>
  </si>
  <si>
    <t>10 HEATHER LN</t>
  </si>
  <si>
    <t>VANDER HORST</t>
  </si>
  <si>
    <t>dvanderh@u.rochester.edu</t>
  </si>
  <si>
    <t>VANDER HORST, PAUL</t>
  </si>
  <si>
    <t>79 HALLOCK ROAD</t>
  </si>
  <si>
    <t>Zack</t>
  </si>
  <si>
    <t>Vanderhoff</t>
  </si>
  <si>
    <t>Vanderlip</t>
  </si>
  <si>
    <t>cvanderl@u.rochester.edu</t>
  </si>
  <si>
    <t>CMC BOX 277134</t>
  </si>
  <si>
    <t>West Seneca, NY 14224-3870</t>
  </si>
  <si>
    <t>52 Sunset Creek Dr</t>
  </si>
  <si>
    <t>West Seneca</t>
  </si>
  <si>
    <t>14224-3870</t>
  </si>
  <si>
    <t>'+1 (716) 3417328</t>
  </si>
  <si>
    <t>VANDERMEER</t>
  </si>
  <si>
    <t>ASHTON</t>
  </si>
  <si>
    <t>dvander4@u.rochester.edu</t>
  </si>
  <si>
    <t>VANDERMEER, AMY</t>
  </si>
  <si>
    <t>CMC BOX 272109</t>
  </si>
  <si>
    <t>157 AUTUMN CT</t>
  </si>
  <si>
    <t>111 DEVON ROAD</t>
  </si>
  <si>
    <t>VANGORDER</t>
  </si>
  <si>
    <t>gvangord@u.rochester.edu</t>
  </si>
  <si>
    <t>VANGORDER, RUTH</t>
  </si>
  <si>
    <t>CMC BOX 277213</t>
  </si>
  <si>
    <t>5194 PARK MEADOW LN</t>
  </si>
  <si>
    <t>RIVERVIEW B 103</t>
  </si>
  <si>
    <t>Vanluven</t>
  </si>
  <si>
    <t>Madeleine Charlotte</t>
  </si>
  <si>
    <t>evanluve@u.rochester.edu</t>
  </si>
  <si>
    <t>CMC BOX 272661</t>
  </si>
  <si>
    <t>Delmar, NY 12054-3104</t>
  </si>
  <si>
    <t>17 Douglas Rd</t>
  </si>
  <si>
    <t>12054-3104</t>
  </si>
  <si>
    <t>'+1 (838) 2003621</t>
  </si>
  <si>
    <t>VAQUERA</t>
  </si>
  <si>
    <t>avaquera@u.rochester.edu</t>
  </si>
  <si>
    <t>VAQUERA, PATRICIA</t>
  </si>
  <si>
    <t>CPU BOX 275752</t>
  </si>
  <si>
    <t>1842 N. MASTERS DR.</t>
  </si>
  <si>
    <t>HOLLISTER 538</t>
  </si>
  <si>
    <t>SUSAN B. ANTHONY HALLS</t>
  </si>
  <si>
    <t>BALINT</t>
  </si>
  <si>
    <t>VARGA</t>
  </si>
  <si>
    <t>bvarga@u.rochester.edu</t>
  </si>
  <si>
    <t>VARGA, PETER PAL</t>
  </si>
  <si>
    <t>13 S FITZHUGH ST</t>
  </si>
  <si>
    <t>Vargas</t>
  </si>
  <si>
    <t>McAllister</t>
  </si>
  <si>
    <t>mvarg14@u.rochester.edu</t>
  </si>
  <si>
    <t>CMC BOX 273859</t>
  </si>
  <si>
    <t>West Hartford, CT 06119-1242</t>
  </si>
  <si>
    <t>131 Robin Rd</t>
  </si>
  <si>
    <t>'+1 (860) 2994362</t>
  </si>
  <si>
    <t>Lizmairi</t>
  </si>
  <si>
    <t>Vargas Santa</t>
  </si>
  <si>
    <t>lvargass@u.rochester.edu</t>
  </si>
  <si>
    <t>Azua, Dominican Republic</t>
  </si>
  <si>
    <t>Penelope</t>
  </si>
  <si>
    <t>Varley</t>
  </si>
  <si>
    <t>pvarley@u.Rochester.edu</t>
  </si>
  <si>
    <t>CMC BOX 274892</t>
  </si>
  <si>
    <t>Weaverville, NC 28787-8404</t>
  </si>
  <si>
    <t>99 Dogwood Dr</t>
  </si>
  <si>
    <t>Weaverville</t>
  </si>
  <si>
    <t>28787-8404</t>
  </si>
  <si>
    <t>'+1 (917) 5093839</t>
  </si>
  <si>
    <t>VARONA</t>
  </si>
  <si>
    <t>pvarona@u.rochester.edu</t>
  </si>
  <si>
    <t>CRUZ, RONALD</t>
  </si>
  <si>
    <t>6050  CARR 844, BOX 3</t>
  </si>
  <si>
    <t>3830 SW 48TH CT</t>
  </si>
  <si>
    <t>FORT LAUDERDALE</t>
  </si>
  <si>
    <t>VASILE</t>
  </si>
  <si>
    <t>gvasile2@u.rochester.edu</t>
  </si>
  <si>
    <t>CMC BOX 274395</t>
  </si>
  <si>
    <t>28 Esternay Lane</t>
  </si>
  <si>
    <t>'+1 (585) 9533738</t>
  </si>
  <si>
    <t>28 ESTERNAY LANE</t>
  </si>
  <si>
    <t>Gerald Vasile</t>
  </si>
  <si>
    <t>LYSA</t>
  </si>
  <si>
    <t>VASQUEZ</t>
  </si>
  <si>
    <t>lvasque2@u.rochester.edu</t>
  </si>
  <si>
    <t>Specimen Recvng-Clin Labs SMH</t>
  </si>
  <si>
    <t>Elvis</t>
  </si>
  <si>
    <t>Vasquez</t>
  </si>
  <si>
    <t>evasque6@u.rochester.edu</t>
  </si>
  <si>
    <t>CMC BOX 276326</t>
  </si>
  <si>
    <t>Bronx, NY 10458-4557</t>
  </si>
  <si>
    <t>2545 Valentine Ave Apt 2k</t>
  </si>
  <si>
    <t>10458-4557</t>
  </si>
  <si>
    <t>'+1 (646) 2388052</t>
  </si>
  <si>
    <t>VASQUEZ MOSCOSO</t>
  </si>
  <si>
    <t>ALEJANDRA</t>
  </si>
  <si>
    <t>kvasque2@u.rochester.edu</t>
  </si>
  <si>
    <t>San Diego, United States;Hawaiian Beaches, United States;Kobe, Japan;Ho Chi Minh City, Vietnam;Victoria, Seychelles;Port Louis, Mauritius;Cape Town, South Africa</t>
  </si>
  <si>
    <t>Peru</t>
  </si>
  <si>
    <t>CMC BOX 271736</t>
  </si>
  <si>
    <t>Building C400</t>
  </si>
  <si>
    <t>1236 S Plymouth Ave</t>
  </si>
  <si>
    <t>'+1 (585) 6294168</t>
  </si>
  <si>
    <t>Cecelia</t>
  </si>
  <si>
    <t>Vassallo</t>
  </si>
  <si>
    <t>cvassall@u.rochester.edu</t>
  </si>
  <si>
    <t>CMC BOX 274519</t>
  </si>
  <si>
    <t>Schnecksville, PA 18078-0025</t>
  </si>
  <si>
    <t>PO Box 25</t>
  </si>
  <si>
    <t>Schnecksville</t>
  </si>
  <si>
    <t>18078-0025</t>
  </si>
  <si>
    <t>'+1 (610) 6570082</t>
  </si>
  <si>
    <t>MIRANDA</t>
  </si>
  <si>
    <t>VASSO</t>
  </si>
  <si>
    <t>mvasso@u.rochester.edu</t>
  </si>
  <si>
    <t>St Petersburg, Russia;Saint Petersburg, Russia</t>
  </si>
  <si>
    <t>VASSO, MELISSA</t>
  </si>
  <si>
    <t>CMC BOX 275326</t>
  </si>
  <si>
    <t>PO BOX 115</t>
  </si>
  <si>
    <t>ASH GROVE</t>
  </si>
  <si>
    <t>CROSBY 023</t>
  </si>
  <si>
    <t>901 E PRAIRIE LN</t>
  </si>
  <si>
    <t>TARSHA</t>
  </si>
  <si>
    <t>VASU</t>
  </si>
  <si>
    <t>tvasu@u.rochester.edu</t>
  </si>
  <si>
    <t>IFSA Butler-Kings College London</t>
  </si>
  <si>
    <t>ALTMANN, JAMIE</t>
  </si>
  <si>
    <t>'+447598426210</t>
  </si>
  <si>
    <t>CMC BOX 272098</t>
  </si>
  <si>
    <t>Sof√≠a</t>
  </si>
  <si>
    <t>V√°zquez Navas</t>
  </si>
  <si>
    <t>svazqu12@u.rochester.edu</t>
  </si>
  <si>
    <t>no data</t>
  </si>
  <si>
    <t>ZIVILE</t>
  </si>
  <si>
    <t>VEBRAITE</t>
  </si>
  <si>
    <t>zvebrait@u.rochester.edu</t>
  </si>
  <si>
    <t>CMC BOX 272463</t>
  </si>
  <si>
    <t>LT 10318 Vilnius</t>
  </si>
  <si>
    <t>V. Grybo 23-11</t>
  </si>
  <si>
    <t>Vilnius</t>
  </si>
  <si>
    <t>LT 10318</t>
  </si>
  <si>
    <t>42 Pinkas</t>
  </si>
  <si>
    <t>Tel Aviv</t>
  </si>
  <si>
    <t>'+972587160122</t>
  </si>
  <si>
    <t>V. Grybo 23</t>
  </si>
  <si>
    <t>VEHAR</t>
  </si>
  <si>
    <t>jvehar@u.rochester.edu</t>
  </si>
  <si>
    <t>VEHAR, JANET</t>
  </si>
  <si>
    <t>320 KENDRICK ROAD</t>
  </si>
  <si>
    <t>49 SANDERS RANCH ROAD</t>
  </si>
  <si>
    <t>MORAGA</t>
  </si>
  <si>
    <t>Vanessa</t>
  </si>
  <si>
    <t>Velas Romero</t>
  </si>
  <si>
    <t>vvelasro@u.rochester.edu</t>
  </si>
  <si>
    <t>CMC BOX 276243</t>
  </si>
  <si>
    <t>Hyattsville, MD 20783-2120</t>
  </si>
  <si>
    <t>1905 Dana Dr</t>
  </si>
  <si>
    <t>20783-2120</t>
  </si>
  <si>
    <t>'+1 (301) 6750560</t>
  </si>
  <si>
    <t>FAVIOLA</t>
  </si>
  <si>
    <t>VELAZQUEZ</t>
  </si>
  <si>
    <t>fvelazq2@u.rochester.edu</t>
  </si>
  <si>
    <t>GONZALEZ, AMARILIS</t>
  </si>
  <si>
    <t>CMC BOX 275269</t>
  </si>
  <si>
    <t>13300 TANJA KING BLVD.</t>
  </si>
  <si>
    <t>APT 410</t>
  </si>
  <si>
    <t>ORLANDO</t>
  </si>
  <si>
    <t>ROOM 426</t>
  </si>
  <si>
    <t>Elsa</t>
  </si>
  <si>
    <t>Vellone</t>
  </si>
  <si>
    <t>Cristina</t>
  </si>
  <si>
    <t>evellone@u.rochester.edu</t>
  </si>
  <si>
    <t>Old Forge, NY 13420-0706</t>
  </si>
  <si>
    <t>PO Box 706</t>
  </si>
  <si>
    <t>Old Forge</t>
  </si>
  <si>
    <t>13420-0706</t>
  </si>
  <si>
    <t>'+1 (315) 7943378</t>
  </si>
  <si>
    <t>VENTURA</t>
  </si>
  <si>
    <t>nventura@u.rochester.edu</t>
  </si>
  <si>
    <t>VENTURA, DIANE</t>
  </si>
  <si>
    <t>CMC BOX 272982</t>
  </si>
  <si>
    <t>654 BROOKSIDE AVE</t>
  </si>
  <si>
    <t>ALLENDALE</t>
  </si>
  <si>
    <t>Venturino</t>
  </si>
  <si>
    <t>sventuri@u.rochester.edu</t>
  </si>
  <si>
    <t>VENTURINO, STEPHANIE</t>
  </si>
  <si>
    <t>96 SOUTH UNION STREET</t>
  </si>
  <si>
    <t>ILYA</t>
  </si>
  <si>
    <t>VEREKHMAN</t>
  </si>
  <si>
    <t>iverekhm@u.rochester.edu</t>
  </si>
  <si>
    <t>FRIMERMAN, INNA</t>
  </si>
  <si>
    <t>CMC BOX 273224</t>
  </si>
  <si>
    <t>17036 ASHBURTON DR</t>
  </si>
  <si>
    <t>15303 HEMLOCK ST.</t>
  </si>
  <si>
    <t>Vertorano</t>
  </si>
  <si>
    <t>evertora@u.rochester.edu</t>
  </si>
  <si>
    <t>Broadalbin, NY 12025-2267</t>
  </si>
  <si>
    <t>490 Lakeview Rd</t>
  </si>
  <si>
    <t>Broadalbin</t>
  </si>
  <si>
    <t>12025-2267</t>
  </si>
  <si>
    <t>'+1 (518) 7758764</t>
  </si>
  <si>
    <t>Vesecky</t>
  </si>
  <si>
    <t>svesecky@u.rochester.edu</t>
  </si>
  <si>
    <t>Molecular Genetics</t>
  </si>
  <si>
    <t>CMC BOX 273898</t>
  </si>
  <si>
    <t>Millburn, NJ 07041-2142</t>
  </si>
  <si>
    <t>185 Sagamore Rd</t>
  </si>
  <si>
    <t>Millburn</t>
  </si>
  <si>
    <t>'+1 (973) 3795625</t>
  </si>
  <si>
    <t>185 Sagamore Road</t>
  </si>
  <si>
    <t>Cathy Vesecky</t>
  </si>
  <si>
    <t>Vest</t>
  </si>
  <si>
    <t>gvest@u.rochester.edu</t>
  </si>
  <si>
    <t>CMC BOX 275249</t>
  </si>
  <si>
    <t>Madison, CT 06443-2002</t>
  </si>
  <si>
    <t>48 Strawberry Hill Rd</t>
  </si>
  <si>
    <t>'+1 (203) 3936193</t>
  </si>
  <si>
    <t>Kolbe</t>
  </si>
  <si>
    <t>Viator</t>
  </si>
  <si>
    <t>Fabi√°n</t>
  </si>
  <si>
    <t>kviator2@u.rochester.edu</t>
  </si>
  <si>
    <t>Pittsburgh, PA 15208-2726</t>
  </si>
  <si>
    <t>121 Richland Ln</t>
  </si>
  <si>
    <t>15208-2726</t>
  </si>
  <si>
    <t>'+1 (412) 2982491</t>
  </si>
  <si>
    <t>VIAVATTINE</t>
  </si>
  <si>
    <t>dviavatt@u.rochester.edu</t>
  </si>
  <si>
    <t>VIAVATTINE, MARK</t>
  </si>
  <si>
    <t>15 PERSIMMON DR</t>
  </si>
  <si>
    <t>55 WINDSOR STREET APT 2</t>
  </si>
  <si>
    <t>Vieira</t>
  </si>
  <si>
    <t>jvieira3@simon.rochester.edu</t>
  </si>
  <si>
    <t>Rochester, NY 14626-3207</t>
  </si>
  <si>
    <t>143 Medallion Dr</t>
  </si>
  <si>
    <t>14626-3207</t>
  </si>
  <si>
    <t>'+1 (585) 4067488</t>
  </si>
  <si>
    <t>Vignogna</t>
  </si>
  <si>
    <t>evignogn@u.rochester.edu</t>
  </si>
  <si>
    <t>Baldwinsville, NY 13027</t>
  </si>
  <si>
    <t>3340 Hickory Knoll Lane</t>
  </si>
  <si>
    <t>'+1 (315) 8702227</t>
  </si>
  <si>
    <t>Vijay</t>
  </si>
  <si>
    <t>nvijay@u.rochester.edu</t>
  </si>
  <si>
    <t>IES Abroad Barcelona Summer - Internship</t>
  </si>
  <si>
    <t>Acton, MA 01720-4469</t>
  </si>
  <si>
    <t>5 Candida Ln</t>
  </si>
  <si>
    <t>'+1 (978) 2742790</t>
  </si>
  <si>
    <t>VILLANUEVA</t>
  </si>
  <si>
    <t>svillanu@u.rochester.edu</t>
  </si>
  <si>
    <t>IZAGUIRRE, MARIA</t>
  </si>
  <si>
    <t>CMC BOX 273639</t>
  </si>
  <si>
    <t>2703 NICHOLSON DR.</t>
  </si>
  <si>
    <t>166 RALEIGH ST.</t>
  </si>
  <si>
    <t>Gizelle</t>
  </si>
  <si>
    <t>Villanueva</t>
  </si>
  <si>
    <t>gvillanu@u.rochester.edu</t>
  </si>
  <si>
    <t>VILLAR</t>
  </si>
  <si>
    <t>dvillar@u.rochester.edu</t>
  </si>
  <si>
    <t>VILLAR, PAOLA</t>
  </si>
  <si>
    <t>CPU BOX 275182</t>
  </si>
  <si>
    <t>2129 HAZEN ST</t>
  </si>
  <si>
    <t>DEIVID</t>
  </si>
  <si>
    <t>VILLEGAS</t>
  </si>
  <si>
    <t>deivid.villegas@simon.rochester.edu</t>
  </si>
  <si>
    <t>52 REGENT ROAD</t>
  </si>
  <si>
    <t>mvincen7@u.rochester.edu</t>
  </si>
  <si>
    <t>CMC BOX 272199</t>
  </si>
  <si>
    <t>Brooklyn, NY 11215-4308</t>
  </si>
  <si>
    <t>444 11th St</t>
  </si>
  <si>
    <t>11215-4308</t>
  </si>
  <si>
    <t>'+1 (718) 3443230</t>
  </si>
  <si>
    <t>Virtell</t>
  </si>
  <si>
    <t>mvirtell@u.rochester.edu</t>
  </si>
  <si>
    <t>CMC BOX 273019</t>
  </si>
  <si>
    <t>Andover, NJ 07821-4541</t>
  </si>
  <si>
    <t>4 Brandon Ct</t>
  </si>
  <si>
    <t>'+1 (862) 2541357</t>
  </si>
  <si>
    <t>VISLOSKY</t>
  </si>
  <si>
    <t>rvislosk@u.rochester.edu</t>
  </si>
  <si>
    <t>VISLOSKY, SUZANNE</t>
  </si>
  <si>
    <t>4530 PAULI DRIVE</t>
  </si>
  <si>
    <t>325 FRATERNITY ROAD</t>
  </si>
  <si>
    <t>Vislosky</t>
  </si>
  <si>
    <t>Langford</t>
  </si>
  <si>
    <t>evislosk@u.rochester.edu</t>
  </si>
  <si>
    <t>CMC BOX 272883</t>
  </si>
  <si>
    <t>Manlius, NY 13104-2536</t>
  </si>
  <si>
    <t>4530 Pauli Dr</t>
  </si>
  <si>
    <t>13104-2536</t>
  </si>
  <si>
    <t>'+1 (315) 7089108</t>
  </si>
  <si>
    <t>SAMIKSHA</t>
  </si>
  <si>
    <t>VITTALRAJ</t>
  </si>
  <si>
    <t>svittalr@u.rochester.edu</t>
  </si>
  <si>
    <t>RAGHAVAN, SHANTHY</t>
  </si>
  <si>
    <t>2039 PROSPECT AVE</t>
  </si>
  <si>
    <t>810 WILDER TOWER</t>
  </si>
  <si>
    <t>Madalina</t>
  </si>
  <si>
    <t>Vlasceanu</t>
  </si>
  <si>
    <t>mvlascea@u.rochester.edu</t>
  </si>
  <si>
    <t>VLASCEANU, AURELIA</t>
  </si>
  <si>
    <t>CPU BOX 273092</t>
  </si>
  <si>
    <t>ONISIFOR GHIBU STREET, NO 4, B</t>
  </si>
  <si>
    <t>OCK O31, AP 45, DISTRICT 3</t>
  </si>
  <si>
    <t>BUCHAREST</t>
  </si>
  <si>
    <t>40-740024398</t>
  </si>
  <si>
    <t>Nghi</t>
  </si>
  <si>
    <t>Bui Y</t>
  </si>
  <si>
    <t>nvo@u.rochester.edu</t>
  </si>
  <si>
    <t>Phu Thuan Ward, District 7</t>
  </si>
  <si>
    <t>925 Huynh Tan Phat St.</t>
  </si>
  <si>
    <t>'+1 (585) 7551292</t>
  </si>
  <si>
    <t>Tiana</t>
  </si>
  <si>
    <t>tvo13@u.rochester.edu</t>
  </si>
  <si>
    <t>CMC BOX 275434</t>
  </si>
  <si>
    <t>Syracuse, NY 13208-1805</t>
  </si>
  <si>
    <t>211 7th North St</t>
  </si>
  <si>
    <t>13208-1805</t>
  </si>
  <si>
    <t>'+1 (315) 5654376</t>
  </si>
  <si>
    <t>Vogel</t>
  </si>
  <si>
    <t>svogel5@u.rochester.edu</t>
  </si>
  <si>
    <t>jvogel4@u.rochester.edu</t>
  </si>
  <si>
    <t>Lexington, MA 02420-1301</t>
  </si>
  <si>
    <t>13 Demar Rd</t>
  </si>
  <si>
    <t>'+1 (774) 7222460</t>
  </si>
  <si>
    <t>VOGHEL</t>
  </si>
  <si>
    <t>LAURENT</t>
  </si>
  <si>
    <t>dvoghel@u.rochester.edu</t>
  </si>
  <si>
    <t>VOGHEL, MARY</t>
  </si>
  <si>
    <t>32 PORTSMOUTH TERRACE</t>
  </si>
  <si>
    <t>257 GRANT HILL RD</t>
  </si>
  <si>
    <t>TOLLAND</t>
  </si>
  <si>
    <t>Vogt</t>
  </si>
  <si>
    <t>Masahide</t>
  </si>
  <si>
    <t>rvogt3@u.rochester.edu</t>
  </si>
  <si>
    <t>Oak Ridge, TN 37830-7712</t>
  </si>
  <si>
    <t>115 Canterbury Rd</t>
  </si>
  <si>
    <t>37830-7712</t>
  </si>
  <si>
    <t>'+1 (865) 4105615</t>
  </si>
  <si>
    <t>VOLKIN</t>
  </si>
  <si>
    <t>evolkin@u.rochester.edu</t>
  </si>
  <si>
    <t>CMC BOX 271854</t>
  </si>
  <si>
    <t>Walpole, MA 02081</t>
  </si>
  <si>
    <t>8 Trafalgar Ln</t>
  </si>
  <si>
    <t>Walpole</t>
  </si>
  <si>
    <t>'+1 (508) 6547985</t>
  </si>
  <si>
    <t>VOLZ</t>
  </si>
  <si>
    <t>ovolz@u.rochester.edu</t>
  </si>
  <si>
    <t>VOLZ, MONICA</t>
  </si>
  <si>
    <t>724 DWIGHT ST</t>
  </si>
  <si>
    <t>110 WELDON ST</t>
  </si>
  <si>
    <t>VONGLIS</t>
  </si>
  <si>
    <t>kvongli2@u.rochester.edu</t>
  </si>
  <si>
    <t>VONGLIS, KAY</t>
  </si>
  <si>
    <t>961 SCOTTSVILLE CHILI RD</t>
  </si>
  <si>
    <t>961 SCOTTSVILLE CHILI ROAD</t>
  </si>
  <si>
    <t>VOROBYOV</t>
  </si>
  <si>
    <t>nvorobyo@u.rochester.edu</t>
  </si>
  <si>
    <t>VOROBYOV, KIRSTEN</t>
  </si>
  <si>
    <t>CMC BOX 271074</t>
  </si>
  <si>
    <t>MUNRO 2 DORM 213</t>
  </si>
  <si>
    <t>VOSSLER</t>
  </si>
  <si>
    <t>victoria.vossler@simon.rochester.edu</t>
  </si>
  <si>
    <t>154 MORRIS AVENUE</t>
  </si>
  <si>
    <t>VOYAME</t>
  </si>
  <si>
    <t>philippe.voyame@simon.rochester.edu</t>
  </si>
  <si>
    <t>VOYAME, ERIC</t>
  </si>
  <si>
    <t>41-617214938</t>
  </si>
  <si>
    <t>Lila</t>
  </si>
  <si>
    <t>Voytek</t>
  </si>
  <si>
    <t>lvoytek@u.rochester.edu</t>
  </si>
  <si>
    <t>CMC BOX 275845</t>
  </si>
  <si>
    <t>Redding, CT 06896-2400</t>
  </si>
  <si>
    <t>5 Long Wall Rd</t>
  </si>
  <si>
    <t>Redding</t>
  </si>
  <si>
    <t>'+1 (475) 2065772</t>
  </si>
  <si>
    <t>Andy</t>
  </si>
  <si>
    <t>Vu</t>
  </si>
  <si>
    <t>avu5@u.rochester.edu</t>
  </si>
  <si>
    <t>CMC BOX 275060</t>
  </si>
  <si>
    <t>Harrisburg, PA 17109-5803</t>
  </si>
  <si>
    <t>620 Altavista Ave</t>
  </si>
  <si>
    <t>Harrisburg</t>
  </si>
  <si>
    <t>17109-5803</t>
  </si>
  <si>
    <t>'+1 (717) 3797315</t>
  </si>
  <si>
    <t>Ruzica</t>
  </si>
  <si>
    <t>Vuckovic</t>
  </si>
  <si>
    <t>rvuckovi@u.Rochester.edu</t>
  </si>
  <si>
    <t>Payge</t>
  </si>
  <si>
    <t>Vukelic</t>
  </si>
  <si>
    <t>Kameron</t>
  </si>
  <si>
    <t>pvukelic@u.rochester.edu</t>
  </si>
  <si>
    <t>CMC BOX 274150</t>
  </si>
  <si>
    <t>Buffalo, NY 14226-3969</t>
  </si>
  <si>
    <t>186 Burroughs Dr</t>
  </si>
  <si>
    <t>14226-3969</t>
  </si>
  <si>
    <t>'+1 (716) 9979077</t>
  </si>
  <si>
    <t>WACHTER</t>
  </si>
  <si>
    <t>nwachter@u.rochester.edu</t>
  </si>
  <si>
    <t>WACHTER, DENISE</t>
  </si>
  <si>
    <t>CMC BOX 276426</t>
  </si>
  <si>
    <t>3008 W BEERSVILLE RD</t>
  </si>
  <si>
    <t>BROOKS LANDING APARTMENT</t>
  </si>
  <si>
    <t>ROOM 112</t>
  </si>
  <si>
    <t>WADLER</t>
  </si>
  <si>
    <t>dwadler@u.rochester.edu</t>
  </si>
  <si>
    <t>WADLER, JO ANN</t>
  </si>
  <si>
    <t>CMC BOX 276759</t>
  </si>
  <si>
    <t>100 FLEETS COVE ROAD</t>
  </si>
  <si>
    <t>FAIRCHILD 320</t>
  </si>
  <si>
    <t>WADSWORTH</t>
  </si>
  <si>
    <t>BESS</t>
  </si>
  <si>
    <t>rwadswo2@u.rochester.edu</t>
  </si>
  <si>
    <t>WADSWORTH, PATTI</t>
  </si>
  <si>
    <t>3154 HEARN DRIVE</t>
  </si>
  <si>
    <t>Waild</t>
  </si>
  <si>
    <t>nwaild1218@gmail.com</t>
  </si>
  <si>
    <t>WAIPA</t>
  </si>
  <si>
    <t>swaipa@u.rochester.edu</t>
  </si>
  <si>
    <t>SIU, LISA</t>
  </si>
  <si>
    <t>CMC BOX 274768</t>
  </si>
  <si>
    <t>PO BOX 296</t>
  </si>
  <si>
    <t>Walberger</t>
  </si>
  <si>
    <t>owalberg@u.rochester.edu</t>
  </si>
  <si>
    <t>CMC BOX 352</t>
  </si>
  <si>
    <t>Manlius, NY 13104-8800</t>
  </si>
  <si>
    <t>5080 Palmer Rd</t>
  </si>
  <si>
    <t>13104-8800</t>
  </si>
  <si>
    <t>'+1 (315) 6828380</t>
  </si>
  <si>
    <t>Wald</t>
  </si>
  <si>
    <t>rwald@u.rochester.edu</t>
  </si>
  <si>
    <t>WALDREN</t>
  </si>
  <si>
    <t>cwaldren@u.rochester.edu</t>
  </si>
  <si>
    <t>VENNEMA, WILLA</t>
  </si>
  <si>
    <t>CMC BOX 272896</t>
  </si>
  <si>
    <t>5 BRYANT ST</t>
  </si>
  <si>
    <t>69 GENESEE PARK BLVD</t>
  </si>
  <si>
    <t>BRITNEY</t>
  </si>
  <si>
    <t>WALDROP</t>
  </si>
  <si>
    <t>bwaldrop@u.rochester.edu</t>
  </si>
  <si>
    <t>CMC BOX 274630</t>
  </si>
  <si>
    <t>Hoover, AL 35226-1044</t>
  </si>
  <si>
    <t>204 Westcliff Dr</t>
  </si>
  <si>
    <t>Hoover</t>
  </si>
  <si>
    <t>35226-1044</t>
  </si>
  <si>
    <t>'+1 (205) 7461303</t>
  </si>
  <si>
    <t>Waligora</t>
  </si>
  <si>
    <t>nwaligor@u.rochester.edu</t>
  </si>
  <si>
    <t>Maspeth, NY 11378-3330</t>
  </si>
  <si>
    <t>6002 60th St</t>
  </si>
  <si>
    <t>Maspeth</t>
  </si>
  <si>
    <t>11378-3330</t>
  </si>
  <si>
    <t>'+1 (917) 6574826</t>
  </si>
  <si>
    <t>WALKER</t>
  </si>
  <si>
    <t>bwalk16@u.rochester.edu</t>
  </si>
  <si>
    <t>WALKER, ANGELA</t>
  </si>
  <si>
    <t>118 MERRYMOUNT ROAD</t>
  </si>
  <si>
    <t>QUINCY</t>
  </si>
  <si>
    <t>scott.walker@simon.rochester.edu</t>
  </si>
  <si>
    <t>UF&amp;S Finance &amp; Human Resources</t>
  </si>
  <si>
    <t>TRAVON</t>
  </si>
  <si>
    <t>DION</t>
  </si>
  <si>
    <t>twalk24@u.rochester.edu</t>
  </si>
  <si>
    <t>SPEED, CANDACE</t>
  </si>
  <si>
    <t>BOX 288</t>
  </si>
  <si>
    <t>95 STEPHANIE DR</t>
  </si>
  <si>
    <t>ALLENHURST</t>
  </si>
  <si>
    <t>azra.walker@rochester.edu</t>
  </si>
  <si>
    <t>Leiden, Netherlands</t>
  </si>
  <si>
    <t>Brighton, NY 14620</t>
  </si>
  <si>
    <t>Apartment 3</t>
  </si>
  <si>
    <t>104 Suburban Court</t>
  </si>
  <si>
    <t>Brighton</t>
  </si>
  <si>
    <t>'+1 (304) 2068559</t>
  </si>
  <si>
    <t>awallac4@u.rochester.edu</t>
  </si>
  <si>
    <t>GREGG, PAULA</t>
  </si>
  <si>
    <t>34093 WELLINGTON CIRCLE</t>
  </si>
  <si>
    <t>CARTHAGE</t>
  </si>
  <si>
    <t>25382 STEWART DR</t>
  </si>
  <si>
    <t>MICAELA</t>
  </si>
  <si>
    <t>mwallac8@u.rochester.edu</t>
  </si>
  <si>
    <t>Carthage, NY 13619</t>
  </si>
  <si>
    <t>34093 Wellington Circle</t>
  </si>
  <si>
    <t>Carthage</t>
  </si>
  <si>
    <t>'+1 (315) 6080709</t>
  </si>
  <si>
    <t>WALLISCH</t>
  </si>
  <si>
    <t>jwallisc@u.rochester.edu</t>
  </si>
  <si>
    <t>WALLISCH, ELIZABETH</t>
  </si>
  <si>
    <t>1 DANBURY CIRCLE</t>
  </si>
  <si>
    <t>402 BROOKSTON DRIVE</t>
  </si>
  <si>
    <t>CRANBERRY TWB</t>
  </si>
  <si>
    <t>WALSH</t>
  </si>
  <si>
    <t>mwalsh23@u.rochester.edu</t>
  </si>
  <si>
    <t>AUSTRALIA</t>
  </si>
  <si>
    <t>WALSH, VICKI</t>
  </si>
  <si>
    <t>CULLEN</t>
  </si>
  <si>
    <t>cwalsh16@u.rochester.edu</t>
  </si>
  <si>
    <t>WALSH, LINDA</t>
  </si>
  <si>
    <t>Cullen Walsh</t>
  </si>
  <si>
    <t>He/Him/His</t>
  </si>
  <si>
    <t>272 DEKWEITT HALL</t>
  </si>
  <si>
    <t>8 POWDER HORN GREEN</t>
  </si>
  <si>
    <t>Walters</t>
  </si>
  <si>
    <t>rwalter5@u.rochester.edu</t>
  </si>
  <si>
    <t>WALTZ-PETERS</t>
  </si>
  <si>
    <t>ELLISE</t>
  </si>
  <si>
    <t>mwaltzpe@u.rochester.edu</t>
  </si>
  <si>
    <t>PETERS, ROBIN</t>
  </si>
  <si>
    <t>18 ANSON ST.</t>
  </si>
  <si>
    <t>JAMAICA PLAIN</t>
  </si>
  <si>
    <t>CIEE Development Studies Program in Dakar, Senegal</t>
  </si>
  <si>
    <t>Jojo</t>
  </si>
  <si>
    <t>Walugembe</t>
  </si>
  <si>
    <t>Juuko</t>
  </si>
  <si>
    <t>jwalugem@u.rochester.edu</t>
  </si>
  <si>
    <t>Kiwatule Street</t>
  </si>
  <si>
    <t>'+256 (772) 414950</t>
  </si>
  <si>
    <t>Zhaoyi</t>
  </si>
  <si>
    <t>Wan</t>
  </si>
  <si>
    <t>i@wanzy.me</t>
  </si>
  <si>
    <t>Xishanhuafu 64th building</t>
  </si>
  <si>
    <t>Malianwa South Road</t>
  </si>
  <si>
    <t>JIAHE</t>
  </si>
  <si>
    <t>WANG</t>
  </si>
  <si>
    <t>jwang80@u.rochester.edu</t>
  </si>
  <si>
    <t>LSE</t>
  </si>
  <si>
    <t>ZHANG, JUNERU</t>
  </si>
  <si>
    <t>1766 CRITTENDEN RD APT 2</t>
  </si>
  <si>
    <t>YUDAN</t>
  </si>
  <si>
    <t>dwang15@u.rochester.edu</t>
  </si>
  <si>
    <t>WANG, FEIYUAN</t>
  </si>
  <si>
    <t>997 GATES PL.</t>
  </si>
  <si>
    <t>WARMINSTER</t>
  </si>
  <si>
    <t>75 BELLEVUE AVE</t>
  </si>
  <si>
    <t>K1N6S3</t>
  </si>
  <si>
    <t>613 864 8526</t>
  </si>
  <si>
    <t>LUDAN</t>
  </si>
  <si>
    <t>lwang46@u.rochester.edu</t>
  </si>
  <si>
    <t>YING, GUAN</t>
  </si>
  <si>
    <t>86-13701020350</t>
  </si>
  <si>
    <t>1907 CRITTENDEN RD APT 5</t>
  </si>
  <si>
    <t>ZHONGYI</t>
  </si>
  <si>
    <t>zwang50@u.rochester.edu</t>
  </si>
  <si>
    <t>HE, PINGE</t>
  </si>
  <si>
    <t>CMC BOX 275910</t>
  </si>
  <si>
    <t>75 WEST SQUIRE DRIVE</t>
  </si>
  <si>
    <t>APT#4</t>
  </si>
  <si>
    <t>LIANXIN</t>
  </si>
  <si>
    <t>lwang47@u.rochester.edu</t>
  </si>
  <si>
    <t>ZUO, ERMEI</t>
  </si>
  <si>
    <t>'+8613983165678</t>
  </si>
  <si>
    <t>310 EXCHANGE BLVD. APT. 252</t>
  </si>
  <si>
    <t>RUINING</t>
  </si>
  <si>
    <t>rwang16@u.rochester.edu</t>
  </si>
  <si>
    <t>XUAN, LINA</t>
  </si>
  <si>
    <t>CMC BOX 271038</t>
  </si>
  <si>
    <t>270 EXCHANGE BLVD APT233</t>
  </si>
  <si>
    <t>cwang68@u.rochester.edu</t>
  </si>
  <si>
    <t>CHU, HUAI HUI</t>
  </si>
  <si>
    <t>CMC BOX 273512</t>
  </si>
  <si>
    <t>CROSBY 201 FACULTY RD</t>
  </si>
  <si>
    <t>ywang167@u.rochester.edu</t>
  </si>
  <si>
    <t>GAO, HONGLI</t>
  </si>
  <si>
    <t>(186)13601366005</t>
  </si>
  <si>
    <t>CMC BOX 273877</t>
  </si>
  <si>
    <t>O'BRIEN 251</t>
  </si>
  <si>
    <t>MINGYUE</t>
  </si>
  <si>
    <t>mwang40@u.rochester.edu</t>
  </si>
  <si>
    <t>WU, WEI</t>
  </si>
  <si>
    <t>CMC BOX 271110</t>
  </si>
  <si>
    <t>30 SCOTTSVILLE RD.</t>
  </si>
  <si>
    <t>ZEYU</t>
  </si>
  <si>
    <t>zwang59@u.rochester.edu</t>
  </si>
  <si>
    <t>JIANG, ZHENGLIANG</t>
  </si>
  <si>
    <t>CMC BOX 273095</t>
  </si>
  <si>
    <t>APARTMENT 308</t>
  </si>
  <si>
    <t>270 EXCHANGE BLVD.</t>
  </si>
  <si>
    <t>XUEQING</t>
  </si>
  <si>
    <t>xwang130@u.rochester.edu</t>
  </si>
  <si>
    <t>WANG, XUEQING</t>
  </si>
  <si>
    <t>CMC BOX 275714</t>
  </si>
  <si>
    <t>APT 97#</t>
  </si>
  <si>
    <t>YUANZHUO</t>
  </si>
  <si>
    <t>ywang249@u.rochester.edu</t>
  </si>
  <si>
    <t>CMC BOX 273115</t>
  </si>
  <si>
    <t>No.8#603, Zhangjiagang</t>
  </si>
  <si>
    <t>Guo Tai Shi Dai Hua Yuan</t>
  </si>
  <si>
    <t>'+86 (151) 50233910</t>
  </si>
  <si>
    <t>ywang269@u.rochester.edu</t>
  </si>
  <si>
    <t>Street, Haidian District</t>
  </si>
  <si>
    <t>2-2-223, No. 47 Xizhimen North</t>
  </si>
  <si>
    <t>'+1 (585) 7667868</t>
  </si>
  <si>
    <t>Maoyu</t>
  </si>
  <si>
    <t>Wang</t>
  </si>
  <si>
    <t>maoyu.wang@simon.rochester.edu</t>
  </si>
  <si>
    <t>LIU, XIAOHONG</t>
  </si>
  <si>
    <t>300 WESTMORELAND DR APT 711</t>
  </si>
  <si>
    <t>MINJIE</t>
  </si>
  <si>
    <t>mwang54@u.rochester.edu</t>
  </si>
  <si>
    <t>JIN, HONGLI</t>
  </si>
  <si>
    <t>CMC BOX 275336</t>
  </si>
  <si>
    <t>Fang Ning</t>
  </si>
  <si>
    <t>fwang15@u.rochester.edu</t>
  </si>
  <si>
    <t>BOLIN</t>
  </si>
  <si>
    <t>bwang42@u.rochester.edu</t>
  </si>
  <si>
    <t>non-local fee paying CUHK TC</t>
  </si>
  <si>
    <t>WANG, BOLIN</t>
  </si>
  <si>
    <t>CROSBY 309</t>
  </si>
  <si>
    <t>London School of Economics  TC</t>
  </si>
  <si>
    <t>jwang171@u.rochester.edu</t>
  </si>
  <si>
    <t>ROCHESTERWANG, ZIYU</t>
  </si>
  <si>
    <t>CMC BOX 275829</t>
  </si>
  <si>
    <t>GENESEE 704</t>
  </si>
  <si>
    <t>LIYING</t>
  </si>
  <si>
    <t>lwang82@u.rochester.edu</t>
  </si>
  <si>
    <t>Shanghai-event planning</t>
  </si>
  <si>
    <t>WANG, LIYING</t>
  </si>
  <si>
    <t>CMC BOX 272756</t>
  </si>
  <si>
    <t>170 HENRY ST</t>
  </si>
  <si>
    <t>APT 3C</t>
  </si>
  <si>
    <t>170 HENRY ST APT 3C</t>
  </si>
  <si>
    <t>CHUANYI</t>
  </si>
  <si>
    <t>cwang89@u.rochester.edu</t>
  </si>
  <si>
    <t>ZHANG, MIN</t>
  </si>
  <si>
    <t>CMC BOX 274786</t>
  </si>
  <si>
    <t>WILSON 120</t>
  </si>
  <si>
    <t>JINGYUAN</t>
  </si>
  <si>
    <t>jwang158@u.rochester.edu</t>
  </si>
  <si>
    <t>W Laiguangying Rd</t>
  </si>
  <si>
    <t>Rm 101 Bldg 8 #7 Yard</t>
  </si>
  <si>
    <t>Minzhi</t>
  </si>
  <si>
    <t>mwang78@u.rochester.edu</t>
  </si>
  <si>
    <t>Dongguan</t>
  </si>
  <si>
    <t>Shilong Village</t>
  </si>
  <si>
    <t>1301, Building15, Dijingwan,</t>
  </si>
  <si>
    <t>'+86 (137) 12580718</t>
  </si>
  <si>
    <t>BOYANG</t>
  </si>
  <si>
    <t>bwang48@u.rochester.edu</t>
  </si>
  <si>
    <t>Guangzhou, China</t>
  </si>
  <si>
    <t>Shangdong Shangzhu, Panyu Distr</t>
  </si>
  <si>
    <t>A9-403, Qinghe East Rd</t>
  </si>
  <si>
    <t>'+1 (585) 7297971</t>
  </si>
  <si>
    <t>JUNHAO</t>
  </si>
  <si>
    <t>jwang172@u.rochester.edu</t>
  </si>
  <si>
    <t>CMC BOX 273272</t>
  </si>
  <si>
    <t>Binhai Xinqu</t>
  </si>
  <si>
    <t>2 302 Fresh Flower House</t>
  </si>
  <si>
    <t>XUEZHENG</t>
  </si>
  <si>
    <t>xwang169@u.rochester.edu</t>
  </si>
  <si>
    <t>CMC BOX 271959</t>
  </si>
  <si>
    <t>Xijing Hospital Oncology Dept</t>
  </si>
  <si>
    <t>No. 127 Chang Le West Road</t>
  </si>
  <si>
    <t>'+1 (585) 8512881</t>
  </si>
  <si>
    <t>YIMING</t>
  </si>
  <si>
    <t>ywang334@u.rochester.edu</t>
  </si>
  <si>
    <t>CMC BOX 274749</t>
  </si>
  <si>
    <t>986 Wanyuan Rd</t>
  </si>
  <si>
    <t>'+1 (352) 4524900</t>
  </si>
  <si>
    <t>DONGLAI</t>
  </si>
  <si>
    <t>dwang60@u.rochester.edu</t>
  </si>
  <si>
    <t>Economics</t>
  </si>
  <si>
    <t>Hui Zhou</t>
  </si>
  <si>
    <t>Shi Hua Yuan A Dong 801</t>
  </si>
  <si>
    <t>Jiang Bei Wen Chang Yilucheng</t>
  </si>
  <si>
    <t>YANCHEN</t>
  </si>
  <si>
    <t>ywang330@u.rochester.edu</t>
  </si>
  <si>
    <t>CMC BOX 275849</t>
  </si>
  <si>
    <t>44 Hengqitiao Fengtai Dist</t>
  </si>
  <si>
    <t>Rm2110 Bldg 9 Fangnanjiayuan</t>
  </si>
  <si>
    <t>JIAHAO</t>
  </si>
  <si>
    <t>jwang185@u.rochester.edu</t>
  </si>
  <si>
    <t>BC V6S 1J7</t>
  </si>
  <si>
    <t>3836 W 22nd Avenue</t>
  </si>
  <si>
    <t>V6S 1J7</t>
  </si>
  <si>
    <t>'+1 (585) 5108311</t>
  </si>
  <si>
    <t>YUTIAN</t>
  </si>
  <si>
    <t>ywang309@u.rochester.edu</t>
  </si>
  <si>
    <t>CMC BOX 271679</t>
  </si>
  <si>
    <t>Room 201</t>
  </si>
  <si>
    <t>Hua Yuan Xin San Cun Bldg 52</t>
  </si>
  <si>
    <t>YICHEN</t>
  </si>
  <si>
    <t>ywang314@u.rochester.edu</t>
  </si>
  <si>
    <t>CMC BOX 271411</t>
  </si>
  <si>
    <t>Xiacheng Dist., Hangzhou</t>
  </si>
  <si>
    <t>Xiacheng District</t>
  </si>
  <si>
    <t>7-1-602 Landsea Yue Mension</t>
  </si>
  <si>
    <t>'+1 (508) 7363409</t>
  </si>
  <si>
    <t>lwang84@u.rochester.edu</t>
  </si>
  <si>
    <t>CMC BOX 271456</t>
  </si>
  <si>
    <t>Hexiejiayuan 1qu Dongxiaokou Town, Changping District</t>
  </si>
  <si>
    <t>Rm 402 Unit 2 Bldg 13</t>
  </si>
  <si>
    <t>'+1 (206) 9790227</t>
  </si>
  <si>
    <t>XUETING</t>
  </si>
  <si>
    <t>xwang151@u.rochester.edu</t>
  </si>
  <si>
    <t>CMC BOX 273234</t>
  </si>
  <si>
    <t>Bldg 22 Unit 1 Apt 2402</t>
  </si>
  <si>
    <t>Yi Pin Xing Hai Shaheke Dist</t>
  </si>
  <si>
    <t>'+1 (585) 4519971</t>
  </si>
  <si>
    <t>ZHAN</t>
  </si>
  <si>
    <t>zwang105@u.rochester.edu</t>
  </si>
  <si>
    <t>CMC BOX 272104</t>
  </si>
  <si>
    <t>#10 Rm 704</t>
  </si>
  <si>
    <t>Lane 183 Yuntai Rd</t>
  </si>
  <si>
    <t>'+1 (585) 5108899</t>
  </si>
  <si>
    <t>XIWEI</t>
  </si>
  <si>
    <t>xwang152@u.rochester.edu</t>
  </si>
  <si>
    <t>CMC BOX 273670</t>
  </si>
  <si>
    <t>Huitong Rd</t>
  </si>
  <si>
    <t>8-102 Shanshuifenghua #9</t>
  </si>
  <si>
    <t>'+1 (585) 7552185</t>
  </si>
  <si>
    <t>Xuan</t>
  </si>
  <si>
    <t>xwang184@u.rochester.edu</t>
  </si>
  <si>
    <t>Xiangsheng Guan Tang Fu 27-1-701</t>
  </si>
  <si>
    <t>Guangde</t>
  </si>
  <si>
    <t>'+86 18792227688</t>
  </si>
  <si>
    <t>Wenzhe</t>
  </si>
  <si>
    <t>wwang85@u.rochester.edu</t>
  </si>
  <si>
    <t>Room 1601, No.4, Lane 1390, West Yanan Road</t>
  </si>
  <si>
    <t>shanghai</t>
  </si>
  <si>
    <t>'+8613701668383</t>
  </si>
  <si>
    <t>wenzhe wang</t>
  </si>
  <si>
    <t>luting</t>
  </si>
  <si>
    <t>wang</t>
  </si>
  <si>
    <t>lwang97@u.rochester.edu</t>
  </si>
  <si>
    <t>NO.4-801 ronghuaxiaoqu guangdong Road hexi District Tianjin China</t>
  </si>
  <si>
    <t>Tj</t>
  </si>
  <si>
    <t>wangyuhan@stu.vma.edu.cn</t>
  </si>
  <si>
    <t>2803, C1 block, Zhongliang</t>
  </si>
  <si>
    <t>Tianyue, Xinan 2 Rd</t>
  </si>
  <si>
    <t>Baoan District</t>
  </si>
  <si>
    <t>Yuhan Wang</t>
  </si>
  <si>
    <t>PEIJUN</t>
  </si>
  <si>
    <t>2541545957@qq.com</t>
  </si>
  <si>
    <t>4 building, room 505, Shuanglian Community, Xiaonan Street, Lucheng District</t>
  </si>
  <si>
    <t>'+86 18957738160</t>
  </si>
  <si>
    <t>Zitong</t>
  </si>
  <si>
    <t>zwang152@u.rochester.edu</t>
  </si>
  <si>
    <t>2-802?736 YingchunRoad</t>
  </si>
  <si>
    <t>CN</t>
  </si>
  <si>
    <t>'+86 15821155980</t>
  </si>
  <si>
    <t>Xinxin</t>
  </si>
  <si>
    <t>xw12826@yeah.net</t>
  </si>
  <si>
    <t>Fangshan Liulihe, Jinguolin Homeland District 4, Building 4, Unit 1, Room 101</t>
  </si>
  <si>
    <t>'+0086 18600565456</t>
  </si>
  <si>
    <t>Xinxin Wang</t>
  </si>
  <si>
    <t>mother-daughter</t>
  </si>
  <si>
    <t>Ledi</t>
  </si>
  <si>
    <t>wang_ledi@163.com</t>
  </si>
  <si>
    <t>Shijicheng Yuandayuan 4th area</t>
  </si>
  <si>
    <t>Building 6 8E</t>
  </si>
  <si>
    <t>Haidian District</t>
  </si>
  <si>
    <t>'+8615600141795</t>
  </si>
  <si>
    <t>Ledi Wang</t>
  </si>
  <si>
    <t>ZhaoChen</t>
  </si>
  <si>
    <t>2013234872@qq.com</t>
  </si>
  <si>
    <t>43-101, NO.188</t>
  </si>
  <si>
    <t>MingYue Rd</t>
  </si>
  <si>
    <t>Pudong New Area, Shanghai</t>
  </si>
  <si>
    <t>__</t>
  </si>
  <si>
    <t>'+86 13501919514</t>
  </si>
  <si>
    <t>'+86 50305890</t>
  </si>
  <si>
    <t>ZhaoChen Wang</t>
  </si>
  <si>
    <t>Ruoning</t>
  </si>
  <si>
    <t>rwang47@u.rochester.edu</t>
  </si>
  <si>
    <t>jiefangnan road</t>
  </si>
  <si>
    <t>yinghaiyuan</t>
  </si>
  <si>
    <t>6-1-501</t>
  </si>
  <si>
    <t>(+86)18322372306</t>
  </si>
  <si>
    <t>Jun Pang</t>
  </si>
  <si>
    <t>my mother</t>
  </si>
  <si>
    <t>Dingcheng</t>
  </si>
  <si>
    <t>dwang63@u.rochester.edu</t>
  </si>
  <si>
    <t>Room 703, Doorway 2</t>
  </si>
  <si>
    <t>1149 Yanan Street</t>
  </si>
  <si>
    <t>Changchun</t>
  </si>
  <si>
    <t>'+8613604300509</t>
  </si>
  <si>
    <t>Jianping Wang</t>
  </si>
  <si>
    <t>Father of student</t>
  </si>
  <si>
    <t>Wuxing District, Huzhou</t>
  </si>
  <si>
    <t>Jiulian Fu 13-1-102</t>
  </si>
  <si>
    <t>Huzhou</t>
  </si>
  <si>
    <t>'+86 (187) 92227688</t>
  </si>
  <si>
    <t>Junfan</t>
  </si>
  <si>
    <t>jwang199@u.rochester.edu</t>
  </si>
  <si>
    <t>CMC BOX 272511</t>
  </si>
  <si>
    <t>Shinan, Qingdao</t>
  </si>
  <si>
    <t>Room 902, 1-1, Yuefu, No.6 Shandong Rd</t>
  </si>
  <si>
    <t>'+1 (585) 7475523</t>
  </si>
  <si>
    <t>Luting</t>
  </si>
  <si>
    <t>Guangdong Rd, Hexi District</t>
  </si>
  <si>
    <t>No.4-801 Ronghua Xiaoqu</t>
  </si>
  <si>
    <t>'+86 (135) 02063897</t>
  </si>
  <si>
    <t>Zhaochen</t>
  </si>
  <si>
    <t>zwang154@u.rochester.edu</t>
  </si>
  <si>
    <t>CMC BOX 274589</t>
  </si>
  <si>
    <t>Pudong District</t>
  </si>
  <si>
    <t>Room 101, No. 43, Lane 188, Mingyue Road, Shimaohubin,</t>
  </si>
  <si>
    <t>'+86 (21) 50305890</t>
  </si>
  <si>
    <t>xwang178@u.rochester.edu</t>
  </si>
  <si>
    <t>Haidian, Beijing</t>
  </si>
  <si>
    <t>69 Fushi Lu</t>
  </si>
  <si>
    <t>'+1 (585) 9105964</t>
  </si>
  <si>
    <t>lwang93@u.rochester.edu</t>
  </si>
  <si>
    <t>CMC BOX 272636</t>
  </si>
  <si>
    <t>6-8E Shijicheng 4th Qu, Yuanda Rd., Haidian</t>
  </si>
  <si>
    <t>'+86 (156) 00141795</t>
  </si>
  <si>
    <t>Jinxuan</t>
  </si>
  <si>
    <t>jwang225@u.rochester.edu</t>
  </si>
  <si>
    <t>CMC BOX 271876</t>
  </si>
  <si>
    <t>Fengcheng</t>
  </si>
  <si>
    <t>Zone A, Gan Jiang Xue Fu, Yanjiang Street,</t>
  </si>
  <si>
    <t>'+86 (199) 70542720</t>
  </si>
  <si>
    <t>CMC BOX 271911</t>
  </si>
  <si>
    <t>Evanston, IL 60201</t>
  </si>
  <si>
    <t>1720 Maple Avenue Apt 1380</t>
  </si>
  <si>
    <t>'+1 (585) 2303705</t>
  </si>
  <si>
    <t>Gina</t>
  </si>
  <si>
    <t>Li Min</t>
  </si>
  <si>
    <t>gwang33@u.rochester.edu</t>
  </si>
  <si>
    <t>CMC BOX 274249</t>
  </si>
  <si>
    <t>Williamstown, MA 01267-2936</t>
  </si>
  <si>
    <t>41 Cobbleview Rd</t>
  </si>
  <si>
    <t>Williamstown</t>
  </si>
  <si>
    <t>'+1 (413) 8845710</t>
  </si>
  <si>
    <t>swang157@u.rochester.edu</t>
  </si>
  <si>
    <t>Palaiseau, France</t>
  </si>
  <si>
    <t>CMC BOX 272512</t>
  </si>
  <si>
    <t>Barrington, IL 60010-1874</t>
  </si>
  <si>
    <t>28649 W Heritage Oaks Rd</t>
  </si>
  <si>
    <t>60010-1874</t>
  </si>
  <si>
    <t>'+1 (847) 2420706</t>
  </si>
  <si>
    <t>Zhaowen</t>
  </si>
  <si>
    <t>zwang178@u.rochester.edu</t>
  </si>
  <si>
    <t>Zihan</t>
  </si>
  <si>
    <t>zwang165@u.rochester.edu</t>
  </si>
  <si>
    <t>CMC BOX 272085</t>
  </si>
  <si>
    <t>Apt.911</t>
  </si>
  <si>
    <t>272 E Main St</t>
  </si>
  <si>
    <t>'+1 (585) 7101777</t>
  </si>
  <si>
    <t>Zining</t>
  </si>
  <si>
    <t>zwang180@u.rochester.edu</t>
  </si>
  <si>
    <t>Apt. 103, Unit 3, Building21, Shanshui Lanwei</t>
  </si>
  <si>
    <t>'+1 (585) 2873736</t>
  </si>
  <si>
    <t>Weixuan</t>
  </si>
  <si>
    <t>wwang101@simon.rochester.edu</t>
  </si>
  <si>
    <t>1660 Mt Hope Ave</t>
  </si>
  <si>
    <t>'+1 (585) 5031760</t>
  </si>
  <si>
    <t>Anqi</t>
  </si>
  <si>
    <t>waqwhy19930722@yahoo.com</t>
  </si>
  <si>
    <t>Honglin</t>
  </si>
  <si>
    <t>hwang145@simon.rochester.edu</t>
  </si>
  <si>
    <t>Apt 413</t>
  </si>
  <si>
    <t>103 COURT ST</t>
  </si>
  <si>
    <t>'+1 (585) 9780283</t>
  </si>
  <si>
    <t>Tongyu</t>
  </si>
  <si>
    <t>twang88@u.rochester.edu</t>
  </si>
  <si>
    <t>Deferred to Spring 25 from Fa24</t>
  </si>
  <si>
    <t>CMC BOX 274166</t>
  </si>
  <si>
    <t>No.9 Litang Road</t>
  </si>
  <si>
    <t>5-028 Poly Villadom</t>
  </si>
  <si>
    <t>'+1 (585) 2842106</t>
  </si>
  <si>
    <t>Yu-Tang</t>
  </si>
  <si>
    <t>ywang434@u.Rochester.edu</t>
  </si>
  <si>
    <t>Apt 301, 2127 Linwood Ave</t>
  </si>
  <si>
    <t>Fortlee</t>
  </si>
  <si>
    <t>Yinghan Wang</t>
  </si>
  <si>
    <t>sister</t>
  </si>
  <si>
    <t>Jessie</t>
  </si>
  <si>
    <t>Waiting on CAF - Nominated 9-30-24</t>
  </si>
  <si>
    <t>rwang71@u.rochester.edu</t>
  </si>
  <si>
    <t>Nominated 09-30-24- See comments</t>
  </si>
  <si>
    <t>CMC BOX 273147</t>
  </si>
  <si>
    <t>New York, NY 10280-1441</t>
  </si>
  <si>
    <t>380 Rector Pl Frnt 1</t>
  </si>
  <si>
    <t>10280-1441</t>
  </si>
  <si>
    <t>'+1 (917) 6284368</t>
  </si>
  <si>
    <t>Ying</t>
  </si>
  <si>
    <t>ying_wang@urmc.rochester.edu</t>
  </si>
  <si>
    <t>301 University Park</t>
  </si>
  <si>
    <t>'+1 (919) 5102378</t>
  </si>
  <si>
    <t>Yuzhong</t>
  </si>
  <si>
    <t>ywang404@u.rochester.edu</t>
  </si>
  <si>
    <t>Lianhuayuan, Chang'an Town</t>
  </si>
  <si>
    <t>'+1 (585) 2305335</t>
  </si>
  <si>
    <t>vwang4@u.Rochester.edu</t>
  </si>
  <si>
    <t>Waiting on CAF for Music course</t>
  </si>
  <si>
    <t>Physics-Optcs-Astron-RR Lib</t>
  </si>
  <si>
    <t>jwang274@u.Rochester.edu</t>
  </si>
  <si>
    <t>Williamsville, NY 14221-8022</t>
  </si>
  <si>
    <t>1195 Youngs Rd Apt A</t>
  </si>
  <si>
    <t>14221-8022</t>
  </si>
  <si>
    <t>'+1 (716) 6097359</t>
  </si>
  <si>
    <t>nward6@u.rochester.edu</t>
  </si>
  <si>
    <t>WARD, KEITH</t>
  </si>
  <si>
    <t>CMC BOX 276120</t>
  </si>
  <si>
    <t>15165 PLEASANT VIEW DR</t>
  </si>
  <si>
    <t>COLORADO SPRINGS</t>
  </si>
  <si>
    <t>1256 S PLYMOUTH AVE</t>
  </si>
  <si>
    <t>Nominated 03-14-2018</t>
  </si>
  <si>
    <t>STEPHAUN</t>
  </si>
  <si>
    <t>sward17@u.rochester.edu</t>
  </si>
  <si>
    <t>BROWN, LORNA</t>
  </si>
  <si>
    <t>CMC BOX 274036</t>
  </si>
  <si>
    <t>683 BARBEY ST., APT. 615</t>
  </si>
  <si>
    <t>53 CONGRESS AVE.</t>
  </si>
  <si>
    <t>Ward</t>
  </si>
  <si>
    <t>kward7@simon.rochester.edu</t>
  </si>
  <si>
    <t>Upper</t>
  </si>
  <si>
    <t>44 Shepard St</t>
  </si>
  <si>
    <t>WARE</t>
  </si>
  <si>
    <t>cware2@u.rochester.edu</t>
  </si>
  <si>
    <t>DIS Stockholm - Neuroscience</t>
  </si>
  <si>
    <t>WARE, PATRICIA</t>
  </si>
  <si>
    <t>CMC BOX 275946</t>
  </si>
  <si>
    <t>200 MATAPEX PLANTATION LN</t>
  </si>
  <si>
    <t>STEVENSVILLE</t>
  </si>
  <si>
    <t>WARNCKE</t>
  </si>
  <si>
    <t>ROSE BELMONTE</t>
  </si>
  <si>
    <t>ewarncke@u.rochester.edu</t>
  </si>
  <si>
    <t>BELMONTE, TERESA</t>
  </si>
  <si>
    <t>CMC BOX 274247</t>
  </si>
  <si>
    <t>13 SUMMIT AVE</t>
  </si>
  <si>
    <t>WAKEFIELD</t>
  </si>
  <si>
    <t>RIVERVIEW BUILDING A 402D</t>
  </si>
  <si>
    <t>WARNOCK</t>
  </si>
  <si>
    <t>bwarnock@u.rochester.edu</t>
  </si>
  <si>
    <t>TEAN Seoul, South Korea  TC</t>
  </si>
  <si>
    <t>WARNOCK, MICHAEL</t>
  </si>
  <si>
    <t>CMC BOX 275753</t>
  </si>
  <si>
    <t>219B CLIFTVIEW DR</t>
  </si>
  <si>
    <t>RED BANK</t>
  </si>
  <si>
    <t>DEKIEWET TOWER ROOM 860</t>
  </si>
  <si>
    <t>817 BELVOIR TERRACE</t>
  </si>
  <si>
    <t>EAST RIDGE</t>
  </si>
  <si>
    <t>Warnock</t>
  </si>
  <si>
    <t>kyle.warnock@maine.edu</t>
  </si>
  <si>
    <t>9 Adams Street Apt. 2</t>
  </si>
  <si>
    <t>605-951-1559</t>
  </si>
  <si>
    <t>Kyle Warnock</t>
  </si>
  <si>
    <t>dwarren9@u.rochester.edu</t>
  </si>
  <si>
    <t>CIEE Business + European Studies Program in Budapest, Hungary</t>
  </si>
  <si>
    <t>WARREN, ELLEN</t>
  </si>
  <si>
    <t>CPU BOX 274846</t>
  </si>
  <si>
    <t>1003 WELLINGTON RD.</t>
  </si>
  <si>
    <t>JENKINTOWN</t>
  </si>
  <si>
    <t>PE</t>
  </si>
  <si>
    <t>ewarren@u.rochester.edu</t>
  </si>
  <si>
    <t>MARTINEZ, JOHN</t>
  </si>
  <si>
    <t>335 MAHN CT.</t>
  </si>
  <si>
    <t>OAK CREEK</t>
  </si>
  <si>
    <t>ANDERSON 961</t>
  </si>
  <si>
    <t>WARRINER</t>
  </si>
  <si>
    <t>ELIZABETH FOSSG</t>
  </si>
  <si>
    <t>mwarrine@u.rochester.edu</t>
  </si>
  <si>
    <t>WARRINER, ANITA</t>
  </si>
  <si>
    <t>165 GIBBS ST. APT. 1</t>
  </si>
  <si>
    <t>BOX 239</t>
  </si>
  <si>
    <t>ALAMEDA</t>
  </si>
  <si>
    <t>SK</t>
  </si>
  <si>
    <t>S0C 0A0</t>
  </si>
  <si>
    <t>WARSH</t>
  </si>
  <si>
    <t>swarsh@u.rochester.edu</t>
  </si>
  <si>
    <t>WARSH, CHRISTIAN</t>
  </si>
  <si>
    <t>CPU BOX 272440</t>
  </si>
  <si>
    <t>99 OLD BEAVER RUN ROAD</t>
  </si>
  <si>
    <t>LAFAYETTE</t>
  </si>
  <si>
    <t>CHAMBERS 424</t>
  </si>
  <si>
    <t>Salleace</t>
  </si>
  <si>
    <t>owashing@u.rochester.edu</t>
  </si>
  <si>
    <t>CMC BOX 271126</t>
  </si>
  <si>
    <t>Hastings, NE 68901-3849</t>
  </si>
  <si>
    <t>1135 N Hastings Ave</t>
  </si>
  <si>
    <t>68901-3849</t>
  </si>
  <si>
    <t>'+1 (402) 8310542</t>
  </si>
  <si>
    <t>Waterman</t>
  </si>
  <si>
    <t>hannah.waterman@mavs.uta.edu</t>
  </si>
  <si>
    <t>3503 Solano Dr</t>
  </si>
  <si>
    <t>Hannah Waterman</t>
  </si>
  <si>
    <t>WATKINS</t>
  </si>
  <si>
    <t>cwatkin7@u.rochester.edu</t>
  </si>
  <si>
    <t>WATKINS, DIANE</t>
  </si>
  <si>
    <t>519 POST AVE</t>
  </si>
  <si>
    <t>WATSON</t>
  </si>
  <si>
    <t>mwatson5@u.rochester.edu</t>
  </si>
  <si>
    <t>WATSON, DAN &amp; BONNIE</t>
  </si>
  <si>
    <t>CMC BOX 275711</t>
  </si>
  <si>
    <t>2 WINCHESTER DR</t>
  </si>
  <si>
    <t>205 RALEIGH ST</t>
  </si>
  <si>
    <t>Watson</t>
  </si>
  <si>
    <t>ewats11@u.rochester.edu</t>
  </si>
  <si>
    <t>kwats14@u.rochester.edu</t>
  </si>
  <si>
    <t>WATSON, DEB</t>
  </si>
  <si>
    <t>74 ELLIS ST.</t>
  </si>
  <si>
    <t>5698 BEAVER VALLEY ROAD</t>
  </si>
  <si>
    <t>CHIMACUM</t>
  </si>
  <si>
    <t>Watters</t>
  </si>
  <si>
    <t>mwatter3_work@ur.rochester.edu</t>
  </si>
  <si>
    <t>Angela</t>
  </si>
  <si>
    <t>Watts</t>
  </si>
  <si>
    <t>awatts7@u.Rochester.edu</t>
  </si>
  <si>
    <t>KYHL</t>
  </si>
  <si>
    <t>WEBER</t>
  </si>
  <si>
    <t>kweber8@u.rochester.edu</t>
  </si>
  <si>
    <t>CMC BOX 274672</t>
  </si>
  <si>
    <t>Merion Station, PA 19066</t>
  </si>
  <si>
    <t>510 Baird Road</t>
  </si>
  <si>
    <t>Merion Station</t>
  </si>
  <si>
    <t>'+1 (610) 2915268</t>
  </si>
  <si>
    <t>Elise</t>
  </si>
  <si>
    <t>celisewebster@gmail.com</t>
  </si>
  <si>
    <t>COCONINO COUNTY COMMUNITY COLLEGE (FLAGSTAFF, AZ)</t>
  </si>
  <si>
    <t>The Summit at Flagstaff</t>
  </si>
  <si>
    <t>4255 E. Soliere Ave.</t>
  </si>
  <si>
    <t>apt. #120</t>
  </si>
  <si>
    <t>Flagstaff</t>
  </si>
  <si>
    <t>970-903-9919</t>
  </si>
  <si>
    <t>WEEKS</t>
  </si>
  <si>
    <t>jweeks3@u.rochester.edu</t>
  </si>
  <si>
    <t>WEEKS, SHAUN</t>
  </si>
  <si>
    <t>CMC BOX 277334</t>
  </si>
  <si>
    <t>40 HORSESHOE LN S</t>
  </si>
  <si>
    <t>HENRIETTA</t>
  </si>
  <si>
    <t>40 HORSESHOE LANE S</t>
  </si>
  <si>
    <t>Lydia</t>
  </si>
  <si>
    <t>Weeks</t>
  </si>
  <si>
    <t>Mary Jane</t>
  </si>
  <si>
    <t>lweeks4@u.rochester.edu</t>
  </si>
  <si>
    <t>Brentwood, CA 94513-7201</t>
  </si>
  <si>
    <t>1744 La Pergola Dr</t>
  </si>
  <si>
    <t>94513-7201</t>
  </si>
  <si>
    <t>'+1 (502) 4248040</t>
  </si>
  <si>
    <t>Erika</t>
  </si>
  <si>
    <t>Weese</t>
  </si>
  <si>
    <t>eweese@u.rochester.edu</t>
  </si>
  <si>
    <t>Only program app</t>
  </si>
  <si>
    <t>Anchorage, AK 99507-4383</t>
  </si>
  <si>
    <t>8948 Sahalee Dr</t>
  </si>
  <si>
    <t>Anchorage</t>
  </si>
  <si>
    <t>99507-4383</t>
  </si>
  <si>
    <t>'+1 (907) 2435104</t>
  </si>
  <si>
    <t>WEGMAN</t>
  </si>
  <si>
    <t>swegman3@u.rochester.edu</t>
  </si>
  <si>
    <t>WEGMAN, KATHERINE</t>
  </si>
  <si>
    <t>2 LANCASHIRE WAY</t>
  </si>
  <si>
    <t>SHUOXUN</t>
  </si>
  <si>
    <t>swei6@u.rochester.edu</t>
  </si>
  <si>
    <t>RICE, CONNIE</t>
  </si>
  <si>
    <t>CMC BOX 275682</t>
  </si>
  <si>
    <t>ROOM 209, 535 FRATERNITY ROAD</t>
  </si>
  <si>
    <t>Yingfeng</t>
  </si>
  <si>
    <t>weiyf2020@163.com</t>
  </si>
  <si>
    <t>Suite1404 Unit1 OuLinWan 3rd building no508 Heping avenue</t>
  </si>
  <si>
    <t>Yingfeng Wei</t>
  </si>
  <si>
    <t>Yuke</t>
  </si>
  <si>
    <t>ywei19@u.rochester.edu</t>
  </si>
  <si>
    <t>Meicunliyuan C3-106</t>
  </si>
  <si>
    <t>Shidaiyangguang Rd</t>
  </si>
  <si>
    <t>Yuhua District</t>
  </si>
  <si>
    <t>'+86 13873180396</t>
  </si>
  <si>
    <t>ywei20@u.rochester.edu</t>
  </si>
  <si>
    <t>Cheng-23, Menghuxiangjun Community</t>
  </si>
  <si>
    <t>Tazihu East Road, Jiang'An District</t>
  </si>
  <si>
    <t>CMC BOX 271730</t>
  </si>
  <si>
    <t>Baoan District, Shenzhen</t>
  </si>
  <si>
    <t>Linghangcheng lingyuhuafu Room 2102 Building 6</t>
  </si>
  <si>
    <t>Xixiang Street</t>
  </si>
  <si>
    <t>'+86 (138) 73180396</t>
  </si>
  <si>
    <t>CMC BOX 273221</t>
  </si>
  <si>
    <t>JiangAn Wuhan, Wuhan</t>
  </si>
  <si>
    <t>Cheng23/Menghuxiangjun Community/Tazihu East Road</t>
  </si>
  <si>
    <t>'+86 (139) 95690599</t>
  </si>
  <si>
    <t>Joselyn</t>
  </si>
  <si>
    <t>Wei Chen</t>
  </si>
  <si>
    <t>Han Jin</t>
  </si>
  <si>
    <t>jweichen@u.rochester.edu</t>
  </si>
  <si>
    <t>San Miguel</t>
  </si>
  <si>
    <t>Jr. Moyopampa 110</t>
  </si>
  <si>
    <t>'+1 (585) 5323624</t>
  </si>
  <si>
    <t>Weigel</t>
  </si>
  <si>
    <t>aweigel@u.rochester.edu</t>
  </si>
  <si>
    <t>No credit- see comments</t>
  </si>
  <si>
    <t>Pittsboro, NC 27312</t>
  </si>
  <si>
    <t>229 Stonecrest Way</t>
  </si>
  <si>
    <t>Pittsboro</t>
  </si>
  <si>
    <t>'+1 (206) 6121343</t>
  </si>
  <si>
    <t>WEINBERG</t>
  </si>
  <si>
    <t>hweinbe2@u.rochester.edu</t>
  </si>
  <si>
    <t>WEINBERG, JULIE</t>
  </si>
  <si>
    <t>22 RANA COURT</t>
  </si>
  <si>
    <t>WEINSTEIN</t>
  </si>
  <si>
    <t>aweinst4@u.rochester.edu</t>
  </si>
  <si>
    <t>RICKENBERG, MONICA</t>
  </si>
  <si>
    <t>CPU BOX 271811</t>
  </si>
  <si>
    <t>41 KENT AVE</t>
  </si>
  <si>
    <t>HASTINGS ON HUDSON</t>
  </si>
  <si>
    <t>Niels</t>
  </si>
  <si>
    <t>Weisbeek</t>
  </si>
  <si>
    <t>Olivier</t>
  </si>
  <si>
    <t>nweisbee@u.rochester.edu</t>
  </si>
  <si>
    <t>Seattle, WA 98112-3311</t>
  </si>
  <si>
    <t>1154 16th Ave E</t>
  </si>
  <si>
    <t>98112-3311</t>
  </si>
  <si>
    <t>'+1 (206) 3510413</t>
  </si>
  <si>
    <t>WEISENBERGER</t>
  </si>
  <si>
    <t>JEAN-JESS</t>
  </si>
  <si>
    <t>eweisenb@u.rochester.edu</t>
  </si>
  <si>
    <t>WEISENBERGER, SCOTT</t>
  </si>
  <si>
    <t>CMC BOX 275255</t>
  </si>
  <si>
    <t>2033 KENNETH DR</t>
  </si>
  <si>
    <t>CAPE GIRARDEAU</t>
  </si>
  <si>
    <t>CROSBY 014</t>
  </si>
  <si>
    <t>LOIS</t>
  </si>
  <si>
    <t>WEISFUSE</t>
  </si>
  <si>
    <t>TAMAR</t>
  </si>
  <si>
    <t>lweisfus@u.rochester.edu</t>
  </si>
  <si>
    <t>HORN, EVELYN</t>
  </si>
  <si>
    <t>CPU BOX 273355</t>
  </si>
  <si>
    <t>4571 FIELDSTON ROAD</t>
  </si>
  <si>
    <t>RIVERDALE</t>
  </si>
  <si>
    <t>WEISMAN</t>
  </si>
  <si>
    <t>jweisma2@u.rochester.edu</t>
  </si>
  <si>
    <t>American University in Rome</t>
  </si>
  <si>
    <t>WEISMAN, SUSAN</t>
  </si>
  <si>
    <t>CMC BOX 275793</t>
  </si>
  <si>
    <t>25 CRESTWOOD LANE</t>
  </si>
  <si>
    <t>WEISS</t>
  </si>
  <si>
    <t>aweiss20@u.rochester.edu</t>
  </si>
  <si>
    <t>CMC BOX 272315</t>
  </si>
  <si>
    <t>523 ROSE LANE</t>
  </si>
  <si>
    <t>HAVERFORD</t>
  </si>
  <si>
    <t>tweiss2@u.rochester.edu</t>
  </si>
  <si>
    <t>WEISS, MARTIN</t>
  </si>
  <si>
    <t>ORGANIZATIONAL PSYCHOLOGY</t>
  </si>
  <si>
    <t>CMC BOX 274887</t>
  </si>
  <si>
    <t>1221 WOODLAND RD</t>
  </si>
  <si>
    <t>YORK</t>
  </si>
  <si>
    <t>WEITZNER</t>
  </si>
  <si>
    <t>rweitzne@u.rochester.edu</t>
  </si>
  <si>
    <t>WEITZNER, GRACE</t>
  </si>
  <si>
    <t>CPU BOX 271417</t>
  </si>
  <si>
    <t>3 MACLEOD LANE</t>
  </si>
  <si>
    <t>205 RALEIGH STREET</t>
  </si>
  <si>
    <t>Welborn</t>
  </si>
  <si>
    <t>chelsea.welborn@gmail.com</t>
  </si>
  <si>
    <t>ROCHESTER INSTITUTE OF TECHNOLOGY (ROCHESTER, NY)</t>
  </si>
  <si>
    <t>3180 S. Clinton Avenue</t>
  </si>
  <si>
    <t>585-330-0278</t>
  </si>
  <si>
    <t>Welch</t>
  </si>
  <si>
    <t>welchn@sas.upenn.edu</t>
  </si>
  <si>
    <t>WELCH</t>
  </si>
  <si>
    <t>vwelch@u.rochester.edu</t>
  </si>
  <si>
    <t>Northbrook, IL 60062-3735</t>
  </si>
  <si>
    <t>1230 Thornapple Ln</t>
  </si>
  <si>
    <t>60062-3735</t>
  </si>
  <si>
    <t>'+1 (847) 5589920</t>
  </si>
  <si>
    <t>Welcher</t>
  </si>
  <si>
    <t>brett.welcher@ur.rochester.edu</t>
  </si>
  <si>
    <t>1000 HENDERSON ST., APT. 334</t>
  </si>
  <si>
    <t>Welkey</t>
  </si>
  <si>
    <t>rwelkey@keuka.edu</t>
  </si>
  <si>
    <t>Keuka College</t>
  </si>
  <si>
    <t>3847 Central Avenue</t>
  </si>
  <si>
    <t>Keuka Park</t>
  </si>
  <si>
    <t>Regan Welkey</t>
  </si>
  <si>
    <t>449 Shady Oaks Drive</t>
  </si>
  <si>
    <t>Saylorsburg</t>
  </si>
  <si>
    <t>Laura Welkey</t>
  </si>
  <si>
    <t>WEN</t>
  </si>
  <si>
    <t>hwen6@u.rochester.edu</t>
  </si>
  <si>
    <t>CMC BOX 274629</t>
  </si>
  <si>
    <t>Jinshajiang Rd Putuo Dist</t>
  </si>
  <si>
    <t>Rm 401 #15 Lane 65</t>
  </si>
  <si>
    <t>'+1 (585) 2167406</t>
  </si>
  <si>
    <t>Wen</t>
  </si>
  <si>
    <t>ywen6@u.rochester.edu</t>
  </si>
  <si>
    <t>NO3666 Yidu WEST RD Longquanyi DIST</t>
  </si>
  <si>
    <t>(+86) 18908239038</t>
  </si>
  <si>
    <t>Zhaocheng</t>
  </si>
  <si>
    <t>zwen9@simon.rochester.edu</t>
  </si>
  <si>
    <t>Room 401, Bldg 3, 3 Yuetan Rd, Xi Cheng District</t>
  </si>
  <si>
    <t>'+1 (585) 2901078</t>
  </si>
  <si>
    <t>WENNER</t>
  </si>
  <si>
    <t>cwenner2@u.rochester.edu</t>
  </si>
  <si>
    <t>WENNRE, AMY</t>
  </si>
  <si>
    <t>4424 DOLOMITE DR.</t>
  </si>
  <si>
    <t>107 SCOTTSVILLE RD.</t>
  </si>
  <si>
    <t>WENTZ</t>
  </si>
  <si>
    <t>HUEY-SHIN</t>
  </si>
  <si>
    <t>mwentz@u.rochester.edu</t>
  </si>
  <si>
    <t>WERK</t>
  </si>
  <si>
    <t>LIAN</t>
  </si>
  <si>
    <t>swerk@u.rochester.edu</t>
  </si>
  <si>
    <t>WERK, JUNE</t>
  </si>
  <si>
    <t>3382 REGAL CREST DRIVE</t>
  </si>
  <si>
    <t>WERNER</t>
  </si>
  <si>
    <t>CARA</t>
  </si>
  <si>
    <t>bwerner3@u.rochester.edu</t>
  </si>
  <si>
    <t>WERNER, WENDY</t>
  </si>
  <si>
    <t>14 HAZELWOOD CT.</t>
  </si>
  <si>
    <t>1500 S. PLYMOUTH AVE.</t>
  </si>
  <si>
    <t>Leketa</t>
  </si>
  <si>
    <t>Wesley</t>
  </si>
  <si>
    <t>leketa.wesley@simon.rochester.edu</t>
  </si>
  <si>
    <t>WEST</t>
  </si>
  <si>
    <t>SOLOMON</t>
  </si>
  <si>
    <t>joshua.west@simon.rochester.edu</t>
  </si>
  <si>
    <t>6633 BOYER STREET</t>
  </si>
  <si>
    <t>6633 Boyer Street</t>
  </si>
  <si>
    <t>267-977-7999</t>
  </si>
  <si>
    <t>Lorri Young-West</t>
  </si>
  <si>
    <t>Munroe</t>
  </si>
  <si>
    <t>West</t>
  </si>
  <si>
    <t>alexwest@reed.edu</t>
  </si>
  <si>
    <t>3908 SE Carlton St</t>
  </si>
  <si>
    <t>WESTERBEKE</t>
  </si>
  <si>
    <t>jwesterb@u.rochester.edu</t>
  </si>
  <si>
    <t>Kongens Lyngby, Denmark</t>
  </si>
  <si>
    <t>WESTERBEKE, JOHN</t>
  </si>
  <si>
    <t>CMC BOX 272886</t>
  </si>
  <si>
    <t>44 LILAC LANE</t>
  </si>
  <si>
    <t>Westerheim</t>
  </si>
  <si>
    <t>Lowe</t>
  </si>
  <si>
    <t>kwesterh@u.rochester.edu</t>
  </si>
  <si>
    <t>CMC BOX 275071</t>
  </si>
  <si>
    <t>Mc Lean, VA 22101-2955</t>
  </si>
  <si>
    <t>6619 Melrose Dr</t>
  </si>
  <si>
    <t>22101-2955</t>
  </si>
  <si>
    <t>'+1 (571) 4220666</t>
  </si>
  <si>
    <t>WESTGATE</t>
  </si>
  <si>
    <t>swestgat@u.rochester.edu</t>
  </si>
  <si>
    <t>WESTGATE, PAMELA</t>
  </si>
  <si>
    <t>CMC BOX 275342</t>
  </si>
  <si>
    <t>51 HIDDEN LEDGE DR</t>
  </si>
  <si>
    <t>CONWAY</t>
  </si>
  <si>
    <t>WESTMAN</t>
  </si>
  <si>
    <t>mwestman@u.rochester.edu</t>
  </si>
  <si>
    <t>WESTMAN, ELIZABETH</t>
  </si>
  <si>
    <t>CMC BOX 271999</t>
  </si>
  <si>
    <t>5627 DARTMOUTH ST</t>
  </si>
  <si>
    <t>CHURCHTON</t>
  </si>
  <si>
    <t>BROOKS CROSSING APARTMENTS 114</t>
  </si>
  <si>
    <t>sewestwood@live.co.uk</t>
  </si>
  <si>
    <t>WEYAND</t>
  </si>
  <si>
    <t>gweyand@u.rochester.edu</t>
  </si>
  <si>
    <t>WEYAND, ERIC</t>
  </si>
  <si>
    <t>CMC276520</t>
  </si>
  <si>
    <t>76 MAPLE ST</t>
  </si>
  <si>
    <t>HORNELL</t>
  </si>
  <si>
    <t>76 Maple St</t>
  </si>
  <si>
    <t>Hornell</t>
  </si>
  <si>
    <t>607-382-2317</t>
  </si>
  <si>
    <t>Eric Weyand</t>
  </si>
  <si>
    <t>Dad</t>
  </si>
  <si>
    <t>JUSTIN PAUL</t>
  </si>
  <si>
    <t>WHALEN</t>
  </si>
  <si>
    <t>justin.whalen@simon.rochester.edu</t>
  </si>
  <si>
    <t>230 STEEPLECHASE DR.</t>
  </si>
  <si>
    <t>MCDONOUGH</t>
  </si>
  <si>
    <t>DAKOTA</t>
  </si>
  <si>
    <t>WHEELER</t>
  </si>
  <si>
    <t>dwheel11@u.rochester.edu</t>
  </si>
  <si>
    <t>CMC BOX 275219</t>
  </si>
  <si>
    <t>Locust Grove, GA 30248</t>
  </si>
  <si>
    <t>333 Luella Rd</t>
  </si>
  <si>
    <t>Locust Grove</t>
  </si>
  <si>
    <t>'+1 (706) 7412423</t>
  </si>
  <si>
    <t>WHITE</t>
  </si>
  <si>
    <t>twhite12@u.rochester.edu</t>
  </si>
  <si>
    <t>WHITE, EDWARD</t>
  </si>
  <si>
    <t>CPU BOX 271828</t>
  </si>
  <si>
    <t>1922 W. HIGHLAND ST.</t>
  </si>
  <si>
    <t>lwhite25@u.rochester.edu</t>
  </si>
  <si>
    <t>WHITE, PAMELA</t>
  </si>
  <si>
    <t>CMC BOX 271203</t>
  </si>
  <si>
    <t>23 VIENNAWOOD DRIVE</t>
  </si>
  <si>
    <t>23 VIENNAWOOD DR</t>
  </si>
  <si>
    <t>lwhite27@u.rochester.edu</t>
  </si>
  <si>
    <t>WHITE, LESLIE</t>
  </si>
  <si>
    <t>CMC BOX 275733</t>
  </si>
  <si>
    <t>25 DELAND PARK B</t>
  </si>
  <si>
    <t>810 WILSON BOULEVARD</t>
  </si>
  <si>
    <t>awhite50@u.rochester.edu</t>
  </si>
  <si>
    <t>CMC BOX 275572</t>
  </si>
  <si>
    <t>Greenwich, CT 06830-5608</t>
  </si>
  <si>
    <t>56 Gold St</t>
  </si>
  <si>
    <t>Greenwich</t>
  </si>
  <si>
    <t>'+1 (203) 3688429</t>
  </si>
  <si>
    <t>nwhite16@u.rochester.edu</t>
  </si>
  <si>
    <t>Adamstown, MD 21710-9416</t>
  </si>
  <si>
    <t>3200 Hyde Park Ct</t>
  </si>
  <si>
    <t>Adamstown</t>
  </si>
  <si>
    <t>21710-9416</t>
  </si>
  <si>
    <t>'+1 (301) 6760595</t>
  </si>
  <si>
    <t>Lei</t>
  </si>
  <si>
    <t>jwhite52@u.rochester.edu</t>
  </si>
  <si>
    <t>CMC BOX 276331</t>
  </si>
  <si>
    <t>Green Brook, NJ 08812-2629</t>
  </si>
  <si>
    <t>19 Greenbrook Rd</t>
  </si>
  <si>
    <t>Green Brook</t>
  </si>
  <si>
    <t>'+1 (908) 2562024</t>
  </si>
  <si>
    <t>rwhite32@ur.rochester.edu</t>
  </si>
  <si>
    <t>Colesville, MD 20904-2023</t>
  </si>
  <si>
    <t>705 Downs Dr</t>
  </si>
  <si>
    <t>Colesville</t>
  </si>
  <si>
    <t>20904-2023</t>
  </si>
  <si>
    <t>'+1 (301) 9380280</t>
  </si>
  <si>
    <t>ewhite26@u.rochester.edu</t>
  </si>
  <si>
    <t>CMC BOX 276729</t>
  </si>
  <si>
    <t>Meadville, PA 16335-1210</t>
  </si>
  <si>
    <t>312 N Main St</t>
  </si>
  <si>
    <t>Meadville</t>
  </si>
  <si>
    <t>16335-1210</t>
  </si>
  <si>
    <t>'+1 (814) 5730516</t>
  </si>
  <si>
    <t>White Heximer</t>
  </si>
  <si>
    <t>swhiteh6@u.rochester.edu</t>
  </si>
  <si>
    <t>60 Grove St</t>
  </si>
  <si>
    <t>'+1 (830) 4456598</t>
  </si>
  <si>
    <t>Whiteley</t>
  </si>
  <si>
    <t>twhitele@u.rochester.edu</t>
  </si>
  <si>
    <t>CMC BOX 273984</t>
  </si>
  <si>
    <t>'+1 (585) 5031911</t>
  </si>
  <si>
    <t>WHITESELL</t>
  </si>
  <si>
    <t>kwhitese@u.rochester.edu</t>
  </si>
  <si>
    <t>WHITESELL, JANET</t>
  </si>
  <si>
    <t>APT. 503</t>
  </si>
  <si>
    <t>21 KNOLLWOOD DR</t>
  </si>
  <si>
    <t>HEBRON</t>
  </si>
  <si>
    <t>TREVOR</t>
  </si>
  <si>
    <t>WHITESTONE</t>
  </si>
  <si>
    <t>twhitest@u.rochester.edu</t>
  </si>
  <si>
    <t>Application sent</t>
  </si>
  <si>
    <t>WHITESTONE, LISA</t>
  </si>
  <si>
    <t>CMC BOX 276332</t>
  </si>
  <si>
    <t>94 SPRAGUE ROAD</t>
  </si>
  <si>
    <t>CAYLA</t>
  </si>
  <si>
    <t>WHITTAKER</t>
  </si>
  <si>
    <t>cwhitta3@u.rochester.edu</t>
  </si>
  <si>
    <t>LIGHTMAN, LORISSA</t>
  </si>
  <si>
    <t>CMC BOX 274593</t>
  </si>
  <si>
    <t>659 SPRING AVE.</t>
  </si>
  <si>
    <t>Whittemore</t>
  </si>
  <si>
    <t>swhitte2@u.rochester.edu</t>
  </si>
  <si>
    <t>CMC BOX 273795</t>
  </si>
  <si>
    <t>Conroe, TX 77302</t>
  </si>
  <si>
    <t>17408 Violet Vineyard St.</t>
  </si>
  <si>
    <t>Conroe</t>
  </si>
  <si>
    <t>'+1 (713) 5621935</t>
  </si>
  <si>
    <t>Widjaja</t>
  </si>
  <si>
    <t>gwidjaja@u.Rochester.edu</t>
  </si>
  <si>
    <t>WIEDEMANN</t>
  </si>
  <si>
    <t>lena.wiedemann@simon.rochester.edu</t>
  </si>
  <si>
    <t>11139 ALLEN ROAD</t>
  </si>
  <si>
    <t>EAST CONCORD</t>
  </si>
  <si>
    <t>WIENER</t>
  </si>
  <si>
    <t>rwiener2@u.rochester.edu</t>
  </si>
  <si>
    <t>RILEY, JAYNE</t>
  </si>
  <si>
    <t>45 E 89TH ST APT 19F</t>
  </si>
  <si>
    <t>430 EAST 87TH ST APT 1CD</t>
  </si>
  <si>
    <t>WIES</t>
  </si>
  <si>
    <t>nwies@u.rochester.edu</t>
  </si>
  <si>
    <t>WIES, GILLIAN</t>
  </si>
  <si>
    <t>CMC BOX 274773</t>
  </si>
  <si>
    <t>75 CRAFTSLAND RD</t>
  </si>
  <si>
    <t>CHESTNUT HILL</t>
  </si>
  <si>
    <t>131 MILLBANK ST.</t>
  </si>
  <si>
    <t>WIESSNER</t>
  </si>
  <si>
    <t>twiessne@u.rochester.edu</t>
  </si>
  <si>
    <t>WIESSNER, GARY &amp; LYNNE</t>
  </si>
  <si>
    <t>MUSIC EDUCATION - GRADUATE</t>
  </si>
  <si>
    <t>APARTMENT 117</t>
  </si>
  <si>
    <t>9630 LONGVIEW DR.</t>
  </si>
  <si>
    <t>Urs</t>
  </si>
  <si>
    <t>Wigger</t>
  </si>
  <si>
    <t>urs.wigger@simon.rochester.edu</t>
  </si>
  <si>
    <t>WIGHTMAN</t>
  </si>
  <si>
    <t>awightm2@u.rochester.edu</t>
  </si>
  <si>
    <t>CMC BOX 271264</t>
  </si>
  <si>
    <t>Sedona, AZ 86351</t>
  </si>
  <si>
    <t>55 Evening Glow Pl</t>
  </si>
  <si>
    <t>Sedona</t>
  </si>
  <si>
    <t>'+1 (607) 3296159</t>
  </si>
  <si>
    <t>Wiklund</t>
  </si>
  <si>
    <t>kwiklund@u.rochester.edu</t>
  </si>
  <si>
    <t>CMC BOX 274808</t>
  </si>
  <si>
    <t>Alpharetta, GA 30005-8865</t>
  </si>
  <si>
    <t>2090 Beacon Hill Way</t>
  </si>
  <si>
    <t>Alpharetta</t>
  </si>
  <si>
    <t>30005-8865</t>
  </si>
  <si>
    <t>'+1 (678) 5752387</t>
  </si>
  <si>
    <t>WILBURN</t>
  </si>
  <si>
    <t>jwilburn@u.rochester.edu</t>
  </si>
  <si>
    <t>WILBURN, JOYA</t>
  </si>
  <si>
    <t>714 SEWARD STREET</t>
  </si>
  <si>
    <t>82 KEDNRICK ROAD</t>
  </si>
  <si>
    <t>WILCOX</t>
  </si>
  <si>
    <t>cwilcox4@u.rochester.edu</t>
  </si>
  <si>
    <t>28 Marsh St</t>
  </si>
  <si>
    <t>'+1 (585) 9532268</t>
  </si>
  <si>
    <t>Wilcox-Black</t>
  </si>
  <si>
    <t>WILEY</t>
  </si>
  <si>
    <t>kwiley2@u.rochester.edu</t>
  </si>
  <si>
    <t>WILEY, LISA</t>
  </si>
  <si>
    <t>CMC BOX 274369</t>
  </si>
  <si>
    <t>4241 SUNNYSIDE DR.</t>
  </si>
  <si>
    <t>830 ELMWOOD AVE</t>
  </si>
  <si>
    <t>Wilks</t>
  </si>
  <si>
    <t>awilks@u.Rochester.edu</t>
  </si>
  <si>
    <t>Willard</t>
  </si>
  <si>
    <t>mtw14@geneseo.edu</t>
  </si>
  <si>
    <t>229 Goundry St.</t>
  </si>
  <si>
    <t>North Tonawanda</t>
  </si>
  <si>
    <t>Matthew Willard</t>
  </si>
  <si>
    <t>KAIA</t>
  </si>
  <si>
    <t>WILLIAMS</t>
  </si>
  <si>
    <t>kwilli61@u.rochester.edu</t>
  </si>
  <si>
    <t>WILLIAMS, CARRIE</t>
  </si>
  <si>
    <t>CPU BOX 272380</t>
  </si>
  <si>
    <t>357 1/2 MARTELLO DRIVE</t>
  </si>
  <si>
    <t>GRAND JUNCTION</t>
  </si>
  <si>
    <t>WILDER 210</t>
  </si>
  <si>
    <t>cwilli58@u.rochester.edu</t>
  </si>
  <si>
    <t>WILLIAMS, LAUREN</t>
  </si>
  <si>
    <t>BROOKS 74</t>
  </si>
  <si>
    <t>61 ARCADIA COVE ROAD</t>
  </si>
  <si>
    <t>BELGRADE</t>
  </si>
  <si>
    <t>61 Arcadia Cove Road</t>
  </si>
  <si>
    <t>Belgrade</t>
  </si>
  <si>
    <t>'+1 207 254 0550</t>
  </si>
  <si>
    <t>Lauren Williams</t>
  </si>
  <si>
    <t>tim.williams@simon.rochester.edu</t>
  </si>
  <si>
    <t>99 OLD MILL RD</t>
  </si>
  <si>
    <t>KENEON</t>
  </si>
  <si>
    <t>kwilli62@u.rochester.edu</t>
  </si>
  <si>
    <t>AVERY, KENNETH</t>
  </si>
  <si>
    <t>4315 12TH ST SE</t>
  </si>
  <si>
    <t>CROSBY 102</t>
  </si>
  <si>
    <t>awilli80@u.rochester.edu</t>
  </si>
  <si>
    <t>Cancer Center/Clin Trials Ofc</t>
  </si>
  <si>
    <t>Williams</t>
  </si>
  <si>
    <t>michael.j.williams@wsu.edu</t>
  </si>
  <si>
    <t>WASHINGTON STATE UNIVERSITY (PULLMAN, WA)</t>
  </si>
  <si>
    <t>2408 Tinkle St.</t>
  </si>
  <si>
    <t>Richland</t>
  </si>
  <si>
    <t>KAYLIN</t>
  </si>
  <si>
    <t>kwilli76@u.rochester.edu</t>
  </si>
  <si>
    <t>San Diego, United States;Honolulu, United States;Kobe, Japan;Ho Chi Minh City, Vietnam;Victoria, Seychelles;Port Louis, Mauritius;Cape Town, South Africa</t>
  </si>
  <si>
    <t>CMC BOX 277018</t>
  </si>
  <si>
    <t>Carbondale, CO 81623-8523</t>
  </si>
  <si>
    <t>875 Vista Hi Dr</t>
  </si>
  <si>
    <t>Carbondale</t>
  </si>
  <si>
    <t>81623-8523</t>
  </si>
  <si>
    <t>'+1 (970) 7040677</t>
  </si>
  <si>
    <t>Kelton</t>
  </si>
  <si>
    <t>Rhys</t>
  </si>
  <si>
    <t>kwilli83@u.rochester.edu</t>
  </si>
  <si>
    <t>CMC BOX 275587</t>
  </si>
  <si>
    <t>Arlington, VA 22204-2003</t>
  </si>
  <si>
    <t>225 S Adams St</t>
  </si>
  <si>
    <t>22204-2003</t>
  </si>
  <si>
    <t>'+1 (703) 3713946</t>
  </si>
  <si>
    <t>Raquel</t>
  </si>
  <si>
    <t>rwilli77@u.rochester.edu</t>
  </si>
  <si>
    <t>CMC BOX 274724</t>
  </si>
  <si>
    <t>Sacramento, CA 95832</t>
  </si>
  <si>
    <t>6815 Wavecrest Way</t>
  </si>
  <si>
    <t>'+1 (510) 8722990</t>
  </si>
  <si>
    <t>WILLIMETZ</t>
  </si>
  <si>
    <t>ARELLANO</t>
  </si>
  <si>
    <t>awillime@u.rochester.edu</t>
  </si>
  <si>
    <t>WILLIMETZ, JAMES</t>
  </si>
  <si>
    <t>CPU BOX 275098</t>
  </si>
  <si>
    <t>315 EAST 65TH STREET APT. 10F</t>
  </si>
  <si>
    <t>BROOKS LANDING SUITE 46</t>
  </si>
  <si>
    <t>Joycelyn</t>
  </si>
  <si>
    <t>Wilson</t>
  </si>
  <si>
    <t>jwilson9@uh.edu</t>
  </si>
  <si>
    <t>lwils29@u.rochester.edu</t>
  </si>
  <si>
    <t>WILSON, LAUREN</t>
  </si>
  <si>
    <t>267 OXFORD ST</t>
  </si>
  <si>
    <t>APT 503</t>
  </si>
  <si>
    <t>9498 KERRINGTON CT</t>
  </si>
  <si>
    <t>cwils28@u.rochester.edu</t>
  </si>
  <si>
    <t>CMC BOX 275738</t>
  </si>
  <si>
    <t>Brewerton, NY 13029-9408</t>
  </si>
  <si>
    <t>9501 Chestnut St</t>
  </si>
  <si>
    <t>Brewerton</t>
  </si>
  <si>
    <t>13029-9408</t>
  </si>
  <si>
    <t>'+1 (315) 9203748</t>
  </si>
  <si>
    <t>Wiltse</t>
  </si>
  <si>
    <t>hwiltse@u.rochester.edu</t>
  </si>
  <si>
    <t>mwinches@u.rochester.edu</t>
  </si>
  <si>
    <t>CMC BOX 275785</t>
  </si>
  <si>
    <t>Springfield, VA 22152-1309</t>
  </si>
  <si>
    <t>7826 Carrleigh Pkwy</t>
  </si>
  <si>
    <t>22152-1309</t>
  </si>
  <si>
    <t>'+1 (571) 3517548</t>
  </si>
  <si>
    <t>Teasylyn</t>
  </si>
  <si>
    <t>Winder</t>
  </si>
  <si>
    <t>twinder@simon.rochester.edu</t>
  </si>
  <si>
    <t>Riverside, CA 92508-6616</t>
  </si>
  <si>
    <t>8779 Windmill Pl</t>
  </si>
  <si>
    <t>Riverside</t>
  </si>
  <si>
    <t>92508-6616</t>
  </si>
  <si>
    <t>'+1 (951) 2855002</t>
  </si>
  <si>
    <t>Winkelman</t>
  </si>
  <si>
    <t>swinkelm@u.rochester.edu</t>
  </si>
  <si>
    <t>WINTERBOURNE</t>
  </si>
  <si>
    <t>TIGHE</t>
  </si>
  <si>
    <t>ewinterb@u.rochester.edu</t>
  </si>
  <si>
    <t>CMC Box 276603</t>
  </si>
  <si>
    <t>'+1 (928) 2428066</t>
  </si>
  <si>
    <t>1630 E White Mountain Blvd, Suite 2B</t>
  </si>
  <si>
    <t>Pinetop</t>
  </si>
  <si>
    <t>Arizona</t>
  </si>
  <si>
    <t>Amy Mignella</t>
  </si>
  <si>
    <t>WINTRINGHAM</t>
  </si>
  <si>
    <t>jwintrin@u.rochester.edu</t>
  </si>
  <si>
    <t>WINTRINGHAM, LILY</t>
  </si>
  <si>
    <t>193C BUCKELEW AVE</t>
  </si>
  <si>
    <t>JAMESBURG</t>
  </si>
  <si>
    <t>86 Maple St</t>
  </si>
  <si>
    <t>Old Bridge</t>
  </si>
  <si>
    <t>Gail Szente</t>
  </si>
  <si>
    <t>WISE BELLIN</t>
  </si>
  <si>
    <t>ewisebel@u.rochester.edu</t>
  </si>
  <si>
    <t>WISE, COLLEEN</t>
  </si>
  <si>
    <t>CMC BOX 274479</t>
  </si>
  <si>
    <t>12 IPSWICH WOODS DR</t>
  </si>
  <si>
    <t>GENESSE HALL</t>
  </si>
  <si>
    <t>730 LIBRARY RD</t>
  </si>
  <si>
    <t>1300 30TH ST APT B3-24</t>
  </si>
  <si>
    <t>NICOLA</t>
  </si>
  <si>
    <t>WISEMAN</t>
  </si>
  <si>
    <t>nwiseman@u.rochester.edu</t>
  </si>
  <si>
    <t>PENDLETON, LINDA</t>
  </si>
  <si>
    <t>29 MARSH ST</t>
  </si>
  <si>
    <t>29 HIGH RIDGE DRIVE</t>
  </si>
  <si>
    <t>60 HILLSIDE AVE</t>
  </si>
  <si>
    <t>GROTON</t>
  </si>
  <si>
    <t>Witkowski</t>
  </si>
  <si>
    <t>awitkows@u.rochester.edu</t>
  </si>
  <si>
    <t>Dix Hills, NY 11746-5006</t>
  </si>
  <si>
    <t>3 Hutch Ct</t>
  </si>
  <si>
    <t>11746-5006</t>
  </si>
  <si>
    <t>'+1 (631) 9924535</t>
  </si>
  <si>
    <t>WITT</t>
  </si>
  <si>
    <t>cwitt2@u.rochester.edu</t>
  </si>
  <si>
    <t>WITT, SUE</t>
  </si>
  <si>
    <t>BOX 350</t>
  </si>
  <si>
    <t>8650 LONG AVE</t>
  </si>
  <si>
    <t>SKOKIE</t>
  </si>
  <si>
    <t>WLODY</t>
  </si>
  <si>
    <t>swlody@u.rochester.edu</t>
  </si>
  <si>
    <t>WLODY, ELLEN</t>
  </si>
  <si>
    <t>CMC BOX 271243</t>
  </si>
  <si>
    <t>74 PAULDING DR</t>
  </si>
  <si>
    <t>WOHLEVER</t>
  </si>
  <si>
    <t>hwohleve@u.rochester.edu</t>
  </si>
  <si>
    <t>JACOBS, KIM</t>
  </si>
  <si>
    <t>CMC BOX 275274</t>
  </si>
  <si>
    <t>5 MASSACHUSETTS AVENUE</t>
  </si>
  <si>
    <t>5 Massachusetts Avenue</t>
  </si>
  <si>
    <t>Kim Jacobs</t>
  </si>
  <si>
    <t>mom</t>
  </si>
  <si>
    <t>WOHLIN</t>
  </si>
  <si>
    <t>HANSON</t>
  </si>
  <si>
    <t>awinkelm@u.rochester.edu</t>
  </si>
  <si>
    <t>CMC BOX 271740</t>
  </si>
  <si>
    <t>Wellesley, MA 02482-6017</t>
  </si>
  <si>
    <t>23 Cottonwood Rd</t>
  </si>
  <si>
    <t>'+1 (339) 2047945</t>
  </si>
  <si>
    <t>WOLF</t>
  </si>
  <si>
    <t>swolf5@u.rochester.edu</t>
  </si>
  <si>
    <t>CMC BOX 275492</t>
  </si>
  <si>
    <t>New Rochelle, NY 10804</t>
  </si>
  <si>
    <t>114 Oxford Road</t>
  </si>
  <si>
    <t>'+1 (914) 2352766</t>
  </si>
  <si>
    <t>Aeneas</t>
  </si>
  <si>
    <t>Wolf</t>
  </si>
  <si>
    <t>awolf14@u.rochester.edu</t>
  </si>
  <si>
    <t>CMC BOX 271533</t>
  </si>
  <si>
    <t>Portland, OR 97219-8098</t>
  </si>
  <si>
    <t>1315 S Corbett Hill Cir</t>
  </si>
  <si>
    <t>97219-8098</t>
  </si>
  <si>
    <t>'+1 (646) 5921985</t>
  </si>
  <si>
    <t>Last Viewed by Applicant: 08/10/2025</t>
  </si>
  <si>
    <t>WOLFE</t>
  </si>
  <si>
    <t>dwolfe4@u.rochester.edu</t>
  </si>
  <si>
    <t>WOLFE, JUDITH</t>
  </si>
  <si>
    <t>100 S 6TH ST</t>
  </si>
  <si>
    <t>SHAMOKIN</t>
  </si>
  <si>
    <t>100 GIBBS ST. BOX 309</t>
  </si>
  <si>
    <t>Wolfe</t>
  </si>
  <si>
    <t>Wolfson</t>
  </si>
  <si>
    <t>awolfson@u.rochester.edu</t>
  </si>
  <si>
    <t>CMC BOX 27118F</t>
  </si>
  <si>
    <t>Brooklyn, NY 11201-1778</t>
  </si>
  <si>
    <t>66 Orange St Apt 4E</t>
  </si>
  <si>
    <t>11201-1778</t>
  </si>
  <si>
    <t>'+1 (347) 4861408</t>
  </si>
  <si>
    <t>WOLKENBROD</t>
  </si>
  <si>
    <t>rwolkenb@u.rochester.edu</t>
  </si>
  <si>
    <t>WOLKENBROD, SUSAN</t>
  </si>
  <si>
    <t>CPU BOX 272026</t>
  </si>
  <si>
    <t>42 SHERMAN AVENUE</t>
  </si>
  <si>
    <t>BUILDING B, SUITE 209</t>
  </si>
  <si>
    <t>Wong</t>
  </si>
  <si>
    <t>Kenichi</t>
  </si>
  <si>
    <t>gwong7@u.rochester.edu</t>
  </si>
  <si>
    <t>Demarest, NJ 07627-1604</t>
  </si>
  <si>
    <t>267 County Rd</t>
  </si>
  <si>
    <t>'+1 (201) 4946112</t>
  </si>
  <si>
    <t>One more course needed for 16 credits as of 6-12-24</t>
  </si>
  <si>
    <t>Bernice</t>
  </si>
  <si>
    <t>bwong12@u.rochester.edu</t>
  </si>
  <si>
    <t>Wong-Budiman</t>
  </si>
  <si>
    <t>Last Viewed by Applicant: 07/18/2025</t>
  </si>
  <si>
    <t>WOOD</t>
  </si>
  <si>
    <t>jwood35@u.rochester.edu</t>
  </si>
  <si>
    <t>Ringwood, NJ 07456</t>
  </si>
  <si>
    <t>155 Edward Dr</t>
  </si>
  <si>
    <t>Ringwood</t>
  </si>
  <si>
    <t>'+1 (973) 9341367</t>
  </si>
  <si>
    <t>Woodams</t>
  </si>
  <si>
    <t>swoodams@u.rochester.edu</t>
  </si>
  <si>
    <t>43 Brook Road</t>
  </si>
  <si>
    <t>Leslie Woodams</t>
  </si>
  <si>
    <t>WOODARD</t>
  </si>
  <si>
    <t>DETRICK - ALLEN</t>
  </si>
  <si>
    <t>nwoodard@u.rochester.edu</t>
  </si>
  <si>
    <t>WOODARD, RECHELLE</t>
  </si>
  <si>
    <t>CMC BOX 276062</t>
  </si>
  <si>
    <t>1763 BAILEY AVENUE</t>
  </si>
  <si>
    <t>WOODDELL</t>
  </si>
  <si>
    <t>cwooddel@u.rochester.edu</t>
  </si>
  <si>
    <t>WOODDELL, KYLE</t>
  </si>
  <si>
    <t>CMC BOX 275740</t>
  </si>
  <si>
    <t>2500 CHRISTOPHER OAKS CT.</t>
  </si>
  <si>
    <t>1280 S PLYMOUTH AVE</t>
  </si>
  <si>
    <t>Tanzania-Boren Scholarship</t>
  </si>
  <si>
    <t>Arusha, Tanzania;Kigali, Rwanda</t>
  </si>
  <si>
    <t>Woodruff</t>
  </si>
  <si>
    <t>ewoodruf@u.rochester.edu</t>
  </si>
  <si>
    <t>IES Abroad Granada Summer - Sustainable Development &amp; Equitable Living Across Borders: Spain &amp; Morocco</t>
  </si>
  <si>
    <t>Lebanon, NJ 08833-4612</t>
  </si>
  <si>
    <t>15 Parsonage Lot Rd</t>
  </si>
  <si>
    <t>'+1 (908) 3235187</t>
  </si>
  <si>
    <t>Malinda</t>
  </si>
  <si>
    <t>malindw@g.clemson.edu</t>
  </si>
  <si>
    <t>111 Cochran Rd</t>
  </si>
  <si>
    <t>apt 223</t>
  </si>
  <si>
    <t>Clemson</t>
  </si>
  <si>
    <t>Catalina</t>
  </si>
  <si>
    <t>Wooldridge</t>
  </si>
  <si>
    <t>cwooldr2@u.rochester.edu</t>
  </si>
  <si>
    <t>59 Country Club Drive</t>
  </si>
  <si>
    <t>'+1 (585) 2173405</t>
  </si>
  <si>
    <t>WOOLFOLK</t>
  </si>
  <si>
    <t>nwoolfol@u.rochester.edu</t>
  </si>
  <si>
    <t>WOOLFOLK, DELISA</t>
  </si>
  <si>
    <t>CPU BOX 272961</t>
  </si>
  <si>
    <t>260 BRADLEY TRAIL</t>
  </si>
  <si>
    <t>MONROE 121</t>
  </si>
  <si>
    <t>WORLEY</t>
  </si>
  <si>
    <t>lworley@u.rochester.edu</t>
  </si>
  <si>
    <t>SHAH, SHALINI</t>
  </si>
  <si>
    <t>CMC BOX 276480</t>
  </si>
  <si>
    <t>11 LAUREL CREST</t>
  </si>
  <si>
    <t>Haven</t>
  </si>
  <si>
    <t>Worley</t>
  </si>
  <si>
    <t>hworley@u.rochester.edu</t>
  </si>
  <si>
    <t>Battleground, WA 98604</t>
  </si>
  <si>
    <t>726 NW 25th Way</t>
  </si>
  <si>
    <t>Battleground</t>
  </si>
  <si>
    <t>'+1 (503) 7294480</t>
  </si>
  <si>
    <t>WORTLEY</t>
  </si>
  <si>
    <t>rwortley@u.rochester.edu</t>
  </si>
  <si>
    <t>WORTLEY, NICOLE</t>
  </si>
  <si>
    <t>CMC BOX 273381</t>
  </si>
  <si>
    <t>5250 OLD MILL RD NE</t>
  </si>
  <si>
    <t>1000 GENESSEE ST</t>
  </si>
  <si>
    <t>Wouliyou</t>
  </si>
  <si>
    <t>Mfouapon</t>
  </si>
  <si>
    <t>hwouliyo@u.rochester.edu</t>
  </si>
  <si>
    <t>CMC BOX 276261</t>
  </si>
  <si>
    <t>New York, NY 10039-2340</t>
  </si>
  <si>
    <t>295 W 150th St Apt 54</t>
  </si>
  <si>
    <t>10039-2340</t>
  </si>
  <si>
    <t>'+1 (646) 4967803</t>
  </si>
  <si>
    <t>KATHERYN</t>
  </si>
  <si>
    <t>WRIGHT</t>
  </si>
  <si>
    <t>kwrig21@u.rochester.edu</t>
  </si>
  <si>
    <t>WRIGHT, LORRAINE</t>
  </si>
  <si>
    <t>621 LAFFERTY CT.</t>
  </si>
  <si>
    <t>ROCHESTER HILLS</t>
  </si>
  <si>
    <t>Wright</t>
  </si>
  <si>
    <t>cwrig21@u.rochester.edu</t>
  </si>
  <si>
    <t>SHUANG</t>
  </si>
  <si>
    <t>WU</t>
  </si>
  <si>
    <t>swu34@u.rochester.edu</t>
  </si>
  <si>
    <t>WU, ZHONGHONG</t>
  </si>
  <si>
    <t>86-13955125286</t>
  </si>
  <si>
    <t>CPU BOX 271842</t>
  </si>
  <si>
    <t>ROOM502,BUILDING3,JINFENGYUAN,</t>
  </si>
  <si>
    <t>QINGYANG SOUTH ROAD</t>
  </si>
  <si>
    <t>HEFEI</t>
  </si>
  <si>
    <t>86-0551-5582416</t>
  </si>
  <si>
    <t>DEKIEWET 272</t>
  </si>
  <si>
    <t>CAITING</t>
  </si>
  <si>
    <t>cwu57@u.rochester.edu</t>
  </si>
  <si>
    <t>HONG, MIAO</t>
  </si>
  <si>
    <t>CPU BOX 273652</t>
  </si>
  <si>
    <t>HILL COURT STREET</t>
  </si>
  <si>
    <t>PINYI</t>
  </si>
  <si>
    <t>pwu8@u.rochester.edu</t>
  </si>
  <si>
    <t>TENG, VINCENT</t>
  </si>
  <si>
    <t>300 JOSEPH C. WILSON BLVD</t>
  </si>
  <si>
    <t>HOLLISTER 528</t>
  </si>
  <si>
    <t>SHENGYANG</t>
  </si>
  <si>
    <t>swu52@u.rochester.edu</t>
  </si>
  <si>
    <t>WU, BAOHUA</t>
  </si>
  <si>
    <t>Shawn</t>
  </si>
  <si>
    <t>CMC BOX 277265</t>
  </si>
  <si>
    <t>VALENTINE TOWER 920</t>
  </si>
  <si>
    <t>ywu76@u.rochester.edu</t>
  </si>
  <si>
    <t>CMC BOX 274904</t>
  </si>
  <si>
    <t>Hangtou Country Oriental Hawai</t>
  </si>
  <si>
    <t>#135 Lane 6 Hangtou Rd</t>
  </si>
  <si>
    <t>'+1 (585) 9570512</t>
  </si>
  <si>
    <t>PEIHENG</t>
  </si>
  <si>
    <t>pwu9@u.rochester.edu</t>
  </si>
  <si>
    <t>CMC BOX 274654</t>
  </si>
  <si>
    <t>Bldg 2 Rm 205 Tainjiang Dist</t>
  </si>
  <si>
    <t>Huaxinhuayuan6 Gaoqiaozhilu Rd</t>
  </si>
  <si>
    <t>'+1 (909) 3169133</t>
  </si>
  <si>
    <t>iExperience-Cape Town, South Africa</t>
  </si>
  <si>
    <t>PANZHEN</t>
  </si>
  <si>
    <t>pwu10@u.rochester.edu</t>
  </si>
  <si>
    <t>1191 South Plymouth Street</t>
  </si>
  <si>
    <t>'+1 (585) 5129157</t>
  </si>
  <si>
    <t>QIANYING</t>
  </si>
  <si>
    <t>qwu26@u.rochester.edu</t>
  </si>
  <si>
    <t>CMC BOX 273521</t>
  </si>
  <si>
    <t>Polytianyue Garden Haizhu Dist</t>
  </si>
  <si>
    <t>Room 1401, No. 12, Huiyue 2 St</t>
  </si>
  <si>
    <t>'+86 (135) 00002143</t>
  </si>
  <si>
    <t>ZIHAN</t>
  </si>
  <si>
    <t>zwu38@u.rochester.edu</t>
  </si>
  <si>
    <t>Jinxiu Road Pudong District</t>
  </si>
  <si>
    <t>Room 601, No 21, Lane 2466</t>
  </si>
  <si>
    <t>'+1 (585) 2872829</t>
  </si>
  <si>
    <t>hwu37@u.rochester.edu</t>
  </si>
  <si>
    <t>CMC BOX 274415</t>
  </si>
  <si>
    <t>Gulou East Rd</t>
  </si>
  <si>
    <t>Wu</t>
  </si>
  <si>
    <t>wuyu001010@gmail.com</t>
  </si>
  <si>
    <t>Hai An road, Street 2</t>
  </si>
  <si>
    <t>GD</t>
  </si>
  <si>
    <t>'+8613535542230</t>
  </si>
  <si>
    <t>Yusong</t>
  </si>
  <si>
    <t>wuyusonghk@163.com</t>
  </si>
  <si>
    <t>Room 402(south), 31 Xicheng Road, Licheng Street, Zengcheng District</t>
  </si>
  <si>
    <t>Zijie</t>
  </si>
  <si>
    <t>zwu41@u.rochester.edu</t>
  </si>
  <si>
    <t>Room902, No.88 Guomaoyangguang</t>
  </si>
  <si>
    <t>Xianglianli, Huli District</t>
  </si>
  <si>
    <t>'+86 15959452070</t>
  </si>
  <si>
    <t>Feiyang</t>
  </si>
  <si>
    <t>fwu20@u.rochester.edu</t>
  </si>
  <si>
    <t>Kangqiao Xishan Yufu Yard2, Building 2, Room1502</t>
  </si>
  <si>
    <t>Feiyang Wu</t>
  </si>
  <si>
    <t>rid_hao_wu@163.com</t>
  </si>
  <si>
    <t>Zhixin West Road 7#, Haidian District</t>
  </si>
  <si>
    <t>'+8613581799306</t>
  </si>
  <si>
    <t>Hao WU</t>
  </si>
  <si>
    <t>the same person</t>
  </si>
  <si>
    <t>kuixian</t>
  </si>
  <si>
    <t>kwu20@u.rochester.edu</t>
  </si>
  <si>
    <t>room 2908, No. 168, Hubin Road, Huangpu District</t>
  </si>
  <si>
    <t>'+86 15317722901</t>
  </si>
  <si>
    <t>Xuefang Li</t>
  </si>
  <si>
    <t>Jiajun</t>
  </si>
  <si>
    <t>ekkowujiajun@foxmail.com</t>
  </si>
  <si>
    <t>No. 580 Fengqi Rd.</t>
  </si>
  <si>
    <t>Xiacheng district</t>
  </si>
  <si>
    <t>'+86 13805793609</t>
  </si>
  <si>
    <t>Jiajun Wu</t>
  </si>
  <si>
    <t>xwu35@u.rochester.edu</t>
  </si>
  <si>
    <t>CMC BOX 271920</t>
  </si>
  <si>
    <t>Sijing Town</t>
  </si>
  <si>
    <t>#5 Ln 1198 Gulou Highway</t>
  </si>
  <si>
    <t>twu36@ur.rochester.edu</t>
  </si>
  <si>
    <t>3-3 Yucai Road Kuang District</t>
  </si>
  <si>
    <t>Yuanquan</t>
  </si>
  <si>
    <t>Caojie</t>
  </si>
  <si>
    <t>Zhuoer</t>
  </si>
  <si>
    <t>zwu40@u.rochester.edu</t>
  </si>
  <si>
    <t>UNIV OF ROCHESTER SCHL OF MEDICINE (ROCHESTER, NY)</t>
  </si>
  <si>
    <t>Longgang District, Banlan Road, Jialinhuaxi 5B</t>
  </si>
  <si>
    <t>'+86 15118040092</t>
  </si>
  <si>
    <t>Lin Luo</t>
  </si>
  <si>
    <t>CHANGJIE</t>
  </si>
  <si>
    <t>cwu68@u.rochester.edu</t>
  </si>
  <si>
    <t>#72 Youanmen St 2nd Bldg 1408</t>
  </si>
  <si>
    <t>CMC BOX 276665</t>
  </si>
  <si>
    <t>Longgang, Shenzhen</t>
  </si>
  <si>
    <t>Banlan Road, Jialinhuaxi 5B-421</t>
  </si>
  <si>
    <t>'+86 (151) 18040092</t>
  </si>
  <si>
    <t>Preston</t>
  </si>
  <si>
    <t>pwu17@u.rochester.edu</t>
  </si>
  <si>
    <t>CMC BOX 275732</t>
  </si>
  <si>
    <t>Villanova, PA 19085</t>
  </si>
  <si>
    <t>226 Trianon Lane</t>
  </si>
  <si>
    <t>Villanova</t>
  </si>
  <si>
    <t>'+1 (484) 5888792</t>
  </si>
  <si>
    <t>TORREY</t>
  </si>
  <si>
    <t>ENGELER</t>
  </si>
  <si>
    <t>twyatt5@u.rochester.edu</t>
  </si>
  <si>
    <t>SIT New Delhi</t>
  </si>
  <si>
    <t>New Delhi, India</t>
  </si>
  <si>
    <t>LEES, EVELYN</t>
  </si>
  <si>
    <t>9124 QUAIL HOLLOW DR.</t>
  </si>
  <si>
    <t>SANDY</t>
  </si>
  <si>
    <t>BROOKS CROSSING ST.</t>
  </si>
  <si>
    <t>WYND</t>
  </si>
  <si>
    <t>awynd@u.rochester.edu</t>
  </si>
  <si>
    <t>Apt 6</t>
  </si>
  <si>
    <t>1886 Crittenden Rd</t>
  </si>
  <si>
    <t>'+1 (443) 7650099</t>
  </si>
  <si>
    <t>Hai</t>
  </si>
  <si>
    <t>hxi@u.rochester.edu</t>
  </si>
  <si>
    <t>Rm 2A2405 Number 68 Songyuan Street Luohu District</t>
  </si>
  <si>
    <t>ZHENZHI</t>
  </si>
  <si>
    <t>XIA</t>
  </si>
  <si>
    <t>zxia3@u.rochester.edu</t>
  </si>
  <si>
    <t>LIN, WEI</t>
  </si>
  <si>
    <t>CMC BOX 276567</t>
  </si>
  <si>
    <t>RIVERVIEW APARTMENT</t>
  </si>
  <si>
    <t>yxiang7@u.rochester.edu</t>
  </si>
  <si>
    <t>Finance/Banking</t>
  </si>
  <si>
    <t>WANG, PEIYAO</t>
  </si>
  <si>
    <t>CMC BOX 276223</t>
  </si>
  <si>
    <t>1907 CRITTENDEN RD</t>
  </si>
  <si>
    <t>SHENYIJIE</t>
  </si>
  <si>
    <t>sxiang@u.rochester.edu</t>
  </si>
  <si>
    <t>210 BUILDING G RIVERVIEW</t>
  </si>
  <si>
    <t>XIAO</t>
  </si>
  <si>
    <t>yxiao24@u.rochester.edu</t>
  </si>
  <si>
    <t>CMC BOX 273738</t>
  </si>
  <si>
    <t>No 2 Nanzhugan Hutong</t>
  </si>
  <si>
    <t>Room 818, Tower B, Galaxy Soho</t>
  </si>
  <si>
    <t>'+1 (585) 2874622</t>
  </si>
  <si>
    <t>ZiYao</t>
  </si>
  <si>
    <t>Xiao</t>
  </si>
  <si>
    <t>davidxiaoziyao2002@gmail.com</t>
  </si>
  <si>
    <t>1802 Building 5 Shanquxuan Huananxincheng Nancun Town Panyu District</t>
  </si>
  <si>
    <t>Home Addressee</t>
  </si>
  <si>
    <t>Shiya</t>
  </si>
  <si>
    <t>1960723128@qq.com</t>
  </si>
  <si>
    <t>Nanhu Road Jinfa Xiaoqu</t>
  </si>
  <si>
    <t>'+86 15172477991</t>
  </si>
  <si>
    <t>Shiya Xiao</t>
  </si>
  <si>
    <t>zxiao15@u.rochester.edu</t>
  </si>
  <si>
    <t>CMC BOX 273745</t>
  </si>
  <si>
    <t>University of Rochester, River campus</t>
  </si>
  <si>
    <t>240 Chambers House, Hill Court, River-side Campus, University of Rochester</t>
  </si>
  <si>
    <t>'+1 (585) 8315551</t>
  </si>
  <si>
    <t>sxiao4@u.rochester.edu</t>
  </si>
  <si>
    <t>182 Nanhu Street</t>
  </si>
  <si>
    <t>3-2-901, Jinfa Xiaoqu</t>
  </si>
  <si>
    <t>'+86 (151) 72477991</t>
  </si>
  <si>
    <t>XINHAI</t>
  </si>
  <si>
    <t>XIE</t>
  </si>
  <si>
    <t>xxie10@u.rochester.edu</t>
  </si>
  <si>
    <t>XIE, NAN</t>
  </si>
  <si>
    <t>CPU BOX 274245</t>
  </si>
  <si>
    <t>RM. 3003 NO. 2 BUILDING</t>
  </si>
  <si>
    <t># 1688 KAIXUAN ROAD</t>
  </si>
  <si>
    <t>75 LILAC DR APT 4</t>
  </si>
  <si>
    <t>WENJING</t>
  </si>
  <si>
    <t>wxie7@u.rochester.edu</t>
  </si>
  <si>
    <t>YE, HUIJUN</t>
  </si>
  <si>
    <t>CMC BOX 276097</t>
  </si>
  <si>
    <t>38W 31ST #601</t>
  </si>
  <si>
    <t>995 GENESEE ST APT 15</t>
  </si>
  <si>
    <t>YUMAN</t>
  </si>
  <si>
    <t>yxie22@u.rochester.edu</t>
  </si>
  <si>
    <t>XU, AIFEN</t>
  </si>
  <si>
    <t>SOUTH SIDE DEKWEIT 763</t>
  </si>
  <si>
    <t>zxie13@u.rochester.edu</t>
  </si>
  <si>
    <t>CMC BOX 276274</t>
  </si>
  <si>
    <t>Huishan Dist</t>
  </si>
  <si>
    <t>#28 Shui Yun Yuan Luoshe</t>
  </si>
  <si>
    <t>'+86 (183) 06179170</t>
  </si>
  <si>
    <t>yxie27@u.rochester.edu</t>
  </si>
  <si>
    <t>Rm 101 #141 Lane 1535 Puxiu Rd</t>
  </si>
  <si>
    <t>'+1 (585) 9679885</t>
  </si>
  <si>
    <t>Chenyou</t>
  </si>
  <si>
    <t>Xie</t>
  </si>
  <si>
    <t>candicexie2017czap@outlook.com</t>
  </si>
  <si>
    <t>Room 102, Unit Bing, Building 27, Jinsexincheng, Zhonglou District</t>
  </si>
  <si>
    <t>Chenyou Xie</t>
  </si>
  <si>
    <t>Zhushan</t>
  </si>
  <si>
    <t>zxie17@u.rochester.edu</t>
  </si>
  <si>
    <t>Building No.33, Community 2, Liupukangerqu,</t>
  </si>
  <si>
    <t>Yichang</t>
  </si>
  <si>
    <t>yxie35@u.rochester.edu</t>
  </si>
  <si>
    <t>CMC BOX 272208</t>
  </si>
  <si>
    <t>Xinji</t>
  </si>
  <si>
    <t>Dongming Community, Shifu Road</t>
  </si>
  <si>
    <t>'+1 (585) 3609889</t>
  </si>
  <si>
    <t>txie9@u.rochester.edu</t>
  </si>
  <si>
    <t>Chengdu, China</t>
  </si>
  <si>
    <t>Room 101, No.45 Heng Street, Tunxi District, Huangshan City, Anhui Province</t>
  </si>
  <si>
    <t>'+1 (973) 7180738</t>
  </si>
  <si>
    <t>cxie3@u.rochester.edu</t>
  </si>
  <si>
    <t>CMC BOX 275184</t>
  </si>
  <si>
    <t>5 Brewster Ln</t>
  </si>
  <si>
    <t>'+1 (808) 2211060</t>
  </si>
  <si>
    <t>dxie3@u.rochester.edu</t>
  </si>
  <si>
    <t>Complete- Needs nomination</t>
  </si>
  <si>
    <t>Yiyang</t>
  </si>
  <si>
    <t>Xin</t>
  </si>
  <si>
    <t>yxin12@u.rochester.edu</t>
  </si>
  <si>
    <t>1-2-603</t>
  </si>
  <si>
    <t>Fang Jing Yuan, Chao Yang Wu Xian</t>
  </si>
  <si>
    <t>Chao Yang District</t>
  </si>
  <si>
    <t>Yue Xin</t>
  </si>
  <si>
    <t>DAYANG</t>
  </si>
  <si>
    <t>XING</t>
  </si>
  <si>
    <t>dxing2@u.rochester.edu</t>
  </si>
  <si>
    <t>SUN, XUEYAN</t>
  </si>
  <si>
    <t>86 18616697811</t>
  </si>
  <si>
    <t>CMC BOX 271776</t>
  </si>
  <si>
    <t>LOVEJOY 146</t>
  </si>
  <si>
    <t>Yahan</t>
  </si>
  <si>
    <t>Xing</t>
  </si>
  <si>
    <t>yxing11@u.rochester.edu</t>
  </si>
  <si>
    <t>NO.188 Jinlv 3rd Road</t>
  </si>
  <si>
    <t>Wuhou District</t>
  </si>
  <si>
    <t>'+86 18628189083</t>
  </si>
  <si>
    <t>Yahan Xing</t>
  </si>
  <si>
    <t>XIONG</t>
  </si>
  <si>
    <t>pa.xiong@simon.rochester.edu</t>
  </si>
  <si>
    <t>1201 GILSON STREET</t>
  </si>
  <si>
    <t>zxiong5@u.rochester.edu</t>
  </si>
  <si>
    <t>A1-2-1401 Shanghecun, Yuanda Rd.,</t>
  </si>
  <si>
    <t>'+1 (585) 7339765</t>
  </si>
  <si>
    <t>NINGYUAN</t>
  </si>
  <si>
    <t>nxiong@u.rochester.edu</t>
  </si>
  <si>
    <t>Jing #200 Qing Shui Ting West</t>
  </si>
  <si>
    <t>Rm 801 Bldg 15 Cang Long Yu</t>
  </si>
  <si>
    <t>'+86 (138) 05161073</t>
  </si>
  <si>
    <t>Guanchao</t>
  </si>
  <si>
    <t>Xiong</t>
  </si>
  <si>
    <t>guanchao2002@gmail.com</t>
  </si>
  <si>
    <t>401-2-19 DongHuaShiBeiLiXiQu</t>
  </si>
  <si>
    <t>Dongcheng District</t>
  </si>
  <si>
    <t>Beijing¬†¬†BJ</t>
  </si>
  <si>
    <t>Guanchao Xiong</t>
  </si>
  <si>
    <t>WANQIN</t>
  </si>
  <si>
    <t>XU</t>
  </si>
  <si>
    <t>wxu11@u.rochester.edu</t>
  </si>
  <si>
    <t>XU, WEI</t>
  </si>
  <si>
    <t>86-13709288060</t>
  </si>
  <si>
    <t>CMC BOX 276965</t>
  </si>
  <si>
    <t>qxu10@u.rochester.edu</t>
  </si>
  <si>
    <t>NI, MIAOSU</t>
  </si>
  <si>
    <t>CPU BOX 273465</t>
  </si>
  <si>
    <t>ROOM 1204, GATE 3</t>
  </si>
  <si>
    <t>149 BEILIU STREET</t>
  </si>
  <si>
    <t>NINGBO</t>
  </si>
  <si>
    <t>86-13486659061</t>
  </si>
  <si>
    <t>MAINSONNETTS 430</t>
  </si>
  <si>
    <t>EDMOND</t>
  </si>
  <si>
    <t>exu2@u.rochester.edu</t>
  </si>
  <si>
    <t>HUANG, RUQIN</t>
  </si>
  <si>
    <t>3 SKYTOP RIDGE</t>
  </si>
  <si>
    <t>OAKLAND</t>
  </si>
  <si>
    <t>1432 FLYFISHER COURT</t>
  </si>
  <si>
    <t>VIRGINIA BEACH</t>
  </si>
  <si>
    <t>WEIJING</t>
  </si>
  <si>
    <t>wxu14@u.rochester.edu</t>
  </si>
  <si>
    <t>XU, JINGJIE</t>
  </si>
  <si>
    <t>86-18817960024</t>
  </si>
  <si>
    <t>CPU BOX 276024</t>
  </si>
  <si>
    <t>RENHE YUAN99 LINE 4 BLDG 11</t>
  </si>
  <si>
    <t>XITANG QIAN ZHOU</t>
  </si>
  <si>
    <t>WUXI</t>
  </si>
  <si>
    <t>86-18651564003</t>
  </si>
  <si>
    <t>SOUTHSIDE DEKEWEIT 580</t>
  </si>
  <si>
    <t>hxu22@u.rochester.edu</t>
  </si>
  <si>
    <t>IFSA Butler Edinburgh</t>
  </si>
  <si>
    <t>XU, BO</t>
  </si>
  <si>
    <t>CMC BOX 272010</t>
  </si>
  <si>
    <t>27 PRINCE OF WALES CT</t>
  </si>
  <si>
    <t>70 ELMWOOD AVENUE</t>
  </si>
  <si>
    <t>27 Prince of Wales Ct.</t>
  </si>
  <si>
    <t>Lin Lin</t>
  </si>
  <si>
    <t>hxu30@u.rochester.edu</t>
  </si>
  <si>
    <t>YU, WAN</t>
  </si>
  <si>
    <t>149 FLAG MARSH RD</t>
  </si>
  <si>
    <t>GUILFORD</t>
  </si>
  <si>
    <t>302A RIVERVIEW E</t>
  </si>
  <si>
    <t>XIANGYI</t>
  </si>
  <si>
    <t>xxu34@u.rochester.edu</t>
  </si>
  <si>
    <t>XU, YUN</t>
  </si>
  <si>
    <t>'+8613337748628</t>
  </si>
  <si>
    <t>DEKIEWIET 0553</t>
  </si>
  <si>
    <t>axu4@u.rochester.edu</t>
  </si>
  <si>
    <t>XU, BINGREN</t>
  </si>
  <si>
    <t>CMC 275036</t>
  </si>
  <si>
    <t>46-31 66TH ST</t>
  </si>
  <si>
    <t>WOODSIDE</t>
  </si>
  <si>
    <t>RIVERVIEW APARTMENTS 300 E</t>
  </si>
  <si>
    <t>Yinglai</t>
  </si>
  <si>
    <t>Xu</t>
  </si>
  <si>
    <t>Yinglai.Xu@simon.rochester.edu</t>
  </si>
  <si>
    <t>YE, MEIJUAN</t>
  </si>
  <si>
    <t>86 13968388189</t>
  </si>
  <si>
    <t>60 CRITTENDEN BLVD APT 1001</t>
  </si>
  <si>
    <t>ZHENGYUAN</t>
  </si>
  <si>
    <t>zxu50@u.rochester.edu</t>
  </si>
  <si>
    <t>CMC BOX 271204</t>
  </si>
  <si>
    <t>Liaohe St Xinhuayuan 75 2 7 1</t>
  </si>
  <si>
    <t>oxu@u.rochester.edu</t>
  </si>
  <si>
    <t>XU, QUN</t>
  </si>
  <si>
    <t>APT 226</t>
  </si>
  <si>
    <t>5844 STRAWBERRY CIRCLE</t>
  </si>
  <si>
    <t>COMMERCE TOWNSHIP</t>
  </si>
  <si>
    <t>WENZHU</t>
  </si>
  <si>
    <t>wxu23@ur.rochester.edu</t>
  </si>
  <si>
    <t>XU, CHEN</t>
  </si>
  <si>
    <t>'+8613692157327</t>
  </si>
  <si>
    <t>669 RICHARDSON RD</t>
  </si>
  <si>
    <t>112 IVY ARCH</t>
  </si>
  <si>
    <t>YORKTOWN</t>
  </si>
  <si>
    <t>LINQI</t>
  </si>
  <si>
    <t>lxu22@u.rochester.edu</t>
  </si>
  <si>
    <t>WANG, ZILU</t>
  </si>
  <si>
    <t>CMC BOX 277115</t>
  </si>
  <si>
    <t>200 SEMINARY ST.</t>
  </si>
  <si>
    <t>PENNSBURG</t>
  </si>
  <si>
    <t>250 EXCHANGE BLVD. APT. 104</t>
  </si>
  <si>
    <t>TRACY</t>
  </si>
  <si>
    <t>txu13@u.rochester.edu</t>
  </si>
  <si>
    <t>CMC BOX 276126</t>
  </si>
  <si>
    <t>Hacienda Hts, CA 91745</t>
  </si>
  <si>
    <t>15315 Shefford St</t>
  </si>
  <si>
    <t>Hacienda Hts</t>
  </si>
  <si>
    <t>'+1 (626) 5518766</t>
  </si>
  <si>
    <t>XINRAN</t>
  </si>
  <si>
    <t>xinran.xu@simon.rochester.edu</t>
  </si>
  <si>
    <t>No. 511 Xinhua Rd</t>
  </si>
  <si>
    <t>7-2-1901, Meilin Plaza</t>
  </si>
  <si>
    <t>YIHANG</t>
  </si>
  <si>
    <t>yxu71@u.rochester.edu</t>
  </si>
  <si>
    <t>Tuoji City Square Tianbo Rd</t>
  </si>
  <si>
    <t>Room 1906 Building 8</t>
  </si>
  <si>
    <t>'+86 (135) 14955629</t>
  </si>
  <si>
    <t>Ruihan</t>
  </si>
  <si>
    <t>rxu18@u.rochester.edu</t>
  </si>
  <si>
    <t>6-302 Xiangzhang Apartment</t>
  </si>
  <si>
    <t>No. 216 Xingming Street</t>
  </si>
  <si>
    <t>'+86 18914074912</t>
  </si>
  <si>
    <t>Ruihan Xu</t>
  </si>
  <si>
    <t>Yun Long</t>
  </si>
  <si>
    <t>yxu103@u.rochester.edu</t>
  </si>
  <si>
    <t>No 126 Lane 888 Minghua Road</t>
  </si>
  <si>
    <t>'+86 15221196299</t>
  </si>
  <si>
    <t>Ningxin</t>
  </si>
  <si>
    <t>xchn6868@sina.com</t>
  </si>
  <si>
    <t>602, Building 3, Emei Garden, 386 Emeishan Road</t>
  </si>
  <si>
    <t>'+86 18553754273</t>
  </si>
  <si>
    <t>Huaigu</t>
  </si>
  <si>
    <t>hxu58@Simon.rochester.edu</t>
  </si>
  <si>
    <t>Artificial Intelligence [ARI]</t>
  </si>
  <si>
    <t>No.1288 Nanmatou Road</t>
  </si>
  <si>
    <t>BLOCK2, FLOOR2, ROOM205</t>
  </si>
  <si>
    <t>'+1 (585) 3703603</t>
  </si>
  <si>
    <t>Zhuoran</t>
  </si>
  <si>
    <t>zxu84@u.rochester.edu</t>
  </si>
  <si>
    <t>CMC BOX 273013</t>
  </si>
  <si>
    <t>99 Pucheng Road Building 10 Room 1702</t>
  </si>
  <si>
    <t>'+86 (156) 18957569</t>
  </si>
  <si>
    <t>CHAOYING</t>
  </si>
  <si>
    <t>XUE</t>
  </si>
  <si>
    <t>cxue4@u.rochester.edu</t>
  </si>
  <si>
    <t>CHEN, XIUFANG</t>
  </si>
  <si>
    <t>5609 FORT HAMILTON PK</t>
  </si>
  <si>
    <t>VALENTINE TOWER #741</t>
  </si>
  <si>
    <t>SIYU</t>
  </si>
  <si>
    <t>sxue3@u.rochester.edu</t>
  </si>
  <si>
    <t>XUE, ZHANQIANG</t>
  </si>
  <si>
    <t>'+86 13901191831</t>
  </si>
  <si>
    <t>CMC BOX 271339</t>
  </si>
  <si>
    <t>CHENHAO</t>
  </si>
  <si>
    <t>cxue6@u.rochester.edu</t>
  </si>
  <si>
    <t>CMC BOX 275926</t>
  </si>
  <si>
    <t>Feng Huang Lai Yin Yuan</t>
  </si>
  <si>
    <t>Building 69, Room 301</t>
  </si>
  <si>
    <t>'+1 (585) 2871635</t>
  </si>
  <si>
    <t>Yan</t>
  </si>
  <si>
    <t>Xue</t>
  </si>
  <si>
    <t>yxue17@u.rochester.edu</t>
  </si>
  <si>
    <t>14 Erlong Rd Xicheng</t>
  </si>
  <si>
    <t>??</t>
  </si>
  <si>
    <t>High School Address</t>
  </si>
  <si>
    <t>Sihan</t>
  </si>
  <si>
    <t>sxue8@u.rochester.edu</t>
  </si>
  <si>
    <t>yxue25@simon.rochester.edu</t>
  </si>
  <si>
    <t>316 University Park</t>
  </si>
  <si>
    <t>'+1 (585) 3518788</t>
  </si>
  <si>
    <t>YADEN</t>
  </si>
  <si>
    <t>syaden@u.rochester.edu</t>
  </si>
  <si>
    <t>YADEN, CAROLYN</t>
  </si>
  <si>
    <t>APT 725</t>
  </si>
  <si>
    <t>1302 WOODVIEW LAIR</t>
  </si>
  <si>
    <t>CHESAPEAKE</t>
  </si>
  <si>
    <t>cyan5@u.rochester.edu</t>
  </si>
  <si>
    <t>XU, LIANGFANG</t>
  </si>
  <si>
    <t>86-15803268988</t>
  </si>
  <si>
    <t>310 EXCHANGE BLVD.</t>
  </si>
  <si>
    <t>APT 245</t>
  </si>
  <si>
    <t>XIAOFEI</t>
  </si>
  <si>
    <t>xyan10@u.rochester.edu</t>
  </si>
  <si>
    <t>CMC BOX 274634</t>
  </si>
  <si>
    <t>Zhenhua Rd Baoshan Dist</t>
  </si>
  <si>
    <t>Rm 502 #23 Lane 999</t>
  </si>
  <si>
    <t>'+86 (181) 17210393</t>
  </si>
  <si>
    <t>Ziyao</t>
  </si>
  <si>
    <t>yziyao@u.rochester.edu</t>
  </si>
  <si>
    <t>1-3301, Weipenghuayuan, Zhenzhong Rd</t>
  </si>
  <si>
    <t>'+86 13691752086</t>
  </si>
  <si>
    <t>Ziyao Yan</t>
  </si>
  <si>
    <t>YUNSHAN</t>
  </si>
  <si>
    <t>yyang60@u.rochester.edu</t>
  </si>
  <si>
    <t>LEI, PENG</t>
  </si>
  <si>
    <t>86-13026689036</t>
  </si>
  <si>
    <t>CPU BOX 275082</t>
  </si>
  <si>
    <t>36-5D CUIDIWAN XINZHOU RD</t>
  </si>
  <si>
    <t>FUTIAN DISTRICT</t>
  </si>
  <si>
    <t>SHENZHEN</t>
  </si>
  <si>
    <t>86-755-33349699</t>
  </si>
  <si>
    <t>ORRIN 548</t>
  </si>
  <si>
    <t>SHOUTINAN ROAD</t>
  </si>
  <si>
    <t>BOGUANG</t>
  </si>
  <si>
    <t>byang11@u.rochester.edu</t>
  </si>
  <si>
    <t>YANG, XIJIANG</t>
  </si>
  <si>
    <t>CMC BOX 272753</t>
  </si>
  <si>
    <t>2299 BRIGHTON HENRIETTA ROAD</t>
  </si>
  <si>
    <t>WEN-HSIN</t>
  </si>
  <si>
    <t>wyang21@u.rochester.edu</t>
  </si>
  <si>
    <t>SU, PATTON</t>
  </si>
  <si>
    <t>CMC BOX 276526</t>
  </si>
  <si>
    <t>1236 S PLYMOUTH AVE BUILDING D</t>
  </si>
  <si>
    <t>289  HIGHLAND AVE., APT. 305</t>
  </si>
  <si>
    <t>SOMERVILLE</t>
  </si>
  <si>
    <t>RAEYIE</t>
  </si>
  <si>
    <t>ryang12@u.rochester.edu</t>
  </si>
  <si>
    <t>YEH, SHUYUAN</t>
  </si>
  <si>
    <t>155 ASHLEY DRIVE</t>
  </si>
  <si>
    <t>649B MAIN ST</t>
  </si>
  <si>
    <t>ZIPEI</t>
  </si>
  <si>
    <t>zyang35@u.rochester.edu</t>
  </si>
  <si>
    <t>ZHAO, ZHENG</t>
  </si>
  <si>
    <t>CMC BOX 276006</t>
  </si>
  <si>
    <t>1500S PLYMOUTH AVE</t>
  </si>
  <si>
    <t>JIAYUE</t>
  </si>
  <si>
    <t>jyang76@u.rochester.edu</t>
  </si>
  <si>
    <t>OUYANG, JINYI</t>
  </si>
  <si>
    <t>CMC BOX 276736</t>
  </si>
  <si>
    <t>VALENTINE 510</t>
  </si>
  <si>
    <t>YAHAN</t>
  </si>
  <si>
    <t>yyang92@u.rochester.edu</t>
  </si>
  <si>
    <t>WEI, KE</t>
  </si>
  <si>
    <t>CMC BOX 273997</t>
  </si>
  <si>
    <t>500 JOSEPH C. BLVD WILSON</t>
  </si>
  <si>
    <t>YANWEI</t>
  </si>
  <si>
    <t>yyang105@u.rochester.edu</t>
  </si>
  <si>
    <t>YANG, JIEYI</t>
  </si>
  <si>
    <t>CMC BOX 275435</t>
  </si>
  <si>
    <t>2002 E 29TH ST</t>
  </si>
  <si>
    <t>2002, E29TH ST</t>
  </si>
  <si>
    <t>RUOZHOU</t>
  </si>
  <si>
    <t>ruozhou.yang@simon.rochester.edu</t>
  </si>
  <si>
    <t>Room 2403, Haizhu District</t>
  </si>
  <si>
    <t>41 Hao Jing Road, Building A</t>
  </si>
  <si>
    <t>'+86 (189) 22217510</t>
  </si>
  <si>
    <t>tyang20@u.rochester.edu</t>
  </si>
  <si>
    <t>CMC BOX 275639</t>
  </si>
  <si>
    <t>Dongying</t>
  </si>
  <si>
    <t>Shenghongjingyuan 35-102</t>
  </si>
  <si>
    <t>'+1 (585) 3606770</t>
  </si>
  <si>
    <t>RUICHEN</t>
  </si>
  <si>
    <t>ryang17@u.rochester.edu</t>
  </si>
  <si>
    <t>CMC BOX 272265</t>
  </si>
  <si>
    <t>Nangang Dist.</t>
  </si>
  <si>
    <t>No. 138-2 Fanrong Street,</t>
  </si>
  <si>
    <t>'+1 (585) 4045217</t>
  </si>
  <si>
    <t>yyang129@u.rochester.edu</t>
  </si>
  <si>
    <t>CMC BOX 276077</t>
  </si>
  <si>
    <t>Yiwu</t>
  </si>
  <si>
    <t>#620 Jiangdong St</t>
  </si>
  <si>
    <t>'+1 (585) 3603376</t>
  </si>
  <si>
    <t>YAXIN</t>
  </si>
  <si>
    <t>yyang109@u.rochester.edu</t>
  </si>
  <si>
    <t>Area #3 Apt 3 406</t>
  </si>
  <si>
    <t>60 Erhuan W Rd Rangqiao Grdn</t>
  </si>
  <si>
    <t>'+86 (158) 59051632</t>
  </si>
  <si>
    <t>CAN</t>
  </si>
  <si>
    <t>cyang51@u.rochester.edu</t>
  </si>
  <si>
    <t>CMC BOX 275621</t>
  </si>
  <si>
    <t>Rd Shijingshan Dist</t>
  </si>
  <si>
    <t>803 Unit 2 Bldg 6 Xiangshan S</t>
  </si>
  <si>
    <t>'+86 (187) 01097536</t>
  </si>
  <si>
    <t>SHUYUE</t>
  </si>
  <si>
    <t>syang61@u.rochester.edu</t>
  </si>
  <si>
    <t>CMC BOX 275862</t>
  </si>
  <si>
    <t>Pujian Rd, Pudong New Dist.</t>
  </si>
  <si>
    <t>Room 102, No.33, Lane 1288,</t>
  </si>
  <si>
    <t>'+86 (189) 01890521</t>
  </si>
  <si>
    <t>ZONGXUAN</t>
  </si>
  <si>
    <t>zyang53@u.rochester.edu</t>
  </si>
  <si>
    <t>changsha</t>
  </si>
  <si>
    <t>Yuan 29 Bldg 1601 Rm</t>
  </si>
  <si>
    <t>south of furong road</t>
  </si>
  <si>
    <t>'+86 (137) 87728866</t>
  </si>
  <si>
    <t>hyang52@u.rochester.edu</t>
  </si>
  <si>
    <t>CMC BOX 273053</t>
  </si>
  <si>
    <t>Room 3-109 Dongda City Garden</t>
  </si>
  <si>
    <t>'+1 (585) 3699781</t>
  </si>
  <si>
    <t>YIDONG</t>
  </si>
  <si>
    <t>yyang110@u.rochester.edu</t>
  </si>
  <si>
    <t>CMC BOX 274501</t>
  </si>
  <si>
    <t>Panfu Lu Yuexiu Dist</t>
  </si>
  <si>
    <t>Rm 805 Unit West Taifeng Dasha</t>
  </si>
  <si>
    <t>'+1 (585) 7662675</t>
  </si>
  <si>
    <t>Congyu</t>
  </si>
  <si>
    <t>Yang</t>
  </si>
  <si>
    <t>2528495469@qq.com</t>
  </si>
  <si>
    <t>Chang'an South Road 6th, Yanta District, Xi'an, Shaanxi, China</t>
  </si>
  <si>
    <t>Shaanxi</t>
  </si>
  <si>
    <t>'+8618629627776</t>
  </si>
  <si>
    <t>Congyu Yang</t>
  </si>
  <si>
    <t>Zi</t>
  </si>
  <si>
    <t>zyang63@u.rochester.edu</t>
  </si>
  <si>
    <t>Jindi Central Shijia 6-101, Houshayu Yuqing Rd, Konggang Street, Shunyi District</t>
  </si>
  <si>
    <t>'+8618500286682</t>
  </si>
  <si>
    <t>Xiaoqiong Chen</t>
  </si>
  <si>
    <t>Mother-Daughter</t>
  </si>
  <si>
    <t>yanyan</t>
  </si>
  <si>
    <t>yang</t>
  </si>
  <si>
    <t>1582654778@QQ.COM</t>
  </si>
  <si>
    <t>16 lizhou rd</t>
  </si>
  <si>
    <t>yuyao</t>
  </si>
  <si>
    <t>'+86 13486057677</t>
  </si>
  <si>
    <t>'+86 15857466388</t>
  </si>
  <si>
    <t>Canyu</t>
  </si>
  <si>
    <t>jack.yang@biacademy.cn</t>
  </si>
  <si>
    <t>13-2-28 No.1 Shuanggang Rd. Yuzhong dist.</t>
  </si>
  <si>
    <t>Hong Yu</t>
  </si>
  <si>
    <t>Mother and son</t>
  </si>
  <si>
    <t>QIANRUI</t>
  </si>
  <si>
    <t>qyang21@u.rochester.edu</t>
  </si>
  <si>
    <t>CMC BOX 274434</t>
  </si>
  <si>
    <t>22-1-601</t>
  </si>
  <si>
    <t>Hadain District Meiliyuan</t>
  </si>
  <si>
    <t>'+1 (509) 8229589</t>
  </si>
  <si>
    <t>Ruyun</t>
  </si>
  <si>
    <t>yangruyun831@163.com</t>
  </si>
  <si>
    <t>318 Shuhui Road</t>
  </si>
  <si>
    <t>6-1-301</t>
  </si>
  <si>
    <t>'+86-15108418091</t>
  </si>
  <si>
    <t>Family</t>
  </si>
  <si>
    <t>cyang60@u.rochester.edu</t>
  </si>
  <si>
    <t>CMC BOX 274401</t>
  </si>
  <si>
    <t>Yanta District, Xi'an</t>
  </si>
  <si>
    <t>Xian Wall Material Design Institute</t>
  </si>
  <si>
    <t>7-701, No.6 Chang'an South Street</t>
  </si>
  <si>
    <t>'+1 (585) 7486607</t>
  </si>
  <si>
    <t>cyang59@u.rochester.edu</t>
  </si>
  <si>
    <t>CMC BOX 276219</t>
  </si>
  <si>
    <t>Yuzhong Dist</t>
  </si>
  <si>
    <t>28-13-2 No.1 Shuanggang Road</t>
  </si>
  <si>
    <t>'+86 (150) 23052370</t>
  </si>
  <si>
    <t>Peizhen</t>
  </si>
  <si>
    <t>pyang11@u.rochester.edu</t>
  </si>
  <si>
    <t>CMC BOX 272134</t>
  </si>
  <si>
    <t>Apt308</t>
  </si>
  <si>
    <t>245 Mount Hope Ave</t>
  </si>
  <si>
    <t>'+86 (135) 32363300</t>
  </si>
  <si>
    <t>Yufeng</t>
  </si>
  <si>
    <t>yyang121@u.rochester.edu</t>
  </si>
  <si>
    <t>CMC BOX 275573</t>
  </si>
  <si>
    <t>Rm 1206 No 97 Lane 2000 Gudai</t>
  </si>
  <si>
    <t>Zhao</t>
  </si>
  <si>
    <t>zyang67@u.rochester.edu</t>
  </si>
  <si>
    <t>Zoey</t>
  </si>
  <si>
    <t>CMC BOX 277014</t>
  </si>
  <si>
    <t>13#1606 Wankexingyuan</t>
  </si>
  <si>
    <t>'+86 (185) 10387709</t>
  </si>
  <si>
    <t>vyang@u.rochester.edu</t>
  </si>
  <si>
    <t>Complete application- Needs nomination</t>
  </si>
  <si>
    <t>CMC BOX 273666</t>
  </si>
  <si>
    <t>155 Ashley Dr</t>
  </si>
  <si>
    <t>'+1 (585) 3543831</t>
  </si>
  <si>
    <t>Kaelan</t>
  </si>
  <si>
    <t>ayang19@u.rochester.edu</t>
  </si>
  <si>
    <t>CMC BOX 272427</t>
  </si>
  <si>
    <t>Belmont, MA 02478-3880</t>
  </si>
  <si>
    <t>67 Betts Rd</t>
  </si>
  <si>
    <t>'+1 (617) 5866478</t>
  </si>
  <si>
    <t>Lexiang</t>
  </si>
  <si>
    <t>lyang50@u.rochester.edu</t>
  </si>
  <si>
    <t>Nominated 8-22-24</t>
  </si>
  <si>
    <t>CMC BOX 274357</t>
  </si>
  <si>
    <t>CMC274357,500 Joseph C.Wilson Blvd.</t>
  </si>
  <si>
    <t>'+86 (189) 28464848</t>
  </si>
  <si>
    <t>Yuxuan</t>
  </si>
  <si>
    <t>yyang180@simon.rochester.edu</t>
  </si>
  <si>
    <t>Financial Technology &amp; Artificial Intelligence [FAI]</t>
  </si>
  <si>
    <t>1-704 Zijin Huafu, Longfang Ro</t>
  </si>
  <si>
    <t>'+1 (317) 5523889</t>
  </si>
  <si>
    <t>jyang140@Simon.rochester.edu</t>
  </si>
  <si>
    <t>183 E Main St.</t>
  </si>
  <si>
    <t>'+1 (585) 3170327</t>
  </si>
  <si>
    <t>Hoyeon</t>
  </si>
  <si>
    <t>hyang69@u.rochester.edu</t>
  </si>
  <si>
    <t>pending PS CAFs Nomination date 8/22</t>
  </si>
  <si>
    <t>CMC BOX 277009</t>
  </si>
  <si>
    <t>Westwood, NJ 07675-7331</t>
  </si>
  <si>
    <t>159 Brownstone Ct</t>
  </si>
  <si>
    <t>'+1 (551) 5020778</t>
  </si>
  <si>
    <t>Created: 06/29/2025 Last Updated: 07/20/2025 @ 05:42:11 PM Last Viewed by Applicant: 7/28</t>
  </si>
  <si>
    <t>ZIYUAN</t>
  </si>
  <si>
    <t>zyao7@u.rochester.edu</t>
  </si>
  <si>
    <t>Adolescence Education: Mathematics [TM3]</t>
  </si>
  <si>
    <t>Apt 708</t>
  </si>
  <si>
    <t>335 Mount Hope Ave</t>
  </si>
  <si>
    <t>'+1 (781) 3756897</t>
  </si>
  <si>
    <t>CUHK  TC</t>
  </si>
  <si>
    <t>yyao23@u.rochester.edu</t>
  </si>
  <si>
    <t>CMC BOX 276087</t>
  </si>
  <si>
    <t>Shahe E Rd Nanshan Dist</t>
  </si>
  <si>
    <t>2 13d Bldg 2 Shiji Village</t>
  </si>
  <si>
    <t>'+86 (158) 11832603</t>
  </si>
  <si>
    <t>cyao10@u.rochester.edu</t>
  </si>
  <si>
    <t>CMC BOX 271501</t>
  </si>
  <si>
    <t>'+1 (860) 5699686</t>
  </si>
  <si>
    <t>Yao</t>
  </si>
  <si>
    <t>yyfjessi430@gmail.com</t>
  </si>
  <si>
    <t>Room 702, Unit 1, Bldg M, Lijingqinyuan, Dali Rd., Lubei District</t>
  </si>
  <si>
    <t>Tangshan</t>
  </si>
  <si>
    <t>Hebei</t>
  </si>
  <si>
    <t>'+86 15232542021</t>
  </si>
  <si>
    <t>Yifei Yao</t>
  </si>
  <si>
    <t>QUAN</t>
  </si>
  <si>
    <t>qyao@u.rochester.edu</t>
  </si>
  <si>
    <t>CMC BOX 271853</t>
  </si>
  <si>
    <t>No.555 Jing'an District</t>
  </si>
  <si>
    <t>Room 0106 Taixing Rd</t>
  </si>
  <si>
    <t>'+1 (802) 8293930</t>
  </si>
  <si>
    <t>yyao32@u.rochester.edu</t>
  </si>
  <si>
    <t>Dali Rd., Lubei District</t>
  </si>
  <si>
    <t>Rm 702, Unit 1, Bldg M, Lijing Qinyuan</t>
  </si>
  <si>
    <t>'+1 (848) 2479624</t>
  </si>
  <si>
    <t>Ye</t>
  </si>
  <si>
    <t>yyao40@simon.rochester.edu</t>
  </si>
  <si>
    <t>Room 702, No. 1, Lane 428 Qinz</t>
  </si>
  <si>
    <t>'+1 (365) 8834399</t>
  </si>
  <si>
    <t>SEBASTIAN</t>
  </si>
  <si>
    <t>YAPOR PINEIRO</t>
  </si>
  <si>
    <t>syaporpi@u.rochester.edu</t>
  </si>
  <si>
    <t>YAPOR, ANTONIO</t>
  </si>
  <si>
    <t>CPU BOX 276495</t>
  </si>
  <si>
    <t>BURTON 009</t>
  </si>
  <si>
    <t>2470 NW 102 PL. STE. 101</t>
  </si>
  <si>
    <t>MIAMI</t>
  </si>
  <si>
    <t>YARBERRY</t>
  </si>
  <si>
    <t>ROLAND</t>
  </si>
  <si>
    <t>jyarberr@u.rochester.edu</t>
  </si>
  <si>
    <t>YARBERRY, CATHERINE</t>
  </si>
  <si>
    <t>4825 ADMIRATION DR</t>
  </si>
  <si>
    <t>BLDG C., RIVERVIEW APARTMENTS</t>
  </si>
  <si>
    <t>CSA Vienna  NC</t>
  </si>
  <si>
    <t>YARMOFF</t>
  </si>
  <si>
    <t>eyarmoff@u.rochester.edu</t>
  </si>
  <si>
    <t>BULLIS, DAVE</t>
  </si>
  <si>
    <t>CPU BOX 275930</t>
  </si>
  <si>
    <t>3 AVENUE FENELON</t>
  </si>
  <si>
    <t>MAISONS LAFFITTE</t>
  </si>
  <si>
    <t>YAROSH</t>
  </si>
  <si>
    <t>ryarosh@u.rochester.edu</t>
  </si>
  <si>
    <t>YAROSH, SHERI</t>
  </si>
  <si>
    <t>2156 IGLEHART AVE</t>
  </si>
  <si>
    <t>ST. PAUL</t>
  </si>
  <si>
    <t>1236 PLYMOUTH AVE RIVERVIEW A</t>
  </si>
  <si>
    <t>LAUREL ANNE</t>
  </si>
  <si>
    <t>YARTZ</t>
  </si>
  <si>
    <t>laurel.yartz@simon.rochester.edu</t>
  </si>
  <si>
    <t>YARUSSI</t>
  </si>
  <si>
    <t>MARIANO</t>
  </si>
  <si>
    <t>ayarussi@u.rochester.edu</t>
  </si>
  <si>
    <t>YARUSSI, ANTHONY</t>
  </si>
  <si>
    <t>CPU BOX 275907</t>
  </si>
  <si>
    <t>68 HEMLOCK DRIVE</t>
  </si>
  <si>
    <t>GRAND ISLAND</t>
  </si>
  <si>
    <t>285 CRITTENDON</t>
  </si>
  <si>
    <t>myarussi@u.rochester.edu</t>
  </si>
  <si>
    <t>YARUSSI, MARY</t>
  </si>
  <si>
    <t>RIVERVIEW, ROOM 303</t>
  </si>
  <si>
    <t>15 ROSEWOOD DRIVE</t>
  </si>
  <si>
    <t>HACKETTSTOWN</t>
  </si>
  <si>
    <t>YATES</t>
  </si>
  <si>
    <t>PATRICIA</t>
  </si>
  <si>
    <t>cyates@u.rochester.edu</t>
  </si>
  <si>
    <t>YATES, AMY</t>
  </si>
  <si>
    <t>CMC BOX 275759</t>
  </si>
  <si>
    <t>50 PEEL ST</t>
  </si>
  <si>
    <t>SELKIRK</t>
  </si>
  <si>
    <t>RIVERVIEW 108B</t>
  </si>
  <si>
    <t>YAU</t>
  </si>
  <si>
    <t>jyau4@u.rochester.edu</t>
  </si>
  <si>
    <t>QIU, ZE DIAN</t>
  </si>
  <si>
    <t>5 W BELLAQUA ESTATES DR</t>
  </si>
  <si>
    <t>BURTON 221</t>
  </si>
  <si>
    <t>5 W Bellaqua Estates  Dr</t>
  </si>
  <si>
    <t>585-729-6619</t>
  </si>
  <si>
    <t>Ze Dian Qiu</t>
  </si>
  <si>
    <t>Just'Hana</t>
  </si>
  <si>
    <t>Yawn-Gordon</t>
  </si>
  <si>
    <t>Jazmara</t>
  </si>
  <si>
    <t>jyawngor@u.rochester.edu</t>
  </si>
  <si>
    <t>CMC BOX 275005</t>
  </si>
  <si>
    <t>Scottsville, NY 14546-1047</t>
  </si>
  <si>
    <t>483 Robert Quigley Dr</t>
  </si>
  <si>
    <t>Scottsville</t>
  </si>
  <si>
    <t>14546-1047</t>
  </si>
  <si>
    <t>'+1 (585) 2818242</t>
  </si>
  <si>
    <t>SIFAN</t>
  </si>
  <si>
    <t>YE</t>
  </si>
  <si>
    <t>sye8@u.rochester.edu</t>
  </si>
  <si>
    <t>SUN, QIUYUE</t>
  </si>
  <si>
    <t>CMC BOX 272116</t>
  </si>
  <si>
    <t>ANDERSON RESIDENTIAL HALL 360</t>
  </si>
  <si>
    <t>JINGKAI</t>
  </si>
  <si>
    <t>jye15@u.rochester.edu</t>
  </si>
  <si>
    <t>CMC BOX 272454</t>
  </si>
  <si>
    <t>26-2-301 Xixiyunlu</t>
  </si>
  <si>
    <t>'+1 (585) 7101321</t>
  </si>
  <si>
    <t>HAONAN</t>
  </si>
  <si>
    <t>hye10@u.rochester.edu</t>
  </si>
  <si>
    <t>Building No.4, Unit1, Room 301</t>
  </si>
  <si>
    <t>Jiuhuan Road, QinYueLi,</t>
  </si>
  <si>
    <t>Jiarong</t>
  </si>
  <si>
    <t>jye20@u.rochester.edu</t>
  </si>
  <si>
    <t>Room102 NO.6 Lane1398</t>
  </si>
  <si>
    <t>Changning District</t>
  </si>
  <si>
    <t>'+8613482540415</t>
  </si>
  <si>
    <t>Puhua</t>
  </si>
  <si>
    <t>yph0112@163.com</t>
  </si>
  <si>
    <t>#1 Chunfeng Road</t>
  </si>
  <si>
    <t>Tianshui</t>
  </si>
  <si>
    <t>Gansu</t>
  </si>
  <si>
    <t>KECHENG</t>
  </si>
  <si>
    <t>kye@u.rochester.edu</t>
  </si>
  <si>
    <t>Putuo, Shanghai</t>
  </si>
  <si>
    <t>Room 517</t>
  </si>
  <si>
    <t>NO 599 YunLing East Road Building 12</t>
  </si>
  <si>
    <t>'+1 (609) 3259470</t>
  </si>
  <si>
    <t>Enyu</t>
  </si>
  <si>
    <t>3393432917@qq.com</t>
  </si>
  <si>
    <t>Room 402(South) 31 Xicheng Road, Licheng Street, Zengcheng District</t>
  </si>
  <si>
    <t>'+8615817159110</t>
  </si>
  <si>
    <t>Teng Siong</t>
  </si>
  <si>
    <t>Yeap</t>
  </si>
  <si>
    <t>tyeap@simon.rochester.edu</t>
  </si>
  <si>
    <t>Microbiology SMH</t>
  </si>
  <si>
    <t>KYRA</t>
  </si>
  <si>
    <t>YEHLE</t>
  </si>
  <si>
    <t>JEANNERET</t>
  </si>
  <si>
    <t>kyehle@u.rochester.edu</t>
  </si>
  <si>
    <t>Lakewood, CO 80226-2512</t>
  </si>
  <si>
    <t>11215 W Center Ave</t>
  </si>
  <si>
    <t>Lakewood</t>
  </si>
  <si>
    <t>80226-2512</t>
  </si>
  <si>
    <t>'+1 (303) 3243189</t>
  </si>
  <si>
    <t>Yelencsics</t>
  </si>
  <si>
    <t>kyelencs@u.rochester.edu</t>
  </si>
  <si>
    <t>Honeoye Falls, NY 14472-9009</t>
  </si>
  <si>
    <t>12 Old French Rd</t>
  </si>
  <si>
    <t>Honeoye Falls</t>
  </si>
  <si>
    <t>14472-9009</t>
  </si>
  <si>
    <t>'+1 (585) 3533582</t>
  </si>
  <si>
    <t>RIVA</t>
  </si>
  <si>
    <t>YEO</t>
  </si>
  <si>
    <t>ryeo@u.rochester.edu</t>
  </si>
  <si>
    <t>HAN, LIU LIU</t>
  </si>
  <si>
    <t>4552 MESA BLVD</t>
  </si>
  <si>
    <t>Seungju</t>
  </si>
  <si>
    <t>Yeo</t>
  </si>
  <si>
    <t>syeo2@me.rochester.edu</t>
  </si>
  <si>
    <t>673 Richardson Rd</t>
  </si>
  <si>
    <t>'+1 (585) 7389399</t>
  </si>
  <si>
    <t>8-203, 42, Olympic-ro4gil, Songpa-gu</t>
  </si>
  <si>
    <t>Seoul</t>
  </si>
  <si>
    <t>REPUBLIC OF KOREA (SOUTH KOREA)</t>
  </si>
  <si>
    <t>'+82-10-2932-3875</t>
  </si>
  <si>
    <t>Bongku Yeo</t>
  </si>
  <si>
    <t>Connie</t>
  </si>
  <si>
    <t>cyeo3@u.rochester.edu</t>
  </si>
  <si>
    <t>Old Tappan, NJ 07675-7318</t>
  </si>
  <si>
    <t>24 Davies Drive</t>
  </si>
  <si>
    <t>'+1 (201) 7839893</t>
  </si>
  <si>
    <t>BRIANA</t>
  </si>
  <si>
    <t>YESU</t>
  </si>
  <si>
    <t>byesu@u.rochester.edu</t>
  </si>
  <si>
    <t>YESU, PATTI</t>
  </si>
  <si>
    <t>CMC BOX 271190</t>
  </si>
  <si>
    <t>337 NORTH EVERETT AVENUE</t>
  </si>
  <si>
    <t>SCRANTON</t>
  </si>
  <si>
    <t>Sum Ying Carey</t>
  </si>
  <si>
    <t>Yeung</t>
  </si>
  <si>
    <t>syeung3@u.rochester.edu</t>
  </si>
  <si>
    <t>52 Conduit Road, Mid-Levels</t>
  </si>
  <si>
    <t>11/D, Valiant Park,</t>
  </si>
  <si>
    <t>'+1 (929) 5518352</t>
  </si>
  <si>
    <t>Leta</t>
  </si>
  <si>
    <t>leta.yi@rochester.edu</t>
  </si>
  <si>
    <t>YI, YAJUN</t>
  </si>
  <si>
    <t>CMC BOX 276768</t>
  </si>
  <si>
    <t>180 CHESWICKE LANE</t>
  </si>
  <si>
    <t>40 NORFOLK ST</t>
  </si>
  <si>
    <t>kyi5@u.rochester.edu</t>
  </si>
  <si>
    <t>YI, WON</t>
  </si>
  <si>
    <t>4116 VENETO COURT</t>
  </si>
  <si>
    <t>PLEASANTON</t>
  </si>
  <si>
    <t>RIVERVIEW 404B</t>
  </si>
  <si>
    <t>ZHOUHAO</t>
  </si>
  <si>
    <t>YIN</t>
  </si>
  <si>
    <t>zyin6@u.rochester.edu</t>
  </si>
  <si>
    <t>#12 Jiaxing Huayuan</t>
  </si>
  <si>
    <t>'+1 (585) 5309365</t>
  </si>
  <si>
    <t>HOUYUAN</t>
  </si>
  <si>
    <t>hyin9@u.rochester.edu</t>
  </si>
  <si>
    <t>CMC BOX 271784</t>
  </si>
  <si>
    <t>Bejing</t>
  </si>
  <si>
    <t>C9 3 301 Lincui Rd Guoao Vil</t>
  </si>
  <si>
    <t>'+1 (585) 4450974</t>
  </si>
  <si>
    <t>Yin</t>
  </si>
  <si>
    <t>1577589208@qq.com</t>
  </si>
  <si>
    <t>Room 1602, Building 15, Gaozhou road 100, Nanqiao town, Fengxian district</t>
  </si>
  <si>
    <t>'+86 18019464079</t>
  </si>
  <si>
    <t>Zi Yin</t>
  </si>
  <si>
    <t>Chenyu</t>
  </si>
  <si>
    <t>chyin1118@163.com</t>
  </si>
  <si>
    <t>Room 2501, Building 5</t>
  </si>
  <si>
    <t>District A, ZhengRongRunFeng,</t>
  </si>
  <si>
    <t>No.166 WuHou Street, Jianye District</t>
  </si>
  <si>
    <t>YONGJIE</t>
  </si>
  <si>
    <t>yyin15@u.rochester.edu</t>
  </si>
  <si>
    <t>CMC BOX 271406</t>
  </si>
  <si>
    <t>#17 Jinrongdajie Xicheng Dist</t>
  </si>
  <si>
    <t>Beijing Financial Assets Excng</t>
  </si>
  <si>
    <t>'+1 (585) 2856921</t>
  </si>
  <si>
    <t>yyin18@u.rochester.edu</t>
  </si>
  <si>
    <t>Block 2 Room 403</t>
  </si>
  <si>
    <t>'+1 (585) 4980496</t>
  </si>
  <si>
    <t>Siyi</t>
  </si>
  <si>
    <t>syin5@u.rochester.edu</t>
  </si>
  <si>
    <t>CMC BOX 276720</t>
  </si>
  <si>
    <t>Hanyang District</t>
  </si>
  <si>
    <t>Room 201 Building E10, XiangLongShiDai DaGongGuan</t>
  </si>
  <si>
    <t>'+86 (188) 71477596</t>
  </si>
  <si>
    <t>WEIJUN</t>
  </si>
  <si>
    <t>YING</t>
  </si>
  <si>
    <t>wying2@u.rochester.edu</t>
  </si>
  <si>
    <t>DAI, XIAOLAN</t>
  </si>
  <si>
    <t>86-18968777878</t>
  </si>
  <si>
    <t>PO BOX 276699</t>
  </si>
  <si>
    <t>LOVEJOY 149</t>
  </si>
  <si>
    <t>YINGYE</t>
  </si>
  <si>
    <t>yying@u.rochester.edu</t>
  </si>
  <si>
    <t>CAI, DINGGUO</t>
  </si>
  <si>
    <t>'+8613858097761</t>
  </si>
  <si>
    <t>CMC BOX 274677</t>
  </si>
  <si>
    <t>ROOM 510, 375 MT.HOPE AVENUE</t>
  </si>
  <si>
    <t>ERIE HARBOR APARTMENT</t>
  </si>
  <si>
    <t>JOO HEE</t>
  </si>
  <si>
    <t>YOON</t>
  </si>
  <si>
    <t>jyoon20@u.rochester.edu</t>
  </si>
  <si>
    <t>YOON, DONGIL</t>
  </si>
  <si>
    <t>261 WYCKOFF AVE.</t>
  </si>
  <si>
    <t>RIVERVIEW APARTMENTS 302</t>
  </si>
  <si>
    <t>HYERIN</t>
  </si>
  <si>
    <t>hyoon14@u.rochester.edu</t>
  </si>
  <si>
    <t>KIM, GRACE</t>
  </si>
  <si>
    <t>CMC BOX 275166</t>
  </si>
  <si>
    <t>12661 HERON RIDGE DR</t>
  </si>
  <si>
    <t>ZIYI</t>
  </si>
  <si>
    <t>YOU</t>
  </si>
  <si>
    <t>zyou5@u.rochester.edu</t>
  </si>
  <si>
    <t>DONG, YING</t>
  </si>
  <si>
    <t>86 13917026746</t>
  </si>
  <si>
    <t>CMC BOX 276220</t>
  </si>
  <si>
    <t>HOLLISTER 540</t>
  </si>
  <si>
    <t>YOUNG</t>
  </si>
  <si>
    <t>byoung16@u.rochester.edu</t>
  </si>
  <si>
    <t>Arcadia U. Granada, Spain TC</t>
  </si>
  <si>
    <t>YOUNG, KEN</t>
  </si>
  <si>
    <t>CMC BOX 271220</t>
  </si>
  <si>
    <t>23 BRIDGE STREET</t>
  </si>
  <si>
    <t>JARROD</t>
  </si>
  <si>
    <t>jyoung32@u.rochester.edu</t>
  </si>
  <si>
    <t>YOUNG, DAVID</t>
  </si>
  <si>
    <t>CMC BOX 273802</t>
  </si>
  <si>
    <t>6 TANGLEWOOD RD</t>
  </si>
  <si>
    <t>CROSBY 131</t>
  </si>
  <si>
    <t>McKenna</t>
  </si>
  <si>
    <t>Young</t>
  </si>
  <si>
    <t>myoung45@u.Rochester.edu</t>
  </si>
  <si>
    <t>lyu18@u.rochester.edu</t>
  </si>
  <si>
    <t>MA, JIANPING</t>
  </si>
  <si>
    <t>CMC BOX 274717</t>
  </si>
  <si>
    <t>203 ROSSITER</t>
  </si>
  <si>
    <t>ayu9@u.rochester.edu</t>
  </si>
  <si>
    <t>QINGYI</t>
  </si>
  <si>
    <t>qyu8@u.rochester.edu</t>
  </si>
  <si>
    <t>YU, BIAO</t>
  </si>
  <si>
    <t>(+86) 13701996212</t>
  </si>
  <si>
    <t>CMC BOX 273533</t>
  </si>
  <si>
    <t>280 E BROAD STREET</t>
  </si>
  <si>
    <t>kyu15@u.rochester.edu</t>
  </si>
  <si>
    <t>PIKE, JAMES</t>
  </si>
  <si>
    <t>CMC 276544</t>
  </si>
  <si>
    <t>114 CROSBY</t>
  </si>
  <si>
    <t>tyu17@u.rochester.edu</t>
  </si>
  <si>
    <t>ZHOU, XIAOYUE</t>
  </si>
  <si>
    <t>CMC BOX 276803</t>
  </si>
  <si>
    <t>713-478-9447</t>
  </si>
  <si>
    <t>Rihab Yousif</t>
  </si>
  <si>
    <t>Friend's Mother (English-Speaker)</t>
  </si>
  <si>
    <t>SIJIA</t>
  </si>
  <si>
    <t>syu28@u.rochester.edu</t>
  </si>
  <si>
    <t>CMC BOX 271581</t>
  </si>
  <si>
    <t>Zhuodaoquan S Rd #33</t>
  </si>
  <si>
    <t>'+1 (585) 5207624</t>
  </si>
  <si>
    <t>KEHAN</t>
  </si>
  <si>
    <t>kyu18@u.rochester.edu</t>
  </si>
  <si>
    <t>Rm 801 #7 Langshi Weilaizhijia</t>
  </si>
  <si>
    <t>'+1 (585) 5209745</t>
  </si>
  <si>
    <t>YITAO</t>
  </si>
  <si>
    <t>yyu56@u.rochester.edu</t>
  </si>
  <si>
    <t>Liushan Rd</t>
  </si>
  <si>
    <t>Rm 1001 #18 Lane 99</t>
  </si>
  <si>
    <t>'+1 (585) 2852474</t>
  </si>
  <si>
    <t>Yinghan</t>
  </si>
  <si>
    <t>hennyyh1116@gmail.com</t>
  </si>
  <si>
    <t>1-1-601, Zhu Mengyuan, Shun Liu Street, Fengtai District, Be</t>
  </si>
  <si>
    <t>'+86 18310218808</t>
  </si>
  <si>
    <t>Jiacan</t>
  </si>
  <si>
    <t>jyu48@u.rochester.edu</t>
  </si>
  <si>
    <t>Wenhuayuan Sub-distrit,Panlong Street,Wuyang Town</t>
  </si>
  <si>
    <t>Zhenyuan</t>
  </si>
  <si>
    <t>Jiacan Yu</t>
  </si>
  <si>
    <t>TINGTING</t>
  </si>
  <si>
    <t>tyu19@ur.rochester.edu</t>
  </si>
  <si>
    <t>205 Conant Rd</t>
  </si>
  <si>
    <t>'+1 (585) 4519582</t>
  </si>
  <si>
    <t>Changsha, China</t>
  </si>
  <si>
    <t>CMC BOX 274139</t>
  </si>
  <si>
    <t>Panlong Street, Wuyang Town</t>
  </si>
  <si>
    <t>Appartment 402, Entry 3, Blvd. 2, Wenhuayuan</t>
  </si>
  <si>
    <t>'+1 (585) 3608156</t>
  </si>
  <si>
    <t>yyu73@u.rochester.edu</t>
  </si>
  <si>
    <t>Fengtai District</t>
  </si>
  <si>
    <t>Zhumengyuan 1-1-601, Shun Liut</t>
  </si>
  <si>
    <t>'+1 (585) 2783431</t>
  </si>
  <si>
    <t>yyu91@simon.rochester.edu</t>
  </si>
  <si>
    <t>'+1 (984) 3121300</t>
  </si>
  <si>
    <t>HUIYUN</t>
  </si>
  <si>
    <t>YUAN</t>
  </si>
  <si>
    <t>hyuan4@u.rochester.edu</t>
  </si>
  <si>
    <t>Waseda Univ - Tokyo, Japan</t>
  </si>
  <si>
    <t>2014-2015</t>
  </si>
  <si>
    <t>Full year 2014-2015</t>
  </si>
  <si>
    <t>YUAN, ZHANGFU</t>
  </si>
  <si>
    <t>APT 403</t>
  </si>
  <si>
    <t>1-202 XINKEXIANGYUAN</t>
  </si>
  <si>
    <t>ZHONGGUANCUN HAIDIAN DIST</t>
  </si>
  <si>
    <t>8610-82521633</t>
  </si>
  <si>
    <t>Jiameng</t>
  </si>
  <si>
    <t>Yuan</t>
  </si>
  <si>
    <t>jiameng_yuan@outlook.com</t>
  </si>
  <si>
    <t>Maxine</t>
  </si>
  <si>
    <t>Her\She\Hers</t>
  </si>
  <si>
    <t>Financial Economics, Molecular Genetics, Neuroscience, Biological Sciences, Brain and Cognitive Sciences, Digital Media Studies, Economics, Film and Media Studies</t>
  </si>
  <si>
    <t>1-1-1?35-2?Macau Road?Heping District</t>
  </si>
  <si>
    <t>Huanzhe</t>
  </si>
  <si>
    <t>hyuan7@u.rochester.edu</t>
  </si>
  <si>
    <t>Rm1501, Bldg H Shangcheng Xunbao, Huijing Xincheng, Tianhe District, Guangzhou, Guangdong, 510645, C</t>
  </si>
  <si>
    <t>'+8613922222866</t>
  </si>
  <si>
    <t>'+8618826464735</t>
  </si>
  <si>
    <t>Yiping</t>
  </si>
  <si>
    <t>yipingwilliam@gmail.com</t>
  </si>
  <si>
    <t>changningzhilu125, block4, room501</t>
  </si>
  <si>
    <t>Boshen</t>
  </si>
  <si>
    <t>byuan6@u.rochester.edu</t>
  </si>
  <si>
    <t>12 Binghai street</t>
  </si>
  <si>
    <t>CMC BOX 274239</t>
  </si>
  <si>
    <t>Rochester, NY 14627-6242</t>
  </si>
  <si>
    <t>14627-6242</t>
  </si>
  <si>
    <t>'+1 (878) 3483106</t>
  </si>
  <si>
    <t>gyuan3@u.rochester.edu</t>
  </si>
  <si>
    <t>HIROKI</t>
  </si>
  <si>
    <t>YUASA</t>
  </si>
  <si>
    <t>hyuasa@u.rochester.edu</t>
  </si>
  <si>
    <t>YUASA, NAOKO</t>
  </si>
  <si>
    <t>ESM FIN AID ACAD WARNING</t>
  </si>
  <si>
    <t>BOX 327</t>
  </si>
  <si>
    <t>6514 SPRINGPATH LANE</t>
  </si>
  <si>
    <t>AYUMI</t>
  </si>
  <si>
    <t>ayuasa@u.rochester.edu</t>
  </si>
  <si>
    <t>MUSIC COGNITION</t>
  </si>
  <si>
    <t>CMC BOX 276278</t>
  </si>
  <si>
    <t>1119 FOXCHASE DRIVE</t>
  </si>
  <si>
    <t>Yuen</t>
  </si>
  <si>
    <t>Courtney_Yuen@URMC.Rochester.edu</t>
  </si>
  <si>
    <t>JUN</t>
  </si>
  <si>
    <t>YUMINAGA</t>
  </si>
  <si>
    <t>jyuminag@u.rochester.edu</t>
  </si>
  <si>
    <t>YUMINAGA, SOEN</t>
  </si>
  <si>
    <t>220-20C 64TH AVE</t>
  </si>
  <si>
    <t>220-20C 64TH AVENUE</t>
  </si>
  <si>
    <t>dyun4@u.rochester.edu</t>
  </si>
  <si>
    <t>KIM, YOUN</t>
  </si>
  <si>
    <t>APT. 240</t>
  </si>
  <si>
    <t>267 ROCK CREEK TRL</t>
  </si>
  <si>
    <t>RINGGOLD</t>
  </si>
  <si>
    <t>QIHAO</t>
  </si>
  <si>
    <t>qyun2@u.rochester.edu</t>
  </si>
  <si>
    <t>Hubin district, Sanmenxia</t>
  </si>
  <si>
    <t>Huanghe Road hubingonghangxiaoqu 12</t>
  </si>
  <si>
    <t>Sanmenxia</t>
  </si>
  <si>
    <t>'+86 (177) 60706754</t>
  </si>
  <si>
    <t>YUSUF</t>
  </si>
  <si>
    <t>aisha.yusuf@simon.rochester.edu</t>
  </si>
  <si>
    <t>2921 SCHURZ AVENUE</t>
  </si>
  <si>
    <t>Olga</t>
  </si>
  <si>
    <t>Yuvchenko</t>
  </si>
  <si>
    <t>oyuvchen@u.rochester.edu</t>
  </si>
  <si>
    <t>CMC BOX 275964</t>
  </si>
  <si>
    <t>Las Vegas, NV 89148-2880</t>
  </si>
  <si>
    <t>7222 Bird Cherry St</t>
  </si>
  <si>
    <t>89148-2880</t>
  </si>
  <si>
    <t>'+1 (702) 9298524</t>
  </si>
  <si>
    <t>ZABRODSKY</t>
  </si>
  <si>
    <t>abigail.zabrodsky@simon.rochester.edu</t>
  </si>
  <si>
    <t>ZABRODSKY, JOHN</t>
  </si>
  <si>
    <t>38 TAFT PLACE</t>
  </si>
  <si>
    <t>2 TIMBER LANE</t>
  </si>
  <si>
    <t>JAMESTOWN</t>
  </si>
  <si>
    <t>ZAGORULYA</t>
  </si>
  <si>
    <t>mzagorul@u.rochester.edu</t>
  </si>
  <si>
    <t>ZAGORULYA, SERGEY</t>
  </si>
  <si>
    <t>7-9269060133</t>
  </si>
  <si>
    <t>CMC BOX 276985</t>
  </si>
  <si>
    <t>LOVEJOY 218</t>
  </si>
  <si>
    <t>Alain</t>
  </si>
  <si>
    <t>Zahn</t>
  </si>
  <si>
    <t>alain.zahn@simon.rochester.edu</t>
  </si>
  <si>
    <t>Syed</t>
  </si>
  <si>
    <t>Zahra</t>
  </si>
  <si>
    <t>Syed_Zahra@URMC.Rochester.edu</t>
  </si>
  <si>
    <t>Created: 07/25/2025Last Updated: 07/25/2025 @ 10:37:58 AM Last Viewed by Applicant: 7/25</t>
  </si>
  <si>
    <t>AMANY GAMAL ABDULLAH</t>
  </si>
  <si>
    <t>ZAID MAHRAN</t>
  </si>
  <si>
    <t>azaidmah@u.rochester.edu</t>
  </si>
  <si>
    <t>CMC BOX 276407</t>
  </si>
  <si>
    <t>Omrania Sharkya</t>
  </si>
  <si>
    <t>31 Teraet El Zomor Street,</t>
  </si>
  <si>
    <t>Gi</t>
  </si>
  <si>
    <t>'+1 (585) 8319088</t>
  </si>
  <si>
    <t>ALEC</t>
  </si>
  <si>
    <t>ZAJAC</t>
  </si>
  <si>
    <t>azajac@u.rochester.edu</t>
  </si>
  <si>
    <t>ZAJAC, EMILIA</t>
  </si>
  <si>
    <t>CMC BOX 275368</t>
  </si>
  <si>
    <t>173 GROVE AVE. UNIT A</t>
  </si>
  <si>
    <t>DES PLAINES</t>
  </si>
  <si>
    <t>8526 N OKETO AVE</t>
  </si>
  <si>
    <t>NILES</t>
  </si>
  <si>
    <t>Leonardo</t>
  </si>
  <si>
    <t>Zambrano-Tapia</t>
  </si>
  <si>
    <t>lzambran@u.rochester.edu</t>
  </si>
  <si>
    <t>CMC BOX 276635</t>
  </si>
  <si>
    <t>San Juan, PR 00926-6931</t>
  </si>
  <si>
    <t>2051 CALLE A GANIVET</t>
  </si>
  <si>
    <t>URB EL SENORIAL</t>
  </si>
  <si>
    <t>'+1 (787) 3968964</t>
  </si>
  <si>
    <t>ZAMMARELLI</t>
  </si>
  <si>
    <t>mzammare@u.rochester.edu</t>
  </si>
  <si>
    <t>ZAMMARELLI, THOMAS</t>
  </si>
  <si>
    <t>CMC BOX 275957</t>
  </si>
  <si>
    <t>58 OAKWOOD DR.</t>
  </si>
  <si>
    <t>Zampelli</t>
  </si>
  <si>
    <t>sjz4178@rit.edu</t>
  </si>
  <si>
    <t>Julieth</t>
  </si>
  <si>
    <t>Zannie</t>
  </si>
  <si>
    <t>jzannie2@u.rochester.edu</t>
  </si>
  <si>
    <t>CMC BOX 276821</t>
  </si>
  <si>
    <t>Mshikamano Street, Mbezi Luis</t>
  </si>
  <si>
    <t>'+1 (585) 7330152</t>
  </si>
  <si>
    <t>Zavalkoff</t>
  </si>
  <si>
    <t>Mona</t>
  </si>
  <si>
    <t>hzavalko@u.rochester.edu</t>
  </si>
  <si>
    <t>CMC BOX 271490</t>
  </si>
  <si>
    <t>River Forest, IL 60305-1710</t>
  </si>
  <si>
    <t>602 Forest Ave</t>
  </si>
  <si>
    <t>River Forest</t>
  </si>
  <si>
    <t>60305-1710</t>
  </si>
  <si>
    <t>'+1 (708) 8007817</t>
  </si>
  <si>
    <t>ZAVISLAN</t>
  </si>
  <si>
    <t>tzavisla@u.rochester.edu</t>
  </si>
  <si>
    <t>ZAVISLAN, JEANETTE</t>
  </si>
  <si>
    <t>CMC BOX 275528</t>
  </si>
  <si>
    <t>6353 GRIMBLE ROAD</t>
  </si>
  <si>
    <t>ZBARSKY</t>
  </si>
  <si>
    <t>rzbarsky@u.rochester.edu</t>
  </si>
  <si>
    <t>ZBARSKY, CINDI</t>
  </si>
  <si>
    <t>CMC BOX 274625</t>
  </si>
  <si>
    <t>67 WORDSWORTH DRIVE</t>
  </si>
  <si>
    <t>IVYLAND</t>
  </si>
  <si>
    <t>ZEIMER</t>
  </si>
  <si>
    <t>szeimer@u.rochester.edu</t>
  </si>
  <si>
    <t>YOUNG, ELLEN</t>
  </si>
  <si>
    <t>CPU BOX 276013</t>
  </si>
  <si>
    <t>24 AYALA COURT</t>
  </si>
  <si>
    <t>Zeman</t>
  </si>
  <si>
    <t>rzeman2@u.rochester.edu</t>
  </si>
  <si>
    <t>Brooklyn, NY 11215-5010</t>
  </si>
  <si>
    <t>360 14th St</t>
  </si>
  <si>
    <t>11215-5010</t>
  </si>
  <si>
    <t>'+1 (347) 4819558</t>
  </si>
  <si>
    <t>EUGENIA</t>
  </si>
  <si>
    <t>ZENG</t>
  </si>
  <si>
    <t>ezeng2@u.rochester.edu</t>
  </si>
  <si>
    <t>ZENG, CHUNXUN</t>
  </si>
  <si>
    <t>CPU BOX 277096</t>
  </si>
  <si>
    <t>7 TOCCI PATH</t>
  </si>
  <si>
    <t>WILDER 546</t>
  </si>
  <si>
    <t>XIYAO</t>
  </si>
  <si>
    <t>xzeng3@u.rochester.edu</t>
  </si>
  <si>
    <t>SHEN, WEIQIN</t>
  </si>
  <si>
    <t>'+8618698103573</t>
  </si>
  <si>
    <t>CMC BOX 274075</t>
  </si>
  <si>
    <t>38 STANFORD ROAD</t>
  </si>
  <si>
    <t>Bailin</t>
  </si>
  <si>
    <t>Zeng</t>
  </si>
  <si>
    <t>zbl_52002@163.com</t>
  </si>
  <si>
    <t>QintianHuating 27E, Jintian Rd, Futian District</t>
  </si>
  <si>
    <t>'+86-18022388232</t>
  </si>
  <si>
    <t>Bailin Zeng</t>
  </si>
  <si>
    <t>RONGSHENG</t>
  </si>
  <si>
    <t>rzeng4@u.rochester.edu</t>
  </si>
  <si>
    <t>7d Bldg4 Haiyunjiayuan Wanghai</t>
  </si>
  <si>
    <t>LIULIN</t>
  </si>
  <si>
    <t>lzeng6@u.rochester.edu</t>
  </si>
  <si>
    <t>CMC BOX 275823</t>
  </si>
  <si>
    <t>N48 Airong Rd, Shekou, Nanshan</t>
  </si>
  <si>
    <t>6a-1-16a, Yongjingwan</t>
  </si>
  <si>
    <t>Yuwei</t>
  </si>
  <si>
    <t>zengyw_wendy@163.com</t>
  </si>
  <si>
    <t>No.21, Street 1, Fengyingyuan, Fenghuangcheng, Zengcheng District</t>
  </si>
  <si>
    <t>'+8613500003623</t>
  </si>
  <si>
    <t>Yuwei Zeng</t>
  </si>
  <si>
    <t>Jingyao</t>
  </si>
  <si>
    <t>kzeng2@u.rochester.edu</t>
  </si>
  <si>
    <t>Chesterfield, MO 63017-7929</t>
  </si>
  <si>
    <t>14760 Brook Hill Dr</t>
  </si>
  <si>
    <t>Chesterfield</t>
  </si>
  <si>
    <t>63017-7929</t>
  </si>
  <si>
    <t>'+1 (314) 8039516</t>
  </si>
  <si>
    <t>Bhubaneswar, India</t>
  </si>
  <si>
    <t>Jinyu</t>
  </si>
  <si>
    <t>jzeng12@u.rochester.edu</t>
  </si>
  <si>
    <t>Jinyu Zeng</t>
  </si>
  <si>
    <t>CMC BOX 271783</t>
  </si>
  <si>
    <t>No.38 Xinghe St., Jinniu District</t>
  </si>
  <si>
    <t>'+86 (159) 11151540</t>
  </si>
  <si>
    <t>Jodie</t>
  </si>
  <si>
    <t>Bernadette</t>
  </si>
  <si>
    <t>jzeng9@u.rochester.edu</t>
  </si>
  <si>
    <t>CMC BOX 276861</t>
  </si>
  <si>
    <t>Pocono Pines, PA 18350</t>
  </si>
  <si>
    <t>PO Box 2268</t>
  </si>
  <si>
    <t>3139 Old Lake Ave</t>
  </si>
  <si>
    <t>Pocono Pines</t>
  </si>
  <si>
    <t>'+1 (732) 6759906</t>
  </si>
  <si>
    <t>Madison_Zeng@URMC.Rochester.edu</t>
  </si>
  <si>
    <t>Created: 05/12/2025 Last Updated: 07/02/2025 @ 11:58:04 PM Last Viewed by Applicant:</t>
  </si>
  <si>
    <t>yzeng20@u.rochester.edu</t>
  </si>
  <si>
    <t>reviewing caf-email sent 2/17</t>
  </si>
  <si>
    <t>Music Education Birth-12: General [MEG]</t>
  </si>
  <si>
    <t>No.21, Street 1, Fengyingyuan,</t>
  </si>
  <si>
    <t>'+1 (646) 2871131</t>
  </si>
  <si>
    <t>Zenger</t>
  </si>
  <si>
    <t>daynazenger20@hotmail.com</t>
  </si>
  <si>
    <t>UTAH VALLEY UNIVERSITY (OREM, UT)</t>
  </si>
  <si>
    <t>3739 North Tumwater West Drive</t>
  </si>
  <si>
    <t>Eagle Mountain</t>
  </si>
  <si>
    <t>360-771-3609</t>
  </si>
  <si>
    <t>ZETINA</t>
  </si>
  <si>
    <t>kzetina@u.rochester.edu</t>
  </si>
  <si>
    <t>ZETINA, JUDY</t>
  </si>
  <si>
    <t>BOX 353</t>
  </si>
  <si>
    <t>518 INDIGO ST</t>
  </si>
  <si>
    <t>ZHA</t>
  </si>
  <si>
    <t>zzha2@u.rochester.edu</t>
  </si>
  <si>
    <t>CMC BOX 274507</t>
  </si>
  <si>
    <t>Rm 302 #40 Youai Rd</t>
  </si>
  <si>
    <t>'+1 (585) 5208647</t>
  </si>
  <si>
    <t>Yue</t>
  </si>
  <si>
    <t>Zhai</t>
  </si>
  <si>
    <t>yzhai13@simon.rochester.edu</t>
  </si>
  <si>
    <t>Dandong</t>
  </si>
  <si>
    <t>1803, 11-2 Section A Xinshijij</t>
  </si>
  <si>
    <t>'+1 (778) 8585702</t>
  </si>
  <si>
    <t>SHENGYING</t>
  </si>
  <si>
    <t>szhan2@u.rochester.edu</t>
  </si>
  <si>
    <t>ZHAN, JIAPING</t>
  </si>
  <si>
    <t>TIERNEN 221</t>
  </si>
  <si>
    <t>XUEQI</t>
  </si>
  <si>
    <t>ZHANG</t>
  </si>
  <si>
    <t>xzhang73@u.rochester.edu</t>
  </si>
  <si>
    <t>LABBE, JANET</t>
  </si>
  <si>
    <t>27 BAILEY ROAD</t>
  </si>
  <si>
    <t>CHICHESTER</t>
  </si>
  <si>
    <t>Bristol, United Kingdom;Dublin, Ireland;Belfast, United Kingdom;Budapest, Hungary</t>
  </si>
  <si>
    <t>YIHUAI</t>
  </si>
  <si>
    <t>yzh121@u.rochester.edu</t>
  </si>
  <si>
    <t>MEISSNER, ERIN</t>
  </si>
  <si>
    <t>CPU BOX 274276</t>
  </si>
  <si>
    <t>RM 604,#75 DIANSHANG DONGLI</t>
  </si>
  <si>
    <t>QIANPU S DIST FUJIAN</t>
  </si>
  <si>
    <t>XIAMEN</t>
  </si>
  <si>
    <t>86-592-5920091</t>
  </si>
  <si>
    <t>35, BROOKS CROSSING APARTMENT</t>
  </si>
  <si>
    <t>lzhang47@u.rochester.edu</t>
  </si>
  <si>
    <t>IES Vienna TC</t>
  </si>
  <si>
    <t>GONG, JUNHUI</t>
  </si>
  <si>
    <t>CPU BOX 271318</t>
  </si>
  <si>
    <t>TIMESQUARE NO. 1 WUSI ROAD</t>
  </si>
  <si>
    <t>YUZHONG DIST C TOWER 32-1</t>
  </si>
  <si>
    <t>CHONGQING</t>
  </si>
  <si>
    <t>86-18680829276</t>
  </si>
  <si>
    <t>lzhang62@u.rochester.edu</t>
  </si>
  <si>
    <t>LI, YANGGU</t>
  </si>
  <si>
    <t>CPU BOX 272474</t>
  </si>
  <si>
    <t>RM 501, UNIT 1 BLDG 37 NO. 56</t>
  </si>
  <si>
    <t>LIANGXIANG EAST ROAD FANGSHAN</t>
  </si>
  <si>
    <t>GATES176,SUSAN B.ANTHONY HALLS</t>
  </si>
  <si>
    <t>PUCHING</t>
  </si>
  <si>
    <t>pzhang11@u.rochester.edu</t>
  </si>
  <si>
    <t>ZHANG, ERIC</t>
  </si>
  <si>
    <t>CMC BOX 272714</t>
  </si>
  <si>
    <t>29874 N TERRE DR</t>
  </si>
  <si>
    <t>ANDERSON TOWERS</t>
  </si>
  <si>
    <t>HAOZHE</t>
  </si>
  <si>
    <t>hzhang62@u.rochester.edu</t>
  </si>
  <si>
    <t>ZHANG, HONGWEI</t>
  </si>
  <si>
    <t>HANYUAN</t>
  </si>
  <si>
    <t>hzhang55@u.rochester.edu</t>
  </si>
  <si>
    <t>QIONG, TIAN</t>
  </si>
  <si>
    <t>'+8615091355171</t>
  </si>
  <si>
    <t>1625 SOUTH AVENUE</t>
  </si>
  <si>
    <t>AIWEN</t>
  </si>
  <si>
    <t>azhang17@u.rochester.edu</t>
  </si>
  <si>
    <t>LOOMIS, ART</t>
  </si>
  <si>
    <t>3 MISTY MEADOW WAY</t>
  </si>
  <si>
    <t>azhang24@u.rochester.edu</t>
  </si>
  <si>
    <t>LI, ZHI</t>
  </si>
  <si>
    <t>9417 WAKASHAN AVENUE</t>
  </si>
  <si>
    <t>1216 S PLYMOUTH AVENUE</t>
  </si>
  <si>
    <t>9517 SCOTTSVILLE CT</t>
  </si>
  <si>
    <t>yzh191@u.rochester.edu</t>
  </si>
  <si>
    <t>PINTO, CAROL</t>
  </si>
  <si>
    <t>CMC 276304</t>
  </si>
  <si>
    <t>LOVEJOY 447</t>
  </si>
  <si>
    <t>SHIQI</t>
  </si>
  <si>
    <t>szhang51@u.rochester.edu</t>
  </si>
  <si>
    <t>ZOU, LIJUN</t>
  </si>
  <si>
    <t>CMC BOX 276011</t>
  </si>
  <si>
    <t>162 ROSSITER RD</t>
  </si>
  <si>
    <t>ANN YAO</t>
  </si>
  <si>
    <t>azhang27@u.rochester.edu</t>
  </si>
  <si>
    <t>QI, JIE</t>
  </si>
  <si>
    <t>620 PARK AVE.</t>
  </si>
  <si>
    <t>#138</t>
  </si>
  <si>
    <t>SLATER 124</t>
  </si>
  <si>
    <t>tzhang42@u.rochester.edu</t>
  </si>
  <si>
    <t>Oxford, Cambridge England</t>
  </si>
  <si>
    <t>Oxford, United Kingdom;Cambridge, United Kingdom</t>
  </si>
  <si>
    <t>YANG, YANG</t>
  </si>
  <si>
    <t>CMC BOX 274430</t>
  </si>
  <si>
    <t>1958 76TH ST</t>
  </si>
  <si>
    <t>YIGONG</t>
  </si>
  <si>
    <t>yzh219@u.rochester.edu</t>
  </si>
  <si>
    <t>TIAN, YEDAN</t>
  </si>
  <si>
    <t>162 EDGEMONT RD</t>
  </si>
  <si>
    <t>CHENLU</t>
  </si>
  <si>
    <t>czhang70@u.rochester.edu</t>
  </si>
  <si>
    <t>Nanhu Dist</t>
  </si>
  <si>
    <t>Rm 1601 Bldg 46 Luoma Dushi</t>
  </si>
  <si>
    <t>'+1 (914) 6453533</t>
  </si>
  <si>
    <t>Dawuhanmangli, Indonesia;Wuhan, China</t>
  </si>
  <si>
    <t>ZIJUN</t>
  </si>
  <si>
    <t>zzhang80@u.rochester.edu</t>
  </si>
  <si>
    <t>BORNE, MICHELE</t>
  </si>
  <si>
    <t>CMC BOX 273672</t>
  </si>
  <si>
    <t>7020 OLIVER AVE S</t>
  </si>
  <si>
    <t>MINNEAPOLIS</t>
  </si>
  <si>
    <t>WANQI</t>
  </si>
  <si>
    <t>wzhang49@u.rochester.edu</t>
  </si>
  <si>
    <t>CMC BOX 275028</t>
  </si>
  <si>
    <t>#6 Wusheng North Rd</t>
  </si>
  <si>
    <t>YIHONG</t>
  </si>
  <si>
    <t>yzh251@u.rochester.edu</t>
  </si>
  <si>
    <t>Russian</t>
  </si>
  <si>
    <t>CMC BOX 273554</t>
  </si>
  <si>
    <t>Xuanwu Dist</t>
  </si>
  <si>
    <t>Rm 603 Bldg #9 30 Caohoucun</t>
  </si>
  <si>
    <t>'+86 (138) 51544903</t>
  </si>
  <si>
    <t>BOKAI</t>
  </si>
  <si>
    <t>bzhang32@u.rochester.edu</t>
  </si>
  <si>
    <t>CMC BOX 273967</t>
  </si>
  <si>
    <t>Xinghua St Daxing Dist</t>
  </si>
  <si>
    <t>6 1 2201 Baolimoligongguan</t>
  </si>
  <si>
    <t>'+1 (585) 9780081</t>
  </si>
  <si>
    <t>YIQUN</t>
  </si>
  <si>
    <t>yzh282@u.rochester.edu</t>
  </si>
  <si>
    <t>Irvine, CA 92620-7323</t>
  </si>
  <si>
    <t>109 Guinness</t>
  </si>
  <si>
    <t>92620-7323</t>
  </si>
  <si>
    <t>'+1 (585) 2871061</t>
  </si>
  <si>
    <t>SHENG</t>
  </si>
  <si>
    <t>szhang89@u.rochester.edu</t>
  </si>
  <si>
    <t>CMC BOX 272078</t>
  </si>
  <si>
    <t>Dangdaihuayuan Shushan Dist</t>
  </si>
  <si>
    <t>Room 904, No.8 Building</t>
  </si>
  <si>
    <t>'+1 (908) 2275295</t>
  </si>
  <si>
    <t>JIAWEN</t>
  </si>
  <si>
    <t>jiawen.zhang@simon.rochester.edu</t>
  </si>
  <si>
    <t>No.58 Lane 999 Hanghe Road</t>
  </si>
  <si>
    <t>'+1 (585) 7575458</t>
  </si>
  <si>
    <t>ZEHUI</t>
  </si>
  <si>
    <t>zzhang88@u.rochester.edu</t>
  </si>
  <si>
    <t>CMC BOX 273626</t>
  </si>
  <si>
    <t>Shennan rd</t>
  </si>
  <si>
    <t>6C, Binghai Building, Jinxiu Garden</t>
  </si>
  <si>
    <t>QIONGDAN</t>
  </si>
  <si>
    <t>qzhang46@u.rochester.edu</t>
  </si>
  <si>
    <t>CMC BOX 276827</t>
  </si>
  <si>
    <t>Cun</t>
  </si>
  <si>
    <t>Rm 501 Bldg 255 Nan Yuan Xin</t>
  </si>
  <si>
    <t>'+1 (585) 4657778</t>
  </si>
  <si>
    <t>FANGRUI</t>
  </si>
  <si>
    <t>fzhang21@u.rochester.edu</t>
  </si>
  <si>
    <t>CMC BOX 277246</t>
  </si>
  <si>
    <t>Lanzhou</t>
  </si>
  <si>
    <t>Gansu Investment Bldg</t>
  </si>
  <si>
    <t>#69 Noth Binhe East Rd</t>
  </si>
  <si>
    <t>lzhang95@u.rochester.edu</t>
  </si>
  <si>
    <t>CMC BOX 277284</t>
  </si>
  <si>
    <t>Wuhan - Hubei</t>
  </si>
  <si>
    <t>12 Yujiahu Rd</t>
  </si>
  <si>
    <t>'+1 (585) 7558213</t>
  </si>
  <si>
    <t>JUNYAN</t>
  </si>
  <si>
    <t>jzh140@u.rochester.edu</t>
  </si>
  <si>
    <t>CMC BOX 277313</t>
  </si>
  <si>
    <t>#53 Lane 3221 Jinqiao Rd</t>
  </si>
  <si>
    <t>'+1 (585) 8212439</t>
  </si>
  <si>
    <t>XIAOTIAN</t>
  </si>
  <si>
    <t>xzh132@u.rochester.edu</t>
  </si>
  <si>
    <t>Rm 1101 No 82 Ln 980 Beidi Rd</t>
  </si>
  <si>
    <t>'+1 (585) 4348007</t>
  </si>
  <si>
    <t>YIYAO</t>
  </si>
  <si>
    <t>yzh234@u.rochester.edu</t>
  </si>
  <si>
    <t>CMC BOX 271415</t>
  </si>
  <si>
    <t>Nanchang, Jiangxi</t>
  </si>
  <si>
    <t>Guangchang 20 Lou Honggutan</t>
  </si>
  <si>
    <t>Lvyin Lu #129 Lianfa</t>
  </si>
  <si>
    <t>'+1 (585) 4062770</t>
  </si>
  <si>
    <t>zhengyang</t>
  </si>
  <si>
    <t>zhang</t>
  </si>
  <si>
    <t>zzh103@u.rochester.edu</t>
  </si>
  <si>
    <t>Jingyushangjun</t>
  </si>
  <si>
    <t>Ruhr road</t>
  </si>
  <si>
    <t>Erqiqu</t>
  </si>
  <si>
    <t>'+86 13203822385</t>
  </si>
  <si>
    <t>Jinyushangjun</t>
  </si>
  <si>
    <t>Lingjia</t>
  </si>
  <si>
    <t>Zhang</t>
  </si>
  <si>
    <t>lingjiazhanghfls@gmail.com</t>
  </si>
  <si>
    <t>Room 601, Unit 2, Building 3</t>
  </si>
  <si>
    <t>Xixi Huadongyuan</t>
  </si>
  <si>
    <t>Yuhang District</t>
  </si>
  <si>
    <t>'+86 18367121261</t>
  </si>
  <si>
    <t>Lingjia Zhang</t>
  </si>
  <si>
    <t>xzh145@u.rochester.edu</t>
  </si>
  <si>
    <t>602B901 Kunyu Community</t>
  </si>
  <si>
    <t>Linglong Rd</t>
  </si>
  <si>
    <t>'+86 13810785723</t>
  </si>
  <si>
    <t>Genie</t>
  </si>
  <si>
    <t>xzh149@u.rochester.edu</t>
  </si>
  <si>
    <t>The No.1 of Qingfeng Park, Hehuan Road No.28, Zhonglou</t>
  </si>
  <si>
    <t>'+86 18915096969</t>
  </si>
  <si>
    <t>jiaming.zhang@sbs.org</t>
  </si>
  <si>
    <t>Room 1503, West Block</t>
  </si>
  <si>
    <t>Coastal City, Haide 3rd Avenue</t>
  </si>
  <si>
    <t>'+86 13602684660</t>
  </si>
  <si>
    <t>Lifen Fang</t>
  </si>
  <si>
    <t>Gehan</t>
  </si>
  <si>
    <t>m15910639754@163.com</t>
  </si>
  <si>
    <t>Room801#1Danyuan#2Lou</t>
  </si>
  <si>
    <t>Wandagongguan Zhongshanqu</t>
  </si>
  <si>
    <t>'+8615910639754</t>
  </si>
  <si>
    <t>'+8613842826888</t>
  </si>
  <si>
    <t>Chan Wang</t>
  </si>
  <si>
    <t>mother and daughter</t>
  </si>
  <si>
    <t>Ruilin</t>
  </si>
  <si>
    <t>rzhang51@u.rochester.edu</t>
  </si>
  <si>
    <t>811-1102 Haidianhuangzhuang</t>
  </si>
  <si>
    <t>'+8613601250053</t>
  </si>
  <si>
    <t>Mingyu</t>
  </si>
  <si>
    <t>zhangmingyu201907@163.com</t>
  </si>
  <si>
    <t>403-1-11 Northern Laizhen homeland, yuxinhuayuan West Rd, Haidian</t>
  </si>
  <si>
    <t>beijing</t>
  </si>
  <si>
    <t>'+86 13146700463</t>
  </si>
  <si>
    <t>Lingfei</t>
  </si>
  <si>
    <t>zhanglingfei0520@outlook.com</t>
  </si>
  <si>
    <t>Room 16-1004 Mingshijiatianxia Tanxi Road Xiangcheng</t>
  </si>
  <si>
    <t>Xiangyang</t>
  </si>
  <si>
    <t>86-13971501232</t>
  </si>
  <si>
    <t>Lingfei Zhang</t>
  </si>
  <si>
    <t>Student oneself</t>
  </si>
  <si>
    <t>Ruoshi</t>
  </si>
  <si>
    <t>rzhang56@u.rochester.edu</t>
  </si>
  <si>
    <t>138 Dadongguan Street</t>
  </si>
  <si>
    <t>Ruoshi Zhang</t>
  </si>
  <si>
    <t>Kunyang</t>
  </si>
  <si>
    <t>1064474767@qq.com</t>
  </si>
  <si>
    <t>Building 4, Room 0104, Chenfangyuan</t>
  </si>
  <si>
    <t>Asian Games Village Datun Road Nanshatan</t>
  </si>
  <si>
    <t>No.A1, Chaoyang</t>
  </si>
  <si>
    <t>86 18607561033</t>
  </si>
  <si>
    <t>Kunyang Zhang</t>
  </si>
  <si>
    <t>Junlin</t>
  </si>
  <si>
    <t>icetwister14138@outlook.com</t>
  </si>
  <si>
    <t>PuMingRoad 1199 lane Shanghai China</t>
  </si>
  <si>
    <t>ShuoGuo Zheng</t>
  </si>
  <si>
    <t>Juewen</t>
  </si>
  <si>
    <t>jzh178@u.rochester.edu</t>
  </si>
  <si>
    <t>Room 601, No.6, Lane 269</t>
  </si>
  <si>
    <t>Chengjiaqiao Road, Minhang District</t>
  </si>
  <si>
    <t>Juewen Zhang</t>
  </si>
  <si>
    <t>Zhiqian</t>
  </si>
  <si>
    <t>zzh107@u.Rochester.edu</t>
  </si>
  <si>
    <t>Room 302, Building 19, Xinjia Garden, SIP</t>
  </si>
  <si>
    <t>'+86 15162423169</t>
  </si>
  <si>
    <t>Xie Linghua</t>
  </si>
  <si>
    <t>Haixi</t>
  </si>
  <si>
    <t>hzh104@u.rochester.edu</t>
  </si>
  <si>
    <t>West Youyi Road, Beilin District</t>
  </si>
  <si>
    <t>Eaton mansion, western conference</t>
  </si>
  <si>
    <t>'+86 15339213307</t>
  </si>
  <si>
    <t>'+86 15339213327</t>
  </si>
  <si>
    <t>Haixi Zhang/Xiaoming Cao</t>
  </si>
  <si>
    <t>Hengyuan</t>
  </si>
  <si>
    <t>hzh111@u.rochester.edu</t>
  </si>
  <si>
    <t>Lanshan Qu, Beicheng XinQu, Liuqing Jiedao, Lixiangjia 102, unit 3, building 6</t>
  </si>
  <si>
    <t>Linyi</t>
  </si>
  <si>
    <t>(86)18053930721</t>
  </si>
  <si>
    <t>'+86 18053930721</t>
  </si>
  <si>
    <t>xzh144@u.rochester.edu</t>
  </si>
  <si>
    <t>Room 404, Block 40, Binjiangxincun, Dongyuan Rd,</t>
  </si>
  <si>
    <t>Futian District, Shenzhen, Guangdong, China</t>
  </si>
  <si>
    <t>Xinyue Zhang</t>
  </si>
  <si>
    <t>Chunyan</t>
  </si>
  <si>
    <t>chunyan.zhang@mynbps.org</t>
  </si>
  <si>
    <t>Jinxiujiangnan, 19-1-1-1</t>
  </si>
  <si>
    <t>Tongliang</t>
  </si>
  <si>
    <t>'+86 15821442161</t>
  </si>
  <si>
    <t>Renyi</t>
  </si>
  <si>
    <t>keller.zhang0727@gmail.com</t>
  </si>
  <si>
    <t>303room building24 Phase2</t>
  </si>
  <si>
    <t>Fengdanyihao Daxing District</t>
  </si>
  <si>
    <t>Lingxi</t>
  </si>
  <si>
    <t>zhanglxlx001@163.com</t>
  </si>
  <si>
    <t>9-5-1401, 3rd Zone, Xinhu Chaisang Chuntian, Lushan District</t>
  </si>
  <si>
    <t>Jiujiang</t>
  </si>
  <si>
    <t>'+8618270205596</t>
  </si>
  <si>
    <t>Zhang Lingxi</t>
  </si>
  <si>
    <t>YUETONG</t>
  </si>
  <si>
    <t>yzh252@u.rochester.edu</t>
  </si>
  <si>
    <t>CMC BOX 275286</t>
  </si>
  <si>
    <t>Lu Yuan Rd Yuexiu Dist</t>
  </si>
  <si>
    <t>Rm 2601 #33 Baoli Lu Yuan</t>
  </si>
  <si>
    <t>'+1 (585) 4068091</t>
  </si>
  <si>
    <t>Zhihan</t>
  </si>
  <si>
    <t>zzh108@u.rochester.edu</t>
  </si>
  <si>
    <t>Room302, No29, Lane 259</t>
  </si>
  <si>
    <t>Tiandeng Rd, Xuhui District</t>
  </si>
  <si>
    <t>Chen Sun</t>
  </si>
  <si>
    <t>XINYUE</t>
  </si>
  <si>
    <t>xzh131@u.rochester.edu</t>
  </si>
  <si>
    <t>Dagunan Road ChenTangZhuang street Liuhe Guoji 7-2801</t>
  </si>
  <si>
    <t>'+1 (585) 7474155</t>
  </si>
  <si>
    <t>QIZHE</t>
  </si>
  <si>
    <t>qzhang42@u.rochester.edu</t>
  </si>
  <si>
    <t>CMC BOX 271550</t>
  </si>
  <si>
    <t>Zhoushan</t>
  </si>
  <si>
    <t>Dinghai</t>
  </si>
  <si>
    <t>Room 02, No.27, Bangtaicheng, Tiyu Road No.167, Lincheng Street</t>
  </si>
  <si>
    <t>'+1 (585) 2867252</t>
  </si>
  <si>
    <t>CONGBAI</t>
  </si>
  <si>
    <t>czhang71@u.rochester.edu</t>
  </si>
  <si>
    <t>CMC BOX 275462</t>
  </si>
  <si>
    <t>No.69 Furong West Rd, Yanta Dist</t>
  </si>
  <si>
    <t>Room 20401, 5th Building</t>
  </si>
  <si>
    <t>'+86 (153) 39257033</t>
  </si>
  <si>
    <t>Ruixin</t>
  </si>
  <si>
    <t>1278439117@qq.com</t>
  </si>
  <si>
    <t>Tianling Road</t>
  </si>
  <si>
    <t>JINYUAN</t>
  </si>
  <si>
    <t>jzh147@u.rochester.edu</t>
  </si>
  <si>
    <t>Heping Dist</t>
  </si>
  <si>
    <t>506 Baliju Wanke Dushi Huayuan</t>
  </si>
  <si>
    <t>'+1 (585) 4819605</t>
  </si>
  <si>
    <t>Zhengyang</t>
  </si>
  <si>
    <t>CMC BOX 274767</t>
  </si>
  <si>
    <t>Kangqiaoshangjun Yard 3, Erqi District</t>
  </si>
  <si>
    <t>Ruhe Road</t>
  </si>
  <si>
    <t>'+1 (585) 6228315</t>
  </si>
  <si>
    <t>czhang84@u.rochester.edu</t>
  </si>
  <si>
    <t>CMC BOX 274825</t>
  </si>
  <si>
    <t>500 Joseph Wilson Blvd</t>
  </si>
  <si>
    <t>'+86 (158) 21442161</t>
  </si>
  <si>
    <t>CMC BOX 276312</t>
  </si>
  <si>
    <t>No.28, Hehuan Road, Zhonglou Dist</t>
  </si>
  <si>
    <t>#28-03 Qingfengyihao</t>
  </si>
  <si>
    <t>'+86 (189) 15096969</t>
  </si>
  <si>
    <t>85, Jianshebei Road</t>
  </si>
  <si>
    <t>'+86 (139) 34510116</t>
  </si>
  <si>
    <t>jzh167@u.rochester.edu</t>
  </si>
  <si>
    <t>CMC BOX 274077</t>
  </si>
  <si>
    <t>Nanshan, Shenzhen</t>
  </si>
  <si>
    <t>Haide 3rd Avenue</t>
  </si>
  <si>
    <t>Room 1503, West Block, Coastal City,</t>
  </si>
  <si>
    <t>'+1 (631) 6879339</t>
  </si>
  <si>
    <t>rzhang52@u.rochester.edu</t>
  </si>
  <si>
    <t>CMC BOX 275944</t>
  </si>
  <si>
    <t>Yizhuang Economic Development Zone, Daxing District</t>
  </si>
  <si>
    <t>Room 303, Building 24,No.1 Fengdan</t>
  </si>
  <si>
    <t>'+1 (585) 2810427</t>
  </si>
  <si>
    <t>rzhang54@u.rochester.edu</t>
  </si>
  <si>
    <t>CMC BOX 273271</t>
  </si>
  <si>
    <t>Yingze District</t>
  </si>
  <si>
    <t>Jindi Apartment 701, Kaihuasi Street</t>
  </si>
  <si>
    <t>'+86 (189) 35196506</t>
  </si>
  <si>
    <t>hzh116@u.rochester.edu</t>
  </si>
  <si>
    <t>Guangzhou City</t>
  </si>
  <si>
    <t>Baiyun District</t>
  </si>
  <si>
    <t>Rm B7-2104 Jinyu LanwanJinshazhou</t>
  </si>
  <si>
    <t>'+1 (267) 9017726</t>
  </si>
  <si>
    <t>Shuhan</t>
  </si>
  <si>
    <t>szh118@u.rochester.edu</t>
  </si>
  <si>
    <t>Nominated 8-22-2024</t>
  </si>
  <si>
    <t>CMC BOX 274030</t>
  </si>
  <si>
    <t>cmc box 274030</t>
  </si>
  <si>
    <t>'+1 (980) 2909294</t>
  </si>
  <si>
    <t>wzhang70@u.rochester.edu</t>
  </si>
  <si>
    <t>Xin Chang Zhen, Pudong District</t>
  </si>
  <si>
    <t>58-8-302 Huiyou Road</t>
  </si>
  <si>
    <t>'+1 (862) 2420097</t>
  </si>
  <si>
    <t>azhang57@u.rochester.edu</t>
  </si>
  <si>
    <t>Westfield, NJ 07090-1821</t>
  </si>
  <si>
    <t>16 Wychview Dr</t>
  </si>
  <si>
    <t>'+1 (908) 2323695</t>
  </si>
  <si>
    <t>Jialin</t>
  </si>
  <si>
    <t>jzh171@u.rochester.edu</t>
  </si>
  <si>
    <t>review course approval form</t>
  </si>
  <si>
    <t>Oakland, CA 94618</t>
  </si>
  <si>
    <t>5345 Boyd Ave</t>
  </si>
  <si>
    <t>Oakland</t>
  </si>
  <si>
    <t>'+1 (332) 2487844</t>
  </si>
  <si>
    <t>qzhang71@simon.rochester.edu</t>
  </si>
  <si>
    <t>APT 507</t>
  </si>
  <si>
    <t>102 Court St</t>
  </si>
  <si>
    <t>'+1 (602) 7066646</t>
  </si>
  <si>
    <t>Huanqi</t>
  </si>
  <si>
    <t>hzh137@u.rochester.edu</t>
  </si>
  <si>
    <t>The Intern Group: Global Internship and Cultural Immersion Program (Madrid)</t>
  </si>
  <si>
    <t>CMC BOX 275149</t>
  </si>
  <si>
    <t>25-102 No.7 FengShiHuanXian, MenTouGou District</t>
  </si>
  <si>
    <t>'+86 (186) 11974519</t>
  </si>
  <si>
    <t>HETINCE</t>
  </si>
  <si>
    <t>ZHAO</t>
  </si>
  <si>
    <t>hzhao17@u.rochester.edu</t>
  </si>
  <si>
    <t>ZHAO, ROCKY</t>
  </si>
  <si>
    <t>150-19 77AVE</t>
  </si>
  <si>
    <t>150-19 77 AVE</t>
  </si>
  <si>
    <t>UOFR DEKIEWIET</t>
  </si>
  <si>
    <t>Xinge</t>
  </si>
  <si>
    <t>xzhao31@u.rochester.edu</t>
  </si>
  <si>
    <t>ZHAO, JIANCHAO</t>
  </si>
  <si>
    <t>CMC BOX 271496</t>
  </si>
  <si>
    <t>67 COOK STREET</t>
  </si>
  <si>
    <t>RUOHAN</t>
  </si>
  <si>
    <t>rzhao8@u.rochester.edu</t>
  </si>
  <si>
    <t>ZHAO, JINSHAN</t>
  </si>
  <si>
    <t>CMC BOX 274240</t>
  </si>
  <si>
    <t>jzhao22@u.rochester.edu</t>
  </si>
  <si>
    <t>LIN, SONG FENG</t>
  </si>
  <si>
    <t>CPU 271708</t>
  </si>
  <si>
    <t>1340 OVINGTON AVE.</t>
  </si>
  <si>
    <t>RUNXUAN</t>
  </si>
  <si>
    <t>rzhao7@u.rochester.edu</t>
  </si>
  <si>
    <t>ZHAO, XUEJUN</t>
  </si>
  <si>
    <t>86-13701743687</t>
  </si>
  <si>
    <t>BARTON STREET. 174</t>
  </si>
  <si>
    <t>FENGYI</t>
  </si>
  <si>
    <t>fzhao6@u.rochester.edu</t>
  </si>
  <si>
    <t>CAI, YANFEI</t>
  </si>
  <si>
    <t>87 BROOKS AVENUE</t>
  </si>
  <si>
    <t>FANGYI</t>
  </si>
  <si>
    <t>fangyi.zhao@simon.rochester.edu</t>
  </si>
  <si>
    <t>No.2 Room 302</t>
  </si>
  <si>
    <t>6th Haiqing Rd Building 8th</t>
  </si>
  <si>
    <t>YUNING</t>
  </si>
  <si>
    <t>yzhao84@u.rochester.edu</t>
  </si>
  <si>
    <t>Jining</t>
  </si>
  <si>
    <t>Garden, No.327 Xuzhuang Street</t>
  </si>
  <si>
    <t>Rm 2402 Unit 1 Bldg 27 Nanfeng</t>
  </si>
  <si>
    <t>'+1 (585) 9530918</t>
  </si>
  <si>
    <t>WENPEI</t>
  </si>
  <si>
    <t>wzhao18@u.rochester.edu</t>
  </si>
  <si>
    <t>CMC BOX 271397</t>
  </si>
  <si>
    <t>Sunny Bay Nanshan District</t>
  </si>
  <si>
    <t>15a Building 9 Phase 2</t>
  </si>
  <si>
    <t>'+86 (151) 12641293</t>
  </si>
  <si>
    <t>DANQING</t>
  </si>
  <si>
    <t>dzhao7@u.rochester.edu</t>
  </si>
  <si>
    <t>955 Hill Court Road</t>
  </si>
  <si>
    <t>Munro House 310</t>
  </si>
  <si>
    <t>'+86 (189) 22839935</t>
  </si>
  <si>
    <t>yzhao85@u.rochester.edu</t>
  </si>
  <si>
    <t>Room 1504, Bldg 20, Beichen Ln</t>
  </si>
  <si>
    <t>'+1 (585) 5378172</t>
  </si>
  <si>
    <t>CHENGYUE</t>
  </si>
  <si>
    <t>czhao12@u.rochester.edu</t>
  </si>
  <si>
    <t>Rm 2002 #1515 Rd Changning</t>
  </si>
  <si>
    <t>'+1 (585) 9670144</t>
  </si>
  <si>
    <t>YUFEI</t>
  </si>
  <si>
    <t>yzhao87@u.rochester.edu</t>
  </si>
  <si>
    <t>CMC BOX 273105</t>
  </si>
  <si>
    <t>Kang Xuan 8 Dongzhi Rd</t>
  </si>
  <si>
    <t>4-305 Xiangzhang Yayuan Yi</t>
  </si>
  <si>
    <t>YUYANG</t>
  </si>
  <si>
    <t>yzhao91@u.rochester.edu</t>
  </si>
  <si>
    <t>CMC BOX 273606</t>
  </si>
  <si>
    <t>Yangchenghu Rd.</t>
  </si>
  <si>
    <t>113-104_evian Town No 98 East</t>
  </si>
  <si>
    <t>'+1 (585) 4305208</t>
  </si>
  <si>
    <t>Ruijiao</t>
  </si>
  <si>
    <t>rzhao16@u.rochester.edu</t>
  </si>
  <si>
    <t>Room101, No.2, Lane 666, Taierzhuang Road, Pudong District</t>
  </si>
  <si>
    <t>86 18930040510</t>
  </si>
  <si>
    <t>Ruijiao Zhao</t>
  </si>
  <si>
    <t>Yufei</t>
  </si>
  <si>
    <t>yzhao102@u.rochester.edu</t>
  </si>
  <si>
    <t>419Long No.36 Julian Rd</t>
  </si>
  <si>
    <t>Baoshan District</t>
  </si>
  <si>
    <t>'+86 13585519502</t>
  </si>
  <si>
    <t>Yufei Zhao</t>
  </si>
  <si>
    <t>YIJIN</t>
  </si>
  <si>
    <t>yzhao74@u.rochester.edu</t>
  </si>
  <si>
    <t>CMC BOX 274675</t>
  </si>
  <si>
    <t>Heping, Shenyang</t>
  </si>
  <si>
    <t>New World Garden</t>
  </si>
  <si>
    <t>25-2  Building 13 Yujing</t>
  </si>
  <si>
    <t>'+86 (186) 02462319</t>
  </si>
  <si>
    <t>Rm 101 No 2 Lane 666 Taierzhua</t>
  </si>
  <si>
    <t>'+86 (189) 30040510</t>
  </si>
  <si>
    <t>azhao14@u.rochester.edu</t>
  </si>
  <si>
    <t>CMC BOX 272012</t>
  </si>
  <si>
    <t>Bellmore, NY 11710-3143</t>
  </si>
  <si>
    <t>2659 Natta Blvd</t>
  </si>
  <si>
    <t>Bellmore</t>
  </si>
  <si>
    <t>11710-3143</t>
  </si>
  <si>
    <t>'+1 (347) 7729592</t>
  </si>
  <si>
    <t>yzhao115@simon.rochester.edu</t>
  </si>
  <si>
    <t>Rm 703, No. 65, Lane 2003 Xinc</t>
  </si>
  <si>
    <t>'+86 (158) 21128699</t>
  </si>
  <si>
    <t>ZHENG</t>
  </si>
  <si>
    <t>hzheng7@u.rochester.edu</t>
  </si>
  <si>
    <t>E, TAO</t>
  </si>
  <si>
    <t>86-13942685660</t>
  </si>
  <si>
    <t>CPU BOX 275778</t>
  </si>
  <si>
    <t>2010 CORPORATE RIDGE, STE 700</t>
  </si>
  <si>
    <t>MCLEAN</t>
  </si>
  <si>
    <t>1 SELDEN ST</t>
  </si>
  <si>
    <t>APT B</t>
  </si>
  <si>
    <t>#41 LIAOHUASHAN RD XIGANG DIST</t>
  </si>
  <si>
    <t>UNIT 2 APT 601</t>
  </si>
  <si>
    <t>DALIAN</t>
  </si>
  <si>
    <t>1 554 2309 9291</t>
  </si>
  <si>
    <t>BOQING</t>
  </si>
  <si>
    <t>bzheng9@u.rochester.edu</t>
  </si>
  <si>
    <t>LIU, YONGMEI</t>
  </si>
  <si>
    <t>'+86 14631184770</t>
  </si>
  <si>
    <t>CHANGPING DISTRICT</t>
  </si>
  <si>
    <t>PENGJIE</t>
  </si>
  <si>
    <t>pengjie.zheng@simon.rochester.edu</t>
  </si>
  <si>
    <t>23 Haojing Street, Yiyuan Road</t>
  </si>
  <si>
    <t>Room No. 1103, Block D</t>
  </si>
  <si>
    <t>szheng17@u.rochester.edu</t>
  </si>
  <si>
    <t>CMC BOX 274906</t>
  </si>
  <si>
    <t>Xian</t>
  </si>
  <si>
    <t>B51802</t>
  </si>
  <si>
    <t>Jiuzhangdeng, Jinhuabei Road</t>
  </si>
  <si>
    <t>'+1 (206) 6192956</t>
  </si>
  <si>
    <t>xzheng12@u.rochester.edu</t>
  </si>
  <si>
    <t>Shanglinyuan #15 Unit 1 Rm 502</t>
  </si>
  <si>
    <t>Jinma Road No. 16 Zijin</t>
  </si>
  <si>
    <t>'+1 (585) 4397357</t>
  </si>
  <si>
    <t>Wuming</t>
  </si>
  <si>
    <t>Zheng</t>
  </si>
  <si>
    <t>wzheng9@u.rochester.edu</t>
  </si>
  <si>
    <t>Courtyard No.1, Lincui East Road</t>
  </si>
  <si>
    <t>Room Number 902, Unit 1 Bldg 13</t>
  </si>
  <si>
    <t>Wuming Zheng</t>
  </si>
  <si>
    <t>TIANZE</t>
  </si>
  <si>
    <t>tzheng7@u.rochester.edu</t>
  </si>
  <si>
    <t>Hanjiang Dist.</t>
  </si>
  <si>
    <t>Rm503, Bld19, Yonghuafu</t>
  </si>
  <si>
    <t>'+1 (585) 4892260</t>
  </si>
  <si>
    <t>Qianqian</t>
  </si>
  <si>
    <t>Zqq002525@163.com</t>
  </si>
  <si>
    <t>Wanheyuan C Building, Babao Street, Qingyang District</t>
  </si>
  <si>
    <t>'+8618848339525</t>
  </si>
  <si>
    <t>Qianqian Zheng</t>
  </si>
  <si>
    <t>Litu</t>
  </si>
  <si>
    <t>lzheng18@u.rochester.edu</t>
  </si>
  <si>
    <t>CMC BOX 275672</t>
  </si>
  <si>
    <t>Lewis Center, OH 43035</t>
  </si>
  <si>
    <t>227 Ensigns Ln</t>
  </si>
  <si>
    <t>Lewis Center</t>
  </si>
  <si>
    <t>'+1 (740) 4170880</t>
  </si>
  <si>
    <t>Minghui</t>
  </si>
  <si>
    <t>mzheng9@u.rochester.edu</t>
  </si>
  <si>
    <t>Whitestone, NY 14627</t>
  </si>
  <si>
    <t>15818 Cross Island Pkwy</t>
  </si>
  <si>
    <t>Whitestone</t>
  </si>
  <si>
    <t>'+1 (718) 8082089</t>
  </si>
  <si>
    <t>Mingjie</t>
  </si>
  <si>
    <t>mzheng18@u.rochester.edu</t>
  </si>
  <si>
    <t>Bronx, NY 10471</t>
  </si>
  <si>
    <t>Founders Hall Bronx 6301 Riverdale Ave</t>
  </si>
  <si>
    <t>'+1 (929) 6063376</t>
  </si>
  <si>
    <t>Twin</t>
  </si>
  <si>
    <t>azheng12@u.rochester.edu</t>
  </si>
  <si>
    <t>CMC BOX 27076F</t>
  </si>
  <si>
    <t>Elmhurst, NY 11373-4715</t>
  </si>
  <si>
    <t>5465 80th St</t>
  </si>
  <si>
    <t>Elmhurst</t>
  </si>
  <si>
    <t>11373-4715</t>
  </si>
  <si>
    <t>'+1 (718) 6794798</t>
  </si>
  <si>
    <t>Annina</t>
  </si>
  <si>
    <t>Zheng-Hardy</t>
  </si>
  <si>
    <t>azhengha@u.rochester.edu</t>
  </si>
  <si>
    <t>WTBD Kunming, China</t>
  </si>
  <si>
    <t>Zhenglu</t>
  </si>
  <si>
    <t>Zhenglu.Jin@simon.rochester.edu</t>
  </si>
  <si>
    <t>JIN, RENFA</t>
  </si>
  <si>
    <t>60 CRITTENDEN BLVD APT 1034</t>
  </si>
  <si>
    <t>JIANYUAN</t>
  </si>
  <si>
    <t>ZHONG</t>
  </si>
  <si>
    <t>jzhong9@u.rochester.edu</t>
  </si>
  <si>
    <t>Hospital #18 Jinhu Rd</t>
  </si>
  <si>
    <t>21 1 303 Dormitory Of Police</t>
  </si>
  <si>
    <t>'+1 (585) 6628563</t>
  </si>
  <si>
    <t>yzhong12@u.rochester.edu</t>
  </si>
  <si>
    <t>Apt 1501, Building 142, Country Garden</t>
  </si>
  <si>
    <t>Yihuan Road East And Donglin Road</t>
  </si>
  <si>
    <t>'+8618090037077</t>
  </si>
  <si>
    <t>Country Garden</t>
  </si>
  <si>
    <t>Muchen</t>
  </si>
  <si>
    <t>Zhong</t>
  </si>
  <si>
    <t>mzhong9@u.rochester.edu</t>
  </si>
  <si>
    <t>Computer Science, Data Science, Digital Media Studies</t>
  </si>
  <si>
    <t>Building 14, Unit 2, Room 801, ZhaoShangJiaMing LongYuan, ChangPing District</t>
  </si>
  <si>
    <t>'+8613661260906</t>
  </si>
  <si>
    <t>Yuting</t>
  </si>
  <si>
    <t>CMC BOX 274746</t>
  </si>
  <si>
    <t>APT 1103</t>
  </si>
  <si>
    <t>100-140 South Clinton Avenue</t>
  </si>
  <si>
    <t>'+1 (917) 6011485</t>
  </si>
  <si>
    <t>Guzhi</t>
  </si>
  <si>
    <t>gzhong2@simon.rochester.edu</t>
  </si>
  <si>
    <t>Henanyuan, Hexiang Road, Hanji</t>
  </si>
  <si>
    <t>'+86 (150) 52511966</t>
  </si>
  <si>
    <t>XUEMENG</t>
  </si>
  <si>
    <t>ZHOU</t>
  </si>
  <si>
    <t>xzhou28@u.rochester.edu</t>
  </si>
  <si>
    <t>DU, LICHUN</t>
  </si>
  <si>
    <t>SOUTHSIDE VALENTINE 180</t>
  </si>
  <si>
    <t>XIAOYUE</t>
  </si>
  <si>
    <t>xzhou36@u.rochester.edu</t>
  </si>
  <si>
    <t>XIAO, TIANYOU</t>
  </si>
  <si>
    <t>CMC BOX 274861</t>
  </si>
  <si>
    <t>SUSAN B</t>
  </si>
  <si>
    <t>zzhou38@u.rochester.edu</t>
  </si>
  <si>
    <t>CMC BOX 273336</t>
  </si>
  <si>
    <t>1 1 22</t>
  </si>
  <si>
    <t>Pengzhou Donghu St #118</t>
  </si>
  <si>
    <t>YANLIN</t>
  </si>
  <si>
    <t>yzhou81@u.rochester.edu</t>
  </si>
  <si>
    <t>CMC BOX 276917</t>
  </si>
  <si>
    <t>Guipin Road Lane165 No101</t>
  </si>
  <si>
    <t>'+1 (206) 7958464</t>
  </si>
  <si>
    <t>ENTING</t>
  </si>
  <si>
    <t>ezhou12@u.rochester.edu</t>
  </si>
  <si>
    <t>CMC BOX 275432</t>
  </si>
  <si>
    <t>Shantou</t>
  </si>
  <si>
    <t>Jin Tai Hua Yuan, _longhu Dist</t>
  </si>
  <si>
    <t>Room 203, Building 9, Bei Qu,</t>
  </si>
  <si>
    <t>RONGJIAN</t>
  </si>
  <si>
    <t>rzhou14@u.rochester.edu</t>
  </si>
  <si>
    <t>CMC BOX 275809</t>
  </si>
  <si>
    <t>Zhongdayihewan Rm 1202 No. 40</t>
  </si>
  <si>
    <t>Beida Street</t>
  </si>
  <si>
    <t>'+1 (585) 5370368</t>
  </si>
  <si>
    <t>JIAXI</t>
  </si>
  <si>
    <t>jzhou54@u.rochester.edu</t>
  </si>
  <si>
    <t>CMC BOX 275966</t>
  </si>
  <si>
    <t>Rochester, NY 14620-4618</t>
  </si>
  <si>
    <t>30 Redfern Dr.</t>
  </si>
  <si>
    <t>14620-4618</t>
  </si>
  <si>
    <t>ZHIYI</t>
  </si>
  <si>
    <t>zzhou44@u.rochester.edu</t>
  </si>
  <si>
    <t>Yangjiaping</t>
  </si>
  <si>
    <t>1-7-2 No. 125 Tianbao Rd. Zhig</t>
  </si>
  <si>
    <t>'+1 (518) 9614673</t>
  </si>
  <si>
    <t>ZIXIN</t>
  </si>
  <si>
    <t>zzhou33@u.rochester.edu</t>
  </si>
  <si>
    <t>CMC BOX 271369</t>
  </si>
  <si>
    <t>Yancheng</t>
  </si>
  <si>
    <t>South Jiefang Rd</t>
  </si>
  <si>
    <t>Rm 1024 1 Flr G City Cntr #268</t>
  </si>
  <si>
    <t>'+1 (585) 7523410</t>
  </si>
  <si>
    <t>RUI</t>
  </si>
  <si>
    <t>rzhou12@u.rochester.edu</t>
  </si>
  <si>
    <t>CMC BOX 274118</t>
  </si>
  <si>
    <t>Jinji Xiaolu</t>
  </si>
  <si>
    <t>5-2-101 Quanchao Road 68</t>
  </si>
  <si>
    <t>'+1 (585) 4515521</t>
  </si>
  <si>
    <t>TAICHEN</t>
  </si>
  <si>
    <t>tzhou19@u.rochester.edu</t>
  </si>
  <si>
    <t>CMC BOX 274122</t>
  </si>
  <si>
    <t>Zhenjiang</t>
  </si>
  <si>
    <t>Rm 103 Blk 126 You Shan Mei Di</t>
  </si>
  <si>
    <t>(Andy)</t>
  </si>
  <si>
    <t>jzhou55@u.rochester.edu</t>
  </si>
  <si>
    <t>CMC BOX 271234</t>
  </si>
  <si>
    <t>Nanil, Tongzhou District</t>
  </si>
  <si>
    <t>202-1-30 No.1 Courtyard Luyuan</t>
  </si>
  <si>
    <t>'+1 (585) 5378882</t>
  </si>
  <si>
    <t>yzhou76@u.rochester.edu</t>
  </si>
  <si>
    <t>CMC BOX 274542</t>
  </si>
  <si>
    <t>#99 Zhonghua Rd Qinhuai Dist</t>
  </si>
  <si>
    <t>'+86 (139) 15981685</t>
  </si>
  <si>
    <t>Shutian</t>
  </si>
  <si>
    <t>13761094020@163.com</t>
  </si>
  <si>
    <t>Wanan road Lane1323 No51 Room602</t>
  </si>
  <si>
    <t>Ruining</t>
  </si>
  <si>
    <t>zhouruining0319@163.com</t>
  </si>
  <si>
    <t>yzhou78@u.rochester.edu</t>
  </si>
  <si>
    <t>CMC BOX 272692</t>
  </si>
  <si>
    <t>Rm 2106 #2204 Kong Jiang Rd</t>
  </si>
  <si>
    <t>'+1 (585) 9780180</t>
  </si>
  <si>
    <t>2796438185@qq.com</t>
  </si>
  <si>
    <t>szhou30@u.rochester.edu</t>
  </si>
  <si>
    <t>CMC BOX 276909</t>
  </si>
  <si>
    <t>Changning, Shanghai</t>
  </si>
  <si>
    <t>Huang Jin Cheng Ave</t>
  </si>
  <si>
    <t>Room 601, Building No.20, Lane 600</t>
  </si>
  <si>
    <t>'+86 (137) 61094020</t>
  </si>
  <si>
    <t>Zinuo</t>
  </si>
  <si>
    <t>zzhou62@u.rochester.edu</t>
  </si>
  <si>
    <t>CMC BOX 271392</t>
  </si>
  <si>
    <t>Pembroke Pines, FL 33028</t>
  </si>
  <si>
    <t>16453 nw 19 street</t>
  </si>
  <si>
    <t>Pembroke Pines</t>
  </si>
  <si>
    <t>'+1 (754) 2816207</t>
  </si>
  <si>
    <t>131 Dockside Cir</t>
  </si>
  <si>
    <t>Juan Zhou</t>
  </si>
  <si>
    <t>Zixuan</t>
  </si>
  <si>
    <t>zzhou69@u.rochester.edu</t>
  </si>
  <si>
    <t>CMC BOX 273429</t>
  </si>
  <si>
    <t>Skillman, NJ 08558</t>
  </si>
  <si>
    <t>3 Spyglass Rd</t>
  </si>
  <si>
    <t>Skillman</t>
  </si>
  <si>
    <t>'+30 (695) 5318877</t>
  </si>
  <si>
    <t>XINGYU</t>
  </si>
  <si>
    <t>ZHU</t>
  </si>
  <si>
    <t>xzhu8@u.rochester.edu</t>
  </si>
  <si>
    <t>ZHU, YOUJUN</t>
  </si>
  <si>
    <t>CMC BOX 277057</t>
  </si>
  <si>
    <t>RIVER VIEW APARTMENT</t>
  </si>
  <si>
    <t>Tianqi</t>
  </si>
  <si>
    <t>Zhu</t>
  </si>
  <si>
    <t>tizhu@vassar.edu</t>
  </si>
  <si>
    <t>DUANDUAN</t>
  </si>
  <si>
    <t>dzhu6@u.rochester.edu</t>
  </si>
  <si>
    <t>ZHU, LIJUN</t>
  </si>
  <si>
    <t>SUSAN B. ANTHONY HALLS 573</t>
  </si>
  <si>
    <t>ezhu3@u.rochester.edu</t>
  </si>
  <si>
    <t>ZHU, ANNIE</t>
  </si>
  <si>
    <t>WRITING: CREATIVE WRITING</t>
  </si>
  <si>
    <t>CMC BOX 274094</t>
  </si>
  <si>
    <t>1928 67TH STREET</t>
  </si>
  <si>
    <t>SUSAN B ANTHONY 247</t>
  </si>
  <si>
    <t>HUANQING</t>
  </si>
  <si>
    <t>hzhu30@u.rochester.edu</t>
  </si>
  <si>
    <t>CMC BOX 271789</t>
  </si>
  <si>
    <t>Jinma Road</t>
  </si>
  <si>
    <t>Unit 1, Building 14, No. 16</t>
  </si>
  <si>
    <t>'+1 (585) 3630790</t>
  </si>
  <si>
    <t>ZEYUAN</t>
  </si>
  <si>
    <t>zzhu28@u.rochester.edu</t>
  </si>
  <si>
    <t>Room 502 No.15 Lane 699</t>
  </si>
  <si>
    <t>South Hongcao Road</t>
  </si>
  <si>
    <t>'+1 (585) 5379082</t>
  </si>
  <si>
    <t>XINGGUO</t>
  </si>
  <si>
    <t>xzhu20@u.rochester.edu</t>
  </si>
  <si>
    <t>Songjiang Dist</t>
  </si>
  <si>
    <t>#699 Mingzhong Rd</t>
  </si>
  <si>
    <t>'+86 (156) 18859807</t>
  </si>
  <si>
    <t>Aiwei</t>
  </si>
  <si>
    <t>aterzhuaiwei@gmail.com</t>
  </si>
  <si>
    <t>Room 706, No. 101, Congyuan Road, Zhenhai District</t>
  </si>
  <si>
    <t>'+8615258254235</t>
  </si>
  <si>
    <t>3221761895@qq.com</t>
  </si>
  <si>
    <t>Room1001? Building5? No 477 Xinchang Road</t>
  </si>
  <si>
    <t>'+86 21 53752199</t>
  </si>
  <si>
    <t>'+86 13671919772</t>
  </si>
  <si>
    <t>Jiaqi Zhu</t>
  </si>
  <si>
    <t>MINGZHE</t>
  </si>
  <si>
    <t>mzhu22@u.rochester.edu</t>
  </si>
  <si>
    <t>CMC BOX 275271</t>
  </si>
  <si>
    <t>Putuo Dist</t>
  </si>
  <si>
    <t>Rm 10 1201 Lane 88 Ao Men Rd</t>
  </si>
  <si>
    <t>'+86 (158) 57663061</t>
  </si>
  <si>
    <t>Renjun</t>
  </si>
  <si>
    <t>zhurenjun2002@163.com</t>
  </si>
  <si>
    <t>Yutaoyuan Sanqu Jia 1 No.8 402</t>
  </si>
  <si>
    <t>Xicheng dist</t>
  </si>
  <si>
    <t>86 82222129</t>
  </si>
  <si>
    <t>86 13717650622</t>
  </si>
  <si>
    <t>Chang Lin</t>
  </si>
  <si>
    <t>jzhu52@u.rochester.edu</t>
  </si>
  <si>
    <t>CMC BOX 274843</t>
  </si>
  <si>
    <t>No 477, Xinchang Road, Huangpu</t>
  </si>
  <si>
    <t>Room 1001, Building 5</t>
  </si>
  <si>
    <t>'+86 (136) 71919772</t>
  </si>
  <si>
    <t>rzhu8@u.rochester.edu</t>
  </si>
  <si>
    <t>Yutaoyuan Sanqu Jiayihaoyuan</t>
  </si>
  <si>
    <t>'+1 (585) 7542206</t>
  </si>
  <si>
    <t>Fujia</t>
  </si>
  <si>
    <t>ezhu10@u.rochester.edu</t>
  </si>
  <si>
    <t>El Dorado Hills, CA 95762-5432</t>
  </si>
  <si>
    <t>206 Molinetto Ct</t>
  </si>
  <si>
    <t>El Dorado Hills</t>
  </si>
  <si>
    <t>95762-5432</t>
  </si>
  <si>
    <t>'+1 (916) 9902332</t>
  </si>
  <si>
    <t>zzhu43@u.rochester.edu</t>
  </si>
  <si>
    <t>CMC BOX 272298</t>
  </si>
  <si>
    <t>Grand Rapids, MI 49534-6807</t>
  </si>
  <si>
    <t>12861 3rd Ave NW</t>
  </si>
  <si>
    <t>Grand Rapids</t>
  </si>
  <si>
    <t>49534-6807</t>
  </si>
  <si>
    <t>'+1 (616) 3214751</t>
  </si>
  <si>
    <t>Zhenhao</t>
  </si>
  <si>
    <t>zzhu49@simon.rochester.edu</t>
  </si>
  <si>
    <t>Ste. 301, 6th Bldg., Ln. 112,</t>
  </si>
  <si>
    <t>'+86 (150) 00775909</t>
  </si>
  <si>
    <t>Kailin</t>
  </si>
  <si>
    <t>Zhuang</t>
  </si>
  <si>
    <t>kzhuang2@u.rochester.edu</t>
  </si>
  <si>
    <t>VU, HAI</t>
  </si>
  <si>
    <t>Conrad</t>
  </si>
  <si>
    <t>Ziarniak</t>
  </si>
  <si>
    <t>cziarni3@u.rochester.edu</t>
  </si>
  <si>
    <t>ZIEGLER</t>
  </si>
  <si>
    <t>nziegler@u.rochester.edu</t>
  </si>
  <si>
    <t>ZIEGLER, CAROLYN</t>
  </si>
  <si>
    <t>CMC BOX 271008</t>
  </si>
  <si>
    <t>761 DOMINIC DRIVE</t>
  </si>
  <si>
    <t>CUYAHOGA FALLS</t>
  </si>
  <si>
    <t>(330) 860-0561</t>
  </si>
  <si>
    <t>1238 S. PLYMOUTH AVE.</t>
  </si>
  <si>
    <t>sziegle4@u.rochester.edu</t>
  </si>
  <si>
    <t>SMITH, APRIL</t>
  </si>
  <si>
    <t>10 BLOOMFIELD STREET</t>
  </si>
  <si>
    <t>RIVERVIEW APARTMENT C</t>
  </si>
  <si>
    <t>1236 SOUTH PLYMOUTH</t>
  </si>
  <si>
    <t>Taya</t>
  </si>
  <si>
    <t>Ziegler</t>
  </si>
  <si>
    <t>Elizabeth Rose</t>
  </si>
  <si>
    <t>tziegler095@gmail.com</t>
  </si>
  <si>
    <t>Taya Rose Ziegler</t>
  </si>
  <si>
    <t>8 Nunda Blvd</t>
  </si>
  <si>
    <t>585-244-1595</t>
  </si>
  <si>
    <t>585-402-8723</t>
  </si>
  <si>
    <t>Taya Ziegler</t>
  </si>
  <si>
    <t>Student</t>
  </si>
  <si>
    <t>bziegle2@Simon.rochester.edu</t>
  </si>
  <si>
    <t>Zurich, Switzerland;Bern, Switzerland;Thun, Switzerland</t>
  </si>
  <si>
    <t>ZILKE</t>
  </si>
  <si>
    <t>kzilke@u.rochester.edu</t>
  </si>
  <si>
    <t>CMC BOX 275165</t>
  </si>
  <si>
    <t>Tacoma, WA 98422</t>
  </si>
  <si>
    <t>1716 65th Ave Ne</t>
  </si>
  <si>
    <t>Tacoma</t>
  </si>
  <si>
    <t>'+1 (206) 7071955</t>
  </si>
  <si>
    <t>1716 65th Ave NE</t>
  </si>
  <si>
    <t>Piper Marker</t>
  </si>
  <si>
    <t>CEDRIC</t>
  </si>
  <si>
    <t>ZIMMER</t>
  </si>
  <si>
    <t>cedric.zimmer@simon.rochester.edu</t>
  </si>
  <si>
    <t>SISIPHO</t>
  </si>
  <si>
    <t>ZINJA</t>
  </si>
  <si>
    <t>szinja@u.rochester.edu</t>
  </si>
  <si>
    <t>ZINJA, THENJIWE</t>
  </si>
  <si>
    <t>CMC BOX 274303</t>
  </si>
  <si>
    <t>ZOLOTUKHIN</t>
  </si>
  <si>
    <t>mzolotuk@u.rochester.edu</t>
  </si>
  <si>
    <t>IES Abroad Salamanca Summer ‚Äì Language &amp; Culture (Session II)</t>
  </si>
  <si>
    <t>ZOLOTUKHINA, GULNAR</t>
  </si>
  <si>
    <t>4330 MIRABELLA CIR</t>
  </si>
  <si>
    <t>BRADENTON</t>
  </si>
  <si>
    <t>SLATER HALL, HILL COURT ROAD</t>
  </si>
  <si>
    <t>ZOLTICK</t>
  </si>
  <si>
    <t>dzoltick@u.rochester.edu</t>
  </si>
  <si>
    <t>ZOLTICK, AMY</t>
  </si>
  <si>
    <t>CMC BOX 271395</t>
  </si>
  <si>
    <t>256 HUFF RD.</t>
  </si>
  <si>
    <t>COOPERSTOWN</t>
  </si>
  <si>
    <t>Zoratto</t>
  </si>
  <si>
    <t>wzoratto@simon.rochester.edu</t>
  </si>
  <si>
    <t>Oakville, ON L6M 3Y9</t>
  </si>
  <si>
    <t>1417 Thorncrest Cres</t>
  </si>
  <si>
    <t>L6M 3Y9</t>
  </si>
  <si>
    <t>'+1 (585) 5307024</t>
  </si>
  <si>
    <t>ZOU</t>
  </si>
  <si>
    <t>azou@u.rochester.edu</t>
  </si>
  <si>
    <t>ZOU, KEIKO</t>
  </si>
  <si>
    <t>CMC BOX 273619</t>
  </si>
  <si>
    <t>1888 KALAKAUA AVE. #3001</t>
  </si>
  <si>
    <t>JINGSI</t>
  </si>
  <si>
    <t>jzou10@u.rochester.edu</t>
  </si>
  <si>
    <t>LI, CHENG</t>
  </si>
  <si>
    <t>'+8618902233188</t>
  </si>
  <si>
    <t>CMC BOX 277021</t>
  </si>
  <si>
    <t>585 754 8139</t>
  </si>
  <si>
    <t>JIWEI</t>
  </si>
  <si>
    <t>jzou11@u.rochester.edu</t>
  </si>
  <si>
    <t>CMC BOX 276074</t>
  </si>
  <si>
    <t>Yihaihuayuan Fengtai Dist</t>
  </si>
  <si>
    <t>10 501 Hengtaiyuan</t>
  </si>
  <si>
    <t>'+1 (585) 7299901</t>
  </si>
  <si>
    <t>Zou</t>
  </si>
  <si>
    <t>yzou19@u.rochester.edu</t>
  </si>
  <si>
    <t>Astana, Kazakhstan</t>
  </si>
  <si>
    <t>CMC BOX 275226</t>
  </si>
  <si>
    <t>Guanshanhu District</t>
  </si>
  <si>
    <t>8-9-1, Longchengyihao, Shijicheng</t>
  </si>
  <si>
    <t>'+1 (253) 4485322</t>
  </si>
  <si>
    <t>ZUCKERMAN</t>
  </si>
  <si>
    <t>rzucker2@u.rochester.edu</t>
  </si>
  <si>
    <t>ZUCKERMAN, MARK</t>
  </si>
  <si>
    <t>CMC BOX 273301</t>
  </si>
  <si>
    <t>91 HILLSIDE DRIVE</t>
  </si>
  <si>
    <t>HENNIKER</t>
  </si>
  <si>
    <t>830 ELMWOOD AVENUE</t>
  </si>
  <si>
    <t>ZUEGEL</t>
  </si>
  <si>
    <t>hzuegel@u.rochester.edu</t>
  </si>
  <si>
    <t>IES Istanbul TC</t>
  </si>
  <si>
    <t>ZUEGEL, ANDREA &amp; JON</t>
  </si>
  <si>
    <t>CPU BOX 274437</t>
  </si>
  <si>
    <t>1776 HIGHLAND AVE.</t>
  </si>
  <si>
    <t>ZUO</t>
  </si>
  <si>
    <t>zzuo3@u.rochester.edu</t>
  </si>
  <si>
    <t>AN, PING</t>
  </si>
  <si>
    <t>RIVERVIEW,101</t>
  </si>
  <si>
    <t>11 WOODCOCK LN</t>
  </si>
  <si>
    <t>LINCOLN</t>
  </si>
  <si>
    <t>RIVERVIEW, 101</t>
  </si>
  <si>
    <t>SHANGFU</t>
  </si>
  <si>
    <t>szuo2@u.rochester.edu</t>
  </si>
  <si>
    <t>CMC BOX 273112</t>
  </si>
  <si>
    <t>2299 Brighton Town Line Road</t>
  </si>
  <si>
    <t>Apt.94</t>
  </si>
  <si>
    <t>'+1 (617) 3208895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</si>
</sst>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40CD8-7E46-F44A-984A-BE7518DF3339}">
  <dimension ref="A1:FL5720"/>
  <sheetViews>
    <sheetView tabSelected="1" topLeftCell="EQ1" workbookViewId="0">
      <selection activeCell="FA14" sqref="FA14"/>
    </sheetView>
  </sheetViews>
  <sheetFormatPr baseColWidth="10" defaultRowHeight="16" x14ac:dyDescent="0.2"/>
  <sheetData>
    <row r="1" spans="1:16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</row>
    <row r="2" spans="1:168" x14ac:dyDescent="0.2">
      <c r="A2">
        <v>20836</v>
      </c>
      <c r="B2" t="s">
        <v>168</v>
      </c>
      <c r="C2" t="s">
        <v>169</v>
      </c>
      <c r="E2" t="s">
        <v>170</v>
      </c>
      <c r="F2" t="s">
        <v>171</v>
      </c>
      <c r="G2" t="s">
        <v>172</v>
      </c>
      <c r="H2" s="1">
        <v>34689</v>
      </c>
      <c r="I2" t="s">
        <v>173</v>
      </c>
      <c r="K2" t="s">
        <v>174</v>
      </c>
      <c r="L2" t="s">
        <v>175</v>
      </c>
      <c r="M2" t="s">
        <v>176</v>
      </c>
      <c r="N2">
        <v>2017</v>
      </c>
      <c r="O2" t="s">
        <v>177</v>
      </c>
      <c r="P2" t="s">
        <v>178</v>
      </c>
      <c r="Q2" t="s">
        <v>172</v>
      </c>
      <c r="S2">
        <v>28905981</v>
      </c>
      <c r="T2" t="s">
        <v>179</v>
      </c>
      <c r="U2" t="s">
        <v>180</v>
      </c>
      <c r="V2" s="2">
        <v>43240</v>
      </c>
      <c r="W2" t="s">
        <v>181</v>
      </c>
      <c r="X2">
        <v>2014502583</v>
      </c>
      <c r="Y2" t="s">
        <v>182</v>
      </c>
      <c r="Z2" t="s">
        <v>183</v>
      </c>
      <c r="AA2">
        <v>2018</v>
      </c>
      <c r="AB2">
        <v>2018</v>
      </c>
      <c r="AC2" t="s">
        <v>184</v>
      </c>
      <c r="AD2" t="s">
        <v>185</v>
      </c>
      <c r="AF2" t="s">
        <v>186</v>
      </c>
      <c r="AG2" t="s">
        <v>183</v>
      </c>
      <c r="AH2">
        <v>2018</v>
      </c>
      <c r="AI2">
        <v>2018</v>
      </c>
      <c r="AJ2" t="s">
        <v>187</v>
      </c>
      <c r="AK2" t="s">
        <v>185</v>
      </c>
      <c r="AS2">
        <v>3.6</v>
      </c>
      <c r="AT2" t="s">
        <v>188</v>
      </c>
      <c r="AU2" t="s">
        <v>189</v>
      </c>
      <c r="AV2" t="s">
        <v>190</v>
      </c>
      <c r="AW2" t="s">
        <v>191</v>
      </c>
      <c r="BM2" t="s">
        <v>192</v>
      </c>
      <c r="BN2" t="s">
        <v>193</v>
      </c>
      <c r="BP2" t="s">
        <v>194</v>
      </c>
      <c r="BQ2" t="s">
        <v>195</v>
      </c>
      <c r="BS2">
        <v>14627</v>
      </c>
      <c r="BT2" t="s">
        <v>196</v>
      </c>
      <c r="BU2">
        <v>2016734750</v>
      </c>
      <c r="CM2" t="s">
        <v>197</v>
      </c>
      <c r="CN2" t="s">
        <v>198</v>
      </c>
      <c r="CP2" t="s">
        <v>194</v>
      </c>
      <c r="CQ2" t="s">
        <v>195</v>
      </c>
      <c r="CS2">
        <v>14627</v>
      </c>
      <c r="CT2" t="s">
        <v>196</v>
      </c>
      <c r="CU2">
        <v>2016734750</v>
      </c>
    </row>
    <row r="3" spans="1:168" x14ac:dyDescent="0.2">
      <c r="A3">
        <v>27785</v>
      </c>
      <c r="B3" t="s">
        <v>199</v>
      </c>
      <c r="C3" t="s">
        <v>200</v>
      </c>
      <c r="D3" t="s">
        <v>201</v>
      </c>
      <c r="E3" t="s">
        <v>202</v>
      </c>
      <c r="F3" t="s">
        <v>171</v>
      </c>
      <c r="G3" t="str">
        <f>"0"</f>
        <v>0</v>
      </c>
      <c r="K3" t="s">
        <v>203</v>
      </c>
      <c r="L3" t="s">
        <v>204</v>
      </c>
      <c r="M3" t="s">
        <v>205</v>
      </c>
      <c r="N3">
        <v>2019</v>
      </c>
      <c r="O3" t="s">
        <v>206</v>
      </c>
      <c r="P3" t="s">
        <v>178</v>
      </c>
      <c r="Q3" t="s">
        <v>172</v>
      </c>
      <c r="S3">
        <v>29252640</v>
      </c>
      <c r="T3" t="s">
        <v>196</v>
      </c>
      <c r="W3" t="s">
        <v>207</v>
      </c>
      <c r="X3">
        <v>5616012033</v>
      </c>
      <c r="Y3" t="s">
        <v>182</v>
      </c>
      <c r="Z3" t="s">
        <v>183</v>
      </c>
      <c r="AA3">
        <v>2019</v>
      </c>
      <c r="AB3">
        <v>2019</v>
      </c>
      <c r="AC3" t="s">
        <v>208</v>
      </c>
      <c r="AD3" t="s">
        <v>185</v>
      </c>
      <c r="AF3" t="s">
        <v>186</v>
      </c>
      <c r="AG3" t="s">
        <v>183</v>
      </c>
      <c r="AH3">
        <v>2019</v>
      </c>
      <c r="AI3">
        <v>2019</v>
      </c>
      <c r="AJ3" t="s">
        <v>209</v>
      </c>
      <c r="AK3" t="s">
        <v>185</v>
      </c>
      <c r="AS3">
        <v>3.81</v>
      </c>
      <c r="AT3" t="s">
        <v>188</v>
      </c>
      <c r="AU3" t="s">
        <v>189</v>
      </c>
      <c r="AV3" t="s">
        <v>190</v>
      </c>
      <c r="AW3" t="s">
        <v>210</v>
      </c>
      <c r="BM3" t="s">
        <v>211</v>
      </c>
      <c r="BN3" t="s">
        <v>193</v>
      </c>
      <c r="BP3" t="s">
        <v>194</v>
      </c>
      <c r="BQ3" t="s">
        <v>195</v>
      </c>
      <c r="BS3">
        <v>14627</v>
      </c>
      <c r="BT3" t="s">
        <v>196</v>
      </c>
      <c r="BU3">
        <v>5618764605</v>
      </c>
      <c r="BZ3" t="s">
        <v>212</v>
      </c>
      <c r="CC3" t="s">
        <v>213</v>
      </c>
      <c r="CD3" t="s">
        <v>214</v>
      </c>
      <c r="CF3">
        <v>33414</v>
      </c>
      <c r="CG3" t="s">
        <v>196</v>
      </c>
      <c r="CH3">
        <v>5612922922</v>
      </c>
      <c r="CM3" t="s">
        <v>215</v>
      </c>
      <c r="CP3" t="s">
        <v>216</v>
      </c>
      <c r="CQ3" t="s">
        <v>195</v>
      </c>
      <c r="CS3">
        <v>14611</v>
      </c>
      <c r="CT3" t="s">
        <v>196</v>
      </c>
      <c r="CU3">
        <v>5618764605</v>
      </c>
      <c r="ED3" t="s">
        <v>214</v>
      </c>
      <c r="EG3" t="s">
        <v>196</v>
      </c>
      <c r="EH3">
        <v>5612922922</v>
      </c>
      <c r="EM3" t="s">
        <v>212</v>
      </c>
      <c r="EP3" t="s">
        <v>213</v>
      </c>
      <c r="EQ3" t="s">
        <v>214</v>
      </c>
      <c r="ES3">
        <v>33414</v>
      </c>
      <c r="ET3" t="s">
        <v>196</v>
      </c>
      <c r="EU3">
        <v>5612922922</v>
      </c>
    </row>
    <row r="4" spans="1:168" x14ac:dyDescent="0.2">
      <c r="A4">
        <v>41432</v>
      </c>
      <c r="B4" t="s">
        <v>217</v>
      </c>
      <c r="C4" t="s">
        <v>218</v>
      </c>
      <c r="D4" t="s">
        <v>219</v>
      </c>
      <c r="E4" t="s">
        <v>220</v>
      </c>
      <c r="F4" t="s">
        <v>171</v>
      </c>
      <c r="G4" t="str">
        <f>"0"</f>
        <v>0</v>
      </c>
      <c r="H4" s="1">
        <v>38055</v>
      </c>
      <c r="I4" t="s">
        <v>221</v>
      </c>
      <c r="K4" t="s">
        <v>222</v>
      </c>
      <c r="L4" t="s">
        <v>223</v>
      </c>
      <c r="M4" t="s">
        <v>224</v>
      </c>
      <c r="N4">
        <v>2024</v>
      </c>
      <c r="O4" t="s">
        <v>225</v>
      </c>
      <c r="P4" t="s">
        <v>178</v>
      </c>
      <c r="Q4" t="s">
        <v>172</v>
      </c>
      <c r="S4">
        <v>31957434</v>
      </c>
      <c r="T4" t="s">
        <v>226</v>
      </c>
      <c r="Y4" t="str">
        <f>"01AS"</f>
        <v>01AS</v>
      </c>
      <c r="Z4" t="s">
        <v>227</v>
      </c>
      <c r="AA4" t="s">
        <v>228</v>
      </c>
      <c r="AB4" t="s">
        <v>229</v>
      </c>
      <c r="AC4" t="s">
        <v>230</v>
      </c>
      <c r="AD4" t="s">
        <v>185</v>
      </c>
      <c r="AE4" t="s">
        <v>231</v>
      </c>
      <c r="AM4" t="s">
        <v>232</v>
      </c>
      <c r="AN4" t="s">
        <v>233</v>
      </c>
      <c r="AO4" t="s">
        <v>234</v>
      </c>
      <c r="AS4">
        <v>3.98</v>
      </c>
      <c r="AU4" t="s">
        <v>235</v>
      </c>
      <c r="AV4" t="s">
        <v>236</v>
      </c>
      <c r="AW4" t="s">
        <v>237</v>
      </c>
      <c r="BM4" t="s">
        <v>238</v>
      </c>
      <c r="BN4" t="s">
        <v>239</v>
      </c>
      <c r="BO4" t="s">
        <v>240</v>
      </c>
      <c r="BP4" t="s">
        <v>241</v>
      </c>
      <c r="BQ4" t="s">
        <v>195</v>
      </c>
      <c r="BS4">
        <v>14627</v>
      </c>
      <c r="BZ4" t="s">
        <v>242</v>
      </c>
      <c r="CB4" t="s">
        <v>243</v>
      </c>
      <c r="CD4" t="s">
        <v>195</v>
      </c>
      <c r="CF4">
        <v>14642</v>
      </c>
      <c r="CG4" t="s">
        <v>244</v>
      </c>
      <c r="CM4" t="s">
        <v>245</v>
      </c>
      <c r="CO4" t="s">
        <v>240</v>
      </c>
      <c r="CP4" t="s">
        <v>246</v>
      </c>
      <c r="CQ4" t="s">
        <v>247</v>
      </c>
      <c r="CS4">
        <v>14032</v>
      </c>
      <c r="CT4" t="s">
        <v>244</v>
      </c>
      <c r="CU4" t="s">
        <v>248</v>
      </c>
    </row>
    <row r="5" spans="1:168" x14ac:dyDescent="0.2">
      <c r="A5">
        <v>41255</v>
      </c>
      <c r="B5" t="s">
        <v>249</v>
      </c>
      <c r="C5" t="s">
        <v>250</v>
      </c>
      <c r="D5" t="s">
        <v>251</v>
      </c>
      <c r="E5" t="s">
        <v>252</v>
      </c>
      <c r="F5" t="s">
        <v>171</v>
      </c>
      <c r="G5" t="str">
        <f>"0"</f>
        <v>0</v>
      </c>
      <c r="H5" s="1">
        <v>35465</v>
      </c>
      <c r="I5" t="s">
        <v>221</v>
      </c>
      <c r="K5" t="s">
        <v>253</v>
      </c>
      <c r="L5" t="s">
        <v>254</v>
      </c>
      <c r="M5" t="s">
        <v>255</v>
      </c>
      <c r="N5" t="s">
        <v>256</v>
      </c>
      <c r="O5" t="s">
        <v>257</v>
      </c>
      <c r="P5" t="s">
        <v>178</v>
      </c>
      <c r="Q5" t="s">
        <v>172</v>
      </c>
      <c r="S5">
        <v>32387285</v>
      </c>
      <c r="T5" t="s">
        <v>226</v>
      </c>
      <c r="Y5" t="str">
        <f>"02SBS"</f>
        <v>02SBS</v>
      </c>
      <c r="Z5" t="s">
        <v>258</v>
      </c>
      <c r="AA5" t="s">
        <v>259</v>
      </c>
      <c r="AB5" t="s">
        <v>260</v>
      </c>
      <c r="AC5" t="s">
        <v>261</v>
      </c>
      <c r="AD5" t="s">
        <v>185</v>
      </c>
      <c r="AM5" t="s">
        <v>262</v>
      </c>
      <c r="AN5" t="s">
        <v>263</v>
      </c>
      <c r="AS5">
        <v>3.41</v>
      </c>
      <c r="AU5" t="s">
        <v>235</v>
      </c>
      <c r="AV5" t="s">
        <v>236</v>
      </c>
      <c r="AW5" t="s">
        <v>264</v>
      </c>
      <c r="BO5" t="s">
        <v>265</v>
      </c>
      <c r="BQ5" t="s">
        <v>195</v>
      </c>
      <c r="BZ5" t="s">
        <v>266</v>
      </c>
      <c r="CB5" t="s">
        <v>267</v>
      </c>
      <c r="CD5" t="s">
        <v>195</v>
      </c>
      <c r="CF5">
        <v>14627</v>
      </c>
      <c r="CG5" t="s">
        <v>244</v>
      </c>
      <c r="CM5" t="s">
        <v>268</v>
      </c>
      <c r="CO5" t="s">
        <v>265</v>
      </c>
      <c r="CP5" t="s">
        <v>269</v>
      </c>
      <c r="CQ5" t="s">
        <v>270</v>
      </c>
      <c r="CS5" t="s">
        <v>271</v>
      </c>
      <c r="CT5" t="s">
        <v>244</v>
      </c>
      <c r="CU5" t="s">
        <v>272</v>
      </c>
    </row>
    <row r="6" spans="1:168" x14ac:dyDescent="0.2">
      <c r="A6">
        <v>26839</v>
      </c>
      <c r="B6" t="s">
        <v>273</v>
      </c>
      <c r="C6" t="s">
        <v>274</v>
      </c>
      <c r="D6" t="s">
        <v>275</v>
      </c>
      <c r="E6" t="s">
        <v>276</v>
      </c>
      <c r="F6" t="s">
        <v>171</v>
      </c>
      <c r="G6" t="s">
        <v>172</v>
      </c>
      <c r="H6" s="1">
        <v>35565</v>
      </c>
      <c r="I6" t="s">
        <v>173</v>
      </c>
      <c r="K6" t="s">
        <v>277</v>
      </c>
      <c r="L6" t="s">
        <v>278</v>
      </c>
      <c r="M6" t="s">
        <v>224</v>
      </c>
      <c r="N6">
        <v>2019</v>
      </c>
      <c r="O6" t="s">
        <v>279</v>
      </c>
      <c r="P6" t="s">
        <v>178</v>
      </c>
      <c r="Q6" t="s">
        <v>172</v>
      </c>
      <c r="S6">
        <v>30653832</v>
      </c>
      <c r="T6" t="s">
        <v>280</v>
      </c>
      <c r="U6" t="s">
        <v>180</v>
      </c>
      <c r="V6" s="2">
        <v>44332</v>
      </c>
      <c r="W6" t="s">
        <v>281</v>
      </c>
      <c r="X6">
        <v>5852877095</v>
      </c>
      <c r="Y6" t="s">
        <v>186</v>
      </c>
      <c r="Z6" t="s">
        <v>282</v>
      </c>
      <c r="AA6">
        <v>2021</v>
      </c>
      <c r="AB6">
        <v>2021</v>
      </c>
      <c r="AC6" t="s">
        <v>283</v>
      </c>
      <c r="AD6" t="s">
        <v>172</v>
      </c>
      <c r="AS6">
        <v>3.5</v>
      </c>
      <c r="AT6" t="s">
        <v>188</v>
      </c>
      <c r="AU6" t="s">
        <v>189</v>
      </c>
      <c r="AV6" t="s">
        <v>190</v>
      </c>
      <c r="AW6" t="s">
        <v>191</v>
      </c>
      <c r="BM6" t="s">
        <v>284</v>
      </c>
      <c r="BN6" t="s">
        <v>193</v>
      </c>
      <c r="BP6" t="s">
        <v>194</v>
      </c>
      <c r="BQ6" t="s">
        <v>195</v>
      </c>
      <c r="BS6">
        <v>14627</v>
      </c>
      <c r="BT6" t="s">
        <v>196</v>
      </c>
      <c r="BU6">
        <v>5852982273</v>
      </c>
      <c r="CM6" t="s">
        <v>285</v>
      </c>
      <c r="CP6" t="s">
        <v>194</v>
      </c>
      <c r="CQ6" t="s">
        <v>195</v>
      </c>
      <c r="CS6">
        <v>14627</v>
      </c>
      <c r="CT6" t="s">
        <v>196</v>
      </c>
      <c r="CU6">
        <v>5852982273</v>
      </c>
    </row>
    <row r="7" spans="1:168" x14ac:dyDescent="0.2">
      <c r="A7">
        <v>27698</v>
      </c>
      <c r="B7" t="s">
        <v>286</v>
      </c>
      <c r="C7" t="s">
        <v>287</v>
      </c>
      <c r="D7" t="s">
        <v>288</v>
      </c>
      <c r="E7" t="s">
        <v>289</v>
      </c>
      <c r="F7" t="s">
        <v>171</v>
      </c>
      <c r="G7" t="str">
        <f>"0"</f>
        <v>0</v>
      </c>
      <c r="K7" t="s">
        <v>290</v>
      </c>
      <c r="L7" t="s">
        <v>291</v>
      </c>
      <c r="M7" t="s">
        <v>205</v>
      </c>
      <c r="N7">
        <v>2019</v>
      </c>
      <c r="O7" t="s">
        <v>206</v>
      </c>
      <c r="P7" t="s">
        <v>178</v>
      </c>
      <c r="Q7" t="s">
        <v>172</v>
      </c>
      <c r="S7">
        <v>31384247</v>
      </c>
      <c r="T7" t="s">
        <v>196</v>
      </c>
      <c r="W7" t="s">
        <v>292</v>
      </c>
      <c r="X7">
        <v>3474038267</v>
      </c>
      <c r="Y7" t="s">
        <v>186</v>
      </c>
      <c r="Z7" t="s">
        <v>183</v>
      </c>
      <c r="AA7">
        <v>2022</v>
      </c>
      <c r="AB7">
        <v>2022</v>
      </c>
      <c r="AC7" t="s">
        <v>293</v>
      </c>
      <c r="AD7" t="s">
        <v>172</v>
      </c>
      <c r="AS7">
        <v>2.98</v>
      </c>
      <c r="AT7" t="s">
        <v>188</v>
      </c>
      <c r="AU7" t="s">
        <v>189</v>
      </c>
      <c r="AV7" t="s">
        <v>190</v>
      </c>
      <c r="AW7" t="s">
        <v>294</v>
      </c>
      <c r="BM7" t="s">
        <v>295</v>
      </c>
      <c r="BN7" t="s">
        <v>193</v>
      </c>
      <c r="BP7" t="s">
        <v>194</v>
      </c>
      <c r="BQ7" t="s">
        <v>195</v>
      </c>
      <c r="BS7">
        <v>14627</v>
      </c>
      <c r="BT7" t="s">
        <v>196</v>
      </c>
      <c r="BU7">
        <v>6463096731</v>
      </c>
      <c r="BZ7" t="s">
        <v>296</v>
      </c>
      <c r="CC7" t="s">
        <v>297</v>
      </c>
      <c r="CD7" t="s">
        <v>195</v>
      </c>
      <c r="CF7">
        <v>111053051</v>
      </c>
      <c r="CG7" t="s">
        <v>196</v>
      </c>
      <c r="CH7">
        <v>6463096731</v>
      </c>
      <c r="CM7" t="s">
        <v>298</v>
      </c>
      <c r="CN7" t="s">
        <v>299</v>
      </c>
      <c r="CP7" t="s">
        <v>194</v>
      </c>
      <c r="CQ7" t="s">
        <v>195</v>
      </c>
      <c r="CS7">
        <v>14623</v>
      </c>
      <c r="CT7" t="s">
        <v>196</v>
      </c>
      <c r="CU7">
        <v>6463096731</v>
      </c>
      <c r="ED7" t="s">
        <v>195</v>
      </c>
      <c r="EG7" t="s">
        <v>196</v>
      </c>
      <c r="EH7">
        <v>6463096731</v>
      </c>
      <c r="EM7" t="s">
        <v>296</v>
      </c>
      <c r="EP7" t="s">
        <v>297</v>
      </c>
      <c r="EQ7" t="s">
        <v>195</v>
      </c>
      <c r="ES7">
        <v>111053051</v>
      </c>
      <c r="ET7" t="s">
        <v>196</v>
      </c>
      <c r="EU7">
        <v>6463096731</v>
      </c>
    </row>
    <row r="8" spans="1:168" x14ac:dyDescent="0.2">
      <c r="A8">
        <v>25946</v>
      </c>
      <c r="B8" t="s">
        <v>300</v>
      </c>
      <c r="C8" t="s">
        <v>301</v>
      </c>
      <c r="D8" t="s">
        <v>302</v>
      </c>
      <c r="E8" t="s">
        <v>303</v>
      </c>
      <c r="F8" t="s">
        <v>171</v>
      </c>
      <c r="G8" t="s">
        <v>172</v>
      </c>
      <c r="H8" s="1">
        <v>35870</v>
      </c>
      <c r="I8" t="s">
        <v>221</v>
      </c>
      <c r="K8" t="s">
        <v>304</v>
      </c>
      <c r="L8" t="s">
        <v>305</v>
      </c>
      <c r="M8" t="s">
        <v>306</v>
      </c>
      <c r="N8">
        <v>2018</v>
      </c>
      <c r="O8" t="s">
        <v>307</v>
      </c>
      <c r="P8" t="s">
        <v>178</v>
      </c>
      <c r="Q8" t="s">
        <v>172</v>
      </c>
      <c r="S8">
        <v>30055407</v>
      </c>
      <c r="T8" t="s">
        <v>308</v>
      </c>
      <c r="U8" t="s">
        <v>180</v>
      </c>
      <c r="V8" s="2">
        <v>43968</v>
      </c>
      <c r="W8" t="s">
        <v>309</v>
      </c>
      <c r="X8">
        <v>2024158321</v>
      </c>
      <c r="Y8" t="s">
        <v>182</v>
      </c>
      <c r="Z8" t="s">
        <v>183</v>
      </c>
      <c r="AA8">
        <v>2020</v>
      </c>
      <c r="AB8">
        <v>2020</v>
      </c>
      <c r="AC8" t="s">
        <v>293</v>
      </c>
      <c r="AD8" t="s">
        <v>185</v>
      </c>
      <c r="AM8" t="s">
        <v>310</v>
      </c>
      <c r="AN8" t="s">
        <v>209</v>
      </c>
      <c r="AS8">
        <v>3.78</v>
      </c>
      <c r="AT8" t="s">
        <v>188</v>
      </c>
      <c r="AU8" t="s">
        <v>189</v>
      </c>
      <c r="AV8" t="s">
        <v>190</v>
      </c>
      <c r="AW8" t="s">
        <v>191</v>
      </c>
      <c r="BM8" t="s">
        <v>311</v>
      </c>
      <c r="BN8" t="s">
        <v>193</v>
      </c>
      <c r="BP8" t="s">
        <v>194</v>
      </c>
      <c r="BQ8" t="s">
        <v>195</v>
      </c>
      <c r="BS8">
        <v>14627</v>
      </c>
      <c r="BT8" t="s">
        <v>196</v>
      </c>
      <c r="BU8">
        <v>6099699468</v>
      </c>
      <c r="CM8" t="s">
        <v>312</v>
      </c>
      <c r="CN8" t="s">
        <v>313</v>
      </c>
      <c r="CP8" t="s">
        <v>194</v>
      </c>
      <c r="CQ8" t="s">
        <v>195</v>
      </c>
      <c r="CS8">
        <v>14627</v>
      </c>
      <c r="CT8" t="s">
        <v>196</v>
      </c>
      <c r="CU8">
        <v>5857292265</v>
      </c>
    </row>
    <row r="9" spans="1:168" x14ac:dyDescent="0.2">
      <c r="A9">
        <v>41044</v>
      </c>
      <c r="B9" t="s">
        <v>314</v>
      </c>
      <c r="C9" t="s">
        <v>315</v>
      </c>
      <c r="E9" t="s">
        <v>316</v>
      </c>
      <c r="F9" t="s">
        <v>171</v>
      </c>
      <c r="G9" t="str">
        <f>"0"</f>
        <v>0</v>
      </c>
      <c r="H9" s="1">
        <v>37718</v>
      </c>
      <c r="I9" t="s">
        <v>221</v>
      </c>
      <c r="K9" t="s">
        <v>317</v>
      </c>
      <c r="L9" t="s">
        <v>318</v>
      </c>
      <c r="M9" t="s">
        <v>176</v>
      </c>
      <c r="N9">
        <v>2024</v>
      </c>
      <c r="O9" t="s">
        <v>319</v>
      </c>
      <c r="P9" t="s">
        <v>178</v>
      </c>
      <c r="Q9" t="s">
        <v>172</v>
      </c>
      <c r="S9">
        <v>32159189</v>
      </c>
      <c r="T9" t="s">
        <v>226</v>
      </c>
      <c r="Y9" t="str">
        <f>"01AS"</f>
        <v>01AS</v>
      </c>
      <c r="Z9" t="s">
        <v>227</v>
      </c>
      <c r="AA9" t="s">
        <v>320</v>
      </c>
      <c r="AB9" t="s">
        <v>321</v>
      </c>
      <c r="AC9" t="s">
        <v>322</v>
      </c>
      <c r="AD9" t="s">
        <v>185</v>
      </c>
      <c r="AE9" t="s">
        <v>323</v>
      </c>
      <c r="AS9">
        <v>3.74</v>
      </c>
      <c r="AU9" t="s">
        <v>235</v>
      </c>
      <c r="AV9" t="s">
        <v>236</v>
      </c>
      <c r="AW9" t="s">
        <v>294</v>
      </c>
      <c r="BM9" t="s">
        <v>324</v>
      </c>
      <c r="BN9" t="s">
        <v>239</v>
      </c>
      <c r="BO9" t="s">
        <v>325</v>
      </c>
      <c r="BP9" t="s">
        <v>241</v>
      </c>
      <c r="BQ9" t="s">
        <v>195</v>
      </c>
      <c r="BS9">
        <v>14627</v>
      </c>
      <c r="BZ9" t="s">
        <v>242</v>
      </c>
      <c r="CB9" t="s">
        <v>243</v>
      </c>
      <c r="CD9" t="s">
        <v>195</v>
      </c>
      <c r="CF9">
        <v>14642</v>
      </c>
      <c r="CG9" t="s">
        <v>244</v>
      </c>
      <c r="CM9" t="s">
        <v>326</v>
      </c>
      <c r="CO9" t="s">
        <v>325</v>
      </c>
      <c r="CP9" t="s">
        <v>327</v>
      </c>
      <c r="CQ9" t="s">
        <v>247</v>
      </c>
      <c r="CS9" t="s">
        <v>328</v>
      </c>
      <c r="CT9" t="s">
        <v>244</v>
      </c>
      <c r="CU9" t="s">
        <v>329</v>
      </c>
    </row>
    <row r="10" spans="1:168" x14ac:dyDescent="0.2">
      <c r="A10">
        <v>26918</v>
      </c>
      <c r="B10" t="s">
        <v>330</v>
      </c>
      <c r="C10" t="s">
        <v>331</v>
      </c>
      <c r="D10" t="s">
        <v>332</v>
      </c>
      <c r="E10" t="s">
        <v>333</v>
      </c>
      <c r="F10" t="s">
        <v>171</v>
      </c>
      <c r="G10" t="s">
        <v>172</v>
      </c>
      <c r="H10" s="1">
        <v>37167</v>
      </c>
      <c r="I10" t="s">
        <v>173</v>
      </c>
      <c r="K10" t="s">
        <v>334</v>
      </c>
      <c r="L10" t="s">
        <v>335</v>
      </c>
      <c r="M10" t="s">
        <v>306</v>
      </c>
      <c r="N10">
        <v>2018</v>
      </c>
      <c r="O10" t="s">
        <v>307</v>
      </c>
      <c r="P10" t="s">
        <v>178</v>
      </c>
      <c r="Q10" t="s">
        <v>172</v>
      </c>
      <c r="S10">
        <v>31373036</v>
      </c>
      <c r="T10" t="s">
        <v>336</v>
      </c>
      <c r="U10" t="s">
        <v>337</v>
      </c>
      <c r="W10" t="s">
        <v>338</v>
      </c>
      <c r="X10">
        <v>7575537041</v>
      </c>
      <c r="Y10" t="s">
        <v>186</v>
      </c>
      <c r="Z10" t="s">
        <v>282</v>
      </c>
      <c r="AA10">
        <v>2022</v>
      </c>
      <c r="AB10">
        <v>2022</v>
      </c>
      <c r="AC10" t="s">
        <v>339</v>
      </c>
      <c r="AD10" t="s">
        <v>172</v>
      </c>
      <c r="AS10">
        <v>2.38</v>
      </c>
      <c r="AT10" t="s">
        <v>188</v>
      </c>
      <c r="AU10" t="s">
        <v>189</v>
      </c>
      <c r="AV10" t="s">
        <v>190</v>
      </c>
      <c r="AW10" t="s">
        <v>264</v>
      </c>
      <c r="BM10" t="s">
        <v>340</v>
      </c>
      <c r="BN10" t="s">
        <v>193</v>
      </c>
      <c r="BP10" t="s">
        <v>194</v>
      </c>
      <c r="BQ10" t="s">
        <v>195</v>
      </c>
      <c r="BS10">
        <v>14627</v>
      </c>
      <c r="BT10" t="s">
        <v>196</v>
      </c>
      <c r="BU10">
        <v>3614293347</v>
      </c>
      <c r="BZ10" t="s">
        <v>341</v>
      </c>
      <c r="CA10" t="s">
        <v>342</v>
      </c>
      <c r="CC10" t="s">
        <v>343</v>
      </c>
      <c r="CD10" t="s">
        <v>344</v>
      </c>
      <c r="CF10">
        <v>784122153</v>
      </c>
      <c r="CG10" t="s">
        <v>196</v>
      </c>
      <c r="CH10">
        <v>3614293347</v>
      </c>
      <c r="CM10" t="s">
        <v>345</v>
      </c>
      <c r="CN10" t="s">
        <v>346</v>
      </c>
      <c r="CP10" t="s">
        <v>194</v>
      </c>
      <c r="CQ10" t="s">
        <v>195</v>
      </c>
      <c r="CS10">
        <v>14620</v>
      </c>
      <c r="CT10" t="s">
        <v>196</v>
      </c>
      <c r="CU10">
        <v>3614293347</v>
      </c>
      <c r="ED10" t="s">
        <v>344</v>
      </c>
      <c r="EG10" t="s">
        <v>196</v>
      </c>
      <c r="EH10">
        <v>3614293347</v>
      </c>
      <c r="EM10" t="s">
        <v>341</v>
      </c>
      <c r="EN10" t="s">
        <v>342</v>
      </c>
      <c r="EP10" t="s">
        <v>343</v>
      </c>
      <c r="EQ10" t="s">
        <v>344</v>
      </c>
      <c r="ES10">
        <v>784122153</v>
      </c>
      <c r="ET10" t="s">
        <v>196</v>
      </c>
      <c r="EU10">
        <v>3614293347</v>
      </c>
    </row>
    <row r="11" spans="1:168" x14ac:dyDescent="0.2">
      <c r="A11">
        <v>26171</v>
      </c>
      <c r="B11" t="s">
        <v>347</v>
      </c>
      <c r="C11" t="s">
        <v>348</v>
      </c>
      <c r="D11" t="s">
        <v>349</v>
      </c>
      <c r="E11" t="s">
        <v>350</v>
      </c>
      <c r="F11" t="s">
        <v>351</v>
      </c>
      <c r="G11" t="s">
        <v>172</v>
      </c>
      <c r="H11" s="1">
        <v>34795</v>
      </c>
      <c r="I11" t="s">
        <v>173</v>
      </c>
      <c r="K11" t="s">
        <v>352</v>
      </c>
      <c r="L11" t="s">
        <v>353</v>
      </c>
      <c r="M11" t="s">
        <v>224</v>
      </c>
      <c r="N11">
        <v>2018</v>
      </c>
      <c r="O11" t="s">
        <v>354</v>
      </c>
      <c r="P11" t="s">
        <v>178</v>
      </c>
      <c r="Q11" t="s">
        <v>172</v>
      </c>
      <c r="S11">
        <v>29950607</v>
      </c>
      <c r="T11" t="s">
        <v>355</v>
      </c>
      <c r="U11" t="s">
        <v>180</v>
      </c>
      <c r="V11" s="2">
        <v>43968</v>
      </c>
      <c r="W11" t="s">
        <v>356</v>
      </c>
      <c r="X11">
        <v>233242142577</v>
      </c>
      <c r="Y11" t="s">
        <v>182</v>
      </c>
      <c r="Z11" t="s">
        <v>183</v>
      </c>
      <c r="AA11">
        <v>2020</v>
      </c>
      <c r="AB11">
        <v>2020</v>
      </c>
      <c r="AC11" t="s">
        <v>184</v>
      </c>
      <c r="AD11" t="s">
        <v>185</v>
      </c>
      <c r="AS11" t="str">
        <f>"0"</f>
        <v>0</v>
      </c>
      <c r="AT11" t="s">
        <v>188</v>
      </c>
      <c r="AU11" t="s">
        <v>189</v>
      </c>
      <c r="AV11" t="s">
        <v>190</v>
      </c>
      <c r="AW11" t="s">
        <v>191</v>
      </c>
      <c r="BM11" t="s">
        <v>357</v>
      </c>
      <c r="BN11" t="s">
        <v>193</v>
      </c>
      <c r="BP11" t="s">
        <v>194</v>
      </c>
      <c r="BQ11" t="s">
        <v>195</v>
      </c>
      <c r="BS11">
        <v>14627</v>
      </c>
      <c r="BT11" t="s">
        <v>196</v>
      </c>
      <c r="BU11">
        <v>7187557379</v>
      </c>
      <c r="CM11" t="s">
        <v>358</v>
      </c>
      <c r="CP11" t="s">
        <v>194</v>
      </c>
      <c r="CQ11" t="s">
        <v>195</v>
      </c>
      <c r="CS11">
        <v>14627</v>
      </c>
      <c r="CT11" t="s">
        <v>196</v>
      </c>
      <c r="CU11">
        <v>7187557379</v>
      </c>
    </row>
    <row r="12" spans="1:168" x14ac:dyDescent="0.2">
      <c r="A12">
        <v>28337</v>
      </c>
      <c r="B12" t="s">
        <v>359</v>
      </c>
      <c r="C12" t="s">
        <v>360</v>
      </c>
      <c r="E12" t="s">
        <v>361</v>
      </c>
      <c r="F12" t="s">
        <v>171</v>
      </c>
      <c r="G12" t="s">
        <v>172</v>
      </c>
      <c r="H12" s="1">
        <v>36466</v>
      </c>
      <c r="I12" t="s">
        <v>173</v>
      </c>
      <c r="K12" t="s">
        <v>222</v>
      </c>
      <c r="L12" t="s">
        <v>223</v>
      </c>
      <c r="M12" t="s">
        <v>224</v>
      </c>
      <c r="N12">
        <v>2020</v>
      </c>
      <c r="O12" t="s">
        <v>362</v>
      </c>
      <c r="P12" t="s">
        <v>363</v>
      </c>
      <c r="Q12" t="s">
        <v>172</v>
      </c>
      <c r="S12">
        <v>31404310</v>
      </c>
      <c r="T12" t="s">
        <v>364</v>
      </c>
      <c r="U12" t="s">
        <v>180</v>
      </c>
      <c r="V12" s="2">
        <v>44696</v>
      </c>
      <c r="W12" t="s">
        <v>365</v>
      </c>
      <c r="X12">
        <v>6097303946</v>
      </c>
      <c r="Y12" t="s">
        <v>186</v>
      </c>
      <c r="Z12" t="s">
        <v>183</v>
      </c>
      <c r="AA12">
        <v>2022</v>
      </c>
      <c r="AB12">
        <v>2022</v>
      </c>
      <c r="AC12" t="s">
        <v>208</v>
      </c>
      <c r="AD12" t="s">
        <v>172</v>
      </c>
      <c r="AS12">
        <v>3.5</v>
      </c>
      <c r="AT12" t="s">
        <v>188</v>
      </c>
      <c r="AU12" t="s">
        <v>189</v>
      </c>
      <c r="AV12" t="s">
        <v>190</v>
      </c>
      <c r="AW12" t="s">
        <v>191</v>
      </c>
      <c r="BM12" t="s">
        <v>366</v>
      </c>
      <c r="BN12" t="s">
        <v>193</v>
      </c>
      <c r="BP12" t="s">
        <v>194</v>
      </c>
      <c r="BQ12" t="s">
        <v>195</v>
      </c>
      <c r="BS12">
        <v>14627</v>
      </c>
      <c r="BT12" t="s">
        <v>196</v>
      </c>
      <c r="BU12">
        <v>5852106598</v>
      </c>
      <c r="CM12" t="s">
        <v>367</v>
      </c>
      <c r="CP12" t="s">
        <v>194</v>
      </c>
      <c r="CQ12" t="s">
        <v>195</v>
      </c>
      <c r="CS12">
        <v>14627</v>
      </c>
      <c r="CT12" t="s">
        <v>196</v>
      </c>
      <c r="CU12">
        <v>5856646547</v>
      </c>
      <c r="DM12" t="s">
        <v>368</v>
      </c>
      <c r="DN12" t="s">
        <v>369</v>
      </c>
      <c r="DP12" t="s">
        <v>370</v>
      </c>
      <c r="DT12" t="s">
        <v>371</v>
      </c>
      <c r="DU12" t="s">
        <v>372</v>
      </c>
      <c r="DW12" t="s">
        <v>373</v>
      </c>
      <c r="DX12" t="s">
        <v>374</v>
      </c>
      <c r="DY12" t="s">
        <v>375</v>
      </c>
    </row>
    <row r="13" spans="1:168" x14ac:dyDescent="0.2">
      <c r="A13">
        <v>27318</v>
      </c>
      <c r="B13" t="s">
        <v>359</v>
      </c>
      <c r="C13" t="s">
        <v>360</v>
      </c>
      <c r="E13" t="s">
        <v>361</v>
      </c>
      <c r="F13" t="s">
        <v>171</v>
      </c>
      <c r="G13" t="s">
        <v>172</v>
      </c>
      <c r="H13" s="1">
        <v>36466</v>
      </c>
      <c r="I13" t="s">
        <v>173</v>
      </c>
      <c r="K13" t="s">
        <v>222</v>
      </c>
      <c r="L13" t="s">
        <v>223</v>
      </c>
      <c r="M13" t="s">
        <v>224</v>
      </c>
      <c r="N13">
        <v>2019</v>
      </c>
      <c r="O13" t="s">
        <v>279</v>
      </c>
      <c r="P13" t="s">
        <v>178</v>
      </c>
      <c r="Q13" t="s">
        <v>172</v>
      </c>
      <c r="S13">
        <v>31404310</v>
      </c>
      <c r="T13" t="s">
        <v>364</v>
      </c>
      <c r="U13" t="s">
        <v>180</v>
      </c>
      <c r="V13" s="2">
        <v>44696</v>
      </c>
      <c r="W13" t="s">
        <v>365</v>
      </c>
      <c r="X13">
        <v>6097303946</v>
      </c>
      <c r="Y13" t="s">
        <v>186</v>
      </c>
      <c r="Z13" t="s">
        <v>183</v>
      </c>
      <c r="AA13">
        <v>2022</v>
      </c>
      <c r="AB13">
        <v>2022</v>
      </c>
      <c r="AC13" t="s">
        <v>208</v>
      </c>
      <c r="AD13" t="s">
        <v>172</v>
      </c>
      <c r="AS13">
        <v>3.5</v>
      </c>
      <c r="AT13" t="s">
        <v>188</v>
      </c>
      <c r="AU13" t="s">
        <v>189</v>
      </c>
      <c r="AV13" t="s">
        <v>190</v>
      </c>
      <c r="AW13" t="s">
        <v>191</v>
      </c>
      <c r="BM13" t="s">
        <v>366</v>
      </c>
      <c r="BN13" t="s">
        <v>193</v>
      </c>
      <c r="BP13" t="s">
        <v>194</v>
      </c>
      <c r="BQ13" t="s">
        <v>195</v>
      </c>
      <c r="BS13">
        <v>14627</v>
      </c>
      <c r="BT13" t="s">
        <v>196</v>
      </c>
      <c r="BU13">
        <v>5852106598</v>
      </c>
      <c r="CM13" t="s">
        <v>367</v>
      </c>
      <c r="CP13" t="s">
        <v>194</v>
      </c>
      <c r="CQ13" t="s">
        <v>195</v>
      </c>
      <c r="CS13">
        <v>14627</v>
      </c>
      <c r="CT13" t="s">
        <v>196</v>
      </c>
      <c r="CU13">
        <v>5856646547</v>
      </c>
      <c r="DM13" t="s">
        <v>368</v>
      </c>
      <c r="DN13" t="s">
        <v>369</v>
      </c>
      <c r="DP13" t="s">
        <v>370</v>
      </c>
      <c r="DT13" t="s">
        <v>371</v>
      </c>
      <c r="DU13" t="s">
        <v>372</v>
      </c>
      <c r="DW13" t="s">
        <v>373</v>
      </c>
      <c r="DX13" t="s">
        <v>374</v>
      </c>
      <c r="DY13" t="s">
        <v>375</v>
      </c>
    </row>
    <row r="14" spans="1:168" x14ac:dyDescent="0.2">
      <c r="A14">
        <v>18964</v>
      </c>
      <c r="B14" t="s">
        <v>376</v>
      </c>
      <c r="C14" t="s">
        <v>377</v>
      </c>
      <c r="D14" t="s">
        <v>378</v>
      </c>
      <c r="E14" t="s">
        <v>379</v>
      </c>
      <c r="F14" t="s">
        <v>171</v>
      </c>
      <c r="G14" t="s">
        <v>172</v>
      </c>
      <c r="H14" s="1">
        <v>34745</v>
      </c>
      <c r="I14" t="s">
        <v>173</v>
      </c>
      <c r="K14" t="s">
        <v>174</v>
      </c>
      <c r="L14" t="s">
        <v>175</v>
      </c>
      <c r="M14" t="s">
        <v>306</v>
      </c>
      <c r="N14">
        <v>2016</v>
      </c>
      <c r="O14" t="s">
        <v>380</v>
      </c>
      <c r="P14" t="s">
        <v>178</v>
      </c>
      <c r="Q14" t="s">
        <v>172</v>
      </c>
      <c r="S14">
        <v>28180203</v>
      </c>
      <c r="T14" t="s">
        <v>196</v>
      </c>
      <c r="W14" t="s">
        <v>381</v>
      </c>
      <c r="X14">
        <v>9144202847</v>
      </c>
      <c r="Y14" t="s">
        <v>182</v>
      </c>
      <c r="Z14" t="s">
        <v>282</v>
      </c>
      <c r="AA14">
        <v>2017</v>
      </c>
      <c r="AB14">
        <v>2017</v>
      </c>
      <c r="AC14" t="s">
        <v>208</v>
      </c>
      <c r="AD14" t="s">
        <v>185</v>
      </c>
      <c r="AF14" t="s">
        <v>186</v>
      </c>
      <c r="AG14" t="s">
        <v>282</v>
      </c>
      <c r="AH14">
        <v>2017</v>
      </c>
      <c r="AI14">
        <v>2017</v>
      </c>
      <c r="AJ14" t="s">
        <v>382</v>
      </c>
      <c r="AK14" t="s">
        <v>185</v>
      </c>
      <c r="AS14">
        <v>3.06</v>
      </c>
      <c r="AT14" t="s">
        <v>188</v>
      </c>
      <c r="AU14" t="s">
        <v>189</v>
      </c>
      <c r="AV14" t="s">
        <v>190</v>
      </c>
      <c r="AW14" t="s">
        <v>264</v>
      </c>
      <c r="BM14" t="s">
        <v>383</v>
      </c>
      <c r="BN14" t="s">
        <v>193</v>
      </c>
      <c r="BP14" t="s">
        <v>194</v>
      </c>
      <c r="BQ14" t="s">
        <v>195</v>
      </c>
      <c r="BS14">
        <v>14627</v>
      </c>
      <c r="BT14" t="s">
        <v>196</v>
      </c>
      <c r="BU14">
        <v>9142624984</v>
      </c>
      <c r="BZ14" t="s">
        <v>384</v>
      </c>
      <c r="CC14" t="s">
        <v>385</v>
      </c>
      <c r="CD14" t="s">
        <v>195</v>
      </c>
      <c r="CF14">
        <v>10538</v>
      </c>
      <c r="CG14" t="s">
        <v>196</v>
      </c>
      <c r="CH14">
        <v>9148345690</v>
      </c>
      <c r="CM14" t="s">
        <v>384</v>
      </c>
      <c r="CP14" t="s">
        <v>385</v>
      </c>
      <c r="CQ14" t="s">
        <v>195</v>
      </c>
      <c r="CS14">
        <v>10538</v>
      </c>
      <c r="CT14" t="s">
        <v>196</v>
      </c>
      <c r="CU14">
        <v>9142624984</v>
      </c>
      <c r="DZ14" t="s">
        <v>386</v>
      </c>
      <c r="EC14" t="s">
        <v>387</v>
      </c>
      <c r="ED14" t="s">
        <v>195</v>
      </c>
      <c r="EF14">
        <v>10804</v>
      </c>
      <c r="EG14" t="s">
        <v>196</v>
      </c>
      <c r="EM14" t="s">
        <v>384</v>
      </c>
      <c r="EP14" t="s">
        <v>385</v>
      </c>
      <c r="EQ14" t="s">
        <v>195</v>
      </c>
      <c r="ES14">
        <v>10538</v>
      </c>
      <c r="ET14" t="s">
        <v>196</v>
      </c>
      <c r="EU14">
        <v>9148345690</v>
      </c>
    </row>
    <row r="15" spans="1:168" x14ac:dyDescent="0.2">
      <c r="A15">
        <v>17759</v>
      </c>
      <c r="B15" t="s">
        <v>388</v>
      </c>
      <c r="C15" t="s">
        <v>389</v>
      </c>
      <c r="D15" t="s">
        <v>390</v>
      </c>
      <c r="E15" t="s">
        <v>391</v>
      </c>
      <c r="F15" t="s">
        <v>171</v>
      </c>
      <c r="G15" t="s">
        <v>172</v>
      </c>
      <c r="H15" s="1">
        <v>35184</v>
      </c>
      <c r="I15" t="s">
        <v>173</v>
      </c>
      <c r="K15" t="s">
        <v>392</v>
      </c>
      <c r="L15" t="s">
        <v>393</v>
      </c>
      <c r="M15" t="s">
        <v>306</v>
      </c>
      <c r="N15">
        <v>2016</v>
      </c>
      <c r="O15" t="s">
        <v>380</v>
      </c>
      <c r="P15" t="s">
        <v>178</v>
      </c>
      <c r="Q15" t="s">
        <v>172</v>
      </c>
      <c r="S15">
        <v>28738947</v>
      </c>
      <c r="T15" t="s">
        <v>196</v>
      </c>
      <c r="W15" t="s">
        <v>394</v>
      </c>
      <c r="X15">
        <v>5083038617</v>
      </c>
      <c r="Y15" t="s">
        <v>186</v>
      </c>
      <c r="Z15" t="s">
        <v>282</v>
      </c>
      <c r="AA15">
        <v>2018</v>
      </c>
      <c r="AB15">
        <v>2018</v>
      </c>
      <c r="AC15" t="s">
        <v>395</v>
      </c>
      <c r="AD15" t="s">
        <v>185</v>
      </c>
      <c r="AE15" t="s">
        <v>396</v>
      </c>
      <c r="AM15" t="s">
        <v>397</v>
      </c>
      <c r="AS15">
        <v>3.85</v>
      </c>
      <c r="AT15" t="s">
        <v>188</v>
      </c>
      <c r="AU15" t="s">
        <v>189</v>
      </c>
      <c r="AV15" t="s">
        <v>190</v>
      </c>
      <c r="AW15" t="s">
        <v>264</v>
      </c>
      <c r="BM15" t="s">
        <v>398</v>
      </c>
      <c r="BN15" t="s">
        <v>193</v>
      </c>
      <c r="BP15" t="s">
        <v>194</v>
      </c>
      <c r="BQ15" t="s">
        <v>195</v>
      </c>
      <c r="BS15">
        <v>14627</v>
      </c>
      <c r="BT15" t="s">
        <v>196</v>
      </c>
      <c r="BU15">
        <v>5083953965</v>
      </c>
      <c r="BZ15" t="s">
        <v>399</v>
      </c>
      <c r="CC15" t="s">
        <v>400</v>
      </c>
      <c r="CD15" t="s">
        <v>401</v>
      </c>
      <c r="CF15" t="str">
        <f>"01772"</f>
        <v>01772</v>
      </c>
      <c r="CG15" t="s">
        <v>196</v>
      </c>
      <c r="CH15">
        <v>5083953965</v>
      </c>
      <c r="CM15" t="s">
        <v>402</v>
      </c>
      <c r="CP15" t="s">
        <v>194</v>
      </c>
      <c r="CQ15" t="s">
        <v>195</v>
      </c>
      <c r="CS15">
        <v>14627</v>
      </c>
      <c r="CT15" t="s">
        <v>196</v>
      </c>
      <c r="CU15">
        <v>5083953965</v>
      </c>
      <c r="DM15" t="s">
        <v>403</v>
      </c>
      <c r="DP15" t="s">
        <v>404</v>
      </c>
      <c r="DQ15" t="s">
        <v>401</v>
      </c>
      <c r="DS15" t="str">
        <f>"01772"</f>
        <v>01772</v>
      </c>
      <c r="DT15" t="s">
        <v>226</v>
      </c>
      <c r="DU15">
        <v>5083038617</v>
      </c>
      <c r="DW15">
        <v>5083331743</v>
      </c>
      <c r="DX15" t="s">
        <v>405</v>
      </c>
      <c r="DY15" t="s">
        <v>406</v>
      </c>
      <c r="ED15" t="s">
        <v>401</v>
      </c>
      <c r="EG15" t="s">
        <v>196</v>
      </c>
      <c r="EH15">
        <v>5083953965</v>
      </c>
      <c r="EM15" t="s">
        <v>399</v>
      </c>
      <c r="EP15" t="s">
        <v>400</v>
      </c>
      <c r="EQ15" t="s">
        <v>401</v>
      </c>
      <c r="ES15" t="str">
        <f>"01772"</f>
        <v>01772</v>
      </c>
      <c r="ET15" t="s">
        <v>196</v>
      </c>
      <c r="EU15">
        <v>5083953965</v>
      </c>
    </row>
    <row r="16" spans="1:168" x14ac:dyDescent="0.2">
      <c r="A16">
        <v>17924</v>
      </c>
      <c r="B16" t="s">
        <v>407</v>
      </c>
      <c r="C16" t="s">
        <v>389</v>
      </c>
      <c r="E16" t="s">
        <v>408</v>
      </c>
      <c r="F16" t="s">
        <v>171</v>
      </c>
      <c r="G16" t="s">
        <v>172</v>
      </c>
      <c r="H16" s="1">
        <v>35053</v>
      </c>
      <c r="I16" t="s">
        <v>173</v>
      </c>
      <c r="K16" t="s">
        <v>409</v>
      </c>
      <c r="M16" t="s">
        <v>224</v>
      </c>
      <c r="N16">
        <v>2016</v>
      </c>
      <c r="O16" t="s">
        <v>410</v>
      </c>
      <c r="P16" t="s">
        <v>363</v>
      </c>
      <c r="Q16" t="s">
        <v>172</v>
      </c>
      <c r="S16">
        <v>28706960</v>
      </c>
      <c r="T16" t="s">
        <v>196</v>
      </c>
      <c r="W16" t="s">
        <v>411</v>
      </c>
      <c r="X16">
        <v>5854511715</v>
      </c>
      <c r="Y16" t="s">
        <v>186</v>
      </c>
      <c r="Z16" t="s">
        <v>183</v>
      </c>
      <c r="AA16">
        <v>2018</v>
      </c>
      <c r="AB16">
        <v>2018</v>
      </c>
      <c r="AC16" t="s">
        <v>187</v>
      </c>
      <c r="AD16" t="s">
        <v>185</v>
      </c>
      <c r="AM16" t="s">
        <v>412</v>
      </c>
      <c r="AN16" t="s">
        <v>413</v>
      </c>
      <c r="AS16">
        <v>3.35</v>
      </c>
      <c r="AT16" t="s">
        <v>188</v>
      </c>
      <c r="AU16" t="s">
        <v>189</v>
      </c>
      <c r="AV16" t="s">
        <v>190</v>
      </c>
      <c r="AW16" t="s">
        <v>264</v>
      </c>
      <c r="BM16" t="s">
        <v>414</v>
      </c>
      <c r="BN16" t="s">
        <v>193</v>
      </c>
      <c r="BP16" t="s">
        <v>194</v>
      </c>
      <c r="BQ16" t="s">
        <v>195</v>
      </c>
      <c r="BS16">
        <v>14627</v>
      </c>
      <c r="BT16" t="s">
        <v>196</v>
      </c>
      <c r="BU16">
        <v>5859671502</v>
      </c>
      <c r="BZ16" t="s">
        <v>415</v>
      </c>
      <c r="CC16" t="s">
        <v>194</v>
      </c>
      <c r="CD16" t="s">
        <v>195</v>
      </c>
      <c r="CF16">
        <v>146184722</v>
      </c>
      <c r="CG16" t="s">
        <v>196</v>
      </c>
      <c r="CH16">
        <v>5859671502</v>
      </c>
      <c r="CM16" t="s">
        <v>416</v>
      </c>
      <c r="CP16" t="s">
        <v>194</v>
      </c>
      <c r="CQ16" t="s">
        <v>195</v>
      </c>
      <c r="CS16">
        <v>14627</v>
      </c>
      <c r="CT16" t="s">
        <v>196</v>
      </c>
      <c r="CU16">
        <v>5859671502</v>
      </c>
      <c r="ED16" t="s">
        <v>195</v>
      </c>
      <c r="EG16" t="s">
        <v>196</v>
      </c>
      <c r="EH16">
        <v>5859671502</v>
      </c>
      <c r="EM16" t="s">
        <v>415</v>
      </c>
      <c r="EP16" t="s">
        <v>194</v>
      </c>
      <c r="EQ16" t="s">
        <v>195</v>
      </c>
      <c r="ES16">
        <v>146184722</v>
      </c>
      <c r="ET16" t="s">
        <v>196</v>
      </c>
      <c r="EU16">
        <v>5859671502</v>
      </c>
    </row>
    <row r="17" spans="1:151" x14ac:dyDescent="0.2">
      <c r="A17">
        <v>31528</v>
      </c>
      <c r="B17" t="s">
        <v>417</v>
      </c>
      <c r="C17" t="s">
        <v>418</v>
      </c>
      <c r="E17" t="s">
        <v>419</v>
      </c>
      <c r="F17" t="s">
        <v>171</v>
      </c>
      <c r="G17" t="str">
        <f>"0"</f>
        <v>0</v>
      </c>
      <c r="K17" t="s">
        <v>334</v>
      </c>
      <c r="L17" t="s">
        <v>420</v>
      </c>
      <c r="M17" t="s">
        <v>255</v>
      </c>
      <c r="N17" t="s">
        <v>421</v>
      </c>
      <c r="O17" t="s">
        <v>422</v>
      </c>
      <c r="P17" t="s">
        <v>178</v>
      </c>
      <c r="Q17" t="s">
        <v>172</v>
      </c>
      <c r="S17">
        <v>31326506</v>
      </c>
      <c r="T17" t="s">
        <v>423</v>
      </c>
      <c r="U17" t="s">
        <v>424</v>
      </c>
      <c r="Y17" t="str">
        <f>"01AS"</f>
        <v>01AS</v>
      </c>
      <c r="Z17" t="s">
        <v>227</v>
      </c>
      <c r="AA17" t="s">
        <v>228</v>
      </c>
      <c r="AB17" t="s">
        <v>229</v>
      </c>
      <c r="AC17" t="s">
        <v>425</v>
      </c>
      <c r="AD17" t="s">
        <v>185</v>
      </c>
      <c r="AF17" t="s">
        <v>426</v>
      </c>
      <c r="AG17" t="s">
        <v>427</v>
      </c>
      <c r="AJ17" t="s">
        <v>428</v>
      </c>
      <c r="AK17" t="s">
        <v>185</v>
      </c>
      <c r="AS17">
        <v>3.77</v>
      </c>
      <c r="AT17" t="s">
        <v>429</v>
      </c>
      <c r="AU17" t="s">
        <v>235</v>
      </c>
      <c r="AV17" t="s">
        <v>236</v>
      </c>
      <c r="AW17" t="s">
        <v>430</v>
      </c>
      <c r="BM17" t="s">
        <v>431</v>
      </c>
      <c r="BN17" t="s">
        <v>239</v>
      </c>
      <c r="BP17" t="s">
        <v>241</v>
      </c>
      <c r="BQ17" t="s">
        <v>195</v>
      </c>
      <c r="BS17">
        <v>14627</v>
      </c>
      <c r="CD17" t="s">
        <v>195</v>
      </c>
      <c r="CM17" t="s">
        <v>432</v>
      </c>
      <c r="CP17" t="s">
        <v>433</v>
      </c>
      <c r="CQ17" t="s">
        <v>434</v>
      </c>
      <c r="CS17">
        <v>110017</v>
      </c>
      <c r="CT17" t="s">
        <v>423</v>
      </c>
      <c r="CU17" t="s">
        <v>435</v>
      </c>
    </row>
    <row r="18" spans="1:151" x14ac:dyDescent="0.2">
      <c r="A18">
        <v>23256</v>
      </c>
      <c r="B18" t="s">
        <v>436</v>
      </c>
      <c r="C18" t="s">
        <v>437</v>
      </c>
      <c r="E18" t="s">
        <v>438</v>
      </c>
      <c r="F18" t="s">
        <v>171</v>
      </c>
      <c r="G18" t="s">
        <v>172</v>
      </c>
      <c r="H18" s="1">
        <v>34230</v>
      </c>
      <c r="I18" t="s">
        <v>221</v>
      </c>
      <c r="K18" t="s">
        <v>439</v>
      </c>
      <c r="L18" t="s">
        <v>440</v>
      </c>
      <c r="M18" t="s">
        <v>224</v>
      </c>
      <c r="N18">
        <v>2017</v>
      </c>
      <c r="O18" t="s">
        <v>441</v>
      </c>
      <c r="P18" t="s">
        <v>178</v>
      </c>
      <c r="Q18" t="s">
        <v>172</v>
      </c>
      <c r="S18">
        <v>27836668</v>
      </c>
      <c r="T18" t="s">
        <v>196</v>
      </c>
      <c r="U18" t="s">
        <v>337</v>
      </c>
      <c r="W18" t="s">
        <v>442</v>
      </c>
      <c r="X18">
        <v>7135014910</v>
      </c>
      <c r="Y18" t="s">
        <v>186</v>
      </c>
      <c r="Z18" t="s">
        <v>282</v>
      </c>
      <c r="AA18">
        <v>2018</v>
      </c>
      <c r="AB18">
        <v>2018</v>
      </c>
      <c r="AC18" t="s">
        <v>443</v>
      </c>
      <c r="AD18" t="s">
        <v>185</v>
      </c>
      <c r="AS18">
        <v>3.33</v>
      </c>
      <c r="AT18" t="s">
        <v>188</v>
      </c>
      <c r="AU18" t="s">
        <v>189</v>
      </c>
      <c r="AV18" t="s">
        <v>190</v>
      </c>
      <c r="AW18" t="s">
        <v>294</v>
      </c>
      <c r="AX18" t="s">
        <v>444</v>
      </c>
      <c r="BM18" t="s">
        <v>445</v>
      </c>
      <c r="BN18" t="s">
        <v>193</v>
      </c>
      <c r="BP18" t="s">
        <v>194</v>
      </c>
      <c r="BQ18" t="s">
        <v>195</v>
      </c>
      <c r="BS18">
        <v>14627</v>
      </c>
      <c r="BT18" t="s">
        <v>196</v>
      </c>
      <c r="BU18">
        <v>8322990360</v>
      </c>
      <c r="BZ18" t="s">
        <v>446</v>
      </c>
      <c r="CC18" t="s">
        <v>447</v>
      </c>
      <c r="CD18" t="s">
        <v>344</v>
      </c>
      <c r="CF18">
        <v>77407</v>
      </c>
      <c r="CG18" t="s">
        <v>196</v>
      </c>
      <c r="CH18">
        <v>8324750281</v>
      </c>
      <c r="CM18" t="s">
        <v>448</v>
      </c>
      <c r="CP18" t="s">
        <v>194</v>
      </c>
      <c r="CQ18" t="s">
        <v>195</v>
      </c>
      <c r="CS18">
        <v>14620</v>
      </c>
      <c r="CT18" t="s">
        <v>196</v>
      </c>
      <c r="CU18">
        <v>8322990360</v>
      </c>
      <c r="ED18" t="s">
        <v>344</v>
      </c>
      <c r="EG18" t="s">
        <v>196</v>
      </c>
      <c r="EH18">
        <v>8324750281</v>
      </c>
      <c r="EM18" t="s">
        <v>446</v>
      </c>
      <c r="EP18" t="s">
        <v>447</v>
      </c>
      <c r="EQ18" t="s">
        <v>344</v>
      </c>
      <c r="ES18">
        <v>77407</v>
      </c>
      <c r="ET18" t="s">
        <v>196</v>
      </c>
      <c r="EU18">
        <v>8324750281</v>
      </c>
    </row>
    <row r="19" spans="1:151" x14ac:dyDescent="0.2">
      <c r="A19">
        <v>33553</v>
      </c>
      <c r="B19" t="s">
        <v>449</v>
      </c>
      <c r="C19" t="s">
        <v>450</v>
      </c>
      <c r="D19" t="s">
        <v>451</v>
      </c>
      <c r="E19" t="s">
        <v>452</v>
      </c>
      <c r="F19" t="s">
        <v>171</v>
      </c>
      <c r="G19" t="str">
        <f>"0"</f>
        <v>0</v>
      </c>
      <c r="K19" t="s">
        <v>453</v>
      </c>
      <c r="L19" t="s">
        <v>454</v>
      </c>
      <c r="M19" t="s">
        <v>205</v>
      </c>
      <c r="N19">
        <v>2020</v>
      </c>
      <c r="O19" t="s">
        <v>455</v>
      </c>
      <c r="P19" t="s">
        <v>178</v>
      </c>
      <c r="Q19" t="s">
        <v>172</v>
      </c>
      <c r="S19">
        <v>29924752</v>
      </c>
      <c r="T19" t="s">
        <v>196</v>
      </c>
      <c r="W19" t="s">
        <v>456</v>
      </c>
      <c r="X19">
        <v>7607032558</v>
      </c>
      <c r="Y19" t="s">
        <v>186</v>
      </c>
      <c r="Z19" t="s">
        <v>183</v>
      </c>
      <c r="AA19">
        <v>2020</v>
      </c>
      <c r="AB19">
        <v>2020</v>
      </c>
      <c r="AC19" t="s">
        <v>457</v>
      </c>
      <c r="AD19" t="s">
        <v>172</v>
      </c>
      <c r="AS19">
        <v>3.4</v>
      </c>
      <c r="AT19" t="s">
        <v>188</v>
      </c>
      <c r="AU19" t="s">
        <v>189</v>
      </c>
      <c r="AV19" t="s">
        <v>190</v>
      </c>
      <c r="AW19" t="s">
        <v>210</v>
      </c>
      <c r="BM19" t="s">
        <v>458</v>
      </c>
      <c r="BN19" t="s">
        <v>193</v>
      </c>
      <c r="BP19" t="s">
        <v>194</v>
      </c>
      <c r="BQ19" t="s">
        <v>195</v>
      </c>
      <c r="BS19">
        <v>14627</v>
      </c>
      <c r="BT19" t="s">
        <v>196</v>
      </c>
      <c r="BU19">
        <v>7608039677</v>
      </c>
      <c r="BZ19" t="s">
        <v>459</v>
      </c>
      <c r="CC19" t="s">
        <v>460</v>
      </c>
      <c r="CD19" t="s">
        <v>461</v>
      </c>
      <c r="CF19">
        <v>92029</v>
      </c>
      <c r="CG19" t="s">
        <v>196</v>
      </c>
      <c r="CH19">
        <v>7608039677</v>
      </c>
      <c r="CM19" t="s">
        <v>462</v>
      </c>
      <c r="CP19" t="s">
        <v>194</v>
      </c>
      <c r="CQ19" t="s">
        <v>195</v>
      </c>
      <c r="CS19">
        <v>14627</v>
      </c>
      <c r="CT19" t="s">
        <v>196</v>
      </c>
      <c r="CU19">
        <v>7608039677</v>
      </c>
      <c r="ED19" t="s">
        <v>461</v>
      </c>
      <c r="EG19" t="s">
        <v>196</v>
      </c>
      <c r="EH19">
        <v>7608039677</v>
      </c>
      <c r="EM19" t="s">
        <v>459</v>
      </c>
      <c r="EP19" t="s">
        <v>460</v>
      </c>
      <c r="EQ19" t="s">
        <v>461</v>
      </c>
      <c r="ES19">
        <v>92029</v>
      </c>
      <c r="ET19" t="s">
        <v>196</v>
      </c>
      <c r="EU19">
        <v>7608039677</v>
      </c>
    </row>
    <row r="20" spans="1:151" x14ac:dyDescent="0.2">
      <c r="A20">
        <v>37063</v>
      </c>
      <c r="B20" t="s">
        <v>463</v>
      </c>
      <c r="C20" t="s">
        <v>464</v>
      </c>
      <c r="E20" t="s">
        <v>465</v>
      </c>
      <c r="F20" t="s">
        <v>171</v>
      </c>
      <c r="G20" t="s">
        <v>172</v>
      </c>
      <c r="H20" s="1">
        <v>35453</v>
      </c>
      <c r="I20" t="s">
        <v>221</v>
      </c>
      <c r="K20" t="s">
        <v>466</v>
      </c>
      <c r="L20" t="s">
        <v>467</v>
      </c>
      <c r="M20" t="s">
        <v>224</v>
      </c>
      <c r="N20">
        <v>2022</v>
      </c>
      <c r="O20" t="s">
        <v>468</v>
      </c>
      <c r="P20" t="s">
        <v>178</v>
      </c>
      <c r="Q20" t="s">
        <v>172</v>
      </c>
      <c r="S20">
        <v>29400522</v>
      </c>
      <c r="T20" t="s">
        <v>469</v>
      </c>
      <c r="U20" t="s">
        <v>424</v>
      </c>
      <c r="Y20" t="str">
        <f>"01AS"</f>
        <v>01AS</v>
      </c>
      <c r="Z20" t="s">
        <v>470</v>
      </c>
      <c r="AA20" t="s">
        <v>260</v>
      </c>
      <c r="AC20" t="s">
        <v>471</v>
      </c>
      <c r="AD20" t="s">
        <v>185</v>
      </c>
      <c r="AS20" t="str">
        <f>"0"</f>
        <v>0</v>
      </c>
      <c r="AU20" t="s">
        <v>472</v>
      </c>
      <c r="AV20" t="s">
        <v>473</v>
      </c>
      <c r="AW20" t="s">
        <v>430</v>
      </c>
      <c r="BF20" t="s">
        <v>474</v>
      </c>
      <c r="BO20" t="s">
        <v>475</v>
      </c>
      <c r="BQ20" t="s">
        <v>195</v>
      </c>
      <c r="CA20">
        <v>840</v>
      </c>
      <c r="CD20" t="s">
        <v>195</v>
      </c>
      <c r="CM20" t="s">
        <v>476</v>
      </c>
      <c r="CN20">
        <v>840</v>
      </c>
      <c r="CO20" t="s">
        <v>475</v>
      </c>
      <c r="CP20" t="s">
        <v>241</v>
      </c>
      <c r="CQ20" t="s">
        <v>247</v>
      </c>
      <c r="CS20">
        <v>14620</v>
      </c>
      <c r="CT20" t="s">
        <v>244</v>
      </c>
      <c r="CU20" t="s">
        <v>477</v>
      </c>
    </row>
    <row r="21" spans="1:151" x14ac:dyDescent="0.2">
      <c r="A21">
        <v>27777</v>
      </c>
      <c r="B21" t="s">
        <v>463</v>
      </c>
      <c r="C21" t="s">
        <v>464</v>
      </c>
      <c r="E21" t="s">
        <v>465</v>
      </c>
      <c r="F21" t="s">
        <v>171</v>
      </c>
      <c r="G21" t="s">
        <v>172</v>
      </c>
      <c r="H21" s="1">
        <v>35453</v>
      </c>
      <c r="I21" t="s">
        <v>221</v>
      </c>
      <c r="K21" t="s">
        <v>203</v>
      </c>
      <c r="L21" t="s">
        <v>204</v>
      </c>
      <c r="M21" t="s">
        <v>205</v>
      </c>
      <c r="N21">
        <v>2019</v>
      </c>
      <c r="O21" t="s">
        <v>206</v>
      </c>
      <c r="P21" t="s">
        <v>178</v>
      </c>
      <c r="Q21" t="s">
        <v>172</v>
      </c>
      <c r="S21">
        <v>29400522</v>
      </c>
      <c r="T21" t="s">
        <v>469</v>
      </c>
      <c r="U21" t="s">
        <v>424</v>
      </c>
      <c r="Y21" t="str">
        <f>"01AS"</f>
        <v>01AS</v>
      </c>
      <c r="Z21" t="s">
        <v>470</v>
      </c>
      <c r="AA21" t="s">
        <v>260</v>
      </c>
      <c r="AC21" t="s">
        <v>471</v>
      </c>
      <c r="AD21" t="s">
        <v>185</v>
      </c>
      <c r="AS21" t="str">
        <f>"0"</f>
        <v>0</v>
      </c>
      <c r="AU21" t="s">
        <v>472</v>
      </c>
      <c r="AV21" t="s">
        <v>473</v>
      </c>
      <c r="AW21" t="s">
        <v>430</v>
      </c>
      <c r="BF21" t="s">
        <v>474</v>
      </c>
      <c r="BO21" t="s">
        <v>475</v>
      </c>
      <c r="BQ21" t="s">
        <v>195</v>
      </c>
      <c r="CA21">
        <v>840</v>
      </c>
      <c r="CD21" t="s">
        <v>195</v>
      </c>
      <c r="CM21" t="s">
        <v>476</v>
      </c>
      <c r="CN21">
        <v>840</v>
      </c>
      <c r="CO21" t="s">
        <v>475</v>
      </c>
      <c r="CP21" t="s">
        <v>241</v>
      </c>
      <c r="CQ21" t="s">
        <v>247</v>
      </c>
      <c r="CS21">
        <v>14620</v>
      </c>
      <c r="CT21" t="s">
        <v>244</v>
      </c>
      <c r="CU21" t="s">
        <v>477</v>
      </c>
    </row>
    <row r="22" spans="1:151" x14ac:dyDescent="0.2">
      <c r="A22">
        <v>17870</v>
      </c>
      <c r="B22" t="s">
        <v>463</v>
      </c>
      <c r="C22" t="s">
        <v>464</v>
      </c>
      <c r="E22" t="s">
        <v>465</v>
      </c>
      <c r="F22" t="s">
        <v>171</v>
      </c>
      <c r="G22" t="s">
        <v>172</v>
      </c>
      <c r="H22" s="1">
        <v>35453</v>
      </c>
      <c r="I22" t="s">
        <v>221</v>
      </c>
      <c r="K22" t="s">
        <v>439</v>
      </c>
      <c r="L22" t="s">
        <v>175</v>
      </c>
      <c r="M22" t="s">
        <v>224</v>
      </c>
      <c r="N22">
        <v>2016</v>
      </c>
      <c r="O22" t="s">
        <v>410</v>
      </c>
      <c r="P22" t="s">
        <v>363</v>
      </c>
      <c r="Q22" t="s">
        <v>172</v>
      </c>
      <c r="S22">
        <v>29400522</v>
      </c>
      <c r="T22" t="s">
        <v>469</v>
      </c>
      <c r="U22" t="s">
        <v>424</v>
      </c>
      <c r="Y22" t="str">
        <f>"01AS"</f>
        <v>01AS</v>
      </c>
      <c r="Z22" t="s">
        <v>470</v>
      </c>
      <c r="AA22" t="s">
        <v>260</v>
      </c>
      <c r="AC22" t="s">
        <v>471</v>
      </c>
      <c r="AD22" t="s">
        <v>185</v>
      </c>
      <c r="AS22" t="str">
        <f>"0"</f>
        <v>0</v>
      </c>
      <c r="AU22" t="s">
        <v>472</v>
      </c>
      <c r="AV22" t="s">
        <v>473</v>
      </c>
      <c r="AW22" t="s">
        <v>430</v>
      </c>
      <c r="BF22" t="s">
        <v>474</v>
      </c>
      <c r="BO22" t="s">
        <v>475</v>
      </c>
      <c r="BQ22" t="s">
        <v>195</v>
      </c>
      <c r="CA22">
        <v>840</v>
      </c>
      <c r="CD22" t="s">
        <v>195</v>
      </c>
      <c r="CM22" t="s">
        <v>476</v>
      </c>
      <c r="CN22">
        <v>840</v>
      </c>
      <c r="CO22" t="s">
        <v>475</v>
      </c>
      <c r="CP22" t="s">
        <v>241</v>
      </c>
      <c r="CQ22" t="s">
        <v>247</v>
      </c>
      <c r="CS22">
        <v>14620</v>
      </c>
      <c r="CT22" t="s">
        <v>244</v>
      </c>
      <c r="CU22" t="s">
        <v>477</v>
      </c>
    </row>
    <row r="23" spans="1:151" x14ac:dyDescent="0.2">
      <c r="A23">
        <v>26286</v>
      </c>
      <c r="B23" t="s">
        <v>478</v>
      </c>
      <c r="C23" t="s">
        <v>479</v>
      </c>
      <c r="E23" t="s">
        <v>480</v>
      </c>
      <c r="F23" t="s">
        <v>171</v>
      </c>
      <c r="G23" t="s">
        <v>172</v>
      </c>
      <c r="H23" s="1">
        <v>35622</v>
      </c>
      <c r="I23" t="s">
        <v>173</v>
      </c>
      <c r="K23" t="s">
        <v>481</v>
      </c>
      <c r="L23" t="s">
        <v>318</v>
      </c>
      <c r="M23" t="s">
        <v>176</v>
      </c>
      <c r="N23">
        <v>2019</v>
      </c>
      <c r="O23" t="s">
        <v>482</v>
      </c>
      <c r="P23" t="s">
        <v>363</v>
      </c>
      <c r="Q23" t="s">
        <v>172</v>
      </c>
      <c r="S23">
        <v>30850132</v>
      </c>
      <c r="T23" t="s">
        <v>483</v>
      </c>
      <c r="U23" t="s">
        <v>180</v>
      </c>
      <c r="V23" s="2">
        <v>44332</v>
      </c>
      <c r="W23" t="s">
        <v>484</v>
      </c>
      <c r="X23">
        <v>9293189388</v>
      </c>
      <c r="Y23" t="s">
        <v>182</v>
      </c>
      <c r="Z23" t="s">
        <v>183</v>
      </c>
      <c r="AA23">
        <v>2021</v>
      </c>
      <c r="AB23">
        <v>2021</v>
      </c>
      <c r="AC23" t="s">
        <v>208</v>
      </c>
      <c r="AD23" t="s">
        <v>185</v>
      </c>
      <c r="AS23">
        <v>3.7</v>
      </c>
      <c r="AT23" t="s">
        <v>188</v>
      </c>
      <c r="AU23" t="s">
        <v>189</v>
      </c>
      <c r="AV23" t="s">
        <v>190</v>
      </c>
      <c r="AW23" t="s">
        <v>191</v>
      </c>
      <c r="BM23" t="s">
        <v>485</v>
      </c>
      <c r="BN23" t="s">
        <v>193</v>
      </c>
      <c r="BP23" t="s">
        <v>194</v>
      </c>
      <c r="BQ23" t="s">
        <v>195</v>
      </c>
      <c r="BS23">
        <v>14627</v>
      </c>
      <c r="BT23" t="s">
        <v>196</v>
      </c>
      <c r="BU23">
        <v>5853889388</v>
      </c>
      <c r="CM23" t="s">
        <v>486</v>
      </c>
      <c r="CN23" t="s">
        <v>487</v>
      </c>
      <c r="CP23" t="s">
        <v>194</v>
      </c>
      <c r="CQ23" t="s">
        <v>195</v>
      </c>
      <c r="CS23">
        <v>14627</v>
      </c>
      <c r="CT23" t="s">
        <v>196</v>
      </c>
      <c r="CU23">
        <v>5852601581</v>
      </c>
      <c r="DM23" t="s">
        <v>488</v>
      </c>
      <c r="DP23" t="s">
        <v>489</v>
      </c>
      <c r="DR23" t="s">
        <v>490</v>
      </c>
      <c r="DS23">
        <v>44600</v>
      </c>
      <c r="DT23" t="s">
        <v>491</v>
      </c>
      <c r="DU23">
        <v>9803005537</v>
      </c>
      <c r="DW23" t="s">
        <v>492</v>
      </c>
      <c r="DX23" t="s">
        <v>493</v>
      </c>
      <c r="DY23" t="s">
        <v>494</v>
      </c>
    </row>
    <row r="24" spans="1:151" x14ac:dyDescent="0.2">
      <c r="A24">
        <v>41196</v>
      </c>
      <c r="B24" t="s">
        <v>495</v>
      </c>
      <c r="C24" t="s">
        <v>496</v>
      </c>
      <c r="E24" t="s">
        <v>497</v>
      </c>
      <c r="F24" t="s">
        <v>171</v>
      </c>
      <c r="G24" t="str">
        <f>"0"</f>
        <v>0</v>
      </c>
      <c r="H24" s="1">
        <v>37540</v>
      </c>
      <c r="I24" t="s">
        <v>221</v>
      </c>
      <c r="K24" t="s">
        <v>498</v>
      </c>
      <c r="L24" t="s">
        <v>318</v>
      </c>
      <c r="M24" t="s">
        <v>176</v>
      </c>
      <c r="N24">
        <v>2024</v>
      </c>
      <c r="O24" t="s">
        <v>319</v>
      </c>
      <c r="P24" t="s">
        <v>178</v>
      </c>
      <c r="Q24" t="s">
        <v>172</v>
      </c>
      <c r="S24">
        <v>32105223</v>
      </c>
      <c r="T24" t="s">
        <v>491</v>
      </c>
      <c r="U24" t="s">
        <v>424</v>
      </c>
      <c r="Y24" t="str">
        <f>"04HSEAS"</f>
        <v>04HSEAS</v>
      </c>
      <c r="Z24" t="s">
        <v>499</v>
      </c>
      <c r="AA24" t="s">
        <v>320</v>
      </c>
      <c r="AB24" t="s">
        <v>321</v>
      </c>
      <c r="AC24" t="s">
        <v>500</v>
      </c>
      <c r="AD24" t="s">
        <v>185</v>
      </c>
      <c r="AS24">
        <v>3.94</v>
      </c>
      <c r="AU24" t="s">
        <v>235</v>
      </c>
      <c r="AV24" t="s">
        <v>236</v>
      </c>
      <c r="AW24" t="s">
        <v>430</v>
      </c>
      <c r="BM24" t="s">
        <v>501</v>
      </c>
      <c r="BN24" t="s">
        <v>239</v>
      </c>
      <c r="BO24" t="s">
        <v>267</v>
      </c>
      <c r="BP24" t="s">
        <v>241</v>
      </c>
      <c r="BQ24" t="s">
        <v>195</v>
      </c>
      <c r="BS24">
        <v>14627</v>
      </c>
      <c r="CD24" t="s">
        <v>195</v>
      </c>
      <c r="CM24" t="s">
        <v>502</v>
      </c>
      <c r="CO24" t="s">
        <v>267</v>
      </c>
      <c r="CP24" t="s">
        <v>241</v>
      </c>
      <c r="CQ24" t="s">
        <v>247</v>
      </c>
      <c r="CS24">
        <v>14627</v>
      </c>
      <c r="CT24" t="s">
        <v>244</v>
      </c>
      <c r="CU24" t="s">
        <v>503</v>
      </c>
    </row>
    <row r="25" spans="1:151" x14ac:dyDescent="0.2">
      <c r="A25">
        <v>46849</v>
      </c>
      <c r="B25" t="s">
        <v>504</v>
      </c>
      <c r="C25" t="s">
        <v>496</v>
      </c>
      <c r="D25" t="s">
        <v>505</v>
      </c>
      <c r="E25" t="s">
        <v>506</v>
      </c>
      <c r="F25" t="s">
        <v>171</v>
      </c>
      <c r="G25" t="str">
        <f>"0"</f>
        <v>0</v>
      </c>
      <c r="H25" s="1">
        <v>37312</v>
      </c>
      <c r="I25" t="s">
        <v>173</v>
      </c>
      <c r="K25" t="s">
        <v>507</v>
      </c>
      <c r="M25" t="s">
        <v>176</v>
      </c>
      <c r="N25">
        <v>2026</v>
      </c>
      <c r="O25" t="s">
        <v>508</v>
      </c>
      <c r="P25" t="s">
        <v>509</v>
      </c>
      <c r="Q25" t="s">
        <v>172</v>
      </c>
      <c r="R25" t="s">
        <v>510</v>
      </c>
      <c r="S25">
        <v>32613704</v>
      </c>
      <c r="BM25" t="s">
        <v>511</v>
      </c>
    </row>
    <row r="26" spans="1:151" x14ac:dyDescent="0.2">
      <c r="A26">
        <v>12908</v>
      </c>
      <c r="B26" t="s">
        <v>512</v>
      </c>
      <c r="C26" t="s">
        <v>513</v>
      </c>
      <c r="E26" t="s">
        <v>514</v>
      </c>
      <c r="F26" t="s">
        <v>171</v>
      </c>
      <c r="G26" t="s">
        <v>172</v>
      </c>
      <c r="H26" s="1">
        <v>34659</v>
      </c>
      <c r="I26" t="s">
        <v>221</v>
      </c>
      <c r="K26" t="s">
        <v>515</v>
      </c>
      <c r="L26" t="s">
        <v>516</v>
      </c>
      <c r="M26" t="s">
        <v>306</v>
      </c>
      <c r="N26">
        <v>2015</v>
      </c>
      <c r="O26" t="s">
        <v>517</v>
      </c>
      <c r="P26" t="s">
        <v>178</v>
      </c>
      <c r="Q26" t="s">
        <v>172</v>
      </c>
      <c r="S26">
        <v>28295945</v>
      </c>
      <c r="T26" t="s">
        <v>355</v>
      </c>
      <c r="U26" t="s">
        <v>337</v>
      </c>
      <c r="W26" t="s">
        <v>518</v>
      </c>
      <c r="X26">
        <v>7182198916</v>
      </c>
      <c r="Y26" t="s">
        <v>182</v>
      </c>
      <c r="Z26" t="s">
        <v>183</v>
      </c>
      <c r="AA26">
        <v>2017</v>
      </c>
      <c r="AB26">
        <v>2017</v>
      </c>
      <c r="AC26" t="s">
        <v>184</v>
      </c>
      <c r="AD26" t="s">
        <v>185</v>
      </c>
      <c r="AS26">
        <v>3.1</v>
      </c>
      <c r="AT26" t="s">
        <v>188</v>
      </c>
      <c r="AU26" t="s">
        <v>189</v>
      </c>
      <c r="AV26" t="s">
        <v>190</v>
      </c>
      <c r="AW26" t="s">
        <v>294</v>
      </c>
      <c r="BM26" t="s">
        <v>519</v>
      </c>
      <c r="BN26" t="s">
        <v>193</v>
      </c>
      <c r="BP26" t="s">
        <v>194</v>
      </c>
      <c r="BQ26" t="s">
        <v>195</v>
      </c>
      <c r="BS26">
        <v>14627</v>
      </c>
      <c r="BT26" t="s">
        <v>196</v>
      </c>
      <c r="BU26">
        <v>3472098073</v>
      </c>
      <c r="BZ26" t="s">
        <v>520</v>
      </c>
      <c r="CC26" t="s">
        <v>521</v>
      </c>
      <c r="CD26" t="s">
        <v>195</v>
      </c>
      <c r="CF26">
        <v>10460</v>
      </c>
      <c r="CG26" t="s">
        <v>196</v>
      </c>
      <c r="CH26">
        <v>3478623521</v>
      </c>
      <c r="CM26" t="s">
        <v>522</v>
      </c>
      <c r="CP26" t="s">
        <v>194</v>
      </c>
      <c r="CQ26" t="s">
        <v>195</v>
      </c>
      <c r="CS26">
        <v>14627</v>
      </c>
      <c r="CT26" t="s">
        <v>196</v>
      </c>
      <c r="CU26">
        <v>3472098073</v>
      </c>
      <c r="ED26" t="s">
        <v>195</v>
      </c>
      <c r="EG26" t="s">
        <v>196</v>
      </c>
      <c r="EH26">
        <v>3478623521</v>
      </c>
      <c r="EM26" t="s">
        <v>520</v>
      </c>
      <c r="EP26" t="s">
        <v>521</v>
      </c>
      <c r="EQ26" t="s">
        <v>195</v>
      </c>
      <c r="ES26">
        <v>10460</v>
      </c>
      <c r="ET26" t="s">
        <v>196</v>
      </c>
      <c r="EU26">
        <v>3478623521</v>
      </c>
    </row>
    <row r="27" spans="1:151" x14ac:dyDescent="0.2">
      <c r="A27">
        <v>46430</v>
      </c>
      <c r="B27" t="s">
        <v>523</v>
      </c>
      <c r="C27" t="s">
        <v>524</v>
      </c>
      <c r="E27" t="s">
        <v>525</v>
      </c>
      <c r="F27" t="s">
        <v>171</v>
      </c>
      <c r="G27" t="str">
        <f>"0"</f>
        <v>0</v>
      </c>
      <c r="H27" s="1">
        <v>38216</v>
      </c>
      <c r="I27" t="s">
        <v>173</v>
      </c>
      <c r="K27" t="s">
        <v>526</v>
      </c>
      <c r="L27" t="s">
        <v>527</v>
      </c>
      <c r="M27" t="s">
        <v>224</v>
      </c>
      <c r="N27">
        <v>2025</v>
      </c>
      <c r="O27" t="s">
        <v>528</v>
      </c>
      <c r="P27" t="s">
        <v>178</v>
      </c>
      <c r="Q27" t="s">
        <v>172</v>
      </c>
      <c r="R27" t="s">
        <v>510</v>
      </c>
      <c r="S27">
        <v>32503500</v>
      </c>
      <c r="BM27" t="s">
        <v>529</v>
      </c>
    </row>
    <row r="28" spans="1:151" x14ac:dyDescent="0.2">
      <c r="A28">
        <v>27868</v>
      </c>
      <c r="B28" t="s">
        <v>530</v>
      </c>
      <c r="C28" t="s">
        <v>531</v>
      </c>
      <c r="D28" t="s">
        <v>532</v>
      </c>
      <c r="E28" t="s">
        <v>533</v>
      </c>
      <c r="F28" t="s">
        <v>171</v>
      </c>
      <c r="G28" t="s">
        <v>172</v>
      </c>
      <c r="H28" s="1">
        <v>36054</v>
      </c>
      <c r="I28" t="s">
        <v>221</v>
      </c>
      <c r="K28" t="s">
        <v>515</v>
      </c>
      <c r="L28" t="s">
        <v>516</v>
      </c>
      <c r="M28" t="s">
        <v>306</v>
      </c>
      <c r="N28">
        <v>2019</v>
      </c>
      <c r="O28" t="s">
        <v>534</v>
      </c>
      <c r="P28" t="s">
        <v>178</v>
      </c>
      <c r="Q28" t="s">
        <v>172</v>
      </c>
      <c r="S28">
        <v>30669840</v>
      </c>
      <c r="T28" t="s">
        <v>226</v>
      </c>
      <c r="Y28" t="str">
        <f>"04HSEAS"</f>
        <v>04HSEAS</v>
      </c>
      <c r="Z28" t="s">
        <v>499</v>
      </c>
      <c r="AA28" t="s">
        <v>320</v>
      </c>
      <c r="AB28" t="s">
        <v>321</v>
      </c>
      <c r="AC28" t="s">
        <v>535</v>
      </c>
      <c r="AD28" t="s">
        <v>185</v>
      </c>
      <c r="AM28" t="s">
        <v>536</v>
      </c>
      <c r="AS28">
        <v>3.35</v>
      </c>
      <c r="AU28" t="s">
        <v>235</v>
      </c>
      <c r="AV28" t="s">
        <v>236</v>
      </c>
      <c r="AW28" t="s">
        <v>264</v>
      </c>
      <c r="BM28" t="s">
        <v>537</v>
      </c>
      <c r="BN28" t="s">
        <v>239</v>
      </c>
      <c r="BO28" t="s">
        <v>538</v>
      </c>
      <c r="BP28" t="s">
        <v>241</v>
      </c>
      <c r="BQ28" t="s">
        <v>195</v>
      </c>
      <c r="BS28">
        <v>14627</v>
      </c>
      <c r="CD28" t="s">
        <v>195</v>
      </c>
      <c r="CM28" t="s">
        <v>539</v>
      </c>
      <c r="CO28" t="s">
        <v>538</v>
      </c>
      <c r="CP28" t="s">
        <v>540</v>
      </c>
      <c r="CQ28" t="s">
        <v>541</v>
      </c>
      <c r="CS28" t="str">
        <f>"01776"</f>
        <v>01776</v>
      </c>
      <c r="CT28" t="s">
        <v>244</v>
      </c>
      <c r="CU28" t="s">
        <v>542</v>
      </c>
    </row>
    <row r="29" spans="1:151" x14ac:dyDescent="0.2">
      <c r="A29">
        <v>19170</v>
      </c>
      <c r="B29" t="s">
        <v>543</v>
      </c>
      <c r="C29" t="s">
        <v>544</v>
      </c>
      <c r="D29" t="s">
        <v>545</v>
      </c>
      <c r="E29" t="s">
        <v>546</v>
      </c>
      <c r="F29" t="s">
        <v>171</v>
      </c>
      <c r="G29" t="s">
        <v>172</v>
      </c>
      <c r="H29" s="1">
        <v>34932</v>
      </c>
      <c r="I29" t="s">
        <v>173</v>
      </c>
      <c r="K29" t="s">
        <v>547</v>
      </c>
      <c r="L29" t="s">
        <v>548</v>
      </c>
      <c r="M29" t="s">
        <v>306</v>
      </c>
      <c r="N29">
        <v>2016</v>
      </c>
      <c r="O29" t="s">
        <v>380</v>
      </c>
      <c r="P29" t="s">
        <v>178</v>
      </c>
      <c r="Q29" t="s">
        <v>172</v>
      </c>
      <c r="R29" t="s">
        <v>510</v>
      </c>
      <c r="S29">
        <v>28186717</v>
      </c>
      <c r="BM29" t="s">
        <v>549</v>
      </c>
    </row>
    <row r="30" spans="1:151" x14ac:dyDescent="0.2">
      <c r="A30">
        <v>36797</v>
      </c>
      <c r="B30" t="s">
        <v>550</v>
      </c>
      <c r="C30" t="s">
        <v>551</v>
      </c>
      <c r="D30" t="s">
        <v>552</v>
      </c>
      <c r="E30" t="s">
        <v>553</v>
      </c>
      <c r="F30" t="s">
        <v>171</v>
      </c>
      <c r="H30" s="1">
        <v>37188</v>
      </c>
      <c r="I30" t="s">
        <v>221</v>
      </c>
      <c r="K30" t="s">
        <v>554</v>
      </c>
      <c r="L30" t="s">
        <v>175</v>
      </c>
      <c r="M30" t="s">
        <v>176</v>
      </c>
      <c r="N30">
        <v>2022</v>
      </c>
      <c r="O30" t="s">
        <v>555</v>
      </c>
      <c r="P30" t="s">
        <v>178</v>
      </c>
      <c r="Q30" t="s">
        <v>172</v>
      </c>
      <c r="S30">
        <v>31797320</v>
      </c>
      <c r="T30" t="s">
        <v>226</v>
      </c>
      <c r="Y30" t="str">
        <f>"01AS"</f>
        <v>01AS</v>
      </c>
      <c r="Z30" t="s">
        <v>499</v>
      </c>
      <c r="AA30" t="s">
        <v>229</v>
      </c>
      <c r="AC30" t="s">
        <v>556</v>
      </c>
      <c r="AD30" t="s">
        <v>185</v>
      </c>
      <c r="AS30">
        <v>3.2</v>
      </c>
      <c r="AU30" t="s">
        <v>472</v>
      </c>
      <c r="AV30" t="s">
        <v>473</v>
      </c>
      <c r="AW30" t="s">
        <v>294</v>
      </c>
      <c r="BF30" t="s">
        <v>474</v>
      </c>
      <c r="BO30" t="s">
        <v>557</v>
      </c>
      <c r="BQ30" t="s">
        <v>195</v>
      </c>
      <c r="CD30" t="s">
        <v>195</v>
      </c>
      <c r="CM30" t="s">
        <v>558</v>
      </c>
      <c r="CO30" t="s">
        <v>557</v>
      </c>
      <c r="CP30" t="s">
        <v>559</v>
      </c>
      <c r="CQ30" t="s">
        <v>560</v>
      </c>
      <c r="CS30" t="s">
        <v>561</v>
      </c>
      <c r="CT30" t="s">
        <v>244</v>
      </c>
      <c r="CU30" t="s">
        <v>562</v>
      </c>
    </row>
    <row r="31" spans="1:151" x14ac:dyDescent="0.2">
      <c r="A31">
        <v>40666</v>
      </c>
      <c r="B31" t="s">
        <v>563</v>
      </c>
      <c r="C31" t="s">
        <v>564</v>
      </c>
      <c r="E31" t="s">
        <v>565</v>
      </c>
      <c r="F31" t="s">
        <v>171</v>
      </c>
      <c r="G31" t="str">
        <f>"0"</f>
        <v>0</v>
      </c>
      <c r="H31" s="1">
        <v>37650</v>
      </c>
      <c r="I31" t="s">
        <v>221</v>
      </c>
      <c r="K31" t="s">
        <v>515</v>
      </c>
      <c r="L31" t="s">
        <v>516</v>
      </c>
      <c r="M31" t="s">
        <v>176</v>
      </c>
      <c r="N31">
        <v>2024</v>
      </c>
      <c r="O31" t="s">
        <v>319</v>
      </c>
      <c r="P31" t="s">
        <v>178</v>
      </c>
      <c r="Q31" t="s">
        <v>172</v>
      </c>
      <c r="S31">
        <v>32103045</v>
      </c>
      <c r="T31" t="s">
        <v>566</v>
      </c>
      <c r="U31" t="s">
        <v>424</v>
      </c>
      <c r="Y31" t="str">
        <f>"04HSEAS"</f>
        <v>04HSEAS</v>
      </c>
      <c r="Z31" t="s">
        <v>227</v>
      </c>
      <c r="AA31" t="s">
        <v>320</v>
      </c>
      <c r="AB31" t="s">
        <v>321</v>
      </c>
      <c r="AC31" t="s">
        <v>500</v>
      </c>
      <c r="AD31" t="s">
        <v>185</v>
      </c>
      <c r="AS31">
        <v>3.44</v>
      </c>
      <c r="AU31" t="s">
        <v>235</v>
      </c>
      <c r="AV31" t="s">
        <v>236</v>
      </c>
      <c r="AW31" t="s">
        <v>430</v>
      </c>
      <c r="BJ31" t="s">
        <v>474</v>
      </c>
      <c r="BM31" t="s">
        <v>567</v>
      </c>
      <c r="BN31" t="s">
        <v>239</v>
      </c>
      <c r="BO31" t="s">
        <v>568</v>
      </c>
      <c r="BP31" t="s">
        <v>241</v>
      </c>
      <c r="BQ31" t="s">
        <v>195</v>
      </c>
      <c r="BS31">
        <v>14627</v>
      </c>
      <c r="BZ31" t="s">
        <v>242</v>
      </c>
      <c r="CB31" t="s">
        <v>243</v>
      </c>
      <c r="CD31" t="s">
        <v>195</v>
      </c>
      <c r="CF31">
        <v>14642</v>
      </c>
      <c r="CG31" t="s">
        <v>244</v>
      </c>
      <c r="CM31" t="s">
        <v>569</v>
      </c>
      <c r="CO31" t="s">
        <v>568</v>
      </c>
      <c r="CP31" t="s">
        <v>570</v>
      </c>
      <c r="CQ31" t="s">
        <v>571</v>
      </c>
      <c r="CS31">
        <v>19020</v>
      </c>
      <c r="CT31" t="s">
        <v>244</v>
      </c>
      <c r="CU31" t="s">
        <v>572</v>
      </c>
    </row>
    <row r="32" spans="1:151" x14ac:dyDescent="0.2">
      <c r="A32">
        <v>24706</v>
      </c>
      <c r="B32" t="s">
        <v>573</v>
      </c>
      <c r="C32" t="s">
        <v>574</v>
      </c>
      <c r="D32" t="s">
        <v>169</v>
      </c>
      <c r="E32" t="s">
        <v>575</v>
      </c>
      <c r="F32" t="s">
        <v>171</v>
      </c>
      <c r="G32" t="s">
        <v>172</v>
      </c>
      <c r="H32" s="1">
        <v>36010</v>
      </c>
      <c r="I32" t="s">
        <v>221</v>
      </c>
      <c r="K32" t="s">
        <v>576</v>
      </c>
      <c r="L32" t="s">
        <v>577</v>
      </c>
      <c r="M32" t="s">
        <v>224</v>
      </c>
      <c r="N32">
        <v>2018</v>
      </c>
      <c r="O32" t="s">
        <v>354</v>
      </c>
      <c r="P32" t="s">
        <v>178</v>
      </c>
      <c r="Q32" t="s">
        <v>172</v>
      </c>
      <c r="S32">
        <v>29890941</v>
      </c>
      <c r="T32" t="s">
        <v>196</v>
      </c>
      <c r="W32" t="s">
        <v>578</v>
      </c>
      <c r="X32">
        <v>7343554174</v>
      </c>
      <c r="Y32" t="s">
        <v>186</v>
      </c>
      <c r="Z32" t="s">
        <v>282</v>
      </c>
      <c r="AA32">
        <v>2020</v>
      </c>
      <c r="AB32">
        <v>2020</v>
      </c>
      <c r="AC32" t="s">
        <v>579</v>
      </c>
      <c r="AD32" t="s">
        <v>185</v>
      </c>
      <c r="AM32" t="s">
        <v>580</v>
      </c>
      <c r="AS32">
        <v>3.2</v>
      </c>
      <c r="AT32" t="s">
        <v>188</v>
      </c>
      <c r="AU32" t="s">
        <v>189</v>
      </c>
      <c r="AV32" t="s">
        <v>190</v>
      </c>
      <c r="AW32" t="s">
        <v>264</v>
      </c>
      <c r="BM32" t="s">
        <v>581</v>
      </c>
      <c r="BN32" t="s">
        <v>582</v>
      </c>
      <c r="BP32" t="s">
        <v>194</v>
      </c>
      <c r="BQ32" t="s">
        <v>195</v>
      </c>
      <c r="BS32">
        <v>14627</v>
      </c>
      <c r="BT32" t="s">
        <v>196</v>
      </c>
      <c r="BU32">
        <v>7349040217</v>
      </c>
      <c r="BZ32" t="s">
        <v>583</v>
      </c>
      <c r="CC32" t="s">
        <v>584</v>
      </c>
      <c r="CD32" t="s">
        <v>585</v>
      </c>
      <c r="CF32">
        <v>48158</v>
      </c>
      <c r="CG32" t="s">
        <v>196</v>
      </c>
      <c r="CH32">
        <v>7349040217</v>
      </c>
      <c r="CM32" t="s">
        <v>586</v>
      </c>
      <c r="CP32" t="s">
        <v>194</v>
      </c>
      <c r="CQ32" t="s">
        <v>195</v>
      </c>
      <c r="CS32">
        <v>146270001</v>
      </c>
      <c r="CT32" t="s">
        <v>196</v>
      </c>
      <c r="CU32">
        <v>7349040217</v>
      </c>
      <c r="ED32" t="s">
        <v>585</v>
      </c>
      <c r="EG32" t="s">
        <v>196</v>
      </c>
      <c r="EH32">
        <v>7349040217</v>
      </c>
      <c r="EM32" t="s">
        <v>583</v>
      </c>
      <c r="EP32" t="s">
        <v>584</v>
      </c>
      <c r="EQ32" t="s">
        <v>585</v>
      </c>
      <c r="ES32">
        <v>48158</v>
      </c>
      <c r="ET32" t="s">
        <v>196</v>
      </c>
      <c r="EU32">
        <v>7349040217</v>
      </c>
    </row>
    <row r="33" spans="1:151" x14ac:dyDescent="0.2">
      <c r="A33">
        <v>25915</v>
      </c>
      <c r="B33" t="s">
        <v>587</v>
      </c>
      <c r="C33" t="s">
        <v>588</v>
      </c>
      <c r="E33" t="s">
        <v>589</v>
      </c>
      <c r="F33" t="s">
        <v>171</v>
      </c>
      <c r="K33" t="s">
        <v>590</v>
      </c>
      <c r="M33" t="s">
        <v>306</v>
      </c>
      <c r="N33">
        <v>2014</v>
      </c>
      <c r="O33" t="s">
        <v>591</v>
      </c>
      <c r="P33" t="s">
        <v>178</v>
      </c>
      <c r="Q33" t="s">
        <v>172</v>
      </c>
    </row>
    <row r="34" spans="1:151" x14ac:dyDescent="0.2">
      <c r="A34">
        <v>39269</v>
      </c>
      <c r="B34" t="s">
        <v>592</v>
      </c>
      <c r="C34" t="s">
        <v>588</v>
      </c>
      <c r="D34" t="s">
        <v>593</v>
      </c>
      <c r="E34" t="s">
        <v>594</v>
      </c>
      <c r="F34" t="s">
        <v>171</v>
      </c>
      <c r="G34" t="str">
        <f>"0"</f>
        <v>0</v>
      </c>
      <c r="H34" s="1">
        <v>37328</v>
      </c>
      <c r="I34" t="s">
        <v>221</v>
      </c>
      <c r="K34" t="s">
        <v>595</v>
      </c>
      <c r="L34" t="s">
        <v>596</v>
      </c>
      <c r="M34" t="s">
        <v>224</v>
      </c>
      <c r="N34">
        <v>2023</v>
      </c>
      <c r="O34" t="s">
        <v>597</v>
      </c>
      <c r="P34" t="s">
        <v>178</v>
      </c>
      <c r="Q34" t="s">
        <v>172</v>
      </c>
      <c r="S34">
        <v>31816908</v>
      </c>
      <c r="T34" t="s">
        <v>226</v>
      </c>
      <c r="Y34" t="str">
        <f>"01AS"</f>
        <v>01AS</v>
      </c>
      <c r="Z34" t="s">
        <v>227</v>
      </c>
      <c r="AA34" t="s">
        <v>320</v>
      </c>
      <c r="AB34" t="s">
        <v>321</v>
      </c>
      <c r="AC34" t="s">
        <v>598</v>
      </c>
      <c r="AD34" t="s">
        <v>185</v>
      </c>
      <c r="AM34" t="s">
        <v>599</v>
      </c>
      <c r="AS34">
        <v>3.64</v>
      </c>
      <c r="AU34" t="s">
        <v>235</v>
      </c>
      <c r="AV34" t="s">
        <v>236</v>
      </c>
      <c r="AW34" t="s">
        <v>264</v>
      </c>
      <c r="BM34" t="s">
        <v>600</v>
      </c>
      <c r="BN34" t="s">
        <v>239</v>
      </c>
      <c r="BO34" t="s">
        <v>601</v>
      </c>
      <c r="BP34" t="s">
        <v>241</v>
      </c>
      <c r="BQ34" t="s">
        <v>195</v>
      </c>
      <c r="BS34">
        <v>14627</v>
      </c>
      <c r="BZ34" t="s">
        <v>266</v>
      </c>
      <c r="CB34" t="s">
        <v>267</v>
      </c>
      <c r="CD34" t="s">
        <v>195</v>
      </c>
      <c r="CF34">
        <v>14627</v>
      </c>
      <c r="CG34" t="s">
        <v>244</v>
      </c>
      <c r="CM34" t="s">
        <v>602</v>
      </c>
      <c r="CO34" t="s">
        <v>601</v>
      </c>
      <c r="CP34" t="s">
        <v>603</v>
      </c>
      <c r="CQ34" t="s">
        <v>604</v>
      </c>
      <c r="CS34">
        <v>73145</v>
      </c>
      <c r="CT34" t="s">
        <v>244</v>
      </c>
      <c r="CU34" t="s">
        <v>605</v>
      </c>
    </row>
    <row r="35" spans="1:151" x14ac:dyDescent="0.2">
      <c r="A35">
        <v>25773</v>
      </c>
      <c r="B35" t="s">
        <v>606</v>
      </c>
      <c r="C35" t="s">
        <v>607</v>
      </c>
      <c r="D35" t="s">
        <v>608</v>
      </c>
      <c r="E35" t="s">
        <v>609</v>
      </c>
      <c r="F35" t="s">
        <v>171</v>
      </c>
      <c r="G35" t="str">
        <f>"0"</f>
        <v>0</v>
      </c>
      <c r="K35" t="s">
        <v>610</v>
      </c>
      <c r="L35" t="s">
        <v>611</v>
      </c>
      <c r="M35" t="s">
        <v>176</v>
      </c>
      <c r="N35">
        <v>2018</v>
      </c>
      <c r="O35" t="s">
        <v>612</v>
      </c>
      <c r="P35" t="s">
        <v>178</v>
      </c>
      <c r="Q35" t="s">
        <v>172</v>
      </c>
      <c r="S35">
        <v>31028042</v>
      </c>
      <c r="T35" t="s">
        <v>196</v>
      </c>
      <c r="Y35" t="s">
        <v>613</v>
      </c>
      <c r="Z35" t="s">
        <v>614</v>
      </c>
      <c r="AA35" t="s">
        <v>615</v>
      </c>
      <c r="AB35" t="s">
        <v>259</v>
      </c>
      <c r="AC35" t="s">
        <v>187</v>
      </c>
      <c r="AD35" t="s">
        <v>185</v>
      </c>
      <c r="AS35" t="str">
        <f>"0"</f>
        <v>0</v>
      </c>
      <c r="AT35" t="s">
        <v>188</v>
      </c>
      <c r="AU35" t="s">
        <v>189</v>
      </c>
      <c r="AV35" t="s">
        <v>190</v>
      </c>
      <c r="AW35" t="s">
        <v>616</v>
      </c>
      <c r="BM35" t="s">
        <v>617</v>
      </c>
      <c r="BP35" t="s">
        <v>618</v>
      </c>
      <c r="BQ35" t="s">
        <v>619</v>
      </c>
      <c r="BS35">
        <v>74127</v>
      </c>
      <c r="BT35" t="s">
        <v>196</v>
      </c>
      <c r="BU35">
        <v>9188136778</v>
      </c>
      <c r="BZ35" t="s">
        <v>617</v>
      </c>
      <c r="CC35" t="s">
        <v>618</v>
      </c>
      <c r="CD35" t="s">
        <v>619</v>
      </c>
      <c r="CF35">
        <v>74127</v>
      </c>
      <c r="CG35" t="s">
        <v>196</v>
      </c>
      <c r="CH35">
        <v>9188136778</v>
      </c>
      <c r="CM35" t="s">
        <v>617</v>
      </c>
      <c r="CP35" t="s">
        <v>618</v>
      </c>
      <c r="CQ35" t="s">
        <v>619</v>
      </c>
      <c r="CS35">
        <v>74127</v>
      </c>
      <c r="CT35" t="s">
        <v>196</v>
      </c>
      <c r="CU35">
        <v>9188136778</v>
      </c>
    </row>
    <row r="36" spans="1:151" x14ac:dyDescent="0.2">
      <c r="A36">
        <v>12903</v>
      </c>
      <c r="B36" t="s">
        <v>620</v>
      </c>
      <c r="C36" t="s">
        <v>621</v>
      </c>
      <c r="D36" t="s">
        <v>622</v>
      </c>
      <c r="E36" t="s">
        <v>623</v>
      </c>
      <c r="F36" t="s">
        <v>171</v>
      </c>
      <c r="G36" t="s">
        <v>172</v>
      </c>
      <c r="H36" s="1">
        <v>34340</v>
      </c>
      <c r="I36" t="s">
        <v>221</v>
      </c>
      <c r="K36" t="s">
        <v>515</v>
      </c>
      <c r="L36" t="s">
        <v>516</v>
      </c>
      <c r="M36" t="s">
        <v>306</v>
      </c>
      <c r="N36">
        <v>2015</v>
      </c>
      <c r="O36" t="s">
        <v>517</v>
      </c>
      <c r="P36" t="s">
        <v>363</v>
      </c>
      <c r="Q36" t="s">
        <v>172</v>
      </c>
      <c r="S36">
        <v>27725573</v>
      </c>
      <c r="T36" t="s">
        <v>196</v>
      </c>
      <c r="W36" t="s">
        <v>624</v>
      </c>
      <c r="X36">
        <v>5854429398</v>
      </c>
      <c r="Y36" t="s">
        <v>182</v>
      </c>
      <c r="Z36" t="s">
        <v>183</v>
      </c>
      <c r="AA36">
        <v>2016</v>
      </c>
      <c r="AB36">
        <v>2016</v>
      </c>
      <c r="AC36" t="s">
        <v>184</v>
      </c>
      <c r="AD36" t="s">
        <v>185</v>
      </c>
      <c r="AS36">
        <v>2.86</v>
      </c>
      <c r="AT36" t="s">
        <v>188</v>
      </c>
      <c r="AU36" t="s">
        <v>189</v>
      </c>
      <c r="AV36" t="s">
        <v>190</v>
      </c>
      <c r="AW36" t="s">
        <v>264</v>
      </c>
      <c r="BM36" t="s">
        <v>625</v>
      </c>
      <c r="BN36" t="s">
        <v>487</v>
      </c>
      <c r="BP36" t="s">
        <v>194</v>
      </c>
      <c r="BQ36" t="s">
        <v>195</v>
      </c>
      <c r="BS36">
        <v>14627</v>
      </c>
      <c r="BT36" t="s">
        <v>196</v>
      </c>
      <c r="BU36">
        <v>5856832079</v>
      </c>
      <c r="BZ36" t="s">
        <v>626</v>
      </c>
      <c r="CC36" t="s">
        <v>194</v>
      </c>
      <c r="CD36" t="s">
        <v>195</v>
      </c>
      <c r="CF36">
        <v>14618</v>
      </c>
      <c r="CG36" t="s">
        <v>196</v>
      </c>
      <c r="CH36">
        <v>5854429398</v>
      </c>
      <c r="CM36" t="s">
        <v>627</v>
      </c>
      <c r="CP36" t="s">
        <v>194</v>
      </c>
      <c r="CQ36" t="s">
        <v>195</v>
      </c>
      <c r="CS36">
        <v>14627</v>
      </c>
      <c r="CT36" t="s">
        <v>196</v>
      </c>
      <c r="CU36">
        <v>5856832079</v>
      </c>
      <c r="EM36" t="s">
        <v>626</v>
      </c>
      <c r="EP36" t="s">
        <v>194</v>
      </c>
      <c r="EQ36" t="s">
        <v>195</v>
      </c>
      <c r="ES36">
        <v>14618</v>
      </c>
      <c r="ET36" t="s">
        <v>196</v>
      </c>
      <c r="EU36">
        <v>5854429398</v>
      </c>
    </row>
    <row r="37" spans="1:151" x14ac:dyDescent="0.2">
      <c r="A37">
        <v>13090</v>
      </c>
      <c r="B37" t="s">
        <v>628</v>
      </c>
      <c r="C37" t="s">
        <v>629</v>
      </c>
      <c r="D37" t="s">
        <v>630</v>
      </c>
      <c r="E37" t="s">
        <v>631</v>
      </c>
      <c r="F37" t="s">
        <v>171</v>
      </c>
      <c r="G37" t="s">
        <v>172</v>
      </c>
      <c r="H37" s="1">
        <v>34021</v>
      </c>
      <c r="I37" t="s">
        <v>221</v>
      </c>
      <c r="K37" t="s">
        <v>632</v>
      </c>
      <c r="L37" t="s">
        <v>633</v>
      </c>
      <c r="M37" t="s">
        <v>176</v>
      </c>
      <c r="N37">
        <v>2016</v>
      </c>
      <c r="O37" t="s">
        <v>634</v>
      </c>
      <c r="P37" t="s">
        <v>178</v>
      </c>
      <c r="Q37" t="s">
        <v>172</v>
      </c>
      <c r="S37">
        <v>28251583</v>
      </c>
      <c r="T37" t="s">
        <v>355</v>
      </c>
      <c r="U37" t="s">
        <v>180</v>
      </c>
      <c r="V37" s="2">
        <v>42876</v>
      </c>
      <c r="W37" t="s">
        <v>635</v>
      </c>
      <c r="X37">
        <v>6072386427</v>
      </c>
      <c r="Y37" t="s">
        <v>186</v>
      </c>
      <c r="Z37" t="s">
        <v>282</v>
      </c>
      <c r="AA37">
        <v>2017</v>
      </c>
      <c r="AB37">
        <v>2017</v>
      </c>
      <c r="AC37" t="s">
        <v>382</v>
      </c>
      <c r="AD37" t="s">
        <v>185</v>
      </c>
      <c r="AE37" t="s">
        <v>396</v>
      </c>
      <c r="AM37" t="s">
        <v>636</v>
      </c>
      <c r="AS37">
        <v>3.44</v>
      </c>
      <c r="AT37" t="s">
        <v>188</v>
      </c>
      <c r="AU37" t="s">
        <v>189</v>
      </c>
      <c r="AV37" t="s">
        <v>190</v>
      </c>
      <c r="AW37" t="s">
        <v>191</v>
      </c>
      <c r="BM37" t="s">
        <v>637</v>
      </c>
      <c r="BN37" t="s">
        <v>193</v>
      </c>
      <c r="BP37" t="s">
        <v>194</v>
      </c>
      <c r="BQ37" t="s">
        <v>195</v>
      </c>
      <c r="BS37">
        <v>14627</v>
      </c>
      <c r="BT37" t="s">
        <v>196</v>
      </c>
      <c r="BU37">
        <v>6072386427</v>
      </c>
      <c r="CM37" t="s">
        <v>638</v>
      </c>
      <c r="CP37" t="s">
        <v>194</v>
      </c>
      <c r="CQ37" t="s">
        <v>195</v>
      </c>
      <c r="CS37">
        <v>14627</v>
      </c>
      <c r="CT37" t="s">
        <v>196</v>
      </c>
      <c r="CU37">
        <v>6072386427</v>
      </c>
      <c r="DM37" t="s">
        <v>639</v>
      </c>
      <c r="DP37" t="s">
        <v>241</v>
      </c>
      <c r="DQ37" t="s">
        <v>195</v>
      </c>
      <c r="DS37">
        <v>14618</v>
      </c>
      <c r="DT37" t="s">
        <v>226</v>
      </c>
      <c r="DU37">
        <v>5853307473</v>
      </c>
      <c r="DX37" t="s">
        <v>640</v>
      </c>
      <c r="DY37" t="s">
        <v>641</v>
      </c>
    </row>
    <row r="38" spans="1:151" x14ac:dyDescent="0.2">
      <c r="A38">
        <v>24643</v>
      </c>
      <c r="B38" t="s">
        <v>642</v>
      </c>
      <c r="C38" t="s">
        <v>643</v>
      </c>
      <c r="E38" t="s">
        <v>644</v>
      </c>
      <c r="F38" t="s">
        <v>171</v>
      </c>
      <c r="H38" s="1">
        <v>11689</v>
      </c>
      <c r="K38" t="s">
        <v>253</v>
      </c>
      <c r="L38" t="s">
        <v>645</v>
      </c>
      <c r="M38" t="s">
        <v>306</v>
      </c>
      <c r="N38">
        <v>2017</v>
      </c>
      <c r="O38" t="s">
        <v>646</v>
      </c>
      <c r="P38" t="s">
        <v>178</v>
      </c>
      <c r="Q38" t="s">
        <v>172</v>
      </c>
      <c r="S38">
        <v>30121379</v>
      </c>
      <c r="T38" t="s">
        <v>196</v>
      </c>
      <c r="Y38" t="s">
        <v>613</v>
      </c>
      <c r="Z38" t="s">
        <v>614</v>
      </c>
      <c r="AA38" t="s">
        <v>615</v>
      </c>
      <c r="AB38" t="s">
        <v>259</v>
      </c>
      <c r="AC38" t="s">
        <v>187</v>
      </c>
      <c r="AD38" t="s">
        <v>185</v>
      </c>
      <c r="AS38" t="str">
        <f>"0"</f>
        <v>0</v>
      </c>
      <c r="AT38" t="s">
        <v>188</v>
      </c>
      <c r="AU38" t="s">
        <v>647</v>
      </c>
      <c r="AV38" t="s">
        <v>190</v>
      </c>
      <c r="AW38" t="s">
        <v>294</v>
      </c>
      <c r="BM38" t="s">
        <v>648</v>
      </c>
      <c r="BP38" t="s">
        <v>649</v>
      </c>
      <c r="BQ38" t="s">
        <v>650</v>
      </c>
      <c r="BS38">
        <v>19122</v>
      </c>
      <c r="BT38" t="s">
        <v>196</v>
      </c>
      <c r="BU38">
        <v>8569063246</v>
      </c>
      <c r="BZ38" t="s">
        <v>648</v>
      </c>
      <c r="CC38" t="s">
        <v>649</v>
      </c>
      <c r="CD38" t="s">
        <v>650</v>
      </c>
      <c r="CF38">
        <v>19122</v>
      </c>
      <c r="CG38" t="s">
        <v>196</v>
      </c>
      <c r="CH38">
        <v>8569063246</v>
      </c>
      <c r="CM38" t="s">
        <v>648</v>
      </c>
      <c r="CP38" t="s">
        <v>649</v>
      </c>
      <c r="CQ38" t="s">
        <v>650</v>
      </c>
      <c r="CS38">
        <v>19122</v>
      </c>
      <c r="CT38" t="s">
        <v>196</v>
      </c>
      <c r="CU38">
        <v>8569063246</v>
      </c>
    </row>
    <row r="39" spans="1:151" x14ac:dyDescent="0.2">
      <c r="A39">
        <v>25357</v>
      </c>
      <c r="B39" t="s">
        <v>642</v>
      </c>
      <c r="C39" t="s">
        <v>643</v>
      </c>
      <c r="E39" t="s">
        <v>644</v>
      </c>
      <c r="F39" t="s">
        <v>171</v>
      </c>
      <c r="H39" s="1">
        <v>11689</v>
      </c>
      <c r="K39" t="s">
        <v>610</v>
      </c>
      <c r="L39" t="s">
        <v>651</v>
      </c>
      <c r="M39" t="s">
        <v>176</v>
      </c>
      <c r="N39">
        <v>2017</v>
      </c>
      <c r="O39" t="s">
        <v>177</v>
      </c>
      <c r="P39" t="s">
        <v>178</v>
      </c>
      <c r="Q39" t="s">
        <v>172</v>
      </c>
      <c r="S39">
        <v>30121379</v>
      </c>
      <c r="T39" t="s">
        <v>196</v>
      </c>
      <c r="Y39" t="s">
        <v>613</v>
      </c>
      <c r="Z39" t="s">
        <v>614</v>
      </c>
      <c r="AA39" t="s">
        <v>615</v>
      </c>
      <c r="AB39" t="s">
        <v>259</v>
      </c>
      <c r="AC39" t="s">
        <v>187</v>
      </c>
      <c r="AD39" t="s">
        <v>185</v>
      </c>
      <c r="AS39" t="str">
        <f>"0"</f>
        <v>0</v>
      </c>
      <c r="AT39" t="s">
        <v>188</v>
      </c>
      <c r="AU39" t="s">
        <v>647</v>
      </c>
      <c r="AV39" t="s">
        <v>190</v>
      </c>
      <c r="AW39" t="s">
        <v>294</v>
      </c>
      <c r="BM39" t="s">
        <v>648</v>
      </c>
      <c r="BP39" t="s">
        <v>649</v>
      </c>
      <c r="BQ39" t="s">
        <v>650</v>
      </c>
      <c r="BS39">
        <v>19122</v>
      </c>
      <c r="BT39" t="s">
        <v>196</v>
      </c>
      <c r="BU39">
        <v>8569063246</v>
      </c>
      <c r="BZ39" t="s">
        <v>648</v>
      </c>
      <c r="CC39" t="s">
        <v>649</v>
      </c>
      <c r="CD39" t="s">
        <v>650</v>
      </c>
      <c r="CF39">
        <v>19122</v>
      </c>
      <c r="CG39" t="s">
        <v>196</v>
      </c>
      <c r="CH39">
        <v>8569063246</v>
      </c>
      <c r="CM39" t="s">
        <v>648</v>
      </c>
      <c r="CP39" t="s">
        <v>649</v>
      </c>
      <c r="CQ39" t="s">
        <v>650</v>
      </c>
      <c r="CS39">
        <v>19122</v>
      </c>
      <c r="CT39" t="s">
        <v>196</v>
      </c>
      <c r="CU39">
        <v>8569063246</v>
      </c>
    </row>
    <row r="40" spans="1:151" x14ac:dyDescent="0.2">
      <c r="A40">
        <v>46431</v>
      </c>
      <c r="B40" t="s">
        <v>652</v>
      </c>
      <c r="C40" t="s">
        <v>653</v>
      </c>
      <c r="D40" t="s">
        <v>654</v>
      </c>
      <c r="E40" t="s">
        <v>655</v>
      </c>
      <c r="F40" t="s">
        <v>171</v>
      </c>
      <c r="G40" t="str">
        <f>"0"</f>
        <v>0</v>
      </c>
      <c r="H40" s="1">
        <v>38250</v>
      </c>
      <c r="I40" t="s">
        <v>173</v>
      </c>
      <c r="K40" t="s">
        <v>526</v>
      </c>
      <c r="L40" t="s">
        <v>527</v>
      </c>
      <c r="M40" t="s">
        <v>224</v>
      </c>
      <c r="N40">
        <v>2025</v>
      </c>
      <c r="O40" t="s">
        <v>528</v>
      </c>
      <c r="P40" t="s">
        <v>178</v>
      </c>
      <c r="Q40" t="s">
        <v>172</v>
      </c>
      <c r="S40">
        <v>32274769</v>
      </c>
      <c r="T40" t="s">
        <v>226</v>
      </c>
      <c r="Y40" t="str">
        <f>"01AS"</f>
        <v>01AS</v>
      </c>
      <c r="Z40" t="s">
        <v>227</v>
      </c>
      <c r="AA40" t="s">
        <v>320</v>
      </c>
      <c r="AB40" t="s">
        <v>321</v>
      </c>
      <c r="AC40" t="s">
        <v>656</v>
      </c>
      <c r="AD40" t="s">
        <v>185</v>
      </c>
      <c r="AS40">
        <v>2.84</v>
      </c>
      <c r="AU40" t="s">
        <v>472</v>
      </c>
      <c r="AV40" t="s">
        <v>473</v>
      </c>
      <c r="AW40" t="s">
        <v>294</v>
      </c>
      <c r="BM40" t="s">
        <v>657</v>
      </c>
      <c r="BN40" t="s">
        <v>239</v>
      </c>
      <c r="BO40" t="s">
        <v>658</v>
      </c>
      <c r="BP40" t="s">
        <v>241</v>
      </c>
      <c r="BQ40" t="s">
        <v>195</v>
      </c>
      <c r="BS40">
        <v>14627</v>
      </c>
      <c r="CD40" t="s">
        <v>195</v>
      </c>
      <c r="CM40" t="s">
        <v>659</v>
      </c>
      <c r="CO40" t="s">
        <v>658</v>
      </c>
      <c r="CP40" t="s">
        <v>660</v>
      </c>
      <c r="CQ40" t="s">
        <v>661</v>
      </c>
      <c r="CS40">
        <v>30046</v>
      </c>
      <c r="CT40" t="s">
        <v>244</v>
      </c>
      <c r="CU40" t="s">
        <v>662</v>
      </c>
    </row>
    <row r="41" spans="1:151" x14ac:dyDescent="0.2">
      <c r="A41">
        <v>13162</v>
      </c>
      <c r="B41" t="s">
        <v>663</v>
      </c>
      <c r="C41" t="s">
        <v>664</v>
      </c>
      <c r="D41" t="s">
        <v>665</v>
      </c>
      <c r="E41" t="s">
        <v>666</v>
      </c>
      <c r="F41" t="s">
        <v>171</v>
      </c>
      <c r="G41" t="s">
        <v>172</v>
      </c>
      <c r="H41" s="1">
        <v>34967</v>
      </c>
      <c r="I41" t="s">
        <v>173</v>
      </c>
      <c r="K41" t="s">
        <v>515</v>
      </c>
      <c r="L41" t="s">
        <v>516</v>
      </c>
      <c r="M41" t="s">
        <v>306</v>
      </c>
      <c r="N41">
        <v>2015</v>
      </c>
      <c r="O41" t="s">
        <v>517</v>
      </c>
      <c r="P41" t="s">
        <v>178</v>
      </c>
      <c r="Q41" t="s">
        <v>172</v>
      </c>
      <c r="S41">
        <v>28178781</v>
      </c>
      <c r="T41" t="s">
        <v>196</v>
      </c>
      <c r="W41" t="s">
        <v>667</v>
      </c>
      <c r="X41">
        <v>9148743080</v>
      </c>
      <c r="Y41" t="s">
        <v>182</v>
      </c>
      <c r="Z41" t="s">
        <v>183</v>
      </c>
      <c r="AA41">
        <v>2017</v>
      </c>
      <c r="AB41">
        <v>2017</v>
      </c>
      <c r="AC41" t="s">
        <v>184</v>
      </c>
      <c r="AD41" t="s">
        <v>185</v>
      </c>
      <c r="AS41">
        <v>3.38</v>
      </c>
      <c r="AT41" t="s">
        <v>188</v>
      </c>
      <c r="AU41" t="s">
        <v>189</v>
      </c>
      <c r="AV41" t="s">
        <v>190</v>
      </c>
      <c r="AW41" t="s">
        <v>264</v>
      </c>
      <c r="BM41" t="s">
        <v>668</v>
      </c>
      <c r="BN41" t="s">
        <v>193</v>
      </c>
      <c r="BP41" t="s">
        <v>194</v>
      </c>
      <c r="BQ41" t="s">
        <v>195</v>
      </c>
      <c r="BS41">
        <v>14627</v>
      </c>
      <c r="BT41" t="s">
        <v>196</v>
      </c>
      <c r="BU41">
        <v>9148448313</v>
      </c>
      <c r="BZ41" t="s">
        <v>669</v>
      </c>
      <c r="CC41" t="s">
        <v>670</v>
      </c>
      <c r="CD41" t="s">
        <v>195</v>
      </c>
      <c r="CF41">
        <v>10583</v>
      </c>
      <c r="CG41" t="s">
        <v>196</v>
      </c>
      <c r="CH41">
        <v>9144723414</v>
      </c>
      <c r="CM41" t="s">
        <v>671</v>
      </c>
      <c r="CP41" t="s">
        <v>194</v>
      </c>
      <c r="CQ41" t="s">
        <v>195</v>
      </c>
      <c r="CS41">
        <v>14627</v>
      </c>
      <c r="CT41" t="s">
        <v>196</v>
      </c>
      <c r="CU41">
        <v>9148448313</v>
      </c>
      <c r="ED41" t="s">
        <v>195</v>
      </c>
      <c r="EG41" t="s">
        <v>196</v>
      </c>
      <c r="EH41">
        <v>9144723414</v>
      </c>
      <c r="EM41" t="s">
        <v>669</v>
      </c>
      <c r="EP41" t="s">
        <v>670</v>
      </c>
      <c r="EQ41" t="s">
        <v>195</v>
      </c>
      <c r="ES41">
        <v>10583</v>
      </c>
      <c r="ET41" t="s">
        <v>196</v>
      </c>
      <c r="EU41">
        <v>9144723414</v>
      </c>
    </row>
    <row r="42" spans="1:151" x14ac:dyDescent="0.2">
      <c r="A42">
        <v>44946</v>
      </c>
      <c r="B42" t="s">
        <v>672</v>
      </c>
      <c r="C42" t="s">
        <v>673</v>
      </c>
      <c r="E42" t="s">
        <v>674</v>
      </c>
      <c r="F42" t="s">
        <v>171</v>
      </c>
      <c r="G42" t="str">
        <f>"0"</f>
        <v>0</v>
      </c>
      <c r="H42" s="1">
        <v>38103</v>
      </c>
      <c r="I42" t="s">
        <v>221</v>
      </c>
      <c r="K42" t="s">
        <v>675</v>
      </c>
      <c r="L42" t="s">
        <v>676</v>
      </c>
      <c r="M42" t="s">
        <v>176</v>
      </c>
      <c r="N42">
        <v>2025</v>
      </c>
      <c r="O42" t="s">
        <v>677</v>
      </c>
      <c r="P42" t="s">
        <v>178</v>
      </c>
      <c r="Q42" t="s">
        <v>172</v>
      </c>
      <c r="S42">
        <v>32293654</v>
      </c>
      <c r="T42" t="s">
        <v>226</v>
      </c>
      <c r="Y42" t="str">
        <f>"01AS"</f>
        <v>01AS</v>
      </c>
      <c r="Z42" t="s">
        <v>227</v>
      </c>
      <c r="AA42" t="s">
        <v>320</v>
      </c>
      <c r="AB42" t="s">
        <v>321</v>
      </c>
      <c r="AC42" t="s">
        <v>678</v>
      </c>
      <c r="AD42" t="s">
        <v>185</v>
      </c>
      <c r="AM42" t="s">
        <v>679</v>
      </c>
      <c r="AN42" t="s">
        <v>680</v>
      </c>
      <c r="AS42">
        <v>3.97</v>
      </c>
      <c r="AU42" t="s">
        <v>472</v>
      </c>
      <c r="AV42" t="s">
        <v>473</v>
      </c>
      <c r="AW42" t="s">
        <v>264</v>
      </c>
      <c r="BM42" t="s">
        <v>681</v>
      </c>
      <c r="BN42" t="s">
        <v>239</v>
      </c>
      <c r="BO42" t="s">
        <v>682</v>
      </c>
      <c r="BP42" t="s">
        <v>241</v>
      </c>
      <c r="BQ42" t="s">
        <v>195</v>
      </c>
      <c r="BS42">
        <v>14627</v>
      </c>
      <c r="CD42" t="s">
        <v>195</v>
      </c>
      <c r="CM42" t="s">
        <v>683</v>
      </c>
      <c r="CO42" t="s">
        <v>682</v>
      </c>
      <c r="CP42" t="s">
        <v>684</v>
      </c>
      <c r="CQ42" t="s">
        <v>247</v>
      </c>
      <c r="CS42" t="s">
        <v>685</v>
      </c>
      <c r="CT42" t="s">
        <v>244</v>
      </c>
      <c r="CU42" t="s">
        <v>686</v>
      </c>
    </row>
    <row r="43" spans="1:151" x14ac:dyDescent="0.2">
      <c r="A43">
        <v>46391</v>
      </c>
      <c r="B43" t="s">
        <v>672</v>
      </c>
      <c r="C43" t="s">
        <v>673</v>
      </c>
      <c r="E43" t="s">
        <v>674</v>
      </c>
      <c r="F43" t="s">
        <v>171</v>
      </c>
      <c r="G43" t="str">
        <f>"0"</f>
        <v>0</v>
      </c>
      <c r="H43" s="1">
        <v>38103</v>
      </c>
      <c r="I43" t="s">
        <v>221</v>
      </c>
      <c r="K43" t="s">
        <v>687</v>
      </c>
      <c r="L43" t="s">
        <v>688</v>
      </c>
      <c r="M43" t="s">
        <v>224</v>
      </c>
      <c r="N43">
        <v>2025</v>
      </c>
      <c r="O43" t="s">
        <v>528</v>
      </c>
      <c r="P43" t="s">
        <v>178</v>
      </c>
      <c r="Q43" t="s">
        <v>172</v>
      </c>
      <c r="S43">
        <v>32293654</v>
      </c>
      <c r="T43" t="s">
        <v>226</v>
      </c>
      <c r="Y43" t="str">
        <f>"01AS"</f>
        <v>01AS</v>
      </c>
      <c r="Z43" t="s">
        <v>227</v>
      </c>
      <c r="AA43" t="s">
        <v>320</v>
      </c>
      <c r="AB43" t="s">
        <v>321</v>
      </c>
      <c r="AC43" t="s">
        <v>678</v>
      </c>
      <c r="AD43" t="s">
        <v>185</v>
      </c>
      <c r="AM43" t="s">
        <v>679</v>
      </c>
      <c r="AN43" t="s">
        <v>680</v>
      </c>
      <c r="AS43">
        <v>3.97</v>
      </c>
      <c r="AU43" t="s">
        <v>472</v>
      </c>
      <c r="AV43" t="s">
        <v>473</v>
      </c>
      <c r="AW43" t="s">
        <v>264</v>
      </c>
      <c r="BM43" t="s">
        <v>681</v>
      </c>
      <c r="BN43" t="s">
        <v>239</v>
      </c>
      <c r="BO43" t="s">
        <v>682</v>
      </c>
      <c r="BP43" t="s">
        <v>241</v>
      </c>
      <c r="BQ43" t="s">
        <v>195</v>
      </c>
      <c r="BS43">
        <v>14627</v>
      </c>
      <c r="CD43" t="s">
        <v>195</v>
      </c>
      <c r="CM43" t="s">
        <v>683</v>
      </c>
      <c r="CO43" t="s">
        <v>682</v>
      </c>
      <c r="CP43" t="s">
        <v>684</v>
      </c>
      <c r="CQ43" t="s">
        <v>247</v>
      </c>
      <c r="CS43" t="s">
        <v>685</v>
      </c>
      <c r="CT43" t="s">
        <v>244</v>
      </c>
      <c r="CU43" t="s">
        <v>686</v>
      </c>
    </row>
    <row r="44" spans="1:151" x14ac:dyDescent="0.2">
      <c r="A44">
        <v>13228</v>
      </c>
      <c r="B44" t="s">
        <v>689</v>
      </c>
      <c r="C44" t="s">
        <v>690</v>
      </c>
      <c r="D44" t="s">
        <v>172</v>
      </c>
      <c r="E44" t="s">
        <v>691</v>
      </c>
      <c r="F44" t="s">
        <v>171</v>
      </c>
      <c r="G44" t="s">
        <v>172</v>
      </c>
      <c r="H44" s="1">
        <v>33947</v>
      </c>
      <c r="I44" t="s">
        <v>173</v>
      </c>
      <c r="K44" t="s">
        <v>222</v>
      </c>
      <c r="L44" t="s">
        <v>223</v>
      </c>
      <c r="M44" t="s">
        <v>224</v>
      </c>
      <c r="N44">
        <v>2015</v>
      </c>
      <c r="O44" t="s">
        <v>692</v>
      </c>
      <c r="P44" t="s">
        <v>178</v>
      </c>
      <c r="Q44" t="s">
        <v>172</v>
      </c>
      <c r="S44">
        <v>27582428</v>
      </c>
      <c r="T44" t="s">
        <v>693</v>
      </c>
      <c r="W44" t="s">
        <v>694</v>
      </c>
      <c r="X44">
        <v>7187722523</v>
      </c>
      <c r="Y44" t="s">
        <v>186</v>
      </c>
      <c r="Z44" t="s">
        <v>282</v>
      </c>
      <c r="AA44">
        <v>2015</v>
      </c>
      <c r="AB44">
        <v>2015</v>
      </c>
      <c r="AC44" t="s">
        <v>695</v>
      </c>
      <c r="AD44" t="s">
        <v>185</v>
      </c>
      <c r="AM44" t="s">
        <v>696</v>
      </c>
      <c r="AN44" t="s">
        <v>697</v>
      </c>
      <c r="AS44">
        <v>2.34</v>
      </c>
      <c r="AT44" t="s">
        <v>188</v>
      </c>
      <c r="AU44" t="s">
        <v>189</v>
      </c>
      <c r="AV44" t="s">
        <v>190</v>
      </c>
      <c r="AW44" t="s">
        <v>237</v>
      </c>
      <c r="BM44" t="s">
        <v>698</v>
      </c>
      <c r="BN44" t="s">
        <v>699</v>
      </c>
      <c r="BP44" t="s">
        <v>700</v>
      </c>
      <c r="BT44" t="s">
        <v>701</v>
      </c>
      <c r="BU44" t="str">
        <f>"08686339909"</f>
        <v>08686339909</v>
      </c>
      <c r="BZ44" t="s">
        <v>698</v>
      </c>
      <c r="CA44" t="s">
        <v>699</v>
      </c>
      <c r="CC44" t="s">
        <v>700</v>
      </c>
      <c r="CG44" t="s">
        <v>701</v>
      </c>
      <c r="CH44" t="str">
        <f>"08686339909"</f>
        <v>08686339909</v>
      </c>
      <c r="CM44" t="s">
        <v>702</v>
      </c>
      <c r="CN44" t="s">
        <v>487</v>
      </c>
      <c r="CP44" t="s">
        <v>194</v>
      </c>
      <c r="CQ44" t="s">
        <v>195</v>
      </c>
      <c r="CS44">
        <v>14627</v>
      </c>
      <c r="CT44" t="s">
        <v>196</v>
      </c>
      <c r="CU44">
        <v>9179303988</v>
      </c>
      <c r="DZ44" t="s">
        <v>703</v>
      </c>
      <c r="EC44" t="s">
        <v>704</v>
      </c>
      <c r="ED44" t="s">
        <v>195</v>
      </c>
      <c r="EF44">
        <v>11210</v>
      </c>
      <c r="EG44" t="s">
        <v>196</v>
      </c>
      <c r="EH44">
        <v>7187722523</v>
      </c>
      <c r="EM44" t="s">
        <v>698</v>
      </c>
      <c r="EN44" t="s">
        <v>699</v>
      </c>
      <c r="EP44" t="s">
        <v>700</v>
      </c>
      <c r="ET44" t="s">
        <v>701</v>
      </c>
      <c r="EU44" t="str">
        <f>"08686339909"</f>
        <v>08686339909</v>
      </c>
    </row>
    <row r="45" spans="1:151" x14ac:dyDescent="0.2">
      <c r="A45">
        <v>42277</v>
      </c>
      <c r="B45" t="s">
        <v>705</v>
      </c>
      <c r="C45" t="s">
        <v>706</v>
      </c>
      <c r="E45" t="s">
        <v>707</v>
      </c>
      <c r="F45" t="s">
        <v>708</v>
      </c>
      <c r="G45" t="str">
        <f>"0"</f>
        <v>0</v>
      </c>
      <c r="H45" s="1">
        <v>37871</v>
      </c>
      <c r="I45" t="s">
        <v>221</v>
      </c>
      <c r="K45" t="s">
        <v>709</v>
      </c>
      <c r="L45" t="s">
        <v>318</v>
      </c>
      <c r="M45" t="s">
        <v>306</v>
      </c>
      <c r="N45">
        <v>2024</v>
      </c>
      <c r="O45" t="s">
        <v>710</v>
      </c>
      <c r="P45" t="s">
        <v>178</v>
      </c>
      <c r="Q45" t="s">
        <v>172</v>
      </c>
      <c r="S45">
        <v>32066661</v>
      </c>
      <c r="T45" t="s">
        <v>711</v>
      </c>
      <c r="U45" t="s">
        <v>712</v>
      </c>
      <c r="Y45" t="str">
        <f>"01AS"</f>
        <v>01AS</v>
      </c>
      <c r="Z45" t="s">
        <v>499</v>
      </c>
      <c r="AA45" t="s">
        <v>320</v>
      </c>
      <c r="AB45" t="s">
        <v>321</v>
      </c>
      <c r="AC45" t="s">
        <v>713</v>
      </c>
      <c r="AD45" t="s">
        <v>185</v>
      </c>
      <c r="AS45">
        <v>3.08</v>
      </c>
      <c r="AU45" t="s">
        <v>472</v>
      </c>
      <c r="AV45" t="s">
        <v>714</v>
      </c>
      <c r="AW45" t="s">
        <v>715</v>
      </c>
      <c r="AY45" t="s">
        <v>716</v>
      </c>
      <c r="BM45" t="s">
        <v>717</v>
      </c>
      <c r="BN45" t="s">
        <v>239</v>
      </c>
      <c r="BO45" t="s">
        <v>718</v>
      </c>
      <c r="BP45" t="s">
        <v>241</v>
      </c>
      <c r="BQ45" t="s">
        <v>195</v>
      </c>
      <c r="BS45">
        <v>14627</v>
      </c>
      <c r="CD45" t="s">
        <v>195</v>
      </c>
      <c r="CM45" t="s">
        <v>719</v>
      </c>
      <c r="CO45" t="s">
        <v>718</v>
      </c>
      <c r="CP45" t="s">
        <v>720</v>
      </c>
      <c r="CQ45" t="s">
        <v>247</v>
      </c>
      <c r="CS45" t="s">
        <v>721</v>
      </c>
      <c r="CT45" t="s">
        <v>244</v>
      </c>
      <c r="CU45" t="s">
        <v>722</v>
      </c>
    </row>
    <row r="46" spans="1:151" x14ac:dyDescent="0.2">
      <c r="A46">
        <v>41440</v>
      </c>
      <c r="B46" t="s">
        <v>723</v>
      </c>
      <c r="C46" t="s">
        <v>724</v>
      </c>
      <c r="E46" t="s">
        <v>725</v>
      </c>
      <c r="F46" t="s">
        <v>171</v>
      </c>
      <c r="G46" t="str">
        <f>"0"</f>
        <v>0</v>
      </c>
      <c r="H46" s="1">
        <v>38166</v>
      </c>
      <c r="I46" t="s">
        <v>221</v>
      </c>
      <c r="K46" t="s">
        <v>726</v>
      </c>
      <c r="L46" t="s">
        <v>727</v>
      </c>
      <c r="M46" t="s">
        <v>224</v>
      </c>
      <c r="N46">
        <v>2024</v>
      </c>
      <c r="O46" t="s">
        <v>225</v>
      </c>
      <c r="P46" t="s">
        <v>178</v>
      </c>
      <c r="Q46" t="s">
        <v>172</v>
      </c>
      <c r="S46">
        <v>32315646</v>
      </c>
      <c r="T46" t="s">
        <v>226</v>
      </c>
      <c r="Y46" t="str">
        <f>"01AS"</f>
        <v>01AS</v>
      </c>
      <c r="Z46" t="s">
        <v>499</v>
      </c>
      <c r="AA46" t="s">
        <v>228</v>
      </c>
      <c r="AB46" t="s">
        <v>229</v>
      </c>
      <c r="AC46" t="s">
        <v>728</v>
      </c>
      <c r="AD46" t="s">
        <v>185</v>
      </c>
      <c r="AF46" t="s">
        <v>426</v>
      </c>
      <c r="AG46" t="s">
        <v>729</v>
      </c>
      <c r="AJ46" t="s">
        <v>323</v>
      </c>
      <c r="AK46" t="s">
        <v>185</v>
      </c>
      <c r="AM46" t="s">
        <v>730</v>
      </c>
      <c r="AS46">
        <v>3.44</v>
      </c>
      <c r="AU46" t="s">
        <v>235</v>
      </c>
      <c r="AV46" t="s">
        <v>236</v>
      </c>
      <c r="AW46" t="s">
        <v>715</v>
      </c>
      <c r="BM46" t="s">
        <v>731</v>
      </c>
      <c r="BN46" t="s">
        <v>239</v>
      </c>
      <c r="BO46" t="s">
        <v>732</v>
      </c>
      <c r="BP46" t="s">
        <v>241</v>
      </c>
      <c r="BQ46" t="s">
        <v>195</v>
      </c>
      <c r="BS46">
        <v>14627</v>
      </c>
      <c r="CD46" t="s">
        <v>195</v>
      </c>
      <c r="CM46" t="s">
        <v>733</v>
      </c>
      <c r="CO46" t="s">
        <v>732</v>
      </c>
      <c r="CP46" t="s">
        <v>734</v>
      </c>
      <c r="CQ46" t="s">
        <v>735</v>
      </c>
      <c r="CS46" t="s">
        <v>736</v>
      </c>
      <c r="CT46" t="s">
        <v>244</v>
      </c>
      <c r="CU46" t="s">
        <v>737</v>
      </c>
    </row>
    <row r="47" spans="1:151" x14ac:dyDescent="0.2">
      <c r="A47">
        <v>23792</v>
      </c>
      <c r="B47" t="s">
        <v>738</v>
      </c>
      <c r="C47" t="s">
        <v>739</v>
      </c>
      <c r="E47" t="s">
        <v>740</v>
      </c>
      <c r="F47" t="s">
        <v>171</v>
      </c>
      <c r="G47" t="s">
        <v>172</v>
      </c>
      <c r="H47" s="1">
        <v>35450</v>
      </c>
      <c r="I47" t="s">
        <v>221</v>
      </c>
      <c r="K47" t="s">
        <v>515</v>
      </c>
      <c r="L47" t="s">
        <v>516</v>
      </c>
      <c r="M47" t="s">
        <v>176</v>
      </c>
      <c r="N47">
        <v>2018</v>
      </c>
      <c r="O47" t="s">
        <v>612</v>
      </c>
      <c r="P47" t="s">
        <v>363</v>
      </c>
      <c r="Q47" t="s">
        <v>172</v>
      </c>
      <c r="S47">
        <v>30276185</v>
      </c>
      <c r="T47" t="s">
        <v>196</v>
      </c>
      <c r="W47" t="s">
        <v>741</v>
      </c>
      <c r="X47">
        <v>4694497552</v>
      </c>
      <c r="Y47" t="s">
        <v>186</v>
      </c>
      <c r="Z47" t="s">
        <v>183</v>
      </c>
      <c r="AA47">
        <v>2020</v>
      </c>
      <c r="AB47">
        <v>2020</v>
      </c>
      <c r="AC47" t="s">
        <v>184</v>
      </c>
      <c r="AD47" t="s">
        <v>172</v>
      </c>
      <c r="AS47" t="str">
        <f>"0"</f>
        <v>0</v>
      </c>
      <c r="AT47" t="s">
        <v>742</v>
      </c>
      <c r="AU47" t="s">
        <v>189</v>
      </c>
      <c r="AV47" t="s">
        <v>190</v>
      </c>
      <c r="AW47" t="s">
        <v>210</v>
      </c>
      <c r="BM47" t="s">
        <v>743</v>
      </c>
      <c r="BN47" t="s">
        <v>193</v>
      </c>
      <c r="BP47" t="s">
        <v>194</v>
      </c>
      <c r="BQ47" t="s">
        <v>195</v>
      </c>
      <c r="BS47">
        <v>14627</v>
      </c>
      <c r="BT47" t="s">
        <v>196</v>
      </c>
      <c r="BU47">
        <v>4692884144</v>
      </c>
      <c r="BZ47" t="s">
        <v>744</v>
      </c>
      <c r="CC47" t="s">
        <v>745</v>
      </c>
      <c r="CD47" t="s">
        <v>344</v>
      </c>
      <c r="CF47">
        <v>75051</v>
      </c>
      <c r="CG47" t="s">
        <v>196</v>
      </c>
      <c r="CH47">
        <v>4692884144</v>
      </c>
      <c r="CM47" t="s">
        <v>746</v>
      </c>
      <c r="CP47" t="s">
        <v>194</v>
      </c>
      <c r="CQ47" t="s">
        <v>195</v>
      </c>
      <c r="CS47">
        <v>14627</v>
      </c>
      <c r="CT47" t="s">
        <v>196</v>
      </c>
      <c r="CU47">
        <v>4692884144</v>
      </c>
      <c r="EM47" t="s">
        <v>744</v>
      </c>
      <c r="EP47" t="s">
        <v>745</v>
      </c>
      <c r="EQ47" t="s">
        <v>344</v>
      </c>
      <c r="ES47">
        <v>75051</v>
      </c>
      <c r="ET47" t="s">
        <v>196</v>
      </c>
      <c r="EU47">
        <v>4692884144</v>
      </c>
    </row>
    <row r="48" spans="1:151" x14ac:dyDescent="0.2">
      <c r="A48">
        <v>23795</v>
      </c>
      <c r="B48" t="s">
        <v>738</v>
      </c>
      <c r="C48" t="s">
        <v>739</v>
      </c>
      <c r="E48" t="s">
        <v>740</v>
      </c>
      <c r="F48" t="s">
        <v>171</v>
      </c>
      <c r="G48" t="s">
        <v>172</v>
      </c>
      <c r="H48" s="1">
        <v>35450</v>
      </c>
      <c r="I48" t="s">
        <v>221</v>
      </c>
      <c r="K48" t="s">
        <v>515</v>
      </c>
      <c r="L48" t="s">
        <v>516</v>
      </c>
      <c r="M48" t="s">
        <v>176</v>
      </c>
      <c r="N48">
        <v>2018</v>
      </c>
      <c r="O48" t="s">
        <v>612</v>
      </c>
      <c r="P48" t="s">
        <v>363</v>
      </c>
      <c r="Q48" t="s">
        <v>172</v>
      </c>
      <c r="S48">
        <v>30276185</v>
      </c>
      <c r="T48" t="s">
        <v>196</v>
      </c>
      <c r="W48" t="s">
        <v>741</v>
      </c>
      <c r="X48">
        <v>4694497552</v>
      </c>
      <c r="Y48" t="s">
        <v>186</v>
      </c>
      <c r="Z48" t="s">
        <v>183</v>
      </c>
      <c r="AA48">
        <v>2020</v>
      </c>
      <c r="AB48">
        <v>2020</v>
      </c>
      <c r="AC48" t="s">
        <v>184</v>
      </c>
      <c r="AD48" t="s">
        <v>172</v>
      </c>
      <c r="AS48" t="str">
        <f>"0"</f>
        <v>0</v>
      </c>
      <c r="AT48" t="s">
        <v>742</v>
      </c>
      <c r="AU48" t="s">
        <v>189</v>
      </c>
      <c r="AV48" t="s">
        <v>190</v>
      </c>
      <c r="AW48" t="s">
        <v>210</v>
      </c>
      <c r="BM48" t="s">
        <v>743</v>
      </c>
      <c r="BN48" t="s">
        <v>193</v>
      </c>
      <c r="BP48" t="s">
        <v>194</v>
      </c>
      <c r="BQ48" t="s">
        <v>195</v>
      </c>
      <c r="BS48">
        <v>14627</v>
      </c>
      <c r="BT48" t="s">
        <v>196</v>
      </c>
      <c r="BU48">
        <v>4692884144</v>
      </c>
      <c r="BZ48" t="s">
        <v>744</v>
      </c>
      <c r="CC48" t="s">
        <v>745</v>
      </c>
      <c r="CD48" t="s">
        <v>344</v>
      </c>
      <c r="CF48">
        <v>75051</v>
      </c>
      <c r="CG48" t="s">
        <v>196</v>
      </c>
      <c r="CH48">
        <v>4692884144</v>
      </c>
      <c r="CM48" t="s">
        <v>746</v>
      </c>
      <c r="CP48" t="s">
        <v>194</v>
      </c>
      <c r="CQ48" t="s">
        <v>195</v>
      </c>
      <c r="CS48">
        <v>14627</v>
      </c>
      <c r="CT48" t="s">
        <v>196</v>
      </c>
      <c r="CU48">
        <v>4692884144</v>
      </c>
      <c r="EM48" t="s">
        <v>744</v>
      </c>
      <c r="EP48" t="s">
        <v>745</v>
      </c>
      <c r="EQ48" t="s">
        <v>344</v>
      </c>
      <c r="ES48">
        <v>75051</v>
      </c>
      <c r="ET48" t="s">
        <v>196</v>
      </c>
      <c r="EU48">
        <v>4692884144</v>
      </c>
    </row>
    <row r="49" spans="1:151" x14ac:dyDescent="0.2">
      <c r="A49">
        <v>19316</v>
      </c>
      <c r="B49" t="s">
        <v>747</v>
      </c>
      <c r="C49" t="s">
        <v>748</v>
      </c>
      <c r="D49" t="s">
        <v>749</v>
      </c>
      <c r="E49" t="s">
        <v>750</v>
      </c>
      <c r="F49" t="s">
        <v>171</v>
      </c>
      <c r="G49" t="s">
        <v>172</v>
      </c>
      <c r="H49" s="1">
        <v>35572</v>
      </c>
      <c r="I49" t="s">
        <v>221</v>
      </c>
      <c r="K49" t="s">
        <v>515</v>
      </c>
      <c r="L49" t="s">
        <v>516</v>
      </c>
      <c r="M49" t="s">
        <v>176</v>
      </c>
      <c r="N49">
        <v>2017</v>
      </c>
      <c r="O49" t="s">
        <v>177</v>
      </c>
      <c r="P49" t="s">
        <v>363</v>
      </c>
      <c r="Q49" t="s">
        <v>172</v>
      </c>
      <c r="S49">
        <v>29291274</v>
      </c>
      <c r="T49" t="s">
        <v>196</v>
      </c>
      <c r="W49" t="s">
        <v>751</v>
      </c>
      <c r="X49">
        <v>9566931264</v>
      </c>
      <c r="Y49" t="s">
        <v>186</v>
      </c>
      <c r="Z49" t="s">
        <v>183</v>
      </c>
      <c r="AA49">
        <v>2019</v>
      </c>
      <c r="AB49">
        <v>2019</v>
      </c>
      <c r="AC49" t="s">
        <v>752</v>
      </c>
      <c r="AD49" t="s">
        <v>172</v>
      </c>
      <c r="AS49">
        <v>2.95</v>
      </c>
      <c r="AT49" t="s">
        <v>188</v>
      </c>
      <c r="AU49" t="s">
        <v>189</v>
      </c>
      <c r="AV49" t="s">
        <v>190</v>
      </c>
      <c r="AW49" t="s">
        <v>210</v>
      </c>
      <c r="BM49" t="s">
        <v>753</v>
      </c>
      <c r="BN49" t="s">
        <v>487</v>
      </c>
      <c r="BP49" t="s">
        <v>194</v>
      </c>
      <c r="BQ49" t="s">
        <v>195</v>
      </c>
      <c r="BS49">
        <v>14627</v>
      </c>
      <c r="BT49" t="s">
        <v>196</v>
      </c>
      <c r="BU49">
        <v>9563193515</v>
      </c>
      <c r="BZ49" t="s">
        <v>754</v>
      </c>
      <c r="CC49" t="s">
        <v>755</v>
      </c>
      <c r="CD49" t="s">
        <v>344</v>
      </c>
      <c r="CF49">
        <v>78043</v>
      </c>
      <c r="CG49" t="s">
        <v>196</v>
      </c>
      <c r="CH49">
        <v>9564897912</v>
      </c>
      <c r="CM49" t="s">
        <v>487</v>
      </c>
      <c r="CN49" t="s">
        <v>756</v>
      </c>
      <c r="CP49" t="s">
        <v>194</v>
      </c>
      <c r="CQ49" t="s">
        <v>195</v>
      </c>
      <c r="CS49">
        <v>14627</v>
      </c>
      <c r="CT49" t="s">
        <v>196</v>
      </c>
      <c r="CU49">
        <v>9563193515</v>
      </c>
      <c r="EM49" t="s">
        <v>754</v>
      </c>
      <c r="EP49" t="s">
        <v>755</v>
      </c>
      <c r="EQ49" t="s">
        <v>344</v>
      </c>
      <c r="ES49">
        <v>78043</v>
      </c>
      <c r="ET49" t="s">
        <v>196</v>
      </c>
      <c r="EU49">
        <v>9564897912</v>
      </c>
    </row>
    <row r="50" spans="1:151" x14ac:dyDescent="0.2">
      <c r="A50">
        <v>26997</v>
      </c>
      <c r="B50" t="s">
        <v>757</v>
      </c>
      <c r="C50" t="s">
        <v>758</v>
      </c>
      <c r="E50" t="s">
        <v>759</v>
      </c>
      <c r="F50" t="s">
        <v>171</v>
      </c>
      <c r="G50" t="s">
        <v>172</v>
      </c>
      <c r="H50" s="1">
        <v>32764</v>
      </c>
      <c r="I50" t="s">
        <v>221</v>
      </c>
      <c r="K50" t="s">
        <v>760</v>
      </c>
      <c r="L50" t="s">
        <v>761</v>
      </c>
      <c r="M50" t="s">
        <v>306</v>
      </c>
      <c r="N50">
        <v>2018</v>
      </c>
      <c r="O50" t="s">
        <v>307</v>
      </c>
      <c r="P50" t="s">
        <v>178</v>
      </c>
      <c r="Q50" t="s">
        <v>172</v>
      </c>
      <c r="S50">
        <v>31107372</v>
      </c>
      <c r="T50" t="s">
        <v>196</v>
      </c>
      <c r="Y50" t="s">
        <v>613</v>
      </c>
      <c r="Z50" t="s">
        <v>614</v>
      </c>
      <c r="AA50" t="s">
        <v>615</v>
      </c>
      <c r="AB50" t="s">
        <v>259</v>
      </c>
      <c r="AC50" t="s">
        <v>762</v>
      </c>
      <c r="AD50" t="s">
        <v>185</v>
      </c>
      <c r="AS50" t="str">
        <f>"0"</f>
        <v>0</v>
      </c>
      <c r="AT50" t="s">
        <v>188</v>
      </c>
      <c r="AU50" t="s">
        <v>189</v>
      </c>
      <c r="AV50" t="s">
        <v>190</v>
      </c>
      <c r="AW50" t="s">
        <v>715</v>
      </c>
      <c r="BM50" t="s">
        <v>763</v>
      </c>
      <c r="BP50" t="s">
        <v>764</v>
      </c>
      <c r="BQ50" t="s">
        <v>195</v>
      </c>
      <c r="BS50">
        <v>10970</v>
      </c>
      <c r="BT50" t="s">
        <v>196</v>
      </c>
      <c r="BU50">
        <v>9543194834</v>
      </c>
      <c r="BZ50" t="s">
        <v>763</v>
      </c>
      <c r="CC50" t="s">
        <v>764</v>
      </c>
      <c r="CD50" t="s">
        <v>195</v>
      </c>
      <c r="CF50">
        <v>10970</v>
      </c>
      <c r="CG50" t="s">
        <v>196</v>
      </c>
      <c r="CH50">
        <v>9543194834</v>
      </c>
      <c r="CM50" t="s">
        <v>763</v>
      </c>
      <c r="CP50" t="s">
        <v>764</v>
      </c>
      <c r="CQ50" t="s">
        <v>195</v>
      </c>
      <c r="CS50">
        <v>10970</v>
      </c>
      <c r="CT50" t="s">
        <v>196</v>
      </c>
      <c r="CU50">
        <v>9543194834</v>
      </c>
      <c r="DM50" t="s">
        <v>765</v>
      </c>
      <c r="DN50" t="s">
        <v>766</v>
      </c>
      <c r="DP50" t="s">
        <v>767</v>
      </c>
      <c r="DQ50" t="s">
        <v>195</v>
      </c>
      <c r="DR50" t="s">
        <v>195</v>
      </c>
      <c r="DS50">
        <v>10970</v>
      </c>
      <c r="DT50" t="s">
        <v>226</v>
      </c>
      <c r="DU50" t="s">
        <v>768</v>
      </c>
      <c r="DX50" t="s">
        <v>765</v>
      </c>
      <c r="DY50" t="s">
        <v>375</v>
      </c>
    </row>
    <row r="51" spans="1:151" x14ac:dyDescent="0.2">
      <c r="A51">
        <v>27070</v>
      </c>
      <c r="B51" t="s">
        <v>757</v>
      </c>
      <c r="C51" t="s">
        <v>758</v>
      </c>
      <c r="E51" t="s">
        <v>759</v>
      </c>
      <c r="F51" t="s">
        <v>171</v>
      </c>
      <c r="G51" t="s">
        <v>172</v>
      </c>
      <c r="H51" s="1">
        <v>32764</v>
      </c>
      <c r="I51" t="s">
        <v>221</v>
      </c>
      <c r="K51" t="s">
        <v>769</v>
      </c>
      <c r="L51" t="s">
        <v>770</v>
      </c>
      <c r="M51" t="s">
        <v>176</v>
      </c>
      <c r="N51">
        <v>2018</v>
      </c>
      <c r="O51" t="s">
        <v>612</v>
      </c>
      <c r="P51" t="s">
        <v>178</v>
      </c>
      <c r="Q51" t="s">
        <v>172</v>
      </c>
      <c r="S51">
        <v>31107372</v>
      </c>
      <c r="T51" t="s">
        <v>196</v>
      </c>
      <c r="Y51" t="s">
        <v>613</v>
      </c>
      <c r="Z51" t="s">
        <v>614</v>
      </c>
      <c r="AA51" t="s">
        <v>615</v>
      </c>
      <c r="AB51" t="s">
        <v>259</v>
      </c>
      <c r="AC51" t="s">
        <v>762</v>
      </c>
      <c r="AD51" t="s">
        <v>185</v>
      </c>
      <c r="AS51" t="str">
        <f>"0"</f>
        <v>0</v>
      </c>
      <c r="AT51" t="s">
        <v>188</v>
      </c>
      <c r="AU51" t="s">
        <v>189</v>
      </c>
      <c r="AV51" t="s">
        <v>190</v>
      </c>
      <c r="AW51" t="s">
        <v>715</v>
      </c>
      <c r="BM51" t="s">
        <v>763</v>
      </c>
      <c r="BP51" t="s">
        <v>764</v>
      </c>
      <c r="BQ51" t="s">
        <v>195</v>
      </c>
      <c r="BS51">
        <v>10970</v>
      </c>
      <c r="BT51" t="s">
        <v>196</v>
      </c>
      <c r="BU51">
        <v>9543194834</v>
      </c>
      <c r="BZ51" t="s">
        <v>763</v>
      </c>
      <c r="CC51" t="s">
        <v>764</v>
      </c>
      <c r="CD51" t="s">
        <v>195</v>
      </c>
      <c r="CF51">
        <v>10970</v>
      </c>
      <c r="CG51" t="s">
        <v>196</v>
      </c>
      <c r="CH51">
        <v>9543194834</v>
      </c>
      <c r="CM51" t="s">
        <v>763</v>
      </c>
      <c r="CP51" t="s">
        <v>764</v>
      </c>
      <c r="CQ51" t="s">
        <v>195</v>
      </c>
      <c r="CS51">
        <v>10970</v>
      </c>
      <c r="CT51" t="s">
        <v>196</v>
      </c>
      <c r="CU51">
        <v>9543194834</v>
      </c>
      <c r="DM51" t="s">
        <v>765</v>
      </c>
      <c r="DN51" t="s">
        <v>766</v>
      </c>
      <c r="DP51" t="s">
        <v>767</v>
      </c>
      <c r="DQ51" t="s">
        <v>195</v>
      </c>
      <c r="DR51" t="s">
        <v>195</v>
      </c>
      <c r="DS51">
        <v>10970</v>
      </c>
      <c r="DT51" t="s">
        <v>226</v>
      </c>
      <c r="DU51" t="s">
        <v>768</v>
      </c>
      <c r="DX51" t="s">
        <v>765</v>
      </c>
      <c r="DY51" t="s">
        <v>375</v>
      </c>
    </row>
    <row r="52" spans="1:151" x14ac:dyDescent="0.2">
      <c r="A52">
        <v>26816</v>
      </c>
      <c r="B52" t="s">
        <v>771</v>
      </c>
      <c r="C52" t="s">
        <v>772</v>
      </c>
      <c r="E52" t="s">
        <v>773</v>
      </c>
      <c r="F52" t="s">
        <v>171</v>
      </c>
      <c r="G52" t="s">
        <v>172</v>
      </c>
      <c r="H52" s="1">
        <v>35423</v>
      </c>
      <c r="I52" t="s">
        <v>173</v>
      </c>
      <c r="K52" t="s">
        <v>515</v>
      </c>
      <c r="L52" t="s">
        <v>516</v>
      </c>
      <c r="M52" t="s">
        <v>176</v>
      </c>
      <c r="N52">
        <v>2019</v>
      </c>
      <c r="O52" t="s">
        <v>482</v>
      </c>
      <c r="P52" t="s">
        <v>178</v>
      </c>
      <c r="Q52" t="s">
        <v>172</v>
      </c>
      <c r="S52">
        <v>29879816</v>
      </c>
      <c r="T52" t="s">
        <v>774</v>
      </c>
      <c r="U52" t="s">
        <v>180</v>
      </c>
      <c r="V52" s="2">
        <v>43968</v>
      </c>
      <c r="W52" t="s">
        <v>775</v>
      </c>
      <c r="X52" t="str">
        <f>"00923008505508"</f>
        <v>00923008505508</v>
      </c>
      <c r="Y52" t="s">
        <v>186</v>
      </c>
      <c r="Z52" t="s">
        <v>183</v>
      </c>
      <c r="AA52">
        <v>2020</v>
      </c>
      <c r="AB52">
        <v>2020</v>
      </c>
      <c r="AC52" t="s">
        <v>208</v>
      </c>
      <c r="AD52" t="s">
        <v>172</v>
      </c>
      <c r="AS52">
        <v>3.35</v>
      </c>
      <c r="AT52" t="s">
        <v>188</v>
      </c>
      <c r="AU52" t="s">
        <v>189</v>
      </c>
      <c r="AV52" t="s">
        <v>190</v>
      </c>
      <c r="AW52" t="s">
        <v>191</v>
      </c>
      <c r="CM52" t="s">
        <v>776</v>
      </c>
      <c r="CN52" t="s">
        <v>487</v>
      </c>
      <c r="CP52" t="s">
        <v>194</v>
      </c>
      <c r="CQ52" t="s">
        <v>195</v>
      </c>
      <c r="CS52">
        <v>14627</v>
      </c>
      <c r="CT52" t="s">
        <v>196</v>
      </c>
      <c r="CU52">
        <v>5855309138</v>
      </c>
    </row>
    <row r="53" spans="1:151" x14ac:dyDescent="0.2">
      <c r="A53">
        <v>37811</v>
      </c>
      <c r="B53" t="s">
        <v>777</v>
      </c>
      <c r="C53" t="s">
        <v>778</v>
      </c>
      <c r="E53" t="s">
        <v>779</v>
      </c>
      <c r="F53" t="s">
        <v>171</v>
      </c>
      <c r="I53" t="s">
        <v>221</v>
      </c>
      <c r="K53" t="s">
        <v>780</v>
      </c>
      <c r="L53" t="s">
        <v>781</v>
      </c>
      <c r="M53" t="s">
        <v>306</v>
      </c>
      <c r="N53">
        <v>2022</v>
      </c>
      <c r="O53" t="s">
        <v>782</v>
      </c>
      <c r="P53" t="s">
        <v>178</v>
      </c>
      <c r="Q53" t="s">
        <v>185</v>
      </c>
      <c r="BM53" t="s">
        <v>783</v>
      </c>
      <c r="BP53" t="s">
        <v>784</v>
      </c>
      <c r="BQ53" t="s">
        <v>195</v>
      </c>
      <c r="BS53">
        <v>14221</v>
      </c>
      <c r="BT53" t="s">
        <v>226</v>
      </c>
      <c r="BU53">
        <v>6173882914</v>
      </c>
    </row>
    <row r="54" spans="1:151" x14ac:dyDescent="0.2">
      <c r="A54">
        <v>45147</v>
      </c>
      <c r="B54" t="s">
        <v>785</v>
      </c>
      <c r="C54" t="s">
        <v>778</v>
      </c>
      <c r="E54" t="s">
        <v>786</v>
      </c>
      <c r="F54" t="s">
        <v>171</v>
      </c>
      <c r="G54" t="str">
        <f>"0"</f>
        <v>0</v>
      </c>
      <c r="H54" s="1">
        <v>38090</v>
      </c>
      <c r="I54" t="s">
        <v>221</v>
      </c>
      <c r="K54" t="s">
        <v>787</v>
      </c>
      <c r="L54" t="s">
        <v>788</v>
      </c>
      <c r="M54" t="s">
        <v>176</v>
      </c>
      <c r="N54">
        <v>2025</v>
      </c>
      <c r="O54" t="s">
        <v>677</v>
      </c>
      <c r="P54" t="s">
        <v>178</v>
      </c>
      <c r="Q54" t="s">
        <v>172</v>
      </c>
      <c r="S54">
        <v>32352603</v>
      </c>
      <c r="T54" t="s">
        <v>226</v>
      </c>
      <c r="Y54" t="str">
        <f>"04HSEAS"</f>
        <v>04HSEAS</v>
      </c>
      <c r="Z54" t="s">
        <v>227</v>
      </c>
      <c r="AA54" t="s">
        <v>320</v>
      </c>
      <c r="AB54" t="s">
        <v>321</v>
      </c>
      <c r="AC54" t="s">
        <v>500</v>
      </c>
      <c r="AD54" t="s">
        <v>185</v>
      </c>
      <c r="AS54">
        <v>2.66</v>
      </c>
      <c r="AU54" t="s">
        <v>472</v>
      </c>
      <c r="AV54" t="s">
        <v>473</v>
      </c>
      <c r="AW54" t="s">
        <v>715</v>
      </c>
      <c r="BM54" t="s">
        <v>789</v>
      </c>
      <c r="BN54" t="s">
        <v>239</v>
      </c>
      <c r="BO54" t="s">
        <v>790</v>
      </c>
      <c r="BP54" t="s">
        <v>241</v>
      </c>
      <c r="BQ54" t="s">
        <v>195</v>
      </c>
      <c r="BS54">
        <v>14627</v>
      </c>
      <c r="CA54" t="s">
        <v>791</v>
      </c>
      <c r="CD54" t="s">
        <v>195</v>
      </c>
      <c r="CM54" t="s">
        <v>792</v>
      </c>
      <c r="CN54" t="s">
        <v>791</v>
      </c>
      <c r="CO54" t="s">
        <v>790</v>
      </c>
      <c r="CP54" t="s">
        <v>793</v>
      </c>
      <c r="CQ54" t="s">
        <v>247</v>
      </c>
      <c r="CS54">
        <v>11375</v>
      </c>
      <c r="CT54" t="s">
        <v>244</v>
      </c>
      <c r="CU54" t="s">
        <v>794</v>
      </c>
    </row>
    <row r="55" spans="1:151" x14ac:dyDescent="0.2">
      <c r="A55">
        <v>23712</v>
      </c>
      <c r="B55" t="s">
        <v>795</v>
      </c>
      <c r="C55" t="s">
        <v>796</v>
      </c>
      <c r="E55" t="s">
        <v>797</v>
      </c>
      <c r="F55" t="s">
        <v>171</v>
      </c>
      <c r="G55" t="s">
        <v>172</v>
      </c>
      <c r="H55" s="1">
        <v>33397</v>
      </c>
      <c r="I55" t="s">
        <v>221</v>
      </c>
      <c r="K55" t="s">
        <v>798</v>
      </c>
      <c r="L55" t="s">
        <v>799</v>
      </c>
      <c r="M55" t="s">
        <v>224</v>
      </c>
      <c r="N55">
        <v>2017</v>
      </c>
      <c r="O55" t="s">
        <v>441</v>
      </c>
      <c r="P55" t="s">
        <v>178</v>
      </c>
      <c r="Q55" t="s">
        <v>172</v>
      </c>
      <c r="S55">
        <v>27374863</v>
      </c>
      <c r="T55" t="s">
        <v>800</v>
      </c>
      <c r="U55" t="s">
        <v>180</v>
      </c>
      <c r="V55" s="2">
        <v>44347</v>
      </c>
      <c r="W55" t="s">
        <v>801</v>
      </c>
      <c r="X55">
        <v>821024605472</v>
      </c>
      <c r="Y55" t="s">
        <v>802</v>
      </c>
      <c r="Z55" t="s">
        <v>803</v>
      </c>
      <c r="AA55" t="s">
        <v>615</v>
      </c>
      <c r="AB55" t="s">
        <v>259</v>
      </c>
      <c r="AC55" t="s">
        <v>804</v>
      </c>
      <c r="AD55" t="s">
        <v>185</v>
      </c>
      <c r="AS55" t="str">
        <f>"0"</f>
        <v>0</v>
      </c>
      <c r="AT55" t="s">
        <v>188</v>
      </c>
      <c r="AU55" t="s">
        <v>189</v>
      </c>
      <c r="AV55" t="s">
        <v>190</v>
      </c>
      <c r="AW55" t="s">
        <v>191</v>
      </c>
      <c r="BM55" t="s">
        <v>805</v>
      </c>
      <c r="BN55" t="s">
        <v>806</v>
      </c>
      <c r="BP55" t="s">
        <v>194</v>
      </c>
      <c r="BQ55" t="s">
        <v>195</v>
      </c>
      <c r="BS55">
        <v>14604</v>
      </c>
      <c r="BT55" t="s">
        <v>196</v>
      </c>
      <c r="BU55">
        <v>4255336649</v>
      </c>
      <c r="CM55" t="s">
        <v>805</v>
      </c>
      <c r="CN55" t="s">
        <v>806</v>
      </c>
      <c r="CP55" t="s">
        <v>194</v>
      </c>
      <c r="CQ55" t="s">
        <v>195</v>
      </c>
      <c r="CS55">
        <v>14604</v>
      </c>
      <c r="CT55" t="s">
        <v>196</v>
      </c>
      <c r="CU55">
        <v>4255336649</v>
      </c>
    </row>
    <row r="56" spans="1:151" x14ac:dyDescent="0.2">
      <c r="A56">
        <v>27783</v>
      </c>
      <c r="B56" t="s">
        <v>807</v>
      </c>
      <c r="C56" t="s">
        <v>808</v>
      </c>
      <c r="D56" t="s">
        <v>809</v>
      </c>
      <c r="E56" t="s">
        <v>810</v>
      </c>
      <c r="F56" t="s">
        <v>171</v>
      </c>
      <c r="G56" t="str">
        <f>"0"</f>
        <v>0</v>
      </c>
      <c r="K56" t="s">
        <v>203</v>
      </c>
      <c r="L56" t="s">
        <v>204</v>
      </c>
      <c r="M56" t="s">
        <v>205</v>
      </c>
      <c r="N56">
        <v>2019</v>
      </c>
      <c r="O56" t="s">
        <v>206</v>
      </c>
      <c r="P56" t="s">
        <v>178</v>
      </c>
      <c r="Q56" t="s">
        <v>172</v>
      </c>
      <c r="S56">
        <v>29440221</v>
      </c>
      <c r="T56" t="s">
        <v>811</v>
      </c>
      <c r="U56" t="s">
        <v>180</v>
      </c>
      <c r="V56" s="2">
        <v>43968</v>
      </c>
      <c r="W56" t="s">
        <v>812</v>
      </c>
      <c r="X56">
        <v>7872472940</v>
      </c>
      <c r="Y56" t="s">
        <v>186</v>
      </c>
      <c r="Z56" t="s">
        <v>183</v>
      </c>
      <c r="AA56">
        <v>2019</v>
      </c>
      <c r="AB56">
        <v>2019</v>
      </c>
      <c r="AC56" t="s">
        <v>293</v>
      </c>
      <c r="AD56" t="s">
        <v>172</v>
      </c>
      <c r="AS56">
        <v>4</v>
      </c>
      <c r="AT56" t="s">
        <v>188</v>
      </c>
      <c r="AU56" t="s">
        <v>189</v>
      </c>
      <c r="AV56" t="s">
        <v>190</v>
      </c>
      <c r="AW56" t="s">
        <v>191</v>
      </c>
      <c r="BM56" t="s">
        <v>813</v>
      </c>
      <c r="BN56" t="s">
        <v>193</v>
      </c>
      <c r="BP56" t="s">
        <v>194</v>
      </c>
      <c r="BQ56" t="s">
        <v>195</v>
      </c>
      <c r="BS56">
        <v>14627</v>
      </c>
      <c r="BT56" t="s">
        <v>196</v>
      </c>
      <c r="BU56">
        <v>5857331545</v>
      </c>
      <c r="CM56" t="s">
        <v>814</v>
      </c>
      <c r="CP56" t="s">
        <v>194</v>
      </c>
      <c r="CQ56" t="s">
        <v>195</v>
      </c>
      <c r="CS56">
        <v>14611</v>
      </c>
      <c r="CT56" t="s">
        <v>196</v>
      </c>
      <c r="CU56">
        <v>5857331545</v>
      </c>
    </row>
    <row r="57" spans="1:151" x14ac:dyDescent="0.2">
      <c r="A57">
        <v>38993</v>
      </c>
      <c r="B57" t="s">
        <v>815</v>
      </c>
      <c r="C57" t="s">
        <v>816</v>
      </c>
      <c r="D57" t="s">
        <v>817</v>
      </c>
      <c r="E57" t="s">
        <v>818</v>
      </c>
      <c r="F57" t="s">
        <v>171</v>
      </c>
      <c r="G57" t="str">
        <f>"0"</f>
        <v>0</v>
      </c>
      <c r="H57" s="1">
        <v>37436</v>
      </c>
      <c r="I57" t="s">
        <v>221</v>
      </c>
      <c r="K57" t="s">
        <v>819</v>
      </c>
      <c r="L57" t="s">
        <v>820</v>
      </c>
      <c r="M57" t="s">
        <v>224</v>
      </c>
      <c r="N57">
        <v>2023</v>
      </c>
      <c r="O57" t="s">
        <v>597</v>
      </c>
      <c r="P57" t="s">
        <v>178</v>
      </c>
      <c r="Q57" t="s">
        <v>172</v>
      </c>
      <c r="S57">
        <v>31464697</v>
      </c>
      <c r="T57" t="s">
        <v>226</v>
      </c>
      <c r="Y57" t="str">
        <f>"01AS"</f>
        <v>01AS</v>
      </c>
      <c r="Z57" t="s">
        <v>499</v>
      </c>
      <c r="AA57" t="s">
        <v>320</v>
      </c>
      <c r="AB57" t="s">
        <v>321</v>
      </c>
      <c r="AC57" t="s">
        <v>821</v>
      </c>
      <c r="AD57" t="s">
        <v>185</v>
      </c>
      <c r="AF57" t="s">
        <v>426</v>
      </c>
      <c r="AG57" t="s">
        <v>729</v>
      </c>
      <c r="AJ57" t="s">
        <v>822</v>
      </c>
      <c r="AK57" t="s">
        <v>185</v>
      </c>
      <c r="AS57">
        <v>3.49</v>
      </c>
      <c r="AU57" t="s">
        <v>235</v>
      </c>
      <c r="AV57" t="s">
        <v>823</v>
      </c>
      <c r="AW57" t="s">
        <v>264</v>
      </c>
      <c r="BM57" t="s">
        <v>824</v>
      </c>
      <c r="BN57" t="s">
        <v>239</v>
      </c>
      <c r="BO57" t="s">
        <v>825</v>
      </c>
      <c r="BP57" t="s">
        <v>241</v>
      </c>
      <c r="BQ57" t="s">
        <v>195</v>
      </c>
      <c r="BS57">
        <v>14627</v>
      </c>
      <c r="BZ57" t="s">
        <v>266</v>
      </c>
      <c r="CB57" t="s">
        <v>267</v>
      </c>
      <c r="CD57" t="s">
        <v>195</v>
      </c>
      <c r="CF57">
        <v>14627</v>
      </c>
      <c r="CG57" t="s">
        <v>244</v>
      </c>
      <c r="CM57" t="s">
        <v>826</v>
      </c>
      <c r="CO57" t="s">
        <v>825</v>
      </c>
      <c r="CP57" t="s">
        <v>827</v>
      </c>
      <c r="CQ57" t="s">
        <v>247</v>
      </c>
      <c r="CS57">
        <v>14467</v>
      </c>
      <c r="CT57" t="s">
        <v>244</v>
      </c>
      <c r="CU57" t="s">
        <v>828</v>
      </c>
    </row>
    <row r="58" spans="1:151" x14ac:dyDescent="0.2">
      <c r="A58">
        <v>46859</v>
      </c>
      <c r="B58" t="s">
        <v>829</v>
      </c>
      <c r="C58" t="s">
        <v>830</v>
      </c>
      <c r="E58" t="s">
        <v>831</v>
      </c>
      <c r="F58" t="s">
        <v>171</v>
      </c>
      <c r="G58" t="str">
        <f>"0"</f>
        <v>0</v>
      </c>
      <c r="H58" s="1">
        <v>38003</v>
      </c>
      <c r="I58" t="s">
        <v>221</v>
      </c>
      <c r="K58" t="s">
        <v>515</v>
      </c>
      <c r="L58" t="s">
        <v>516</v>
      </c>
      <c r="M58" t="s">
        <v>176</v>
      </c>
      <c r="N58">
        <v>2026</v>
      </c>
      <c r="O58" t="s">
        <v>508</v>
      </c>
      <c r="P58" t="s">
        <v>509</v>
      </c>
      <c r="Q58" t="s">
        <v>172</v>
      </c>
      <c r="S58">
        <v>32613179</v>
      </c>
      <c r="T58" t="s">
        <v>832</v>
      </c>
      <c r="U58" t="s">
        <v>424</v>
      </c>
      <c r="Y58" t="str">
        <f>"04HSEAS"</f>
        <v>04HSEAS</v>
      </c>
      <c r="Z58" t="s">
        <v>499</v>
      </c>
      <c r="AA58" t="s">
        <v>833</v>
      </c>
      <c r="AB58" t="s">
        <v>834</v>
      </c>
      <c r="AC58" t="s">
        <v>835</v>
      </c>
      <c r="AD58" t="s">
        <v>172</v>
      </c>
      <c r="AS58">
        <v>2.92</v>
      </c>
      <c r="AU58" t="s">
        <v>472</v>
      </c>
      <c r="AV58" t="s">
        <v>473</v>
      </c>
      <c r="AW58" t="s">
        <v>430</v>
      </c>
      <c r="BM58" t="s">
        <v>836</v>
      </c>
      <c r="BN58" t="s">
        <v>239</v>
      </c>
      <c r="BO58" t="s">
        <v>837</v>
      </c>
      <c r="BP58" t="s">
        <v>241</v>
      </c>
      <c r="BQ58" t="s">
        <v>195</v>
      </c>
      <c r="BS58">
        <v>14627</v>
      </c>
      <c r="BZ58" t="s">
        <v>266</v>
      </c>
      <c r="CB58" t="s">
        <v>267</v>
      </c>
      <c r="CD58" t="s">
        <v>195</v>
      </c>
      <c r="CF58">
        <v>14627</v>
      </c>
      <c r="CG58" t="s">
        <v>244</v>
      </c>
      <c r="CM58" t="s">
        <v>838</v>
      </c>
      <c r="CO58" t="s">
        <v>837</v>
      </c>
      <c r="CP58" t="s">
        <v>241</v>
      </c>
      <c r="CQ58" t="s">
        <v>247</v>
      </c>
      <c r="CS58" t="s">
        <v>839</v>
      </c>
      <c r="CT58" t="s">
        <v>244</v>
      </c>
      <c r="CU58" t="s">
        <v>840</v>
      </c>
    </row>
    <row r="59" spans="1:151" x14ac:dyDescent="0.2">
      <c r="A59">
        <v>25013</v>
      </c>
      <c r="B59" t="s">
        <v>841</v>
      </c>
      <c r="C59" t="s">
        <v>842</v>
      </c>
      <c r="D59" t="s">
        <v>843</v>
      </c>
      <c r="E59" t="s">
        <v>844</v>
      </c>
      <c r="F59" t="s">
        <v>171</v>
      </c>
      <c r="G59" t="s">
        <v>172</v>
      </c>
      <c r="H59" s="1">
        <v>35224</v>
      </c>
      <c r="I59" t="s">
        <v>173</v>
      </c>
      <c r="K59" t="s">
        <v>277</v>
      </c>
      <c r="L59" t="s">
        <v>278</v>
      </c>
      <c r="M59" t="s">
        <v>224</v>
      </c>
      <c r="N59">
        <v>2018</v>
      </c>
      <c r="O59" t="s">
        <v>354</v>
      </c>
      <c r="P59" t="s">
        <v>178</v>
      </c>
      <c r="Q59" t="s">
        <v>172</v>
      </c>
      <c r="S59">
        <v>28780991</v>
      </c>
      <c r="T59" t="s">
        <v>196</v>
      </c>
      <c r="W59" t="s">
        <v>845</v>
      </c>
      <c r="X59">
        <v>3013254021</v>
      </c>
      <c r="Y59" t="s">
        <v>186</v>
      </c>
      <c r="Z59" t="s">
        <v>282</v>
      </c>
      <c r="AA59">
        <v>2018</v>
      </c>
      <c r="AB59">
        <v>2018</v>
      </c>
      <c r="AC59" t="s">
        <v>846</v>
      </c>
      <c r="AD59" t="s">
        <v>185</v>
      </c>
      <c r="AM59" t="s">
        <v>443</v>
      </c>
      <c r="AS59">
        <v>3.38</v>
      </c>
      <c r="AT59" t="s">
        <v>188</v>
      </c>
      <c r="AU59" t="s">
        <v>647</v>
      </c>
      <c r="AV59" t="s">
        <v>190</v>
      </c>
      <c r="AW59" t="s">
        <v>294</v>
      </c>
      <c r="BM59" t="s">
        <v>847</v>
      </c>
      <c r="BP59" t="s">
        <v>848</v>
      </c>
      <c r="BQ59" t="s">
        <v>849</v>
      </c>
      <c r="BS59">
        <v>20853</v>
      </c>
      <c r="BT59" t="s">
        <v>196</v>
      </c>
      <c r="BU59">
        <v>3019494105</v>
      </c>
      <c r="BZ59" t="s">
        <v>847</v>
      </c>
      <c r="CC59" t="s">
        <v>848</v>
      </c>
      <c r="CD59" t="s">
        <v>849</v>
      </c>
      <c r="CF59">
        <v>20853</v>
      </c>
      <c r="CG59" t="s">
        <v>196</v>
      </c>
      <c r="CH59">
        <v>3019494105</v>
      </c>
      <c r="CM59" t="s">
        <v>215</v>
      </c>
      <c r="CP59" t="s">
        <v>194</v>
      </c>
      <c r="CQ59" t="s">
        <v>195</v>
      </c>
      <c r="CS59">
        <v>14627</v>
      </c>
      <c r="CT59" t="s">
        <v>196</v>
      </c>
      <c r="CU59">
        <v>2407061221</v>
      </c>
      <c r="ED59" t="s">
        <v>849</v>
      </c>
      <c r="EG59" t="s">
        <v>196</v>
      </c>
      <c r="EH59">
        <v>3019494105</v>
      </c>
      <c r="EM59" t="s">
        <v>847</v>
      </c>
      <c r="EP59" t="s">
        <v>848</v>
      </c>
      <c r="EQ59" t="s">
        <v>849</v>
      </c>
      <c r="ES59">
        <v>20853</v>
      </c>
      <c r="ET59" t="s">
        <v>196</v>
      </c>
      <c r="EU59">
        <v>3019494105</v>
      </c>
    </row>
    <row r="60" spans="1:151" x14ac:dyDescent="0.2">
      <c r="A60">
        <v>27970</v>
      </c>
      <c r="B60" t="s">
        <v>850</v>
      </c>
      <c r="C60" t="s">
        <v>851</v>
      </c>
      <c r="D60" t="s">
        <v>172</v>
      </c>
      <c r="E60" t="s">
        <v>852</v>
      </c>
      <c r="F60" t="s">
        <v>171</v>
      </c>
      <c r="G60" t="s">
        <v>172</v>
      </c>
      <c r="H60" s="1">
        <v>35609</v>
      </c>
      <c r="I60" t="s">
        <v>221</v>
      </c>
      <c r="K60" t="s">
        <v>853</v>
      </c>
      <c r="L60" t="s">
        <v>854</v>
      </c>
      <c r="M60" t="s">
        <v>306</v>
      </c>
      <c r="N60">
        <v>2019</v>
      </c>
      <c r="O60" t="s">
        <v>534</v>
      </c>
      <c r="P60" t="s">
        <v>363</v>
      </c>
      <c r="Q60" t="s">
        <v>172</v>
      </c>
      <c r="S60">
        <v>29857210</v>
      </c>
      <c r="T60" t="s">
        <v>196</v>
      </c>
      <c r="W60" t="s">
        <v>855</v>
      </c>
      <c r="X60">
        <v>2027148997</v>
      </c>
      <c r="Y60" t="s">
        <v>186</v>
      </c>
      <c r="Z60" t="s">
        <v>282</v>
      </c>
      <c r="AA60">
        <v>2020</v>
      </c>
      <c r="AB60">
        <v>2020</v>
      </c>
      <c r="AC60" t="s">
        <v>856</v>
      </c>
      <c r="AD60" t="s">
        <v>185</v>
      </c>
      <c r="AM60" t="s">
        <v>857</v>
      </c>
      <c r="AS60">
        <v>2.4300000000000002</v>
      </c>
      <c r="AT60" t="s">
        <v>188</v>
      </c>
      <c r="AU60" t="s">
        <v>189</v>
      </c>
      <c r="AV60" t="s">
        <v>190</v>
      </c>
      <c r="AW60" t="s">
        <v>237</v>
      </c>
      <c r="BM60" t="s">
        <v>858</v>
      </c>
      <c r="BN60" t="s">
        <v>193</v>
      </c>
      <c r="BP60" t="s">
        <v>194</v>
      </c>
      <c r="BQ60" t="s">
        <v>195</v>
      </c>
      <c r="BS60">
        <v>14627</v>
      </c>
      <c r="BT60" t="s">
        <v>196</v>
      </c>
      <c r="BU60">
        <v>2024128998</v>
      </c>
      <c r="BZ60" t="s">
        <v>859</v>
      </c>
      <c r="CC60" t="s">
        <v>860</v>
      </c>
      <c r="CD60" t="s">
        <v>861</v>
      </c>
      <c r="CF60">
        <v>200162555</v>
      </c>
      <c r="CG60" t="s">
        <v>196</v>
      </c>
      <c r="CH60" t="s">
        <v>862</v>
      </c>
      <c r="CM60" t="s">
        <v>863</v>
      </c>
      <c r="CP60" t="s">
        <v>194</v>
      </c>
      <c r="CQ60" t="s">
        <v>195</v>
      </c>
      <c r="CS60">
        <v>14627</v>
      </c>
      <c r="CT60" t="s">
        <v>196</v>
      </c>
      <c r="CU60">
        <v>2024128998</v>
      </c>
      <c r="ED60" t="s">
        <v>861</v>
      </c>
      <c r="EG60" t="s">
        <v>196</v>
      </c>
      <c r="EH60" t="s">
        <v>862</v>
      </c>
      <c r="EM60" t="s">
        <v>859</v>
      </c>
      <c r="EP60" t="s">
        <v>860</v>
      </c>
      <c r="EQ60" t="s">
        <v>861</v>
      </c>
      <c r="ES60">
        <v>200162555</v>
      </c>
      <c r="ET60" t="s">
        <v>196</v>
      </c>
      <c r="EU60" t="s">
        <v>862</v>
      </c>
    </row>
    <row r="61" spans="1:151" x14ac:dyDescent="0.2">
      <c r="A61">
        <v>23170</v>
      </c>
      <c r="B61" t="s">
        <v>772</v>
      </c>
      <c r="C61" t="s">
        <v>864</v>
      </c>
      <c r="D61" t="s">
        <v>865</v>
      </c>
      <c r="E61" t="s">
        <v>866</v>
      </c>
      <c r="F61" t="s">
        <v>171</v>
      </c>
      <c r="G61" t="s">
        <v>172</v>
      </c>
      <c r="H61" s="1">
        <v>34650</v>
      </c>
      <c r="I61" t="s">
        <v>173</v>
      </c>
      <c r="K61" t="s">
        <v>867</v>
      </c>
      <c r="L61" t="s">
        <v>868</v>
      </c>
      <c r="M61" t="s">
        <v>224</v>
      </c>
      <c r="N61">
        <v>2017</v>
      </c>
      <c r="O61" t="s">
        <v>441</v>
      </c>
      <c r="P61" t="s">
        <v>178</v>
      </c>
      <c r="Q61" t="s">
        <v>172</v>
      </c>
      <c r="S61">
        <v>28877400</v>
      </c>
      <c r="T61" t="s">
        <v>869</v>
      </c>
      <c r="U61" t="s">
        <v>180</v>
      </c>
      <c r="V61" s="2">
        <v>43240</v>
      </c>
      <c r="W61" t="s">
        <v>870</v>
      </c>
      <c r="X61">
        <v>2153170160</v>
      </c>
      <c r="Y61" t="s">
        <v>182</v>
      </c>
      <c r="Z61" t="s">
        <v>183</v>
      </c>
      <c r="AA61">
        <v>2018</v>
      </c>
      <c r="AB61">
        <v>2018</v>
      </c>
      <c r="AC61" t="s">
        <v>293</v>
      </c>
      <c r="AD61" t="s">
        <v>185</v>
      </c>
      <c r="AM61" t="s">
        <v>209</v>
      </c>
      <c r="AS61">
        <v>3.57</v>
      </c>
      <c r="AT61" t="s">
        <v>188</v>
      </c>
      <c r="AU61" t="s">
        <v>647</v>
      </c>
      <c r="AV61" t="s">
        <v>190</v>
      </c>
      <c r="AW61" t="s">
        <v>191</v>
      </c>
      <c r="BM61" t="s">
        <v>871</v>
      </c>
      <c r="BN61" t="s">
        <v>872</v>
      </c>
      <c r="BP61" t="s">
        <v>194</v>
      </c>
      <c r="BQ61" t="s">
        <v>195</v>
      </c>
      <c r="BS61">
        <v>14620</v>
      </c>
      <c r="BT61" t="s">
        <v>196</v>
      </c>
      <c r="BU61">
        <v>2153170160</v>
      </c>
      <c r="CM61" t="s">
        <v>871</v>
      </c>
      <c r="CN61" t="s">
        <v>872</v>
      </c>
      <c r="CP61" t="s">
        <v>194</v>
      </c>
      <c r="CQ61" t="s">
        <v>195</v>
      </c>
      <c r="CS61">
        <v>14620</v>
      </c>
      <c r="CT61" t="s">
        <v>196</v>
      </c>
      <c r="CU61">
        <v>2153170160</v>
      </c>
    </row>
    <row r="62" spans="1:151" x14ac:dyDescent="0.2">
      <c r="A62">
        <v>25194</v>
      </c>
      <c r="B62" t="s">
        <v>873</v>
      </c>
      <c r="C62" t="s">
        <v>874</v>
      </c>
      <c r="E62" t="s">
        <v>875</v>
      </c>
      <c r="F62" t="s">
        <v>171</v>
      </c>
      <c r="G62" t="s">
        <v>172</v>
      </c>
      <c r="H62" s="1">
        <v>35277</v>
      </c>
      <c r="I62" t="s">
        <v>173</v>
      </c>
      <c r="K62" t="s">
        <v>277</v>
      </c>
      <c r="L62" t="s">
        <v>278</v>
      </c>
      <c r="M62" t="s">
        <v>224</v>
      </c>
      <c r="N62">
        <v>2018</v>
      </c>
      <c r="O62" t="s">
        <v>354</v>
      </c>
      <c r="P62" t="s">
        <v>178</v>
      </c>
      <c r="Q62" t="s">
        <v>172</v>
      </c>
      <c r="S62">
        <v>28774662</v>
      </c>
      <c r="T62" t="s">
        <v>196</v>
      </c>
      <c r="W62" t="s">
        <v>876</v>
      </c>
      <c r="X62">
        <v>3476147947</v>
      </c>
      <c r="Y62" t="s">
        <v>182</v>
      </c>
      <c r="Z62" t="s">
        <v>183</v>
      </c>
      <c r="AA62">
        <v>2019</v>
      </c>
      <c r="AB62">
        <v>2019</v>
      </c>
      <c r="AC62" t="s">
        <v>752</v>
      </c>
      <c r="AD62" t="s">
        <v>185</v>
      </c>
      <c r="AS62">
        <v>2.56</v>
      </c>
      <c r="AT62" t="s">
        <v>188</v>
      </c>
      <c r="AU62" t="s">
        <v>647</v>
      </c>
      <c r="AV62" t="s">
        <v>190</v>
      </c>
      <c r="AW62" t="s">
        <v>715</v>
      </c>
      <c r="BM62" t="s">
        <v>877</v>
      </c>
      <c r="BN62" t="s">
        <v>193</v>
      </c>
      <c r="BP62" t="s">
        <v>194</v>
      </c>
      <c r="BQ62" t="s">
        <v>195</v>
      </c>
      <c r="BS62">
        <v>14627</v>
      </c>
      <c r="BT62" t="s">
        <v>196</v>
      </c>
      <c r="BU62">
        <v>3472720047</v>
      </c>
      <c r="BZ62" t="s">
        <v>878</v>
      </c>
      <c r="CC62" t="s">
        <v>704</v>
      </c>
      <c r="CD62" t="s">
        <v>195</v>
      </c>
      <c r="CF62">
        <v>112082128</v>
      </c>
      <c r="CG62" t="s">
        <v>196</v>
      </c>
      <c r="CH62">
        <v>3472720047</v>
      </c>
      <c r="CM62" t="s">
        <v>215</v>
      </c>
      <c r="CP62" t="s">
        <v>194</v>
      </c>
      <c r="CQ62" t="s">
        <v>195</v>
      </c>
      <c r="CS62">
        <v>14627</v>
      </c>
      <c r="CT62" t="s">
        <v>196</v>
      </c>
      <c r="CU62">
        <v>3472720047</v>
      </c>
      <c r="ED62" t="s">
        <v>195</v>
      </c>
      <c r="EG62" t="s">
        <v>196</v>
      </c>
      <c r="EH62">
        <v>3472720047</v>
      </c>
      <c r="EM62" t="s">
        <v>878</v>
      </c>
      <c r="EP62" t="s">
        <v>704</v>
      </c>
      <c r="EQ62" t="s">
        <v>195</v>
      </c>
      <c r="ES62">
        <v>112082128</v>
      </c>
      <c r="ET62" t="s">
        <v>196</v>
      </c>
      <c r="EU62">
        <v>3472720047</v>
      </c>
    </row>
    <row r="63" spans="1:151" x14ac:dyDescent="0.2">
      <c r="A63">
        <v>20900</v>
      </c>
      <c r="B63" t="s">
        <v>879</v>
      </c>
      <c r="C63" t="s">
        <v>874</v>
      </c>
      <c r="D63" t="s">
        <v>880</v>
      </c>
      <c r="E63" t="s">
        <v>881</v>
      </c>
      <c r="F63" t="s">
        <v>171</v>
      </c>
      <c r="G63" t="str">
        <f>"0"</f>
        <v>0</v>
      </c>
      <c r="K63" t="s">
        <v>882</v>
      </c>
      <c r="M63" t="s">
        <v>255</v>
      </c>
      <c r="N63">
        <v>2016</v>
      </c>
      <c r="O63" t="s">
        <v>883</v>
      </c>
      <c r="P63" t="s">
        <v>178</v>
      </c>
      <c r="Q63" t="s">
        <v>172</v>
      </c>
      <c r="S63">
        <v>28754022</v>
      </c>
      <c r="T63" t="s">
        <v>196</v>
      </c>
      <c r="W63" t="s">
        <v>884</v>
      </c>
      <c r="X63">
        <v>6463301120</v>
      </c>
      <c r="Y63" t="s">
        <v>186</v>
      </c>
      <c r="Z63" t="s">
        <v>282</v>
      </c>
      <c r="AA63">
        <v>2018</v>
      </c>
      <c r="AB63">
        <v>2018</v>
      </c>
      <c r="AC63" t="s">
        <v>885</v>
      </c>
      <c r="AD63" t="s">
        <v>185</v>
      </c>
      <c r="AE63" t="s">
        <v>886</v>
      </c>
      <c r="AS63">
        <v>3.52</v>
      </c>
      <c r="AT63" t="s">
        <v>188</v>
      </c>
      <c r="AU63" t="s">
        <v>189</v>
      </c>
      <c r="AV63" t="s">
        <v>190</v>
      </c>
      <c r="AW63" t="s">
        <v>715</v>
      </c>
      <c r="BM63" t="s">
        <v>887</v>
      </c>
      <c r="BN63" t="s">
        <v>888</v>
      </c>
      <c r="BP63" t="s">
        <v>194</v>
      </c>
      <c r="BQ63" t="s">
        <v>195</v>
      </c>
      <c r="BS63">
        <v>14627</v>
      </c>
      <c r="BT63" t="s">
        <v>196</v>
      </c>
      <c r="BU63">
        <v>6462047807</v>
      </c>
      <c r="BZ63" t="s">
        <v>889</v>
      </c>
      <c r="CC63" t="s">
        <v>890</v>
      </c>
      <c r="CD63" t="s">
        <v>195</v>
      </c>
      <c r="CF63">
        <v>11427</v>
      </c>
      <c r="CG63" t="s">
        <v>196</v>
      </c>
      <c r="CH63">
        <v>6462047807</v>
      </c>
      <c r="CM63" t="s">
        <v>891</v>
      </c>
      <c r="CP63" t="s">
        <v>194</v>
      </c>
      <c r="CQ63" t="s">
        <v>195</v>
      </c>
      <c r="CS63">
        <v>14627</v>
      </c>
      <c r="CT63" t="s">
        <v>196</v>
      </c>
      <c r="CU63">
        <v>6462047807</v>
      </c>
      <c r="ED63" t="s">
        <v>195</v>
      </c>
      <c r="EG63" t="s">
        <v>196</v>
      </c>
      <c r="EH63">
        <v>6462047807</v>
      </c>
      <c r="EM63" t="s">
        <v>889</v>
      </c>
      <c r="EP63" t="s">
        <v>890</v>
      </c>
      <c r="EQ63" t="s">
        <v>195</v>
      </c>
      <c r="ES63">
        <v>11427</v>
      </c>
      <c r="ET63" t="s">
        <v>196</v>
      </c>
      <c r="EU63">
        <v>6462047807</v>
      </c>
    </row>
    <row r="64" spans="1:151" x14ac:dyDescent="0.2">
      <c r="A64">
        <v>45727</v>
      </c>
      <c r="B64" t="s">
        <v>892</v>
      </c>
      <c r="C64" t="s">
        <v>893</v>
      </c>
      <c r="E64" t="s">
        <v>894</v>
      </c>
      <c r="F64" t="s">
        <v>171</v>
      </c>
      <c r="G64" t="str">
        <f>"0"</f>
        <v>0</v>
      </c>
      <c r="H64" s="1">
        <v>38579</v>
      </c>
      <c r="I64" t="s">
        <v>221</v>
      </c>
      <c r="K64" t="s">
        <v>895</v>
      </c>
      <c r="L64" t="s">
        <v>896</v>
      </c>
      <c r="M64" t="s">
        <v>224</v>
      </c>
      <c r="N64">
        <v>2025</v>
      </c>
      <c r="O64" t="s">
        <v>528</v>
      </c>
      <c r="P64" t="s">
        <v>178</v>
      </c>
      <c r="Q64" t="s">
        <v>172</v>
      </c>
      <c r="S64">
        <v>32624946</v>
      </c>
      <c r="T64" t="s">
        <v>226</v>
      </c>
      <c r="Y64" t="str">
        <f>"04HSEAS"</f>
        <v>04HSEAS</v>
      </c>
      <c r="Z64" t="s">
        <v>227</v>
      </c>
      <c r="AA64" t="s">
        <v>228</v>
      </c>
      <c r="AB64" t="s">
        <v>229</v>
      </c>
      <c r="AC64" t="s">
        <v>500</v>
      </c>
      <c r="AD64" t="s">
        <v>185</v>
      </c>
      <c r="AM64" t="s">
        <v>897</v>
      </c>
      <c r="AS64">
        <v>2.75</v>
      </c>
      <c r="AU64" t="s">
        <v>472</v>
      </c>
      <c r="AV64" t="s">
        <v>473</v>
      </c>
      <c r="AW64" t="s">
        <v>210</v>
      </c>
      <c r="BM64" t="s">
        <v>898</v>
      </c>
      <c r="BN64" t="s">
        <v>239</v>
      </c>
      <c r="BO64" t="s">
        <v>899</v>
      </c>
      <c r="BP64" t="s">
        <v>241</v>
      </c>
      <c r="BQ64" t="s">
        <v>195</v>
      </c>
      <c r="BS64">
        <v>14627</v>
      </c>
      <c r="CD64" t="s">
        <v>195</v>
      </c>
      <c r="CM64" t="s">
        <v>900</v>
      </c>
      <c r="CO64" t="s">
        <v>899</v>
      </c>
      <c r="CP64" t="s">
        <v>901</v>
      </c>
      <c r="CQ64" t="s">
        <v>247</v>
      </c>
      <c r="CS64" t="s">
        <v>902</v>
      </c>
      <c r="CT64" t="s">
        <v>244</v>
      </c>
      <c r="CU64" t="s">
        <v>903</v>
      </c>
    </row>
    <row r="65" spans="1:151" x14ac:dyDescent="0.2">
      <c r="A65">
        <v>38397</v>
      </c>
      <c r="B65" t="s">
        <v>904</v>
      </c>
      <c r="C65" t="s">
        <v>905</v>
      </c>
      <c r="E65" t="s">
        <v>906</v>
      </c>
      <c r="F65" t="s">
        <v>907</v>
      </c>
      <c r="G65" t="str">
        <f>"0"</f>
        <v>0</v>
      </c>
      <c r="H65" s="1">
        <v>37728</v>
      </c>
      <c r="I65" t="s">
        <v>221</v>
      </c>
      <c r="K65" t="s">
        <v>709</v>
      </c>
      <c r="L65" t="s">
        <v>318</v>
      </c>
      <c r="M65" t="s">
        <v>306</v>
      </c>
      <c r="N65">
        <v>2023</v>
      </c>
      <c r="O65" t="s">
        <v>908</v>
      </c>
      <c r="P65" t="s">
        <v>178</v>
      </c>
      <c r="Q65" t="s">
        <v>172</v>
      </c>
      <c r="S65">
        <v>31982030</v>
      </c>
      <c r="T65" t="s">
        <v>909</v>
      </c>
      <c r="U65" t="s">
        <v>424</v>
      </c>
      <c r="Y65" t="str">
        <f>"01AS"</f>
        <v>01AS</v>
      </c>
      <c r="Z65" t="s">
        <v>227</v>
      </c>
      <c r="AA65" t="s">
        <v>320</v>
      </c>
      <c r="AB65" t="s">
        <v>321</v>
      </c>
      <c r="AC65" t="s">
        <v>425</v>
      </c>
      <c r="AD65" t="s">
        <v>185</v>
      </c>
      <c r="AS65">
        <v>3.43</v>
      </c>
      <c r="AU65" t="s">
        <v>235</v>
      </c>
      <c r="AV65" t="s">
        <v>714</v>
      </c>
      <c r="AW65" t="s">
        <v>430</v>
      </c>
      <c r="BM65" t="s">
        <v>910</v>
      </c>
      <c r="BN65" t="s">
        <v>239</v>
      </c>
      <c r="BO65" t="s">
        <v>911</v>
      </c>
      <c r="BP65" t="s">
        <v>241</v>
      </c>
      <c r="BQ65" t="s">
        <v>195</v>
      </c>
      <c r="BS65">
        <v>14627</v>
      </c>
      <c r="BZ65" t="s">
        <v>242</v>
      </c>
      <c r="CB65" t="s">
        <v>243</v>
      </c>
      <c r="CD65" t="s">
        <v>195</v>
      </c>
      <c r="CF65">
        <v>14642</v>
      </c>
      <c r="CG65" t="s">
        <v>244</v>
      </c>
      <c r="CM65" t="s">
        <v>912</v>
      </c>
      <c r="CO65" t="s">
        <v>911</v>
      </c>
      <c r="CP65" t="s">
        <v>913</v>
      </c>
      <c r="CS65">
        <v>19154</v>
      </c>
      <c r="CT65" t="s">
        <v>909</v>
      </c>
      <c r="CU65" t="s">
        <v>914</v>
      </c>
    </row>
    <row r="66" spans="1:151" x14ac:dyDescent="0.2">
      <c r="A66">
        <v>38785</v>
      </c>
      <c r="B66" t="s">
        <v>915</v>
      </c>
      <c r="C66" t="s">
        <v>916</v>
      </c>
      <c r="D66" t="s">
        <v>917</v>
      </c>
      <c r="E66" t="s">
        <v>918</v>
      </c>
      <c r="F66" t="s">
        <v>171</v>
      </c>
      <c r="G66" t="str">
        <f>"0"</f>
        <v>0</v>
      </c>
      <c r="H66" s="1">
        <v>34227</v>
      </c>
      <c r="I66" t="s">
        <v>221</v>
      </c>
      <c r="K66" t="s">
        <v>919</v>
      </c>
      <c r="L66" t="s">
        <v>920</v>
      </c>
      <c r="M66" t="s">
        <v>205</v>
      </c>
      <c r="N66">
        <v>2023</v>
      </c>
      <c r="O66" t="s">
        <v>921</v>
      </c>
      <c r="P66" t="s">
        <v>178</v>
      </c>
      <c r="Q66" t="s">
        <v>172</v>
      </c>
      <c r="S66">
        <v>31832656</v>
      </c>
      <c r="T66" t="s">
        <v>226</v>
      </c>
      <c r="Y66" t="str">
        <f>"01AS"</f>
        <v>01AS</v>
      </c>
      <c r="Z66" t="s">
        <v>470</v>
      </c>
      <c r="AA66" t="s">
        <v>259</v>
      </c>
      <c r="AB66" t="s">
        <v>260</v>
      </c>
      <c r="AC66" t="s">
        <v>922</v>
      </c>
      <c r="AD66" t="s">
        <v>185</v>
      </c>
      <c r="AS66" t="str">
        <f>"0"</f>
        <v>0</v>
      </c>
      <c r="AU66" t="s">
        <v>472</v>
      </c>
      <c r="AV66" t="s">
        <v>473</v>
      </c>
      <c r="AW66" t="s">
        <v>264</v>
      </c>
      <c r="BO66" t="s">
        <v>923</v>
      </c>
      <c r="BQ66" t="s">
        <v>195</v>
      </c>
      <c r="BZ66" t="s">
        <v>266</v>
      </c>
      <c r="CB66" t="s">
        <v>267</v>
      </c>
      <c r="CD66" t="s">
        <v>195</v>
      </c>
      <c r="CF66">
        <v>14627</v>
      </c>
      <c r="CG66" t="s">
        <v>244</v>
      </c>
      <c r="CM66" t="s">
        <v>924</v>
      </c>
      <c r="CO66" t="s">
        <v>923</v>
      </c>
      <c r="CP66" t="s">
        <v>241</v>
      </c>
      <c r="CQ66" t="s">
        <v>247</v>
      </c>
      <c r="CS66">
        <v>14615</v>
      </c>
      <c r="CT66" t="s">
        <v>244</v>
      </c>
      <c r="CU66" t="s">
        <v>925</v>
      </c>
    </row>
    <row r="67" spans="1:151" x14ac:dyDescent="0.2">
      <c r="A67">
        <v>13285</v>
      </c>
      <c r="B67" t="s">
        <v>926</v>
      </c>
      <c r="C67" t="s">
        <v>927</v>
      </c>
      <c r="E67" t="s">
        <v>928</v>
      </c>
      <c r="F67" t="s">
        <v>171</v>
      </c>
      <c r="G67" t="s">
        <v>172</v>
      </c>
      <c r="H67" s="1">
        <v>34767</v>
      </c>
      <c r="I67" t="s">
        <v>221</v>
      </c>
      <c r="K67" t="s">
        <v>929</v>
      </c>
      <c r="L67" t="s">
        <v>930</v>
      </c>
      <c r="M67" t="s">
        <v>176</v>
      </c>
      <c r="N67">
        <v>2016</v>
      </c>
      <c r="O67" t="s">
        <v>634</v>
      </c>
      <c r="P67" t="s">
        <v>178</v>
      </c>
      <c r="Q67" t="s">
        <v>172</v>
      </c>
      <c r="S67">
        <v>28263661</v>
      </c>
      <c r="T67" t="s">
        <v>196</v>
      </c>
      <c r="W67" t="s">
        <v>931</v>
      </c>
      <c r="X67">
        <v>3367894456</v>
      </c>
      <c r="Y67" t="s">
        <v>186</v>
      </c>
      <c r="Z67" t="s">
        <v>282</v>
      </c>
      <c r="AA67">
        <v>2017</v>
      </c>
      <c r="AB67">
        <v>2017</v>
      </c>
      <c r="AC67" t="s">
        <v>932</v>
      </c>
      <c r="AD67" t="s">
        <v>185</v>
      </c>
      <c r="AE67" t="s">
        <v>696</v>
      </c>
      <c r="AS67">
        <v>3.94</v>
      </c>
      <c r="AT67" t="s">
        <v>188</v>
      </c>
      <c r="AU67" t="s">
        <v>189</v>
      </c>
      <c r="AV67" t="s">
        <v>190</v>
      </c>
      <c r="AW67" t="s">
        <v>264</v>
      </c>
      <c r="BM67" t="s">
        <v>933</v>
      </c>
      <c r="BP67" t="s">
        <v>194</v>
      </c>
      <c r="BQ67" t="s">
        <v>195</v>
      </c>
      <c r="BS67">
        <v>14623</v>
      </c>
      <c r="BT67" t="s">
        <v>196</v>
      </c>
      <c r="BU67">
        <v>4349173117</v>
      </c>
      <c r="BZ67" t="s">
        <v>934</v>
      </c>
      <c r="CC67" t="s">
        <v>935</v>
      </c>
      <c r="CD67" t="s">
        <v>936</v>
      </c>
      <c r="CF67">
        <v>27030</v>
      </c>
      <c r="CG67" t="s">
        <v>196</v>
      </c>
      <c r="CH67">
        <v>3367891475</v>
      </c>
      <c r="CM67" t="s">
        <v>933</v>
      </c>
      <c r="CP67" t="s">
        <v>194</v>
      </c>
      <c r="CQ67" t="s">
        <v>195</v>
      </c>
      <c r="CS67">
        <v>14623</v>
      </c>
      <c r="CT67" t="s">
        <v>196</v>
      </c>
      <c r="CU67">
        <v>4349173117</v>
      </c>
      <c r="EM67" t="s">
        <v>934</v>
      </c>
      <c r="EP67" t="s">
        <v>935</v>
      </c>
      <c r="EQ67" t="s">
        <v>936</v>
      </c>
      <c r="ES67">
        <v>27030</v>
      </c>
      <c r="ET67" t="s">
        <v>196</v>
      </c>
      <c r="EU67">
        <v>3367891475</v>
      </c>
    </row>
    <row r="68" spans="1:151" x14ac:dyDescent="0.2">
      <c r="A68">
        <v>12459</v>
      </c>
      <c r="B68" t="s">
        <v>926</v>
      </c>
      <c r="C68" t="s">
        <v>927</v>
      </c>
      <c r="E68" t="s">
        <v>928</v>
      </c>
      <c r="F68" t="s">
        <v>171</v>
      </c>
      <c r="G68" t="s">
        <v>172</v>
      </c>
      <c r="H68" s="1">
        <v>34767</v>
      </c>
      <c r="I68" t="s">
        <v>221</v>
      </c>
      <c r="K68" t="s">
        <v>937</v>
      </c>
      <c r="M68" t="s">
        <v>224</v>
      </c>
      <c r="N68">
        <v>2015</v>
      </c>
      <c r="O68" t="s">
        <v>692</v>
      </c>
      <c r="P68" t="s">
        <v>178</v>
      </c>
      <c r="Q68" t="s">
        <v>172</v>
      </c>
      <c r="S68">
        <v>28263661</v>
      </c>
      <c r="T68" t="s">
        <v>196</v>
      </c>
      <c r="W68" t="s">
        <v>931</v>
      </c>
      <c r="X68">
        <v>3367894456</v>
      </c>
      <c r="Y68" t="s">
        <v>186</v>
      </c>
      <c r="Z68" t="s">
        <v>282</v>
      </c>
      <c r="AA68">
        <v>2017</v>
      </c>
      <c r="AB68">
        <v>2017</v>
      </c>
      <c r="AC68" t="s">
        <v>932</v>
      </c>
      <c r="AD68" t="s">
        <v>185</v>
      </c>
      <c r="AE68" t="s">
        <v>696</v>
      </c>
      <c r="AS68">
        <v>3.94</v>
      </c>
      <c r="AT68" t="s">
        <v>188</v>
      </c>
      <c r="AU68" t="s">
        <v>189</v>
      </c>
      <c r="AV68" t="s">
        <v>190</v>
      </c>
      <c r="AW68" t="s">
        <v>264</v>
      </c>
      <c r="BM68" t="s">
        <v>933</v>
      </c>
      <c r="BP68" t="s">
        <v>194</v>
      </c>
      <c r="BQ68" t="s">
        <v>195</v>
      </c>
      <c r="BS68">
        <v>14623</v>
      </c>
      <c r="BT68" t="s">
        <v>196</v>
      </c>
      <c r="BU68">
        <v>4349173117</v>
      </c>
      <c r="BZ68" t="s">
        <v>934</v>
      </c>
      <c r="CC68" t="s">
        <v>935</v>
      </c>
      <c r="CD68" t="s">
        <v>936</v>
      </c>
      <c r="CF68">
        <v>27030</v>
      </c>
      <c r="CG68" t="s">
        <v>196</v>
      </c>
      <c r="CH68">
        <v>3367891475</v>
      </c>
      <c r="CM68" t="s">
        <v>933</v>
      </c>
      <c r="CP68" t="s">
        <v>194</v>
      </c>
      <c r="CQ68" t="s">
        <v>195</v>
      </c>
      <c r="CS68">
        <v>14623</v>
      </c>
      <c r="CT68" t="s">
        <v>196</v>
      </c>
      <c r="CU68">
        <v>4349173117</v>
      </c>
      <c r="EM68" t="s">
        <v>934</v>
      </c>
      <c r="EP68" t="s">
        <v>935</v>
      </c>
      <c r="EQ68" t="s">
        <v>936</v>
      </c>
      <c r="ES68">
        <v>27030</v>
      </c>
      <c r="ET68" t="s">
        <v>196</v>
      </c>
      <c r="EU68">
        <v>3367891475</v>
      </c>
    </row>
    <row r="69" spans="1:151" x14ac:dyDescent="0.2">
      <c r="A69">
        <v>26527</v>
      </c>
      <c r="B69" t="s">
        <v>938</v>
      </c>
      <c r="C69" t="s">
        <v>939</v>
      </c>
      <c r="D69" t="s">
        <v>940</v>
      </c>
      <c r="E69" t="s">
        <v>941</v>
      </c>
      <c r="F69" t="s">
        <v>942</v>
      </c>
      <c r="G69" t="s">
        <v>172</v>
      </c>
      <c r="H69" s="1">
        <v>35831</v>
      </c>
      <c r="I69" t="s">
        <v>221</v>
      </c>
      <c r="K69" t="s">
        <v>943</v>
      </c>
      <c r="L69" t="s">
        <v>318</v>
      </c>
      <c r="M69" t="s">
        <v>176</v>
      </c>
      <c r="N69">
        <v>2019</v>
      </c>
      <c r="O69" t="s">
        <v>482</v>
      </c>
      <c r="P69" t="s">
        <v>178</v>
      </c>
      <c r="Q69" t="s">
        <v>172</v>
      </c>
      <c r="S69">
        <v>29940509</v>
      </c>
      <c r="T69" t="s">
        <v>196</v>
      </c>
      <c r="W69" t="s">
        <v>944</v>
      </c>
      <c r="X69">
        <v>3158066423</v>
      </c>
      <c r="Y69" t="s">
        <v>186</v>
      </c>
      <c r="Z69" t="s">
        <v>282</v>
      </c>
      <c r="AA69">
        <v>2020</v>
      </c>
      <c r="AB69">
        <v>2020</v>
      </c>
      <c r="AC69" t="s">
        <v>397</v>
      </c>
      <c r="AD69" t="s">
        <v>172</v>
      </c>
      <c r="AS69">
        <v>3.52</v>
      </c>
      <c r="AT69" t="s">
        <v>188</v>
      </c>
      <c r="AU69" t="s">
        <v>189</v>
      </c>
      <c r="AV69" t="s">
        <v>190</v>
      </c>
      <c r="AW69" t="s">
        <v>715</v>
      </c>
      <c r="BM69" t="s">
        <v>945</v>
      </c>
      <c r="BN69" t="s">
        <v>193</v>
      </c>
      <c r="BP69" t="s">
        <v>194</v>
      </c>
      <c r="BQ69" t="s">
        <v>195</v>
      </c>
      <c r="BS69">
        <v>14627</v>
      </c>
      <c r="BT69" t="s">
        <v>196</v>
      </c>
      <c r="BU69">
        <v>3152977609</v>
      </c>
      <c r="BZ69" t="s">
        <v>946</v>
      </c>
      <c r="CC69" t="s">
        <v>947</v>
      </c>
      <c r="CD69" t="s">
        <v>195</v>
      </c>
      <c r="CF69">
        <v>13126</v>
      </c>
      <c r="CG69" t="s">
        <v>196</v>
      </c>
      <c r="CH69">
        <v>3152977609</v>
      </c>
      <c r="CM69" t="s">
        <v>948</v>
      </c>
      <c r="CP69" t="s">
        <v>194</v>
      </c>
      <c r="CQ69" t="s">
        <v>195</v>
      </c>
      <c r="CS69">
        <v>14611</v>
      </c>
      <c r="CT69" t="s">
        <v>196</v>
      </c>
      <c r="CU69">
        <v>3152977609</v>
      </c>
      <c r="ED69" t="s">
        <v>195</v>
      </c>
      <c r="EG69" t="s">
        <v>196</v>
      </c>
      <c r="EH69">
        <v>3152977609</v>
      </c>
      <c r="EM69" t="s">
        <v>946</v>
      </c>
      <c r="EP69" t="s">
        <v>947</v>
      </c>
      <c r="EQ69" t="s">
        <v>195</v>
      </c>
      <c r="ES69">
        <v>13126</v>
      </c>
      <c r="ET69" t="s">
        <v>196</v>
      </c>
      <c r="EU69">
        <v>3152977609</v>
      </c>
    </row>
    <row r="70" spans="1:151" x14ac:dyDescent="0.2">
      <c r="A70">
        <v>25769</v>
      </c>
      <c r="B70" t="s">
        <v>949</v>
      </c>
      <c r="C70" t="s">
        <v>950</v>
      </c>
      <c r="E70" t="s">
        <v>951</v>
      </c>
      <c r="F70" t="s">
        <v>171</v>
      </c>
      <c r="G70" t="s">
        <v>172</v>
      </c>
      <c r="H70" s="1">
        <v>35564</v>
      </c>
      <c r="K70" t="s">
        <v>610</v>
      </c>
      <c r="L70" t="s">
        <v>611</v>
      </c>
      <c r="M70" t="s">
        <v>176</v>
      </c>
      <c r="N70">
        <v>2018</v>
      </c>
      <c r="O70" t="s">
        <v>612</v>
      </c>
      <c r="P70" t="s">
        <v>178</v>
      </c>
      <c r="Q70" t="s">
        <v>172</v>
      </c>
      <c r="S70">
        <v>30826335</v>
      </c>
      <c r="T70" t="s">
        <v>196</v>
      </c>
      <c r="Y70" t="s">
        <v>613</v>
      </c>
      <c r="Z70" t="s">
        <v>614</v>
      </c>
      <c r="AA70" t="s">
        <v>615</v>
      </c>
      <c r="AB70" t="s">
        <v>259</v>
      </c>
      <c r="AC70" t="s">
        <v>762</v>
      </c>
      <c r="AD70" t="s">
        <v>185</v>
      </c>
      <c r="AS70" t="str">
        <f>"0"</f>
        <v>0</v>
      </c>
      <c r="AT70" t="s">
        <v>188</v>
      </c>
      <c r="AU70" t="s">
        <v>189</v>
      </c>
      <c r="AV70" t="s">
        <v>190</v>
      </c>
      <c r="AW70" t="s">
        <v>952</v>
      </c>
      <c r="BM70" t="s">
        <v>953</v>
      </c>
      <c r="BN70">
        <v>501</v>
      </c>
      <c r="BP70" t="s">
        <v>954</v>
      </c>
      <c r="BQ70" t="s">
        <v>401</v>
      </c>
      <c r="BS70" t="str">
        <f>"02210"</f>
        <v>02210</v>
      </c>
      <c r="BT70" t="s">
        <v>196</v>
      </c>
      <c r="BU70">
        <v>7165977820</v>
      </c>
      <c r="BZ70" t="s">
        <v>953</v>
      </c>
      <c r="CA70">
        <v>501</v>
      </c>
      <c r="CC70" t="s">
        <v>954</v>
      </c>
      <c r="CD70" t="s">
        <v>401</v>
      </c>
      <c r="CF70" t="str">
        <f>"02210"</f>
        <v>02210</v>
      </c>
      <c r="CG70" t="s">
        <v>196</v>
      </c>
      <c r="CH70">
        <v>7165977820</v>
      </c>
      <c r="CM70" t="s">
        <v>953</v>
      </c>
      <c r="CN70">
        <v>501</v>
      </c>
      <c r="CP70" t="s">
        <v>954</v>
      </c>
      <c r="CQ70" t="s">
        <v>401</v>
      </c>
      <c r="CS70" t="str">
        <f>"02210"</f>
        <v>02210</v>
      </c>
      <c r="CT70" t="s">
        <v>196</v>
      </c>
      <c r="CU70">
        <v>7165977820</v>
      </c>
    </row>
    <row r="71" spans="1:151" x14ac:dyDescent="0.2">
      <c r="A71">
        <v>24644</v>
      </c>
      <c r="B71" t="s">
        <v>949</v>
      </c>
      <c r="C71" t="s">
        <v>950</v>
      </c>
      <c r="E71" t="s">
        <v>951</v>
      </c>
      <c r="F71" t="s">
        <v>171</v>
      </c>
      <c r="G71" t="s">
        <v>172</v>
      </c>
      <c r="H71" s="1">
        <v>35564</v>
      </c>
      <c r="K71" t="s">
        <v>253</v>
      </c>
      <c r="L71" t="s">
        <v>645</v>
      </c>
      <c r="M71" t="s">
        <v>306</v>
      </c>
      <c r="N71">
        <v>2017</v>
      </c>
      <c r="O71" t="s">
        <v>646</v>
      </c>
      <c r="P71" t="s">
        <v>178</v>
      </c>
      <c r="Q71" t="s">
        <v>172</v>
      </c>
      <c r="S71">
        <v>30826335</v>
      </c>
      <c r="T71" t="s">
        <v>196</v>
      </c>
      <c r="Y71" t="s">
        <v>613</v>
      </c>
      <c r="Z71" t="s">
        <v>614</v>
      </c>
      <c r="AA71" t="s">
        <v>615</v>
      </c>
      <c r="AB71" t="s">
        <v>259</v>
      </c>
      <c r="AC71" t="s">
        <v>762</v>
      </c>
      <c r="AD71" t="s">
        <v>185</v>
      </c>
      <c r="AS71" t="str">
        <f>"0"</f>
        <v>0</v>
      </c>
      <c r="AT71" t="s">
        <v>188</v>
      </c>
      <c r="AU71" t="s">
        <v>189</v>
      </c>
      <c r="AV71" t="s">
        <v>190</v>
      </c>
      <c r="AW71" t="s">
        <v>952</v>
      </c>
      <c r="BM71" t="s">
        <v>953</v>
      </c>
      <c r="BN71">
        <v>501</v>
      </c>
      <c r="BP71" t="s">
        <v>954</v>
      </c>
      <c r="BQ71" t="s">
        <v>401</v>
      </c>
      <c r="BS71" t="str">
        <f>"02210"</f>
        <v>02210</v>
      </c>
      <c r="BT71" t="s">
        <v>196</v>
      </c>
      <c r="BU71">
        <v>7165977820</v>
      </c>
      <c r="BZ71" t="s">
        <v>953</v>
      </c>
      <c r="CA71">
        <v>501</v>
      </c>
      <c r="CC71" t="s">
        <v>954</v>
      </c>
      <c r="CD71" t="s">
        <v>401</v>
      </c>
      <c r="CF71" t="str">
        <f>"02210"</f>
        <v>02210</v>
      </c>
      <c r="CG71" t="s">
        <v>196</v>
      </c>
      <c r="CH71">
        <v>7165977820</v>
      </c>
      <c r="CM71" t="s">
        <v>953</v>
      </c>
      <c r="CN71">
        <v>501</v>
      </c>
      <c r="CP71" t="s">
        <v>954</v>
      </c>
      <c r="CQ71" t="s">
        <v>401</v>
      </c>
      <c r="CS71" t="str">
        <f>"02210"</f>
        <v>02210</v>
      </c>
      <c r="CT71" t="s">
        <v>196</v>
      </c>
      <c r="CU71">
        <v>7165977820</v>
      </c>
    </row>
    <row r="72" spans="1:151" x14ac:dyDescent="0.2">
      <c r="A72">
        <v>12614</v>
      </c>
      <c r="B72" t="s">
        <v>955</v>
      </c>
      <c r="C72" t="s">
        <v>956</v>
      </c>
      <c r="D72" t="s">
        <v>957</v>
      </c>
      <c r="E72" t="s">
        <v>958</v>
      </c>
      <c r="F72" t="s">
        <v>171</v>
      </c>
      <c r="G72" t="s">
        <v>172</v>
      </c>
      <c r="H72" s="1">
        <v>34901</v>
      </c>
      <c r="I72" t="s">
        <v>221</v>
      </c>
      <c r="K72" t="s">
        <v>392</v>
      </c>
      <c r="L72" t="s">
        <v>393</v>
      </c>
      <c r="M72" t="s">
        <v>306</v>
      </c>
      <c r="N72">
        <v>2015</v>
      </c>
      <c r="O72" t="s">
        <v>517</v>
      </c>
      <c r="P72" t="s">
        <v>178</v>
      </c>
      <c r="Q72" t="s">
        <v>172</v>
      </c>
      <c r="S72">
        <v>28190196</v>
      </c>
      <c r="T72" t="s">
        <v>196</v>
      </c>
      <c r="W72" t="s">
        <v>959</v>
      </c>
      <c r="X72">
        <v>5859434966</v>
      </c>
      <c r="Y72" t="s">
        <v>186</v>
      </c>
      <c r="Z72" t="s">
        <v>282</v>
      </c>
      <c r="AA72">
        <v>2017</v>
      </c>
      <c r="AB72">
        <v>2017</v>
      </c>
      <c r="AC72" t="s">
        <v>395</v>
      </c>
      <c r="AD72" t="s">
        <v>185</v>
      </c>
      <c r="AM72" t="s">
        <v>960</v>
      </c>
      <c r="AS72">
        <v>3.86</v>
      </c>
      <c r="AT72" t="s">
        <v>188</v>
      </c>
      <c r="AU72" t="s">
        <v>189</v>
      </c>
      <c r="AV72" t="s">
        <v>190</v>
      </c>
      <c r="AW72" t="s">
        <v>237</v>
      </c>
      <c r="BM72" t="s">
        <v>961</v>
      </c>
      <c r="BN72" t="s">
        <v>193</v>
      </c>
      <c r="BP72" t="s">
        <v>194</v>
      </c>
      <c r="BQ72" t="s">
        <v>195</v>
      </c>
      <c r="BS72">
        <v>14627</v>
      </c>
      <c r="BT72" t="s">
        <v>196</v>
      </c>
      <c r="BU72">
        <v>5859435744</v>
      </c>
      <c r="BZ72" t="s">
        <v>962</v>
      </c>
      <c r="CC72" t="s">
        <v>963</v>
      </c>
      <c r="CD72" t="s">
        <v>195</v>
      </c>
      <c r="CF72">
        <v>14424</v>
      </c>
      <c r="CG72" t="s">
        <v>196</v>
      </c>
      <c r="CH72">
        <v>5859435744</v>
      </c>
      <c r="CM72" t="s">
        <v>964</v>
      </c>
      <c r="CN72" t="s">
        <v>193</v>
      </c>
      <c r="CP72" t="s">
        <v>194</v>
      </c>
      <c r="CQ72" t="s">
        <v>195</v>
      </c>
      <c r="CS72">
        <v>14627</v>
      </c>
      <c r="CT72" t="s">
        <v>196</v>
      </c>
      <c r="CU72">
        <v>5859435744</v>
      </c>
      <c r="ED72" t="s">
        <v>195</v>
      </c>
      <c r="EG72" t="s">
        <v>196</v>
      </c>
      <c r="EH72">
        <v>5859435744</v>
      </c>
      <c r="EM72" t="s">
        <v>962</v>
      </c>
      <c r="EP72" t="s">
        <v>963</v>
      </c>
      <c r="EQ72" t="s">
        <v>195</v>
      </c>
      <c r="ES72">
        <v>14424</v>
      </c>
      <c r="ET72" t="s">
        <v>196</v>
      </c>
      <c r="EU72">
        <v>5859435744</v>
      </c>
    </row>
    <row r="73" spans="1:151" x14ac:dyDescent="0.2">
      <c r="A73">
        <v>27928</v>
      </c>
      <c r="B73" t="s">
        <v>965</v>
      </c>
      <c r="C73" t="s">
        <v>966</v>
      </c>
      <c r="D73" t="s">
        <v>967</v>
      </c>
      <c r="E73" t="s">
        <v>968</v>
      </c>
      <c r="F73" t="s">
        <v>171</v>
      </c>
      <c r="G73" t="str">
        <f>"0"</f>
        <v>0</v>
      </c>
      <c r="K73" t="s">
        <v>610</v>
      </c>
      <c r="L73" t="s">
        <v>969</v>
      </c>
      <c r="M73" t="s">
        <v>176</v>
      </c>
      <c r="N73">
        <v>2019</v>
      </c>
      <c r="O73" t="s">
        <v>482</v>
      </c>
      <c r="P73" t="s">
        <v>178</v>
      </c>
      <c r="Q73" t="s">
        <v>172</v>
      </c>
      <c r="S73">
        <v>28340188</v>
      </c>
      <c r="T73" t="s">
        <v>693</v>
      </c>
      <c r="X73">
        <v>6465968789</v>
      </c>
      <c r="Y73" t="s">
        <v>613</v>
      </c>
      <c r="Z73" t="s">
        <v>614</v>
      </c>
      <c r="AA73" t="s">
        <v>615</v>
      </c>
      <c r="AB73" t="s">
        <v>259</v>
      </c>
      <c r="AC73" t="s">
        <v>970</v>
      </c>
      <c r="AD73" t="s">
        <v>185</v>
      </c>
      <c r="AS73" t="str">
        <f>"0"</f>
        <v>0</v>
      </c>
      <c r="AT73" t="s">
        <v>188</v>
      </c>
      <c r="AU73" t="s">
        <v>647</v>
      </c>
      <c r="AV73" t="s">
        <v>190</v>
      </c>
      <c r="AW73" t="s">
        <v>264</v>
      </c>
      <c r="BM73" t="s">
        <v>971</v>
      </c>
      <c r="BN73" t="s">
        <v>972</v>
      </c>
      <c r="BP73" t="s">
        <v>973</v>
      </c>
      <c r="BQ73" t="s">
        <v>195</v>
      </c>
      <c r="BS73">
        <v>10016</v>
      </c>
      <c r="BT73" t="s">
        <v>196</v>
      </c>
      <c r="BU73">
        <v>6466560959</v>
      </c>
      <c r="BZ73" t="s">
        <v>971</v>
      </c>
      <c r="CA73" t="s">
        <v>972</v>
      </c>
      <c r="CC73" t="s">
        <v>973</v>
      </c>
      <c r="CD73" t="s">
        <v>195</v>
      </c>
      <c r="CF73">
        <v>10016</v>
      </c>
      <c r="CG73" t="s">
        <v>196</v>
      </c>
      <c r="CH73">
        <v>6466560959</v>
      </c>
      <c r="CM73" t="s">
        <v>971</v>
      </c>
      <c r="CN73" t="s">
        <v>972</v>
      </c>
      <c r="CP73" t="s">
        <v>973</v>
      </c>
      <c r="CQ73" t="s">
        <v>195</v>
      </c>
      <c r="CS73">
        <v>10016</v>
      </c>
      <c r="CT73" t="s">
        <v>196</v>
      </c>
      <c r="CU73">
        <v>6466560959</v>
      </c>
      <c r="ED73" t="s">
        <v>195</v>
      </c>
      <c r="EG73" t="s">
        <v>196</v>
      </c>
      <c r="EH73">
        <v>6466560959</v>
      </c>
      <c r="EM73" t="s">
        <v>971</v>
      </c>
      <c r="EN73" t="s">
        <v>972</v>
      </c>
      <c r="EP73" t="s">
        <v>973</v>
      </c>
      <c r="EQ73" t="s">
        <v>195</v>
      </c>
      <c r="ES73">
        <v>10016</v>
      </c>
      <c r="ET73" t="s">
        <v>196</v>
      </c>
      <c r="EU73">
        <v>6466560959</v>
      </c>
    </row>
    <row r="74" spans="1:151" x14ac:dyDescent="0.2">
      <c r="A74">
        <v>29935</v>
      </c>
      <c r="B74" t="s">
        <v>974</v>
      </c>
      <c r="C74" t="s">
        <v>975</v>
      </c>
      <c r="D74" t="s">
        <v>976</v>
      </c>
      <c r="E74" t="s">
        <v>977</v>
      </c>
      <c r="F74" t="str">
        <f>"09-34-19"</f>
        <v>09-34-19</v>
      </c>
      <c r="G74" t="s">
        <v>172</v>
      </c>
      <c r="H74" s="1">
        <v>36942</v>
      </c>
      <c r="I74" t="s">
        <v>173</v>
      </c>
      <c r="K74" t="s">
        <v>304</v>
      </c>
      <c r="L74" t="s">
        <v>305</v>
      </c>
      <c r="M74" t="s">
        <v>176</v>
      </c>
      <c r="N74">
        <v>2020</v>
      </c>
      <c r="O74" t="s">
        <v>978</v>
      </c>
      <c r="P74" t="s">
        <v>979</v>
      </c>
      <c r="Q74" t="s">
        <v>172</v>
      </c>
      <c r="S74">
        <v>31318891</v>
      </c>
      <c r="T74" t="s">
        <v>980</v>
      </c>
      <c r="U74" t="s">
        <v>424</v>
      </c>
      <c r="Y74" t="str">
        <f>"04HSEAS"</f>
        <v>04HSEAS</v>
      </c>
      <c r="Z74" t="s">
        <v>499</v>
      </c>
      <c r="AA74" t="s">
        <v>228</v>
      </c>
      <c r="AB74" t="s">
        <v>229</v>
      </c>
      <c r="AC74" t="s">
        <v>535</v>
      </c>
      <c r="AD74" t="s">
        <v>185</v>
      </c>
      <c r="AF74" t="s">
        <v>981</v>
      </c>
      <c r="AJ74" t="s">
        <v>535</v>
      </c>
      <c r="AK74" t="s">
        <v>185</v>
      </c>
      <c r="AS74">
        <v>2.95</v>
      </c>
      <c r="AT74" t="s">
        <v>429</v>
      </c>
      <c r="AU74" t="s">
        <v>472</v>
      </c>
      <c r="AV74" t="s">
        <v>473</v>
      </c>
      <c r="AW74" t="s">
        <v>430</v>
      </c>
      <c r="BM74" t="s">
        <v>982</v>
      </c>
      <c r="BN74" t="s">
        <v>239</v>
      </c>
      <c r="BP74" t="s">
        <v>241</v>
      </c>
      <c r="BQ74" t="s">
        <v>195</v>
      </c>
      <c r="BS74">
        <v>14627</v>
      </c>
      <c r="CD74" t="s">
        <v>195</v>
      </c>
      <c r="CM74" t="s">
        <v>983</v>
      </c>
      <c r="CP74" t="s">
        <v>984</v>
      </c>
      <c r="CQ74" t="s">
        <v>985</v>
      </c>
      <c r="CS74" t="s">
        <v>986</v>
      </c>
      <c r="CT74" t="s">
        <v>980</v>
      </c>
      <c r="CU74" t="s">
        <v>987</v>
      </c>
    </row>
    <row r="75" spans="1:151" x14ac:dyDescent="0.2">
      <c r="A75">
        <v>24278</v>
      </c>
      <c r="B75" t="s">
        <v>988</v>
      </c>
      <c r="C75" t="s">
        <v>989</v>
      </c>
      <c r="E75" t="s">
        <v>990</v>
      </c>
      <c r="F75" t="s">
        <v>171</v>
      </c>
      <c r="G75" t="s">
        <v>172</v>
      </c>
      <c r="H75" s="1">
        <v>35597</v>
      </c>
      <c r="I75" t="s">
        <v>221</v>
      </c>
      <c r="K75" t="s">
        <v>853</v>
      </c>
      <c r="L75" t="s">
        <v>854</v>
      </c>
      <c r="M75" t="s">
        <v>176</v>
      </c>
      <c r="N75">
        <v>2018</v>
      </c>
      <c r="O75" t="s">
        <v>612</v>
      </c>
      <c r="P75" t="s">
        <v>178</v>
      </c>
      <c r="Q75" t="s">
        <v>172</v>
      </c>
      <c r="S75">
        <v>29387021</v>
      </c>
      <c r="T75" t="s">
        <v>196</v>
      </c>
      <c r="W75" t="s">
        <v>991</v>
      </c>
      <c r="X75">
        <v>6178753828</v>
      </c>
      <c r="Y75" t="s">
        <v>186</v>
      </c>
      <c r="Z75" t="s">
        <v>282</v>
      </c>
      <c r="AA75">
        <v>2019</v>
      </c>
      <c r="AB75">
        <v>2019</v>
      </c>
      <c r="AC75" t="s">
        <v>992</v>
      </c>
      <c r="AD75" t="s">
        <v>185</v>
      </c>
      <c r="AF75" t="s">
        <v>186</v>
      </c>
      <c r="AG75" t="s">
        <v>183</v>
      </c>
      <c r="AH75">
        <v>2019</v>
      </c>
      <c r="AI75">
        <v>2019</v>
      </c>
      <c r="AJ75" t="s">
        <v>993</v>
      </c>
      <c r="AK75" t="s">
        <v>185</v>
      </c>
      <c r="AS75">
        <v>3.33</v>
      </c>
      <c r="AT75" t="s">
        <v>188</v>
      </c>
      <c r="AU75" t="s">
        <v>189</v>
      </c>
      <c r="AV75" t="s">
        <v>190</v>
      </c>
      <c r="AW75" t="s">
        <v>264</v>
      </c>
      <c r="BM75" t="s">
        <v>994</v>
      </c>
      <c r="BN75" t="s">
        <v>193</v>
      </c>
      <c r="BP75" t="s">
        <v>194</v>
      </c>
      <c r="BQ75" t="s">
        <v>195</v>
      </c>
      <c r="BS75">
        <v>14627</v>
      </c>
      <c r="BT75" t="s">
        <v>196</v>
      </c>
      <c r="BU75">
        <v>9788061543</v>
      </c>
      <c r="BZ75" t="s">
        <v>995</v>
      </c>
      <c r="CC75" t="s">
        <v>996</v>
      </c>
      <c r="CD75" t="s">
        <v>401</v>
      </c>
      <c r="CF75" t="str">
        <f>"01810"</f>
        <v>01810</v>
      </c>
      <c r="CG75" t="s">
        <v>196</v>
      </c>
      <c r="CH75">
        <v>9788061543</v>
      </c>
      <c r="CM75" t="s">
        <v>997</v>
      </c>
      <c r="CP75" t="s">
        <v>194</v>
      </c>
      <c r="CQ75" t="s">
        <v>195</v>
      </c>
      <c r="CS75">
        <v>14627</v>
      </c>
      <c r="CT75" t="s">
        <v>196</v>
      </c>
      <c r="CU75">
        <v>9788061543</v>
      </c>
      <c r="ED75" t="s">
        <v>401</v>
      </c>
      <c r="EG75" t="s">
        <v>196</v>
      </c>
      <c r="EH75">
        <v>9788061543</v>
      </c>
      <c r="EM75" t="s">
        <v>995</v>
      </c>
      <c r="EP75" t="s">
        <v>996</v>
      </c>
      <c r="EQ75" t="s">
        <v>401</v>
      </c>
      <c r="ES75" t="str">
        <f>"01810"</f>
        <v>01810</v>
      </c>
      <c r="ET75" t="s">
        <v>196</v>
      </c>
      <c r="EU75">
        <v>9788061543</v>
      </c>
    </row>
    <row r="76" spans="1:151" x14ac:dyDescent="0.2">
      <c r="A76">
        <v>43746</v>
      </c>
      <c r="B76" t="s">
        <v>998</v>
      </c>
      <c r="C76" t="s">
        <v>999</v>
      </c>
      <c r="E76" t="s">
        <v>1000</v>
      </c>
      <c r="F76" t="s">
        <v>171</v>
      </c>
      <c r="G76" t="str">
        <f>"0"</f>
        <v>0</v>
      </c>
      <c r="H76" s="1">
        <v>37642</v>
      </c>
      <c r="I76" t="s">
        <v>173</v>
      </c>
      <c r="K76" t="s">
        <v>1001</v>
      </c>
      <c r="L76" t="s">
        <v>1002</v>
      </c>
      <c r="M76" t="s">
        <v>224</v>
      </c>
      <c r="N76">
        <v>2024</v>
      </c>
      <c r="O76" t="s">
        <v>225</v>
      </c>
      <c r="P76" t="s">
        <v>178</v>
      </c>
      <c r="Q76" t="s">
        <v>172</v>
      </c>
      <c r="S76">
        <v>32068580</v>
      </c>
      <c r="T76" t="s">
        <v>226</v>
      </c>
      <c r="Y76" t="str">
        <f>"01AS"</f>
        <v>01AS</v>
      </c>
      <c r="Z76" t="s">
        <v>499</v>
      </c>
      <c r="AA76" t="s">
        <v>320</v>
      </c>
      <c r="AB76" t="s">
        <v>321</v>
      </c>
      <c r="AC76" t="s">
        <v>1003</v>
      </c>
      <c r="AD76" t="s">
        <v>185</v>
      </c>
      <c r="AM76" t="s">
        <v>1004</v>
      </c>
      <c r="AS76">
        <v>3.72</v>
      </c>
      <c r="AU76" t="s">
        <v>235</v>
      </c>
      <c r="AV76" t="s">
        <v>236</v>
      </c>
      <c r="AW76" t="s">
        <v>715</v>
      </c>
      <c r="BM76" t="s">
        <v>1005</v>
      </c>
      <c r="BN76" t="s">
        <v>239</v>
      </c>
      <c r="BO76" t="s">
        <v>1006</v>
      </c>
      <c r="BP76" t="s">
        <v>241</v>
      </c>
      <c r="BQ76" t="s">
        <v>195</v>
      </c>
      <c r="BS76">
        <v>14627</v>
      </c>
      <c r="CD76" t="s">
        <v>195</v>
      </c>
      <c r="CM76" t="s">
        <v>1007</v>
      </c>
      <c r="CO76" t="s">
        <v>1006</v>
      </c>
      <c r="CP76" t="s">
        <v>1008</v>
      </c>
      <c r="CQ76" t="s">
        <v>247</v>
      </c>
      <c r="CS76">
        <v>10530</v>
      </c>
      <c r="CT76" t="s">
        <v>244</v>
      </c>
      <c r="CU76" t="s">
        <v>1009</v>
      </c>
    </row>
    <row r="77" spans="1:151" x14ac:dyDescent="0.2">
      <c r="A77">
        <v>10185</v>
      </c>
      <c r="B77" t="s">
        <v>1010</v>
      </c>
      <c r="C77" t="s">
        <v>407</v>
      </c>
      <c r="E77" t="s">
        <v>1011</v>
      </c>
      <c r="F77" t="s">
        <v>171</v>
      </c>
      <c r="G77" t="s">
        <v>172</v>
      </c>
      <c r="H77" s="1">
        <v>34511</v>
      </c>
      <c r="I77" t="s">
        <v>173</v>
      </c>
      <c r="K77" t="s">
        <v>1012</v>
      </c>
      <c r="L77" t="s">
        <v>1013</v>
      </c>
      <c r="M77" t="s">
        <v>176</v>
      </c>
      <c r="N77">
        <v>2015</v>
      </c>
      <c r="O77" t="s">
        <v>1014</v>
      </c>
      <c r="P77" t="s">
        <v>178</v>
      </c>
      <c r="Q77" t="s">
        <v>172</v>
      </c>
      <c r="S77">
        <v>27747698</v>
      </c>
      <c r="T77" t="s">
        <v>196</v>
      </c>
      <c r="W77" t="s">
        <v>1015</v>
      </c>
      <c r="X77">
        <v>3614160065</v>
      </c>
      <c r="Y77" t="s">
        <v>182</v>
      </c>
      <c r="Z77" t="s">
        <v>183</v>
      </c>
      <c r="AA77">
        <v>2016</v>
      </c>
      <c r="AB77">
        <v>2016</v>
      </c>
      <c r="AC77" t="s">
        <v>208</v>
      </c>
      <c r="AD77" t="s">
        <v>185</v>
      </c>
      <c r="AS77">
        <v>2.97</v>
      </c>
      <c r="AT77" t="s">
        <v>188</v>
      </c>
      <c r="AU77" t="s">
        <v>189</v>
      </c>
      <c r="AV77" t="s">
        <v>190</v>
      </c>
      <c r="AW77" t="s">
        <v>264</v>
      </c>
      <c r="BM77" t="s">
        <v>1016</v>
      </c>
      <c r="BN77" t="s">
        <v>487</v>
      </c>
      <c r="BP77" t="s">
        <v>194</v>
      </c>
      <c r="BQ77" t="s">
        <v>195</v>
      </c>
      <c r="BS77">
        <v>14627</v>
      </c>
      <c r="BT77" t="s">
        <v>196</v>
      </c>
      <c r="BU77">
        <v>3619606808</v>
      </c>
      <c r="BZ77" t="s">
        <v>1017</v>
      </c>
      <c r="CC77" t="s">
        <v>1018</v>
      </c>
      <c r="CD77" t="s">
        <v>344</v>
      </c>
      <c r="CF77">
        <v>78382</v>
      </c>
      <c r="CG77" t="s">
        <v>196</v>
      </c>
      <c r="CH77">
        <v>3613863663</v>
      </c>
      <c r="CM77" t="s">
        <v>1019</v>
      </c>
      <c r="CP77" t="s">
        <v>194</v>
      </c>
      <c r="CQ77" t="s">
        <v>195</v>
      </c>
      <c r="CS77">
        <v>14611</v>
      </c>
      <c r="CT77" t="s">
        <v>196</v>
      </c>
      <c r="CU77">
        <v>1111111111</v>
      </c>
      <c r="DZ77" t="s">
        <v>1020</v>
      </c>
      <c r="EC77" t="s">
        <v>1021</v>
      </c>
      <c r="ED77" t="s">
        <v>344</v>
      </c>
      <c r="EF77">
        <v>78358</v>
      </c>
      <c r="EG77" t="s">
        <v>196</v>
      </c>
      <c r="EM77" t="s">
        <v>1017</v>
      </c>
      <c r="EP77" t="s">
        <v>1018</v>
      </c>
      <c r="EQ77" t="s">
        <v>344</v>
      </c>
      <c r="ES77">
        <v>78382</v>
      </c>
      <c r="ET77" t="s">
        <v>196</v>
      </c>
      <c r="EU77">
        <v>3613863663</v>
      </c>
    </row>
    <row r="78" spans="1:151" x14ac:dyDescent="0.2">
      <c r="A78">
        <v>23682</v>
      </c>
      <c r="B78" t="s">
        <v>1022</v>
      </c>
      <c r="C78" t="s">
        <v>407</v>
      </c>
      <c r="D78" t="s">
        <v>940</v>
      </c>
      <c r="E78" t="s">
        <v>1023</v>
      </c>
      <c r="F78" t="s">
        <v>171</v>
      </c>
      <c r="G78" t="s">
        <v>172</v>
      </c>
      <c r="H78" s="1">
        <v>35743</v>
      </c>
      <c r="I78" t="s">
        <v>221</v>
      </c>
      <c r="K78" t="s">
        <v>1024</v>
      </c>
      <c r="L78" t="s">
        <v>1025</v>
      </c>
      <c r="M78" t="s">
        <v>176</v>
      </c>
      <c r="N78">
        <v>2018</v>
      </c>
      <c r="O78" t="s">
        <v>612</v>
      </c>
      <c r="P78" t="s">
        <v>178</v>
      </c>
      <c r="Q78" t="s">
        <v>172</v>
      </c>
      <c r="S78">
        <v>29189182</v>
      </c>
      <c r="T78" t="s">
        <v>196</v>
      </c>
      <c r="W78" t="s">
        <v>1026</v>
      </c>
      <c r="X78">
        <v>6074352277</v>
      </c>
      <c r="Y78" t="s">
        <v>186</v>
      </c>
      <c r="Z78" t="s">
        <v>282</v>
      </c>
      <c r="AA78">
        <v>2019</v>
      </c>
      <c r="AB78">
        <v>2019</v>
      </c>
      <c r="AC78" t="s">
        <v>396</v>
      </c>
      <c r="AD78" t="s">
        <v>185</v>
      </c>
      <c r="AS78">
        <v>3.99</v>
      </c>
      <c r="AT78" t="s">
        <v>188</v>
      </c>
      <c r="AU78" t="s">
        <v>189</v>
      </c>
      <c r="AV78" t="s">
        <v>190</v>
      </c>
      <c r="AW78" t="s">
        <v>264</v>
      </c>
      <c r="BM78" t="s">
        <v>1027</v>
      </c>
      <c r="BN78" t="s">
        <v>193</v>
      </c>
      <c r="BP78" t="s">
        <v>194</v>
      </c>
      <c r="BQ78" t="s">
        <v>195</v>
      </c>
      <c r="BS78">
        <v>14627</v>
      </c>
      <c r="BT78" t="s">
        <v>196</v>
      </c>
      <c r="BU78">
        <v>6074351367</v>
      </c>
      <c r="BZ78" t="s">
        <v>1028</v>
      </c>
      <c r="CC78" t="s">
        <v>1029</v>
      </c>
      <c r="CD78" t="s">
        <v>195</v>
      </c>
      <c r="CF78">
        <v>12167</v>
      </c>
      <c r="CG78" t="s">
        <v>196</v>
      </c>
      <c r="CH78">
        <v>6074351367</v>
      </c>
      <c r="CM78" t="s">
        <v>1028</v>
      </c>
      <c r="CN78" t="s">
        <v>193</v>
      </c>
      <c r="CP78" t="s">
        <v>1029</v>
      </c>
      <c r="CQ78" t="s">
        <v>195</v>
      </c>
      <c r="CS78">
        <v>12167</v>
      </c>
      <c r="CT78" t="s">
        <v>196</v>
      </c>
      <c r="CU78">
        <v>6074351367</v>
      </c>
      <c r="DZ78" t="s">
        <v>1030</v>
      </c>
      <c r="EC78" t="s">
        <v>1029</v>
      </c>
      <c r="ED78" t="s">
        <v>195</v>
      </c>
      <c r="EF78">
        <v>121267</v>
      </c>
      <c r="EG78" t="s">
        <v>196</v>
      </c>
      <c r="EH78">
        <v>6074351367</v>
      </c>
      <c r="EM78" t="s">
        <v>1028</v>
      </c>
      <c r="EP78" t="s">
        <v>1029</v>
      </c>
      <c r="EQ78" t="s">
        <v>195</v>
      </c>
      <c r="ES78">
        <v>12167</v>
      </c>
      <c r="ET78" t="s">
        <v>196</v>
      </c>
      <c r="EU78">
        <v>6074351367</v>
      </c>
    </row>
    <row r="79" spans="1:151" x14ac:dyDescent="0.2">
      <c r="A79">
        <v>23694</v>
      </c>
      <c r="B79" t="s">
        <v>1031</v>
      </c>
      <c r="C79" t="s">
        <v>1032</v>
      </c>
      <c r="D79" t="s">
        <v>1033</v>
      </c>
      <c r="E79" t="s">
        <v>1034</v>
      </c>
      <c r="F79" t="s">
        <v>171</v>
      </c>
      <c r="H79" s="1">
        <v>42736</v>
      </c>
      <c r="I79" t="s">
        <v>173</v>
      </c>
      <c r="K79" t="s">
        <v>1035</v>
      </c>
      <c r="L79" t="s">
        <v>1036</v>
      </c>
      <c r="M79" t="s">
        <v>224</v>
      </c>
      <c r="N79">
        <v>2017</v>
      </c>
      <c r="O79" t="s">
        <v>441</v>
      </c>
      <c r="P79" t="s">
        <v>178</v>
      </c>
      <c r="Q79" t="s">
        <v>185</v>
      </c>
      <c r="BM79" t="s">
        <v>1037</v>
      </c>
      <c r="BP79" t="s">
        <v>1038</v>
      </c>
      <c r="BQ79" t="s">
        <v>1039</v>
      </c>
      <c r="BS79">
        <v>37076</v>
      </c>
      <c r="BT79" t="s">
        <v>226</v>
      </c>
      <c r="BU79" t="s">
        <v>1040</v>
      </c>
      <c r="BX79" t="s">
        <v>1041</v>
      </c>
    </row>
    <row r="80" spans="1:151" x14ac:dyDescent="0.2">
      <c r="A80">
        <v>37941</v>
      </c>
      <c r="B80" t="s">
        <v>1042</v>
      </c>
      <c r="C80" t="s">
        <v>1043</v>
      </c>
      <c r="D80" t="s">
        <v>1044</v>
      </c>
      <c r="E80" t="s">
        <v>1045</v>
      </c>
      <c r="F80" t="s">
        <v>171</v>
      </c>
      <c r="G80" t="str">
        <f>"0"</f>
        <v>0</v>
      </c>
      <c r="H80" s="1">
        <v>37294</v>
      </c>
      <c r="I80" t="s">
        <v>221</v>
      </c>
      <c r="K80" t="s">
        <v>1046</v>
      </c>
      <c r="L80" t="s">
        <v>1047</v>
      </c>
      <c r="M80" t="s">
        <v>176</v>
      </c>
      <c r="N80">
        <v>2023</v>
      </c>
      <c r="O80" t="s">
        <v>1048</v>
      </c>
      <c r="P80" t="s">
        <v>178</v>
      </c>
      <c r="Q80" t="s">
        <v>172</v>
      </c>
      <c r="S80">
        <v>31796620</v>
      </c>
      <c r="T80" t="s">
        <v>226</v>
      </c>
      <c r="Y80" t="str">
        <f>"01AS"</f>
        <v>01AS</v>
      </c>
      <c r="Z80" t="s">
        <v>227</v>
      </c>
      <c r="AA80" t="s">
        <v>320</v>
      </c>
      <c r="AB80" t="s">
        <v>321</v>
      </c>
      <c r="AC80" t="s">
        <v>656</v>
      </c>
      <c r="AD80" t="s">
        <v>185</v>
      </c>
      <c r="AM80" t="s">
        <v>1049</v>
      </c>
      <c r="AS80">
        <v>3.5</v>
      </c>
      <c r="AU80" t="s">
        <v>235</v>
      </c>
      <c r="AV80" t="s">
        <v>236</v>
      </c>
      <c r="AW80" t="s">
        <v>210</v>
      </c>
      <c r="BH80" t="s">
        <v>474</v>
      </c>
      <c r="BM80" t="s">
        <v>1050</v>
      </c>
      <c r="BN80" t="s">
        <v>239</v>
      </c>
      <c r="BO80" t="s">
        <v>1051</v>
      </c>
      <c r="BP80" t="s">
        <v>241</v>
      </c>
      <c r="BQ80" t="s">
        <v>195</v>
      </c>
      <c r="BS80">
        <v>14627</v>
      </c>
      <c r="CD80" t="s">
        <v>195</v>
      </c>
      <c r="CM80" t="s">
        <v>1052</v>
      </c>
      <c r="CO80" t="s">
        <v>1051</v>
      </c>
      <c r="CP80" t="s">
        <v>1053</v>
      </c>
      <c r="CQ80" t="s">
        <v>247</v>
      </c>
      <c r="CS80" t="s">
        <v>1054</v>
      </c>
      <c r="CT80" t="s">
        <v>244</v>
      </c>
      <c r="CU80" t="s">
        <v>1055</v>
      </c>
    </row>
    <row r="81" spans="1:151" x14ac:dyDescent="0.2">
      <c r="A81">
        <v>14522</v>
      </c>
      <c r="B81" t="s">
        <v>1056</v>
      </c>
      <c r="C81" t="s">
        <v>1057</v>
      </c>
      <c r="D81" t="s">
        <v>1058</v>
      </c>
      <c r="E81" t="s">
        <v>1059</v>
      </c>
      <c r="F81" t="s">
        <v>171</v>
      </c>
      <c r="G81" t="s">
        <v>172</v>
      </c>
      <c r="H81" s="1">
        <v>34834</v>
      </c>
      <c r="I81" t="s">
        <v>173</v>
      </c>
      <c r="K81" t="s">
        <v>515</v>
      </c>
      <c r="L81" t="s">
        <v>516</v>
      </c>
      <c r="M81" t="s">
        <v>176</v>
      </c>
      <c r="N81">
        <v>2016</v>
      </c>
      <c r="O81" t="s">
        <v>634</v>
      </c>
      <c r="P81" t="s">
        <v>178</v>
      </c>
      <c r="Q81" t="s">
        <v>172</v>
      </c>
      <c r="S81">
        <v>28298106</v>
      </c>
      <c r="T81" t="s">
        <v>1060</v>
      </c>
      <c r="U81" t="s">
        <v>180</v>
      </c>
      <c r="V81" s="2">
        <v>42876</v>
      </c>
      <c r="W81" t="s">
        <v>1061</v>
      </c>
      <c r="X81" t="str">
        <f>"0096566464615"</f>
        <v>0096566464615</v>
      </c>
      <c r="Y81" t="s">
        <v>182</v>
      </c>
      <c r="Z81" t="s">
        <v>183</v>
      </c>
      <c r="AA81">
        <v>2017</v>
      </c>
      <c r="AB81">
        <v>2017</v>
      </c>
      <c r="AC81" t="s">
        <v>293</v>
      </c>
      <c r="AD81" t="s">
        <v>185</v>
      </c>
      <c r="AS81">
        <v>3.36</v>
      </c>
      <c r="AT81" t="s">
        <v>188</v>
      </c>
      <c r="AU81" t="s">
        <v>189</v>
      </c>
      <c r="AV81" t="s">
        <v>190</v>
      </c>
      <c r="AW81" t="s">
        <v>191</v>
      </c>
      <c r="BM81" t="s">
        <v>1062</v>
      </c>
      <c r="BN81" t="s">
        <v>193</v>
      </c>
      <c r="BP81" t="s">
        <v>194</v>
      </c>
      <c r="BQ81" t="s">
        <v>195</v>
      </c>
      <c r="BS81">
        <v>14627</v>
      </c>
      <c r="BT81" t="s">
        <v>196</v>
      </c>
      <c r="BU81">
        <v>5857323045</v>
      </c>
      <c r="CM81" t="s">
        <v>1063</v>
      </c>
      <c r="CP81" t="s">
        <v>194</v>
      </c>
      <c r="CQ81" t="s">
        <v>195</v>
      </c>
      <c r="CS81">
        <v>14611</v>
      </c>
      <c r="CT81" t="s">
        <v>196</v>
      </c>
      <c r="CU81">
        <v>6094016665</v>
      </c>
    </row>
    <row r="82" spans="1:151" x14ac:dyDescent="0.2">
      <c r="A82">
        <v>18955</v>
      </c>
      <c r="B82" t="s">
        <v>1064</v>
      </c>
      <c r="C82" t="s">
        <v>330</v>
      </c>
      <c r="E82" t="s">
        <v>1065</v>
      </c>
      <c r="F82" t="s">
        <v>171</v>
      </c>
      <c r="G82" t="s">
        <v>172</v>
      </c>
      <c r="H82" s="1">
        <v>34753</v>
      </c>
      <c r="I82" t="s">
        <v>221</v>
      </c>
      <c r="K82" t="s">
        <v>943</v>
      </c>
      <c r="M82" t="s">
        <v>306</v>
      </c>
      <c r="N82">
        <v>2016</v>
      </c>
      <c r="O82" t="s">
        <v>380</v>
      </c>
      <c r="P82" t="s">
        <v>363</v>
      </c>
      <c r="Q82" t="s">
        <v>172</v>
      </c>
      <c r="S82">
        <v>28203018</v>
      </c>
      <c r="T82" t="s">
        <v>196</v>
      </c>
      <c r="W82" t="s">
        <v>1066</v>
      </c>
      <c r="X82">
        <v>6782668013</v>
      </c>
      <c r="Y82" t="s">
        <v>186</v>
      </c>
      <c r="Z82" t="s">
        <v>282</v>
      </c>
      <c r="AA82">
        <v>2017</v>
      </c>
      <c r="AB82">
        <v>2017</v>
      </c>
      <c r="AC82" t="s">
        <v>1067</v>
      </c>
      <c r="AD82" t="s">
        <v>185</v>
      </c>
      <c r="AM82" t="s">
        <v>1068</v>
      </c>
      <c r="AS82">
        <v>2.65</v>
      </c>
      <c r="AT82" t="s">
        <v>188</v>
      </c>
      <c r="AU82" t="s">
        <v>189</v>
      </c>
      <c r="AV82" t="s">
        <v>190</v>
      </c>
      <c r="AW82" t="s">
        <v>294</v>
      </c>
      <c r="BM82" t="s">
        <v>1069</v>
      </c>
      <c r="BN82" t="s">
        <v>487</v>
      </c>
      <c r="BP82" t="s">
        <v>194</v>
      </c>
      <c r="BQ82" t="s">
        <v>195</v>
      </c>
      <c r="BS82">
        <v>14627</v>
      </c>
      <c r="BT82" t="s">
        <v>196</v>
      </c>
      <c r="BU82">
        <v>6787786660</v>
      </c>
      <c r="BZ82" t="s">
        <v>1070</v>
      </c>
      <c r="CC82" t="s">
        <v>1071</v>
      </c>
      <c r="CD82" t="s">
        <v>1072</v>
      </c>
      <c r="CF82">
        <v>30044</v>
      </c>
      <c r="CG82" t="s">
        <v>196</v>
      </c>
      <c r="CH82">
        <v>6787786660</v>
      </c>
      <c r="CM82" t="s">
        <v>1073</v>
      </c>
      <c r="CP82" t="s">
        <v>194</v>
      </c>
      <c r="CQ82" t="s">
        <v>195</v>
      </c>
      <c r="CS82">
        <v>14627</v>
      </c>
      <c r="CT82" t="s">
        <v>196</v>
      </c>
      <c r="CU82">
        <v>6787786660</v>
      </c>
      <c r="EM82" t="s">
        <v>1070</v>
      </c>
      <c r="EP82" t="s">
        <v>1071</v>
      </c>
      <c r="EQ82" t="s">
        <v>1072</v>
      </c>
      <c r="ES82">
        <v>30044</v>
      </c>
      <c r="ET82" t="s">
        <v>196</v>
      </c>
      <c r="EU82">
        <v>6787786660</v>
      </c>
    </row>
    <row r="83" spans="1:151" x14ac:dyDescent="0.2">
      <c r="A83">
        <v>18956</v>
      </c>
      <c r="B83" t="s">
        <v>1064</v>
      </c>
      <c r="C83" t="s">
        <v>330</v>
      </c>
      <c r="E83" t="s">
        <v>1065</v>
      </c>
      <c r="F83" t="s">
        <v>171</v>
      </c>
      <c r="G83" t="s">
        <v>172</v>
      </c>
      <c r="H83" s="1">
        <v>34753</v>
      </c>
      <c r="I83" t="s">
        <v>221</v>
      </c>
      <c r="K83" t="s">
        <v>1074</v>
      </c>
      <c r="M83" t="s">
        <v>306</v>
      </c>
      <c r="N83">
        <v>2016</v>
      </c>
      <c r="O83" t="s">
        <v>380</v>
      </c>
      <c r="P83" t="s">
        <v>363</v>
      </c>
      <c r="Q83" t="s">
        <v>172</v>
      </c>
      <c r="S83">
        <v>28203018</v>
      </c>
      <c r="T83" t="s">
        <v>196</v>
      </c>
      <c r="W83" t="s">
        <v>1066</v>
      </c>
      <c r="X83">
        <v>6782668013</v>
      </c>
      <c r="Y83" t="s">
        <v>186</v>
      </c>
      <c r="Z83" t="s">
        <v>282</v>
      </c>
      <c r="AA83">
        <v>2017</v>
      </c>
      <c r="AB83">
        <v>2017</v>
      </c>
      <c r="AC83" t="s">
        <v>1067</v>
      </c>
      <c r="AD83" t="s">
        <v>185</v>
      </c>
      <c r="AM83" t="s">
        <v>1068</v>
      </c>
      <c r="AS83">
        <v>2.65</v>
      </c>
      <c r="AT83" t="s">
        <v>188</v>
      </c>
      <c r="AU83" t="s">
        <v>189</v>
      </c>
      <c r="AV83" t="s">
        <v>190</v>
      </c>
      <c r="AW83" t="s">
        <v>294</v>
      </c>
      <c r="BM83" t="s">
        <v>1069</v>
      </c>
      <c r="BN83" t="s">
        <v>487</v>
      </c>
      <c r="BP83" t="s">
        <v>194</v>
      </c>
      <c r="BQ83" t="s">
        <v>195</v>
      </c>
      <c r="BS83">
        <v>14627</v>
      </c>
      <c r="BT83" t="s">
        <v>196</v>
      </c>
      <c r="BU83">
        <v>6787786660</v>
      </c>
      <c r="BZ83" t="s">
        <v>1070</v>
      </c>
      <c r="CC83" t="s">
        <v>1071</v>
      </c>
      <c r="CD83" t="s">
        <v>1072</v>
      </c>
      <c r="CF83">
        <v>30044</v>
      </c>
      <c r="CG83" t="s">
        <v>196</v>
      </c>
      <c r="CH83">
        <v>6787786660</v>
      </c>
      <c r="CM83" t="s">
        <v>1073</v>
      </c>
      <c r="CP83" t="s">
        <v>194</v>
      </c>
      <c r="CQ83" t="s">
        <v>195</v>
      </c>
      <c r="CS83">
        <v>14627</v>
      </c>
      <c r="CT83" t="s">
        <v>196</v>
      </c>
      <c r="CU83">
        <v>6787786660</v>
      </c>
      <c r="EM83" t="s">
        <v>1070</v>
      </c>
      <c r="EP83" t="s">
        <v>1071</v>
      </c>
      <c r="EQ83" t="s">
        <v>1072</v>
      </c>
      <c r="ES83">
        <v>30044</v>
      </c>
      <c r="ET83" t="s">
        <v>196</v>
      </c>
      <c r="EU83">
        <v>6787786660</v>
      </c>
    </row>
    <row r="84" spans="1:151" x14ac:dyDescent="0.2">
      <c r="A84">
        <v>23297</v>
      </c>
      <c r="B84" t="s">
        <v>1075</v>
      </c>
      <c r="C84" t="s">
        <v>330</v>
      </c>
      <c r="E84" t="s">
        <v>1076</v>
      </c>
      <c r="F84" t="s">
        <v>1077</v>
      </c>
      <c r="G84" t="s">
        <v>172</v>
      </c>
      <c r="H84" s="1">
        <v>35314</v>
      </c>
      <c r="I84" t="s">
        <v>173</v>
      </c>
      <c r="K84" t="s">
        <v>1078</v>
      </c>
      <c r="L84" t="s">
        <v>1079</v>
      </c>
      <c r="M84" t="s">
        <v>224</v>
      </c>
      <c r="N84">
        <v>2017</v>
      </c>
      <c r="O84" t="s">
        <v>441</v>
      </c>
      <c r="P84" t="s">
        <v>178</v>
      </c>
      <c r="Q84" t="s">
        <v>172</v>
      </c>
      <c r="S84">
        <v>23805057</v>
      </c>
      <c r="T84" t="s">
        <v>196</v>
      </c>
      <c r="W84" t="s">
        <v>1080</v>
      </c>
      <c r="X84">
        <v>5852085960</v>
      </c>
      <c r="Y84" t="s">
        <v>186</v>
      </c>
      <c r="Z84" t="s">
        <v>183</v>
      </c>
      <c r="AA84">
        <v>2018</v>
      </c>
      <c r="AB84">
        <v>2018</v>
      </c>
      <c r="AC84" t="s">
        <v>457</v>
      </c>
      <c r="AD84" t="s">
        <v>185</v>
      </c>
      <c r="AM84" t="s">
        <v>396</v>
      </c>
      <c r="AS84">
        <v>3.8</v>
      </c>
      <c r="AT84" t="s">
        <v>188</v>
      </c>
      <c r="AU84" t="s">
        <v>189</v>
      </c>
      <c r="AV84" t="s">
        <v>190</v>
      </c>
      <c r="AW84" t="s">
        <v>237</v>
      </c>
      <c r="BM84" t="s">
        <v>1081</v>
      </c>
      <c r="BN84" t="s">
        <v>193</v>
      </c>
      <c r="BP84" t="s">
        <v>194</v>
      </c>
      <c r="BQ84" t="s">
        <v>195</v>
      </c>
      <c r="BS84">
        <v>14627</v>
      </c>
      <c r="BT84" t="s">
        <v>196</v>
      </c>
      <c r="BU84">
        <v>5857390442</v>
      </c>
      <c r="BZ84" t="s">
        <v>1082</v>
      </c>
      <c r="CC84" t="s">
        <v>1083</v>
      </c>
      <c r="CD84" t="s">
        <v>195</v>
      </c>
      <c r="CF84">
        <v>14534</v>
      </c>
      <c r="CG84" t="s">
        <v>196</v>
      </c>
      <c r="CH84">
        <v>5853855779</v>
      </c>
      <c r="CM84" t="s">
        <v>215</v>
      </c>
      <c r="CP84" t="s">
        <v>194</v>
      </c>
      <c r="CQ84" t="s">
        <v>195</v>
      </c>
      <c r="CS84">
        <v>14611</v>
      </c>
      <c r="CT84" t="s">
        <v>196</v>
      </c>
      <c r="CU84">
        <v>5857390442</v>
      </c>
      <c r="ED84" t="s">
        <v>195</v>
      </c>
      <c r="EG84" t="s">
        <v>196</v>
      </c>
      <c r="EH84">
        <v>5853855779</v>
      </c>
      <c r="EM84" t="s">
        <v>1082</v>
      </c>
      <c r="EP84" t="s">
        <v>1083</v>
      </c>
      <c r="EQ84" t="s">
        <v>195</v>
      </c>
      <c r="ES84">
        <v>14534</v>
      </c>
      <c r="ET84" t="s">
        <v>196</v>
      </c>
      <c r="EU84">
        <v>5853855779</v>
      </c>
    </row>
    <row r="85" spans="1:151" x14ac:dyDescent="0.2">
      <c r="A85">
        <v>27900</v>
      </c>
      <c r="B85" t="s">
        <v>1084</v>
      </c>
      <c r="C85" t="s">
        <v>330</v>
      </c>
      <c r="D85" t="s">
        <v>1085</v>
      </c>
      <c r="E85" t="s">
        <v>1086</v>
      </c>
      <c r="F85" t="s">
        <v>1087</v>
      </c>
      <c r="G85" t="s">
        <v>172</v>
      </c>
      <c r="H85" s="1">
        <v>35903</v>
      </c>
      <c r="I85" t="s">
        <v>221</v>
      </c>
      <c r="K85" t="s">
        <v>1088</v>
      </c>
      <c r="L85" t="s">
        <v>1089</v>
      </c>
      <c r="M85" t="s">
        <v>224</v>
      </c>
      <c r="N85">
        <v>2019</v>
      </c>
      <c r="O85" t="s">
        <v>279</v>
      </c>
      <c r="P85" t="s">
        <v>178</v>
      </c>
      <c r="Q85" t="s">
        <v>172</v>
      </c>
      <c r="S85">
        <v>29870905</v>
      </c>
      <c r="T85" t="s">
        <v>701</v>
      </c>
      <c r="U85" t="s">
        <v>180</v>
      </c>
      <c r="V85" s="2">
        <v>45429</v>
      </c>
      <c r="W85" t="s">
        <v>1090</v>
      </c>
      <c r="X85" t="s">
        <v>1091</v>
      </c>
      <c r="Y85" t="s">
        <v>186</v>
      </c>
      <c r="Z85" t="s">
        <v>183</v>
      </c>
      <c r="AA85">
        <v>2020</v>
      </c>
      <c r="AB85">
        <v>2020</v>
      </c>
      <c r="AC85" t="s">
        <v>1092</v>
      </c>
      <c r="AD85" t="s">
        <v>172</v>
      </c>
      <c r="AS85">
        <v>3.86</v>
      </c>
      <c r="AT85" t="s">
        <v>188</v>
      </c>
      <c r="AU85" t="s">
        <v>189</v>
      </c>
      <c r="AV85" t="s">
        <v>190</v>
      </c>
      <c r="AW85" t="s">
        <v>191</v>
      </c>
      <c r="BM85" t="s">
        <v>1093</v>
      </c>
      <c r="BN85" t="s">
        <v>193</v>
      </c>
      <c r="BP85" t="s">
        <v>194</v>
      </c>
      <c r="BQ85" t="s">
        <v>195</v>
      </c>
      <c r="BS85">
        <v>14627</v>
      </c>
      <c r="BT85" t="s">
        <v>196</v>
      </c>
      <c r="BU85">
        <v>5857051277</v>
      </c>
      <c r="CM85" t="s">
        <v>1094</v>
      </c>
      <c r="CP85" t="s">
        <v>194</v>
      </c>
      <c r="CQ85" t="s">
        <v>195</v>
      </c>
      <c r="CS85">
        <v>14627</v>
      </c>
      <c r="CT85" t="s">
        <v>196</v>
      </c>
      <c r="CU85">
        <v>5857051277</v>
      </c>
    </row>
    <row r="86" spans="1:151" x14ac:dyDescent="0.2">
      <c r="A86">
        <v>13226</v>
      </c>
      <c r="B86" t="s">
        <v>1095</v>
      </c>
      <c r="C86" t="s">
        <v>1096</v>
      </c>
      <c r="E86" t="s">
        <v>1097</v>
      </c>
      <c r="F86" t="s">
        <v>171</v>
      </c>
      <c r="G86" t="s">
        <v>172</v>
      </c>
      <c r="H86" s="1">
        <v>34760</v>
      </c>
      <c r="I86" t="s">
        <v>221</v>
      </c>
      <c r="K86" t="s">
        <v>222</v>
      </c>
      <c r="L86" t="s">
        <v>223</v>
      </c>
      <c r="M86" t="s">
        <v>224</v>
      </c>
      <c r="N86">
        <v>2015</v>
      </c>
      <c r="O86" t="s">
        <v>692</v>
      </c>
      <c r="P86" t="s">
        <v>178</v>
      </c>
      <c r="Q86" t="s">
        <v>172</v>
      </c>
      <c r="S86">
        <v>28180074</v>
      </c>
      <c r="T86" t="s">
        <v>196</v>
      </c>
      <c r="W86" t="s">
        <v>1098</v>
      </c>
      <c r="X86">
        <v>7817846260</v>
      </c>
      <c r="Y86" t="s">
        <v>186</v>
      </c>
      <c r="Z86" t="s">
        <v>282</v>
      </c>
      <c r="AA86">
        <v>2017</v>
      </c>
      <c r="AB86">
        <v>2017</v>
      </c>
      <c r="AC86" t="s">
        <v>636</v>
      </c>
      <c r="AD86" t="s">
        <v>185</v>
      </c>
      <c r="AE86" t="s">
        <v>382</v>
      </c>
      <c r="AM86" t="s">
        <v>187</v>
      </c>
      <c r="AS86">
        <v>3.67</v>
      </c>
      <c r="AT86" t="s">
        <v>188</v>
      </c>
      <c r="AU86" t="s">
        <v>189</v>
      </c>
      <c r="AV86" t="s">
        <v>190</v>
      </c>
      <c r="AW86" t="s">
        <v>264</v>
      </c>
      <c r="BM86" t="s">
        <v>1099</v>
      </c>
      <c r="BN86" t="s">
        <v>487</v>
      </c>
      <c r="BP86" t="s">
        <v>194</v>
      </c>
      <c r="BQ86" t="s">
        <v>195</v>
      </c>
      <c r="BS86">
        <v>14627</v>
      </c>
      <c r="BT86" t="s">
        <v>196</v>
      </c>
      <c r="BU86">
        <v>7818014528</v>
      </c>
      <c r="BZ86" t="s">
        <v>1100</v>
      </c>
      <c r="CC86" t="s">
        <v>1101</v>
      </c>
      <c r="CD86" t="s">
        <v>401</v>
      </c>
      <c r="CF86" t="str">
        <f>"02067"</f>
        <v>02067</v>
      </c>
      <c r="CG86" t="s">
        <v>196</v>
      </c>
      <c r="CH86">
        <v>7817846260</v>
      </c>
      <c r="CM86" t="s">
        <v>1102</v>
      </c>
      <c r="CP86" t="s">
        <v>194</v>
      </c>
      <c r="CQ86" t="s">
        <v>195</v>
      </c>
      <c r="CS86">
        <v>14627</v>
      </c>
      <c r="CT86" t="s">
        <v>196</v>
      </c>
      <c r="CU86">
        <v>7818014528</v>
      </c>
      <c r="EM86" t="s">
        <v>1100</v>
      </c>
      <c r="EP86" t="s">
        <v>1101</v>
      </c>
      <c r="EQ86" t="s">
        <v>401</v>
      </c>
      <c r="ES86" t="str">
        <f>"02067"</f>
        <v>02067</v>
      </c>
      <c r="ET86" t="s">
        <v>196</v>
      </c>
      <c r="EU86">
        <v>7817846260</v>
      </c>
    </row>
    <row r="87" spans="1:151" x14ac:dyDescent="0.2">
      <c r="A87">
        <v>26086</v>
      </c>
      <c r="B87" t="s">
        <v>1103</v>
      </c>
      <c r="C87" t="s">
        <v>1104</v>
      </c>
      <c r="E87" t="s">
        <v>1105</v>
      </c>
      <c r="F87" t="s">
        <v>171</v>
      </c>
      <c r="G87" t="s">
        <v>172</v>
      </c>
      <c r="H87" s="1">
        <v>35998</v>
      </c>
      <c r="I87" t="s">
        <v>173</v>
      </c>
      <c r="K87" t="s">
        <v>1106</v>
      </c>
      <c r="L87" t="s">
        <v>1107</v>
      </c>
      <c r="M87" t="s">
        <v>176</v>
      </c>
      <c r="N87">
        <v>2019</v>
      </c>
      <c r="O87" t="s">
        <v>482</v>
      </c>
      <c r="P87" t="s">
        <v>363</v>
      </c>
      <c r="Q87" t="s">
        <v>172</v>
      </c>
      <c r="S87">
        <v>29950218</v>
      </c>
      <c r="T87" t="s">
        <v>196</v>
      </c>
      <c r="W87" t="s">
        <v>1108</v>
      </c>
      <c r="X87">
        <v>8023240307</v>
      </c>
      <c r="Y87" t="s">
        <v>186</v>
      </c>
      <c r="Z87" t="s">
        <v>183</v>
      </c>
      <c r="AA87">
        <v>2020</v>
      </c>
      <c r="AB87">
        <v>2020</v>
      </c>
      <c r="AC87" t="s">
        <v>1109</v>
      </c>
      <c r="AD87" t="s">
        <v>185</v>
      </c>
      <c r="AS87">
        <v>2.71</v>
      </c>
      <c r="AT87" t="s">
        <v>188</v>
      </c>
      <c r="AU87" t="s">
        <v>189</v>
      </c>
      <c r="AV87" t="s">
        <v>190</v>
      </c>
      <c r="AW87" t="s">
        <v>264</v>
      </c>
      <c r="BM87" t="s">
        <v>1110</v>
      </c>
      <c r="BN87" t="s">
        <v>193</v>
      </c>
      <c r="BP87" t="s">
        <v>194</v>
      </c>
      <c r="BQ87" t="s">
        <v>195</v>
      </c>
      <c r="BS87">
        <v>14627</v>
      </c>
      <c r="BT87" t="s">
        <v>196</v>
      </c>
      <c r="BU87">
        <v>8027775082</v>
      </c>
      <c r="BZ87" t="s">
        <v>1111</v>
      </c>
      <c r="CC87" t="s">
        <v>1112</v>
      </c>
      <c r="CD87" t="s">
        <v>1113</v>
      </c>
      <c r="CF87" t="str">
        <f>"05408"</f>
        <v>05408</v>
      </c>
      <c r="CG87" t="s">
        <v>196</v>
      </c>
      <c r="CH87">
        <v>8027775082</v>
      </c>
      <c r="CM87" t="s">
        <v>1114</v>
      </c>
      <c r="CN87" t="s">
        <v>1115</v>
      </c>
      <c r="CP87" t="s">
        <v>194</v>
      </c>
      <c r="CQ87" t="s">
        <v>195</v>
      </c>
      <c r="CS87">
        <v>14627</v>
      </c>
      <c r="CT87" t="s">
        <v>196</v>
      </c>
      <c r="CU87">
        <v>8027775082</v>
      </c>
      <c r="ED87" t="s">
        <v>1113</v>
      </c>
      <c r="EG87" t="s">
        <v>196</v>
      </c>
      <c r="EH87">
        <v>8027775082</v>
      </c>
      <c r="EM87" t="s">
        <v>1111</v>
      </c>
      <c r="EP87" t="s">
        <v>1112</v>
      </c>
      <c r="EQ87" t="s">
        <v>1113</v>
      </c>
      <c r="ES87" t="str">
        <f>"05408"</f>
        <v>05408</v>
      </c>
      <c r="ET87" t="s">
        <v>196</v>
      </c>
      <c r="EU87">
        <v>8027775082</v>
      </c>
    </row>
    <row r="88" spans="1:151" x14ac:dyDescent="0.2">
      <c r="A88">
        <v>25765</v>
      </c>
      <c r="B88" t="s">
        <v>1116</v>
      </c>
      <c r="C88" t="s">
        <v>1117</v>
      </c>
      <c r="E88" t="s">
        <v>1118</v>
      </c>
      <c r="F88" t="s">
        <v>171</v>
      </c>
      <c r="G88" t="str">
        <f>"0"</f>
        <v>0</v>
      </c>
      <c r="K88" t="s">
        <v>610</v>
      </c>
      <c r="L88" t="s">
        <v>611</v>
      </c>
      <c r="M88" t="s">
        <v>176</v>
      </c>
      <c r="N88">
        <v>2018</v>
      </c>
      <c r="O88" t="s">
        <v>612</v>
      </c>
      <c r="P88" t="s">
        <v>178</v>
      </c>
      <c r="Q88" t="s">
        <v>172</v>
      </c>
      <c r="S88">
        <v>28955986</v>
      </c>
      <c r="T88" t="s">
        <v>196</v>
      </c>
      <c r="X88">
        <v>9175148530</v>
      </c>
      <c r="Y88" t="s">
        <v>613</v>
      </c>
      <c r="Z88" t="s">
        <v>614</v>
      </c>
      <c r="AA88" t="s">
        <v>615</v>
      </c>
      <c r="AB88" t="s">
        <v>259</v>
      </c>
      <c r="AC88" t="s">
        <v>187</v>
      </c>
      <c r="AD88" t="s">
        <v>185</v>
      </c>
      <c r="AS88" t="str">
        <f>"0"</f>
        <v>0</v>
      </c>
      <c r="AT88" t="s">
        <v>188</v>
      </c>
      <c r="AU88" t="s">
        <v>647</v>
      </c>
      <c r="AV88" t="s">
        <v>190</v>
      </c>
      <c r="AW88" t="s">
        <v>264</v>
      </c>
      <c r="BM88" t="s">
        <v>1119</v>
      </c>
      <c r="BN88" t="s">
        <v>1120</v>
      </c>
      <c r="BP88" t="s">
        <v>1121</v>
      </c>
      <c r="BQ88" t="s">
        <v>195</v>
      </c>
      <c r="BS88">
        <v>10981</v>
      </c>
      <c r="BT88" t="s">
        <v>196</v>
      </c>
      <c r="BU88">
        <v>8456103006</v>
      </c>
      <c r="BZ88" t="s">
        <v>1119</v>
      </c>
      <c r="CA88" t="s">
        <v>1120</v>
      </c>
      <c r="CC88" t="s">
        <v>1121</v>
      </c>
      <c r="CD88" t="s">
        <v>195</v>
      </c>
      <c r="CF88">
        <v>10981</v>
      </c>
      <c r="CG88" t="s">
        <v>196</v>
      </c>
      <c r="CH88">
        <v>8456103006</v>
      </c>
      <c r="CM88" t="s">
        <v>1119</v>
      </c>
      <c r="CN88" t="s">
        <v>1120</v>
      </c>
      <c r="CP88" t="s">
        <v>1121</v>
      </c>
      <c r="CQ88" t="s">
        <v>195</v>
      </c>
      <c r="CS88">
        <v>10981</v>
      </c>
      <c r="CT88" t="s">
        <v>196</v>
      </c>
      <c r="CU88">
        <v>8456103006</v>
      </c>
    </row>
    <row r="89" spans="1:151" x14ac:dyDescent="0.2">
      <c r="A89">
        <v>23784</v>
      </c>
      <c r="B89" t="s">
        <v>1122</v>
      </c>
      <c r="C89" t="s">
        <v>1123</v>
      </c>
      <c r="E89" t="s">
        <v>1124</v>
      </c>
      <c r="F89" t="s">
        <v>1125</v>
      </c>
      <c r="G89" t="s">
        <v>172</v>
      </c>
      <c r="H89" s="1">
        <v>35681</v>
      </c>
      <c r="I89" t="s">
        <v>173</v>
      </c>
      <c r="K89" t="s">
        <v>1078</v>
      </c>
      <c r="L89" t="s">
        <v>175</v>
      </c>
      <c r="M89" t="s">
        <v>224</v>
      </c>
      <c r="N89">
        <v>2017</v>
      </c>
      <c r="O89" t="s">
        <v>441</v>
      </c>
      <c r="P89" t="s">
        <v>178</v>
      </c>
      <c r="Q89" t="s">
        <v>172</v>
      </c>
      <c r="S89">
        <v>29226450</v>
      </c>
      <c r="T89" t="s">
        <v>196</v>
      </c>
      <c r="U89" t="s">
        <v>337</v>
      </c>
      <c r="W89" t="s">
        <v>1126</v>
      </c>
      <c r="X89">
        <v>6464634210</v>
      </c>
      <c r="Y89" t="s">
        <v>186</v>
      </c>
      <c r="Z89" t="s">
        <v>183</v>
      </c>
      <c r="AA89">
        <v>2019</v>
      </c>
      <c r="AB89">
        <v>2019</v>
      </c>
      <c r="AC89" t="s">
        <v>1127</v>
      </c>
      <c r="AD89" t="s">
        <v>185</v>
      </c>
      <c r="AM89" t="s">
        <v>696</v>
      </c>
      <c r="AS89">
        <v>3.29</v>
      </c>
      <c r="AT89" t="s">
        <v>188</v>
      </c>
      <c r="AU89" t="s">
        <v>189</v>
      </c>
      <c r="AV89" t="s">
        <v>190</v>
      </c>
      <c r="AW89" t="s">
        <v>264</v>
      </c>
      <c r="BM89" t="s">
        <v>1128</v>
      </c>
      <c r="BN89" t="s">
        <v>487</v>
      </c>
      <c r="BP89" t="s">
        <v>704</v>
      </c>
      <c r="BQ89" t="s">
        <v>195</v>
      </c>
      <c r="BS89">
        <v>11235</v>
      </c>
      <c r="BT89" t="s">
        <v>196</v>
      </c>
      <c r="BU89">
        <v>9174556967</v>
      </c>
      <c r="BZ89" t="s">
        <v>1129</v>
      </c>
      <c r="CC89" t="s">
        <v>704</v>
      </c>
      <c r="CD89" t="s">
        <v>195</v>
      </c>
      <c r="CF89">
        <v>112358329</v>
      </c>
      <c r="CG89" t="s">
        <v>196</v>
      </c>
      <c r="CH89">
        <v>9174556967</v>
      </c>
      <c r="CM89" t="s">
        <v>1130</v>
      </c>
      <c r="CP89" t="s">
        <v>194</v>
      </c>
      <c r="CQ89" t="s">
        <v>195</v>
      </c>
      <c r="CS89">
        <v>14608</v>
      </c>
      <c r="CT89" t="s">
        <v>196</v>
      </c>
      <c r="CU89">
        <v>9174556967</v>
      </c>
      <c r="ED89" t="s">
        <v>195</v>
      </c>
      <c r="EG89" t="s">
        <v>196</v>
      </c>
      <c r="EH89">
        <v>9174556967</v>
      </c>
      <c r="EM89" t="s">
        <v>1129</v>
      </c>
      <c r="EP89" t="s">
        <v>704</v>
      </c>
      <c r="EQ89" t="s">
        <v>195</v>
      </c>
      <c r="ES89">
        <v>112358329</v>
      </c>
      <c r="ET89" t="s">
        <v>196</v>
      </c>
      <c r="EU89">
        <v>9174556967</v>
      </c>
    </row>
    <row r="90" spans="1:151" x14ac:dyDescent="0.2">
      <c r="A90">
        <v>20918</v>
      </c>
      <c r="B90" t="s">
        <v>1122</v>
      </c>
      <c r="C90" t="s">
        <v>1123</v>
      </c>
      <c r="E90" t="s">
        <v>1124</v>
      </c>
      <c r="F90" t="s">
        <v>171</v>
      </c>
      <c r="G90" t="s">
        <v>172</v>
      </c>
      <c r="H90" s="1">
        <v>35681</v>
      </c>
      <c r="I90" t="s">
        <v>173</v>
      </c>
      <c r="K90" t="s">
        <v>439</v>
      </c>
      <c r="M90" t="s">
        <v>224</v>
      </c>
      <c r="N90">
        <v>2017</v>
      </c>
      <c r="O90" t="s">
        <v>441</v>
      </c>
      <c r="P90" t="s">
        <v>363</v>
      </c>
      <c r="Q90" t="s">
        <v>172</v>
      </c>
      <c r="S90">
        <v>29226450</v>
      </c>
      <c r="T90" t="s">
        <v>196</v>
      </c>
      <c r="U90" t="s">
        <v>337</v>
      </c>
      <c r="W90" t="s">
        <v>1126</v>
      </c>
      <c r="X90">
        <v>6464634210</v>
      </c>
      <c r="Y90" t="s">
        <v>186</v>
      </c>
      <c r="Z90" t="s">
        <v>183</v>
      </c>
      <c r="AA90">
        <v>2019</v>
      </c>
      <c r="AB90">
        <v>2019</v>
      </c>
      <c r="AC90" t="s">
        <v>1127</v>
      </c>
      <c r="AD90" t="s">
        <v>185</v>
      </c>
      <c r="AM90" t="s">
        <v>696</v>
      </c>
      <c r="AS90">
        <v>3.29</v>
      </c>
      <c r="AT90" t="s">
        <v>188</v>
      </c>
      <c r="AU90" t="s">
        <v>189</v>
      </c>
      <c r="AV90" t="s">
        <v>190</v>
      </c>
      <c r="AW90" t="s">
        <v>264</v>
      </c>
      <c r="BM90" t="s">
        <v>1128</v>
      </c>
      <c r="BN90" t="s">
        <v>487</v>
      </c>
      <c r="BP90" t="s">
        <v>704</v>
      </c>
      <c r="BQ90" t="s">
        <v>195</v>
      </c>
      <c r="BS90">
        <v>11235</v>
      </c>
      <c r="BT90" t="s">
        <v>196</v>
      </c>
      <c r="BU90">
        <v>9174556967</v>
      </c>
      <c r="BZ90" t="s">
        <v>1129</v>
      </c>
      <c r="CC90" t="s">
        <v>704</v>
      </c>
      <c r="CD90" t="s">
        <v>195</v>
      </c>
      <c r="CF90">
        <v>112358329</v>
      </c>
      <c r="CG90" t="s">
        <v>196</v>
      </c>
      <c r="CH90">
        <v>9174556967</v>
      </c>
      <c r="CM90" t="s">
        <v>1130</v>
      </c>
      <c r="CP90" t="s">
        <v>194</v>
      </c>
      <c r="CQ90" t="s">
        <v>195</v>
      </c>
      <c r="CS90">
        <v>14608</v>
      </c>
      <c r="CT90" t="s">
        <v>196</v>
      </c>
      <c r="CU90">
        <v>9174556967</v>
      </c>
      <c r="ED90" t="s">
        <v>195</v>
      </c>
      <c r="EG90" t="s">
        <v>196</v>
      </c>
      <c r="EH90">
        <v>9174556967</v>
      </c>
      <c r="EM90" t="s">
        <v>1129</v>
      </c>
      <c r="EP90" t="s">
        <v>704</v>
      </c>
      <c r="EQ90" t="s">
        <v>195</v>
      </c>
      <c r="ES90">
        <v>112358329</v>
      </c>
      <c r="ET90" t="s">
        <v>196</v>
      </c>
      <c r="EU90">
        <v>9174556967</v>
      </c>
    </row>
    <row r="91" spans="1:151" x14ac:dyDescent="0.2">
      <c r="A91">
        <v>13235</v>
      </c>
      <c r="B91" t="s">
        <v>1131</v>
      </c>
      <c r="C91" t="s">
        <v>1132</v>
      </c>
      <c r="D91" t="s">
        <v>1133</v>
      </c>
      <c r="E91" t="s">
        <v>1134</v>
      </c>
      <c r="F91" t="s">
        <v>171</v>
      </c>
      <c r="G91" t="s">
        <v>172</v>
      </c>
      <c r="H91" s="1">
        <v>34804</v>
      </c>
      <c r="I91" t="s">
        <v>221</v>
      </c>
      <c r="K91" t="s">
        <v>1135</v>
      </c>
      <c r="L91" t="s">
        <v>1136</v>
      </c>
      <c r="M91" t="s">
        <v>224</v>
      </c>
      <c r="N91">
        <v>2015</v>
      </c>
      <c r="O91" t="s">
        <v>692</v>
      </c>
      <c r="P91" t="s">
        <v>178</v>
      </c>
      <c r="Q91" t="s">
        <v>172</v>
      </c>
      <c r="S91">
        <v>28213062</v>
      </c>
      <c r="T91" t="s">
        <v>196</v>
      </c>
      <c r="W91" t="s">
        <v>1137</v>
      </c>
      <c r="X91">
        <v>8023248263</v>
      </c>
      <c r="Y91" t="s">
        <v>186</v>
      </c>
      <c r="Z91" t="s">
        <v>282</v>
      </c>
      <c r="AA91">
        <v>2017</v>
      </c>
      <c r="AB91">
        <v>2017</v>
      </c>
      <c r="AC91" t="s">
        <v>1109</v>
      </c>
      <c r="AD91" t="s">
        <v>185</v>
      </c>
      <c r="AE91" t="s">
        <v>396</v>
      </c>
      <c r="AS91">
        <v>3.75</v>
      </c>
      <c r="AT91" t="s">
        <v>188</v>
      </c>
      <c r="AU91" t="s">
        <v>189</v>
      </c>
      <c r="AV91" t="s">
        <v>190</v>
      </c>
      <c r="AW91" t="s">
        <v>237</v>
      </c>
      <c r="BM91" t="s">
        <v>1138</v>
      </c>
      <c r="BP91" t="s">
        <v>194</v>
      </c>
      <c r="BQ91" t="s">
        <v>195</v>
      </c>
      <c r="BS91">
        <v>14627</v>
      </c>
      <c r="BT91" t="s">
        <v>196</v>
      </c>
      <c r="BU91">
        <v>8027823731</v>
      </c>
      <c r="BZ91" t="s">
        <v>1139</v>
      </c>
      <c r="CC91" t="s">
        <v>1140</v>
      </c>
      <c r="CD91" t="s">
        <v>1113</v>
      </c>
      <c r="CF91" t="str">
        <f>"05454"</f>
        <v>05454</v>
      </c>
      <c r="CG91" t="s">
        <v>196</v>
      </c>
      <c r="CH91">
        <v>8025279958</v>
      </c>
      <c r="CM91" t="s">
        <v>1141</v>
      </c>
      <c r="CP91" t="s">
        <v>194</v>
      </c>
      <c r="CQ91" t="s">
        <v>195</v>
      </c>
      <c r="CS91">
        <v>14627</v>
      </c>
      <c r="CT91" t="s">
        <v>196</v>
      </c>
      <c r="CU91">
        <v>8027823731</v>
      </c>
      <c r="EM91" t="s">
        <v>1139</v>
      </c>
      <c r="EP91" t="s">
        <v>1140</v>
      </c>
      <c r="EQ91" t="s">
        <v>1113</v>
      </c>
      <c r="ES91" t="str">
        <f>"05454"</f>
        <v>05454</v>
      </c>
      <c r="ET91" t="s">
        <v>196</v>
      </c>
      <c r="EU91">
        <v>8025279958</v>
      </c>
    </row>
    <row r="92" spans="1:151" x14ac:dyDescent="0.2">
      <c r="A92">
        <v>13327</v>
      </c>
      <c r="B92" t="s">
        <v>1142</v>
      </c>
      <c r="C92" t="s">
        <v>1143</v>
      </c>
      <c r="D92" t="s">
        <v>1144</v>
      </c>
      <c r="E92" t="s">
        <v>1145</v>
      </c>
      <c r="F92" t="s">
        <v>171</v>
      </c>
      <c r="G92" t="s">
        <v>172</v>
      </c>
      <c r="H92" s="1">
        <v>34656</v>
      </c>
      <c r="I92" t="s">
        <v>173</v>
      </c>
      <c r="K92" t="s">
        <v>1046</v>
      </c>
      <c r="L92" t="s">
        <v>1047</v>
      </c>
      <c r="M92" t="s">
        <v>176</v>
      </c>
      <c r="N92">
        <v>2016</v>
      </c>
      <c r="O92" t="s">
        <v>634</v>
      </c>
      <c r="P92" t="s">
        <v>178</v>
      </c>
      <c r="Q92" t="s">
        <v>172</v>
      </c>
      <c r="S92">
        <v>28265894</v>
      </c>
      <c r="T92" t="s">
        <v>196</v>
      </c>
      <c r="W92" t="s">
        <v>1146</v>
      </c>
      <c r="X92">
        <v>9739074301</v>
      </c>
      <c r="Y92" t="s">
        <v>186</v>
      </c>
      <c r="Z92" t="s">
        <v>183</v>
      </c>
      <c r="AA92">
        <v>2017</v>
      </c>
      <c r="AB92">
        <v>2017</v>
      </c>
      <c r="AC92" t="s">
        <v>187</v>
      </c>
      <c r="AD92" t="s">
        <v>185</v>
      </c>
      <c r="AS92">
        <v>3.5</v>
      </c>
      <c r="AT92" t="s">
        <v>188</v>
      </c>
      <c r="AU92" t="s">
        <v>189</v>
      </c>
      <c r="AV92" t="s">
        <v>190</v>
      </c>
      <c r="AW92" t="s">
        <v>264</v>
      </c>
      <c r="BM92" t="s">
        <v>1147</v>
      </c>
      <c r="BN92" t="s">
        <v>193</v>
      </c>
      <c r="BP92" t="s">
        <v>194</v>
      </c>
      <c r="BQ92" t="s">
        <v>195</v>
      </c>
      <c r="BS92">
        <v>14627</v>
      </c>
      <c r="BT92" t="s">
        <v>196</v>
      </c>
      <c r="BU92">
        <v>9739620750</v>
      </c>
      <c r="BZ92" t="s">
        <v>1148</v>
      </c>
      <c r="CC92" t="s">
        <v>1149</v>
      </c>
      <c r="CD92" t="s">
        <v>1150</v>
      </c>
      <c r="CF92" t="str">
        <f>"07456"</f>
        <v>07456</v>
      </c>
      <c r="CG92" t="s">
        <v>196</v>
      </c>
      <c r="CH92">
        <v>9739620750</v>
      </c>
      <c r="CM92" t="s">
        <v>1151</v>
      </c>
      <c r="CP92" t="s">
        <v>194</v>
      </c>
      <c r="CQ92" t="s">
        <v>195</v>
      </c>
      <c r="CS92">
        <v>14619</v>
      </c>
      <c r="CT92" t="s">
        <v>196</v>
      </c>
      <c r="CU92">
        <v>9738977596</v>
      </c>
      <c r="ED92" t="s">
        <v>1150</v>
      </c>
      <c r="EG92" t="s">
        <v>196</v>
      </c>
      <c r="EH92">
        <v>9739620750</v>
      </c>
      <c r="EM92" t="s">
        <v>1148</v>
      </c>
      <c r="EP92" t="s">
        <v>1149</v>
      </c>
      <c r="EQ92" t="s">
        <v>1150</v>
      </c>
      <c r="ES92" t="str">
        <f>"07456"</f>
        <v>07456</v>
      </c>
      <c r="ET92" t="s">
        <v>196</v>
      </c>
      <c r="EU92">
        <v>9739620750</v>
      </c>
    </row>
    <row r="93" spans="1:151" x14ac:dyDescent="0.2">
      <c r="A93">
        <v>45361</v>
      </c>
      <c r="B93" t="s">
        <v>1152</v>
      </c>
      <c r="C93" t="s">
        <v>1153</v>
      </c>
      <c r="D93" t="s">
        <v>1154</v>
      </c>
      <c r="E93" t="s">
        <v>1155</v>
      </c>
      <c r="F93" t="s">
        <v>1156</v>
      </c>
      <c r="G93" t="str">
        <f>"0"</f>
        <v>0</v>
      </c>
      <c r="H93" s="1">
        <v>38644</v>
      </c>
      <c r="I93" t="s">
        <v>221</v>
      </c>
      <c r="K93" t="s">
        <v>1157</v>
      </c>
      <c r="L93" t="s">
        <v>1158</v>
      </c>
      <c r="M93" t="s">
        <v>205</v>
      </c>
      <c r="N93">
        <v>2025</v>
      </c>
      <c r="O93" t="s">
        <v>1159</v>
      </c>
      <c r="P93" t="s">
        <v>178</v>
      </c>
      <c r="Q93" t="s">
        <v>172</v>
      </c>
      <c r="R93" t="s">
        <v>510</v>
      </c>
      <c r="S93">
        <v>32543544</v>
      </c>
      <c r="BM93" t="s">
        <v>1160</v>
      </c>
    </row>
    <row r="94" spans="1:151" x14ac:dyDescent="0.2">
      <c r="A94">
        <v>42163</v>
      </c>
      <c r="B94" t="s">
        <v>1161</v>
      </c>
      <c r="C94" t="s">
        <v>1162</v>
      </c>
      <c r="E94" t="s">
        <v>1163</v>
      </c>
      <c r="F94" t="s">
        <v>171</v>
      </c>
      <c r="G94" t="str">
        <f>"0"</f>
        <v>0</v>
      </c>
      <c r="H94" s="1">
        <v>38076</v>
      </c>
      <c r="I94" t="s">
        <v>173</v>
      </c>
      <c r="K94" t="s">
        <v>498</v>
      </c>
      <c r="L94" t="s">
        <v>318</v>
      </c>
      <c r="M94" t="s">
        <v>1164</v>
      </c>
      <c r="N94" t="s">
        <v>1165</v>
      </c>
      <c r="O94" t="s">
        <v>1166</v>
      </c>
      <c r="P94" t="s">
        <v>178</v>
      </c>
      <c r="Q94" t="s">
        <v>172</v>
      </c>
      <c r="S94">
        <v>32364668</v>
      </c>
      <c r="T94" t="s">
        <v>226</v>
      </c>
      <c r="Y94" t="str">
        <f>"01AS"</f>
        <v>01AS</v>
      </c>
      <c r="Z94" t="s">
        <v>227</v>
      </c>
      <c r="AA94" t="s">
        <v>228</v>
      </c>
      <c r="AB94" t="s">
        <v>229</v>
      </c>
      <c r="AC94" t="s">
        <v>1167</v>
      </c>
      <c r="AD94" t="s">
        <v>185</v>
      </c>
      <c r="AS94">
        <v>3.13</v>
      </c>
      <c r="AU94" t="s">
        <v>472</v>
      </c>
      <c r="AV94" t="s">
        <v>473</v>
      </c>
      <c r="AW94" t="s">
        <v>294</v>
      </c>
      <c r="BM94" t="s">
        <v>1168</v>
      </c>
      <c r="BN94" t="s">
        <v>239</v>
      </c>
      <c r="BO94" t="s">
        <v>1169</v>
      </c>
      <c r="BP94" t="s">
        <v>241</v>
      </c>
      <c r="BQ94" t="s">
        <v>195</v>
      </c>
      <c r="BS94">
        <v>14627</v>
      </c>
      <c r="CD94" t="s">
        <v>195</v>
      </c>
      <c r="CM94" t="s">
        <v>1170</v>
      </c>
      <c r="CO94" t="s">
        <v>1169</v>
      </c>
      <c r="CP94" t="s">
        <v>720</v>
      </c>
      <c r="CQ94" t="s">
        <v>247</v>
      </c>
      <c r="CS94" t="s">
        <v>1171</v>
      </c>
      <c r="CT94" t="s">
        <v>244</v>
      </c>
      <c r="CU94" t="s">
        <v>1172</v>
      </c>
    </row>
    <row r="95" spans="1:151" x14ac:dyDescent="0.2">
      <c r="A95">
        <v>24093</v>
      </c>
      <c r="B95" t="s">
        <v>1173</v>
      </c>
      <c r="C95" t="s">
        <v>1174</v>
      </c>
      <c r="D95" t="s">
        <v>1175</v>
      </c>
      <c r="E95" t="s">
        <v>1176</v>
      </c>
      <c r="F95" t="s">
        <v>171</v>
      </c>
      <c r="G95" t="s">
        <v>172</v>
      </c>
      <c r="H95" s="1">
        <v>35484</v>
      </c>
      <c r="I95" t="s">
        <v>221</v>
      </c>
      <c r="K95" t="s">
        <v>1177</v>
      </c>
      <c r="L95" t="s">
        <v>1178</v>
      </c>
      <c r="M95" t="s">
        <v>176</v>
      </c>
      <c r="N95">
        <v>2018</v>
      </c>
      <c r="O95" t="s">
        <v>612</v>
      </c>
      <c r="P95" t="s">
        <v>178</v>
      </c>
      <c r="Q95" t="s">
        <v>172</v>
      </c>
      <c r="S95">
        <v>29252671</v>
      </c>
      <c r="T95" t="s">
        <v>196</v>
      </c>
      <c r="W95" t="s">
        <v>1179</v>
      </c>
      <c r="X95">
        <v>7817830179</v>
      </c>
      <c r="Y95" t="s">
        <v>186</v>
      </c>
      <c r="Z95" t="s">
        <v>282</v>
      </c>
      <c r="AA95">
        <v>2019</v>
      </c>
      <c r="AB95">
        <v>2019</v>
      </c>
      <c r="AC95" t="s">
        <v>382</v>
      </c>
      <c r="AD95" t="s">
        <v>185</v>
      </c>
      <c r="AE95" t="s">
        <v>636</v>
      </c>
      <c r="AM95" t="s">
        <v>1180</v>
      </c>
      <c r="AN95" t="s">
        <v>187</v>
      </c>
      <c r="AS95">
        <v>3.97</v>
      </c>
      <c r="AT95" t="s">
        <v>188</v>
      </c>
      <c r="AU95" t="s">
        <v>189</v>
      </c>
      <c r="AV95" t="s">
        <v>190</v>
      </c>
      <c r="AW95" t="s">
        <v>264</v>
      </c>
      <c r="BM95" t="s">
        <v>1181</v>
      </c>
      <c r="BN95" t="s">
        <v>193</v>
      </c>
      <c r="BP95" t="s">
        <v>194</v>
      </c>
      <c r="BQ95" t="s">
        <v>195</v>
      </c>
      <c r="BS95">
        <v>14627</v>
      </c>
      <c r="BT95" t="s">
        <v>196</v>
      </c>
      <c r="BU95">
        <v>7812019202</v>
      </c>
      <c r="BZ95" t="s">
        <v>1182</v>
      </c>
      <c r="CC95" t="s">
        <v>1101</v>
      </c>
      <c r="CD95" t="s">
        <v>401</v>
      </c>
      <c r="CF95" t="str">
        <f>"02067"</f>
        <v>02067</v>
      </c>
      <c r="CG95" t="s">
        <v>196</v>
      </c>
      <c r="CH95">
        <v>7812019202</v>
      </c>
      <c r="CM95" t="s">
        <v>1183</v>
      </c>
      <c r="CP95" t="s">
        <v>194</v>
      </c>
      <c r="CQ95" t="s">
        <v>195</v>
      </c>
      <c r="CS95">
        <v>14627</v>
      </c>
      <c r="CT95" t="s">
        <v>196</v>
      </c>
      <c r="CU95">
        <v>7812019202</v>
      </c>
      <c r="ED95" t="s">
        <v>401</v>
      </c>
      <c r="EG95" t="s">
        <v>196</v>
      </c>
      <c r="EH95">
        <v>7812019202</v>
      </c>
      <c r="EM95" t="s">
        <v>1182</v>
      </c>
      <c r="EP95" t="s">
        <v>1101</v>
      </c>
      <c r="EQ95" t="s">
        <v>401</v>
      </c>
      <c r="ES95" t="str">
        <f>"02067"</f>
        <v>02067</v>
      </c>
      <c r="ET95" t="s">
        <v>196</v>
      </c>
      <c r="EU95">
        <v>7812019202</v>
      </c>
    </row>
    <row r="96" spans="1:151" x14ac:dyDescent="0.2">
      <c r="A96">
        <v>13094</v>
      </c>
      <c r="B96" t="s">
        <v>1184</v>
      </c>
      <c r="C96" t="s">
        <v>1185</v>
      </c>
      <c r="D96" t="s">
        <v>1186</v>
      </c>
      <c r="E96" t="s">
        <v>1187</v>
      </c>
      <c r="F96" t="s">
        <v>1188</v>
      </c>
      <c r="G96" t="s">
        <v>172</v>
      </c>
      <c r="H96" s="1">
        <v>34502</v>
      </c>
      <c r="I96" t="s">
        <v>173</v>
      </c>
      <c r="K96" t="s">
        <v>1078</v>
      </c>
      <c r="L96" t="s">
        <v>1189</v>
      </c>
      <c r="M96" t="s">
        <v>224</v>
      </c>
      <c r="N96">
        <v>2015</v>
      </c>
      <c r="O96" t="s">
        <v>692</v>
      </c>
      <c r="P96" t="s">
        <v>178</v>
      </c>
      <c r="Q96" t="s">
        <v>172</v>
      </c>
      <c r="S96">
        <v>28862840</v>
      </c>
      <c r="T96" t="s">
        <v>869</v>
      </c>
      <c r="U96" t="s">
        <v>180</v>
      </c>
      <c r="V96" s="2">
        <v>43240</v>
      </c>
      <c r="W96" t="s">
        <v>1190</v>
      </c>
      <c r="X96">
        <v>5419686273</v>
      </c>
      <c r="Y96" t="s">
        <v>186</v>
      </c>
      <c r="Z96" t="s">
        <v>183</v>
      </c>
      <c r="AA96">
        <v>2018</v>
      </c>
      <c r="AB96">
        <v>2018</v>
      </c>
      <c r="AC96" t="s">
        <v>1191</v>
      </c>
      <c r="AD96" t="s">
        <v>172</v>
      </c>
      <c r="AS96">
        <v>3.66</v>
      </c>
      <c r="AT96" t="s">
        <v>188</v>
      </c>
      <c r="AU96" t="s">
        <v>189</v>
      </c>
      <c r="AV96" t="s">
        <v>190</v>
      </c>
      <c r="AW96" t="s">
        <v>191</v>
      </c>
      <c r="BM96" t="s">
        <v>1192</v>
      </c>
      <c r="BN96" t="s">
        <v>487</v>
      </c>
      <c r="BP96" t="s">
        <v>194</v>
      </c>
      <c r="BQ96" t="s">
        <v>195</v>
      </c>
      <c r="BS96">
        <v>146271569</v>
      </c>
      <c r="BT96" t="s">
        <v>196</v>
      </c>
      <c r="BU96">
        <v>2157562236</v>
      </c>
      <c r="BZ96" t="s">
        <v>1193</v>
      </c>
      <c r="CA96" t="s">
        <v>1194</v>
      </c>
      <c r="CC96" t="s">
        <v>1195</v>
      </c>
      <c r="CF96" t="s">
        <v>1196</v>
      </c>
      <c r="CG96" t="s">
        <v>869</v>
      </c>
      <c r="CH96" t="s">
        <v>1197</v>
      </c>
      <c r="CM96" t="s">
        <v>1198</v>
      </c>
      <c r="CP96" t="s">
        <v>194</v>
      </c>
      <c r="CQ96" t="s">
        <v>195</v>
      </c>
      <c r="CS96">
        <v>14627</v>
      </c>
      <c r="CT96" t="s">
        <v>196</v>
      </c>
      <c r="CU96">
        <v>2157562236</v>
      </c>
      <c r="CZ96" t="s">
        <v>1193</v>
      </c>
      <c r="DA96" t="s">
        <v>1194</v>
      </c>
      <c r="DC96" t="s">
        <v>1195</v>
      </c>
      <c r="DF96" t="s">
        <v>1196</v>
      </c>
      <c r="DG96" t="s">
        <v>869</v>
      </c>
      <c r="DH96" t="s">
        <v>1197</v>
      </c>
      <c r="EM96" t="s">
        <v>1193</v>
      </c>
      <c r="EN96" t="s">
        <v>1194</v>
      </c>
      <c r="EP96" t="s">
        <v>1195</v>
      </c>
      <c r="ES96" t="s">
        <v>1196</v>
      </c>
      <c r="ET96" t="s">
        <v>869</v>
      </c>
      <c r="EU96" t="s">
        <v>1197</v>
      </c>
    </row>
    <row r="97" spans="1:151" x14ac:dyDescent="0.2">
      <c r="A97">
        <v>38793</v>
      </c>
      <c r="B97" t="s">
        <v>1199</v>
      </c>
      <c r="C97" t="s">
        <v>1200</v>
      </c>
      <c r="D97" t="s">
        <v>1201</v>
      </c>
      <c r="E97" t="s">
        <v>1202</v>
      </c>
      <c r="F97" t="s">
        <v>171</v>
      </c>
      <c r="G97" t="str">
        <f>"0"</f>
        <v>0</v>
      </c>
      <c r="I97" t="s">
        <v>221</v>
      </c>
      <c r="K97" t="s">
        <v>919</v>
      </c>
      <c r="L97" t="s">
        <v>920</v>
      </c>
      <c r="M97" t="s">
        <v>205</v>
      </c>
      <c r="N97">
        <v>2023</v>
      </c>
      <c r="O97" t="s">
        <v>921</v>
      </c>
      <c r="P97" t="s">
        <v>178</v>
      </c>
      <c r="Q97" t="s">
        <v>172</v>
      </c>
      <c r="S97">
        <v>32249002</v>
      </c>
      <c r="T97" t="s">
        <v>226</v>
      </c>
      <c r="Y97" t="str">
        <f>"01AS"</f>
        <v>01AS</v>
      </c>
      <c r="Z97" t="s">
        <v>227</v>
      </c>
      <c r="AA97" t="s">
        <v>833</v>
      </c>
      <c r="AB97" t="s">
        <v>834</v>
      </c>
      <c r="AC97" t="s">
        <v>1203</v>
      </c>
      <c r="AD97" t="s">
        <v>185</v>
      </c>
      <c r="AS97">
        <v>3.71</v>
      </c>
      <c r="AU97" t="s">
        <v>472</v>
      </c>
      <c r="AV97" t="s">
        <v>473</v>
      </c>
      <c r="AW97" t="s">
        <v>210</v>
      </c>
      <c r="BM97" t="s">
        <v>1204</v>
      </c>
      <c r="BN97" t="s">
        <v>239</v>
      </c>
      <c r="BO97" t="s">
        <v>1205</v>
      </c>
      <c r="BP97" t="s">
        <v>241</v>
      </c>
      <c r="BQ97" t="s">
        <v>195</v>
      </c>
      <c r="BS97">
        <v>14627</v>
      </c>
      <c r="CD97" t="s">
        <v>195</v>
      </c>
      <c r="CM97" t="s">
        <v>1206</v>
      </c>
      <c r="CO97" t="s">
        <v>1205</v>
      </c>
      <c r="CP97" t="s">
        <v>1207</v>
      </c>
      <c r="CQ97" t="s">
        <v>1208</v>
      </c>
      <c r="CS97" t="s">
        <v>1209</v>
      </c>
      <c r="CT97" t="s">
        <v>244</v>
      </c>
      <c r="CU97" t="s">
        <v>1210</v>
      </c>
    </row>
    <row r="98" spans="1:151" x14ac:dyDescent="0.2">
      <c r="A98">
        <v>45472</v>
      </c>
      <c r="B98" t="s">
        <v>1211</v>
      </c>
      <c r="C98" t="s">
        <v>1212</v>
      </c>
      <c r="D98" t="s">
        <v>201</v>
      </c>
      <c r="E98" t="s">
        <v>1213</v>
      </c>
      <c r="F98" t="s">
        <v>171</v>
      </c>
      <c r="G98" t="str">
        <f>"0"</f>
        <v>0</v>
      </c>
      <c r="H98" s="1">
        <v>38258</v>
      </c>
      <c r="I98" t="s">
        <v>221</v>
      </c>
      <c r="K98" t="s">
        <v>882</v>
      </c>
      <c r="L98" t="s">
        <v>318</v>
      </c>
      <c r="M98" t="s">
        <v>255</v>
      </c>
      <c r="N98" t="s">
        <v>1165</v>
      </c>
      <c r="O98" t="s">
        <v>1214</v>
      </c>
      <c r="P98" t="s">
        <v>178</v>
      </c>
      <c r="Q98" t="s">
        <v>172</v>
      </c>
      <c r="R98" t="s">
        <v>510</v>
      </c>
      <c r="S98">
        <v>32324365</v>
      </c>
      <c r="BM98" t="s">
        <v>1215</v>
      </c>
    </row>
    <row r="99" spans="1:151" x14ac:dyDescent="0.2">
      <c r="A99">
        <v>38757</v>
      </c>
      <c r="B99" t="s">
        <v>1216</v>
      </c>
      <c r="C99" t="s">
        <v>1217</v>
      </c>
      <c r="E99" t="s">
        <v>1218</v>
      </c>
      <c r="F99" t="s">
        <v>171</v>
      </c>
      <c r="G99" t="s">
        <v>172</v>
      </c>
      <c r="H99" s="1">
        <v>30970</v>
      </c>
      <c r="I99" t="s">
        <v>173</v>
      </c>
      <c r="K99" t="s">
        <v>610</v>
      </c>
      <c r="L99" t="s">
        <v>969</v>
      </c>
      <c r="M99" t="s">
        <v>176</v>
      </c>
      <c r="N99">
        <v>2023</v>
      </c>
      <c r="O99" t="s">
        <v>1048</v>
      </c>
      <c r="P99" t="s">
        <v>178</v>
      </c>
      <c r="Q99" t="s">
        <v>172</v>
      </c>
      <c r="R99" t="s">
        <v>510</v>
      </c>
      <c r="S99">
        <v>23571297</v>
      </c>
      <c r="BM99" t="s">
        <v>1219</v>
      </c>
    </row>
    <row r="100" spans="1:151" x14ac:dyDescent="0.2">
      <c r="A100">
        <v>31231</v>
      </c>
      <c r="B100" t="s">
        <v>1216</v>
      </c>
      <c r="C100" t="s">
        <v>1217</v>
      </c>
      <c r="E100" t="s">
        <v>1218</v>
      </c>
      <c r="F100" t="s">
        <v>171</v>
      </c>
      <c r="G100" t="s">
        <v>172</v>
      </c>
      <c r="H100" s="1">
        <v>30970</v>
      </c>
      <c r="I100" t="s">
        <v>173</v>
      </c>
      <c r="K100" t="s">
        <v>253</v>
      </c>
      <c r="L100" t="s">
        <v>254</v>
      </c>
      <c r="M100" t="s">
        <v>176</v>
      </c>
      <c r="N100">
        <v>2020</v>
      </c>
      <c r="O100" t="s">
        <v>978</v>
      </c>
      <c r="P100" t="s">
        <v>178</v>
      </c>
      <c r="Q100" t="s">
        <v>172</v>
      </c>
      <c r="R100" t="s">
        <v>510</v>
      </c>
      <c r="S100">
        <v>23571297</v>
      </c>
      <c r="BM100" t="s">
        <v>1219</v>
      </c>
    </row>
    <row r="101" spans="1:151" x14ac:dyDescent="0.2">
      <c r="A101">
        <v>23360</v>
      </c>
      <c r="B101" t="s">
        <v>1220</v>
      </c>
      <c r="C101" t="s">
        <v>1221</v>
      </c>
      <c r="D101" t="s">
        <v>1222</v>
      </c>
      <c r="E101" t="s">
        <v>1223</v>
      </c>
      <c r="F101" t="s">
        <v>171</v>
      </c>
      <c r="G101" t="s">
        <v>172</v>
      </c>
      <c r="H101" s="1">
        <v>34926</v>
      </c>
      <c r="I101" t="s">
        <v>221</v>
      </c>
      <c r="K101" t="s">
        <v>1224</v>
      </c>
      <c r="L101" t="s">
        <v>1225</v>
      </c>
      <c r="M101" t="s">
        <v>205</v>
      </c>
      <c r="N101">
        <v>2017</v>
      </c>
      <c r="O101" t="s">
        <v>1226</v>
      </c>
      <c r="P101" t="s">
        <v>178</v>
      </c>
      <c r="Q101" t="s">
        <v>172</v>
      </c>
      <c r="S101">
        <v>28298793</v>
      </c>
      <c r="T101" t="s">
        <v>196</v>
      </c>
      <c r="W101" t="s">
        <v>1227</v>
      </c>
      <c r="X101">
        <v>9172259554</v>
      </c>
      <c r="Y101" t="s">
        <v>182</v>
      </c>
      <c r="Z101" t="s">
        <v>183</v>
      </c>
      <c r="AA101">
        <v>2017</v>
      </c>
      <c r="AB101">
        <v>2017</v>
      </c>
      <c r="AC101" t="s">
        <v>1191</v>
      </c>
      <c r="AD101" t="s">
        <v>185</v>
      </c>
      <c r="AM101" t="s">
        <v>697</v>
      </c>
      <c r="AN101" t="s">
        <v>1228</v>
      </c>
      <c r="AS101">
        <v>3.06</v>
      </c>
      <c r="AT101" t="s">
        <v>188</v>
      </c>
      <c r="AU101" t="s">
        <v>189</v>
      </c>
      <c r="AV101" t="s">
        <v>190</v>
      </c>
      <c r="AW101" t="s">
        <v>294</v>
      </c>
      <c r="BM101" t="s">
        <v>1229</v>
      </c>
      <c r="BN101" t="s">
        <v>193</v>
      </c>
      <c r="BP101" t="s">
        <v>194</v>
      </c>
      <c r="BQ101" t="s">
        <v>195</v>
      </c>
      <c r="BS101">
        <v>14627</v>
      </c>
      <c r="BT101" t="s">
        <v>196</v>
      </c>
      <c r="BU101">
        <v>9173066958</v>
      </c>
      <c r="BZ101" t="s">
        <v>1230</v>
      </c>
      <c r="CC101" t="s">
        <v>704</v>
      </c>
      <c r="CD101" t="s">
        <v>195</v>
      </c>
      <c r="CF101">
        <v>11236</v>
      </c>
      <c r="CG101" t="s">
        <v>196</v>
      </c>
      <c r="CH101">
        <v>7185310618</v>
      </c>
      <c r="CM101" t="s">
        <v>1231</v>
      </c>
      <c r="CP101" t="s">
        <v>194</v>
      </c>
      <c r="CQ101" t="s">
        <v>195</v>
      </c>
      <c r="CS101">
        <v>14617</v>
      </c>
      <c r="CT101" t="s">
        <v>196</v>
      </c>
      <c r="CU101">
        <v>7185310618</v>
      </c>
      <c r="ED101" t="s">
        <v>195</v>
      </c>
      <c r="EG101" t="s">
        <v>196</v>
      </c>
      <c r="EH101">
        <v>7185310618</v>
      </c>
      <c r="EM101" t="s">
        <v>1230</v>
      </c>
      <c r="EP101" t="s">
        <v>704</v>
      </c>
      <c r="EQ101" t="s">
        <v>195</v>
      </c>
      <c r="ES101">
        <v>11236</v>
      </c>
      <c r="ET101" t="s">
        <v>196</v>
      </c>
      <c r="EU101">
        <v>7185310618</v>
      </c>
    </row>
    <row r="102" spans="1:151" x14ac:dyDescent="0.2">
      <c r="A102">
        <v>38598</v>
      </c>
      <c r="B102" t="s">
        <v>1232</v>
      </c>
      <c r="C102" t="s">
        <v>1233</v>
      </c>
      <c r="D102" t="s">
        <v>1234</v>
      </c>
      <c r="E102" t="s">
        <v>1235</v>
      </c>
      <c r="F102" t="s">
        <v>171</v>
      </c>
      <c r="G102" t="str">
        <f>"0"</f>
        <v>0</v>
      </c>
      <c r="H102" s="1">
        <v>37344</v>
      </c>
      <c r="I102" t="s">
        <v>221</v>
      </c>
      <c r="K102" t="s">
        <v>853</v>
      </c>
      <c r="L102" t="s">
        <v>854</v>
      </c>
      <c r="M102" t="s">
        <v>306</v>
      </c>
      <c r="N102">
        <v>2023</v>
      </c>
      <c r="O102" t="s">
        <v>908</v>
      </c>
      <c r="P102" t="s">
        <v>178</v>
      </c>
      <c r="Q102" t="s">
        <v>172</v>
      </c>
      <c r="S102">
        <v>31843867</v>
      </c>
      <c r="T102" t="s">
        <v>226</v>
      </c>
      <c r="Y102" t="str">
        <f>"01AS"</f>
        <v>01AS</v>
      </c>
      <c r="Z102" t="s">
        <v>227</v>
      </c>
      <c r="AA102" t="s">
        <v>320</v>
      </c>
      <c r="AB102" t="s">
        <v>321</v>
      </c>
      <c r="AC102" t="s">
        <v>1236</v>
      </c>
      <c r="AD102" t="s">
        <v>185</v>
      </c>
      <c r="AE102" t="s">
        <v>1237</v>
      </c>
      <c r="AS102">
        <v>3.46</v>
      </c>
      <c r="AU102" t="s">
        <v>235</v>
      </c>
      <c r="AV102" t="s">
        <v>236</v>
      </c>
      <c r="AW102" t="s">
        <v>264</v>
      </c>
      <c r="BM102" t="s">
        <v>1238</v>
      </c>
      <c r="BN102" t="s">
        <v>239</v>
      </c>
      <c r="BO102" t="s">
        <v>1239</v>
      </c>
      <c r="BP102" t="s">
        <v>241</v>
      </c>
      <c r="BQ102" t="s">
        <v>195</v>
      </c>
      <c r="BS102">
        <v>14627</v>
      </c>
      <c r="CA102" t="s">
        <v>1240</v>
      </c>
      <c r="CD102" t="s">
        <v>195</v>
      </c>
      <c r="CM102" t="s">
        <v>1241</v>
      </c>
      <c r="CN102" t="s">
        <v>1240</v>
      </c>
      <c r="CO102" t="s">
        <v>1239</v>
      </c>
      <c r="CP102" t="s">
        <v>1053</v>
      </c>
      <c r="CQ102" t="s">
        <v>247</v>
      </c>
      <c r="CS102">
        <v>10128</v>
      </c>
      <c r="CT102" t="s">
        <v>244</v>
      </c>
      <c r="CU102" t="s">
        <v>1242</v>
      </c>
    </row>
    <row r="103" spans="1:151" x14ac:dyDescent="0.2">
      <c r="A103">
        <v>41464</v>
      </c>
      <c r="B103" t="s">
        <v>1243</v>
      </c>
      <c r="C103" t="s">
        <v>1244</v>
      </c>
      <c r="D103" t="s">
        <v>909</v>
      </c>
      <c r="E103" t="s">
        <v>1245</v>
      </c>
      <c r="F103" t="s">
        <v>171</v>
      </c>
      <c r="G103" t="str">
        <f>"0"</f>
        <v>0</v>
      </c>
      <c r="H103" s="1">
        <v>37536</v>
      </c>
      <c r="I103" t="s">
        <v>221</v>
      </c>
      <c r="K103" t="s">
        <v>819</v>
      </c>
      <c r="L103" t="s">
        <v>820</v>
      </c>
      <c r="M103" t="s">
        <v>224</v>
      </c>
      <c r="N103">
        <v>2024</v>
      </c>
      <c r="O103" t="s">
        <v>225</v>
      </c>
      <c r="P103" t="s">
        <v>178</v>
      </c>
      <c r="Q103" t="s">
        <v>172</v>
      </c>
      <c r="S103">
        <v>31977203</v>
      </c>
      <c r="T103" t="s">
        <v>226</v>
      </c>
      <c r="Y103" t="str">
        <f>"01AS"</f>
        <v>01AS</v>
      </c>
      <c r="Z103" t="s">
        <v>499</v>
      </c>
      <c r="AA103" t="s">
        <v>320</v>
      </c>
      <c r="AB103" t="s">
        <v>321</v>
      </c>
      <c r="AC103" t="s">
        <v>728</v>
      </c>
      <c r="AD103" t="s">
        <v>185</v>
      </c>
      <c r="AM103" t="s">
        <v>1246</v>
      </c>
      <c r="AS103">
        <v>3.75</v>
      </c>
      <c r="AU103" t="s">
        <v>235</v>
      </c>
      <c r="AV103" t="s">
        <v>236</v>
      </c>
      <c r="AW103" t="s">
        <v>264</v>
      </c>
      <c r="BM103" t="s">
        <v>1247</v>
      </c>
      <c r="BN103" t="s">
        <v>239</v>
      </c>
      <c r="BO103" t="s">
        <v>1248</v>
      </c>
      <c r="BP103" t="s">
        <v>241</v>
      </c>
      <c r="BQ103" t="s">
        <v>195</v>
      </c>
      <c r="BS103">
        <v>14627</v>
      </c>
      <c r="CD103" t="s">
        <v>195</v>
      </c>
      <c r="CM103" t="s">
        <v>1249</v>
      </c>
      <c r="CO103" t="s">
        <v>1248</v>
      </c>
      <c r="CP103" t="s">
        <v>1250</v>
      </c>
      <c r="CQ103" t="s">
        <v>541</v>
      </c>
      <c r="CS103" t="str">
        <f>"02459-3424"</f>
        <v>02459-3424</v>
      </c>
      <c r="CT103" t="s">
        <v>244</v>
      </c>
      <c r="CU103" t="s">
        <v>1251</v>
      </c>
    </row>
    <row r="104" spans="1:151" x14ac:dyDescent="0.2">
      <c r="A104">
        <v>36692</v>
      </c>
      <c r="B104" t="s">
        <v>1252</v>
      </c>
      <c r="C104" t="s">
        <v>1253</v>
      </c>
      <c r="D104" t="s">
        <v>1254</v>
      </c>
      <c r="E104" t="s">
        <v>1255</v>
      </c>
      <c r="F104" t="s">
        <v>171</v>
      </c>
      <c r="G104" t="s">
        <v>172</v>
      </c>
      <c r="H104" s="1">
        <v>36285</v>
      </c>
      <c r="I104" t="s">
        <v>221</v>
      </c>
      <c r="K104" t="s">
        <v>1256</v>
      </c>
      <c r="L104" t="s">
        <v>1257</v>
      </c>
      <c r="M104" t="s">
        <v>205</v>
      </c>
      <c r="N104">
        <v>2022</v>
      </c>
      <c r="O104" t="s">
        <v>1258</v>
      </c>
      <c r="P104" t="s">
        <v>178</v>
      </c>
      <c r="Q104" t="s">
        <v>172</v>
      </c>
      <c r="S104">
        <v>31378918</v>
      </c>
      <c r="T104" t="s">
        <v>1259</v>
      </c>
      <c r="U104" t="s">
        <v>424</v>
      </c>
      <c r="Y104" t="str">
        <f>"04HSEAS"</f>
        <v>04HSEAS</v>
      </c>
      <c r="Z104" t="s">
        <v>499</v>
      </c>
      <c r="AA104" t="s">
        <v>320</v>
      </c>
      <c r="AB104" t="s">
        <v>321</v>
      </c>
      <c r="AC104" t="s">
        <v>500</v>
      </c>
      <c r="AD104" t="s">
        <v>185</v>
      </c>
      <c r="AF104" t="s">
        <v>426</v>
      </c>
      <c r="AG104" t="s">
        <v>427</v>
      </c>
      <c r="AJ104" t="s">
        <v>1260</v>
      </c>
      <c r="AK104" t="s">
        <v>185</v>
      </c>
      <c r="AS104">
        <v>3.74</v>
      </c>
      <c r="AT104" t="s">
        <v>1261</v>
      </c>
      <c r="AV104" t="s">
        <v>473</v>
      </c>
      <c r="AW104" t="s">
        <v>430</v>
      </c>
      <c r="BM104" t="s">
        <v>1262</v>
      </c>
      <c r="BN104" t="s">
        <v>239</v>
      </c>
      <c r="BP104" t="s">
        <v>241</v>
      </c>
      <c r="BQ104" t="s">
        <v>195</v>
      </c>
      <c r="BS104">
        <v>14627</v>
      </c>
      <c r="CD104" t="s">
        <v>195</v>
      </c>
      <c r="CM104" t="s">
        <v>1263</v>
      </c>
      <c r="CP104" t="s">
        <v>1264</v>
      </c>
      <c r="CQ104" t="s">
        <v>541</v>
      </c>
      <c r="CS104" t="s">
        <v>1265</v>
      </c>
      <c r="CT104" t="s">
        <v>1259</v>
      </c>
      <c r="CU104" t="s">
        <v>1266</v>
      </c>
    </row>
    <row r="105" spans="1:151" x14ac:dyDescent="0.2">
      <c r="A105">
        <v>27974</v>
      </c>
      <c r="B105" t="s">
        <v>1267</v>
      </c>
      <c r="C105" t="s">
        <v>1268</v>
      </c>
      <c r="D105" t="s">
        <v>1269</v>
      </c>
      <c r="E105" t="s">
        <v>1270</v>
      </c>
      <c r="F105" t="s">
        <v>171</v>
      </c>
      <c r="H105" s="1">
        <v>34936</v>
      </c>
      <c r="I105" t="s">
        <v>173</v>
      </c>
      <c r="J105" t="s">
        <v>1271</v>
      </c>
      <c r="K105" t="s">
        <v>1035</v>
      </c>
      <c r="L105" t="s">
        <v>1036</v>
      </c>
      <c r="M105" t="s">
        <v>224</v>
      </c>
      <c r="N105">
        <v>2019</v>
      </c>
      <c r="O105" t="s">
        <v>279</v>
      </c>
      <c r="P105" t="s">
        <v>178</v>
      </c>
      <c r="Q105" t="s">
        <v>185</v>
      </c>
      <c r="BM105" t="s">
        <v>1272</v>
      </c>
      <c r="BN105" t="s">
        <v>1272</v>
      </c>
      <c r="BO105" t="s">
        <v>1272</v>
      </c>
      <c r="BP105" t="s">
        <v>1272</v>
      </c>
      <c r="BQ105" t="s">
        <v>1273</v>
      </c>
      <c r="BR105" t="s">
        <v>1272</v>
      </c>
      <c r="BS105" t="s">
        <v>1272</v>
      </c>
      <c r="BT105" t="s">
        <v>226</v>
      </c>
      <c r="BU105" t="s">
        <v>1272</v>
      </c>
      <c r="BW105" t="s">
        <v>1272</v>
      </c>
      <c r="BX105" t="s">
        <v>1272</v>
      </c>
      <c r="BY105" t="s">
        <v>1272</v>
      </c>
    </row>
    <row r="106" spans="1:151" x14ac:dyDescent="0.2">
      <c r="A106">
        <v>12999</v>
      </c>
      <c r="B106" t="s">
        <v>1274</v>
      </c>
      <c r="C106" t="s">
        <v>1275</v>
      </c>
      <c r="D106" t="s">
        <v>1276</v>
      </c>
      <c r="E106" t="s">
        <v>1277</v>
      </c>
      <c r="F106" t="s">
        <v>171</v>
      </c>
      <c r="G106" t="s">
        <v>172</v>
      </c>
      <c r="H106" s="1">
        <v>34982</v>
      </c>
      <c r="I106" t="s">
        <v>173</v>
      </c>
      <c r="K106" t="s">
        <v>1278</v>
      </c>
      <c r="M106" t="s">
        <v>306</v>
      </c>
      <c r="N106">
        <v>2015</v>
      </c>
      <c r="O106" t="s">
        <v>517</v>
      </c>
      <c r="P106" t="s">
        <v>178</v>
      </c>
      <c r="Q106" t="s">
        <v>172</v>
      </c>
      <c r="S106">
        <v>28202752</v>
      </c>
      <c r="T106" t="s">
        <v>196</v>
      </c>
      <c r="W106" t="s">
        <v>1279</v>
      </c>
      <c r="X106">
        <v>9147237826</v>
      </c>
      <c r="Y106" t="s">
        <v>186</v>
      </c>
      <c r="Z106" t="s">
        <v>282</v>
      </c>
      <c r="AA106">
        <v>2017</v>
      </c>
      <c r="AB106">
        <v>2017</v>
      </c>
      <c r="AC106" t="s">
        <v>1280</v>
      </c>
      <c r="AD106" t="s">
        <v>185</v>
      </c>
      <c r="AE106" t="s">
        <v>382</v>
      </c>
      <c r="AS106">
        <v>3.86</v>
      </c>
      <c r="AT106" t="s">
        <v>188</v>
      </c>
      <c r="AU106" t="s">
        <v>189</v>
      </c>
      <c r="AV106" t="s">
        <v>190</v>
      </c>
      <c r="AW106" t="s">
        <v>264</v>
      </c>
      <c r="BM106" t="s">
        <v>1281</v>
      </c>
      <c r="BN106" t="s">
        <v>193</v>
      </c>
      <c r="BP106" t="s">
        <v>194</v>
      </c>
      <c r="BQ106" t="s">
        <v>195</v>
      </c>
      <c r="BS106">
        <v>14627</v>
      </c>
      <c r="BT106" t="s">
        <v>196</v>
      </c>
      <c r="BU106">
        <v>9148868618</v>
      </c>
      <c r="BZ106" t="s">
        <v>1282</v>
      </c>
      <c r="CC106" t="s">
        <v>670</v>
      </c>
      <c r="CD106" t="s">
        <v>195</v>
      </c>
      <c r="CF106">
        <v>10583</v>
      </c>
      <c r="CG106" t="s">
        <v>196</v>
      </c>
      <c r="CH106">
        <v>9147237826</v>
      </c>
      <c r="CM106" t="s">
        <v>1282</v>
      </c>
      <c r="CP106" t="s">
        <v>194</v>
      </c>
      <c r="CQ106" t="s">
        <v>195</v>
      </c>
      <c r="CS106">
        <v>10583</v>
      </c>
      <c r="CT106" t="s">
        <v>196</v>
      </c>
      <c r="CU106">
        <v>9148868618</v>
      </c>
      <c r="ED106" t="s">
        <v>195</v>
      </c>
      <c r="EG106" t="s">
        <v>196</v>
      </c>
      <c r="EH106">
        <v>9147237826</v>
      </c>
      <c r="EM106" t="s">
        <v>1282</v>
      </c>
      <c r="EP106" t="s">
        <v>670</v>
      </c>
      <c r="EQ106" t="s">
        <v>195</v>
      </c>
      <c r="ES106">
        <v>10583</v>
      </c>
      <c r="ET106" t="s">
        <v>196</v>
      </c>
      <c r="EU106">
        <v>9147237826</v>
      </c>
    </row>
    <row r="107" spans="1:151" x14ac:dyDescent="0.2">
      <c r="A107">
        <v>24133</v>
      </c>
      <c r="B107" t="s">
        <v>1283</v>
      </c>
      <c r="C107" t="s">
        <v>1284</v>
      </c>
      <c r="D107" t="s">
        <v>1285</v>
      </c>
      <c r="E107" t="s">
        <v>1286</v>
      </c>
      <c r="F107" t="s">
        <v>171</v>
      </c>
      <c r="G107" t="s">
        <v>172</v>
      </c>
      <c r="H107" s="1">
        <v>35740</v>
      </c>
      <c r="I107" t="s">
        <v>173</v>
      </c>
      <c r="K107" t="s">
        <v>439</v>
      </c>
      <c r="L107" t="s">
        <v>175</v>
      </c>
      <c r="M107" t="s">
        <v>224</v>
      </c>
      <c r="N107">
        <v>2018</v>
      </c>
      <c r="O107" t="s">
        <v>354</v>
      </c>
      <c r="P107" t="s">
        <v>363</v>
      </c>
      <c r="Q107" t="s">
        <v>172</v>
      </c>
      <c r="S107">
        <v>29447787</v>
      </c>
      <c r="T107" t="s">
        <v>196</v>
      </c>
      <c r="W107" t="s">
        <v>1287</v>
      </c>
      <c r="X107">
        <v>5859056649</v>
      </c>
      <c r="Y107" t="s">
        <v>186</v>
      </c>
      <c r="Z107" t="s">
        <v>282</v>
      </c>
      <c r="AA107">
        <v>2019</v>
      </c>
      <c r="AB107">
        <v>2019</v>
      </c>
      <c r="AC107" t="s">
        <v>886</v>
      </c>
      <c r="AD107" t="s">
        <v>185</v>
      </c>
      <c r="AM107" t="s">
        <v>1288</v>
      </c>
      <c r="AN107" t="s">
        <v>396</v>
      </c>
      <c r="AS107">
        <v>2.82</v>
      </c>
      <c r="AT107" t="s">
        <v>188</v>
      </c>
      <c r="AU107" t="s">
        <v>189</v>
      </c>
      <c r="AV107" t="s">
        <v>190</v>
      </c>
      <c r="AW107" t="s">
        <v>210</v>
      </c>
      <c r="BM107" t="s">
        <v>1289</v>
      </c>
      <c r="BP107" t="s">
        <v>1290</v>
      </c>
      <c r="BQ107" t="s">
        <v>195</v>
      </c>
      <c r="BS107">
        <v>14564</v>
      </c>
      <c r="BT107" t="s">
        <v>196</v>
      </c>
      <c r="BU107">
        <v>5859058287</v>
      </c>
      <c r="BZ107" t="s">
        <v>1289</v>
      </c>
      <c r="CC107" t="s">
        <v>1290</v>
      </c>
      <c r="CD107" t="s">
        <v>195</v>
      </c>
      <c r="CF107">
        <v>14564</v>
      </c>
      <c r="CG107" t="s">
        <v>196</v>
      </c>
      <c r="CH107">
        <v>5859058287</v>
      </c>
      <c r="CM107" t="s">
        <v>1289</v>
      </c>
      <c r="CP107" t="s">
        <v>1290</v>
      </c>
      <c r="CQ107" t="s">
        <v>195</v>
      </c>
      <c r="CS107">
        <v>14564</v>
      </c>
      <c r="CT107" t="s">
        <v>196</v>
      </c>
      <c r="CU107">
        <v>5859058287</v>
      </c>
      <c r="ED107" t="s">
        <v>195</v>
      </c>
      <c r="EG107" t="s">
        <v>196</v>
      </c>
      <c r="EH107">
        <v>5859058287</v>
      </c>
      <c r="EM107" t="s">
        <v>1289</v>
      </c>
      <c r="EP107" t="s">
        <v>1290</v>
      </c>
      <c r="EQ107" t="s">
        <v>195</v>
      </c>
      <c r="ES107">
        <v>14564</v>
      </c>
      <c r="ET107" t="s">
        <v>196</v>
      </c>
      <c r="EU107">
        <v>5859058287</v>
      </c>
    </row>
    <row r="108" spans="1:151" x14ac:dyDescent="0.2">
      <c r="A108">
        <v>19636</v>
      </c>
      <c r="B108" t="s">
        <v>1283</v>
      </c>
      <c r="C108" t="s">
        <v>1284</v>
      </c>
      <c r="D108" t="s">
        <v>1285</v>
      </c>
      <c r="E108" t="s">
        <v>1286</v>
      </c>
      <c r="F108" t="s">
        <v>171</v>
      </c>
      <c r="G108" t="s">
        <v>172</v>
      </c>
      <c r="H108" s="1">
        <v>35740</v>
      </c>
      <c r="I108" t="s">
        <v>173</v>
      </c>
      <c r="K108" t="s">
        <v>1291</v>
      </c>
      <c r="M108" t="s">
        <v>306</v>
      </c>
      <c r="N108">
        <v>2017</v>
      </c>
      <c r="O108" t="s">
        <v>646</v>
      </c>
      <c r="P108" t="s">
        <v>363</v>
      </c>
      <c r="Q108" t="s">
        <v>172</v>
      </c>
      <c r="S108">
        <v>29447787</v>
      </c>
      <c r="T108" t="s">
        <v>196</v>
      </c>
      <c r="W108" t="s">
        <v>1287</v>
      </c>
      <c r="X108">
        <v>5859056649</v>
      </c>
      <c r="Y108" t="s">
        <v>186</v>
      </c>
      <c r="Z108" t="s">
        <v>282</v>
      </c>
      <c r="AA108">
        <v>2019</v>
      </c>
      <c r="AB108">
        <v>2019</v>
      </c>
      <c r="AC108" t="s">
        <v>886</v>
      </c>
      <c r="AD108" t="s">
        <v>185</v>
      </c>
      <c r="AM108" t="s">
        <v>1288</v>
      </c>
      <c r="AN108" t="s">
        <v>396</v>
      </c>
      <c r="AS108">
        <v>2.82</v>
      </c>
      <c r="AT108" t="s">
        <v>188</v>
      </c>
      <c r="AU108" t="s">
        <v>189</v>
      </c>
      <c r="AV108" t="s">
        <v>190</v>
      </c>
      <c r="AW108" t="s">
        <v>210</v>
      </c>
      <c r="BM108" t="s">
        <v>1289</v>
      </c>
      <c r="BP108" t="s">
        <v>1290</v>
      </c>
      <c r="BQ108" t="s">
        <v>195</v>
      </c>
      <c r="BS108">
        <v>14564</v>
      </c>
      <c r="BT108" t="s">
        <v>196</v>
      </c>
      <c r="BU108">
        <v>5859058287</v>
      </c>
      <c r="BZ108" t="s">
        <v>1289</v>
      </c>
      <c r="CC108" t="s">
        <v>1290</v>
      </c>
      <c r="CD108" t="s">
        <v>195</v>
      </c>
      <c r="CF108">
        <v>14564</v>
      </c>
      <c r="CG108" t="s">
        <v>196</v>
      </c>
      <c r="CH108">
        <v>5859058287</v>
      </c>
      <c r="CM108" t="s">
        <v>1289</v>
      </c>
      <c r="CP108" t="s">
        <v>1290</v>
      </c>
      <c r="CQ108" t="s">
        <v>195</v>
      </c>
      <c r="CS108">
        <v>14564</v>
      </c>
      <c r="CT108" t="s">
        <v>196</v>
      </c>
      <c r="CU108">
        <v>5859058287</v>
      </c>
      <c r="ED108" t="s">
        <v>195</v>
      </c>
      <c r="EG108" t="s">
        <v>196</v>
      </c>
      <c r="EH108">
        <v>5859058287</v>
      </c>
      <c r="EM108" t="s">
        <v>1289</v>
      </c>
      <c r="EP108" t="s">
        <v>1290</v>
      </c>
      <c r="EQ108" t="s">
        <v>195</v>
      </c>
      <c r="ES108">
        <v>14564</v>
      </c>
      <c r="ET108" t="s">
        <v>196</v>
      </c>
      <c r="EU108">
        <v>5859058287</v>
      </c>
    </row>
    <row r="109" spans="1:151" x14ac:dyDescent="0.2">
      <c r="A109">
        <v>45002</v>
      </c>
      <c r="B109" t="s">
        <v>1292</v>
      </c>
      <c r="C109" t="s">
        <v>1293</v>
      </c>
      <c r="E109" t="s">
        <v>1294</v>
      </c>
      <c r="F109" t="s">
        <v>171</v>
      </c>
      <c r="G109" t="str">
        <f>"0"</f>
        <v>0</v>
      </c>
      <c r="H109" s="1">
        <v>38340</v>
      </c>
      <c r="I109" t="s">
        <v>173</v>
      </c>
      <c r="K109" t="s">
        <v>1046</v>
      </c>
      <c r="L109" t="s">
        <v>1047</v>
      </c>
      <c r="M109" t="s">
        <v>176</v>
      </c>
      <c r="N109">
        <v>2025</v>
      </c>
      <c r="O109" t="s">
        <v>677</v>
      </c>
      <c r="P109" t="s">
        <v>178</v>
      </c>
      <c r="Q109" t="s">
        <v>172</v>
      </c>
      <c r="S109">
        <v>32264722</v>
      </c>
      <c r="T109" t="s">
        <v>226</v>
      </c>
      <c r="Y109" t="str">
        <f>"01AS"</f>
        <v>01AS</v>
      </c>
      <c r="Z109" t="s">
        <v>227</v>
      </c>
      <c r="AA109" t="s">
        <v>320</v>
      </c>
      <c r="AB109" t="s">
        <v>321</v>
      </c>
      <c r="AC109" t="s">
        <v>1236</v>
      </c>
      <c r="AD109" t="s">
        <v>185</v>
      </c>
      <c r="AF109" t="s">
        <v>426</v>
      </c>
      <c r="AG109" t="s">
        <v>427</v>
      </c>
      <c r="AJ109" t="s">
        <v>1295</v>
      </c>
      <c r="AK109" t="s">
        <v>185</v>
      </c>
      <c r="AS109">
        <v>3.9</v>
      </c>
      <c r="AU109" t="s">
        <v>235</v>
      </c>
      <c r="AV109" t="s">
        <v>236</v>
      </c>
      <c r="AW109" t="s">
        <v>715</v>
      </c>
      <c r="BM109" t="s">
        <v>340</v>
      </c>
      <c r="BN109" t="s">
        <v>239</v>
      </c>
      <c r="BO109" t="s">
        <v>1296</v>
      </c>
      <c r="BP109" t="s">
        <v>241</v>
      </c>
      <c r="BQ109" t="s">
        <v>195</v>
      </c>
      <c r="BS109">
        <v>14627</v>
      </c>
      <c r="CD109" t="s">
        <v>195</v>
      </c>
      <c r="CM109" t="s">
        <v>1297</v>
      </c>
      <c r="CO109" t="s">
        <v>1296</v>
      </c>
      <c r="CP109" t="s">
        <v>1298</v>
      </c>
      <c r="CQ109" t="s">
        <v>247</v>
      </c>
      <c r="CS109" t="s">
        <v>1299</v>
      </c>
      <c r="CT109" t="s">
        <v>244</v>
      </c>
      <c r="CU109" t="s">
        <v>1300</v>
      </c>
    </row>
    <row r="110" spans="1:151" x14ac:dyDescent="0.2">
      <c r="A110">
        <v>24256</v>
      </c>
      <c r="B110" t="s">
        <v>1301</v>
      </c>
      <c r="C110" t="s">
        <v>1302</v>
      </c>
      <c r="E110" t="s">
        <v>1303</v>
      </c>
      <c r="F110" t="s">
        <v>171</v>
      </c>
      <c r="G110" t="s">
        <v>172</v>
      </c>
      <c r="H110" s="1">
        <v>35055</v>
      </c>
      <c r="I110" t="s">
        <v>173</v>
      </c>
      <c r="K110" t="s">
        <v>1304</v>
      </c>
      <c r="L110" t="s">
        <v>1305</v>
      </c>
      <c r="M110" t="s">
        <v>224</v>
      </c>
      <c r="N110">
        <v>2018</v>
      </c>
      <c r="O110" t="s">
        <v>354</v>
      </c>
      <c r="P110" t="s">
        <v>178</v>
      </c>
      <c r="Q110" t="s">
        <v>172</v>
      </c>
      <c r="S110">
        <v>29474295</v>
      </c>
      <c r="T110" t="s">
        <v>196</v>
      </c>
      <c r="W110" t="s">
        <v>1306</v>
      </c>
      <c r="X110">
        <v>2673249672</v>
      </c>
      <c r="Y110" t="s">
        <v>186</v>
      </c>
      <c r="Z110" t="s">
        <v>282</v>
      </c>
      <c r="AA110">
        <v>2019</v>
      </c>
      <c r="AB110">
        <v>2019</v>
      </c>
      <c r="AC110" t="s">
        <v>1307</v>
      </c>
      <c r="AD110" t="s">
        <v>185</v>
      </c>
      <c r="AM110" t="s">
        <v>1308</v>
      </c>
      <c r="AN110" t="s">
        <v>1309</v>
      </c>
      <c r="AS110">
        <v>3.25</v>
      </c>
      <c r="AT110" t="s">
        <v>188</v>
      </c>
      <c r="AU110" t="s">
        <v>189</v>
      </c>
      <c r="AV110" t="s">
        <v>190</v>
      </c>
      <c r="AW110" t="s">
        <v>264</v>
      </c>
      <c r="BM110" t="s">
        <v>1310</v>
      </c>
      <c r="BN110" t="s">
        <v>193</v>
      </c>
      <c r="BP110" t="s">
        <v>194</v>
      </c>
      <c r="BQ110" t="s">
        <v>195</v>
      </c>
      <c r="BS110">
        <v>14627</v>
      </c>
      <c r="BT110" t="s">
        <v>196</v>
      </c>
      <c r="BU110">
        <v>2158045786</v>
      </c>
      <c r="BZ110" t="s">
        <v>1310</v>
      </c>
      <c r="CA110" t="s">
        <v>193</v>
      </c>
      <c r="CC110" t="s">
        <v>194</v>
      </c>
      <c r="CD110" t="s">
        <v>195</v>
      </c>
      <c r="CF110">
        <v>14627</v>
      </c>
      <c r="CG110" t="s">
        <v>196</v>
      </c>
      <c r="CH110">
        <v>2158045786</v>
      </c>
      <c r="CM110" t="s">
        <v>1311</v>
      </c>
      <c r="CP110" t="s">
        <v>1312</v>
      </c>
      <c r="CQ110" t="s">
        <v>195</v>
      </c>
      <c r="CS110">
        <v>14620</v>
      </c>
      <c r="CT110" t="s">
        <v>196</v>
      </c>
      <c r="CU110">
        <v>2158045786</v>
      </c>
      <c r="DZ110" t="s">
        <v>1313</v>
      </c>
      <c r="EC110" t="s">
        <v>649</v>
      </c>
      <c r="ED110" t="s">
        <v>195</v>
      </c>
      <c r="EF110">
        <v>19111</v>
      </c>
      <c r="EG110" t="s">
        <v>196</v>
      </c>
      <c r="EH110">
        <v>2158045786</v>
      </c>
      <c r="EM110" t="s">
        <v>1310</v>
      </c>
      <c r="EN110" t="s">
        <v>193</v>
      </c>
      <c r="EP110" t="s">
        <v>194</v>
      </c>
      <c r="EQ110" t="s">
        <v>195</v>
      </c>
      <c r="ES110">
        <v>14627</v>
      </c>
      <c r="ET110" t="s">
        <v>196</v>
      </c>
      <c r="EU110">
        <v>2158045786</v>
      </c>
    </row>
    <row r="111" spans="1:151" x14ac:dyDescent="0.2">
      <c r="A111">
        <v>26617</v>
      </c>
      <c r="B111" t="s">
        <v>1314</v>
      </c>
      <c r="C111" t="s">
        <v>1315</v>
      </c>
      <c r="D111" t="s">
        <v>1316</v>
      </c>
      <c r="E111" t="s">
        <v>1317</v>
      </c>
      <c r="F111" t="s">
        <v>171</v>
      </c>
      <c r="G111" t="s">
        <v>172</v>
      </c>
      <c r="H111" s="1">
        <v>35491</v>
      </c>
      <c r="I111" t="s">
        <v>221</v>
      </c>
      <c r="K111" t="s">
        <v>222</v>
      </c>
      <c r="L111" t="s">
        <v>223</v>
      </c>
      <c r="M111" t="s">
        <v>224</v>
      </c>
      <c r="N111">
        <v>2019</v>
      </c>
      <c r="O111" t="s">
        <v>279</v>
      </c>
      <c r="P111" t="s">
        <v>363</v>
      </c>
      <c r="Q111" t="s">
        <v>172</v>
      </c>
      <c r="S111">
        <v>30052147</v>
      </c>
      <c r="T111" t="s">
        <v>869</v>
      </c>
      <c r="U111" t="s">
        <v>180</v>
      </c>
      <c r="V111" s="2">
        <v>43968</v>
      </c>
      <c r="W111" t="s">
        <v>1318</v>
      </c>
      <c r="X111">
        <v>5857474279</v>
      </c>
      <c r="Y111" t="s">
        <v>186</v>
      </c>
      <c r="Z111" t="s">
        <v>282</v>
      </c>
      <c r="AA111">
        <v>2020</v>
      </c>
      <c r="AB111">
        <v>2020</v>
      </c>
      <c r="AC111" t="s">
        <v>208</v>
      </c>
      <c r="AD111" t="s">
        <v>172</v>
      </c>
      <c r="AS111">
        <v>3.07</v>
      </c>
      <c r="AT111" t="s">
        <v>188</v>
      </c>
      <c r="AU111" t="s">
        <v>189</v>
      </c>
      <c r="AV111" t="s">
        <v>190</v>
      </c>
      <c r="AW111" t="s">
        <v>191</v>
      </c>
      <c r="BM111" t="s">
        <v>1319</v>
      </c>
      <c r="BN111" t="s">
        <v>193</v>
      </c>
      <c r="BP111" t="s">
        <v>194</v>
      </c>
      <c r="BQ111" t="s">
        <v>195</v>
      </c>
      <c r="BS111">
        <v>14627</v>
      </c>
      <c r="BT111" t="s">
        <v>196</v>
      </c>
      <c r="BU111">
        <v>5857473656</v>
      </c>
      <c r="CM111" t="s">
        <v>1320</v>
      </c>
      <c r="CP111" t="s">
        <v>194</v>
      </c>
      <c r="CQ111" t="s">
        <v>195</v>
      </c>
      <c r="CS111">
        <v>15627</v>
      </c>
      <c r="CT111" t="s">
        <v>196</v>
      </c>
      <c r="CU111">
        <v>5857473656</v>
      </c>
    </row>
    <row r="112" spans="1:151" x14ac:dyDescent="0.2">
      <c r="A112">
        <v>12776</v>
      </c>
      <c r="B112" t="s">
        <v>1321</v>
      </c>
      <c r="C112" t="s">
        <v>1322</v>
      </c>
      <c r="D112" t="s">
        <v>1323</v>
      </c>
      <c r="E112" t="s">
        <v>1324</v>
      </c>
      <c r="F112" t="s">
        <v>171</v>
      </c>
      <c r="G112" t="s">
        <v>172</v>
      </c>
      <c r="H112" s="1">
        <v>34461</v>
      </c>
      <c r="I112" t="s">
        <v>221</v>
      </c>
      <c r="K112" t="s">
        <v>547</v>
      </c>
      <c r="L112" t="s">
        <v>548</v>
      </c>
      <c r="M112" t="s">
        <v>306</v>
      </c>
      <c r="N112">
        <v>2015</v>
      </c>
      <c r="O112" t="s">
        <v>517</v>
      </c>
      <c r="P112" t="s">
        <v>178</v>
      </c>
      <c r="Q112" t="s">
        <v>172</v>
      </c>
      <c r="R112" t="s">
        <v>510</v>
      </c>
      <c r="S112">
        <v>27881651</v>
      </c>
      <c r="BM112" t="s">
        <v>1325</v>
      </c>
    </row>
    <row r="113" spans="1:151" x14ac:dyDescent="0.2">
      <c r="A113">
        <v>13366</v>
      </c>
      <c r="B113" t="s">
        <v>1321</v>
      </c>
      <c r="C113" t="s">
        <v>1322</v>
      </c>
      <c r="D113" t="s">
        <v>1323</v>
      </c>
      <c r="E113" t="s">
        <v>1324</v>
      </c>
      <c r="F113" t="s">
        <v>171</v>
      </c>
      <c r="G113" t="s">
        <v>172</v>
      </c>
      <c r="H113" s="1">
        <v>34461</v>
      </c>
      <c r="I113" t="s">
        <v>221</v>
      </c>
      <c r="K113" t="s">
        <v>1326</v>
      </c>
      <c r="L113" t="s">
        <v>548</v>
      </c>
      <c r="M113" t="s">
        <v>224</v>
      </c>
      <c r="N113">
        <v>2015</v>
      </c>
      <c r="O113" t="s">
        <v>692</v>
      </c>
      <c r="P113" t="s">
        <v>178</v>
      </c>
      <c r="Q113" t="s">
        <v>172</v>
      </c>
      <c r="R113" t="s">
        <v>510</v>
      </c>
      <c r="S113">
        <v>27881651</v>
      </c>
      <c r="BM113" t="s">
        <v>1325</v>
      </c>
    </row>
    <row r="114" spans="1:151" x14ac:dyDescent="0.2">
      <c r="A114">
        <v>43781</v>
      </c>
      <c r="B114" t="s">
        <v>1327</v>
      </c>
      <c r="C114" t="s">
        <v>1328</v>
      </c>
      <c r="D114" t="s">
        <v>1329</v>
      </c>
      <c r="E114" t="s">
        <v>1330</v>
      </c>
      <c r="F114" t="s">
        <v>1331</v>
      </c>
      <c r="G114" t="str">
        <f>"0"</f>
        <v>0</v>
      </c>
      <c r="H114" s="1">
        <v>38236</v>
      </c>
      <c r="I114" t="s">
        <v>173</v>
      </c>
      <c r="K114" t="s">
        <v>1332</v>
      </c>
      <c r="L114" t="s">
        <v>1333</v>
      </c>
      <c r="M114" t="s">
        <v>176</v>
      </c>
      <c r="N114">
        <v>2025</v>
      </c>
      <c r="O114" t="s">
        <v>677</v>
      </c>
      <c r="P114" t="s">
        <v>178</v>
      </c>
      <c r="Q114" t="s">
        <v>172</v>
      </c>
      <c r="S114">
        <v>32357707</v>
      </c>
      <c r="T114" t="s">
        <v>226</v>
      </c>
      <c r="Y114" t="str">
        <f>"01AS"</f>
        <v>01AS</v>
      </c>
      <c r="Z114" t="s">
        <v>499</v>
      </c>
      <c r="AA114" t="s">
        <v>320</v>
      </c>
      <c r="AB114" t="s">
        <v>321</v>
      </c>
      <c r="AC114" t="s">
        <v>1334</v>
      </c>
      <c r="AD114" t="s">
        <v>185</v>
      </c>
      <c r="AS114">
        <v>3.41</v>
      </c>
      <c r="AU114" t="s">
        <v>472</v>
      </c>
      <c r="AV114" t="s">
        <v>473</v>
      </c>
      <c r="AW114" t="s">
        <v>264</v>
      </c>
      <c r="BM114" t="s">
        <v>1335</v>
      </c>
      <c r="BN114" t="s">
        <v>239</v>
      </c>
      <c r="BO114" t="s">
        <v>1336</v>
      </c>
      <c r="BP114" t="s">
        <v>241</v>
      </c>
      <c r="BQ114" t="s">
        <v>195</v>
      </c>
      <c r="BS114">
        <v>14627</v>
      </c>
      <c r="CD114" t="s">
        <v>195</v>
      </c>
      <c r="CM114" t="s">
        <v>1337</v>
      </c>
      <c r="CO114" t="s">
        <v>1336</v>
      </c>
      <c r="CP114" t="s">
        <v>1338</v>
      </c>
      <c r="CQ114" t="s">
        <v>541</v>
      </c>
      <c r="CS114" t="s">
        <v>1339</v>
      </c>
      <c r="CT114" t="s">
        <v>244</v>
      </c>
      <c r="CU114" t="s">
        <v>1340</v>
      </c>
    </row>
    <row r="115" spans="1:151" x14ac:dyDescent="0.2">
      <c r="A115">
        <v>27205</v>
      </c>
      <c r="B115" t="s">
        <v>1341</v>
      </c>
      <c r="C115" t="s">
        <v>1342</v>
      </c>
      <c r="D115" t="s">
        <v>1343</v>
      </c>
      <c r="E115" t="s">
        <v>1344</v>
      </c>
      <c r="F115" t="s">
        <v>171</v>
      </c>
      <c r="G115" t="str">
        <f>"0"</f>
        <v>0</v>
      </c>
      <c r="K115" t="s">
        <v>1345</v>
      </c>
      <c r="L115" t="s">
        <v>1346</v>
      </c>
      <c r="M115" t="s">
        <v>255</v>
      </c>
      <c r="N115" t="s">
        <v>1347</v>
      </c>
      <c r="O115" t="s">
        <v>1348</v>
      </c>
      <c r="P115" t="s">
        <v>178</v>
      </c>
      <c r="Q115" t="s">
        <v>172</v>
      </c>
      <c r="S115">
        <v>30873292</v>
      </c>
      <c r="T115" t="s">
        <v>1349</v>
      </c>
      <c r="U115" t="s">
        <v>180</v>
      </c>
      <c r="V115" s="2">
        <v>44332</v>
      </c>
      <c r="W115" t="s">
        <v>1350</v>
      </c>
      <c r="X115" t="s">
        <v>1351</v>
      </c>
      <c r="Y115" t="s">
        <v>186</v>
      </c>
      <c r="Z115" t="s">
        <v>282</v>
      </c>
      <c r="AA115">
        <v>2021</v>
      </c>
      <c r="AB115">
        <v>2021</v>
      </c>
      <c r="AC115" t="s">
        <v>1280</v>
      </c>
      <c r="AD115" t="s">
        <v>172</v>
      </c>
      <c r="AS115">
        <v>2.98</v>
      </c>
      <c r="AT115" t="s">
        <v>188</v>
      </c>
      <c r="AU115" t="s">
        <v>189</v>
      </c>
      <c r="AV115" t="s">
        <v>190</v>
      </c>
      <c r="AW115" t="s">
        <v>191</v>
      </c>
      <c r="BM115" t="s">
        <v>1352</v>
      </c>
      <c r="BN115" t="s">
        <v>193</v>
      </c>
      <c r="BP115" t="s">
        <v>194</v>
      </c>
      <c r="BQ115" t="s">
        <v>195</v>
      </c>
      <c r="BS115">
        <v>14627</v>
      </c>
      <c r="BT115" t="s">
        <v>196</v>
      </c>
      <c r="BU115">
        <v>5859534539</v>
      </c>
      <c r="CM115" t="s">
        <v>1353</v>
      </c>
      <c r="CP115" t="s">
        <v>194</v>
      </c>
      <c r="CQ115" t="s">
        <v>195</v>
      </c>
      <c r="CS115">
        <v>14619</v>
      </c>
      <c r="CT115" t="s">
        <v>196</v>
      </c>
      <c r="CU115">
        <v>7866724062</v>
      </c>
    </row>
    <row r="116" spans="1:151" x14ac:dyDescent="0.2">
      <c r="A116">
        <v>19410</v>
      </c>
      <c r="B116" t="s">
        <v>1354</v>
      </c>
      <c r="C116" t="s">
        <v>1355</v>
      </c>
      <c r="E116" t="s">
        <v>1356</v>
      </c>
      <c r="F116" t="s">
        <v>171</v>
      </c>
      <c r="K116" t="s">
        <v>1357</v>
      </c>
      <c r="L116" t="s">
        <v>1358</v>
      </c>
      <c r="M116" t="s">
        <v>224</v>
      </c>
      <c r="N116">
        <v>2016</v>
      </c>
      <c r="O116" t="s">
        <v>410</v>
      </c>
      <c r="P116" t="s">
        <v>178</v>
      </c>
      <c r="Q116" t="s">
        <v>172</v>
      </c>
      <c r="S116">
        <v>27121207</v>
      </c>
      <c r="T116" t="s">
        <v>196</v>
      </c>
      <c r="W116" t="s">
        <v>1359</v>
      </c>
      <c r="X116">
        <v>5187831381</v>
      </c>
      <c r="Y116" t="s">
        <v>802</v>
      </c>
      <c r="Z116" t="s">
        <v>1360</v>
      </c>
      <c r="AA116" t="s">
        <v>615</v>
      </c>
      <c r="AB116" t="s">
        <v>259</v>
      </c>
      <c r="AC116" t="s">
        <v>804</v>
      </c>
      <c r="AD116" t="s">
        <v>185</v>
      </c>
      <c r="AS116" t="str">
        <f>"0"</f>
        <v>0</v>
      </c>
      <c r="AT116" t="s">
        <v>188</v>
      </c>
      <c r="AU116" t="s">
        <v>189</v>
      </c>
      <c r="AV116" t="s">
        <v>190</v>
      </c>
      <c r="AW116" t="s">
        <v>264</v>
      </c>
      <c r="BM116" t="s">
        <v>1361</v>
      </c>
      <c r="BP116" t="s">
        <v>194</v>
      </c>
      <c r="BQ116" t="s">
        <v>195</v>
      </c>
      <c r="BS116">
        <v>14607</v>
      </c>
      <c r="BT116" t="s">
        <v>196</v>
      </c>
      <c r="BU116">
        <v>5182576913</v>
      </c>
      <c r="BZ116" t="s">
        <v>1362</v>
      </c>
      <c r="CC116" t="s">
        <v>1363</v>
      </c>
      <c r="CD116" t="s">
        <v>195</v>
      </c>
      <c r="CF116">
        <v>12110</v>
      </c>
      <c r="CG116" t="s">
        <v>196</v>
      </c>
      <c r="CH116">
        <v>5187831381</v>
      </c>
      <c r="CM116" t="s">
        <v>1361</v>
      </c>
      <c r="CP116" t="s">
        <v>194</v>
      </c>
      <c r="CQ116" t="s">
        <v>195</v>
      </c>
      <c r="CS116">
        <v>14607</v>
      </c>
      <c r="CT116" t="s">
        <v>196</v>
      </c>
      <c r="CU116">
        <v>5182576913</v>
      </c>
      <c r="EM116" t="s">
        <v>1362</v>
      </c>
      <c r="EP116" t="s">
        <v>1363</v>
      </c>
      <c r="EQ116" t="s">
        <v>195</v>
      </c>
      <c r="ES116">
        <v>12110</v>
      </c>
      <c r="ET116" t="s">
        <v>196</v>
      </c>
      <c r="EU116">
        <v>5187831381</v>
      </c>
    </row>
    <row r="117" spans="1:151" x14ac:dyDescent="0.2">
      <c r="A117">
        <v>23329</v>
      </c>
      <c r="B117" t="s">
        <v>1364</v>
      </c>
      <c r="C117" t="s">
        <v>1365</v>
      </c>
      <c r="D117" t="s">
        <v>1366</v>
      </c>
      <c r="E117" t="s">
        <v>1367</v>
      </c>
      <c r="F117" t="s">
        <v>1368</v>
      </c>
      <c r="H117" s="1">
        <v>34893</v>
      </c>
      <c r="I117" t="s">
        <v>221</v>
      </c>
      <c r="J117" t="s">
        <v>1369</v>
      </c>
      <c r="K117" t="s">
        <v>1304</v>
      </c>
      <c r="L117" t="s">
        <v>633</v>
      </c>
      <c r="M117" t="s">
        <v>224</v>
      </c>
      <c r="N117">
        <v>2017</v>
      </c>
      <c r="O117" t="s">
        <v>441</v>
      </c>
      <c r="P117" t="s">
        <v>178</v>
      </c>
      <c r="Q117" t="s">
        <v>185</v>
      </c>
    </row>
    <row r="118" spans="1:151" x14ac:dyDescent="0.2">
      <c r="A118">
        <v>24865</v>
      </c>
      <c r="B118" t="s">
        <v>388</v>
      </c>
      <c r="C118" t="s">
        <v>1370</v>
      </c>
      <c r="E118" t="s">
        <v>1371</v>
      </c>
      <c r="F118" t="s">
        <v>171</v>
      </c>
      <c r="K118" t="s">
        <v>1372</v>
      </c>
      <c r="L118" t="s">
        <v>1373</v>
      </c>
      <c r="M118" t="s">
        <v>176</v>
      </c>
      <c r="N118">
        <v>2017</v>
      </c>
      <c r="O118" t="s">
        <v>177</v>
      </c>
      <c r="P118" t="s">
        <v>178</v>
      </c>
      <c r="Q118" t="s">
        <v>172</v>
      </c>
    </row>
    <row r="119" spans="1:151" x14ac:dyDescent="0.2">
      <c r="A119">
        <v>34419</v>
      </c>
      <c r="B119" t="s">
        <v>1374</v>
      </c>
      <c r="C119" t="s">
        <v>1375</v>
      </c>
      <c r="E119" t="s">
        <v>1376</v>
      </c>
      <c r="F119" t="s">
        <v>171</v>
      </c>
      <c r="I119" t="s">
        <v>173</v>
      </c>
      <c r="K119" t="s">
        <v>1377</v>
      </c>
      <c r="L119" t="s">
        <v>1378</v>
      </c>
      <c r="M119" t="s">
        <v>306</v>
      </c>
      <c r="N119">
        <v>2020</v>
      </c>
      <c r="O119" t="s">
        <v>1379</v>
      </c>
      <c r="P119" t="s">
        <v>509</v>
      </c>
      <c r="Q119" t="s">
        <v>185</v>
      </c>
      <c r="BM119" t="s">
        <v>1380</v>
      </c>
      <c r="BP119" t="s">
        <v>1381</v>
      </c>
      <c r="BR119" t="s">
        <v>1381</v>
      </c>
      <c r="BS119">
        <v>100871</v>
      </c>
      <c r="BT119" t="s">
        <v>1382</v>
      </c>
      <c r="BU119">
        <v>18811355492</v>
      </c>
      <c r="BW119">
        <v>18811355492</v>
      </c>
      <c r="BX119" t="s">
        <v>1383</v>
      </c>
      <c r="BY119" t="s">
        <v>1384</v>
      </c>
    </row>
    <row r="120" spans="1:151" x14ac:dyDescent="0.2">
      <c r="A120">
        <v>45279</v>
      </c>
      <c r="B120" t="s">
        <v>1385</v>
      </c>
      <c r="C120" t="s">
        <v>1386</v>
      </c>
      <c r="D120" t="s">
        <v>1387</v>
      </c>
      <c r="E120" t="s">
        <v>1388</v>
      </c>
      <c r="F120" t="s">
        <v>171</v>
      </c>
      <c r="G120" t="str">
        <f>"0"</f>
        <v>0</v>
      </c>
      <c r="H120" s="1">
        <v>34975</v>
      </c>
      <c r="I120" t="s">
        <v>221</v>
      </c>
      <c r="K120" t="s">
        <v>687</v>
      </c>
      <c r="L120" t="s">
        <v>204</v>
      </c>
      <c r="M120" t="s">
        <v>1389</v>
      </c>
      <c r="N120">
        <v>2024</v>
      </c>
      <c r="O120" t="s">
        <v>1390</v>
      </c>
      <c r="P120" t="s">
        <v>178</v>
      </c>
      <c r="Q120" t="s">
        <v>172</v>
      </c>
      <c r="R120" t="s">
        <v>510</v>
      </c>
      <c r="S120">
        <v>31522588</v>
      </c>
      <c r="BM120" t="s">
        <v>1391</v>
      </c>
    </row>
    <row r="121" spans="1:151" x14ac:dyDescent="0.2">
      <c r="A121">
        <v>39213</v>
      </c>
      <c r="B121" t="s">
        <v>1392</v>
      </c>
      <c r="C121" t="s">
        <v>1393</v>
      </c>
      <c r="D121" t="s">
        <v>1394</v>
      </c>
      <c r="E121" t="s">
        <v>1395</v>
      </c>
      <c r="F121" t="s">
        <v>171</v>
      </c>
      <c r="G121" t="str">
        <f>"0"</f>
        <v>0</v>
      </c>
      <c r="H121" s="1">
        <v>37690</v>
      </c>
      <c r="I121" t="s">
        <v>173</v>
      </c>
      <c r="K121" t="s">
        <v>1396</v>
      </c>
      <c r="L121" t="s">
        <v>1397</v>
      </c>
      <c r="M121" t="s">
        <v>224</v>
      </c>
      <c r="N121">
        <v>2023</v>
      </c>
      <c r="O121" t="s">
        <v>597</v>
      </c>
      <c r="P121" t="s">
        <v>178</v>
      </c>
      <c r="Q121" t="s">
        <v>172</v>
      </c>
      <c r="S121">
        <v>31980067</v>
      </c>
      <c r="T121" t="s">
        <v>226</v>
      </c>
      <c r="Y121" t="str">
        <f>"01AS"</f>
        <v>01AS</v>
      </c>
      <c r="Z121" t="s">
        <v>499</v>
      </c>
      <c r="AA121" t="s">
        <v>228</v>
      </c>
      <c r="AB121" t="s">
        <v>229</v>
      </c>
      <c r="AC121" t="s">
        <v>1295</v>
      </c>
      <c r="AD121" t="s">
        <v>185</v>
      </c>
      <c r="AS121">
        <v>3.53</v>
      </c>
      <c r="AU121" t="s">
        <v>472</v>
      </c>
      <c r="AV121" t="s">
        <v>473</v>
      </c>
      <c r="AW121" t="s">
        <v>715</v>
      </c>
      <c r="BM121" t="s">
        <v>1398</v>
      </c>
      <c r="BN121" t="s">
        <v>239</v>
      </c>
      <c r="BO121" t="s">
        <v>1399</v>
      </c>
      <c r="BP121" t="s">
        <v>241</v>
      </c>
      <c r="BQ121" t="s">
        <v>195</v>
      </c>
      <c r="BS121">
        <v>14627</v>
      </c>
      <c r="BZ121" t="s">
        <v>266</v>
      </c>
      <c r="CB121" t="s">
        <v>267</v>
      </c>
      <c r="CD121" t="s">
        <v>195</v>
      </c>
      <c r="CF121">
        <v>14627</v>
      </c>
      <c r="CG121" t="s">
        <v>244</v>
      </c>
      <c r="CM121" t="s">
        <v>1400</v>
      </c>
      <c r="CO121" t="s">
        <v>1399</v>
      </c>
      <c r="CP121" t="s">
        <v>1401</v>
      </c>
      <c r="CQ121" t="s">
        <v>247</v>
      </c>
      <c r="CS121" t="s">
        <v>1402</v>
      </c>
      <c r="CT121" t="s">
        <v>244</v>
      </c>
      <c r="CU121" t="s">
        <v>1403</v>
      </c>
    </row>
    <row r="122" spans="1:151" x14ac:dyDescent="0.2">
      <c r="A122">
        <v>10078</v>
      </c>
      <c r="B122" t="s">
        <v>1404</v>
      </c>
      <c r="C122" t="s">
        <v>1405</v>
      </c>
      <c r="D122" t="s">
        <v>1406</v>
      </c>
      <c r="E122" t="s">
        <v>1407</v>
      </c>
      <c r="F122" t="s">
        <v>171</v>
      </c>
      <c r="G122" t="s">
        <v>172</v>
      </c>
      <c r="H122" s="1">
        <v>34402</v>
      </c>
      <c r="I122" t="s">
        <v>221</v>
      </c>
      <c r="K122" t="s">
        <v>1408</v>
      </c>
      <c r="L122" t="s">
        <v>1409</v>
      </c>
      <c r="M122" t="s">
        <v>176</v>
      </c>
      <c r="N122">
        <v>2015</v>
      </c>
      <c r="O122" t="s">
        <v>1014</v>
      </c>
      <c r="P122" t="s">
        <v>178</v>
      </c>
      <c r="Q122" t="s">
        <v>172</v>
      </c>
      <c r="S122">
        <v>27754252</v>
      </c>
      <c r="T122" t="s">
        <v>196</v>
      </c>
      <c r="W122" t="s">
        <v>1410</v>
      </c>
      <c r="X122">
        <v>2163370429</v>
      </c>
      <c r="Y122" t="s">
        <v>186</v>
      </c>
      <c r="Z122" t="s">
        <v>282</v>
      </c>
      <c r="AA122">
        <v>2016</v>
      </c>
      <c r="AB122">
        <v>2016</v>
      </c>
      <c r="AC122" t="s">
        <v>1280</v>
      </c>
      <c r="AD122" t="s">
        <v>185</v>
      </c>
      <c r="AE122" t="s">
        <v>960</v>
      </c>
      <c r="AM122" t="s">
        <v>696</v>
      </c>
      <c r="AS122">
        <v>3.48</v>
      </c>
      <c r="AT122" t="s">
        <v>188</v>
      </c>
      <c r="AU122" t="s">
        <v>189</v>
      </c>
      <c r="AV122" t="s">
        <v>190</v>
      </c>
      <c r="AW122" t="s">
        <v>264</v>
      </c>
      <c r="BM122" t="s">
        <v>1411</v>
      </c>
      <c r="BN122" t="s">
        <v>487</v>
      </c>
      <c r="BP122" t="s">
        <v>194</v>
      </c>
      <c r="BQ122" t="s">
        <v>195</v>
      </c>
      <c r="BS122">
        <v>14627</v>
      </c>
      <c r="BT122" t="s">
        <v>196</v>
      </c>
      <c r="BU122">
        <v>2167125037</v>
      </c>
      <c r="BZ122" t="s">
        <v>1412</v>
      </c>
      <c r="CC122" t="s">
        <v>1413</v>
      </c>
      <c r="CD122" t="s">
        <v>1414</v>
      </c>
      <c r="CF122">
        <v>44120</v>
      </c>
      <c r="CG122" t="s">
        <v>196</v>
      </c>
      <c r="CH122">
        <v>2163710539</v>
      </c>
      <c r="CM122" t="s">
        <v>1415</v>
      </c>
      <c r="CN122" t="s">
        <v>487</v>
      </c>
      <c r="CP122" t="s">
        <v>194</v>
      </c>
      <c r="CQ122" t="s">
        <v>195</v>
      </c>
      <c r="CS122">
        <v>14627</v>
      </c>
      <c r="CT122" t="s">
        <v>196</v>
      </c>
      <c r="CU122">
        <v>2167125037</v>
      </c>
      <c r="DZ122" t="s">
        <v>1412</v>
      </c>
      <c r="EC122" t="s">
        <v>1413</v>
      </c>
      <c r="ED122" t="s">
        <v>1414</v>
      </c>
      <c r="EF122">
        <v>44120</v>
      </c>
      <c r="EG122" t="s">
        <v>196</v>
      </c>
      <c r="EM122" t="s">
        <v>1412</v>
      </c>
      <c r="EP122" t="s">
        <v>1413</v>
      </c>
      <c r="EQ122" t="s">
        <v>1414</v>
      </c>
      <c r="ES122">
        <v>44120</v>
      </c>
      <c r="ET122" t="s">
        <v>196</v>
      </c>
      <c r="EU122">
        <v>2163710539</v>
      </c>
    </row>
    <row r="123" spans="1:151" x14ac:dyDescent="0.2">
      <c r="A123">
        <v>24619</v>
      </c>
      <c r="B123" t="s">
        <v>1416</v>
      </c>
      <c r="C123" t="s">
        <v>1417</v>
      </c>
      <c r="D123" t="s">
        <v>1418</v>
      </c>
      <c r="E123" t="s">
        <v>1419</v>
      </c>
      <c r="F123" t="s">
        <v>171</v>
      </c>
      <c r="G123" t="s">
        <v>172</v>
      </c>
      <c r="H123" s="1">
        <v>35804</v>
      </c>
      <c r="I123" t="s">
        <v>221</v>
      </c>
      <c r="K123" t="s">
        <v>632</v>
      </c>
      <c r="L123" t="s">
        <v>633</v>
      </c>
      <c r="M123" t="s">
        <v>306</v>
      </c>
      <c r="N123">
        <v>2018</v>
      </c>
      <c r="O123" t="s">
        <v>307</v>
      </c>
      <c r="P123" t="s">
        <v>178</v>
      </c>
      <c r="Q123" t="s">
        <v>172</v>
      </c>
      <c r="S123">
        <v>29876594</v>
      </c>
      <c r="T123" t="s">
        <v>196</v>
      </c>
      <c r="W123" t="s">
        <v>1420</v>
      </c>
      <c r="X123">
        <v>2089640171</v>
      </c>
      <c r="Y123" t="s">
        <v>186</v>
      </c>
      <c r="Z123" t="s">
        <v>282</v>
      </c>
      <c r="AA123">
        <v>2020</v>
      </c>
      <c r="AB123">
        <v>2020</v>
      </c>
      <c r="AC123" t="s">
        <v>1288</v>
      </c>
      <c r="AD123" t="s">
        <v>185</v>
      </c>
      <c r="AM123" t="s">
        <v>636</v>
      </c>
      <c r="AS123">
        <v>3</v>
      </c>
      <c r="AT123" t="s">
        <v>188</v>
      </c>
      <c r="AU123" t="s">
        <v>189</v>
      </c>
      <c r="AV123" t="s">
        <v>190</v>
      </c>
      <c r="AW123" t="s">
        <v>264</v>
      </c>
      <c r="BM123" t="s">
        <v>1421</v>
      </c>
      <c r="BN123" t="s">
        <v>193</v>
      </c>
      <c r="BP123" t="s">
        <v>194</v>
      </c>
      <c r="BQ123" t="s">
        <v>195</v>
      </c>
      <c r="BS123">
        <v>14627</v>
      </c>
      <c r="BT123" t="s">
        <v>196</v>
      </c>
      <c r="BU123">
        <v>2086419131</v>
      </c>
      <c r="BZ123" t="s">
        <v>1422</v>
      </c>
      <c r="CC123" t="s">
        <v>1423</v>
      </c>
      <c r="CD123" t="s">
        <v>1424</v>
      </c>
      <c r="CF123">
        <v>83854</v>
      </c>
      <c r="CG123" t="s">
        <v>196</v>
      </c>
      <c r="CH123">
        <v>2084161207</v>
      </c>
      <c r="CM123" t="s">
        <v>1425</v>
      </c>
      <c r="CP123" t="s">
        <v>194</v>
      </c>
      <c r="CQ123" t="s">
        <v>195</v>
      </c>
      <c r="CS123">
        <v>14627</v>
      </c>
      <c r="CT123" t="s">
        <v>196</v>
      </c>
      <c r="CU123">
        <v>2084161207</v>
      </c>
      <c r="ED123" t="s">
        <v>1424</v>
      </c>
      <c r="EG123" t="s">
        <v>196</v>
      </c>
      <c r="EH123">
        <v>2084161207</v>
      </c>
      <c r="EM123" t="s">
        <v>1422</v>
      </c>
      <c r="EP123" t="s">
        <v>1423</v>
      </c>
      <c r="EQ123" t="s">
        <v>1424</v>
      </c>
      <c r="ES123">
        <v>83854</v>
      </c>
      <c r="ET123" t="s">
        <v>196</v>
      </c>
      <c r="EU123">
        <v>2084161207</v>
      </c>
    </row>
    <row r="124" spans="1:151" x14ac:dyDescent="0.2">
      <c r="A124">
        <v>28038</v>
      </c>
      <c r="B124" t="s">
        <v>1426</v>
      </c>
      <c r="C124" t="s">
        <v>1417</v>
      </c>
      <c r="D124" t="s">
        <v>1427</v>
      </c>
      <c r="E124" t="s">
        <v>1428</v>
      </c>
      <c r="F124" t="s">
        <v>171</v>
      </c>
      <c r="G124" t="s">
        <v>172</v>
      </c>
      <c r="H124" s="1">
        <v>36119</v>
      </c>
      <c r="I124" t="s">
        <v>221</v>
      </c>
      <c r="K124" t="s">
        <v>352</v>
      </c>
      <c r="L124" t="s">
        <v>353</v>
      </c>
      <c r="M124" t="s">
        <v>224</v>
      </c>
      <c r="N124">
        <v>2019</v>
      </c>
      <c r="O124" t="s">
        <v>279</v>
      </c>
      <c r="P124" t="s">
        <v>178</v>
      </c>
      <c r="Q124" t="s">
        <v>172</v>
      </c>
      <c r="S124">
        <v>29967162</v>
      </c>
      <c r="T124" t="s">
        <v>196</v>
      </c>
      <c r="W124" t="s">
        <v>1429</v>
      </c>
      <c r="X124">
        <v>5106661116</v>
      </c>
      <c r="Y124" t="s">
        <v>186</v>
      </c>
      <c r="Z124" t="s">
        <v>183</v>
      </c>
      <c r="AA124">
        <v>2020</v>
      </c>
      <c r="AB124">
        <v>2020</v>
      </c>
      <c r="AC124" t="s">
        <v>184</v>
      </c>
      <c r="AD124" t="s">
        <v>172</v>
      </c>
      <c r="AS124">
        <v>3.5</v>
      </c>
      <c r="AT124" t="s">
        <v>188</v>
      </c>
      <c r="AU124" t="s">
        <v>189</v>
      </c>
      <c r="AV124" t="s">
        <v>190</v>
      </c>
      <c r="AW124" t="s">
        <v>264</v>
      </c>
      <c r="BM124" t="s">
        <v>1430</v>
      </c>
      <c r="BN124" t="s">
        <v>193</v>
      </c>
      <c r="BP124" t="s">
        <v>194</v>
      </c>
      <c r="BQ124" t="s">
        <v>195</v>
      </c>
      <c r="BS124">
        <v>14627</v>
      </c>
      <c r="BT124" t="s">
        <v>196</v>
      </c>
      <c r="BU124">
        <v>2067470064</v>
      </c>
      <c r="BZ124" t="s">
        <v>1431</v>
      </c>
      <c r="CC124" t="s">
        <v>1432</v>
      </c>
      <c r="CD124" t="s">
        <v>1433</v>
      </c>
      <c r="CF124">
        <v>98112</v>
      </c>
      <c r="CG124" t="s">
        <v>196</v>
      </c>
      <c r="CH124">
        <v>2067470064</v>
      </c>
      <c r="CM124" t="s">
        <v>1434</v>
      </c>
      <c r="CP124" t="s">
        <v>194</v>
      </c>
      <c r="CQ124" t="s">
        <v>195</v>
      </c>
      <c r="CS124">
        <v>14611</v>
      </c>
      <c r="CT124" t="s">
        <v>196</v>
      </c>
      <c r="CU124">
        <v>2067470064</v>
      </c>
      <c r="ED124" t="s">
        <v>1433</v>
      </c>
      <c r="EG124" t="s">
        <v>196</v>
      </c>
      <c r="EH124">
        <v>2067470064</v>
      </c>
      <c r="EM124" t="s">
        <v>1431</v>
      </c>
      <c r="EP124" t="s">
        <v>1432</v>
      </c>
      <c r="EQ124" t="s">
        <v>1433</v>
      </c>
      <c r="ES124">
        <v>98112</v>
      </c>
      <c r="ET124" t="s">
        <v>196</v>
      </c>
      <c r="EU124">
        <v>2067470064</v>
      </c>
    </row>
    <row r="125" spans="1:151" x14ac:dyDescent="0.2">
      <c r="A125">
        <v>25780</v>
      </c>
      <c r="B125" t="s">
        <v>1426</v>
      </c>
      <c r="C125" t="s">
        <v>1417</v>
      </c>
      <c r="D125" t="s">
        <v>1427</v>
      </c>
      <c r="E125" t="s">
        <v>1428</v>
      </c>
      <c r="F125" t="s">
        <v>171</v>
      </c>
      <c r="G125" t="s">
        <v>172</v>
      </c>
      <c r="H125" s="1">
        <v>36119</v>
      </c>
      <c r="I125" t="s">
        <v>221</v>
      </c>
      <c r="K125" t="s">
        <v>352</v>
      </c>
      <c r="L125" t="s">
        <v>353</v>
      </c>
      <c r="M125" t="s">
        <v>224</v>
      </c>
      <c r="N125">
        <v>2018</v>
      </c>
      <c r="O125" t="s">
        <v>354</v>
      </c>
      <c r="P125" t="s">
        <v>178</v>
      </c>
      <c r="Q125" t="s">
        <v>172</v>
      </c>
      <c r="S125">
        <v>29967162</v>
      </c>
      <c r="T125" t="s">
        <v>196</v>
      </c>
      <c r="W125" t="s">
        <v>1429</v>
      </c>
      <c r="X125">
        <v>5106661116</v>
      </c>
      <c r="Y125" t="s">
        <v>186</v>
      </c>
      <c r="Z125" t="s">
        <v>183</v>
      </c>
      <c r="AA125">
        <v>2020</v>
      </c>
      <c r="AB125">
        <v>2020</v>
      </c>
      <c r="AC125" t="s">
        <v>184</v>
      </c>
      <c r="AD125" t="s">
        <v>172</v>
      </c>
      <c r="AS125">
        <v>3.5</v>
      </c>
      <c r="AT125" t="s">
        <v>188</v>
      </c>
      <c r="AU125" t="s">
        <v>189</v>
      </c>
      <c r="AV125" t="s">
        <v>190</v>
      </c>
      <c r="AW125" t="s">
        <v>264</v>
      </c>
      <c r="BM125" t="s">
        <v>1430</v>
      </c>
      <c r="BN125" t="s">
        <v>193</v>
      </c>
      <c r="BP125" t="s">
        <v>194</v>
      </c>
      <c r="BQ125" t="s">
        <v>195</v>
      </c>
      <c r="BS125">
        <v>14627</v>
      </c>
      <c r="BT125" t="s">
        <v>196</v>
      </c>
      <c r="BU125">
        <v>2067470064</v>
      </c>
      <c r="BZ125" t="s">
        <v>1431</v>
      </c>
      <c r="CC125" t="s">
        <v>1432</v>
      </c>
      <c r="CD125" t="s">
        <v>1433</v>
      </c>
      <c r="CF125">
        <v>98112</v>
      </c>
      <c r="CG125" t="s">
        <v>196</v>
      </c>
      <c r="CH125">
        <v>2067470064</v>
      </c>
      <c r="CM125" t="s">
        <v>1434</v>
      </c>
      <c r="CP125" t="s">
        <v>194</v>
      </c>
      <c r="CQ125" t="s">
        <v>195</v>
      </c>
      <c r="CS125">
        <v>14611</v>
      </c>
      <c r="CT125" t="s">
        <v>196</v>
      </c>
      <c r="CU125">
        <v>2067470064</v>
      </c>
      <c r="ED125" t="s">
        <v>1433</v>
      </c>
      <c r="EG125" t="s">
        <v>196</v>
      </c>
      <c r="EH125">
        <v>2067470064</v>
      </c>
      <c r="EM125" t="s">
        <v>1431</v>
      </c>
      <c r="EP125" t="s">
        <v>1432</v>
      </c>
      <c r="EQ125" t="s">
        <v>1433</v>
      </c>
      <c r="ES125">
        <v>98112</v>
      </c>
      <c r="ET125" t="s">
        <v>196</v>
      </c>
      <c r="EU125">
        <v>2067470064</v>
      </c>
    </row>
    <row r="126" spans="1:151" x14ac:dyDescent="0.2">
      <c r="A126">
        <v>27080</v>
      </c>
      <c r="B126" t="s">
        <v>1435</v>
      </c>
      <c r="C126" t="s">
        <v>1417</v>
      </c>
      <c r="D126" t="s">
        <v>1436</v>
      </c>
      <c r="E126" t="s">
        <v>1437</v>
      </c>
      <c r="F126" t="s">
        <v>171</v>
      </c>
      <c r="G126" t="str">
        <f>"0"</f>
        <v>0</v>
      </c>
      <c r="K126" t="s">
        <v>1438</v>
      </c>
      <c r="L126" t="s">
        <v>1439</v>
      </c>
      <c r="M126" t="s">
        <v>255</v>
      </c>
      <c r="N126" t="s">
        <v>1347</v>
      </c>
      <c r="O126" t="s">
        <v>1348</v>
      </c>
      <c r="P126" t="s">
        <v>178</v>
      </c>
      <c r="Q126" t="s">
        <v>172</v>
      </c>
      <c r="S126">
        <v>30071360</v>
      </c>
      <c r="T126" t="s">
        <v>196</v>
      </c>
      <c r="W126" t="s">
        <v>1440</v>
      </c>
      <c r="X126">
        <v>9784080558</v>
      </c>
      <c r="Y126" t="s">
        <v>186</v>
      </c>
      <c r="Z126" t="s">
        <v>282</v>
      </c>
      <c r="AA126">
        <v>2020</v>
      </c>
      <c r="AB126">
        <v>2020</v>
      </c>
      <c r="AC126" t="s">
        <v>1441</v>
      </c>
      <c r="AD126" t="s">
        <v>185</v>
      </c>
      <c r="AF126" t="s">
        <v>186</v>
      </c>
      <c r="AG126" t="s">
        <v>183</v>
      </c>
      <c r="AH126">
        <v>2020</v>
      </c>
      <c r="AI126">
        <v>2020</v>
      </c>
      <c r="AJ126" t="s">
        <v>1442</v>
      </c>
      <c r="AK126" t="s">
        <v>185</v>
      </c>
      <c r="AS126">
        <v>3.38</v>
      </c>
      <c r="AT126" t="s">
        <v>188</v>
      </c>
      <c r="AU126" t="s">
        <v>189</v>
      </c>
      <c r="AV126" t="s">
        <v>190</v>
      </c>
      <c r="AW126" t="s">
        <v>264</v>
      </c>
      <c r="BM126" t="s">
        <v>1443</v>
      </c>
      <c r="BN126" t="s">
        <v>193</v>
      </c>
      <c r="BP126" t="s">
        <v>194</v>
      </c>
      <c r="BQ126" t="s">
        <v>195</v>
      </c>
      <c r="BS126">
        <v>14627</v>
      </c>
      <c r="BT126" t="s">
        <v>196</v>
      </c>
      <c r="BU126">
        <v>9784607136</v>
      </c>
      <c r="BZ126" t="s">
        <v>1444</v>
      </c>
      <c r="CC126" t="s">
        <v>1445</v>
      </c>
      <c r="CD126" t="s">
        <v>401</v>
      </c>
      <c r="CF126" t="str">
        <f>"01776"</f>
        <v>01776</v>
      </c>
      <c r="CG126" t="s">
        <v>196</v>
      </c>
      <c r="CH126">
        <v>9784607136</v>
      </c>
      <c r="CM126" t="s">
        <v>1446</v>
      </c>
      <c r="CP126" t="s">
        <v>194</v>
      </c>
      <c r="CQ126" t="s">
        <v>195</v>
      </c>
      <c r="CS126">
        <v>14627</v>
      </c>
      <c r="CT126" t="s">
        <v>196</v>
      </c>
      <c r="CU126">
        <v>9784607136</v>
      </c>
      <c r="ED126" t="s">
        <v>401</v>
      </c>
      <c r="EG126" t="s">
        <v>196</v>
      </c>
      <c r="EH126">
        <v>9784607136</v>
      </c>
      <c r="EM126" t="s">
        <v>1444</v>
      </c>
      <c r="EP126" t="s">
        <v>1445</v>
      </c>
      <c r="EQ126" t="s">
        <v>401</v>
      </c>
      <c r="ES126" t="str">
        <f>"01776"</f>
        <v>01776</v>
      </c>
      <c r="ET126" t="s">
        <v>196</v>
      </c>
      <c r="EU126">
        <v>9784607136</v>
      </c>
    </row>
    <row r="127" spans="1:151" x14ac:dyDescent="0.2">
      <c r="A127">
        <v>38543</v>
      </c>
      <c r="B127" t="s">
        <v>1447</v>
      </c>
      <c r="C127" t="s">
        <v>1448</v>
      </c>
      <c r="E127" t="s">
        <v>1449</v>
      </c>
      <c r="F127" t="s">
        <v>171</v>
      </c>
      <c r="G127" t="str">
        <f>"0"</f>
        <v>0</v>
      </c>
      <c r="H127" s="1">
        <v>37272</v>
      </c>
      <c r="I127" t="s">
        <v>1450</v>
      </c>
      <c r="K127" t="s">
        <v>819</v>
      </c>
      <c r="M127" t="s">
        <v>224</v>
      </c>
      <c r="N127">
        <v>2023</v>
      </c>
      <c r="O127" t="s">
        <v>597</v>
      </c>
      <c r="P127" t="s">
        <v>363</v>
      </c>
      <c r="Q127" t="s">
        <v>172</v>
      </c>
      <c r="S127">
        <v>32367010</v>
      </c>
      <c r="T127" t="s">
        <v>226</v>
      </c>
      <c r="Y127" t="str">
        <f>"01AS"</f>
        <v>01AS</v>
      </c>
      <c r="Z127" t="s">
        <v>227</v>
      </c>
      <c r="AA127" t="s">
        <v>833</v>
      </c>
      <c r="AB127" t="s">
        <v>834</v>
      </c>
      <c r="AC127" t="s">
        <v>1451</v>
      </c>
      <c r="AD127" t="s">
        <v>172</v>
      </c>
      <c r="AS127">
        <v>3.33</v>
      </c>
      <c r="AT127" t="s">
        <v>429</v>
      </c>
      <c r="AU127" t="s">
        <v>472</v>
      </c>
      <c r="AV127" t="s">
        <v>473</v>
      </c>
      <c r="AW127" t="s">
        <v>264</v>
      </c>
      <c r="BM127" t="s">
        <v>1452</v>
      </c>
      <c r="BN127" t="s">
        <v>239</v>
      </c>
      <c r="BO127" t="s">
        <v>1453</v>
      </c>
      <c r="BP127" t="s">
        <v>241</v>
      </c>
      <c r="BQ127" t="s">
        <v>195</v>
      </c>
      <c r="BS127">
        <v>14627</v>
      </c>
      <c r="CD127" t="s">
        <v>195</v>
      </c>
      <c r="CM127" t="s">
        <v>1454</v>
      </c>
      <c r="CO127" t="s">
        <v>1453</v>
      </c>
      <c r="CP127" t="s">
        <v>901</v>
      </c>
      <c r="CQ127" t="s">
        <v>247</v>
      </c>
      <c r="CS127">
        <v>14213</v>
      </c>
      <c r="CT127" t="s">
        <v>244</v>
      </c>
      <c r="CU127" t="s">
        <v>1455</v>
      </c>
    </row>
    <row r="128" spans="1:151" x14ac:dyDescent="0.2">
      <c r="A128">
        <v>39206</v>
      </c>
      <c r="B128" t="s">
        <v>1456</v>
      </c>
      <c r="C128" t="s">
        <v>1448</v>
      </c>
      <c r="D128" t="s">
        <v>1457</v>
      </c>
      <c r="E128" t="s">
        <v>1458</v>
      </c>
      <c r="F128" t="s">
        <v>171</v>
      </c>
      <c r="G128" t="str">
        <f>"0"</f>
        <v>0</v>
      </c>
      <c r="H128" s="1">
        <v>37148</v>
      </c>
      <c r="I128" t="s">
        <v>173</v>
      </c>
      <c r="K128" t="s">
        <v>1396</v>
      </c>
      <c r="L128" t="s">
        <v>1397</v>
      </c>
      <c r="M128" t="s">
        <v>224</v>
      </c>
      <c r="N128">
        <v>2023</v>
      </c>
      <c r="O128" t="s">
        <v>597</v>
      </c>
      <c r="P128" t="s">
        <v>178</v>
      </c>
      <c r="Q128" t="s">
        <v>172</v>
      </c>
      <c r="S128">
        <v>31728645</v>
      </c>
      <c r="T128" t="s">
        <v>226</v>
      </c>
      <c r="Y128" t="str">
        <f>"01AS"</f>
        <v>01AS</v>
      </c>
      <c r="Z128" t="s">
        <v>227</v>
      </c>
      <c r="AA128" t="s">
        <v>320</v>
      </c>
      <c r="AB128" t="s">
        <v>321</v>
      </c>
      <c r="AC128" t="s">
        <v>425</v>
      </c>
      <c r="AD128" t="s">
        <v>185</v>
      </c>
      <c r="AE128" t="s">
        <v>1236</v>
      </c>
      <c r="AS128">
        <v>2.91</v>
      </c>
      <c r="AU128" t="s">
        <v>235</v>
      </c>
      <c r="AV128" t="s">
        <v>823</v>
      </c>
      <c r="AW128" t="s">
        <v>264</v>
      </c>
      <c r="BM128" t="s">
        <v>1459</v>
      </c>
      <c r="BN128" t="s">
        <v>239</v>
      </c>
      <c r="BO128" t="s">
        <v>1460</v>
      </c>
      <c r="BP128" t="s">
        <v>241</v>
      </c>
      <c r="BQ128" t="s">
        <v>195</v>
      </c>
      <c r="BS128">
        <v>14627</v>
      </c>
      <c r="CD128" t="s">
        <v>195</v>
      </c>
      <c r="CM128" t="s">
        <v>1461</v>
      </c>
      <c r="CO128" t="s">
        <v>1460</v>
      </c>
      <c r="CP128" t="s">
        <v>1462</v>
      </c>
      <c r="CQ128" t="s">
        <v>571</v>
      </c>
      <c r="CS128" t="s">
        <v>1463</v>
      </c>
      <c r="CT128" t="s">
        <v>244</v>
      </c>
      <c r="CU128" t="s">
        <v>1464</v>
      </c>
    </row>
    <row r="129" spans="1:151" x14ac:dyDescent="0.2">
      <c r="A129">
        <v>41808</v>
      </c>
      <c r="B129" t="s">
        <v>1465</v>
      </c>
      <c r="C129" t="s">
        <v>1448</v>
      </c>
      <c r="E129" t="s">
        <v>1466</v>
      </c>
      <c r="F129" t="s">
        <v>171</v>
      </c>
      <c r="G129" t="str">
        <f>"0"</f>
        <v>0</v>
      </c>
      <c r="H129" s="1">
        <v>37854</v>
      </c>
      <c r="I129" t="s">
        <v>173</v>
      </c>
      <c r="K129" t="s">
        <v>1467</v>
      </c>
      <c r="L129" t="s">
        <v>420</v>
      </c>
      <c r="M129" t="s">
        <v>306</v>
      </c>
      <c r="N129">
        <v>2024</v>
      </c>
      <c r="O129" t="s">
        <v>710</v>
      </c>
      <c r="P129" t="s">
        <v>979</v>
      </c>
      <c r="Q129" t="s">
        <v>172</v>
      </c>
      <c r="S129">
        <v>31984492</v>
      </c>
      <c r="T129" t="s">
        <v>226</v>
      </c>
      <c r="Y129" t="str">
        <f>"01AS"</f>
        <v>01AS</v>
      </c>
      <c r="Z129" t="s">
        <v>499</v>
      </c>
      <c r="AA129" t="s">
        <v>320</v>
      </c>
      <c r="AB129" t="s">
        <v>321</v>
      </c>
      <c r="AC129" t="s">
        <v>1468</v>
      </c>
      <c r="AD129" t="s">
        <v>185</v>
      </c>
      <c r="AS129">
        <v>2.89</v>
      </c>
      <c r="AU129" t="s">
        <v>235</v>
      </c>
      <c r="AV129" t="s">
        <v>236</v>
      </c>
      <c r="AW129" t="s">
        <v>294</v>
      </c>
      <c r="BM129" t="s">
        <v>1469</v>
      </c>
      <c r="BN129" t="s">
        <v>239</v>
      </c>
      <c r="BO129" t="s">
        <v>1470</v>
      </c>
      <c r="BP129" t="s">
        <v>241</v>
      </c>
      <c r="BQ129" t="s">
        <v>195</v>
      </c>
      <c r="BS129">
        <v>14627</v>
      </c>
      <c r="BZ129" t="s">
        <v>242</v>
      </c>
      <c r="CB129" t="s">
        <v>243</v>
      </c>
      <c r="CD129" t="s">
        <v>195</v>
      </c>
      <c r="CF129">
        <v>14642</v>
      </c>
      <c r="CG129" t="s">
        <v>244</v>
      </c>
      <c r="CM129" t="s">
        <v>1471</v>
      </c>
      <c r="CO129" t="s">
        <v>1470</v>
      </c>
      <c r="CP129" t="s">
        <v>1472</v>
      </c>
      <c r="CQ129" t="s">
        <v>1473</v>
      </c>
      <c r="CS129">
        <v>28456</v>
      </c>
      <c r="CT129" t="s">
        <v>244</v>
      </c>
      <c r="CU129" t="s">
        <v>1474</v>
      </c>
    </row>
    <row r="130" spans="1:151" x14ac:dyDescent="0.2">
      <c r="A130">
        <v>20927</v>
      </c>
      <c r="B130" t="s">
        <v>1475</v>
      </c>
      <c r="C130" t="s">
        <v>1476</v>
      </c>
      <c r="E130" t="s">
        <v>1477</v>
      </c>
      <c r="F130" t="s">
        <v>171</v>
      </c>
      <c r="G130" t="s">
        <v>172</v>
      </c>
      <c r="H130" s="1">
        <v>35583</v>
      </c>
      <c r="I130" t="s">
        <v>173</v>
      </c>
      <c r="K130" t="s">
        <v>1478</v>
      </c>
      <c r="L130" t="s">
        <v>727</v>
      </c>
      <c r="M130" t="s">
        <v>306</v>
      </c>
      <c r="N130">
        <v>2017</v>
      </c>
      <c r="O130" t="s">
        <v>646</v>
      </c>
      <c r="P130" t="s">
        <v>363</v>
      </c>
      <c r="Q130" t="s">
        <v>172</v>
      </c>
      <c r="S130">
        <v>28952886</v>
      </c>
      <c r="T130" t="s">
        <v>196</v>
      </c>
      <c r="W130" t="s">
        <v>1479</v>
      </c>
      <c r="X130">
        <v>6464636419</v>
      </c>
      <c r="Y130" t="s">
        <v>186</v>
      </c>
      <c r="Z130" t="s">
        <v>282</v>
      </c>
      <c r="AA130">
        <v>2018</v>
      </c>
      <c r="AB130">
        <v>2018</v>
      </c>
      <c r="AC130" t="s">
        <v>1280</v>
      </c>
      <c r="AD130" t="s">
        <v>185</v>
      </c>
      <c r="AS130">
        <v>2.67</v>
      </c>
      <c r="AT130" t="s">
        <v>188</v>
      </c>
      <c r="AU130" t="s">
        <v>189</v>
      </c>
      <c r="AV130" t="s">
        <v>190</v>
      </c>
      <c r="AW130" t="s">
        <v>294</v>
      </c>
      <c r="BM130" t="s">
        <v>1480</v>
      </c>
      <c r="BN130" t="s">
        <v>193</v>
      </c>
      <c r="BP130" t="s">
        <v>194</v>
      </c>
      <c r="BQ130" t="s">
        <v>195</v>
      </c>
      <c r="BS130">
        <v>14627</v>
      </c>
      <c r="BT130" t="s">
        <v>196</v>
      </c>
      <c r="BU130">
        <v>6462864405</v>
      </c>
      <c r="BZ130" t="s">
        <v>1481</v>
      </c>
      <c r="CC130" t="s">
        <v>521</v>
      </c>
      <c r="CD130" t="s">
        <v>195</v>
      </c>
      <c r="CF130">
        <v>10452</v>
      </c>
      <c r="CG130" t="s">
        <v>196</v>
      </c>
      <c r="CH130">
        <v>6464636419</v>
      </c>
      <c r="CM130" t="s">
        <v>1482</v>
      </c>
      <c r="CN130" t="s">
        <v>1483</v>
      </c>
      <c r="CP130" t="s">
        <v>194</v>
      </c>
      <c r="CQ130" t="s">
        <v>195</v>
      </c>
      <c r="CS130">
        <v>14627</v>
      </c>
      <c r="CT130" t="s">
        <v>196</v>
      </c>
      <c r="CU130">
        <v>6462864405</v>
      </c>
      <c r="ED130" t="s">
        <v>195</v>
      </c>
      <c r="EG130" t="s">
        <v>196</v>
      </c>
      <c r="EH130">
        <v>6464636419</v>
      </c>
      <c r="EM130" t="s">
        <v>1481</v>
      </c>
      <c r="EP130" t="s">
        <v>521</v>
      </c>
      <c r="EQ130" t="s">
        <v>195</v>
      </c>
      <c r="ES130">
        <v>10452</v>
      </c>
      <c r="ET130" t="s">
        <v>196</v>
      </c>
      <c r="EU130">
        <v>6464636419</v>
      </c>
    </row>
    <row r="131" spans="1:151" x14ac:dyDescent="0.2">
      <c r="A131">
        <v>20926</v>
      </c>
      <c r="B131" t="s">
        <v>1475</v>
      </c>
      <c r="C131" t="s">
        <v>1476</v>
      </c>
      <c r="E131" t="s">
        <v>1477</v>
      </c>
      <c r="F131" t="s">
        <v>171</v>
      </c>
      <c r="G131" t="s">
        <v>172</v>
      </c>
      <c r="H131" s="1">
        <v>35583</v>
      </c>
      <c r="I131" t="s">
        <v>173</v>
      </c>
      <c r="K131" t="s">
        <v>1484</v>
      </c>
      <c r="M131" t="s">
        <v>306</v>
      </c>
      <c r="N131">
        <v>2017</v>
      </c>
      <c r="O131" t="s">
        <v>646</v>
      </c>
      <c r="P131" t="s">
        <v>363</v>
      </c>
      <c r="Q131" t="s">
        <v>172</v>
      </c>
      <c r="S131">
        <v>28952886</v>
      </c>
      <c r="T131" t="s">
        <v>196</v>
      </c>
      <c r="W131" t="s">
        <v>1479</v>
      </c>
      <c r="X131">
        <v>6464636419</v>
      </c>
      <c r="Y131" t="s">
        <v>186</v>
      </c>
      <c r="Z131" t="s">
        <v>282</v>
      </c>
      <c r="AA131">
        <v>2018</v>
      </c>
      <c r="AB131">
        <v>2018</v>
      </c>
      <c r="AC131" t="s">
        <v>1280</v>
      </c>
      <c r="AD131" t="s">
        <v>185</v>
      </c>
      <c r="AS131">
        <v>2.67</v>
      </c>
      <c r="AT131" t="s">
        <v>188</v>
      </c>
      <c r="AU131" t="s">
        <v>189</v>
      </c>
      <c r="AV131" t="s">
        <v>190</v>
      </c>
      <c r="AW131" t="s">
        <v>294</v>
      </c>
      <c r="BM131" t="s">
        <v>1480</v>
      </c>
      <c r="BN131" t="s">
        <v>193</v>
      </c>
      <c r="BP131" t="s">
        <v>194</v>
      </c>
      <c r="BQ131" t="s">
        <v>195</v>
      </c>
      <c r="BS131">
        <v>14627</v>
      </c>
      <c r="BT131" t="s">
        <v>196</v>
      </c>
      <c r="BU131">
        <v>6462864405</v>
      </c>
      <c r="BZ131" t="s">
        <v>1481</v>
      </c>
      <c r="CC131" t="s">
        <v>521</v>
      </c>
      <c r="CD131" t="s">
        <v>195</v>
      </c>
      <c r="CF131">
        <v>10452</v>
      </c>
      <c r="CG131" t="s">
        <v>196</v>
      </c>
      <c r="CH131">
        <v>6464636419</v>
      </c>
      <c r="CM131" t="s">
        <v>1482</v>
      </c>
      <c r="CN131" t="s">
        <v>1483</v>
      </c>
      <c r="CP131" t="s">
        <v>194</v>
      </c>
      <c r="CQ131" t="s">
        <v>195</v>
      </c>
      <c r="CS131">
        <v>14627</v>
      </c>
      <c r="CT131" t="s">
        <v>196</v>
      </c>
      <c r="CU131">
        <v>6462864405</v>
      </c>
      <c r="ED131" t="s">
        <v>195</v>
      </c>
      <c r="EG131" t="s">
        <v>196</v>
      </c>
      <c r="EH131">
        <v>6464636419</v>
      </c>
      <c r="EM131" t="s">
        <v>1481</v>
      </c>
      <c r="EP131" t="s">
        <v>521</v>
      </c>
      <c r="EQ131" t="s">
        <v>195</v>
      </c>
      <c r="ES131">
        <v>10452</v>
      </c>
      <c r="ET131" t="s">
        <v>196</v>
      </c>
      <c r="EU131">
        <v>6464636419</v>
      </c>
    </row>
    <row r="132" spans="1:151" x14ac:dyDescent="0.2">
      <c r="A132">
        <v>45333</v>
      </c>
      <c r="B132" t="s">
        <v>1485</v>
      </c>
      <c r="C132" t="s">
        <v>1486</v>
      </c>
      <c r="D132" t="s">
        <v>390</v>
      </c>
      <c r="E132" t="s">
        <v>1487</v>
      </c>
      <c r="F132" t="s">
        <v>171</v>
      </c>
      <c r="G132" t="str">
        <f>"0"</f>
        <v>0</v>
      </c>
      <c r="H132" s="1">
        <v>37967</v>
      </c>
      <c r="I132" t="s">
        <v>221</v>
      </c>
      <c r="K132" t="s">
        <v>1304</v>
      </c>
      <c r="L132" t="s">
        <v>633</v>
      </c>
      <c r="M132" t="s">
        <v>224</v>
      </c>
      <c r="N132">
        <v>2025</v>
      </c>
      <c r="O132" t="s">
        <v>528</v>
      </c>
      <c r="P132" t="s">
        <v>178</v>
      </c>
      <c r="Q132" t="s">
        <v>172</v>
      </c>
      <c r="R132" t="s">
        <v>510</v>
      </c>
      <c r="S132">
        <v>32265040</v>
      </c>
      <c r="BM132" t="s">
        <v>1488</v>
      </c>
    </row>
    <row r="133" spans="1:151" x14ac:dyDescent="0.2">
      <c r="A133">
        <v>26249</v>
      </c>
      <c r="B133" t="s">
        <v>1489</v>
      </c>
      <c r="C133" t="s">
        <v>1490</v>
      </c>
      <c r="D133" t="s">
        <v>1491</v>
      </c>
      <c r="E133" t="s">
        <v>1492</v>
      </c>
      <c r="F133" t="s">
        <v>171</v>
      </c>
      <c r="G133" t="s">
        <v>172</v>
      </c>
      <c r="H133" s="1">
        <v>35847</v>
      </c>
      <c r="I133" t="s">
        <v>221</v>
      </c>
      <c r="K133" t="s">
        <v>1493</v>
      </c>
      <c r="L133" t="s">
        <v>1158</v>
      </c>
      <c r="M133" t="s">
        <v>176</v>
      </c>
      <c r="N133">
        <v>2019</v>
      </c>
      <c r="O133" t="s">
        <v>482</v>
      </c>
      <c r="P133" t="s">
        <v>178</v>
      </c>
      <c r="Q133" t="s">
        <v>172</v>
      </c>
      <c r="S133">
        <v>29900121</v>
      </c>
      <c r="T133" t="s">
        <v>196</v>
      </c>
      <c r="W133" t="s">
        <v>1494</v>
      </c>
      <c r="X133">
        <v>2145000411</v>
      </c>
      <c r="Y133" t="s">
        <v>186</v>
      </c>
      <c r="Z133" t="s">
        <v>282</v>
      </c>
      <c r="AA133">
        <v>2020</v>
      </c>
      <c r="AB133">
        <v>2020</v>
      </c>
      <c r="AC133" t="s">
        <v>1280</v>
      </c>
      <c r="AD133" t="s">
        <v>172</v>
      </c>
      <c r="AS133">
        <v>3.27</v>
      </c>
      <c r="AT133" t="s">
        <v>188</v>
      </c>
      <c r="AU133" t="s">
        <v>189</v>
      </c>
      <c r="AV133" t="s">
        <v>190</v>
      </c>
      <c r="AW133" t="s">
        <v>952</v>
      </c>
      <c r="BM133" t="s">
        <v>1495</v>
      </c>
      <c r="BN133" t="s">
        <v>487</v>
      </c>
      <c r="BP133" t="s">
        <v>194</v>
      </c>
      <c r="BQ133" t="s">
        <v>195</v>
      </c>
      <c r="BS133">
        <v>14627</v>
      </c>
      <c r="BT133" t="s">
        <v>196</v>
      </c>
      <c r="BU133">
        <v>9729536536</v>
      </c>
      <c r="BZ133" t="s">
        <v>1495</v>
      </c>
      <c r="CA133" t="s">
        <v>487</v>
      </c>
      <c r="CC133" t="s">
        <v>194</v>
      </c>
      <c r="CD133" t="s">
        <v>195</v>
      </c>
      <c r="CF133">
        <v>14627</v>
      </c>
      <c r="CG133" t="s">
        <v>196</v>
      </c>
      <c r="CH133">
        <v>9729536536</v>
      </c>
      <c r="CM133" t="s">
        <v>1496</v>
      </c>
      <c r="CN133" t="s">
        <v>1434</v>
      </c>
      <c r="CP133" t="s">
        <v>194</v>
      </c>
      <c r="CQ133" t="s">
        <v>195</v>
      </c>
      <c r="CS133">
        <v>14611</v>
      </c>
      <c r="CT133" t="s">
        <v>196</v>
      </c>
      <c r="CU133">
        <v>9729536536</v>
      </c>
      <c r="ED133" t="s">
        <v>344</v>
      </c>
      <c r="EG133" t="s">
        <v>196</v>
      </c>
      <c r="EH133">
        <v>9729536536</v>
      </c>
      <c r="EM133" t="s">
        <v>1497</v>
      </c>
      <c r="EP133" t="s">
        <v>1498</v>
      </c>
      <c r="EQ133" t="s">
        <v>344</v>
      </c>
      <c r="ES133">
        <v>75228</v>
      </c>
      <c r="ET133" t="s">
        <v>196</v>
      </c>
      <c r="EU133">
        <v>9729536536</v>
      </c>
    </row>
    <row r="134" spans="1:151" x14ac:dyDescent="0.2">
      <c r="A134">
        <v>26421</v>
      </c>
      <c r="B134" t="s">
        <v>1499</v>
      </c>
      <c r="C134" t="s">
        <v>1500</v>
      </c>
      <c r="E134" t="s">
        <v>1501</v>
      </c>
      <c r="F134" t="s">
        <v>1502</v>
      </c>
      <c r="G134" t="s">
        <v>172</v>
      </c>
      <c r="H134" s="1">
        <v>36108</v>
      </c>
      <c r="I134" t="s">
        <v>221</v>
      </c>
      <c r="K134" t="s">
        <v>1278</v>
      </c>
      <c r="L134" t="s">
        <v>1503</v>
      </c>
      <c r="M134" t="s">
        <v>176</v>
      </c>
      <c r="N134">
        <v>2019</v>
      </c>
      <c r="O134" t="s">
        <v>482</v>
      </c>
      <c r="P134" t="s">
        <v>178</v>
      </c>
      <c r="Q134" t="s">
        <v>172</v>
      </c>
      <c r="S134">
        <v>29852451</v>
      </c>
      <c r="T134" t="s">
        <v>196</v>
      </c>
      <c r="W134" t="s">
        <v>1504</v>
      </c>
      <c r="X134">
        <v>2033300588</v>
      </c>
      <c r="Y134" t="s">
        <v>186</v>
      </c>
      <c r="Z134" t="s">
        <v>282</v>
      </c>
      <c r="AA134">
        <v>2020</v>
      </c>
      <c r="AB134">
        <v>2020</v>
      </c>
      <c r="AC134" t="s">
        <v>960</v>
      </c>
      <c r="AD134" t="s">
        <v>172</v>
      </c>
      <c r="AS134">
        <v>3.56</v>
      </c>
      <c r="AT134" t="s">
        <v>188</v>
      </c>
      <c r="AU134" t="s">
        <v>189</v>
      </c>
      <c r="AV134" t="s">
        <v>190</v>
      </c>
      <c r="AW134" t="s">
        <v>264</v>
      </c>
      <c r="BM134" t="s">
        <v>1505</v>
      </c>
      <c r="BN134" t="s">
        <v>193</v>
      </c>
      <c r="BP134" t="s">
        <v>194</v>
      </c>
      <c r="BQ134" t="s">
        <v>195</v>
      </c>
      <c r="BS134">
        <v>14627</v>
      </c>
      <c r="BT134" t="s">
        <v>196</v>
      </c>
      <c r="BU134">
        <v>2032585202</v>
      </c>
      <c r="BZ134" t="s">
        <v>1506</v>
      </c>
      <c r="CC134" t="s">
        <v>1507</v>
      </c>
      <c r="CD134" t="s">
        <v>1508</v>
      </c>
      <c r="CF134" t="str">
        <f>"06825"</f>
        <v>06825</v>
      </c>
      <c r="CG134" t="s">
        <v>196</v>
      </c>
      <c r="CH134">
        <v>2033300588</v>
      </c>
      <c r="CM134" t="s">
        <v>1509</v>
      </c>
      <c r="CP134" t="s">
        <v>194</v>
      </c>
      <c r="CQ134" t="s">
        <v>195</v>
      </c>
      <c r="CS134">
        <v>14627</v>
      </c>
      <c r="CT134" t="s">
        <v>196</v>
      </c>
      <c r="CU134">
        <v>2032585202</v>
      </c>
      <c r="ED134" t="s">
        <v>1508</v>
      </c>
      <c r="EG134" t="s">
        <v>196</v>
      </c>
      <c r="EH134">
        <v>2033300588</v>
      </c>
      <c r="EM134" t="s">
        <v>1506</v>
      </c>
      <c r="EP134" t="s">
        <v>1507</v>
      </c>
      <c r="EQ134" t="s">
        <v>1508</v>
      </c>
      <c r="ES134" t="str">
        <f>"06825"</f>
        <v>06825</v>
      </c>
      <c r="ET134" t="s">
        <v>196</v>
      </c>
      <c r="EU134">
        <v>2033300588</v>
      </c>
    </row>
    <row r="135" spans="1:151" x14ac:dyDescent="0.2">
      <c r="A135">
        <v>25101</v>
      </c>
      <c r="B135" t="s">
        <v>1510</v>
      </c>
      <c r="C135" t="s">
        <v>1511</v>
      </c>
      <c r="E135" t="s">
        <v>1512</v>
      </c>
      <c r="F135" t="s">
        <v>171</v>
      </c>
      <c r="K135" t="s">
        <v>1513</v>
      </c>
      <c r="M135" t="s">
        <v>255</v>
      </c>
      <c r="N135">
        <v>2017</v>
      </c>
      <c r="O135" t="s">
        <v>1514</v>
      </c>
      <c r="P135" t="s">
        <v>178</v>
      </c>
      <c r="Q135" t="s">
        <v>172</v>
      </c>
    </row>
    <row r="136" spans="1:151" x14ac:dyDescent="0.2">
      <c r="A136">
        <v>26438</v>
      </c>
      <c r="B136" t="s">
        <v>1142</v>
      </c>
      <c r="C136" t="s">
        <v>1515</v>
      </c>
      <c r="D136" t="s">
        <v>1516</v>
      </c>
      <c r="E136" t="s">
        <v>1517</v>
      </c>
      <c r="F136" t="s">
        <v>171</v>
      </c>
      <c r="G136" t="s">
        <v>172</v>
      </c>
      <c r="H136" s="1">
        <v>36164</v>
      </c>
      <c r="I136" t="s">
        <v>173</v>
      </c>
      <c r="K136" t="s">
        <v>1518</v>
      </c>
      <c r="L136" t="s">
        <v>820</v>
      </c>
      <c r="M136" t="s">
        <v>176</v>
      </c>
      <c r="N136">
        <v>2019</v>
      </c>
      <c r="O136" t="s">
        <v>482</v>
      </c>
      <c r="P136" t="s">
        <v>178</v>
      </c>
      <c r="Q136" t="s">
        <v>172</v>
      </c>
      <c r="S136">
        <v>30748026</v>
      </c>
      <c r="T136" t="s">
        <v>196</v>
      </c>
      <c r="W136" t="s">
        <v>1519</v>
      </c>
      <c r="X136">
        <v>6262784904</v>
      </c>
      <c r="Y136" t="s">
        <v>186</v>
      </c>
      <c r="Z136" t="s">
        <v>282</v>
      </c>
      <c r="AA136">
        <v>2021</v>
      </c>
      <c r="AB136">
        <v>2021</v>
      </c>
      <c r="AC136" t="s">
        <v>846</v>
      </c>
      <c r="AD136" t="s">
        <v>185</v>
      </c>
      <c r="AS136">
        <v>3.98</v>
      </c>
      <c r="AT136" t="s">
        <v>188</v>
      </c>
      <c r="AU136" t="s">
        <v>1520</v>
      </c>
      <c r="AV136" t="s">
        <v>1521</v>
      </c>
      <c r="AW136" t="s">
        <v>210</v>
      </c>
      <c r="BM136" t="s">
        <v>1522</v>
      </c>
      <c r="BP136" t="s">
        <v>1523</v>
      </c>
      <c r="BQ136" t="s">
        <v>461</v>
      </c>
      <c r="BS136">
        <v>91801</v>
      </c>
      <c r="BT136" t="s">
        <v>196</v>
      </c>
      <c r="BU136">
        <v>6262978309</v>
      </c>
      <c r="BZ136" t="s">
        <v>1522</v>
      </c>
      <c r="CC136" t="s">
        <v>1523</v>
      </c>
      <c r="CD136" t="s">
        <v>461</v>
      </c>
      <c r="CF136">
        <v>91801</v>
      </c>
      <c r="CG136" t="s">
        <v>196</v>
      </c>
      <c r="CH136">
        <v>6262978309</v>
      </c>
      <c r="CM136" t="s">
        <v>1524</v>
      </c>
      <c r="CN136" t="s">
        <v>1525</v>
      </c>
      <c r="CP136" t="s">
        <v>194</v>
      </c>
      <c r="CQ136" t="s">
        <v>195</v>
      </c>
      <c r="CS136">
        <v>14620</v>
      </c>
      <c r="CT136" t="s">
        <v>196</v>
      </c>
      <c r="CU136">
        <v>6262978309</v>
      </c>
      <c r="ED136" t="s">
        <v>461</v>
      </c>
      <c r="EG136" t="s">
        <v>196</v>
      </c>
      <c r="EH136">
        <v>6262978309</v>
      </c>
      <c r="EM136" t="s">
        <v>1522</v>
      </c>
      <c r="EP136" t="s">
        <v>1523</v>
      </c>
      <c r="EQ136" t="s">
        <v>461</v>
      </c>
      <c r="ES136">
        <v>91801</v>
      </c>
      <c r="ET136" t="s">
        <v>196</v>
      </c>
      <c r="EU136">
        <v>6262978309</v>
      </c>
    </row>
    <row r="137" spans="1:151" x14ac:dyDescent="0.2">
      <c r="A137">
        <v>38378</v>
      </c>
      <c r="B137" t="s">
        <v>1526</v>
      </c>
      <c r="C137" t="s">
        <v>1527</v>
      </c>
      <c r="E137" t="s">
        <v>1528</v>
      </c>
      <c r="F137" t="s">
        <v>171</v>
      </c>
      <c r="G137">
        <v>1</v>
      </c>
      <c r="H137" s="1">
        <v>37674</v>
      </c>
      <c r="I137" t="s">
        <v>173</v>
      </c>
      <c r="K137" t="s">
        <v>1529</v>
      </c>
      <c r="L137" t="s">
        <v>1530</v>
      </c>
      <c r="M137" t="s">
        <v>224</v>
      </c>
      <c r="N137">
        <v>2023</v>
      </c>
      <c r="O137" t="s">
        <v>597</v>
      </c>
      <c r="P137" t="s">
        <v>178</v>
      </c>
      <c r="Q137" t="s">
        <v>172</v>
      </c>
      <c r="S137">
        <v>31978491</v>
      </c>
      <c r="T137" t="s">
        <v>226</v>
      </c>
      <c r="Y137" t="str">
        <f>"04HSEAS"</f>
        <v>04HSEAS</v>
      </c>
      <c r="Z137" t="s">
        <v>499</v>
      </c>
      <c r="AA137" t="s">
        <v>320</v>
      </c>
      <c r="AB137" t="s">
        <v>321</v>
      </c>
      <c r="AC137" t="s">
        <v>500</v>
      </c>
      <c r="AD137" t="s">
        <v>172</v>
      </c>
      <c r="AS137">
        <v>2.87</v>
      </c>
      <c r="AU137" t="s">
        <v>472</v>
      </c>
      <c r="AV137" t="s">
        <v>473</v>
      </c>
      <c r="AW137" t="s">
        <v>294</v>
      </c>
      <c r="BO137" t="s">
        <v>1531</v>
      </c>
      <c r="BQ137" t="s">
        <v>195</v>
      </c>
      <c r="BZ137" t="s">
        <v>266</v>
      </c>
      <c r="CB137" t="s">
        <v>267</v>
      </c>
      <c r="CD137" t="s">
        <v>195</v>
      </c>
      <c r="CF137">
        <v>14627</v>
      </c>
      <c r="CG137" t="s">
        <v>244</v>
      </c>
      <c r="CM137" t="s">
        <v>1532</v>
      </c>
      <c r="CO137" t="s">
        <v>1531</v>
      </c>
      <c r="CP137" t="s">
        <v>1533</v>
      </c>
      <c r="CQ137" t="s">
        <v>541</v>
      </c>
      <c r="CS137">
        <v>20706</v>
      </c>
      <c r="CT137" t="s">
        <v>244</v>
      </c>
      <c r="CU137" t="s">
        <v>1534</v>
      </c>
    </row>
    <row r="138" spans="1:151" x14ac:dyDescent="0.2">
      <c r="A138">
        <v>24094</v>
      </c>
      <c r="B138" t="s">
        <v>1535</v>
      </c>
      <c r="C138" t="s">
        <v>1536</v>
      </c>
      <c r="D138" t="s">
        <v>172</v>
      </c>
      <c r="E138" t="s">
        <v>1537</v>
      </c>
      <c r="F138" t="s">
        <v>171</v>
      </c>
      <c r="G138" t="s">
        <v>172</v>
      </c>
      <c r="H138" s="1">
        <v>35491</v>
      </c>
      <c r="I138" t="s">
        <v>221</v>
      </c>
      <c r="K138" t="s">
        <v>1538</v>
      </c>
      <c r="L138" t="s">
        <v>1539</v>
      </c>
      <c r="M138" t="s">
        <v>176</v>
      </c>
      <c r="N138">
        <v>2018</v>
      </c>
      <c r="O138" t="s">
        <v>612</v>
      </c>
      <c r="P138" t="s">
        <v>178</v>
      </c>
      <c r="Q138" t="s">
        <v>172</v>
      </c>
      <c r="S138">
        <v>29449729</v>
      </c>
      <c r="T138" t="s">
        <v>196</v>
      </c>
      <c r="W138" t="s">
        <v>1540</v>
      </c>
      <c r="X138">
        <v>3477892161</v>
      </c>
      <c r="Y138" t="s">
        <v>186</v>
      </c>
      <c r="Z138" t="s">
        <v>282</v>
      </c>
      <c r="AA138">
        <v>2019</v>
      </c>
      <c r="AB138">
        <v>2019</v>
      </c>
      <c r="AC138" t="s">
        <v>1541</v>
      </c>
      <c r="AD138" t="s">
        <v>185</v>
      </c>
      <c r="AE138" t="s">
        <v>885</v>
      </c>
      <c r="AS138">
        <v>3.09</v>
      </c>
      <c r="AT138" t="s">
        <v>188</v>
      </c>
      <c r="AU138" t="s">
        <v>189</v>
      </c>
      <c r="AV138" t="s">
        <v>190</v>
      </c>
      <c r="AW138" t="s">
        <v>210</v>
      </c>
      <c r="AY138" t="s">
        <v>1542</v>
      </c>
      <c r="BM138" t="s">
        <v>1543</v>
      </c>
      <c r="BN138" t="s">
        <v>193</v>
      </c>
      <c r="BP138" t="s">
        <v>194</v>
      </c>
      <c r="BQ138" t="s">
        <v>195</v>
      </c>
      <c r="BS138">
        <v>14627</v>
      </c>
      <c r="BT138" t="s">
        <v>196</v>
      </c>
      <c r="BU138">
        <v>8664646743</v>
      </c>
      <c r="BZ138" t="s">
        <v>1544</v>
      </c>
      <c r="CC138" t="s">
        <v>521</v>
      </c>
      <c r="CD138" t="s">
        <v>195</v>
      </c>
      <c r="CF138">
        <v>104577860</v>
      </c>
      <c r="CG138" t="s">
        <v>196</v>
      </c>
      <c r="CH138">
        <v>6467120546</v>
      </c>
      <c r="CM138" t="s">
        <v>1545</v>
      </c>
      <c r="CP138" t="s">
        <v>194</v>
      </c>
      <c r="CQ138" t="s">
        <v>195</v>
      </c>
      <c r="CS138">
        <v>14611</v>
      </c>
      <c r="CT138" t="s">
        <v>196</v>
      </c>
      <c r="CU138">
        <v>3473254980</v>
      </c>
      <c r="ED138" t="s">
        <v>195</v>
      </c>
      <c r="EG138" t="s">
        <v>196</v>
      </c>
      <c r="EH138">
        <v>6467120546</v>
      </c>
      <c r="EM138" t="s">
        <v>1544</v>
      </c>
      <c r="EP138" t="s">
        <v>521</v>
      </c>
      <c r="EQ138" t="s">
        <v>195</v>
      </c>
      <c r="ES138">
        <v>104577860</v>
      </c>
      <c r="ET138" t="s">
        <v>196</v>
      </c>
      <c r="EU138">
        <v>6467120546</v>
      </c>
    </row>
    <row r="139" spans="1:151" x14ac:dyDescent="0.2">
      <c r="A139">
        <v>24878</v>
      </c>
      <c r="B139" t="s">
        <v>1546</v>
      </c>
      <c r="C139" t="s">
        <v>1547</v>
      </c>
      <c r="E139" t="s">
        <v>1548</v>
      </c>
      <c r="F139" t="s">
        <v>171</v>
      </c>
      <c r="K139" t="s">
        <v>1372</v>
      </c>
      <c r="L139" t="s">
        <v>1373</v>
      </c>
      <c r="M139" t="s">
        <v>176</v>
      </c>
      <c r="N139">
        <v>2017</v>
      </c>
      <c r="O139" t="s">
        <v>177</v>
      </c>
      <c r="P139" t="s">
        <v>178</v>
      </c>
      <c r="Q139" t="s">
        <v>172</v>
      </c>
    </row>
    <row r="140" spans="1:151" x14ac:dyDescent="0.2">
      <c r="A140">
        <v>25375</v>
      </c>
      <c r="B140" t="s">
        <v>1546</v>
      </c>
      <c r="C140" t="s">
        <v>1547</v>
      </c>
      <c r="E140" t="s">
        <v>1548</v>
      </c>
      <c r="F140" t="s">
        <v>171</v>
      </c>
      <c r="K140" t="s">
        <v>769</v>
      </c>
      <c r="L140" t="s">
        <v>770</v>
      </c>
      <c r="M140" t="s">
        <v>176</v>
      </c>
      <c r="N140">
        <v>2017</v>
      </c>
      <c r="O140" t="s">
        <v>177</v>
      </c>
      <c r="P140" t="s">
        <v>178</v>
      </c>
      <c r="Q140" t="s">
        <v>172</v>
      </c>
    </row>
    <row r="141" spans="1:151" x14ac:dyDescent="0.2">
      <c r="A141">
        <v>25539</v>
      </c>
      <c r="B141" t="s">
        <v>1549</v>
      </c>
      <c r="C141" t="s">
        <v>1550</v>
      </c>
      <c r="D141" t="s">
        <v>940</v>
      </c>
      <c r="E141" t="s">
        <v>1551</v>
      </c>
      <c r="F141" t="s">
        <v>171</v>
      </c>
      <c r="G141" t="s">
        <v>172</v>
      </c>
      <c r="H141" s="1">
        <v>35487</v>
      </c>
      <c r="I141" t="s">
        <v>221</v>
      </c>
      <c r="K141" t="s">
        <v>1552</v>
      </c>
      <c r="L141" t="s">
        <v>633</v>
      </c>
      <c r="M141" t="s">
        <v>205</v>
      </c>
      <c r="N141">
        <v>2018</v>
      </c>
      <c r="O141" t="s">
        <v>1553</v>
      </c>
      <c r="P141" t="s">
        <v>178</v>
      </c>
      <c r="Q141" t="s">
        <v>172</v>
      </c>
      <c r="S141">
        <v>29297573</v>
      </c>
      <c r="T141" t="s">
        <v>196</v>
      </c>
      <c r="W141" t="s">
        <v>1554</v>
      </c>
      <c r="X141">
        <v>2109929843</v>
      </c>
      <c r="Y141" t="s">
        <v>186</v>
      </c>
      <c r="Z141" t="s">
        <v>282</v>
      </c>
      <c r="AA141">
        <v>2020</v>
      </c>
      <c r="AB141">
        <v>2020</v>
      </c>
      <c r="AC141" t="s">
        <v>1541</v>
      </c>
      <c r="AD141" t="s">
        <v>185</v>
      </c>
      <c r="AS141">
        <v>2.37</v>
      </c>
      <c r="AT141" t="s">
        <v>188</v>
      </c>
      <c r="AU141" t="s">
        <v>189</v>
      </c>
      <c r="AV141" t="s">
        <v>190</v>
      </c>
      <c r="AW141" t="s">
        <v>210</v>
      </c>
      <c r="BM141" t="s">
        <v>1555</v>
      </c>
      <c r="BN141" t="s">
        <v>193</v>
      </c>
      <c r="BP141" t="s">
        <v>194</v>
      </c>
      <c r="BQ141" t="s">
        <v>195</v>
      </c>
      <c r="BS141">
        <v>14627</v>
      </c>
      <c r="BT141" t="s">
        <v>196</v>
      </c>
      <c r="BU141">
        <v>2105483978</v>
      </c>
      <c r="BZ141" t="s">
        <v>1556</v>
      </c>
      <c r="CC141" t="s">
        <v>1557</v>
      </c>
      <c r="CD141" t="s">
        <v>344</v>
      </c>
      <c r="CF141">
        <v>78201</v>
      </c>
      <c r="CG141" t="s">
        <v>196</v>
      </c>
      <c r="CH141" t="s">
        <v>1558</v>
      </c>
      <c r="CM141" t="s">
        <v>1559</v>
      </c>
      <c r="CP141" t="s">
        <v>194</v>
      </c>
      <c r="CQ141" t="s">
        <v>195</v>
      </c>
      <c r="CS141">
        <v>14627</v>
      </c>
      <c r="CT141" t="s">
        <v>196</v>
      </c>
      <c r="CU141">
        <v>2105483978</v>
      </c>
      <c r="ED141" t="s">
        <v>344</v>
      </c>
      <c r="EG141" t="s">
        <v>196</v>
      </c>
      <c r="EH141" t="s">
        <v>1558</v>
      </c>
      <c r="EM141" t="s">
        <v>1556</v>
      </c>
      <c r="EP141" t="s">
        <v>1557</v>
      </c>
      <c r="EQ141" t="s">
        <v>344</v>
      </c>
      <c r="ES141">
        <v>78201</v>
      </c>
      <c r="ET141" t="s">
        <v>196</v>
      </c>
      <c r="EU141" t="s">
        <v>1558</v>
      </c>
    </row>
    <row r="142" spans="1:151" x14ac:dyDescent="0.2">
      <c r="A142">
        <v>46154</v>
      </c>
      <c r="B142" t="s">
        <v>1560</v>
      </c>
      <c r="C142" t="s">
        <v>1561</v>
      </c>
      <c r="D142" t="s">
        <v>1562</v>
      </c>
      <c r="E142" t="s">
        <v>1563</v>
      </c>
      <c r="F142" t="s">
        <v>171</v>
      </c>
      <c r="G142" t="str">
        <f>"0"</f>
        <v>0</v>
      </c>
      <c r="H142" s="1">
        <v>38718</v>
      </c>
      <c r="I142" t="s">
        <v>221</v>
      </c>
      <c r="K142" t="s">
        <v>1564</v>
      </c>
      <c r="L142" t="s">
        <v>1565</v>
      </c>
      <c r="M142" t="s">
        <v>224</v>
      </c>
      <c r="N142">
        <v>2025</v>
      </c>
      <c r="O142" t="s">
        <v>528</v>
      </c>
      <c r="P142" t="s">
        <v>178</v>
      </c>
      <c r="Q142" t="s">
        <v>172</v>
      </c>
      <c r="R142" t="s">
        <v>510</v>
      </c>
      <c r="S142">
        <v>32311594</v>
      </c>
      <c r="BM142" t="s">
        <v>1566</v>
      </c>
    </row>
    <row r="143" spans="1:151" x14ac:dyDescent="0.2">
      <c r="A143">
        <v>37637</v>
      </c>
      <c r="B143" t="s">
        <v>1567</v>
      </c>
      <c r="C143" t="s">
        <v>1568</v>
      </c>
      <c r="D143" t="s">
        <v>1569</v>
      </c>
      <c r="E143" t="s">
        <v>1570</v>
      </c>
      <c r="F143" t="s">
        <v>171</v>
      </c>
      <c r="G143" t="str">
        <f>"0"</f>
        <v>0</v>
      </c>
      <c r="H143" s="1">
        <v>37134</v>
      </c>
      <c r="I143" t="s">
        <v>1571</v>
      </c>
      <c r="K143" t="s">
        <v>304</v>
      </c>
      <c r="L143" t="s">
        <v>305</v>
      </c>
      <c r="M143" t="s">
        <v>306</v>
      </c>
      <c r="N143">
        <v>2022</v>
      </c>
      <c r="O143" t="s">
        <v>782</v>
      </c>
      <c r="P143" t="s">
        <v>178</v>
      </c>
      <c r="Q143" t="s">
        <v>172</v>
      </c>
      <c r="S143">
        <v>31527187</v>
      </c>
      <c r="T143" t="s">
        <v>711</v>
      </c>
      <c r="U143" t="s">
        <v>712</v>
      </c>
      <c r="Y143" t="str">
        <f>"04HSEAS"</f>
        <v>04HSEAS</v>
      </c>
      <c r="Z143" t="s">
        <v>227</v>
      </c>
      <c r="AA143" t="s">
        <v>1572</v>
      </c>
      <c r="AB143" t="s">
        <v>1573</v>
      </c>
      <c r="AC143" t="s">
        <v>500</v>
      </c>
      <c r="AD143" t="s">
        <v>185</v>
      </c>
      <c r="AF143" t="s">
        <v>426</v>
      </c>
      <c r="AG143" t="s">
        <v>427</v>
      </c>
      <c r="AJ143" t="s">
        <v>1260</v>
      </c>
      <c r="AK143" t="s">
        <v>185</v>
      </c>
      <c r="AS143">
        <v>3.56</v>
      </c>
      <c r="AV143" t="s">
        <v>823</v>
      </c>
      <c r="AW143" t="s">
        <v>715</v>
      </c>
      <c r="BF143" t="s">
        <v>474</v>
      </c>
      <c r="BO143" t="s">
        <v>1574</v>
      </c>
      <c r="BQ143" t="s">
        <v>195</v>
      </c>
      <c r="CD143" t="s">
        <v>195</v>
      </c>
      <c r="CM143" t="s">
        <v>1575</v>
      </c>
      <c r="CO143" t="s">
        <v>1574</v>
      </c>
      <c r="CP143" t="s">
        <v>1576</v>
      </c>
      <c r="CQ143" t="s">
        <v>247</v>
      </c>
      <c r="CS143">
        <v>11435</v>
      </c>
      <c r="CT143" t="s">
        <v>244</v>
      </c>
      <c r="CU143" t="s">
        <v>1577</v>
      </c>
    </row>
    <row r="144" spans="1:151" x14ac:dyDescent="0.2">
      <c r="A144">
        <v>23728</v>
      </c>
      <c r="B144" t="s">
        <v>1578</v>
      </c>
      <c r="C144" t="s">
        <v>1579</v>
      </c>
      <c r="D144" t="s">
        <v>1580</v>
      </c>
      <c r="E144" t="s">
        <v>1581</v>
      </c>
      <c r="F144" t="s">
        <v>171</v>
      </c>
      <c r="G144" t="s">
        <v>172</v>
      </c>
      <c r="H144" s="1">
        <v>34836</v>
      </c>
      <c r="I144" t="s">
        <v>221</v>
      </c>
      <c r="K144" t="s">
        <v>798</v>
      </c>
      <c r="L144" t="s">
        <v>799</v>
      </c>
      <c r="M144" t="s">
        <v>224</v>
      </c>
      <c r="N144">
        <v>2017</v>
      </c>
      <c r="O144" t="s">
        <v>441</v>
      </c>
      <c r="P144" t="s">
        <v>178</v>
      </c>
      <c r="Q144" t="s">
        <v>172</v>
      </c>
      <c r="S144">
        <v>28325765</v>
      </c>
      <c r="T144" t="s">
        <v>196</v>
      </c>
      <c r="W144" t="s">
        <v>1582</v>
      </c>
      <c r="X144">
        <v>9374331615</v>
      </c>
      <c r="Y144" t="s">
        <v>802</v>
      </c>
      <c r="Z144" t="s">
        <v>1583</v>
      </c>
      <c r="AA144">
        <v>2017</v>
      </c>
      <c r="AB144">
        <v>2017</v>
      </c>
      <c r="AC144" t="s">
        <v>1584</v>
      </c>
      <c r="AD144" t="s">
        <v>185</v>
      </c>
      <c r="AM144" t="s">
        <v>1585</v>
      </c>
      <c r="AS144">
        <v>3.87</v>
      </c>
      <c r="AT144" t="s">
        <v>188</v>
      </c>
      <c r="AU144" t="s">
        <v>189</v>
      </c>
      <c r="AV144" t="s">
        <v>190</v>
      </c>
      <c r="AW144" t="s">
        <v>264</v>
      </c>
      <c r="BM144" t="s">
        <v>1586</v>
      </c>
      <c r="BP144" t="s">
        <v>194</v>
      </c>
      <c r="BQ144" t="s">
        <v>195</v>
      </c>
      <c r="BS144">
        <v>14605</v>
      </c>
      <c r="BT144" t="s">
        <v>196</v>
      </c>
      <c r="BU144">
        <v>9374059153</v>
      </c>
      <c r="BZ144" t="s">
        <v>1587</v>
      </c>
      <c r="CC144" t="s">
        <v>1588</v>
      </c>
      <c r="CD144" t="s">
        <v>1414</v>
      </c>
      <c r="CF144">
        <v>454591274</v>
      </c>
      <c r="CG144" t="s">
        <v>196</v>
      </c>
      <c r="CH144">
        <v>9374331615</v>
      </c>
      <c r="CM144" t="s">
        <v>1586</v>
      </c>
      <c r="CP144" t="s">
        <v>194</v>
      </c>
      <c r="CQ144" t="s">
        <v>195</v>
      </c>
      <c r="CS144">
        <v>14605</v>
      </c>
      <c r="CT144" t="s">
        <v>196</v>
      </c>
      <c r="CU144">
        <v>9374059153</v>
      </c>
      <c r="EM144" t="s">
        <v>1587</v>
      </c>
      <c r="EP144" t="s">
        <v>1588</v>
      </c>
      <c r="EQ144" t="s">
        <v>1414</v>
      </c>
      <c r="ES144">
        <v>454591274</v>
      </c>
      <c r="ET144" t="s">
        <v>196</v>
      </c>
      <c r="EU144">
        <v>9374331615</v>
      </c>
    </row>
    <row r="145" spans="1:151" x14ac:dyDescent="0.2">
      <c r="A145">
        <v>23809</v>
      </c>
      <c r="B145" t="s">
        <v>1578</v>
      </c>
      <c r="C145" t="s">
        <v>1579</v>
      </c>
      <c r="D145" t="s">
        <v>1580</v>
      </c>
      <c r="E145" t="s">
        <v>1581</v>
      </c>
      <c r="F145" t="s">
        <v>171</v>
      </c>
      <c r="G145" t="s">
        <v>172</v>
      </c>
      <c r="H145" s="1">
        <v>34836</v>
      </c>
      <c r="I145" t="s">
        <v>221</v>
      </c>
      <c r="K145" t="s">
        <v>798</v>
      </c>
      <c r="L145" t="s">
        <v>799</v>
      </c>
      <c r="M145" t="s">
        <v>224</v>
      </c>
      <c r="N145">
        <v>2017</v>
      </c>
      <c r="O145" t="s">
        <v>441</v>
      </c>
      <c r="P145" t="s">
        <v>178</v>
      </c>
      <c r="Q145" t="s">
        <v>172</v>
      </c>
      <c r="S145">
        <v>28325765</v>
      </c>
      <c r="T145" t="s">
        <v>196</v>
      </c>
      <c r="W145" t="s">
        <v>1582</v>
      </c>
      <c r="X145">
        <v>9374331615</v>
      </c>
      <c r="Y145" t="s">
        <v>802</v>
      </c>
      <c r="Z145" t="s">
        <v>1583</v>
      </c>
      <c r="AA145">
        <v>2017</v>
      </c>
      <c r="AB145">
        <v>2017</v>
      </c>
      <c r="AC145" t="s">
        <v>1584</v>
      </c>
      <c r="AD145" t="s">
        <v>185</v>
      </c>
      <c r="AM145" t="s">
        <v>1585</v>
      </c>
      <c r="AS145">
        <v>3.87</v>
      </c>
      <c r="AT145" t="s">
        <v>188</v>
      </c>
      <c r="AU145" t="s">
        <v>189</v>
      </c>
      <c r="AV145" t="s">
        <v>190</v>
      </c>
      <c r="AW145" t="s">
        <v>264</v>
      </c>
      <c r="BM145" t="s">
        <v>1586</v>
      </c>
      <c r="BP145" t="s">
        <v>194</v>
      </c>
      <c r="BQ145" t="s">
        <v>195</v>
      </c>
      <c r="BS145">
        <v>14605</v>
      </c>
      <c r="BT145" t="s">
        <v>196</v>
      </c>
      <c r="BU145">
        <v>9374059153</v>
      </c>
      <c r="BZ145" t="s">
        <v>1587</v>
      </c>
      <c r="CC145" t="s">
        <v>1588</v>
      </c>
      <c r="CD145" t="s">
        <v>1414</v>
      </c>
      <c r="CF145">
        <v>454591274</v>
      </c>
      <c r="CG145" t="s">
        <v>196</v>
      </c>
      <c r="CH145">
        <v>9374331615</v>
      </c>
      <c r="CM145" t="s">
        <v>1586</v>
      </c>
      <c r="CP145" t="s">
        <v>194</v>
      </c>
      <c r="CQ145" t="s">
        <v>195</v>
      </c>
      <c r="CS145">
        <v>14605</v>
      </c>
      <c r="CT145" t="s">
        <v>196</v>
      </c>
      <c r="CU145">
        <v>9374059153</v>
      </c>
      <c r="EM145" t="s">
        <v>1587</v>
      </c>
      <c r="EP145" t="s">
        <v>1588</v>
      </c>
      <c r="EQ145" t="s">
        <v>1414</v>
      </c>
      <c r="ES145">
        <v>454591274</v>
      </c>
      <c r="ET145" t="s">
        <v>196</v>
      </c>
      <c r="EU145">
        <v>9374331615</v>
      </c>
    </row>
    <row r="146" spans="1:151" x14ac:dyDescent="0.2">
      <c r="A146">
        <v>27616</v>
      </c>
      <c r="B146" t="s">
        <v>1290</v>
      </c>
      <c r="C146" t="s">
        <v>1589</v>
      </c>
      <c r="D146" t="s">
        <v>1590</v>
      </c>
      <c r="E146" t="s">
        <v>1591</v>
      </c>
      <c r="F146" t="s">
        <v>171</v>
      </c>
      <c r="G146" t="s">
        <v>172</v>
      </c>
      <c r="H146" s="1">
        <v>36302</v>
      </c>
      <c r="I146" t="s">
        <v>173</v>
      </c>
      <c r="K146" t="s">
        <v>1592</v>
      </c>
      <c r="L146" t="s">
        <v>1593</v>
      </c>
      <c r="M146" t="s">
        <v>1164</v>
      </c>
      <c r="N146" t="s">
        <v>421</v>
      </c>
      <c r="O146" t="s">
        <v>1594</v>
      </c>
      <c r="P146" t="s">
        <v>979</v>
      </c>
      <c r="Q146" t="s">
        <v>172</v>
      </c>
      <c r="S146">
        <v>30850941</v>
      </c>
      <c r="T146" t="s">
        <v>423</v>
      </c>
      <c r="U146" t="s">
        <v>424</v>
      </c>
      <c r="Y146" t="str">
        <f>"04HSEAS"</f>
        <v>04HSEAS</v>
      </c>
      <c r="Z146" t="s">
        <v>499</v>
      </c>
      <c r="AA146" t="s">
        <v>320</v>
      </c>
      <c r="AB146" t="s">
        <v>321</v>
      </c>
      <c r="AC146" t="s">
        <v>500</v>
      </c>
      <c r="AD146" t="s">
        <v>185</v>
      </c>
      <c r="AS146">
        <v>3.7</v>
      </c>
      <c r="AT146" t="s">
        <v>429</v>
      </c>
      <c r="AU146" t="s">
        <v>235</v>
      </c>
      <c r="AV146" t="s">
        <v>236</v>
      </c>
      <c r="AW146" t="s">
        <v>430</v>
      </c>
      <c r="BM146" t="s">
        <v>1595</v>
      </c>
      <c r="BN146" t="s">
        <v>239</v>
      </c>
      <c r="BP146" t="s">
        <v>241</v>
      </c>
      <c r="BQ146" t="s">
        <v>195</v>
      </c>
      <c r="BS146">
        <v>14627</v>
      </c>
      <c r="CA146" t="s">
        <v>1596</v>
      </c>
      <c r="CD146" t="s">
        <v>195</v>
      </c>
      <c r="CM146" t="s">
        <v>1597</v>
      </c>
      <c r="CN146" t="s">
        <v>1596</v>
      </c>
      <c r="CP146" t="s">
        <v>1598</v>
      </c>
      <c r="CQ146" t="s">
        <v>1599</v>
      </c>
      <c r="CS146">
        <v>244001</v>
      </c>
      <c r="CT146" t="s">
        <v>423</v>
      </c>
      <c r="DM146" t="s">
        <v>1600</v>
      </c>
      <c r="DP146" t="s">
        <v>1598</v>
      </c>
      <c r="DQ146" t="s">
        <v>1601</v>
      </c>
      <c r="DR146" t="s">
        <v>490</v>
      </c>
      <c r="DS146">
        <v>244001</v>
      </c>
      <c r="DT146" t="s">
        <v>423</v>
      </c>
      <c r="DU146" t="s">
        <v>1602</v>
      </c>
      <c r="DW146" t="s">
        <v>1603</v>
      </c>
      <c r="DX146" t="s">
        <v>1604</v>
      </c>
      <c r="DY146" t="s">
        <v>1605</v>
      </c>
    </row>
    <row r="147" spans="1:151" x14ac:dyDescent="0.2">
      <c r="A147">
        <v>25586</v>
      </c>
      <c r="B147" t="s">
        <v>1290</v>
      </c>
      <c r="C147" t="s">
        <v>1589</v>
      </c>
      <c r="D147" t="s">
        <v>1590</v>
      </c>
      <c r="E147" t="s">
        <v>1591</v>
      </c>
      <c r="F147" t="s">
        <v>171</v>
      </c>
      <c r="G147" t="s">
        <v>172</v>
      </c>
      <c r="H147" s="1">
        <v>36302</v>
      </c>
      <c r="I147" t="s">
        <v>173</v>
      </c>
      <c r="K147" t="s">
        <v>439</v>
      </c>
      <c r="L147" t="s">
        <v>175</v>
      </c>
      <c r="M147" t="s">
        <v>224</v>
      </c>
      <c r="N147">
        <v>2018</v>
      </c>
      <c r="O147" t="s">
        <v>354</v>
      </c>
      <c r="P147" t="s">
        <v>363</v>
      </c>
      <c r="Q147" t="s">
        <v>172</v>
      </c>
      <c r="S147">
        <v>30850941</v>
      </c>
      <c r="T147" t="s">
        <v>423</v>
      </c>
      <c r="U147" t="s">
        <v>424</v>
      </c>
      <c r="Y147" t="str">
        <f>"04HSEAS"</f>
        <v>04HSEAS</v>
      </c>
      <c r="Z147" t="s">
        <v>499</v>
      </c>
      <c r="AA147" t="s">
        <v>320</v>
      </c>
      <c r="AB147" t="s">
        <v>321</v>
      </c>
      <c r="AC147" t="s">
        <v>500</v>
      </c>
      <c r="AD147" t="s">
        <v>185</v>
      </c>
      <c r="AS147">
        <v>3.7</v>
      </c>
      <c r="AT147" t="s">
        <v>429</v>
      </c>
      <c r="AU147" t="s">
        <v>235</v>
      </c>
      <c r="AV147" t="s">
        <v>236</v>
      </c>
      <c r="AW147" t="s">
        <v>430</v>
      </c>
      <c r="BM147" t="s">
        <v>1595</v>
      </c>
      <c r="BN147" t="s">
        <v>239</v>
      </c>
      <c r="BP147" t="s">
        <v>241</v>
      </c>
      <c r="BQ147" t="s">
        <v>195</v>
      </c>
      <c r="BS147">
        <v>14627</v>
      </c>
      <c r="CA147" t="s">
        <v>1596</v>
      </c>
      <c r="CD147" t="s">
        <v>195</v>
      </c>
      <c r="CM147" t="s">
        <v>1597</v>
      </c>
      <c r="CN147" t="s">
        <v>1596</v>
      </c>
      <c r="CP147" t="s">
        <v>1598</v>
      </c>
      <c r="CQ147" t="s">
        <v>1599</v>
      </c>
      <c r="CS147">
        <v>244001</v>
      </c>
      <c r="CT147" t="s">
        <v>423</v>
      </c>
      <c r="DM147" t="s">
        <v>1600</v>
      </c>
      <c r="DP147" t="s">
        <v>1598</v>
      </c>
      <c r="DQ147" t="s">
        <v>1601</v>
      </c>
      <c r="DR147" t="s">
        <v>490</v>
      </c>
      <c r="DS147">
        <v>244001</v>
      </c>
      <c r="DT147" t="s">
        <v>423</v>
      </c>
      <c r="DU147" t="s">
        <v>1602</v>
      </c>
      <c r="DW147" t="s">
        <v>1603</v>
      </c>
      <c r="DX147" t="s">
        <v>1604</v>
      </c>
      <c r="DY147" t="s">
        <v>1605</v>
      </c>
    </row>
    <row r="148" spans="1:151" x14ac:dyDescent="0.2">
      <c r="A148">
        <v>37259</v>
      </c>
      <c r="B148" t="s">
        <v>1606</v>
      </c>
      <c r="C148" t="s">
        <v>1607</v>
      </c>
      <c r="D148" t="s">
        <v>1608</v>
      </c>
      <c r="E148" t="s">
        <v>1609</v>
      </c>
      <c r="F148" t="s">
        <v>171</v>
      </c>
      <c r="G148" t="str">
        <f>"0"</f>
        <v>0</v>
      </c>
      <c r="H148" s="1">
        <v>36194</v>
      </c>
      <c r="I148" t="s">
        <v>1450</v>
      </c>
      <c r="K148" t="s">
        <v>1610</v>
      </c>
      <c r="L148" t="s">
        <v>1378</v>
      </c>
      <c r="M148" t="s">
        <v>224</v>
      </c>
      <c r="N148">
        <v>2022</v>
      </c>
      <c r="O148" t="s">
        <v>468</v>
      </c>
      <c r="P148" t="s">
        <v>178</v>
      </c>
      <c r="Q148" t="s">
        <v>172</v>
      </c>
      <c r="S148">
        <v>31729420</v>
      </c>
      <c r="T148" t="s">
        <v>1611</v>
      </c>
      <c r="U148" t="s">
        <v>424</v>
      </c>
      <c r="Y148" t="str">
        <f>"04HSEAS"</f>
        <v>04HSEAS</v>
      </c>
      <c r="Z148" t="s">
        <v>499</v>
      </c>
      <c r="AA148" t="s">
        <v>321</v>
      </c>
      <c r="AC148" t="s">
        <v>1612</v>
      </c>
      <c r="AD148" t="s">
        <v>185</v>
      </c>
      <c r="AS148">
        <v>3.42</v>
      </c>
      <c r="AU148" t="s">
        <v>235</v>
      </c>
      <c r="AV148" t="s">
        <v>236</v>
      </c>
      <c r="AW148" t="s">
        <v>430</v>
      </c>
      <c r="BF148" t="s">
        <v>474</v>
      </c>
      <c r="BO148" t="s">
        <v>1613</v>
      </c>
      <c r="BQ148" t="s">
        <v>195</v>
      </c>
      <c r="CD148" t="s">
        <v>195</v>
      </c>
      <c r="CM148" t="s">
        <v>1614</v>
      </c>
      <c r="CO148" t="s">
        <v>1613</v>
      </c>
      <c r="CP148" t="s">
        <v>1613</v>
      </c>
      <c r="CS148">
        <v>10400</v>
      </c>
      <c r="CT148" t="s">
        <v>1611</v>
      </c>
      <c r="CU148" t="s">
        <v>1615</v>
      </c>
    </row>
    <row r="149" spans="1:151" x14ac:dyDescent="0.2">
      <c r="A149">
        <v>46273</v>
      </c>
      <c r="B149" t="s">
        <v>1616</v>
      </c>
      <c r="C149" t="s">
        <v>1617</v>
      </c>
      <c r="D149" t="s">
        <v>940</v>
      </c>
      <c r="E149" t="s">
        <v>1618</v>
      </c>
      <c r="F149" t="s">
        <v>171</v>
      </c>
      <c r="G149" t="str">
        <f>"0"</f>
        <v>0</v>
      </c>
      <c r="H149" s="1">
        <v>37725</v>
      </c>
      <c r="I149" t="s">
        <v>1619</v>
      </c>
      <c r="K149" t="s">
        <v>687</v>
      </c>
      <c r="L149" t="s">
        <v>1620</v>
      </c>
      <c r="M149" t="s">
        <v>224</v>
      </c>
      <c r="N149">
        <v>2025</v>
      </c>
      <c r="O149" t="s">
        <v>528</v>
      </c>
      <c r="P149" t="s">
        <v>178</v>
      </c>
      <c r="Q149" t="s">
        <v>172</v>
      </c>
      <c r="R149" t="s">
        <v>510</v>
      </c>
      <c r="S149">
        <v>32393200</v>
      </c>
      <c r="BM149" t="s">
        <v>1621</v>
      </c>
    </row>
    <row r="150" spans="1:151" x14ac:dyDescent="0.2">
      <c r="A150">
        <v>26936</v>
      </c>
      <c r="B150" t="s">
        <v>1622</v>
      </c>
      <c r="C150" t="s">
        <v>1623</v>
      </c>
      <c r="D150" t="s">
        <v>1624</v>
      </c>
      <c r="E150" t="s">
        <v>1625</v>
      </c>
      <c r="F150" t="s">
        <v>171</v>
      </c>
      <c r="G150" t="s">
        <v>172</v>
      </c>
      <c r="H150" s="1">
        <v>35645</v>
      </c>
      <c r="I150" t="s">
        <v>221</v>
      </c>
      <c r="K150" t="s">
        <v>1046</v>
      </c>
      <c r="L150" t="s">
        <v>1047</v>
      </c>
      <c r="M150" t="s">
        <v>306</v>
      </c>
      <c r="N150">
        <v>2019</v>
      </c>
      <c r="O150" t="s">
        <v>534</v>
      </c>
      <c r="P150" t="s">
        <v>178</v>
      </c>
      <c r="Q150" t="s">
        <v>172</v>
      </c>
      <c r="S150">
        <v>29977956</v>
      </c>
      <c r="T150" t="s">
        <v>1626</v>
      </c>
      <c r="U150" t="s">
        <v>180</v>
      </c>
      <c r="V150" s="2">
        <v>43968</v>
      </c>
      <c r="W150" t="s">
        <v>1627</v>
      </c>
      <c r="X150" t="s">
        <v>1628</v>
      </c>
      <c r="Y150" t="s">
        <v>186</v>
      </c>
      <c r="Z150" t="s">
        <v>282</v>
      </c>
      <c r="AA150">
        <v>2020</v>
      </c>
      <c r="AB150">
        <v>2020</v>
      </c>
      <c r="AC150" t="s">
        <v>187</v>
      </c>
      <c r="AD150" t="s">
        <v>172</v>
      </c>
      <c r="AS150">
        <v>2.7</v>
      </c>
      <c r="AT150" t="s">
        <v>188</v>
      </c>
      <c r="AU150" t="s">
        <v>189</v>
      </c>
      <c r="AV150" t="s">
        <v>190</v>
      </c>
      <c r="AW150" t="s">
        <v>191</v>
      </c>
      <c r="BM150" t="s">
        <v>1629</v>
      </c>
      <c r="BN150" t="s">
        <v>193</v>
      </c>
      <c r="BP150" t="s">
        <v>194</v>
      </c>
      <c r="BQ150" t="s">
        <v>195</v>
      </c>
      <c r="BS150">
        <v>14620</v>
      </c>
      <c r="BT150" t="s">
        <v>196</v>
      </c>
      <c r="BU150">
        <v>5859785401</v>
      </c>
      <c r="CM150" t="s">
        <v>522</v>
      </c>
      <c r="CP150" t="s">
        <v>194</v>
      </c>
      <c r="CQ150" t="s">
        <v>195</v>
      </c>
      <c r="CS150">
        <v>14627</v>
      </c>
      <c r="CT150" t="s">
        <v>196</v>
      </c>
      <c r="CU150">
        <v>5859785401</v>
      </c>
    </row>
    <row r="151" spans="1:151" x14ac:dyDescent="0.2">
      <c r="A151">
        <v>41305</v>
      </c>
      <c r="B151" t="s">
        <v>1630</v>
      </c>
      <c r="C151" t="s">
        <v>1631</v>
      </c>
      <c r="D151" t="s">
        <v>1562</v>
      </c>
      <c r="E151" t="s">
        <v>1632</v>
      </c>
      <c r="F151" t="s">
        <v>171</v>
      </c>
      <c r="G151" t="str">
        <f>"0"</f>
        <v>0</v>
      </c>
      <c r="H151" s="1">
        <v>38519</v>
      </c>
      <c r="I151" t="s">
        <v>173</v>
      </c>
      <c r="K151" t="s">
        <v>867</v>
      </c>
      <c r="L151" t="s">
        <v>868</v>
      </c>
      <c r="M151" t="s">
        <v>224</v>
      </c>
      <c r="N151">
        <v>2024</v>
      </c>
      <c r="O151" t="s">
        <v>225</v>
      </c>
      <c r="P151" t="s">
        <v>178</v>
      </c>
      <c r="Q151" t="s">
        <v>172</v>
      </c>
      <c r="S151">
        <v>32495256</v>
      </c>
      <c r="T151" t="s">
        <v>226</v>
      </c>
      <c r="Y151" t="str">
        <f>"01AS"</f>
        <v>01AS</v>
      </c>
      <c r="Z151" t="s">
        <v>227</v>
      </c>
      <c r="AA151" t="s">
        <v>833</v>
      </c>
      <c r="AB151" t="s">
        <v>834</v>
      </c>
      <c r="AC151" t="s">
        <v>1451</v>
      </c>
      <c r="AD151" t="s">
        <v>185</v>
      </c>
      <c r="AS151">
        <v>3.78</v>
      </c>
      <c r="AU151" t="s">
        <v>235</v>
      </c>
      <c r="AV151" t="s">
        <v>236</v>
      </c>
      <c r="AW151" t="s">
        <v>264</v>
      </c>
      <c r="BM151" t="s">
        <v>1633</v>
      </c>
      <c r="BN151" t="s">
        <v>239</v>
      </c>
      <c r="BO151" t="s">
        <v>1634</v>
      </c>
      <c r="BP151" t="s">
        <v>241</v>
      </c>
      <c r="BQ151" t="s">
        <v>195</v>
      </c>
      <c r="BS151">
        <v>14627</v>
      </c>
      <c r="BZ151" t="s">
        <v>242</v>
      </c>
      <c r="CB151" t="s">
        <v>243</v>
      </c>
      <c r="CD151" t="s">
        <v>195</v>
      </c>
      <c r="CF151">
        <v>14642</v>
      </c>
      <c r="CG151" t="s">
        <v>244</v>
      </c>
      <c r="CM151" t="s">
        <v>1635</v>
      </c>
      <c r="CO151" t="s">
        <v>1634</v>
      </c>
      <c r="CP151" t="s">
        <v>1636</v>
      </c>
      <c r="CQ151" t="s">
        <v>247</v>
      </c>
      <c r="CS151" t="s">
        <v>1637</v>
      </c>
      <c r="CT151" t="s">
        <v>244</v>
      </c>
      <c r="CU151" t="s">
        <v>1638</v>
      </c>
    </row>
    <row r="152" spans="1:151" x14ac:dyDescent="0.2">
      <c r="A152">
        <v>25056</v>
      </c>
      <c r="B152" t="s">
        <v>1639</v>
      </c>
      <c r="C152" t="s">
        <v>1640</v>
      </c>
      <c r="D152" t="s">
        <v>1418</v>
      </c>
      <c r="E152" t="s">
        <v>1641</v>
      </c>
      <c r="F152" t="s">
        <v>171</v>
      </c>
      <c r="G152" t="s">
        <v>172</v>
      </c>
      <c r="H152" s="1">
        <v>35839</v>
      </c>
      <c r="I152" t="s">
        <v>221</v>
      </c>
      <c r="K152" t="s">
        <v>1642</v>
      </c>
      <c r="L152" t="s">
        <v>1643</v>
      </c>
      <c r="M152" t="s">
        <v>176</v>
      </c>
      <c r="N152">
        <v>2019</v>
      </c>
      <c r="O152" t="s">
        <v>482</v>
      </c>
      <c r="P152" t="s">
        <v>178</v>
      </c>
      <c r="Q152" t="s">
        <v>172</v>
      </c>
      <c r="S152">
        <v>29895014</v>
      </c>
      <c r="T152" t="s">
        <v>196</v>
      </c>
      <c r="W152" t="s">
        <v>1644</v>
      </c>
      <c r="X152">
        <v>8472175415</v>
      </c>
      <c r="Y152" t="s">
        <v>186</v>
      </c>
      <c r="Z152" t="s">
        <v>282</v>
      </c>
      <c r="AA152">
        <v>2020</v>
      </c>
      <c r="AB152">
        <v>2020</v>
      </c>
      <c r="AC152" t="s">
        <v>396</v>
      </c>
      <c r="AD152" t="s">
        <v>172</v>
      </c>
      <c r="AS152">
        <v>3.69</v>
      </c>
      <c r="AT152" t="s">
        <v>188</v>
      </c>
      <c r="AU152" t="s">
        <v>189</v>
      </c>
      <c r="AV152" t="s">
        <v>190</v>
      </c>
      <c r="AW152" t="s">
        <v>952</v>
      </c>
      <c r="BM152" t="s">
        <v>193</v>
      </c>
      <c r="BN152" t="s">
        <v>1645</v>
      </c>
      <c r="BP152" t="s">
        <v>194</v>
      </c>
      <c r="BQ152" t="s">
        <v>195</v>
      </c>
      <c r="BS152">
        <v>14627</v>
      </c>
      <c r="BT152" t="s">
        <v>196</v>
      </c>
      <c r="BU152">
        <v>8476912725</v>
      </c>
      <c r="BZ152" t="s">
        <v>1646</v>
      </c>
      <c r="CC152" t="s">
        <v>1647</v>
      </c>
      <c r="CD152" t="s">
        <v>1648</v>
      </c>
      <c r="CF152">
        <v>600352942</v>
      </c>
      <c r="CG152" t="s">
        <v>196</v>
      </c>
      <c r="CH152">
        <v>8472175415</v>
      </c>
      <c r="CM152" t="s">
        <v>215</v>
      </c>
      <c r="CP152" t="s">
        <v>194</v>
      </c>
      <c r="CQ152" t="s">
        <v>195</v>
      </c>
      <c r="CS152">
        <v>14611</v>
      </c>
      <c r="CT152" t="s">
        <v>196</v>
      </c>
      <c r="CU152">
        <v>8476912725</v>
      </c>
      <c r="DZ152" t="s">
        <v>1649</v>
      </c>
      <c r="EC152" t="s">
        <v>1647</v>
      </c>
      <c r="ED152" t="s">
        <v>1648</v>
      </c>
      <c r="EF152">
        <v>60035</v>
      </c>
      <c r="EG152" t="s">
        <v>196</v>
      </c>
      <c r="EH152">
        <v>8472175415</v>
      </c>
      <c r="EM152" t="s">
        <v>1646</v>
      </c>
      <c r="EP152" t="s">
        <v>1647</v>
      </c>
      <c r="EQ152" t="s">
        <v>1648</v>
      </c>
      <c r="ES152">
        <v>600352942</v>
      </c>
      <c r="ET152" t="s">
        <v>196</v>
      </c>
      <c r="EU152">
        <v>8472175415</v>
      </c>
    </row>
    <row r="153" spans="1:151" x14ac:dyDescent="0.2">
      <c r="A153">
        <v>10312</v>
      </c>
      <c r="B153" t="s">
        <v>1650</v>
      </c>
      <c r="C153" t="s">
        <v>1651</v>
      </c>
      <c r="E153" t="s">
        <v>1652</v>
      </c>
      <c r="F153" t="s">
        <v>171</v>
      </c>
      <c r="G153" t="s">
        <v>172</v>
      </c>
      <c r="H153" s="1">
        <v>34354</v>
      </c>
      <c r="I153" t="s">
        <v>173</v>
      </c>
      <c r="K153" t="s">
        <v>515</v>
      </c>
      <c r="L153" t="s">
        <v>516</v>
      </c>
      <c r="M153" t="s">
        <v>176</v>
      </c>
      <c r="N153">
        <v>2015</v>
      </c>
      <c r="O153" t="s">
        <v>1014</v>
      </c>
      <c r="P153" t="s">
        <v>178</v>
      </c>
      <c r="Q153" t="s">
        <v>172</v>
      </c>
      <c r="S153">
        <v>27878835</v>
      </c>
      <c r="T153" t="s">
        <v>196</v>
      </c>
      <c r="W153" t="s">
        <v>1653</v>
      </c>
      <c r="X153">
        <v>3476831093</v>
      </c>
      <c r="Y153" t="s">
        <v>182</v>
      </c>
      <c r="Z153" t="s">
        <v>183</v>
      </c>
      <c r="AA153">
        <v>2016</v>
      </c>
      <c r="AB153">
        <v>2016</v>
      </c>
      <c r="AC153" t="s">
        <v>293</v>
      </c>
      <c r="AD153" t="s">
        <v>185</v>
      </c>
      <c r="AS153">
        <v>3</v>
      </c>
      <c r="AT153" t="s">
        <v>188</v>
      </c>
      <c r="AU153" t="s">
        <v>189</v>
      </c>
      <c r="AV153" t="s">
        <v>190</v>
      </c>
      <c r="AW153" t="s">
        <v>210</v>
      </c>
      <c r="BM153" t="s">
        <v>1654</v>
      </c>
      <c r="BN153" t="s">
        <v>487</v>
      </c>
      <c r="BP153" t="s">
        <v>194</v>
      </c>
      <c r="BQ153" t="s">
        <v>195</v>
      </c>
      <c r="BS153">
        <v>14627</v>
      </c>
      <c r="BT153" t="s">
        <v>196</v>
      </c>
      <c r="BU153">
        <v>3474387945</v>
      </c>
      <c r="BZ153" t="s">
        <v>1655</v>
      </c>
      <c r="CC153" t="s">
        <v>704</v>
      </c>
      <c r="CD153" t="s">
        <v>195</v>
      </c>
      <c r="CF153">
        <v>11225</v>
      </c>
      <c r="CG153" t="s">
        <v>196</v>
      </c>
      <c r="CH153">
        <v>3477871116</v>
      </c>
      <c r="CM153" t="s">
        <v>1656</v>
      </c>
      <c r="CN153" t="s">
        <v>487</v>
      </c>
      <c r="CP153" t="s">
        <v>194</v>
      </c>
      <c r="CQ153" t="s">
        <v>195</v>
      </c>
      <c r="CS153">
        <v>14627</v>
      </c>
      <c r="CT153" t="s">
        <v>196</v>
      </c>
      <c r="CU153">
        <v>3475692263</v>
      </c>
      <c r="EM153" t="s">
        <v>1655</v>
      </c>
      <c r="EP153" t="s">
        <v>704</v>
      </c>
      <c r="EQ153" t="s">
        <v>195</v>
      </c>
      <c r="ES153">
        <v>11225</v>
      </c>
      <c r="ET153" t="s">
        <v>196</v>
      </c>
      <c r="EU153">
        <v>3477871116</v>
      </c>
    </row>
    <row r="154" spans="1:151" x14ac:dyDescent="0.2">
      <c r="A154">
        <v>41606</v>
      </c>
      <c r="B154" t="s">
        <v>1657</v>
      </c>
      <c r="C154" t="s">
        <v>1658</v>
      </c>
      <c r="D154" t="s">
        <v>1659</v>
      </c>
      <c r="E154" t="s">
        <v>1660</v>
      </c>
      <c r="F154" t="s">
        <v>171</v>
      </c>
      <c r="G154" t="str">
        <f>"0"</f>
        <v>0</v>
      </c>
      <c r="H154" s="1">
        <v>37349</v>
      </c>
      <c r="I154" t="s">
        <v>221</v>
      </c>
      <c r="K154" t="s">
        <v>1661</v>
      </c>
      <c r="L154" t="s">
        <v>1257</v>
      </c>
      <c r="M154" t="s">
        <v>1164</v>
      </c>
      <c r="N154" t="s">
        <v>1165</v>
      </c>
      <c r="O154" t="s">
        <v>1166</v>
      </c>
      <c r="P154" t="s">
        <v>178</v>
      </c>
      <c r="Q154" t="s">
        <v>172</v>
      </c>
      <c r="S154">
        <v>31820127</v>
      </c>
      <c r="T154" t="s">
        <v>226</v>
      </c>
      <c r="Y154" t="str">
        <f>"01AS"</f>
        <v>01AS</v>
      </c>
      <c r="Z154" t="s">
        <v>227</v>
      </c>
      <c r="AA154" t="s">
        <v>1572</v>
      </c>
      <c r="AB154" t="s">
        <v>1573</v>
      </c>
      <c r="AC154" t="s">
        <v>1203</v>
      </c>
      <c r="AD154" t="s">
        <v>185</v>
      </c>
      <c r="AE154" t="s">
        <v>1662</v>
      </c>
      <c r="AS154">
        <v>3.71</v>
      </c>
      <c r="AU154" t="s">
        <v>472</v>
      </c>
      <c r="AV154" t="s">
        <v>823</v>
      </c>
      <c r="AW154" t="s">
        <v>715</v>
      </c>
      <c r="BF154" t="s">
        <v>474</v>
      </c>
      <c r="BM154" t="s">
        <v>1663</v>
      </c>
      <c r="BN154" t="s">
        <v>239</v>
      </c>
      <c r="BO154" t="s">
        <v>1664</v>
      </c>
      <c r="BP154" t="s">
        <v>241</v>
      </c>
      <c r="BQ154" t="s">
        <v>195</v>
      </c>
      <c r="BS154">
        <v>14627</v>
      </c>
      <c r="CD154" t="s">
        <v>195</v>
      </c>
      <c r="CM154" t="s">
        <v>1665</v>
      </c>
      <c r="CO154" t="s">
        <v>1664</v>
      </c>
      <c r="CP154" t="s">
        <v>1666</v>
      </c>
      <c r="CQ154" t="s">
        <v>247</v>
      </c>
      <c r="CS154" t="str">
        <f>"07052-2171"</f>
        <v>07052-2171</v>
      </c>
      <c r="CT154" t="s">
        <v>244</v>
      </c>
      <c r="CU154" t="s">
        <v>1667</v>
      </c>
    </row>
    <row r="155" spans="1:151" x14ac:dyDescent="0.2">
      <c r="A155">
        <v>41868</v>
      </c>
      <c r="B155" t="s">
        <v>1657</v>
      </c>
      <c r="C155" t="s">
        <v>1658</v>
      </c>
      <c r="D155" t="s">
        <v>1659</v>
      </c>
      <c r="E155" t="s">
        <v>1660</v>
      </c>
      <c r="F155" t="s">
        <v>171</v>
      </c>
      <c r="G155" t="str">
        <f>"0"</f>
        <v>0</v>
      </c>
      <c r="H155" s="1">
        <v>37349</v>
      </c>
      <c r="I155" t="s">
        <v>221</v>
      </c>
      <c r="K155" t="s">
        <v>895</v>
      </c>
      <c r="L155" t="s">
        <v>1668</v>
      </c>
      <c r="M155" t="s">
        <v>224</v>
      </c>
      <c r="N155">
        <v>2024</v>
      </c>
      <c r="O155" t="s">
        <v>225</v>
      </c>
      <c r="P155" t="s">
        <v>178</v>
      </c>
      <c r="Q155" t="s">
        <v>172</v>
      </c>
      <c r="S155">
        <v>31820127</v>
      </c>
      <c r="T155" t="s">
        <v>226</v>
      </c>
      <c r="Y155" t="str">
        <f>"01AS"</f>
        <v>01AS</v>
      </c>
      <c r="Z155" t="s">
        <v>227</v>
      </c>
      <c r="AA155" t="s">
        <v>1572</v>
      </c>
      <c r="AB155" t="s">
        <v>1573</v>
      </c>
      <c r="AC155" t="s">
        <v>1203</v>
      </c>
      <c r="AD155" t="s">
        <v>185</v>
      </c>
      <c r="AE155" t="s">
        <v>1662</v>
      </c>
      <c r="AS155">
        <v>3.71</v>
      </c>
      <c r="AU155" t="s">
        <v>472</v>
      </c>
      <c r="AV155" t="s">
        <v>823</v>
      </c>
      <c r="AW155" t="s">
        <v>715</v>
      </c>
      <c r="BF155" t="s">
        <v>474</v>
      </c>
      <c r="BM155" t="s">
        <v>1663</v>
      </c>
      <c r="BN155" t="s">
        <v>239</v>
      </c>
      <c r="BO155" t="s">
        <v>1664</v>
      </c>
      <c r="BP155" t="s">
        <v>241</v>
      </c>
      <c r="BQ155" t="s">
        <v>195</v>
      </c>
      <c r="BS155">
        <v>14627</v>
      </c>
      <c r="CD155" t="s">
        <v>195</v>
      </c>
      <c r="CM155" t="s">
        <v>1665</v>
      </c>
      <c r="CO155" t="s">
        <v>1664</v>
      </c>
      <c r="CP155" t="s">
        <v>1666</v>
      </c>
      <c r="CQ155" t="s">
        <v>247</v>
      </c>
      <c r="CS155" t="str">
        <f>"07052-2171"</f>
        <v>07052-2171</v>
      </c>
      <c r="CT155" t="s">
        <v>244</v>
      </c>
      <c r="CU155" t="s">
        <v>1667</v>
      </c>
    </row>
    <row r="156" spans="1:151" x14ac:dyDescent="0.2">
      <c r="A156">
        <v>37453</v>
      </c>
      <c r="B156" t="s">
        <v>1657</v>
      </c>
      <c r="C156" t="s">
        <v>1658</v>
      </c>
      <c r="D156" t="s">
        <v>1659</v>
      </c>
      <c r="E156" t="s">
        <v>1660</v>
      </c>
      <c r="F156" t="s">
        <v>171</v>
      </c>
      <c r="G156" t="str">
        <f>"0"</f>
        <v>0</v>
      </c>
      <c r="H156" s="1">
        <v>37349</v>
      </c>
      <c r="I156" t="s">
        <v>221</v>
      </c>
      <c r="K156" t="s">
        <v>466</v>
      </c>
      <c r="L156" t="s">
        <v>467</v>
      </c>
      <c r="M156" t="s">
        <v>224</v>
      </c>
      <c r="N156">
        <v>2022</v>
      </c>
      <c r="O156" t="s">
        <v>468</v>
      </c>
      <c r="P156" t="s">
        <v>178</v>
      </c>
      <c r="Q156" t="s">
        <v>172</v>
      </c>
      <c r="S156">
        <v>31820127</v>
      </c>
      <c r="T156" t="s">
        <v>226</v>
      </c>
      <c r="Y156" t="str">
        <f>"01AS"</f>
        <v>01AS</v>
      </c>
      <c r="Z156" t="s">
        <v>227</v>
      </c>
      <c r="AA156" t="s">
        <v>1572</v>
      </c>
      <c r="AB156" t="s">
        <v>1573</v>
      </c>
      <c r="AC156" t="s">
        <v>1203</v>
      </c>
      <c r="AD156" t="s">
        <v>185</v>
      </c>
      <c r="AE156" t="s">
        <v>1662</v>
      </c>
      <c r="AS156">
        <v>3.71</v>
      </c>
      <c r="AU156" t="s">
        <v>472</v>
      </c>
      <c r="AV156" t="s">
        <v>823</v>
      </c>
      <c r="AW156" t="s">
        <v>715</v>
      </c>
      <c r="BF156" t="s">
        <v>474</v>
      </c>
      <c r="BM156" t="s">
        <v>1663</v>
      </c>
      <c r="BN156" t="s">
        <v>239</v>
      </c>
      <c r="BO156" t="s">
        <v>1664</v>
      </c>
      <c r="BP156" t="s">
        <v>241</v>
      </c>
      <c r="BQ156" t="s">
        <v>195</v>
      </c>
      <c r="BS156">
        <v>14627</v>
      </c>
      <c r="CD156" t="s">
        <v>195</v>
      </c>
      <c r="CM156" t="s">
        <v>1665</v>
      </c>
      <c r="CO156" t="s">
        <v>1664</v>
      </c>
      <c r="CP156" t="s">
        <v>1666</v>
      </c>
      <c r="CQ156" t="s">
        <v>247</v>
      </c>
      <c r="CS156" t="str">
        <f>"07052-2171"</f>
        <v>07052-2171</v>
      </c>
      <c r="CT156" t="s">
        <v>244</v>
      </c>
      <c r="CU156" t="s">
        <v>1667</v>
      </c>
    </row>
    <row r="157" spans="1:151" x14ac:dyDescent="0.2">
      <c r="A157">
        <v>36309</v>
      </c>
      <c r="B157" t="s">
        <v>1044</v>
      </c>
      <c r="C157" t="s">
        <v>1669</v>
      </c>
      <c r="D157" t="s">
        <v>1670</v>
      </c>
      <c r="E157" t="s">
        <v>1671</v>
      </c>
      <c r="F157" t="s">
        <v>171</v>
      </c>
      <c r="H157" s="1">
        <v>37190</v>
      </c>
      <c r="K157" t="s">
        <v>1672</v>
      </c>
      <c r="L157" t="s">
        <v>820</v>
      </c>
      <c r="M157" t="s">
        <v>306</v>
      </c>
      <c r="N157">
        <v>2021</v>
      </c>
      <c r="O157" t="s">
        <v>1673</v>
      </c>
      <c r="P157" t="s">
        <v>178</v>
      </c>
      <c r="Q157" t="s">
        <v>172</v>
      </c>
      <c r="S157">
        <v>31608268</v>
      </c>
      <c r="T157" t="s">
        <v>226</v>
      </c>
      <c r="Y157" t="str">
        <f>"01AS"</f>
        <v>01AS</v>
      </c>
      <c r="Z157" t="s">
        <v>227</v>
      </c>
      <c r="AA157" t="s">
        <v>320</v>
      </c>
      <c r="AB157" t="s">
        <v>321</v>
      </c>
      <c r="AC157" t="s">
        <v>822</v>
      </c>
      <c r="AD157" t="s">
        <v>185</v>
      </c>
      <c r="AE157" t="s">
        <v>656</v>
      </c>
      <c r="AS157">
        <v>3.92</v>
      </c>
      <c r="AT157" t="s">
        <v>1261</v>
      </c>
      <c r="AU157" t="s">
        <v>235</v>
      </c>
      <c r="AV157" t="s">
        <v>236</v>
      </c>
      <c r="AW157" t="s">
        <v>210</v>
      </c>
      <c r="BD157" t="s">
        <v>474</v>
      </c>
      <c r="BE157" t="s">
        <v>474</v>
      </c>
      <c r="BM157" t="s">
        <v>1674</v>
      </c>
      <c r="BN157" t="s">
        <v>239</v>
      </c>
      <c r="BO157" t="s">
        <v>1675</v>
      </c>
      <c r="BP157" t="s">
        <v>241</v>
      </c>
      <c r="BQ157" t="s">
        <v>195</v>
      </c>
      <c r="BS157">
        <v>14627</v>
      </c>
      <c r="CD157" t="s">
        <v>195</v>
      </c>
      <c r="CM157" t="s">
        <v>1676</v>
      </c>
      <c r="CO157" t="s">
        <v>1675</v>
      </c>
      <c r="CP157" t="s">
        <v>1677</v>
      </c>
      <c r="CQ157" t="s">
        <v>247</v>
      </c>
      <c r="CS157" t="s">
        <v>1678</v>
      </c>
      <c r="CT157" t="s">
        <v>244</v>
      </c>
      <c r="CU157" t="s">
        <v>1679</v>
      </c>
    </row>
    <row r="158" spans="1:151" x14ac:dyDescent="0.2">
      <c r="A158">
        <v>26834</v>
      </c>
      <c r="B158" t="s">
        <v>1680</v>
      </c>
      <c r="C158" t="s">
        <v>1681</v>
      </c>
      <c r="E158" t="s">
        <v>1682</v>
      </c>
      <c r="F158" t="s">
        <v>171</v>
      </c>
      <c r="G158" t="s">
        <v>172</v>
      </c>
      <c r="H158" s="1">
        <v>35730</v>
      </c>
      <c r="I158" t="s">
        <v>221</v>
      </c>
      <c r="K158" t="s">
        <v>1683</v>
      </c>
      <c r="L158" t="s">
        <v>820</v>
      </c>
      <c r="M158" t="s">
        <v>306</v>
      </c>
      <c r="N158">
        <v>2019</v>
      </c>
      <c r="O158" t="s">
        <v>534</v>
      </c>
      <c r="P158" t="s">
        <v>178</v>
      </c>
      <c r="Q158" t="s">
        <v>172</v>
      </c>
      <c r="S158">
        <v>29924073</v>
      </c>
      <c r="T158" t="s">
        <v>1684</v>
      </c>
      <c r="U158" t="s">
        <v>337</v>
      </c>
      <c r="W158" t="s">
        <v>1685</v>
      </c>
      <c r="X158">
        <v>5854789488</v>
      </c>
      <c r="Y158" t="s">
        <v>186</v>
      </c>
      <c r="Z158" t="s">
        <v>282</v>
      </c>
      <c r="AA158">
        <v>2020</v>
      </c>
      <c r="AB158">
        <v>2020</v>
      </c>
      <c r="AC158" t="s">
        <v>1686</v>
      </c>
      <c r="AD158" t="s">
        <v>172</v>
      </c>
      <c r="AS158">
        <v>3.16</v>
      </c>
      <c r="AT158" t="s">
        <v>188</v>
      </c>
      <c r="AU158" t="s">
        <v>189</v>
      </c>
      <c r="AV158" t="s">
        <v>190</v>
      </c>
      <c r="AW158" t="s">
        <v>952</v>
      </c>
      <c r="BM158" t="s">
        <v>1687</v>
      </c>
      <c r="BP158" t="s">
        <v>194</v>
      </c>
      <c r="BQ158" t="s">
        <v>195</v>
      </c>
      <c r="BS158">
        <v>14618</v>
      </c>
      <c r="BT158" t="s">
        <v>196</v>
      </c>
      <c r="BU158">
        <v>5854789584</v>
      </c>
      <c r="BZ158" t="s">
        <v>1687</v>
      </c>
      <c r="CC158" t="s">
        <v>194</v>
      </c>
      <c r="CD158" t="s">
        <v>195</v>
      </c>
      <c r="CF158">
        <v>14618</v>
      </c>
      <c r="CG158" t="s">
        <v>196</v>
      </c>
      <c r="CH158">
        <v>5854789584</v>
      </c>
      <c r="CM158" t="s">
        <v>1687</v>
      </c>
      <c r="CP158" t="s">
        <v>194</v>
      </c>
      <c r="CQ158" t="s">
        <v>195</v>
      </c>
      <c r="CS158">
        <v>14618</v>
      </c>
      <c r="CT158" t="s">
        <v>196</v>
      </c>
      <c r="CU158">
        <v>5854789584</v>
      </c>
      <c r="ED158" t="s">
        <v>195</v>
      </c>
      <c r="EG158" t="s">
        <v>196</v>
      </c>
      <c r="EH158">
        <v>5854789584</v>
      </c>
      <c r="EM158" t="s">
        <v>1687</v>
      </c>
      <c r="EP158" t="s">
        <v>194</v>
      </c>
      <c r="EQ158" t="s">
        <v>195</v>
      </c>
      <c r="ES158">
        <v>14618</v>
      </c>
      <c r="ET158" t="s">
        <v>196</v>
      </c>
      <c r="EU158">
        <v>5854789584</v>
      </c>
    </row>
    <row r="159" spans="1:151" x14ac:dyDescent="0.2">
      <c r="A159">
        <v>25840</v>
      </c>
      <c r="B159" t="s">
        <v>1680</v>
      </c>
      <c r="C159" t="s">
        <v>1681</v>
      </c>
      <c r="E159" t="s">
        <v>1682</v>
      </c>
      <c r="F159" t="s">
        <v>171</v>
      </c>
      <c r="G159" t="s">
        <v>172</v>
      </c>
      <c r="H159" s="1">
        <v>35730</v>
      </c>
      <c r="I159" t="s">
        <v>221</v>
      </c>
      <c r="K159" t="s">
        <v>1688</v>
      </c>
      <c r="L159" t="s">
        <v>1689</v>
      </c>
      <c r="M159" t="s">
        <v>224</v>
      </c>
      <c r="N159">
        <v>2018</v>
      </c>
      <c r="O159" t="s">
        <v>354</v>
      </c>
      <c r="P159" t="s">
        <v>178</v>
      </c>
      <c r="Q159" t="s">
        <v>172</v>
      </c>
      <c r="S159">
        <v>29924073</v>
      </c>
      <c r="T159" t="s">
        <v>1684</v>
      </c>
      <c r="U159" t="s">
        <v>337</v>
      </c>
      <c r="W159" t="s">
        <v>1685</v>
      </c>
      <c r="X159">
        <v>5854789488</v>
      </c>
      <c r="Y159" t="s">
        <v>186</v>
      </c>
      <c r="Z159" t="s">
        <v>282</v>
      </c>
      <c r="AA159">
        <v>2020</v>
      </c>
      <c r="AB159">
        <v>2020</v>
      </c>
      <c r="AC159" t="s">
        <v>1686</v>
      </c>
      <c r="AD159" t="s">
        <v>172</v>
      </c>
      <c r="AS159">
        <v>3.16</v>
      </c>
      <c r="AT159" t="s">
        <v>188</v>
      </c>
      <c r="AU159" t="s">
        <v>189</v>
      </c>
      <c r="AV159" t="s">
        <v>190</v>
      </c>
      <c r="AW159" t="s">
        <v>952</v>
      </c>
      <c r="BM159" t="s">
        <v>1687</v>
      </c>
      <c r="BP159" t="s">
        <v>194</v>
      </c>
      <c r="BQ159" t="s">
        <v>195</v>
      </c>
      <c r="BS159">
        <v>14618</v>
      </c>
      <c r="BT159" t="s">
        <v>196</v>
      </c>
      <c r="BU159">
        <v>5854789584</v>
      </c>
      <c r="BZ159" t="s">
        <v>1687</v>
      </c>
      <c r="CC159" t="s">
        <v>194</v>
      </c>
      <c r="CD159" t="s">
        <v>195</v>
      </c>
      <c r="CF159">
        <v>14618</v>
      </c>
      <c r="CG159" t="s">
        <v>196</v>
      </c>
      <c r="CH159">
        <v>5854789584</v>
      </c>
      <c r="CM159" t="s">
        <v>1687</v>
      </c>
      <c r="CP159" t="s">
        <v>194</v>
      </c>
      <c r="CQ159" t="s">
        <v>195</v>
      </c>
      <c r="CS159">
        <v>14618</v>
      </c>
      <c r="CT159" t="s">
        <v>196</v>
      </c>
      <c r="CU159">
        <v>5854789584</v>
      </c>
      <c r="ED159" t="s">
        <v>195</v>
      </c>
      <c r="EG159" t="s">
        <v>196</v>
      </c>
      <c r="EH159">
        <v>5854789584</v>
      </c>
      <c r="EM159" t="s">
        <v>1687</v>
      </c>
      <c r="EP159" t="s">
        <v>194</v>
      </c>
      <c r="EQ159" t="s">
        <v>195</v>
      </c>
      <c r="ES159">
        <v>14618</v>
      </c>
      <c r="ET159" t="s">
        <v>196</v>
      </c>
      <c r="EU159">
        <v>5854789584</v>
      </c>
    </row>
    <row r="160" spans="1:151" x14ac:dyDescent="0.2">
      <c r="A160">
        <v>39222</v>
      </c>
      <c r="B160" t="s">
        <v>1690</v>
      </c>
      <c r="C160" t="s">
        <v>1691</v>
      </c>
      <c r="E160" t="s">
        <v>1692</v>
      </c>
      <c r="F160" t="s">
        <v>171</v>
      </c>
      <c r="G160" t="str">
        <f>"0"</f>
        <v>0</v>
      </c>
      <c r="H160" s="1">
        <v>38038</v>
      </c>
      <c r="I160" t="s">
        <v>173</v>
      </c>
      <c r="K160" t="s">
        <v>1396</v>
      </c>
      <c r="L160" t="s">
        <v>1397</v>
      </c>
      <c r="M160" t="s">
        <v>224</v>
      </c>
      <c r="N160">
        <v>2023</v>
      </c>
      <c r="O160" t="s">
        <v>597</v>
      </c>
      <c r="P160" t="s">
        <v>178</v>
      </c>
      <c r="Q160" t="s">
        <v>172</v>
      </c>
      <c r="S160">
        <v>32303759</v>
      </c>
      <c r="T160" t="s">
        <v>226</v>
      </c>
      <c r="Y160" t="str">
        <f>"01AS"</f>
        <v>01AS</v>
      </c>
      <c r="Z160" t="s">
        <v>227</v>
      </c>
      <c r="AA160" t="s">
        <v>833</v>
      </c>
      <c r="AB160" t="s">
        <v>834</v>
      </c>
      <c r="AC160" t="s">
        <v>1693</v>
      </c>
      <c r="AD160" t="s">
        <v>172</v>
      </c>
      <c r="AS160">
        <v>2.92</v>
      </c>
      <c r="AU160" t="s">
        <v>472</v>
      </c>
      <c r="AV160" t="s">
        <v>473</v>
      </c>
      <c r="AW160" t="s">
        <v>210</v>
      </c>
      <c r="BM160" t="s">
        <v>1694</v>
      </c>
      <c r="BN160" t="s">
        <v>239</v>
      </c>
      <c r="BO160" t="s">
        <v>1695</v>
      </c>
      <c r="BP160" t="s">
        <v>241</v>
      </c>
      <c r="BQ160" t="s">
        <v>195</v>
      </c>
      <c r="BS160">
        <v>14627</v>
      </c>
      <c r="CD160" t="s">
        <v>195</v>
      </c>
      <c r="CM160" t="s">
        <v>1696</v>
      </c>
      <c r="CO160" t="s">
        <v>1695</v>
      </c>
      <c r="CP160" t="s">
        <v>1697</v>
      </c>
      <c r="CQ160" t="s">
        <v>247</v>
      </c>
      <c r="CS160" t="s">
        <v>1698</v>
      </c>
      <c r="CT160" t="s">
        <v>244</v>
      </c>
      <c r="CU160" t="s">
        <v>1699</v>
      </c>
    </row>
    <row r="161" spans="1:151" x14ac:dyDescent="0.2">
      <c r="A161">
        <v>45781</v>
      </c>
      <c r="B161" t="s">
        <v>1700</v>
      </c>
      <c r="C161" t="s">
        <v>1701</v>
      </c>
      <c r="E161" t="s">
        <v>1702</v>
      </c>
      <c r="F161" t="s">
        <v>1703</v>
      </c>
      <c r="I161" t="s">
        <v>173</v>
      </c>
      <c r="J161" t="s">
        <v>1704</v>
      </c>
      <c r="K161" t="s">
        <v>1705</v>
      </c>
      <c r="L161" t="s">
        <v>1706</v>
      </c>
      <c r="M161" t="s">
        <v>224</v>
      </c>
      <c r="N161">
        <v>2025</v>
      </c>
      <c r="O161" t="s">
        <v>528</v>
      </c>
      <c r="P161" t="s">
        <v>178</v>
      </c>
      <c r="Q161" t="s">
        <v>185</v>
      </c>
      <c r="BM161" t="s">
        <v>1707</v>
      </c>
      <c r="BP161" t="s">
        <v>1708</v>
      </c>
      <c r="BQ161" t="s">
        <v>849</v>
      </c>
      <c r="BS161">
        <v>21050</v>
      </c>
      <c r="BT161" t="s">
        <v>226</v>
      </c>
      <c r="BU161" t="s">
        <v>1709</v>
      </c>
      <c r="BW161" t="s">
        <v>1710</v>
      </c>
      <c r="BX161" t="s">
        <v>1711</v>
      </c>
      <c r="BY161" t="s">
        <v>1712</v>
      </c>
    </row>
    <row r="162" spans="1:151" x14ac:dyDescent="0.2">
      <c r="A162">
        <v>38428</v>
      </c>
      <c r="B162" t="s">
        <v>1713</v>
      </c>
      <c r="C162" t="s">
        <v>1714</v>
      </c>
      <c r="D162" t="s">
        <v>1715</v>
      </c>
      <c r="E162" t="s">
        <v>1716</v>
      </c>
      <c r="F162" t="s">
        <v>171</v>
      </c>
      <c r="G162" t="str">
        <f>"0"</f>
        <v>0</v>
      </c>
      <c r="H162" s="1">
        <v>37773</v>
      </c>
      <c r="I162" t="s">
        <v>221</v>
      </c>
      <c r="K162" t="s">
        <v>867</v>
      </c>
      <c r="L162" t="s">
        <v>868</v>
      </c>
      <c r="M162" t="s">
        <v>224</v>
      </c>
      <c r="N162">
        <v>2023</v>
      </c>
      <c r="O162" t="s">
        <v>597</v>
      </c>
      <c r="P162" t="s">
        <v>178</v>
      </c>
      <c r="Q162" t="s">
        <v>172</v>
      </c>
      <c r="S162">
        <v>32064452</v>
      </c>
      <c r="T162" t="s">
        <v>226</v>
      </c>
      <c r="Y162" t="str">
        <f>"06ESM"</f>
        <v>06ESM</v>
      </c>
      <c r="Z162" t="s">
        <v>1717</v>
      </c>
      <c r="AA162" t="s">
        <v>320</v>
      </c>
      <c r="AB162" t="s">
        <v>321</v>
      </c>
      <c r="AC162" t="s">
        <v>1718</v>
      </c>
      <c r="AD162" t="s">
        <v>185</v>
      </c>
      <c r="AM162" t="s">
        <v>1719</v>
      </c>
      <c r="AN162" t="s">
        <v>1720</v>
      </c>
      <c r="AS162">
        <v>3.83</v>
      </c>
      <c r="AU162" t="s">
        <v>472</v>
      </c>
      <c r="AV162" t="s">
        <v>473</v>
      </c>
      <c r="AW162" t="s">
        <v>264</v>
      </c>
      <c r="BO162" t="s">
        <v>1721</v>
      </c>
      <c r="BQ162" t="s">
        <v>195</v>
      </c>
      <c r="CD162" t="s">
        <v>195</v>
      </c>
      <c r="CM162" t="s">
        <v>1722</v>
      </c>
      <c r="CO162" t="s">
        <v>1721</v>
      </c>
      <c r="CP162" t="s">
        <v>1723</v>
      </c>
      <c r="CQ162" t="s">
        <v>571</v>
      </c>
      <c r="CS162" t="s">
        <v>1724</v>
      </c>
      <c r="CT162" t="s">
        <v>244</v>
      </c>
      <c r="CU162" t="s">
        <v>1725</v>
      </c>
    </row>
    <row r="163" spans="1:151" x14ac:dyDescent="0.2">
      <c r="A163">
        <v>41360</v>
      </c>
      <c r="B163" t="s">
        <v>1726</v>
      </c>
      <c r="C163" t="s">
        <v>1727</v>
      </c>
      <c r="D163" t="s">
        <v>1728</v>
      </c>
      <c r="E163" t="s">
        <v>1729</v>
      </c>
      <c r="F163" t="s">
        <v>171</v>
      </c>
      <c r="G163" t="str">
        <f>"0"</f>
        <v>0</v>
      </c>
      <c r="H163" s="1">
        <v>38213</v>
      </c>
      <c r="I163" t="s">
        <v>221</v>
      </c>
      <c r="K163" t="s">
        <v>1730</v>
      </c>
      <c r="L163" t="s">
        <v>1731</v>
      </c>
      <c r="M163" t="s">
        <v>224</v>
      </c>
      <c r="N163">
        <v>2024</v>
      </c>
      <c r="O163" t="s">
        <v>225</v>
      </c>
      <c r="P163" t="s">
        <v>363</v>
      </c>
      <c r="Q163" t="s">
        <v>172</v>
      </c>
      <c r="S163">
        <v>32364682</v>
      </c>
      <c r="T163" t="s">
        <v>226</v>
      </c>
      <c r="Y163" t="str">
        <f>"04HSEAS"</f>
        <v>04HSEAS</v>
      </c>
      <c r="Z163" t="s">
        <v>499</v>
      </c>
      <c r="AA163" t="s">
        <v>833</v>
      </c>
      <c r="AB163" t="s">
        <v>834</v>
      </c>
      <c r="AC163" t="s">
        <v>500</v>
      </c>
      <c r="AD163" t="s">
        <v>172</v>
      </c>
      <c r="AS163">
        <v>1.52</v>
      </c>
      <c r="AU163" t="s">
        <v>235</v>
      </c>
      <c r="AV163" t="s">
        <v>236</v>
      </c>
      <c r="AW163" t="s">
        <v>210</v>
      </c>
      <c r="BM163" t="s">
        <v>1732</v>
      </c>
      <c r="BN163" t="s">
        <v>239</v>
      </c>
      <c r="BO163" t="s">
        <v>1733</v>
      </c>
      <c r="BP163" t="s">
        <v>241</v>
      </c>
      <c r="BQ163" t="s">
        <v>195</v>
      </c>
      <c r="BS163">
        <v>14627</v>
      </c>
      <c r="CD163" t="s">
        <v>195</v>
      </c>
      <c r="CM163" t="s">
        <v>1734</v>
      </c>
      <c r="CO163" t="s">
        <v>1733</v>
      </c>
      <c r="CP163" t="s">
        <v>1735</v>
      </c>
      <c r="CQ163" t="s">
        <v>247</v>
      </c>
      <c r="CS163" t="s">
        <v>1736</v>
      </c>
      <c r="CT163" t="s">
        <v>244</v>
      </c>
      <c r="CU163" t="s">
        <v>1737</v>
      </c>
    </row>
    <row r="164" spans="1:151" x14ac:dyDescent="0.2">
      <c r="A164">
        <v>24543</v>
      </c>
      <c r="B164" t="s">
        <v>1738</v>
      </c>
      <c r="C164" t="s">
        <v>1739</v>
      </c>
      <c r="E164" t="s">
        <v>1740</v>
      </c>
      <c r="F164" t="s">
        <v>1741</v>
      </c>
      <c r="G164" t="s">
        <v>172</v>
      </c>
      <c r="H164" s="1">
        <v>35327</v>
      </c>
      <c r="I164" t="s">
        <v>221</v>
      </c>
      <c r="K164" t="s">
        <v>304</v>
      </c>
      <c r="L164" t="s">
        <v>305</v>
      </c>
      <c r="M164" t="s">
        <v>176</v>
      </c>
      <c r="N164">
        <v>2018</v>
      </c>
      <c r="O164" t="s">
        <v>612</v>
      </c>
      <c r="P164" t="s">
        <v>178</v>
      </c>
      <c r="Q164" t="s">
        <v>172</v>
      </c>
      <c r="S164">
        <v>29307289</v>
      </c>
      <c r="T164" t="s">
        <v>196</v>
      </c>
      <c r="W164" t="s">
        <v>1742</v>
      </c>
      <c r="X164">
        <v>4806000799</v>
      </c>
      <c r="Y164" t="s">
        <v>186</v>
      </c>
      <c r="Z164" t="s">
        <v>282</v>
      </c>
      <c r="AA164">
        <v>2019</v>
      </c>
      <c r="AB164">
        <v>2019</v>
      </c>
      <c r="AC164" t="s">
        <v>187</v>
      </c>
      <c r="AD164" t="s">
        <v>185</v>
      </c>
      <c r="AE164" t="s">
        <v>696</v>
      </c>
      <c r="AS164">
        <v>3.35</v>
      </c>
      <c r="AT164" t="s">
        <v>188</v>
      </c>
      <c r="AU164" t="s">
        <v>189</v>
      </c>
      <c r="AV164" t="s">
        <v>190</v>
      </c>
      <c r="AW164" t="s">
        <v>264</v>
      </c>
      <c r="BM164" t="s">
        <v>1743</v>
      </c>
      <c r="BN164" t="s">
        <v>193</v>
      </c>
      <c r="BP164" t="s">
        <v>194</v>
      </c>
      <c r="BQ164" t="s">
        <v>195</v>
      </c>
      <c r="BS164">
        <v>14627</v>
      </c>
      <c r="BT164" t="s">
        <v>196</v>
      </c>
      <c r="BU164">
        <v>6024716748</v>
      </c>
      <c r="BZ164" t="s">
        <v>1744</v>
      </c>
      <c r="CC164" t="s">
        <v>1745</v>
      </c>
      <c r="CD164" t="s">
        <v>1746</v>
      </c>
      <c r="CF164">
        <v>85201</v>
      </c>
      <c r="CG164" t="s">
        <v>196</v>
      </c>
      <c r="CM164" t="s">
        <v>1747</v>
      </c>
      <c r="CP164" t="s">
        <v>194</v>
      </c>
      <c r="CQ164" t="s">
        <v>195</v>
      </c>
      <c r="CS164">
        <v>14627</v>
      </c>
      <c r="CT164" t="s">
        <v>196</v>
      </c>
      <c r="CU164">
        <v>6024716748</v>
      </c>
      <c r="ED164" t="s">
        <v>1746</v>
      </c>
      <c r="EG164" t="s">
        <v>196</v>
      </c>
      <c r="EH164">
        <v>6024716748</v>
      </c>
      <c r="EM164" t="s">
        <v>1744</v>
      </c>
      <c r="EP164" t="s">
        <v>1745</v>
      </c>
      <c r="EQ164" t="s">
        <v>1746</v>
      </c>
      <c r="ES164">
        <v>85201</v>
      </c>
      <c r="ET164" t="s">
        <v>196</v>
      </c>
      <c r="EU164">
        <v>6024716748</v>
      </c>
    </row>
    <row r="165" spans="1:151" x14ac:dyDescent="0.2">
      <c r="A165">
        <v>23452</v>
      </c>
      <c r="B165" t="s">
        <v>1738</v>
      </c>
      <c r="C165" t="s">
        <v>1739</v>
      </c>
      <c r="E165" t="s">
        <v>1740</v>
      </c>
      <c r="F165" t="s">
        <v>1748</v>
      </c>
      <c r="G165" t="s">
        <v>172</v>
      </c>
      <c r="H165" s="1">
        <v>35327</v>
      </c>
      <c r="I165" t="s">
        <v>221</v>
      </c>
      <c r="K165" t="s">
        <v>943</v>
      </c>
      <c r="M165" t="s">
        <v>306</v>
      </c>
      <c r="N165">
        <v>2017</v>
      </c>
      <c r="O165" t="s">
        <v>646</v>
      </c>
      <c r="P165" t="s">
        <v>178</v>
      </c>
      <c r="Q165" t="s">
        <v>172</v>
      </c>
      <c r="S165">
        <v>29307289</v>
      </c>
      <c r="T165" t="s">
        <v>196</v>
      </c>
      <c r="W165" t="s">
        <v>1742</v>
      </c>
      <c r="X165">
        <v>4806000799</v>
      </c>
      <c r="Y165" t="s">
        <v>186</v>
      </c>
      <c r="Z165" t="s">
        <v>282</v>
      </c>
      <c r="AA165">
        <v>2019</v>
      </c>
      <c r="AB165">
        <v>2019</v>
      </c>
      <c r="AC165" t="s">
        <v>187</v>
      </c>
      <c r="AD165" t="s">
        <v>185</v>
      </c>
      <c r="AE165" t="s">
        <v>696</v>
      </c>
      <c r="AS165">
        <v>3.35</v>
      </c>
      <c r="AT165" t="s">
        <v>188</v>
      </c>
      <c r="AU165" t="s">
        <v>189</v>
      </c>
      <c r="AV165" t="s">
        <v>190</v>
      </c>
      <c r="AW165" t="s">
        <v>264</v>
      </c>
      <c r="BM165" t="s">
        <v>1743</v>
      </c>
      <c r="BN165" t="s">
        <v>193</v>
      </c>
      <c r="BP165" t="s">
        <v>194</v>
      </c>
      <c r="BQ165" t="s">
        <v>195</v>
      </c>
      <c r="BS165">
        <v>14627</v>
      </c>
      <c r="BT165" t="s">
        <v>196</v>
      </c>
      <c r="BU165">
        <v>6024716748</v>
      </c>
      <c r="BZ165" t="s">
        <v>1744</v>
      </c>
      <c r="CC165" t="s">
        <v>1745</v>
      </c>
      <c r="CD165" t="s">
        <v>1746</v>
      </c>
      <c r="CF165">
        <v>85201</v>
      </c>
      <c r="CG165" t="s">
        <v>196</v>
      </c>
      <c r="CM165" t="s">
        <v>1747</v>
      </c>
      <c r="CP165" t="s">
        <v>194</v>
      </c>
      <c r="CQ165" t="s">
        <v>195</v>
      </c>
      <c r="CS165">
        <v>14627</v>
      </c>
      <c r="CT165" t="s">
        <v>196</v>
      </c>
      <c r="CU165">
        <v>6024716748</v>
      </c>
      <c r="ED165" t="s">
        <v>1746</v>
      </c>
      <c r="EG165" t="s">
        <v>196</v>
      </c>
      <c r="EH165">
        <v>6024716748</v>
      </c>
      <c r="EM165" t="s">
        <v>1744</v>
      </c>
      <c r="EP165" t="s">
        <v>1745</v>
      </c>
      <c r="EQ165" t="s">
        <v>1746</v>
      </c>
      <c r="ES165">
        <v>85201</v>
      </c>
      <c r="ET165" t="s">
        <v>196</v>
      </c>
      <c r="EU165">
        <v>6024716748</v>
      </c>
    </row>
    <row r="166" spans="1:151" x14ac:dyDescent="0.2">
      <c r="A166">
        <v>27840</v>
      </c>
      <c r="B166" t="s">
        <v>1749</v>
      </c>
      <c r="C166" t="s">
        <v>1750</v>
      </c>
      <c r="E166" t="s">
        <v>1751</v>
      </c>
      <c r="F166" t="s">
        <v>171</v>
      </c>
      <c r="G166" t="s">
        <v>172</v>
      </c>
      <c r="H166" s="1">
        <v>36476</v>
      </c>
      <c r="I166" t="s">
        <v>173</v>
      </c>
      <c r="K166" t="s">
        <v>439</v>
      </c>
      <c r="L166" t="s">
        <v>175</v>
      </c>
      <c r="M166" t="s">
        <v>224</v>
      </c>
      <c r="N166">
        <v>2019</v>
      </c>
      <c r="O166" t="s">
        <v>279</v>
      </c>
      <c r="P166" t="s">
        <v>363</v>
      </c>
      <c r="Q166" t="s">
        <v>172</v>
      </c>
      <c r="S166">
        <v>30872950</v>
      </c>
      <c r="T166" t="s">
        <v>1752</v>
      </c>
      <c r="U166" t="s">
        <v>180</v>
      </c>
      <c r="V166" s="2">
        <v>44332</v>
      </c>
      <c r="W166" t="s">
        <v>1753</v>
      </c>
      <c r="X166">
        <v>6282337008</v>
      </c>
      <c r="Y166" t="s">
        <v>186</v>
      </c>
      <c r="Z166" t="s">
        <v>183</v>
      </c>
      <c r="AA166">
        <v>2021</v>
      </c>
      <c r="AB166">
        <v>2021</v>
      </c>
      <c r="AC166" t="s">
        <v>339</v>
      </c>
      <c r="AD166" t="s">
        <v>172</v>
      </c>
      <c r="AS166">
        <v>3.53</v>
      </c>
      <c r="AT166" t="s">
        <v>188</v>
      </c>
      <c r="AU166" t="s">
        <v>189</v>
      </c>
      <c r="AV166" t="s">
        <v>190</v>
      </c>
      <c r="AW166" t="s">
        <v>191</v>
      </c>
      <c r="AX166" t="s">
        <v>1754</v>
      </c>
      <c r="AY166" t="s">
        <v>1755</v>
      </c>
      <c r="BM166" t="s">
        <v>1756</v>
      </c>
      <c r="BN166" t="s">
        <v>193</v>
      </c>
      <c r="BP166" t="s">
        <v>194</v>
      </c>
      <c r="BQ166" t="s">
        <v>195</v>
      </c>
      <c r="BS166">
        <v>14627</v>
      </c>
      <c r="BT166" t="s">
        <v>196</v>
      </c>
      <c r="BU166">
        <v>5854302217</v>
      </c>
      <c r="CM166" t="s">
        <v>1757</v>
      </c>
      <c r="CN166" t="s">
        <v>1758</v>
      </c>
      <c r="CP166" t="s">
        <v>194</v>
      </c>
      <c r="CQ166" t="s">
        <v>195</v>
      </c>
      <c r="CS166">
        <v>14627</v>
      </c>
      <c r="CT166" t="s">
        <v>196</v>
      </c>
      <c r="CU166">
        <v>5854302217</v>
      </c>
    </row>
    <row r="167" spans="1:151" x14ac:dyDescent="0.2">
      <c r="A167">
        <v>25306</v>
      </c>
      <c r="B167" t="s">
        <v>1749</v>
      </c>
      <c r="C167" t="s">
        <v>1750</v>
      </c>
      <c r="E167" t="s">
        <v>1751</v>
      </c>
      <c r="F167" t="s">
        <v>171</v>
      </c>
      <c r="G167" t="s">
        <v>172</v>
      </c>
      <c r="H167" s="1">
        <v>36476</v>
      </c>
      <c r="I167" t="s">
        <v>173</v>
      </c>
      <c r="K167" t="s">
        <v>439</v>
      </c>
      <c r="L167" t="s">
        <v>175</v>
      </c>
      <c r="M167" t="s">
        <v>224</v>
      </c>
      <c r="N167">
        <v>2018</v>
      </c>
      <c r="O167" t="s">
        <v>354</v>
      </c>
      <c r="P167" t="s">
        <v>363</v>
      </c>
      <c r="Q167" t="s">
        <v>172</v>
      </c>
      <c r="S167">
        <v>30872950</v>
      </c>
      <c r="T167" t="s">
        <v>1752</v>
      </c>
      <c r="U167" t="s">
        <v>180</v>
      </c>
      <c r="V167" s="2">
        <v>44332</v>
      </c>
      <c r="W167" t="s">
        <v>1753</v>
      </c>
      <c r="X167">
        <v>6282337008</v>
      </c>
      <c r="Y167" t="s">
        <v>186</v>
      </c>
      <c r="Z167" t="s">
        <v>183</v>
      </c>
      <c r="AA167">
        <v>2021</v>
      </c>
      <c r="AB167">
        <v>2021</v>
      </c>
      <c r="AC167" t="s">
        <v>339</v>
      </c>
      <c r="AD167" t="s">
        <v>172</v>
      </c>
      <c r="AS167">
        <v>3.53</v>
      </c>
      <c r="AT167" t="s">
        <v>188</v>
      </c>
      <c r="AU167" t="s">
        <v>189</v>
      </c>
      <c r="AV167" t="s">
        <v>190</v>
      </c>
      <c r="AW167" t="s">
        <v>191</v>
      </c>
      <c r="AX167" t="s">
        <v>1754</v>
      </c>
      <c r="AY167" t="s">
        <v>1755</v>
      </c>
      <c r="BM167" t="s">
        <v>1756</v>
      </c>
      <c r="BN167" t="s">
        <v>193</v>
      </c>
      <c r="BP167" t="s">
        <v>194</v>
      </c>
      <c r="BQ167" t="s">
        <v>195</v>
      </c>
      <c r="BS167">
        <v>14627</v>
      </c>
      <c r="BT167" t="s">
        <v>196</v>
      </c>
      <c r="BU167">
        <v>5854302217</v>
      </c>
      <c r="CM167" t="s">
        <v>1757</v>
      </c>
      <c r="CN167" t="s">
        <v>1758</v>
      </c>
      <c r="CP167" t="s">
        <v>194</v>
      </c>
      <c r="CQ167" t="s">
        <v>195</v>
      </c>
      <c r="CS167">
        <v>14627</v>
      </c>
      <c r="CT167" t="s">
        <v>196</v>
      </c>
      <c r="CU167">
        <v>5854302217</v>
      </c>
    </row>
    <row r="168" spans="1:151" x14ac:dyDescent="0.2">
      <c r="A168">
        <v>41467</v>
      </c>
      <c r="B168" t="s">
        <v>1759</v>
      </c>
      <c r="C168" t="s">
        <v>1760</v>
      </c>
      <c r="D168" t="s">
        <v>1761</v>
      </c>
      <c r="E168" t="s">
        <v>1762</v>
      </c>
      <c r="F168" t="s">
        <v>171</v>
      </c>
      <c r="G168" t="str">
        <f>"0"</f>
        <v>0</v>
      </c>
      <c r="H168" s="1">
        <v>37821</v>
      </c>
      <c r="I168" t="s">
        <v>221</v>
      </c>
      <c r="K168" t="s">
        <v>819</v>
      </c>
      <c r="L168" t="s">
        <v>820</v>
      </c>
      <c r="M168" t="s">
        <v>224</v>
      </c>
      <c r="N168">
        <v>2024</v>
      </c>
      <c r="O168" t="s">
        <v>225</v>
      </c>
      <c r="P168" t="s">
        <v>178</v>
      </c>
      <c r="Q168" t="s">
        <v>172</v>
      </c>
      <c r="S168">
        <v>32043099</v>
      </c>
      <c r="T168" t="s">
        <v>226</v>
      </c>
      <c r="Y168" t="str">
        <f>"01AS"</f>
        <v>01AS</v>
      </c>
      <c r="Z168" t="s">
        <v>499</v>
      </c>
      <c r="AA168" t="s">
        <v>320</v>
      </c>
      <c r="AB168" t="s">
        <v>321</v>
      </c>
      <c r="AC168" t="s">
        <v>728</v>
      </c>
      <c r="AD168" t="s">
        <v>185</v>
      </c>
      <c r="AM168" t="s">
        <v>1763</v>
      </c>
      <c r="AN168" t="s">
        <v>1764</v>
      </c>
      <c r="AS168">
        <v>3.56</v>
      </c>
      <c r="AU168" t="s">
        <v>235</v>
      </c>
      <c r="AV168" t="s">
        <v>236</v>
      </c>
      <c r="AW168" t="s">
        <v>715</v>
      </c>
      <c r="BM168" t="s">
        <v>1765</v>
      </c>
      <c r="BN168" t="s">
        <v>239</v>
      </c>
      <c r="BO168" t="s">
        <v>1766</v>
      </c>
      <c r="BP168" t="s">
        <v>241</v>
      </c>
      <c r="BQ168" t="s">
        <v>195</v>
      </c>
      <c r="BS168">
        <v>14627</v>
      </c>
      <c r="CD168" t="s">
        <v>195</v>
      </c>
      <c r="CM168" t="s">
        <v>1767</v>
      </c>
      <c r="CO168" t="s">
        <v>1766</v>
      </c>
      <c r="CP168" t="s">
        <v>1768</v>
      </c>
      <c r="CQ168" t="s">
        <v>735</v>
      </c>
      <c r="CS168" t="s">
        <v>1769</v>
      </c>
      <c r="CT168" t="s">
        <v>244</v>
      </c>
      <c r="CU168" t="s">
        <v>1770</v>
      </c>
    </row>
    <row r="169" spans="1:151" x14ac:dyDescent="0.2">
      <c r="A169">
        <v>37172</v>
      </c>
      <c r="B169" t="s">
        <v>1771</v>
      </c>
      <c r="C169" t="s">
        <v>1772</v>
      </c>
      <c r="D169" t="s">
        <v>1773</v>
      </c>
      <c r="E169" t="s">
        <v>1774</v>
      </c>
      <c r="F169" t="s">
        <v>171</v>
      </c>
      <c r="G169" t="s">
        <v>172</v>
      </c>
      <c r="H169" s="1">
        <v>36534</v>
      </c>
      <c r="I169" t="s">
        <v>173</v>
      </c>
      <c r="K169" t="s">
        <v>1775</v>
      </c>
      <c r="L169" t="s">
        <v>1776</v>
      </c>
      <c r="M169" t="s">
        <v>306</v>
      </c>
      <c r="N169">
        <v>2022</v>
      </c>
      <c r="O169" t="s">
        <v>782</v>
      </c>
      <c r="P169" t="s">
        <v>178</v>
      </c>
      <c r="Q169" t="s">
        <v>172</v>
      </c>
      <c r="S169">
        <v>31631846</v>
      </c>
      <c r="T169" t="s">
        <v>226</v>
      </c>
      <c r="Y169" t="str">
        <f>"04HSEAS"</f>
        <v>04HSEAS</v>
      </c>
      <c r="Z169" t="s">
        <v>227</v>
      </c>
      <c r="AA169" t="s">
        <v>320</v>
      </c>
      <c r="AB169" t="s">
        <v>321</v>
      </c>
      <c r="AC169" t="s">
        <v>500</v>
      </c>
      <c r="AD169" t="s">
        <v>185</v>
      </c>
      <c r="AS169">
        <v>2.88</v>
      </c>
      <c r="AU169" t="s">
        <v>472</v>
      </c>
      <c r="AV169" t="s">
        <v>1777</v>
      </c>
      <c r="AW169" t="s">
        <v>210</v>
      </c>
      <c r="BF169" t="s">
        <v>474</v>
      </c>
      <c r="BO169" t="s">
        <v>1778</v>
      </c>
      <c r="BQ169" t="s">
        <v>195</v>
      </c>
      <c r="CD169" t="s">
        <v>195</v>
      </c>
      <c r="CM169" t="s">
        <v>1779</v>
      </c>
      <c r="CO169" t="s">
        <v>1778</v>
      </c>
      <c r="CP169" t="s">
        <v>1780</v>
      </c>
      <c r="CQ169" t="s">
        <v>247</v>
      </c>
      <c r="CS169" t="str">
        <f>"08234-6609"</f>
        <v>08234-6609</v>
      </c>
      <c r="CT169" t="s">
        <v>244</v>
      </c>
      <c r="CU169" t="s">
        <v>1781</v>
      </c>
    </row>
    <row r="170" spans="1:151" x14ac:dyDescent="0.2">
      <c r="A170">
        <v>19554</v>
      </c>
      <c r="B170" t="s">
        <v>1782</v>
      </c>
      <c r="C170" t="s">
        <v>1783</v>
      </c>
      <c r="E170" t="s">
        <v>1784</v>
      </c>
      <c r="F170" t="s">
        <v>171</v>
      </c>
      <c r="G170" t="s">
        <v>172</v>
      </c>
      <c r="H170" s="1">
        <v>35159</v>
      </c>
      <c r="I170" t="s">
        <v>221</v>
      </c>
      <c r="K170" t="s">
        <v>304</v>
      </c>
      <c r="L170" t="s">
        <v>305</v>
      </c>
      <c r="M170" t="s">
        <v>176</v>
      </c>
      <c r="N170">
        <v>2017</v>
      </c>
      <c r="O170" t="s">
        <v>177</v>
      </c>
      <c r="P170" t="s">
        <v>178</v>
      </c>
      <c r="Q170" t="s">
        <v>172</v>
      </c>
      <c r="S170">
        <v>28698470</v>
      </c>
      <c r="T170" t="s">
        <v>196</v>
      </c>
      <c r="W170" t="s">
        <v>1785</v>
      </c>
      <c r="X170">
        <v>7166915169</v>
      </c>
      <c r="Y170" t="s">
        <v>182</v>
      </c>
      <c r="Z170" t="s">
        <v>183</v>
      </c>
      <c r="AA170">
        <v>2018</v>
      </c>
      <c r="AB170">
        <v>2018</v>
      </c>
      <c r="AC170" t="s">
        <v>1786</v>
      </c>
      <c r="AD170" t="s">
        <v>185</v>
      </c>
      <c r="AM170" t="s">
        <v>209</v>
      </c>
      <c r="AS170">
        <v>3.56</v>
      </c>
      <c r="AT170" t="s">
        <v>188</v>
      </c>
      <c r="AU170" t="s">
        <v>189</v>
      </c>
      <c r="AV170" t="s">
        <v>190</v>
      </c>
      <c r="AW170" t="s">
        <v>264</v>
      </c>
      <c r="BM170" t="s">
        <v>1787</v>
      </c>
      <c r="BN170" t="s">
        <v>193</v>
      </c>
      <c r="BP170" t="s">
        <v>194</v>
      </c>
      <c r="BQ170" t="s">
        <v>195</v>
      </c>
      <c r="BS170">
        <v>14627</v>
      </c>
      <c r="BT170" t="s">
        <v>196</v>
      </c>
      <c r="BU170">
        <v>7165252055</v>
      </c>
      <c r="BZ170" t="s">
        <v>1788</v>
      </c>
      <c r="CC170" t="s">
        <v>1789</v>
      </c>
      <c r="CD170" t="s">
        <v>195</v>
      </c>
      <c r="CF170">
        <v>14228</v>
      </c>
      <c r="CG170" t="s">
        <v>196</v>
      </c>
      <c r="CH170">
        <v>7166915169</v>
      </c>
      <c r="CM170" t="s">
        <v>1790</v>
      </c>
      <c r="CP170" t="s">
        <v>194</v>
      </c>
      <c r="CQ170" t="s">
        <v>195</v>
      </c>
      <c r="CS170">
        <v>14620</v>
      </c>
      <c r="CT170" t="s">
        <v>196</v>
      </c>
      <c r="CU170">
        <v>7165252055</v>
      </c>
      <c r="ED170" t="s">
        <v>195</v>
      </c>
      <c r="EG170" t="s">
        <v>196</v>
      </c>
      <c r="EH170">
        <v>7166915169</v>
      </c>
      <c r="EM170" t="s">
        <v>1788</v>
      </c>
      <c r="EP170" t="s">
        <v>1789</v>
      </c>
      <c r="EQ170" t="s">
        <v>195</v>
      </c>
      <c r="ES170">
        <v>14228</v>
      </c>
      <c r="ET170" t="s">
        <v>196</v>
      </c>
      <c r="EU170">
        <v>7166915169</v>
      </c>
    </row>
    <row r="171" spans="1:151" x14ac:dyDescent="0.2">
      <c r="A171">
        <v>25308</v>
      </c>
      <c r="B171" t="s">
        <v>1791</v>
      </c>
      <c r="C171" t="s">
        <v>1783</v>
      </c>
      <c r="D171" t="s">
        <v>1792</v>
      </c>
      <c r="E171" t="s">
        <v>1793</v>
      </c>
      <c r="F171" t="s">
        <v>171</v>
      </c>
      <c r="G171" t="s">
        <v>172</v>
      </c>
      <c r="H171" s="1">
        <v>34281</v>
      </c>
      <c r="I171" t="s">
        <v>173</v>
      </c>
      <c r="K171" t="s">
        <v>439</v>
      </c>
      <c r="L171" t="s">
        <v>175</v>
      </c>
      <c r="M171" t="s">
        <v>224</v>
      </c>
      <c r="N171">
        <v>2018</v>
      </c>
      <c r="O171" t="s">
        <v>354</v>
      </c>
      <c r="P171" t="s">
        <v>178</v>
      </c>
      <c r="Q171" t="s">
        <v>172</v>
      </c>
      <c r="S171">
        <v>31321150</v>
      </c>
      <c r="T171" t="s">
        <v>196</v>
      </c>
      <c r="W171" t="s">
        <v>1794</v>
      </c>
      <c r="X171">
        <v>2522022448</v>
      </c>
      <c r="Y171" t="s">
        <v>186</v>
      </c>
      <c r="Z171" t="s">
        <v>183</v>
      </c>
      <c r="AA171">
        <v>2020</v>
      </c>
      <c r="AB171">
        <v>2020</v>
      </c>
      <c r="AC171" t="s">
        <v>1127</v>
      </c>
      <c r="AD171" t="s">
        <v>185</v>
      </c>
      <c r="AS171">
        <v>3.65</v>
      </c>
      <c r="AT171" t="s">
        <v>188</v>
      </c>
      <c r="AU171" t="s">
        <v>189</v>
      </c>
      <c r="AV171" t="s">
        <v>190</v>
      </c>
      <c r="AW171" t="s">
        <v>237</v>
      </c>
      <c r="BM171" t="s">
        <v>1795</v>
      </c>
      <c r="BP171" t="s">
        <v>1312</v>
      </c>
      <c r="BQ171" t="s">
        <v>195</v>
      </c>
      <c r="BS171">
        <v>14620</v>
      </c>
      <c r="BT171" t="s">
        <v>196</v>
      </c>
      <c r="BU171">
        <v>2522021984</v>
      </c>
      <c r="BZ171" t="s">
        <v>1795</v>
      </c>
      <c r="CC171" t="s">
        <v>1312</v>
      </c>
      <c r="CD171" t="s">
        <v>195</v>
      </c>
      <c r="CF171">
        <v>14620</v>
      </c>
      <c r="CG171" t="s">
        <v>196</v>
      </c>
      <c r="CH171">
        <v>2522021984</v>
      </c>
      <c r="CM171" t="s">
        <v>1795</v>
      </c>
      <c r="CP171" t="s">
        <v>194</v>
      </c>
      <c r="CQ171" t="s">
        <v>195</v>
      </c>
      <c r="CS171">
        <v>14620</v>
      </c>
      <c r="CT171" t="s">
        <v>196</v>
      </c>
      <c r="CU171">
        <v>2522021984</v>
      </c>
      <c r="ED171" t="s">
        <v>195</v>
      </c>
      <c r="EG171" t="s">
        <v>196</v>
      </c>
      <c r="EH171">
        <v>2522021984</v>
      </c>
      <c r="EM171" t="s">
        <v>1795</v>
      </c>
      <c r="EP171" t="s">
        <v>1312</v>
      </c>
      <c r="EQ171" t="s">
        <v>195</v>
      </c>
      <c r="ES171">
        <v>14620</v>
      </c>
      <c r="ET171" t="s">
        <v>196</v>
      </c>
      <c r="EU171">
        <v>2522021984</v>
      </c>
    </row>
    <row r="172" spans="1:151" x14ac:dyDescent="0.2">
      <c r="A172">
        <v>26621</v>
      </c>
      <c r="B172" t="s">
        <v>1174</v>
      </c>
      <c r="C172" t="s">
        <v>1796</v>
      </c>
      <c r="D172" t="s">
        <v>940</v>
      </c>
      <c r="E172" t="s">
        <v>1797</v>
      </c>
      <c r="F172" t="s">
        <v>1798</v>
      </c>
      <c r="G172" t="s">
        <v>172</v>
      </c>
      <c r="H172" s="1">
        <v>35937</v>
      </c>
      <c r="I172" t="s">
        <v>221</v>
      </c>
      <c r="K172" t="s">
        <v>304</v>
      </c>
      <c r="L172" t="s">
        <v>305</v>
      </c>
      <c r="M172" t="s">
        <v>176</v>
      </c>
      <c r="N172">
        <v>2019</v>
      </c>
      <c r="O172" t="s">
        <v>482</v>
      </c>
      <c r="P172" t="s">
        <v>178</v>
      </c>
      <c r="Q172" t="s">
        <v>172</v>
      </c>
      <c r="S172">
        <v>29922116</v>
      </c>
      <c r="T172" t="s">
        <v>196</v>
      </c>
      <c r="W172" t="s">
        <v>1799</v>
      </c>
      <c r="X172">
        <v>4066343183</v>
      </c>
      <c r="Y172" t="s">
        <v>186</v>
      </c>
      <c r="Z172" t="s">
        <v>183</v>
      </c>
      <c r="AA172">
        <v>2020</v>
      </c>
      <c r="AB172">
        <v>2020</v>
      </c>
      <c r="AC172" t="s">
        <v>457</v>
      </c>
      <c r="AD172" t="s">
        <v>172</v>
      </c>
      <c r="AS172">
        <v>4</v>
      </c>
      <c r="AT172" t="s">
        <v>188</v>
      </c>
      <c r="AU172" t="s">
        <v>189</v>
      </c>
      <c r="AV172" t="s">
        <v>190</v>
      </c>
      <c r="AW172" t="s">
        <v>264</v>
      </c>
      <c r="BM172" t="s">
        <v>1800</v>
      </c>
      <c r="BN172" t="s">
        <v>193</v>
      </c>
      <c r="BP172" t="s">
        <v>194</v>
      </c>
      <c r="BQ172" t="s">
        <v>195</v>
      </c>
      <c r="BS172">
        <v>14627</v>
      </c>
      <c r="BT172" t="s">
        <v>196</v>
      </c>
      <c r="BU172">
        <v>4046343183</v>
      </c>
      <c r="BZ172" t="s">
        <v>1801</v>
      </c>
      <c r="CC172" t="s">
        <v>1802</v>
      </c>
      <c r="CD172" t="s">
        <v>1072</v>
      </c>
      <c r="CF172">
        <v>30345</v>
      </c>
      <c r="CG172" t="s">
        <v>196</v>
      </c>
      <c r="CH172">
        <v>4046554643</v>
      </c>
      <c r="CM172" t="s">
        <v>1434</v>
      </c>
      <c r="CP172" t="s">
        <v>194</v>
      </c>
      <c r="CQ172" t="s">
        <v>195</v>
      </c>
      <c r="CS172">
        <v>14611</v>
      </c>
      <c r="CT172" t="s">
        <v>196</v>
      </c>
      <c r="CU172">
        <v>4046554643</v>
      </c>
      <c r="ED172" t="s">
        <v>1072</v>
      </c>
      <c r="EG172" t="s">
        <v>196</v>
      </c>
      <c r="EH172">
        <v>4046554643</v>
      </c>
      <c r="EM172" t="s">
        <v>1801</v>
      </c>
      <c r="EP172" t="s">
        <v>1802</v>
      </c>
      <c r="EQ172" t="s">
        <v>1072</v>
      </c>
      <c r="ES172">
        <v>30345</v>
      </c>
      <c r="ET172" t="s">
        <v>196</v>
      </c>
      <c r="EU172">
        <v>4046554643</v>
      </c>
    </row>
    <row r="173" spans="1:151" x14ac:dyDescent="0.2">
      <c r="A173">
        <v>26386</v>
      </c>
      <c r="B173" t="s">
        <v>1803</v>
      </c>
      <c r="C173" t="s">
        <v>1804</v>
      </c>
      <c r="D173" t="s">
        <v>1805</v>
      </c>
      <c r="E173" t="s">
        <v>1806</v>
      </c>
      <c r="F173" t="s">
        <v>171</v>
      </c>
      <c r="G173" t="s">
        <v>172</v>
      </c>
      <c r="H173" s="1">
        <v>35490</v>
      </c>
      <c r="I173" t="s">
        <v>221</v>
      </c>
      <c r="K173" t="s">
        <v>1807</v>
      </c>
      <c r="L173" t="s">
        <v>633</v>
      </c>
      <c r="M173" t="s">
        <v>224</v>
      </c>
      <c r="N173">
        <v>2018</v>
      </c>
      <c r="O173" t="s">
        <v>354</v>
      </c>
      <c r="P173" t="s">
        <v>178</v>
      </c>
      <c r="Q173" t="s">
        <v>172</v>
      </c>
      <c r="S173">
        <v>29392117</v>
      </c>
      <c r="T173" t="s">
        <v>196</v>
      </c>
      <c r="W173" t="s">
        <v>1808</v>
      </c>
      <c r="X173">
        <v>8144043113</v>
      </c>
      <c r="Y173" t="s">
        <v>802</v>
      </c>
      <c r="Z173" t="s">
        <v>1583</v>
      </c>
      <c r="AA173">
        <v>2019</v>
      </c>
      <c r="AB173">
        <v>2019</v>
      </c>
      <c r="AC173" t="s">
        <v>1584</v>
      </c>
      <c r="AD173" t="s">
        <v>185</v>
      </c>
      <c r="AE173" t="s">
        <v>1809</v>
      </c>
      <c r="AS173">
        <v>3.97</v>
      </c>
      <c r="AT173" t="s">
        <v>188</v>
      </c>
      <c r="AU173" t="s">
        <v>189</v>
      </c>
      <c r="AV173" t="s">
        <v>190</v>
      </c>
      <c r="AW173" t="s">
        <v>264</v>
      </c>
      <c r="BM173" t="s">
        <v>1810</v>
      </c>
      <c r="BN173" t="s">
        <v>872</v>
      </c>
      <c r="BP173" t="s">
        <v>194</v>
      </c>
      <c r="BQ173" t="s">
        <v>195</v>
      </c>
      <c r="BS173">
        <v>14604</v>
      </c>
      <c r="BT173" t="s">
        <v>196</v>
      </c>
      <c r="BU173">
        <v>8144044589</v>
      </c>
      <c r="BZ173" t="s">
        <v>1811</v>
      </c>
      <c r="CC173" t="s">
        <v>1812</v>
      </c>
      <c r="CD173" t="s">
        <v>650</v>
      </c>
      <c r="CF173">
        <v>168032502</v>
      </c>
      <c r="CG173" t="s">
        <v>196</v>
      </c>
      <c r="CH173">
        <v>8144044589</v>
      </c>
      <c r="CM173" t="s">
        <v>1810</v>
      </c>
      <c r="CN173" t="s">
        <v>872</v>
      </c>
      <c r="CP173" t="s">
        <v>194</v>
      </c>
      <c r="CQ173" t="s">
        <v>195</v>
      </c>
      <c r="CS173">
        <v>14604</v>
      </c>
      <c r="CT173" t="s">
        <v>196</v>
      </c>
      <c r="CU173">
        <v>8144044589</v>
      </c>
      <c r="ED173" t="s">
        <v>650</v>
      </c>
      <c r="EG173" t="s">
        <v>196</v>
      </c>
      <c r="EH173">
        <v>8144044589</v>
      </c>
      <c r="EM173" t="s">
        <v>1811</v>
      </c>
      <c r="EP173" t="s">
        <v>1812</v>
      </c>
      <c r="EQ173" t="s">
        <v>650</v>
      </c>
      <c r="ES173">
        <v>168032502</v>
      </c>
      <c r="ET173" t="s">
        <v>196</v>
      </c>
      <c r="EU173">
        <v>8144044589</v>
      </c>
    </row>
    <row r="174" spans="1:151" x14ac:dyDescent="0.2">
      <c r="A174">
        <v>38156</v>
      </c>
      <c r="B174" t="s">
        <v>1813</v>
      </c>
      <c r="C174" t="s">
        <v>1814</v>
      </c>
      <c r="D174" t="s">
        <v>1815</v>
      </c>
      <c r="E174" t="s">
        <v>1816</v>
      </c>
      <c r="F174" t="s">
        <v>171</v>
      </c>
      <c r="G174" t="str">
        <f>"0"</f>
        <v>0</v>
      </c>
      <c r="H174" s="1">
        <v>37396</v>
      </c>
      <c r="I174" t="s">
        <v>1450</v>
      </c>
      <c r="K174" t="s">
        <v>1817</v>
      </c>
      <c r="L174" t="s">
        <v>1158</v>
      </c>
      <c r="M174" t="s">
        <v>205</v>
      </c>
      <c r="N174">
        <v>2023</v>
      </c>
      <c r="O174" t="s">
        <v>921</v>
      </c>
      <c r="P174" t="s">
        <v>178</v>
      </c>
      <c r="Q174" t="s">
        <v>172</v>
      </c>
      <c r="S174">
        <v>31746540</v>
      </c>
      <c r="T174" t="s">
        <v>226</v>
      </c>
      <c r="Y174" t="str">
        <f>"01AS"</f>
        <v>01AS</v>
      </c>
      <c r="Z174" t="s">
        <v>227</v>
      </c>
      <c r="AA174" t="s">
        <v>320</v>
      </c>
      <c r="AB174" t="s">
        <v>321</v>
      </c>
      <c r="AC174" t="s">
        <v>1818</v>
      </c>
      <c r="AD174" t="s">
        <v>185</v>
      </c>
      <c r="AM174" t="s">
        <v>1819</v>
      </c>
      <c r="AN174" t="s">
        <v>1820</v>
      </c>
      <c r="AS174">
        <v>3.92</v>
      </c>
      <c r="AU174" t="s">
        <v>235</v>
      </c>
      <c r="AV174" t="s">
        <v>236</v>
      </c>
      <c r="AW174" t="s">
        <v>264</v>
      </c>
      <c r="BF174" t="s">
        <v>474</v>
      </c>
      <c r="BM174" t="s">
        <v>1821</v>
      </c>
      <c r="BN174" t="s">
        <v>239</v>
      </c>
      <c r="BO174" t="s">
        <v>1822</v>
      </c>
      <c r="BP174" t="s">
        <v>241</v>
      </c>
      <c r="BQ174" t="s">
        <v>195</v>
      </c>
      <c r="BS174">
        <v>14627</v>
      </c>
      <c r="CD174" t="s">
        <v>195</v>
      </c>
      <c r="CM174" t="s">
        <v>1823</v>
      </c>
      <c r="CO174" t="s">
        <v>1822</v>
      </c>
      <c r="CP174" t="s">
        <v>1824</v>
      </c>
      <c r="CQ174" t="s">
        <v>541</v>
      </c>
      <c r="CS174" t="str">
        <f>"01720"</f>
        <v>01720</v>
      </c>
      <c r="CT174" t="s">
        <v>244</v>
      </c>
      <c r="CU174" t="s">
        <v>1825</v>
      </c>
    </row>
    <row r="175" spans="1:151" x14ac:dyDescent="0.2">
      <c r="A175">
        <v>37062</v>
      </c>
      <c r="B175" t="s">
        <v>1813</v>
      </c>
      <c r="C175" t="s">
        <v>1814</v>
      </c>
      <c r="D175" t="s">
        <v>1815</v>
      </c>
      <c r="E175" t="s">
        <v>1816</v>
      </c>
      <c r="F175" t="s">
        <v>171</v>
      </c>
      <c r="G175" t="str">
        <f>"0"</f>
        <v>0</v>
      </c>
      <c r="H175" s="1">
        <v>37396</v>
      </c>
      <c r="I175" t="s">
        <v>1450</v>
      </c>
      <c r="K175" t="s">
        <v>1826</v>
      </c>
      <c r="L175" t="s">
        <v>318</v>
      </c>
      <c r="M175" t="s">
        <v>224</v>
      </c>
      <c r="N175">
        <v>2022</v>
      </c>
      <c r="O175" t="s">
        <v>468</v>
      </c>
      <c r="P175" t="s">
        <v>178</v>
      </c>
      <c r="Q175" t="s">
        <v>172</v>
      </c>
      <c r="S175">
        <v>31746540</v>
      </c>
      <c r="T175" t="s">
        <v>226</v>
      </c>
      <c r="Y175" t="str">
        <f>"01AS"</f>
        <v>01AS</v>
      </c>
      <c r="Z175" t="s">
        <v>227</v>
      </c>
      <c r="AA175" t="s">
        <v>320</v>
      </c>
      <c r="AB175" t="s">
        <v>321</v>
      </c>
      <c r="AC175" t="s">
        <v>1818</v>
      </c>
      <c r="AD175" t="s">
        <v>185</v>
      </c>
      <c r="AM175" t="s">
        <v>1819</v>
      </c>
      <c r="AN175" t="s">
        <v>1820</v>
      </c>
      <c r="AS175">
        <v>3.92</v>
      </c>
      <c r="AU175" t="s">
        <v>235</v>
      </c>
      <c r="AV175" t="s">
        <v>236</v>
      </c>
      <c r="AW175" t="s">
        <v>264</v>
      </c>
      <c r="BF175" t="s">
        <v>474</v>
      </c>
      <c r="BM175" t="s">
        <v>1821</v>
      </c>
      <c r="BN175" t="s">
        <v>239</v>
      </c>
      <c r="BO175" t="s">
        <v>1822</v>
      </c>
      <c r="BP175" t="s">
        <v>241</v>
      </c>
      <c r="BQ175" t="s">
        <v>195</v>
      </c>
      <c r="BS175">
        <v>14627</v>
      </c>
      <c r="CD175" t="s">
        <v>195</v>
      </c>
      <c r="CM175" t="s">
        <v>1823</v>
      </c>
      <c r="CO175" t="s">
        <v>1822</v>
      </c>
      <c r="CP175" t="s">
        <v>1824</v>
      </c>
      <c r="CQ175" t="s">
        <v>541</v>
      </c>
      <c r="CS175" t="str">
        <f>"01720"</f>
        <v>01720</v>
      </c>
      <c r="CT175" t="s">
        <v>244</v>
      </c>
      <c r="CU175" t="s">
        <v>1825</v>
      </c>
    </row>
    <row r="176" spans="1:151" x14ac:dyDescent="0.2">
      <c r="A176">
        <v>38090</v>
      </c>
      <c r="B176" t="s">
        <v>1827</v>
      </c>
      <c r="C176" t="s">
        <v>1814</v>
      </c>
      <c r="D176" t="s">
        <v>1394</v>
      </c>
      <c r="E176" t="s">
        <v>1828</v>
      </c>
      <c r="F176" t="s">
        <v>171</v>
      </c>
      <c r="G176" t="str">
        <f>"0"</f>
        <v>0</v>
      </c>
      <c r="H176" s="1">
        <v>34955</v>
      </c>
      <c r="I176" t="s">
        <v>1450</v>
      </c>
      <c r="K176" t="s">
        <v>1829</v>
      </c>
      <c r="L176" t="s">
        <v>1830</v>
      </c>
      <c r="M176" t="s">
        <v>1389</v>
      </c>
      <c r="N176">
        <v>2022</v>
      </c>
      <c r="O176" t="s">
        <v>1831</v>
      </c>
      <c r="P176" t="s">
        <v>178</v>
      </c>
      <c r="Q176" t="s">
        <v>172</v>
      </c>
      <c r="S176">
        <v>31845083</v>
      </c>
      <c r="T176" t="s">
        <v>226</v>
      </c>
      <c r="Y176" t="str">
        <f>"01AS"</f>
        <v>01AS</v>
      </c>
      <c r="Z176" t="s">
        <v>470</v>
      </c>
      <c r="AA176" t="s">
        <v>259</v>
      </c>
      <c r="AB176" t="s">
        <v>260</v>
      </c>
      <c r="AC176" t="s">
        <v>1832</v>
      </c>
      <c r="AD176" t="s">
        <v>185</v>
      </c>
      <c r="AS176" t="str">
        <f>"0"</f>
        <v>0</v>
      </c>
      <c r="AU176" t="s">
        <v>472</v>
      </c>
      <c r="AV176" t="s">
        <v>473</v>
      </c>
      <c r="AW176" t="s">
        <v>264</v>
      </c>
      <c r="BO176" t="s">
        <v>1833</v>
      </c>
      <c r="BQ176" t="s">
        <v>195</v>
      </c>
      <c r="CD176" t="s">
        <v>195</v>
      </c>
      <c r="CM176" t="s">
        <v>1834</v>
      </c>
      <c r="CO176" t="s">
        <v>1833</v>
      </c>
      <c r="CP176" t="s">
        <v>241</v>
      </c>
      <c r="CQ176" t="s">
        <v>247</v>
      </c>
      <c r="CS176">
        <v>14619</v>
      </c>
      <c r="CT176" t="s">
        <v>244</v>
      </c>
      <c r="CU176" t="s">
        <v>1835</v>
      </c>
    </row>
    <row r="177" spans="1:151" x14ac:dyDescent="0.2">
      <c r="A177">
        <v>12499</v>
      </c>
      <c r="B177" t="s">
        <v>1836</v>
      </c>
      <c r="C177" t="s">
        <v>1837</v>
      </c>
      <c r="D177" t="s">
        <v>1838</v>
      </c>
      <c r="E177" t="s">
        <v>1839</v>
      </c>
      <c r="F177" t="s">
        <v>171</v>
      </c>
      <c r="G177" t="s">
        <v>172</v>
      </c>
      <c r="H177" s="1">
        <v>34226</v>
      </c>
      <c r="I177" t="s">
        <v>221</v>
      </c>
      <c r="K177" t="s">
        <v>1840</v>
      </c>
      <c r="L177" t="s">
        <v>1841</v>
      </c>
      <c r="M177" t="s">
        <v>205</v>
      </c>
      <c r="N177">
        <v>2015</v>
      </c>
      <c r="O177" t="s">
        <v>1842</v>
      </c>
      <c r="P177" t="s">
        <v>178</v>
      </c>
      <c r="Q177" t="s">
        <v>172</v>
      </c>
      <c r="S177">
        <v>27825464</v>
      </c>
      <c r="T177" t="s">
        <v>196</v>
      </c>
      <c r="W177" t="s">
        <v>1843</v>
      </c>
      <c r="X177">
        <v>8024311024</v>
      </c>
      <c r="Y177" t="s">
        <v>186</v>
      </c>
      <c r="Z177" t="s">
        <v>282</v>
      </c>
      <c r="AA177">
        <v>2016</v>
      </c>
      <c r="AB177">
        <v>2016</v>
      </c>
      <c r="AC177" t="s">
        <v>396</v>
      </c>
      <c r="AD177" t="s">
        <v>185</v>
      </c>
      <c r="AS177">
        <v>3.71</v>
      </c>
      <c r="AT177" t="s">
        <v>188</v>
      </c>
      <c r="AU177" t="s">
        <v>189</v>
      </c>
      <c r="AV177" t="s">
        <v>190</v>
      </c>
      <c r="AW177" t="s">
        <v>210</v>
      </c>
      <c r="BM177" t="s">
        <v>1844</v>
      </c>
      <c r="BN177" t="s">
        <v>487</v>
      </c>
      <c r="BP177" t="s">
        <v>194</v>
      </c>
      <c r="BQ177" t="s">
        <v>195</v>
      </c>
      <c r="BS177">
        <v>14627</v>
      </c>
      <c r="BT177" t="s">
        <v>196</v>
      </c>
      <c r="BU177">
        <v>8024317155</v>
      </c>
      <c r="BZ177" t="s">
        <v>1845</v>
      </c>
      <c r="CC177" t="s">
        <v>1846</v>
      </c>
      <c r="CD177" t="s">
        <v>1113</v>
      </c>
      <c r="CF177" t="str">
        <f>"05068"</f>
        <v>05068</v>
      </c>
      <c r="CG177" t="s">
        <v>196</v>
      </c>
      <c r="CH177">
        <v>8024310124</v>
      </c>
      <c r="CM177" t="s">
        <v>1524</v>
      </c>
      <c r="CN177" t="s">
        <v>487</v>
      </c>
      <c r="CP177" t="s">
        <v>194</v>
      </c>
      <c r="CQ177" t="s">
        <v>195</v>
      </c>
      <c r="CS177">
        <v>14627</v>
      </c>
      <c r="CT177" t="s">
        <v>196</v>
      </c>
      <c r="CU177">
        <v>8024317155</v>
      </c>
      <c r="DZ177" t="s">
        <v>1847</v>
      </c>
      <c r="EA177" t="s">
        <v>1848</v>
      </c>
      <c r="EC177" t="s">
        <v>1849</v>
      </c>
      <c r="ED177" t="s">
        <v>1113</v>
      </c>
      <c r="EF177" t="str">
        <f>"05060"</f>
        <v>05060</v>
      </c>
      <c r="EG177" t="s">
        <v>196</v>
      </c>
      <c r="EH177">
        <v>8024313233</v>
      </c>
      <c r="EM177" t="s">
        <v>1845</v>
      </c>
      <c r="EP177" t="s">
        <v>1846</v>
      </c>
      <c r="EQ177" t="s">
        <v>1113</v>
      </c>
      <c r="ES177" t="str">
        <f>"05068"</f>
        <v>05068</v>
      </c>
      <c r="ET177" t="s">
        <v>196</v>
      </c>
      <c r="EU177">
        <v>8024310124</v>
      </c>
    </row>
    <row r="178" spans="1:151" x14ac:dyDescent="0.2">
      <c r="A178">
        <v>37759</v>
      </c>
      <c r="B178" t="s">
        <v>1850</v>
      </c>
      <c r="C178" t="s">
        <v>1851</v>
      </c>
      <c r="D178" t="s">
        <v>1354</v>
      </c>
      <c r="E178" t="s">
        <v>1852</v>
      </c>
      <c r="F178" t="s">
        <v>171</v>
      </c>
      <c r="G178" t="str">
        <f>"0"</f>
        <v>0</v>
      </c>
      <c r="H178" s="1">
        <v>37244</v>
      </c>
      <c r="I178" t="s">
        <v>173</v>
      </c>
      <c r="K178" t="s">
        <v>1853</v>
      </c>
      <c r="L178" t="s">
        <v>516</v>
      </c>
      <c r="M178" t="s">
        <v>176</v>
      </c>
      <c r="N178">
        <v>2023</v>
      </c>
      <c r="O178" t="s">
        <v>1048</v>
      </c>
      <c r="P178" t="s">
        <v>178</v>
      </c>
      <c r="Q178" t="s">
        <v>172</v>
      </c>
      <c r="S178">
        <v>31726856</v>
      </c>
      <c r="T178" t="s">
        <v>226</v>
      </c>
      <c r="Y178" t="str">
        <f>"01AS"</f>
        <v>01AS</v>
      </c>
      <c r="Z178" t="s">
        <v>499</v>
      </c>
      <c r="AA178" t="s">
        <v>320</v>
      </c>
      <c r="AB178" t="s">
        <v>321</v>
      </c>
      <c r="AC178" t="s">
        <v>1854</v>
      </c>
      <c r="AD178" t="s">
        <v>185</v>
      </c>
      <c r="AF178" t="s">
        <v>426</v>
      </c>
      <c r="AG178" t="s">
        <v>729</v>
      </c>
      <c r="AJ178" t="s">
        <v>1855</v>
      </c>
      <c r="AK178" t="s">
        <v>185</v>
      </c>
      <c r="AS178">
        <v>3.19</v>
      </c>
      <c r="AU178" t="s">
        <v>235</v>
      </c>
      <c r="AV178" t="s">
        <v>823</v>
      </c>
      <c r="AW178" t="s">
        <v>264</v>
      </c>
      <c r="AX178" t="s">
        <v>1850</v>
      </c>
      <c r="AY178" t="s">
        <v>1856</v>
      </c>
      <c r="BA178" t="s">
        <v>1857</v>
      </c>
      <c r="BH178" t="s">
        <v>474</v>
      </c>
      <c r="BM178" t="s">
        <v>1858</v>
      </c>
      <c r="BN178" t="s">
        <v>239</v>
      </c>
      <c r="BO178" t="s">
        <v>1859</v>
      </c>
      <c r="BP178" t="s">
        <v>241</v>
      </c>
      <c r="BQ178" t="s">
        <v>195</v>
      </c>
      <c r="BS178">
        <v>14627</v>
      </c>
      <c r="BZ178" t="s">
        <v>266</v>
      </c>
      <c r="CB178" t="s">
        <v>267</v>
      </c>
      <c r="CD178" t="s">
        <v>195</v>
      </c>
      <c r="CF178">
        <v>14627</v>
      </c>
      <c r="CG178" t="s">
        <v>244</v>
      </c>
      <c r="CM178" t="s">
        <v>1860</v>
      </c>
      <c r="CO178" t="s">
        <v>1859</v>
      </c>
      <c r="CP178" t="s">
        <v>1861</v>
      </c>
      <c r="CQ178" t="s">
        <v>541</v>
      </c>
      <c r="CS178" t="str">
        <f>"02038-2900"</f>
        <v>02038-2900</v>
      </c>
      <c r="CT178" t="s">
        <v>244</v>
      </c>
      <c r="CU178" t="s">
        <v>1862</v>
      </c>
    </row>
    <row r="179" spans="1:151" x14ac:dyDescent="0.2">
      <c r="A179">
        <v>41668</v>
      </c>
      <c r="B179" t="s">
        <v>1863</v>
      </c>
      <c r="C179" t="s">
        <v>1851</v>
      </c>
      <c r="D179" t="s">
        <v>1864</v>
      </c>
      <c r="E179" t="s">
        <v>1865</v>
      </c>
      <c r="F179" t="s">
        <v>171</v>
      </c>
      <c r="G179" t="str">
        <f>"0"</f>
        <v>0</v>
      </c>
      <c r="H179" s="1">
        <v>37484</v>
      </c>
      <c r="I179" t="s">
        <v>221</v>
      </c>
      <c r="K179" t="s">
        <v>1866</v>
      </c>
      <c r="L179" t="s">
        <v>1867</v>
      </c>
      <c r="M179" t="s">
        <v>255</v>
      </c>
      <c r="N179" t="s">
        <v>256</v>
      </c>
      <c r="O179" t="s">
        <v>257</v>
      </c>
      <c r="P179" t="s">
        <v>178</v>
      </c>
      <c r="Q179" t="s">
        <v>172</v>
      </c>
      <c r="S179">
        <v>31728133</v>
      </c>
      <c r="T179" t="s">
        <v>226</v>
      </c>
      <c r="Y179" t="str">
        <f>"04HSEAS"</f>
        <v>04HSEAS</v>
      </c>
      <c r="Z179" t="s">
        <v>499</v>
      </c>
      <c r="AA179" t="s">
        <v>320</v>
      </c>
      <c r="AB179" t="s">
        <v>321</v>
      </c>
      <c r="AC179" t="s">
        <v>1868</v>
      </c>
      <c r="AD179" t="s">
        <v>185</v>
      </c>
      <c r="AS179">
        <v>3.16</v>
      </c>
      <c r="AU179" t="s">
        <v>235</v>
      </c>
      <c r="AV179" t="s">
        <v>236</v>
      </c>
      <c r="AW179" t="s">
        <v>264</v>
      </c>
      <c r="BM179" t="s">
        <v>1869</v>
      </c>
      <c r="BN179" t="s">
        <v>239</v>
      </c>
      <c r="BO179" t="s">
        <v>1870</v>
      </c>
      <c r="BP179" t="s">
        <v>241</v>
      </c>
      <c r="BQ179" t="s">
        <v>195</v>
      </c>
      <c r="BS179">
        <v>14627</v>
      </c>
      <c r="CD179" t="s">
        <v>195</v>
      </c>
      <c r="CM179" t="s">
        <v>1871</v>
      </c>
      <c r="CO179" t="s">
        <v>1870</v>
      </c>
      <c r="CP179" t="s">
        <v>1872</v>
      </c>
      <c r="CQ179" t="s">
        <v>541</v>
      </c>
      <c r="CS179" t="s">
        <v>1873</v>
      </c>
      <c r="CT179" t="s">
        <v>244</v>
      </c>
      <c r="CU179" t="s">
        <v>1874</v>
      </c>
    </row>
    <row r="180" spans="1:151" x14ac:dyDescent="0.2">
      <c r="A180">
        <v>41008</v>
      </c>
      <c r="B180" t="s">
        <v>1875</v>
      </c>
      <c r="C180" t="s">
        <v>1876</v>
      </c>
      <c r="D180" t="s">
        <v>1877</v>
      </c>
      <c r="E180" t="s">
        <v>1878</v>
      </c>
      <c r="F180" t="s">
        <v>171</v>
      </c>
      <c r="G180" t="str">
        <f>"0"</f>
        <v>0</v>
      </c>
      <c r="H180" s="1">
        <v>37657</v>
      </c>
      <c r="I180" t="s">
        <v>173</v>
      </c>
      <c r="K180" t="s">
        <v>1879</v>
      </c>
      <c r="L180" t="s">
        <v>1880</v>
      </c>
      <c r="M180" t="s">
        <v>255</v>
      </c>
      <c r="N180" t="s">
        <v>256</v>
      </c>
      <c r="O180" t="s">
        <v>257</v>
      </c>
      <c r="P180" t="s">
        <v>178</v>
      </c>
      <c r="Q180" t="s">
        <v>172</v>
      </c>
      <c r="S180">
        <v>31728485</v>
      </c>
      <c r="T180" t="s">
        <v>226</v>
      </c>
      <c r="Y180" t="str">
        <f>"01AS"</f>
        <v>01AS</v>
      </c>
      <c r="Z180" t="s">
        <v>227</v>
      </c>
      <c r="AA180" t="s">
        <v>320</v>
      </c>
      <c r="AB180" t="s">
        <v>321</v>
      </c>
      <c r="AC180" t="s">
        <v>656</v>
      </c>
      <c r="AD180" t="s">
        <v>185</v>
      </c>
      <c r="AM180" t="s">
        <v>1881</v>
      </c>
      <c r="AS180">
        <v>3.51</v>
      </c>
      <c r="AU180" t="s">
        <v>235</v>
      </c>
      <c r="AV180" t="s">
        <v>236</v>
      </c>
      <c r="AW180" t="s">
        <v>210</v>
      </c>
      <c r="BJ180" t="s">
        <v>1473</v>
      </c>
      <c r="BL180" t="s">
        <v>474</v>
      </c>
      <c r="BO180" t="s">
        <v>1882</v>
      </c>
      <c r="BQ180" t="s">
        <v>195</v>
      </c>
      <c r="CD180" t="s">
        <v>195</v>
      </c>
      <c r="CM180" t="s">
        <v>1883</v>
      </c>
      <c r="CO180" t="s">
        <v>1882</v>
      </c>
      <c r="CP180" t="s">
        <v>1884</v>
      </c>
      <c r="CQ180" t="s">
        <v>1885</v>
      </c>
      <c r="CS180" t="str">
        <f>"00926-9189"</f>
        <v>00926-9189</v>
      </c>
      <c r="CT180" t="s">
        <v>244</v>
      </c>
      <c r="CU180" t="s">
        <v>1886</v>
      </c>
    </row>
    <row r="181" spans="1:151" x14ac:dyDescent="0.2">
      <c r="A181">
        <v>18991</v>
      </c>
      <c r="B181" t="s">
        <v>1887</v>
      </c>
      <c r="C181" t="s">
        <v>1888</v>
      </c>
      <c r="D181" t="s">
        <v>1436</v>
      </c>
      <c r="E181" t="s">
        <v>1889</v>
      </c>
      <c r="F181" t="s">
        <v>1890</v>
      </c>
      <c r="G181" t="s">
        <v>172</v>
      </c>
      <c r="H181" s="1">
        <v>34964</v>
      </c>
      <c r="I181" t="s">
        <v>221</v>
      </c>
      <c r="K181" t="s">
        <v>943</v>
      </c>
      <c r="M181" t="s">
        <v>306</v>
      </c>
      <c r="N181">
        <v>2016</v>
      </c>
      <c r="O181" t="s">
        <v>380</v>
      </c>
      <c r="P181" t="s">
        <v>178</v>
      </c>
      <c r="Q181" t="s">
        <v>172</v>
      </c>
      <c r="S181">
        <v>28881797</v>
      </c>
      <c r="T181" t="s">
        <v>196</v>
      </c>
      <c r="W181" t="s">
        <v>1891</v>
      </c>
      <c r="X181">
        <v>3143084890</v>
      </c>
      <c r="Y181" t="s">
        <v>186</v>
      </c>
      <c r="Z181" t="s">
        <v>282</v>
      </c>
      <c r="AA181">
        <v>2018</v>
      </c>
      <c r="AB181">
        <v>2018</v>
      </c>
      <c r="AC181" t="s">
        <v>396</v>
      </c>
      <c r="AD181" t="s">
        <v>185</v>
      </c>
      <c r="AE181" t="s">
        <v>856</v>
      </c>
      <c r="AS181">
        <v>3.9</v>
      </c>
      <c r="AT181" t="s">
        <v>188</v>
      </c>
      <c r="AU181" t="s">
        <v>189</v>
      </c>
      <c r="AV181" t="s">
        <v>190</v>
      </c>
      <c r="AW181" t="s">
        <v>264</v>
      </c>
      <c r="BM181" t="s">
        <v>1892</v>
      </c>
      <c r="BN181" t="s">
        <v>193</v>
      </c>
      <c r="BP181" t="s">
        <v>194</v>
      </c>
      <c r="BQ181" t="s">
        <v>195</v>
      </c>
      <c r="BS181">
        <v>14627</v>
      </c>
      <c r="BT181" t="s">
        <v>196</v>
      </c>
      <c r="BU181">
        <v>3149930274</v>
      </c>
      <c r="BZ181" t="s">
        <v>1893</v>
      </c>
      <c r="CC181" t="s">
        <v>1894</v>
      </c>
      <c r="CD181" t="s">
        <v>1895</v>
      </c>
      <c r="CF181">
        <v>63124</v>
      </c>
      <c r="CG181" t="s">
        <v>196</v>
      </c>
      <c r="CH181">
        <v>3149723784</v>
      </c>
      <c r="CM181" t="s">
        <v>1896</v>
      </c>
      <c r="CP181" t="s">
        <v>194</v>
      </c>
      <c r="CQ181" t="s">
        <v>195</v>
      </c>
      <c r="CS181">
        <v>14627</v>
      </c>
      <c r="CT181" t="s">
        <v>196</v>
      </c>
      <c r="CU181">
        <v>3149723784</v>
      </c>
      <c r="DZ181" t="s">
        <v>1897</v>
      </c>
      <c r="EC181" t="s">
        <v>1894</v>
      </c>
      <c r="ED181" t="s">
        <v>1895</v>
      </c>
      <c r="EF181">
        <v>631303905</v>
      </c>
      <c r="EG181" t="s">
        <v>196</v>
      </c>
      <c r="EH181">
        <v>3149723784</v>
      </c>
      <c r="EM181" t="s">
        <v>1893</v>
      </c>
      <c r="EP181" t="s">
        <v>1894</v>
      </c>
      <c r="EQ181" t="s">
        <v>1895</v>
      </c>
      <c r="ES181">
        <v>63124</v>
      </c>
      <c r="ET181" t="s">
        <v>196</v>
      </c>
      <c r="EU181">
        <v>3149723784</v>
      </c>
    </row>
    <row r="182" spans="1:151" x14ac:dyDescent="0.2">
      <c r="A182">
        <v>12462</v>
      </c>
      <c r="B182" t="s">
        <v>1898</v>
      </c>
      <c r="C182" t="s">
        <v>1899</v>
      </c>
      <c r="E182" t="s">
        <v>1900</v>
      </c>
      <c r="F182" t="s">
        <v>171</v>
      </c>
      <c r="G182" t="s">
        <v>172</v>
      </c>
      <c r="H182" s="1">
        <v>34704</v>
      </c>
      <c r="I182" t="s">
        <v>221</v>
      </c>
      <c r="K182" t="s">
        <v>1538</v>
      </c>
      <c r="L182" t="s">
        <v>1539</v>
      </c>
      <c r="M182" t="s">
        <v>306</v>
      </c>
      <c r="N182">
        <v>2015</v>
      </c>
      <c r="O182" t="s">
        <v>517</v>
      </c>
      <c r="P182" t="s">
        <v>178</v>
      </c>
      <c r="Q182" t="s">
        <v>172</v>
      </c>
      <c r="S182">
        <v>28207900</v>
      </c>
      <c r="T182" t="s">
        <v>196</v>
      </c>
      <c r="W182" t="s">
        <v>1901</v>
      </c>
      <c r="X182">
        <v>2039808711</v>
      </c>
      <c r="Y182" t="s">
        <v>186</v>
      </c>
      <c r="Z182" t="s">
        <v>183</v>
      </c>
      <c r="AA182">
        <v>2017</v>
      </c>
      <c r="AB182">
        <v>2017</v>
      </c>
      <c r="AC182" t="s">
        <v>457</v>
      </c>
      <c r="AD182" t="s">
        <v>185</v>
      </c>
      <c r="AS182">
        <v>3.8</v>
      </c>
      <c r="AT182" t="s">
        <v>188</v>
      </c>
      <c r="AU182" t="s">
        <v>189</v>
      </c>
      <c r="AV182" t="s">
        <v>190</v>
      </c>
      <c r="AW182" t="s">
        <v>715</v>
      </c>
      <c r="BM182" t="s">
        <v>1902</v>
      </c>
      <c r="BN182" t="s">
        <v>193</v>
      </c>
      <c r="BP182" t="s">
        <v>194</v>
      </c>
      <c r="BQ182" t="s">
        <v>195</v>
      </c>
      <c r="BS182">
        <v>14627</v>
      </c>
      <c r="BT182" t="s">
        <v>196</v>
      </c>
      <c r="BU182">
        <v>2039801705</v>
      </c>
      <c r="BZ182" t="s">
        <v>1903</v>
      </c>
      <c r="CC182" t="s">
        <v>1904</v>
      </c>
      <c r="CD182" t="s">
        <v>1508</v>
      </c>
      <c r="CF182" t="str">
        <f>"06410"</f>
        <v>06410</v>
      </c>
      <c r="CG182" t="s">
        <v>196</v>
      </c>
      <c r="CH182">
        <v>2034390316</v>
      </c>
      <c r="CM182" t="s">
        <v>1905</v>
      </c>
      <c r="CP182" t="s">
        <v>194</v>
      </c>
      <c r="CQ182" t="s">
        <v>195</v>
      </c>
      <c r="CS182">
        <v>14627</v>
      </c>
      <c r="CT182" t="s">
        <v>196</v>
      </c>
      <c r="CU182">
        <v>2039801705</v>
      </c>
      <c r="ED182" t="s">
        <v>1508</v>
      </c>
      <c r="EG182" t="s">
        <v>196</v>
      </c>
      <c r="EH182">
        <v>2034390316</v>
      </c>
      <c r="EM182" t="s">
        <v>1903</v>
      </c>
      <c r="EP182" t="s">
        <v>1904</v>
      </c>
      <c r="EQ182" t="s">
        <v>1508</v>
      </c>
      <c r="ES182" t="str">
        <f>"06410"</f>
        <v>06410</v>
      </c>
      <c r="ET182" t="s">
        <v>196</v>
      </c>
      <c r="EU182">
        <v>2034390316</v>
      </c>
    </row>
    <row r="183" spans="1:151" x14ac:dyDescent="0.2">
      <c r="A183">
        <v>45006</v>
      </c>
      <c r="B183" t="s">
        <v>1906</v>
      </c>
      <c r="C183" t="s">
        <v>1907</v>
      </c>
      <c r="D183" t="s">
        <v>1436</v>
      </c>
      <c r="E183" t="s">
        <v>1908</v>
      </c>
      <c r="F183" t="s">
        <v>1909</v>
      </c>
      <c r="G183" t="str">
        <f>"0"</f>
        <v>0</v>
      </c>
      <c r="H183" s="1">
        <v>38063</v>
      </c>
      <c r="I183" t="s">
        <v>221</v>
      </c>
      <c r="K183" t="s">
        <v>1910</v>
      </c>
      <c r="L183" t="s">
        <v>1911</v>
      </c>
      <c r="M183" t="s">
        <v>176</v>
      </c>
      <c r="N183">
        <v>2025</v>
      </c>
      <c r="O183" t="s">
        <v>677</v>
      </c>
      <c r="P183" t="s">
        <v>178</v>
      </c>
      <c r="Q183" t="s">
        <v>172</v>
      </c>
      <c r="R183" t="s">
        <v>510</v>
      </c>
      <c r="S183">
        <v>32235920</v>
      </c>
      <c r="BM183" t="s">
        <v>1912</v>
      </c>
    </row>
    <row r="184" spans="1:151" x14ac:dyDescent="0.2">
      <c r="A184">
        <v>41669</v>
      </c>
      <c r="B184" t="s">
        <v>1906</v>
      </c>
      <c r="C184" t="s">
        <v>1907</v>
      </c>
      <c r="D184" t="s">
        <v>1436</v>
      </c>
      <c r="E184" t="s">
        <v>1908</v>
      </c>
      <c r="F184" t="s">
        <v>171</v>
      </c>
      <c r="G184" t="str">
        <f>"0"</f>
        <v>0</v>
      </c>
      <c r="H184" s="1">
        <v>38063</v>
      </c>
      <c r="I184" t="s">
        <v>221</v>
      </c>
      <c r="K184" t="s">
        <v>1866</v>
      </c>
      <c r="L184" t="s">
        <v>1867</v>
      </c>
      <c r="M184" t="s">
        <v>255</v>
      </c>
      <c r="N184" t="s">
        <v>256</v>
      </c>
      <c r="O184" t="s">
        <v>257</v>
      </c>
      <c r="P184" t="s">
        <v>178</v>
      </c>
      <c r="Q184" t="s">
        <v>172</v>
      </c>
      <c r="R184" t="s">
        <v>510</v>
      </c>
      <c r="S184">
        <v>32235920</v>
      </c>
      <c r="BM184" t="s">
        <v>1912</v>
      </c>
    </row>
    <row r="185" spans="1:151" x14ac:dyDescent="0.2">
      <c r="A185">
        <v>22140</v>
      </c>
      <c r="B185" t="s">
        <v>1913</v>
      </c>
      <c r="C185" t="s">
        <v>1914</v>
      </c>
      <c r="D185" t="s">
        <v>1343</v>
      </c>
      <c r="E185" t="s">
        <v>1915</v>
      </c>
      <c r="F185" t="s">
        <v>171</v>
      </c>
      <c r="G185" t="s">
        <v>172</v>
      </c>
      <c r="H185" s="1">
        <v>35189</v>
      </c>
      <c r="I185" t="s">
        <v>173</v>
      </c>
      <c r="K185" t="s">
        <v>1046</v>
      </c>
      <c r="L185" t="s">
        <v>1047</v>
      </c>
      <c r="M185" t="s">
        <v>306</v>
      </c>
      <c r="N185">
        <v>2017</v>
      </c>
      <c r="O185" t="s">
        <v>646</v>
      </c>
      <c r="P185" t="s">
        <v>178</v>
      </c>
      <c r="Q185" t="s">
        <v>172</v>
      </c>
      <c r="S185">
        <v>28681199</v>
      </c>
      <c r="T185" t="s">
        <v>1916</v>
      </c>
      <c r="U185" t="s">
        <v>180</v>
      </c>
      <c r="V185" s="2">
        <v>43240</v>
      </c>
      <c r="W185" t="s">
        <v>1917</v>
      </c>
      <c r="X185">
        <v>447814040861</v>
      </c>
      <c r="Y185" t="s">
        <v>186</v>
      </c>
      <c r="Z185" t="s">
        <v>183</v>
      </c>
      <c r="AA185">
        <v>2018</v>
      </c>
      <c r="AB185">
        <v>2018</v>
      </c>
      <c r="AC185" t="s">
        <v>187</v>
      </c>
      <c r="AD185" t="s">
        <v>185</v>
      </c>
      <c r="AM185" t="s">
        <v>310</v>
      </c>
      <c r="AS185">
        <v>3.28</v>
      </c>
      <c r="AT185" t="s">
        <v>188</v>
      </c>
      <c r="AU185" t="s">
        <v>189</v>
      </c>
      <c r="AV185" t="s">
        <v>190</v>
      </c>
      <c r="AW185" t="s">
        <v>191</v>
      </c>
      <c r="BM185" t="s">
        <v>1918</v>
      </c>
      <c r="BN185" t="s">
        <v>193</v>
      </c>
      <c r="BP185" t="s">
        <v>194</v>
      </c>
      <c r="BQ185" t="s">
        <v>195</v>
      </c>
      <c r="BS185">
        <v>14627</v>
      </c>
      <c r="BT185" t="s">
        <v>196</v>
      </c>
      <c r="BU185">
        <v>5853605051</v>
      </c>
      <c r="CM185" t="s">
        <v>1919</v>
      </c>
      <c r="CP185" t="s">
        <v>194</v>
      </c>
      <c r="CQ185" t="s">
        <v>195</v>
      </c>
      <c r="CS185">
        <v>14627</v>
      </c>
      <c r="CT185" t="s">
        <v>196</v>
      </c>
      <c r="CU185">
        <v>5856359445</v>
      </c>
    </row>
    <row r="186" spans="1:151" x14ac:dyDescent="0.2">
      <c r="A186">
        <v>12589</v>
      </c>
      <c r="B186" t="s">
        <v>1920</v>
      </c>
      <c r="C186" t="s">
        <v>1921</v>
      </c>
      <c r="D186" t="s">
        <v>1922</v>
      </c>
      <c r="E186" t="s">
        <v>1923</v>
      </c>
      <c r="F186" t="s">
        <v>171</v>
      </c>
      <c r="G186" t="s">
        <v>172</v>
      </c>
      <c r="H186" s="1">
        <v>34946</v>
      </c>
      <c r="I186" t="s">
        <v>173</v>
      </c>
      <c r="K186" t="s">
        <v>929</v>
      </c>
      <c r="L186" t="s">
        <v>930</v>
      </c>
      <c r="M186" t="s">
        <v>306</v>
      </c>
      <c r="N186">
        <v>2015</v>
      </c>
      <c r="O186" t="s">
        <v>517</v>
      </c>
      <c r="P186" t="s">
        <v>178</v>
      </c>
      <c r="Q186" t="s">
        <v>172</v>
      </c>
      <c r="S186">
        <v>27733912</v>
      </c>
      <c r="T186" t="s">
        <v>196</v>
      </c>
      <c r="W186" t="s">
        <v>1924</v>
      </c>
      <c r="X186">
        <v>5852818592</v>
      </c>
      <c r="Y186" t="s">
        <v>186</v>
      </c>
      <c r="Z186" t="s">
        <v>282</v>
      </c>
      <c r="AA186">
        <v>2016</v>
      </c>
      <c r="AB186">
        <v>2016</v>
      </c>
      <c r="AC186" t="s">
        <v>209</v>
      </c>
      <c r="AD186" t="s">
        <v>185</v>
      </c>
      <c r="AM186" t="s">
        <v>932</v>
      </c>
      <c r="AS186">
        <v>3.96</v>
      </c>
      <c r="AT186" t="s">
        <v>188</v>
      </c>
      <c r="AU186" t="s">
        <v>189</v>
      </c>
      <c r="AV186" t="s">
        <v>190</v>
      </c>
      <c r="AW186" t="s">
        <v>264</v>
      </c>
      <c r="BM186" t="s">
        <v>1925</v>
      </c>
      <c r="BP186" t="s">
        <v>1083</v>
      </c>
      <c r="BQ186" t="s">
        <v>195</v>
      </c>
      <c r="BS186">
        <v>14534</v>
      </c>
      <c r="BT186" t="s">
        <v>196</v>
      </c>
      <c r="BU186">
        <v>5852641032</v>
      </c>
      <c r="BZ186" t="s">
        <v>1925</v>
      </c>
      <c r="CC186" t="s">
        <v>1083</v>
      </c>
      <c r="CD186" t="s">
        <v>195</v>
      </c>
      <c r="CF186">
        <v>14534</v>
      </c>
      <c r="CG186" t="s">
        <v>196</v>
      </c>
      <c r="CH186">
        <v>5852641032</v>
      </c>
      <c r="CM186" t="s">
        <v>1925</v>
      </c>
      <c r="CP186" t="s">
        <v>1083</v>
      </c>
      <c r="CQ186" t="s">
        <v>195</v>
      </c>
      <c r="CS186">
        <v>14534</v>
      </c>
      <c r="CT186" t="s">
        <v>196</v>
      </c>
      <c r="CU186">
        <v>5852641032</v>
      </c>
      <c r="EM186" t="s">
        <v>1925</v>
      </c>
      <c r="EP186" t="s">
        <v>1083</v>
      </c>
      <c r="EQ186" t="s">
        <v>195</v>
      </c>
      <c r="ES186">
        <v>14534</v>
      </c>
      <c r="ET186" t="s">
        <v>196</v>
      </c>
      <c r="EU186">
        <v>5852641032</v>
      </c>
    </row>
    <row r="187" spans="1:151" x14ac:dyDescent="0.2">
      <c r="A187">
        <v>23649</v>
      </c>
      <c r="B187" t="s">
        <v>1926</v>
      </c>
      <c r="C187" t="s">
        <v>1927</v>
      </c>
      <c r="D187" t="s">
        <v>1928</v>
      </c>
      <c r="E187" t="s">
        <v>1929</v>
      </c>
      <c r="F187" t="s">
        <v>171</v>
      </c>
      <c r="G187" t="str">
        <f>"0"</f>
        <v>0</v>
      </c>
      <c r="K187" t="s">
        <v>1930</v>
      </c>
      <c r="L187" t="s">
        <v>1931</v>
      </c>
      <c r="M187" t="s">
        <v>224</v>
      </c>
      <c r="N187">
        <v>2017</v>
      </c>
      <c r="O187" t="s">
        <v>441</v>
      </c>
      <c r="P187" t="s">
        <v>178</v>
      </c>
      <c r="Q187" t="s">
        <v>172</v>
      </c>
      <c r="S187">
        <v>29290888</v>
      </c>
      <c r="T187" t="s">
        <v>196</v>
      </c>
      <c r="W187" t="s">
        <v>1932</v>
      </c>
      <c r="X187">
        <v>5169469555</v>
      </c>
      <c r="Y187" t="s">
        <v>186</v>
      </c>
      <c r="Z187" t="s">
        <v>282</v>
      </c>
      <c r="AA187">
        <v>2019</v>
      </c>
      <c r="AB187">
        <v>2019</v>
      </c>
      <c r="AC187" t="s">
        <v>885</v>
      </c>
      <c r="AD187" t="s">
        <v>185</v>
      </c>
      <c r="AS187">
        <v>3.89</v>
      </c>
      <c r="AT187" t="s">
        <v>188</v>
      </c>
      <c r="AU187" t="s">
        <v>189</v>
      </c>
      <c r="AV187" t="s">
        <v>190</v>
      </c>
      <c r="AW187" t="s">
        <v>715</v>
      </c>
      <c r="BM187" t="s">
        <v>1933</v>
      </c>
      <c r="BN187" t="s">
        <v>193</v>
      </c>
      <c r="BP187" t="s">
        <v>194</v>
      </c>
      <c r="BQ187" t="s">
        <v>195</v>
      </c>
      <c r="BS187">
        <v>14627</v>
      </c>
      <c r="BT187" t="s">
        <v>196</v>
      </c>
      <c r="BU187">
        <v>5167802907</v>
      </c>
      <c r="BZ187" t="s">
        <v>1934</v>
      </c>
      <c r="CC187" t="s">
        <v>1935</v>
      </c>
      <c r="CD187" t="s">
        <v>195</v>
      </c>
      <c r="CF187">
        <v>11545</v>
      </c>
      <c r="CG187" t="s">
        <v>196</v>
      </c>
      <c r="CH187">
        <v>5167802907</v>
      </c>
      <c r="CM187" t="s">
        <v>215</v>
      </c>
      <c r="CP187" t="s">
        <v>194</v>
      </c>
      <c r="CQ187" t="s">
        <v>195</v>
      </c>
      <c r="CS187">
        <v>14627</v>
      </c>
      <c r="CT187" t="s">
        <v>196</v>
      </c>
      <c r="CU187">
        <v>5167802907</v>
      </c>
      <c r="ED187" t="s">
        <v>195</v>
      </c>
      <c r="EG187" t="s">
        <v>196</v>
      </c>
      <c r="EH187">
        <v>5167802907</v>
      </c>
      <c r="EM187" t="s">
        <v>1934</v>
      </c>
      <c r="EP187" t="s">
        <v>1935</v>
      </c>
      <c r="EQ187" t="s">
        <v>195</v>
      </c>
      <c r="ES187">
        <v>11545</v>
      </c>
      <c r="ET187" t="s">
        <v>196</v>
      </c>
      <c r="EU187">
        <v>5167802907</v>
      </c>
    </row>
    <row r="188" spans="1:151" x14ac:dyDescent="0.2">
      <c r="A188">
        <v>13103</v>
      </c>
      <c r="B188" t="s">
        <v>1936</v>
      </c>
      <c r="C188" t="s">
        <v>1937</v>
      </c>
      <c r="E188" t="s">
        <v>1938</v>
      </c>
      <c r="F188" t="s">
        <v>171</v>
      </c>
      <c r="G188" t="s">
        <v>172</v>
      </c>
      <c r="H188" s="1">
        <v>34557</v>
      </c>
      <c r="I188" t="s">
        <v>173</v>
      </c>
      <c r="K188" t="s">
        <v>1939</v>
      </c>
      <c r="L188" t="s">
        <v>1940</v>
      </c>
      <c r="M188" t="s">
        <v>306</v>
      </c>
      <c r="N188">
        <v>2015</v>
      </c>
      <c r="O188" t="s">
        <v>517</v>
      </c>
      <c r="P188" t="s">
        <v>178</v>
      </c>
      <c r="Q188" t="s">
        <v>172</v>
      </c>
      <c r="S188">
        <v>27723883</v>
      </c>
      <c r="T188" t="s">
        <v>1941</v>
      </c>
      <c r="U188" t="s">
        <v>337</v>
      </c>
      <c r="W188" t="s">
        <v>1942</v>
      </c>
      <c r="X188">
        <v>9147140997</v>
      </c>
      <c r="Y188" t="s">
        <v>182</v>
      </c>
      <c r="Z188" t="s">
        <v>183</v>
      </c>
      <c r="AA188">
        <v>2017</v>
      </c>
      <c r="AB188">
        <v>2017</v>
      </c>
      <c r="AC188" t="s">
        <v>184</v>
      </c>
      <c r="AD188" t="s">
        <v>185</v>
      </c>
      <c r="AS188">
        <v>3</v>
      </c>
      <c r="AT188" t="s">
        <v>188</v>
      </c>
      <c r="AU188" t="s">
        <v>189</v>
      </c>
      <c r="AV188" t="s">
        <v>190</v>
      </c>
      <c r="AW188" t="s">
        <v>715</v>
      </c>
      <c r="BM188" t="s">
        <v>1943</v>
      </c>
      <c r="BP188" t="s">
        <v>1944</v>
      </c>
      <c r="BQ188" t="s">
        <v>195</v>
      </c>
      <c r="BS188">
        <v>10514</v>
      </c>
      <c r="BT188" t="s">
        <v>196</v>
      </c>
      <c r="BU188">
        <v>9142386382</v>
      </c>
      <c r="BZ188" t="s">
        <v>1943</v>
      </c>
      <c r="CC188" t="s">
        <v>1944</v>
      </c>
      <c r="CD188" t="s">
        <v>195</v>
      </c>
      <c r="CF188">
        <v>10514</v>
      </c>
      <c r="CG188" t="s">
        <v>196</v>
      </c>
      <c r="CH188">
        <v>9142386382</v>
      </c>
      <c r="CM188" t="s">
        <v>702</v>
      </c>
      <c r="CP188" t="s">
        <v>194</v>
      </c>
      <c r="CQ188" t="s">
        <v>195</v>
      </c>
      <c r="CS188">
        <v>14627</v>
      </c>
      <c r="CT188" t="s">
        <v>196</v>
      </c>
      <c r="CU188">
        <v>9143933888</v>
      </c>
      <c r="ED188" t="s">
        <v>195</v>
      </c>
      <c r="EG188" t="s">
        <v>196</v>
      </c>
      <c r="EH188">
        <v>9142386382</v>
      </c>
      <c r="EM188" t="s">
        <v>1943</v>
      </c>
      <c r="EP188" t="s">
        <v>1944</v>
      </c>
      <c r="EQ188" t="s">
        <v>195</v>
      </c>
      <c r="ES188">
        <v>10514</v>
      </c>
      <c r="ET188" t="s">
        <v>196</v>
      </c>
      <c r="EU188">
        <v>9142386382</v>
      </c>
    </row>
    <row r="189" spans="1:151" x14ac:dyDescent="0.2">
      <c r="A189">
        <v>19539</v>
      </c>
      <c r="B189" t="s">
        <v>1945</v>
      </c>
      <c r="C189" t="s">
        <v>1946</v>
      </c>
      <c r="E189" t="s">
        <v>1947</v>
      </c>
      <c r="F189" t="s">
        <v>171</v>
      </c>
      <c r="G189" t="s">
        <v>172</v>
      </c>
      <c r="H189" s="1">
        <v>34948</v>
      </c>
      <c r="I189" t="s">
        <v>173</v>
      </c>
      <c r="K189" t="s">
        <v>1948</v>
      </c>
      <c r="L189" t="s">
        <v>820</v>
      </c>
      <c r="M189" t="s">
        <v>176</v>
      </c>
      <c r="N189">
        <v>2017</v>
      </c>
      <c r="O189" t="s">
        <v>177</v>
      </c>
      <c r="P189" t="s">
        <v>178</v>
      </c>
      <c r="Q189" t="s">
        <v>172</v>
      </c>
      <c r="S189">
        <v>28806356</v>
      </c>
      <c r="T189" t="s">
        <v>196</v>
      </c>
      <c r="W189" t="s">
        <v>1949</v>
      </c>
      <c r="X189">
        <v>4102073357</v>
      </c>
      <c r="Y189" t="s">
        <v>186</v>
      </c>
      <c r="Z189" t="s">
        <v>282</v>
      </c>
      <c r="AA189">
        <v>2018</v>
      </c>
      <c r="AB189">
        <v>2018</v>
      </c>
      <c r="AC189" t="s">
        <v>1950</v>
      </c>
      <c r="AD189" t="s">
        <v>185</v>
      </c>
      <c r="AS189">
        <v>3.28</v>
      </c>
      <c r="AT189" t="s">
        <v>188</v>
      </c>
      <c r="AU189" t="s">
        <v>189</v>
      </c>
      <c r="AV189" t="s">
        <v>190</v>
      </c>
      <c r="AW189" t="s">
        <v>264</v>
      </c>
      <c r="BM189" t="s">
        <v>1951</v>
      </c>
      <c r="BN189" t="s">
        <v>193</v>
      </c>
      <c r="BP189" t="s">
        <v>194</v>
      </c>
      <c r="BQ189" t="s">
        <v>195</v>
      </c>
      <c r="BS189">
        <v>14627</v>
      </c>
      <c r="BT189" t="s">
        <v>196</v>
      </c>
      <c r="BU189">
        <v>5853525485</v>
      </c>
      <c r="BZ189" t="s">
        <v>1952</v>
      </c>
      <c r="CC189" t="s">
        <v>1953</v>
      </c>
      <c r="CD189" t="s">
        <v>849</v>
      </c>
      <c r="CF189">
        <v>21210</v>
      </c>
      <c r="CG189" t="s">
        <v>196</v>
      </c>
      <c r="CH189">
        <v>4103668338</v>
      </c>
      <c r="CM189" t="s">
        <v>1954</v>
      </c>
      <c r="CP189" t="s">
        <v>194</v>
      </c>
      <c r="CQ189" t="s">
        <v>195</v>
      </c>
      <c r="CS189">
        <v>14627</v>
      </c>
      <c r="CT189" t="s">
        <v>196</v>
      </c>
      <c r="CU189">
        <v>5853525485</v>
      </c>
      <c r="ED189" t="s">
        <v>849</v>
      </c>
      <c r="EG189" t="s">
        <v>196</v>
      </c>
      <c r="EH189">
        <v>4103668338</v>
      </c>
      <c r="EM189" t="s">
        <v>1952</v>
      </c>
      <c r="EP189" t="s">
        <v>1953</v>
      </c>
      <c r="EQ189" t="s">
        <v>849</v>
      </c>
      <c r="ES189">
        <v>21210</v>
      </c>
      <c r="ET189" t="s">
        <v>196</v>
      </c>
      <c r="EU189">
        <v>4103668338</v>
      </c>
    </row>
    <row r="190" spans="1:151" x14ac:dyDescent="0.2">
      <c r="A190">
        <v>25376</v>
      </c>
      <c r="B190" t="s">
        <v>1955</v>
      </c>
      <c r="C190" t="s">
        <v>1956</v>
      </c>
      <c r="E190" t="s">
        <v>1957</v>
      </c>
      <c r="F190" t="s">
        <v>171</v>
      </c>
      <c r="K190" t="s">
        <v>769</v>
      </c>
      <c r="L190" t="s">
        <v>770</v>
      </c>
      <c r="M190" t="s">
        <v>176</v>
      </c>
      <c r="N190">
        <v>2017</v>
      </c>
      <c r="O190" t="s">
        <v>177</v>
      </c>
      <c r="P190" t="s">
        <v>178</v>
      </c>
      <c r="Q190" t="s">
        <v>172</v>
      </c>
    </row>
    <row r="191" spans="1:151" x14ac:dyDescent="0.2">
      <c r="A191">
        <v>46845</v>
      </c>
      <c r="B191" t="s">
        <v>1958</v>
      </c>
      <c r="C191" t="s">
        <v>1959</v>
      </c>
      <c r="D191" t="s">
        <v>940</v>
      </c>
      <c r="E191" t="s">
        <v>1960</v>
      </c>
      <c r="F191" t="s">
        <v>171</v>
      </c>
      <c r="G191" t="str">
        <f>"0"</f>
        <v>0</v>
      </c>
      <c r="H191" s="1">
        <v>38273</v>
      </c>
      <c r="I191" t="s">
        <v>173</v>
      </c>
      <c r="K191" t="s">
        <v>1961</v>
      </c>
      <c r="M191" t="s">
        <v>176</v>
      </c>
      <c r="N191">
        <v>2026</v>
      </c>
      <c r="O191" t="s">
        <v>508</v>
      </c>
      <c r="P191" t="s">
        <v>509</v>
      </c>
      <c r="Q191" t="s">
        <v>172</v>
      </c>
      <c r="R191" t="s">
        <v>510</v>
      </c>
      <c r="S191">
        <v>32494839</v>
      </c>
      <c r="BM191" t="s">
        <v>511</v>
      </c>
      <c r="DM191" t="s">
        <v>1962</v>
      </c>
      <c r="DP191" t="s">
        <v>1963</v>
      </c>
      <c r="DQ191" t="s">
        <v>195</v>
      </c>
      <c r="DS191">
        <v>37205</v>
      </c>
      <c r="DT191" t="s">
        <v>226</v>
      </c>
      <c r="DU191">
        <v>6154810096</v>
      </c>
      <c r="DX191" t="s">
        <v>1964</v>
      </c>
      <c r="DY191" t="s">
        <v>1965</v>
      </c>
    </row>
    <row r="192" spans="1:151" x14ac:dyDescent="0.2">
      <c r="A192">
        <v>16748</v>
      </c>
      <c r="B192" t="s">
        <v>1966</v>
      </c>
      <c r="C192" t="s">
        <v>1967</v>
      </c>
      <c r="D192" t="s">
        <v>1968</v>
      </c>
      <c r="E192" t="s">
        <v>1969</v>
      </c>
      <c r="F192" t="s">
        <v>171</v>
      </c>
      <c r="G192" t="s">
        <v>172</v>
      </c>
      <c r="H192" s="1">
        <v>34908</v>
      </c>
      <c r="I192" t="s">
        <v>221</v>
      </c>
      <c r="K192" t="s">
        <v>1493</v>
      </c>
      <c r="L192" t="s">
        <v>1158</v>
      </c>
      <c r="M192" t="s">
        <v>306</v>
      </c>
      <c r="N192">
        <v>2016</v>
      </c>
      <c r="O192" t="s">
        <v>380</v>
      </c>
      <c r="P192" t="s">
        <v>178</v>
      </c>
      <c r="Q192" t="s">
        <v>172</v>
      </c>
      <c r="S192">
        <v>29453603</v>
      </c>
      <c r="T192" t="s">
        <v>196</v>
      </c>
      <c r="W192" t="s">
        <v>1970</v>
      </c>
      <c r="X192">
        <v>5855090923</v>
      </c>
      <c r="Y192" t="s">
        <v>186</v>
      </c>
      <c r="Z192" t="s">
        <v>282</v>
      </c>
      <c r="AA192">
        <v>2017</v>
      </c>
      <c r="AB192">
        <v>2017</v>
      </c>
      <c r="AC192" t="s">
        <v>396</v>
      </c>
      <c r="AD192" t="s">
        <v>185</v>
      </c>
      <c r="AS192">
        <v>2.82</v>
      </c>
      <c r="AT192" t="s">
        <v>188</v>
      </c>
      <c r="AU192" t="s">
        <v>189</v>
      </c>
      <c r="AV192" t="s">
        <v>190</v>
      </c>
      <c r="AW192" t="s">
        <v>264</v>
      </c>
      <c r="BM192" t="s">
        <v>1971</v>
      </c>
      <c r="BP192" t="s">
        <v>194</v>
      </c>
      <c r="BQ192" t="s">
        <v>195</v>
      </c>
      <c r="BS192">
        <v>14624</v>
      </c>
      <c r="BT192" t="s">
        <v>196</v>
      </c>
      <c r="BU192">
        <v>5854412394</v>
      </c>
      <c r="BZ192" t="s">
        <v>1971</v>
      </c>
      <c r="CC192" t="s">
        <v>194</v>
      </c>
      <c r="CD192" t="s">
        <v>195</v>
      </c>
      <c r="CF192">
        <v>14624</v>
      </c>
      <c r="CG192" t="s">
        <v>196</v>
      </c>
      <c r="CH192">
        <v>5854412394</v>
      </c>
      <c r="CM192" t="s">
        <v>1971</v>
      </c>
      <c r="CP192" t="s">
        <v>194</v>
      </c>
      <c r="CQ192" t="s">
        <v>195</v>
      </c>
      <c r="CS192">
        <v>14624</v>
      </c>
      <c r="CT192" t="s">
        <v>196</v>
      </c>
      <c r="CU192">
        <v>5854412394</v>
      </c>
      <c r="EM192" t="s">
        <v>1971</v>
      </c>
      <c r="EP192" t="s">
        <v>194</v>
      </c>
      <c r="EQ192" t="s">
        <v>195</v>
      </c>
      <c r="ES192">
        <v>14624</v>
      </c>
      <c r="ET192" t="s">
        <v>196</v>
      </c>
      <c r="EU192">
        <v>5854412394</v>
      </c>
    </row>
    <row r="193" spans="1:151" x14ac:dyDescent="0.2">
      <c r="A193">
        <v>27490</v>
      </c>
      <c r="B193" t="s">
        <v>1972</v>
      </c>
      <c r="C193" t="s">
        <v>1973</v>
      </c>
      <c r="D193" t="s">
        <v>1974</v>
      </c>
      <c r="E193" t="s">
        <v>1975</v>
      </c>
      <c r="F193" t="s">
        <v>171</v>
      </c>
      <c r="G193" t="s">
        <v>172</v>
      </c>
      <c r="H193" s="1">
        <v>36554</v>
      </c>
      <c r="I193" t="s">
        <v>221</v>
      </c>
      <c r="K193" t="s">
        <v>304</v>
      </c>
      <c r="L193" t="s">
        <v>305</v>
      </c>
      <c r="M193" t="s">
        <v>306</v>
      </c>
      <c r="N193">
        <v>2019</v>
      </c>
      <c r="O193" t="s">
        <v>534</v>
      </c>
      <c r="P193" t="s">
        <v>178</v>
      </c>
      <c r="Q193" t="s">
        <v>172</v>
      </c>
      <c r="S193">
        <v>30626027</v>
      </c>
      <c r="T193" t="s">
        <v>1976</v>
      </c>
      <c r="U193" t="s">
        <v>424</v>
      </c>
      <c r="Y193" t="str">
        <f>"04HSEAS"</f>
        <v>04HSEAS</v>
      </c>
      <c r="Z193" t="s">
        <v>499</v>
      </c>
      <c r="AA193" t="s">
        <v>320</v>
      </c>
      <c r="AB193" t="s">
        <v>321</v>
      </c>
      <c r="AC193" t="s">
        <v>535</v>
      </c>
      <c r="AD193" t="s">
        <v>185</v>
      </c>
      <c r="AS193">
        <v>3.74</v>
      </c>
      <c r="AU193" t="s">
        <v>472</v>
      </c>
      <c r="AV193" t="s">
        <v>473</v>
      </c>
      <c r="AW193" t="s">
        <v>430</v>
      </c>
      <c r="BM193" t="s">
        <v>1977</v>
      </c>
      <c r="BN193" t="s">
        <v>239</v>
      </c>
      <c r="BP193" t="s">
        <v>241</v>
      </c>
      <c r="BQ193" t="s">
        <v>195</v>
      </c>
      <c r="BS193">
        <v>14627</v>
      </c>
      <c r="CD193" t="s">
        <v>195</v>
      </c>
    </row>
    <row r="194" spans="1:151" x14ac:dyDescent="0.2">
      <c r="A194">
        <v>13356</v>
      </c>
      <c r="B194" t="s">
        <v>1978</v>
      </c>
      <c r="C194" t="s">
        <v>1979</v>
      </c>
      <c r="D194" t="s">
        <v>1980</v>
      </c>
      <c r="E194" t="s">
        <v>1981</v>
      </c>
      <c r="F194" t="s">
        <v>171</v>
      </c>
      <c r="G194" t="s">
        <v>172</v>
      </c>
      <c r="H194" s="1">
        <v>34361</v>
      </c>
      <c r="I194" t="s">
        <v>173</v>
      </c>
      <c r="K194" t="s">
        <v>174</v>
      </c>
      <c r="M194" t="s">
        <v>176</v>
      </c>
      <c r="N194">
        <v>2016</v>
      </c>
      <c r="O194" t="s">
        <v>634</v>
      </c>
      <c r="P194" t="s">
        <v>178</v>
      </c>
      <c r="Q194" t="s">
        <v>172</v>
      </c>
      <c r="S194">
        <v>28185888</v>
      </c>
      <c r="T194" t="s">
        <v>1982</v>
      </c>
      <c r="U194" t="s">
        <v>180</v>
      </c>
      <c r="V194" s="2">
        <v>42876</v>
      </c>
      <c r="W194" t="s">
        <v>1983</v>
      </c>
      <c r="X194">
        <v>2348039339918</v>
      </c>
      <c r="Y194" t="s">
        <v>182</v>
      </c>
      <c r="Z194" t="s">
        <v>183</v>
      </c>
      <c r="AA194">
        <v>2017</v>
      </c>
      <c r="AB194">
        <v>2017</v>
      </c>
      <c r="AC194" t="s">
        <v>293</v>
      </c>
      <c r="AD194" t="s">
        <v>185</v>
      </c>
      <c r="AF194" t="s">
        <v>186</v>
      </c>
      <c r="AG194" t="s">
        <v>282</v>
      </c>
      <c r="AH194">
        <v>2017</v>
      </c>
      <c r="AI194">
        <v>2017</v>
      </c>
      <c r="AJ194" t="s">
        <v>382</v>
      </c>
      <c r="AK194" t="s">
        <v>185</v>
      </c>
      <c r="AS194">
        <v>3.06</v>
      </c>
      <c r="AT194" t="s">
        <v>188</v>
      </c>
      <c r="AU194" t="s">
        <v>189</v>
      </c>
      <c r="AV194" t="s">
        <v>190</v>
      </c>
      <c r="AW194" t="s">
        <v>191</v>
      </c>
      <c r="BM194" t="s">
        <v>1984</v>
      </c>
      <c r="BN194" t="s">
        <v>193</v>
      </c>
      <c r="BP194" t="s">
        <v>194</v>
      </c>
      <c r="BQ194" t="s">
        <v>195</v>
      </c>
      <c r="BS194">
        <v>14627</v>
      </c>
      <c r="BT194" t="s">
        <v>196</v>
      </c>
      <c r="BU194">
        <v>5853548937</v>
      </c>
      <c r="CM194" t="s">
        <v>1985</v>
      </c>
      <c r="CN194" t="s">
        <v>1986</v>
      </c>
      <c r="CP194" t="s">
        <v>194</v>
      </c>
      <c r="CQ194" t="s">
        <v>195</v>
      </c>
      <c r="CS194">
        <v>14614</v>
      </c>
      <c r="CT194" t="s">
        <v>196</v>
      </c>
      <c r="CU194">
        <v>9177550981</v>
      </c>
    </row>
    <row r="195" spans="1:151" x14ac:dyDescent="0.2">
      <c r="A195">
        <v>12473</v>
      </c>
      <c r="B195" t="s">
        <v>1978</v>
      </c>
      <c r="C195" t="s">
        <v>1979</v>
      </c>
      <c r="D195" t="s">
        <v>1980</v>
      </c>
      <c r="E195" t="s">
        <v>1981</v>
      </c>
      <c r="F195" t="s">
        <v>171</v>
      </c>
      <c r="G195" t="s">
        <v>172</v>
      </c>
      <c r="H195" s="1">
        <v>34361</v>
      </c>
      <c r="I195" t="s">
        <v>173</v>
      </c>
      <c r="K195" t="s">
        <v>439</v>
      </c>
      <c r="L195" t="s">
        <v>175</v>
      </c>
      <c r="M195" t="s">
        <v>224</v>
      </c>
      <c r="N195">
        <v>2015</v>
      </c>
      <c r="O195" t="s">
        <v>692</v>
      </c>
      <c r="P195" t="s">
        <v>363</v>
      </c>
      <c r="Q195" t="s">
        <v>172</v>
      </c>
      <c r="S195">
        <v>28185888</v>
      </c>
      <c r="T195" t="s">
        <v>1982</v>
      </c>
      <c r="U195" t="s">
        <v>180</v>
      </c>
      <c r="V195" s="2">
        <v>42876</v>
      </c>
      <c r="W195" t="s">
        <v>1983</v>
      </c>
      <c r="X195">
        <v>2348039339918</v>
      </c>
      <c r="Y195" t="s">
        <v>182</v>
      </c>
      <c r="Z195" t="s">
        <v>183</v>
      </c>
      <c r="AA195">
        <v>2017</v>
      </c>
      <c r="AB195">
        <v>2017</v>
      </c>
      <c r="AC195" t="s">
        <v>293</v>
      </c>
      <c r="AD195" t="s">
        <v>185</v>
      </c>
      <c r="AF195" t="s">
        <v>186</v>
      </c>
      <c r="AG195" t="s">
        <v>282</v>
      </c>
      <c r="AH195">
        <v>2017</v>
      </c>
      <c r="AI195">
        <v>2017</v>
      </c>
      <c r="AJ195" t="s">
        <v>382</v>
      </c>
      <c r="AK195" t="s">
        <v>185</v>
      </c>
      <c r="AS195">
        <v>3.06</v>
      </c>
      <c r="AT195" t="s">
        <v>188</v>
      </c>
      <c r="AU195" t="s">
        <v>189</v>
      </c>
      <c r="AV195" t="s">
        <v>190</v>
      </c>
      <c r="AW195" t="s">
        <v>191</v>
      </c>
      <c r="BM195" t="s">
        <v>1984</v>
      </c>
      <c r="BN195" t="s">
        <v>193</v>
      </c>
      <c r="BP195" t="s">
        <v>194</v>
      </c>
      <c r="BQ195" t="s">
        <v>195</v>
      </c>
      <c r="BS195">
        <v>14627</v>
      </c>
      <c r="BT195" t="s">
        <v>196</v>
      </c>
      <c r="BU195">
        <v>5853548937</v>
      </c>
      <c r="CM195" t="s">
        <v>1985</v>
      </c>
      <c r="CN195" t="s">
        <v>1986</v>
      </c>
      <c r="CP195" t="s">
        <v>194</v>
      </c>
      <c r="CQ195" t="s">
        <v>195</v>
      </c>
      <c r="CS195">
        <v>14614</v>
      </c>
      <c r="CT195" t="s">
        <v>196</v>
      </c>
      <c r="CU195">
        <v>9177550981</v>
      </c>
    </row>
    <row r="196" spans="1:151" x14ac:dyDescent="0.2">
      <c r="A196">
        <v>28166</v>
      </c>
      <c r="B196" t="s">
        <v>1987</v>
      </c>
      <c r="C196" t="s">
        <v>1988</v>
      </c>
      <c r="D196" t="s">
        <v>1989</v>
      </c>
      <c r="E196" t="s">
        <v>1990</v>
      </c>
      <c r="F196" t="s">
        <v>1991</v>
      </c>
      <c r="G196" t="s">
        <v>172</v>
      </c>
      <c r="H196" s="1">
        <v>36139</v>
      </c>
      <c r="I196" t="s">
        <v>221</v>
      </c>
      <c r="K196" t="s">
        <v>1078</v>
      </c>
      <c r="L196" t="s">
        <v>868</v>
      </c>
      <c r="M196" t="s">
        <v>224</v>
      </c>
      <c r="N196">
        <v>2019</v>
      </c>
      <c r="O196" t="s">
        <v>279</v>
      </c>
      <c r="P196" t="s">
        <v>178</v>
      </c>
      <c r="Q196" t="s">
        <v>172</v>
      </c>
      <c r="S196">
        <v>30690202</v>
      </c>
      <c r="T196" t="s">
        <v>196</v>
      </c>
      <c r="W196" t="s">
        <v>1992</v>
      </c>
      <c r="X196">
        <v>8602272363</v>
      </c>
      <c r="Y196" t="s">
        <v>186</v>
      </c>
      <c r="Z196" t="s">
        <v>183</v>
      </c>
      <c r="AA196">
        <v>2021</v>
      </c>
      <c r="AB196">
        <v>2021</v>
      </c>
      <c r="AC196" t="s">
        <v>293</v>
      </c>
      <c r="AD196" t="s">
        <v>172</v>
      </c>
      <c r="AS196">
        <v>3.73</v>
      </c>
      <c r="AT196" t="s">
        <v>188</v>
      </c>
      <c r="AU196" t="s">
        <v>189</v>
      </c>
      <c r="AV196" t="s">
        <v>190</v>
      </c>
      <c r="AW196" t="s">
        <v>264</v>
      </c>
      <c r="BM196" t="s">
        <v>1993</v>
      </c>
      <c r="BN196" t="s">
        <v>193</v>
      </c>
      <c r="BP196" t="s">
        <v>194</v>
      </c>
      <c r="BQ196" t="s">
        <v>195</v>
      </c>
      <c r="BS196">
        <v>14627</v>
      </c>
      <c r="BT196" t="s">
        <v>196</v>
      </c>
      <c r="BU196">
        <v>8603047756</v>
      </c>
      <c r="BZ196" t="s">
        <v>1994</v>
      </c>
      <c r="CC196" t="s">
        <v>1995</v>
      </c>
      <c r="CD196" t="s">
        <v>1508</v>
      </c>
      <c r="CF196" t="str">
        <f>"06413"</f>
        <v>06413</v>
      </c>
      <c r="CG196" t="s">
        <v>196</v>
      </c>
      <c r="CH196">
        <v>8603027756</v>
      </c>
      <c r="CM196" t="s">
        <v>1996</v>
      </c>
      <c r="CP196" t="s">
        <v>194</v>
      </c>
      <c r="CQ196" t="s">
        <v>195</v>
      </c>
      <c r="CS196">
        <v>14627</v>
      </c>
      <c r="CT196" t="s">
        <v>196</v>
      </c>
      <c r="CU196">
        <v>8603047756</v>
      </c>
      <c r="ED196" t="s">
        <v>1508</v>
      </c>
      <c r="EG196" t="s">
        <v>196</v>
      </c>
      <c r="EH196">
        <v>8603027756</v>
      </c>
      <c r="EM196" t="s">
        <v>1994</v>
      </c>
      <c r="EP196" t="s">
        <v>1995</v>
      </c>
      <c r="EQ196" t="s">
        <v>1508</v>
      </c>
      <c r="ES196" t="str">
        <f>"06413"</f>
        <v>06413</v>
      </c>
      <c r="ET196" t="s">
        <v>196</v>
      </c>
      <c r="EU196">
        <v>8603027756</v>
      </c>
    </row>
    <row r="197" spans="1:151" x14ac:dyDescent="0.2">
      <c r="A197">
        <v>41304</v>
      </c>
      <c r="B197" t="s">
        <v>1997</v>
      </c>
      <c r="C197" t="s">
        <v>1998</v>
      </c>
      <c r="D197" t="s">
        <v>1999</v>
      </c>
      <c r="E197" t="s">
        <v>2000</v>
      </c>
      <c r="F197" t="s">
        <v>171</v>
      </c>
      <c r="G197" t="str">
        <f>"0"</f>
        <v>0</v>
      </c>
      <c r="H197" s="1">
        <v>37989</v>
      </c>
      <c r="I197" t="s">
        <v>173</v>
      </c>
      <c r="K197" t="s">
        <v>2001</v>
      </c>
      <c r="L197" t="s">
        <v>1257</v>
      </c>
      <c r="M197" t="s">
        <v>224</v>
      </c>
      <c r="N197">
        <v>2024</v>
      </c>
      <c r="O197" t="s">
        <v>225</v>
      </c>
      <c r="P197" t="s">
        <v>178</v>
      </c>
      <c r="Q197" t="s">
        <v>172</v>
      </c>
      <c r="S197">
        <v>32311761</v>
      </c>
      <c r="T197" t="s">
        <v>226</v>
      </c>
      <c r="Y197" t="str">
        <f>"01AS"</f>
        <v>01AS</v>
      </c>
      <c r="Z197" t="s">
        <v>227</v>
      </c>
      <c r="AA197" t="s">
        <v>228</v>
      </c>
      <c r="AB197" t="s">
        <v>229</v>
      </c>
      <c r="AC197" t="s">
        <v>2002</v>
      </c>
      <c r="AD197" t="s">
        <v>185</v>
      </c>
      <c r="AE197" t="s">
        <v>2003</v>
      </c>
      <c r="AS197">
        <v>3.12</v>
      </c>
      <c r="AU197" t="s">
        <v>235</v>
      </c>
      <c r="AV197" t="s">
        <v>236</v>
      </c>
      <c r="AW197" t="s">
        <v>264</v>
      </c>
      <c r="BM197" t="s">
        <v>2004</v>
      </c>
      <c r="BN197" t="s">
        <v>239</v>
      </c>
      <c r="BO197" t="s">
        <v>2005</v>
      </c>
      <c r="BP197" t="s">
        <v>241</v>
      </c>
      <c r="BQ197" t="s">
        <v>195</v>
      </c>
      <c r="BS197">
        <v>14627</v>
      </c>
      <c r="CD197" t="s">
        <v>195</v>
      </c>
      <c r="CM197" t="s">
        <v>2006</v>
      </c>
      <c r="CO197" t="s">
        <v>2005</v>
      </c>
      <c r="CP197" t="s">
        <v>2007</v>
      </c>
      <c r="CQ197" t="s">
        <v>2008</v>
      </c>
      <c r="CS197" t="s">
        <v>2009</v>
      </c>
      <c r="CT197" t="s">
        <v>244</v>
      </c>
      <c r="CU197" t="s">
        <v>2010</v>
      </c>
    </row>
    <row r="198" spans="1:151" x14ac:dyDescent="0.2">
      <c r="A198">
        <v>38175</v>
      </c>
      <c r="B198" t="s">
        <v>1997</v>
      </c>
      <c r="C198" t="s">
        <v>1998</v>
      </c>
      <c r="D198" t="s">
        <v>1999</v>
      </c>
      <c r="E198" t="s">
        <v>2000</v>
      </c>
      <c r="F198" t="s">
        <v>171</v>
      </c>
      <c r="G198" t="str">
        <f>"0"</f>
        <v>0</v>
      </c>
      <c r="H198" s="1">
        <v>37989</v>
      </c>
      <c r="I198" t="s">
        <v>173</v>
      </c>
      <c r="K198" t="s">
        <v>1817</v>
      </c>
      <c r="L198" t="s">
        <v>1158</v>
      </c>
      <c r="M198" t="s">
        <v>205</v>
      </c>
      <c r="N198">
        <v>2023</v>
      </c>
      <c r="O198" t="s">
        <v>921</v>
      </c>
      <c r="P198" t="s">
        <v>178</v>
      </c>
      <c r="Q198" t="s">
        <v>172</v>
      </c>
      <c r="S198">
        <v>32311761</v>
      </c>
      <c r="T198" t="s">
        <v>226</v>
      </c>
      <c r="Y198" t="str">
        <f>"01AS"</f>
        <v>01AS</v>
      </c>
      <c r="Z198" t="s">
        <v>227</v>
      </c>
      <c r="AA198" t="s">
        <v>228</v>
      </c>
      <c r="AB198" t="s">
        <v>229</v>
      </c>
      <c r="AC198" t="s">
        <v>2002</v>
      </c>
      <c r="AD198" t="s">
        <v>185</v>
      </c>
      <c r="AE198" t="s">
        <v>2003</v>
      </c>
      <c r="AS198">
        <v>3.12</v>
      </c>
      <c r="AU198" t="s">
        <v>235</v>
      </c>
      <c r="AV198" t="s">
        <v>236</v>
      </c>
      <c r="AW198" t="s">
        <v>264</v>
      </c>
      <c r="BM198" t="s">
        <v>2004</v>
      </c>
      <c r="BN198" t="s">
        <v>239</v>
      </c>
      <c r="BO198" t="s">
        <v>2005</v>
      </c>
      <c r="BP198" t="s">
        <v>241</v>
      </c>
      <c r="BQ198" t="s">
        <v>195</v>
      </c>
      <c r="BS198">
        <v>14627</v>
      </c>
      <c r="CD198" t="s">
        <v>195</v>
      </c>
      <c r="CM198" t="s">
        <v>2006</v>
      </c>
      <c r="CO198" t="s">
        <v>2005</v>
      </c>
      <c r="CP198" t="s">
        <v>2007</v>
      </c>
      <c r="CQ198" t="s">
        <v>2008</v>
      </c>
      <c r="CS198" t="s">
        <v>2009</v>
      </c>
      <c r="CT198" t="s">
        <v>244</v>
      </c>
      <c r="CU198" t="s">
        <v>2010</v>
      </c>
    </row>
    <row r="199" spans="1:151" x14ac:dyDescent="0.2">
      <c r="A199">
        <v>14464</v>
      </c>
      <c r="B199" t="s">
        <v>2011</v>
      </c>
      <c r="C199" t="s">
        <v>2012</v>
      </c>
      <c r="D199" t="s">
        <v>2013</v>
      </c>
      <c r="E199" t="s">
        <v>2014</v>
      </c>
      <c r="F199" t="s">
        <v>171</v>
      </c>
      <c r="G199" t="s">
        <v>172</v>
      </c>
      <c r="H199" s="1">
        <v>34891</v>
      </c>
      <c r="I199" t="s">
        <v>173</v>
      </c>
      <c r="K199" t="s">
        <v>2015</v>
      </c>
      <c r="L199" t="s">
        <v>2016</v>
      </c>
      <c r="M199" t="s">
        <v>176</v>
      </c>
      <c r="N199">
        <v>2016</v>
      </c>
      <c r="O199" t="s">
        <v>634</v>
      </c>
      <c r="P199" t="s">
        <v>178</v>
      </c>
      <c r="Q199" t="s">
        <v>172</v>
      </c>
      <c r="S199">
        <v>28185864</v>
      </c>
      <c r="T199" t="s">
        <v>2017</v>
      </c>
      <c r="U199" t="s">
        <v>180</v>
      </c>
      <c r="V199" s="2">
        <v>42876</v>
      </c>
      <c r="W199" t="s">
        <v>2018</v>
      </c>
      <c r="X199">
        <v>4783426723</v>
      </c>
      <c r="Y199" t="s">
        <v>186</v>
      </c>
      <c r="Z199" t="s">
        <v>282</v>
      </c>
      <c r="AA199">
        <v>2017</v>
      </c>
      <c r="AB199">
        <v>2017</v>
      </c>
      <c r="AC199" t="s">
        <v>382</v>
      </c>
      <c r="AD199" t="s">
        <v>185</v>
      </c>
      <c r="AS199">
        <v>3.11</v>
      </c>
      <c r="AT199" t="s">
        <v>188</v>
      </c>
      <c r="AU199" t="s">
        <v>189</v>
      </c>
      <c r="AV199" t="s">
        <v>190</v>
      </c>
      <c r="AW199" t="s">
        <v>191</v>
      </c>
      <c r="BM199" t="s">
        <v>2019</v>
      </c>
      <c r="BN199" t="s">
        <v>193</v>
      </c>
      <c r="BP199" t="s">
        <v>194</v>
      </c>
      <c r="BQ199" t="s">
        <v>195</v>
      </c>
      <c r="BS199">
        <v>14627</v>
      </c>
      <c r="BT199" t="s">
        <v>196</v>
      </c>
      <c r="BU199">
        <v>5856834755</v>
      </c>
      <c r="CM199" t="s">
        <v>2020</v>
      </c>
      <c r="CP199" t="s">
        <v>194</v>
      </c>
      <c r="CQ199" t="s">
        <v>195</v>
      </c>
      <c r="CS199">
        <v>14611</v>
      </c>
      <c r="CT199" t="s">
        <v>196</v>
      </c>
      <c r="CU199">
        <v>5854588754</v>
      </c>
    </row>
    <row r="200" spans="1:151" x14ac:dyDescent="0.2">
      <c r="A200">
        <v>12595</v>
      </c>
      <c r="B200" t="s">
        <v>2021</v>
      </c>
      <c r="C200" t="s">
        <v>2022</v>
      </c>
      <c r="E200" t="s">
        <v>2023</v>
      </c>
      <c r="F200" t="s">
        <v>171</v>
      </c>
      <c r="G200" t="s">
        <v>172</v>
      </c>
      <c r="H200" s="1">
        <v>34531</v>
      </c>
      <c r="I200" t="s">
        <v>221</v>
      </c>
      <c r="K200" t="s">
        <v>2024</v>
      </c>
      <c r="L200" t="s">
        <v>820</v>
      </c>
      <c r="M200" t="s">
        <v>306</v>
      </c>
      <c r="N200">
        <v>2015</v>
      </c>
      <c r="O200" t="s">
        <v>517</v>
      </c>
      <c r="P200" t="s">
        <v>178</v>
      </c>
      <c r="Q200" t="s">
        <v>172</v>
      </c>
      <c r="S200">
        <v>27749821</v>
      </c>
      <c r="T200" t="s">
        <v>196</v>
      </c>
      <c r="W200" t="s">
        <v>2025</v>
      </c>
      <c r="X200">
        <v>5856902622</v>
      </c>
      <c r="Y200" t="s">
        <v>186</v>
      </c>
      <c r="Z200" t="s">
        <v>183</v>
      </c>
      <c r="AA200">
        <v>2016</v>
      </c>
      <c r="AB200">
        <v>2016</v>
      </c>
      <c r="AC200" t="s">
        <v>457</v>
      </c>
      <c r="AD200" t="s">
        <v>185</v>
      </c>
      <c r="AM200" t="s">
        <v>396</v>
      </c>
      <c r="AS200">
        <v>3.81</v>
      </c>
      <c r="AT200" t="s">
        <v>188</v>
      </c>
      <c r="AU200" t="s">
        <v>189</v>
      </c>
      <c r="AV200" t="s">
        <v>190</v>
      </c>
      <c r="AW200" t="s">
        <v>715</v>
      </c>
      <c r="BM200" t="s">
        <v>2026</v>
      </c>
      <c r="BP200" t="s">
        <v>194</v>
      </c>
      <c r="BQ200" t="s">
        <v>195</v>
      </c>
      <c r="BS200">
        <v>14623</v>
      </c>
      <c r="BT200" t="s">
        <v>196</v>
      </c>
      <c r="BU200">
        <v>5857035118</v>
      </c>
      <c r="BZ200" t="s">
        <v>2026</v>
      </c>
      <c r="CC200" t="s">
        <v>194</v>
      </c>
      <c r="CD200" t="s">
        <v>195</v>
      </c>
      <c r="CF200">
        <v>14623</v>
      </c>
      <c r="CG200" t="s">
        <v>196</v>
      </c>
      <c r="CH200">
        <v>5857035118</v>
      </c>
      <c r="CM200" t="s">
        <v>2027</v>
      </c>
      <c r="CN200" t="s">
        <v>487</v>
      </c>
      <c r="CP200" t="s">
        <v>194</v>
      </c>
      <c r="CQ200" t="s">
        <v>195</v>
      </c>
      <c r="CS200">
        <v>14627</v>
      </c>
      <c r="CT200" t="s">
        <v>196</v>
      </c>
      <c r="CU200">
        <v>5857035118</v>
      </c>
      <c r="EM200" t="s">
        <v>2026</v>
      </c>
      <c r="EP200" t="s">
        <v>194</v>
      </c>
      <c r="EQ200" t="s">
        <v>195</v>
      </c>
      <c r="ES200">
        <v>14623</v>
      </c>
      <c r="ET200" t="s">
        <v>196</v>
      </c>
      <c r="EU200">
        <v>5857035118</v>
      </c>
    </row>
    <row r="201" spans="1:151" x14ac:dyDescent="0.2">
      <c r="A201">
        <v>14439</v>
      </c>
      <c r="B201" t="s">
        <v>2028</v>
      </c>
      <c r="C201" t="s">
        <v>2022</v>
      </c>
      <c r="E201" t="s">
        <v>2029</v>
      </c>
      <c r="F201" t="s">
        <v>171</v>
      </c>
      <c r="G201" t="s">
        <v>172</v>
      </c>
      <c r="H201" s="1">
        <v>34691</v>
      </c>
      <c r="I201" t="s">
        <v>173</v>
      </c>
      <c r="K201" t="s">
        <v>1074</v>
      </c>
      <c r="L201" t="s">
        <v>2030</v>
      </c>
      <c r="M201" t="s">
        <v>176</v>
      </c>
      <c r="N201">
        <v>2016</v>
      </c>
      <c r="O201" t="s">
        <v>634</v>
      </c>
      <c r="P201" t="s">
        <v>178</v>
      </c>
      <c r="Q201" t="s">
        <v>172</v>
      </c>
      <c r="S201">
        <v>28271062</v>
      </c>
      <c r="T201" t="s">
        <v>196</v>
      </c>
      <c r="W201" t="s">
        <v>2031</v>
      </c>
      <c r="X201">
        <v>4157512165</v>
      </c>
      <c r="Y201" t="s">
        <v>186</v>
      </c>
      <c r="Z201" t="s">
        <v>282</v>
      </c>
      <c r="AA201">
        <v>2017</v>
      </c>
      <c r="AB201">
        <v>2017</v>
      </c>
      <c r="AC201" t="s">
        <v>396</v>
      </c>
      <c r="AD201" t="s">
        <v>185</v>
      </c>
      <c r="AM201" t="s">
        <v>886</v>
      </c>
      <c r="AS201">
        <v>3.48</v>
      </c>
      <c r="AT201" t="s">
        <v>188</v>
      </c>
      <c r="AU201" t="s">
        <v>189</v>
      </c>
      <c r="AV201" t="s">
        <v>190</v>
      </c>
      <c r="AW201" t="s">
        <v>715</v>
      </c>
      <c r="BM201" t="s">
        <v>2032</v>
      </c>
      <c r="BN201" t="s">
        <v>193</v>
      </c>
      <c r="BP201" t="s">
        <v>194</v>
      </c>
      <c r="BQ201" t="s">
        <v>195</v>
      </c>
      <c r="BS201">
        <v>14627</v>
      </c>
      <c r="BT201" t="s">
        <v>196</v>
      </c>
      <c r="BU201">
        <v>4152982991</v>
      </c>
      <c r="BZ201" t="s">
        <v>2033</v>
      </c>
      <c r="CC201" t="s">
        <v>2034</v>
      </c>
      <c r="CD201" t="s">
        <v>461</v>
      </c>
      <c r="CF201">
        <v>94121</v>
      </c>
      <c r="CG201" t="s">
        <v>196</v>
      </c>
      <c r="CH201">
        <v>4157512165</v>
      </c>
      <c r="CM201" t="s">
        <v>2035</v>
      </c>
      <c r="CN201" t="s">
        <v>2036</v>
      </c>
      <c r="CP201" t="s">
        <v>194</v>
      </c>
      <c r="CQ201" t="s">
        <v>195</v>
      </c>
      <c r="CS201">
        <v>14627</v>
      </c>
      <c r="CT201" t="s">
        <v>196</v>
      </c>
      <c r="CU201">
        <v>4152982991</v>
      </c>
      <c r="ED201" t="s">
        <v>461</v>
      </c>
      <c r="EG201" t="s">
        <v>196</v>
      </c>
      <c r="EH201">
        <v>4157512165</v>
      </c>
      <c r="EM201" t="s">
        <v>2033</v>
      </c>
      <c r="EP201" t="s">
        <v>2034</v>
      </c>
      <c r="EQ201" t="s">
        <v>461</v>
      </c>
      <c r="ES201">
        <v>94121</v>
      </c>
      <c r="ET201" t="s">
        <v>196</v>
      </c>
      <c r="EU201">
        <v>4157512165</v>
      </c>
    </row>
    <row r="202" spans="1:151" x14ac:dyDescent="0.2">
      <c r="A202">
        <v>19462</v>
      </c>
      <c r="B202" t="s">
        <v>2037</v>
      </c>
      <c r="C202" t="s">
        <v>2038</v>
      </c>
      <c r="D202" t="s">
        <v>1032</v>
      </c>
      <c r="E202" t="s">
        <v>2039</v>
      </c>
      <c r="F202" t="s">
        <v>1689</v>
      </c>
      <c r="K202" t="s">
        <v>1078</v>
      </c>
      <c r="L202" t="s">
        <v>2040</v>
      </c>
      <c r="M202" t="s">
        <v>224</v>
      </c>
      <c r="N202">
        <v>2016</v>
      </c>
      <c r="O202" t="s">
        <v>410</v>
      </c>
      <c r="P202" t="s">
        <v>178</v>
      </c>
      <c r="Q202" t="s">
        <v>172</v>
      </c>
      <c r="S202">
        <v>28212386</v>
      </c>
      <c r="T202" t="s">
        <v>196</v>
      </c>
      <c r="W202" t="s">
        <v>2041</v>
      </c>
      <c r="X202">
        <v>2073444494</v>
      </c>
      <c r="Y202" t="s">
        <v>186</v>
      </c>
      <c r="Z202" t="s">
        <v>282</v>
      </c>
      <c r="AA202">
        <v>2017</v>
      </c>
      <c r="AB202">
        <v>2017</v>
      </c>
      <c r="AC202" t="s">
        <v>283</v>
      </c>
      <c r="AD202" t="s">
        <v>185</v>
      </c>
      <c r="AF202" t="s">
        <v>186</v>
      </c>
      <c r="AG202" t="s">
        <v>183</v>
      </c>
      <c r="AH202">
        <v>2017</v>
      </c>
      <c r="AI202">
        <v>2017</v>
      </c>
      <c r="AJ202" t="s">
        <v>209</v>
      </c>
      <c r="AK202" t="s">
        <v>185</v>
      </c>
      <c r="AS202">
        <v>3.38</v>
      </c>
      <c r="AT202" t="s">
        <v>188</v>
      </c>
      <c r="AU202" t="s">
        <v>189</v>
      </c>
      <c r="AV202" t="s">
        <v>190</v>
      </c>
      <c r="AW202" t="s">
        <v>952</v>
      </c>
      <c r="BM202" t="s">
        <v>2042</v>
      </c>
      <c r="BN202" t="s">
        <v>193</v>
      </c>
      <c r="BP202" t="s">
        <v>194</v>
      </c>
      <c r="BQ202" t="s">
        <v>195</v>
      </c>
      <c r="BS202">
        <v>14627</v>
      </c>
      <c r="BT202" t="s">
        <v>196</v>
      </c>
      <c r="BU202">
        <v>2078918490</v>
      </c>
      <c r="BZ202" t="s">
        <v>2043</v>
      </c>
      <c r="CC202" t="s">
        <v>194</v>
      </c>
      <c r="CD202" t="s">
        <v>195</v>
      </c>
      <c r="CF202">
        <v>272622</v>
      </c>
      <c r="CG202" t="s">
        <v>196</v>
      </c>
      <c r="CH202">
        <v>2073444494</v>
      </c>
      <c r="CM202" t="s">
        <v>2044</v>
      </c>
      <c r="CN202" t="s">
        <v>2045</v>
      </c>
      <c r="CP202" t="s">
        <v>194</v>
      </c>
      <c r="CQ202" t="s">
        <v>195</v>
      </c>
      <c r="CS202">
        <v>14627</v>
      </c>
      <c r="CT202" t="s">
        <v>196</v>
      </c>
      <c r="CU202">
        <v>2078918490</v>
      </c>
      <c r="ED202" t="s">
        <v>195</v>
      </c>
      <c r="EG202" t="s">
        <v>196</v>
      </c>
      <c r="EH202">
        <v>2073444494</v>
      </c>
      <c r="EM202" t="s">
        <v>2043</v>
      </c>
      <c r="EP202" t="s">
        <v>194</v>
      </c>
      <c r="EQ202" t="s">
        <v>195</v>
      </c>
      <c r="ES202">
        <v>272622</v>
      </c>
      <c r="ET202" t="s">
        <v>196</v>
      </c>
      <c r="EU202">
        <v>2073444494</v>
      </c>
    </row>
    <row r="203" spans="1:151" x14ac:dyDescent="0.2">
      <c r="A203">
        <v>19054</v>
      </c>
      <c r="B203" t="s">
        <v>2037</v>
      </c>
      <c r="C203" t="s">
        <v>2038</v>
      </c>
      <c r="D203" t="s">
        <v>1032</v>
      </c>
      <c r="E203" t="s">
        <v>2039</v>
      </c>
      <c r="F203" t="s">
        <v>171</v>
      </c>
      <c r="K203" t="s">
        <v>439</v>
      </c>
      <c r="L203" t="s">
        <v>175</v>
      </c>
      <c r="M203" t="s">
        <v>224</v>
      </c>
      <c r="N203">
        <v>2016</v>
      </c>
      <c r="O203" t="s">
        <v>410</v>
      </c>
      <c r="P203" t="s">
        <v>363</v>
      </c>
      <c r="Q203" t="s">
        <v>172</v>
      </c>
      <c r="S203">
        <v>28212386</v>
      </c>
      <c r="T203" t="s">
        <v>196</v>
      </c>
      <c r="W203" t="s">
        <v>2041</v>
      </c>
      <c r="X203">
        <v>2073444494</v>
      </c>
      <c r="Y203" t="s">
        <v>186</v>
      </c>
      <c r="Z203" t="s">
        <v>282</v>
      </c>
      <c r="AA203">
        <v>2017</v>
      </c>
      <c r="AB203">
        <v>2017</v>
      </c>
      <c r="AC203" t="s">
        <v>283</v>
      </c>
      <c r="AD203" t="s">
        <v>185</v>
      </c>
      <c r="AF203" t="s">
        <v>186</v>
      </c>
      <c r="AG203" t="s">
        <v>183</v>
      </c>
      <c r="AH203">
        <v>2017</v>
      </c>
      <c r="AI203">
        <v>2017</v>
      </c>
      <c r="AJ203" t="s">
        <v>209</v>
      </c>
      <c r="AK203" t="s">
        <v>185</v>
      </c>
      <c r="AS203">
        <v>3.38</v>
      </c>
      <c r="AT203" t="s">
        <v>188</v>
      </c>
      <c r="AU203" t="s">
        <v>189</v>
      </c>
      <c r="AV203" t="s">
        <v>190</v>
      </c>
      <c r="AW203" t="s">
        <v>952</v>
      </c>
      <c r="BM203" t="s">
        <v>2042</v>
      </c>
      <c r="BN203" t="s">
        <v>193</v>
      </c>
      <c r="BP203" t="s">
        <v>194</v>
      </c>
      <c r="BQ203" t="s">
        <v>195</v>
      </c>
      <c r="BS203">
        <v>14627</v>
      </c>
      <c r="BT203" t="s">
        <v>196</v>
      </c>
      <c r="BU203">
        <v>2078918490</v>
      </c>
      <c r="BZ203" t="s">
        <v>2043</v>
      </c>
      <c r="CC203" t="s">
        <v>194</v>
      </c>
      <c r="CD203" t="s">
        <v>195</v>
      </c>
      <c r="CF203">
        <v>272622</v>
      </c>
      <c r="CG203" t="s">
        <v>196</v>
      </c>
      <c r="CH203">
        <v>2073444494</v>
      </c>
      <c r="CM203" t="s">
        <v>2044</v>
      </c>
      <c r="CN203" t="s">
        <v>2045</v>
      </c>
      <c r="CP203" t="s">
        <v>194</v>
      </c>
      <c r="CQ203" t="s">
        <v>195</v>
      </c>
      <c r="CS203">
        <v>14627</v>
      </c>
      <c r="CT203" t="s">
        <v>196</v>
      </c>
      <c r="CU203">
        <v>2078918490</v>
      </c>
      <c r="ED203" t="s">
        <v>195</v>
      </c>
      <c r="EG203" t="s">
        <v>196</v>
      </c>
      <c r="EH203">
        <v>2073444494</v>
      </c>
      <c r="EM203" t="s">
        <v>2043</v>
      </c>
      <c r="EP203" t="s">
        <v>194</v>
      </c>
      <c r="EQ203" t="s">
        <v>195</v>
      </c>
      <c r="ES203">
        <v>272622</v>
      </c>
      <c r="ET203" t="s">
        <v>196</v>
      </c>
      <c r="EU203">
        <v>2073444494</v>
      </c>
    </row>
    <row r="204" spans="1:151" x14ac:dyDescent="0.2">
      <c r="A204">
        <v>25878</v>
      </c>
      <c r="B204" t="s">
        <v>2046</v>
      </c>
      <c r="C204" t="s">
        <v>2047</v>
      </c>
      <c r="E204" t="s">
        <v>2048</v>
      </c>
      <c r="F204" t="s">
        <v>171</v>
      </c>
      <c r="H204" s="1">
        <v>33970</v>
      </c>
      <c r="I204" t="s">
        <v>173</v>
      </c>
      <c r="K204" t="s">
        <v>1046</v>
      </c>
      <c r="M204" t="s">
        <v>306</v>
      </c>
      <c r="N204">
        <v>2014</v>
      </c>
      <c r="O204" t="s">
        <v>591</v>
      </c>
      <c r="P204" t="s">
        <v>178</v>
      </c>
      <c r="Q204" t="s">
        <v>172</v>
      </c>
      <c r="S204">
        <v>27547601</v>
      </c>
      <c r="T204" t="s">
        <v>196</v>
      </c>
      <c r="W204" t="s">
        <v>2049</v>
      </c>
      <c r="X204">
        <v>5858805075</v>
      </c>
      <c r="Y204" t="s">
        <v>186</v>
      </c>
      <c r="Z204" t="s">
        <v>282</v>
      </c>
      <c r="AA204">
        <v>2015</v>
      </c>
      <c r="AB204">
        <v>2015</v>
      </c>
      <c r="AC204" t="s">
        <v>1950</v>
      </c>
      <c r="AD204" t="s">
        <v>185</v>
      </c>
      <c r="AS204">
        <v>3.17</v>
      </c>
      <c r="AT204" t="s">
        <v>188</v>
      </c>
      <c r="AU204" t="s">
        <v>189</v>
      </c>
      <c r="AV204" t="s">
        <v>190</v>
      </c>
      <c r="AW204" t="s">
        <v>264</v>
      </c>
      <c r="BM204" t="s">
        <v>2050</v>
      </c>
      <c r="BN204" t="s">
        <v>487</v>
      </c>
      <c r="BP204" t="s">
        <v>194</v>
      </c>
      <c r="BQ204" t="s">
        <v>195</v>
      </c>
      <c r="BS204">
        <v>14627</v>
      </c>
      <c r="BT204" t="s">
        <v>196</v>
      </c>
      <c r="BU204">
        <v>5856902023</v>
      </c>
      <c r="BZ204" t="s">
        <v>2051</v>
      </c>
      <c r="CC204" t="s">
        <v>2052</v>
      </c>
      <c r="CD204" t="s">
        <v>195</v>
      </c>
      <c r="CF204">
        <v>14525</v>
      </c>
      <c r="CG204" t="s">
        <v>196</v>
      </c>
      <c r="CH204">
        <v>5853776336</v>
      </c>
      <c r="CM204" t="s">
        <v>2051</v>
      </c>
      <c r="CN204" t="s">
        <v>487</v>
      </c>
      <c r="CP204" t="s">
        <v>194</v>
      </c>
      <c r="CQ204" t="s">
        <v>195</v>
      </c>
      <c r="CS204">
        <v>14526</v>
      </c>
      <c r="CT204" t="s">
        <v>196</v>
      </c>
      <c r="CU204">
        <v>5856902023</v>
      </c>
      <c r="EM204" t="s">
        <v>2051</v>
      </c>
      <c r="EP204" t="s">
        <v>2052</v>
      </c>
      <c r="EQ204" t="s">
        <v>195</v>
      </c>
      <c r="ES204">
        <v>14525</v>
      </c>
      <c r="ET204" t="s">
        <v>196</v>
      </c>
      <c r="EU204">
        <v>5853776336</v>
      </c>
    </row>
    <row r="205" spans="1:151" x14ac:dyDescent="0.2">
      <c r="A205">
        <v>26191</v>
      </c>
      <c r="B205" t="s">
        <v>2053</v>
      </c>
      <c r="C205" t="s">
        <v>2054</v>
      </c>
      <c r="D205" t="s">
        <v>2055</v>
      </c>
      <c r="E205" t="s">
        <v>2056</v>
      </c>
      <c r="F205" t="s">
        <v>171</v>
      </c>
      <c r="G205" t="s">
        <v>172</v>
      </c>
      <c r="H205" s="1">
        <v>36132</v>
      </c>
      <c r="I205" t="s">
        <v>221</v>
      </c>
      <c r="K205" t="s">
        <v>1552</v>
      </c>
      <c r="L205" t="s">
        <v>633</v>
      </c>
      <c r="M205" t="s">
        <v>205</v>
      </c>
      <c r="N205">
        <v>2018</v>
      </c>
      <c r="O205" t="s">
        <v>1553</v>
      </c>
      <c r="P205" t="s">
        <v>178</v>
      </c>
      <c r="Q205" t="s">
        <v>172</v>
      </c>
      <c r="S205">
        <v>29880348</v>
      </c>
      <c r="T205" t="s">
        <v>196</v>
      </c>
      <c r="W205" t="s">
        <v>2057</v>
      </c>
      <c r="X205">
        <v>7188642236</v>
      </c>
      <c r="Y205" t="s">
        <v>182</v>
      </c>
      <c r="Z205" t="s">
        <v>282</v>
      </c>
      <c r="AA205">
        <v>2020</v>
      </c>
      <c r="AB205">
        <v>2020</v>
      </c>
      <c r="AC205" t="s">
        <v>208</v>
      </c>
      <c r="AD205" t="s">
        <v>185</v>
      </c>
      <c r="AS205">
        <v>2.75</v>
      </c>
      <c r="AT205" t="s">
        <v>188</v>
      </c>
      <c r="AU205" t="s">
        <v>189</v>
      </c>
      <c r="AV205" t="s">
        <v>190</v>
      </c>
      <c r="AW205" t="s">
        <v>294</v>
      </c>
      <c r="BM205" t="s">
        <v>193</v>
      </c>
      <c r="BN205" t="s">
        <v>2058</v>
      </c>
      <c r="BP205" t="s">
        <v>194</v>
      </c>
      <c r="BQ205" t="s">
        <v>195</v>
      </c>
      <c r="BS205">
        <v>14627</v>
      </c>
      <c r="BT205" t="s">
        <v>196</v>
      </c>
      <c r="BU205">
        <v>7188441092</v>
      </c>
      <c r="BZ205" t="s">
        <v>2059</v>
      </c>
      <c r="CC205" t="s">
        <v>704</v>
      </c>
      <c r="CD205" t="s">
        <v>195</v>
      </c>
      <c r="CF205">
        <v>11225</v>
      </c>
      <c r="CG205" t="s">
        <v>196</v>
      </c>
      <c r="CH205">
        <v>7188441092</v>
      </c>
      <c r="CM205" t="s">
        <v>2060</v>
      </c>
      <c r="CP205" t="s">
        <v>194</v>
      </c>
      <c r="CQ205" t="s">
        <v>195</v>
      </c>
      <c r="CS205">
        <v>14627</v>
      </c>
      <c r="CT205" t="s">
        <v>196</v>
      </c>
      <c r="CU205">
        <v>7188441092</v>
      </c>
      <c r="ED205" t="s">
        <v>195</v>
      </c>
      <c r="EG205" t="s">
        <v>196</v>
      </c>
      <c r="EH205">
        <v>7188441092</v>
      </c>
      <c r="EM205" t="s">
        <v>2059</v>
      </c>
      <c r="EP205" t="s">
        <v>704</v>
      </c>
      <c r="EQ205" t="s">
        <v>195</v>
      </c>
      <c r="ES205">
        <v>11225</v>
      </c>
      <c r="ET205" t="s">
        <v>196</v>
      </c>
      <c r="EU205">
        <v>7188441092</v>
      </c>
    </row>
    <row r="206" spans="1:151" x14ac:dyDescent="0.2">
      <c r="A206">
        <v>45917</v>
      </c>
      <c r="B206" t="s">
        <v>2061</v>
      </c>
      <c r="C206" t="s">
        <v>2062</v>
      </c>
      <c r="D206" t="s">
        <v>2063</v>
      </c>
      <c r="E206" t="s">
        <v>2064</v>
      </c>
      <c r="F206" t="s">
        <v>171</v>
      </c>
      <c r="G206" t="str">
        <f>"0"</f>
        <v>0</v>
      </c>
      <c r="H206" s="1">
        <v>38348</v>
      </c>
      <c r="I206" t="s">
        <v>173</v>
      </c>
      <c r="K206" t="s">
        <v>853</v>
      </c>
      <c r="L206" t="s">
        <v>854</v>
      </c>
      <c r="M206" t="s">
        <v>306</v>
      </c>
      <c r="N206">
        <v>2025</v>
      </c>
      <c r="O206" t="s">
        <v>2065</v>
      </c>
      <c r="P206" t="s">
        <v>178</v>
      </c>
      <c r="Q206" t="s">
        <v>172</v>
      </c>
      <c r="S206">
        <v>32494259</v>
      </c>
      <c r="T206" t="s">
        <v>226</v>
      </c>
      <c r="Y206" t="str">
        <f>"01AS"</f>
        <v>01AS</v>
      </c>
      <c r="Z206" t="s">
        <v>499</v>
      </c>
      <c r="AA206" t="s">
        <v>228</v>
      </c>
      <c r="AB206" t="s">
        <v>229</v>
      </c>
      <c r="AC206" t="s">
        <v>2066</v>
      </c>
      <c r="AD206" t="s">
        <v>185</v>
      </c>
      <c r="AS206">
        <v>3.03</v>
      </c>
      <c r="AU206" t="s">
        <v>472</v>
      </c>
      <c r="AV206" t="s">
        <v>473</v>
      </c>
      <c r="AW206" t="s">
        <v>715</v>
      </c>
      <c r="BM206" t="s">
        <v>2067</v>
      </c>
      <c r="BN206" t="s">
        <v>239</v>
      </c>
      <c r="BO206" t="s">
        <v>2068</v>
      </c>
      <c r="BP206" t="s">
        <v>241</v>
      </c>
      <c r="BQ206" t="s">
        <v>195</v>
      </c>
      <c r="BS206">
        <v>14627</v>
      </c>
      <c r="CD206" t="s">
        <v>195</v>
      </c>
      <c r="CM206" t="s">
        <v>2069</v>
      </c>
      <c r="CO206" t="s">
        <v>2068</v>
      </c>
      <c r="CP206" t="s">
        <v>2070</v>
      </c>
      <c r="CQ206" t="s">
        <v>735</v>
      </c>
      <c r="CS206">
        <v>94920</v>
      </c>
      <c r="CT206" t="s">
        <v>244</v>
      </c>
      <c r="CU206" t="s">
        <v>2071</v>
      </c>
    </row>
    <row r="207" spans="1:151" x14ac:dyDescent="0.2">
      <c r="A207">
        <v>41857</v>
      </c>
      <c r="B207" t="s">
        <v>2072</v>
      </c>
      <c r="C207" t="s">
        <v>2073</v>
      </c>
      <c r="E207" t="s">
        <v>2074</v>
      </c>
      <c r="F207" t="s">
        <v>171</v>
      </c>
      <c r="G207" t="str">
        <f>"0"</f>
        <v>0</v>
      </c>
      <c r="H207" s="1">
        <v>37810</v>
      </c>
      <c r="I207" t="s">
        <v>221</v>
      </c>
      <c r="K207" t="s">
        <v>515</v>
      </c>
      <c r="L207" t="s">
        <v>516</v>
      </c>
      <c r="M207" t="s">
        <v>306</v>
      </c>
      <c r="N207">
        <v>2024</v>
      </c>
      <c r="O207" t="s">
        <v>710</v>
      </c>
      <c r="P207" t="s">
        <v>178</v>
      </c>
      <c r="Q207" t="s">
        <v>172</v>
      </c>
      <c r="S207">
        <v>32064896</v>
      </c>
      <c r="T207" t="s">
        <v>226</v>
      </c>
      <c r="Y207" t="str">
        <f>"04HSEAS"</f>
        <v>04HSEAS</v>
      </c>
      <c r="Z207" t="s">
        <v>227</v>
      </c>
      <c r="AA207" t="s">
        <v>320</v>
      </c>
      <c r="AB207" t="s">
        <v>321</v>
      </c>
      <c r="AC207" t="s">
        <v>500</v>
      </c>
      <c r="AD207" t="s">
        <v>185</v>
      </c>
      <c r="AS207">
        <v>3.11</v>
      </c>
      <c r="AU207" t="s">
        <v>235</v>
      </c>
      <c r="AV207" t="s">
        <v>236</v>
      </c>
      <c r="AW207" t="s">
        <v>210</v>
      </c>
      <c r="BM207" t="s">
        <v>2075</v>
      </c>
      <c r="BN207" t="s">
        <v>239</v>
      </c>
      <c r="BO207" t="s">
        <v>2076</v>
      </c>
      <c r="BP207" t="s">
        <v>241</v>
      </c>
      <c r="BQ207" t="s">
        <v>195</v>
      </c>
      <c r="BS207">
        <v>14627</v>
      </c>
      <c r="CD207" t="s">
        <v>195</v>
      </c>
      <c r="CM207" t="s">
        <v>2077</v>
      </c>
      <c r="CO207" t="s">
        <v>2076</v>
      </c>
      <c r="CP207" t="s">
        <v>2078</v>
      </c>
      <c r="CQ207" t="s">
        <v>2079</v>
      </c>
      <c r="CS207" t="s">
        <v>2080</v>
      </c>
      <c r="CT207" t="s">
        <v>244</v>
      </c>
      <c r="CU207" t="s">
        <v>2081</v>
      </c>
    </row>
    <row r="208" spans="1:151" x14ac:dyDescent="0.2">
      <c r="A208">
        <v>46835</v>
      </c>
      <c r="B208" t="s">
        <v>2082</v>
      </c>
      <c r="C208" t="s">
        <v>2083</v>
      </c>
      <c r="E208" t="s">
        <v>2084</v>
      </c>
      <c r="F208" t="s">
        <v>171</v>
      </c>
      <c r="G208" t="str">
        <f>"0"</f>
        <v>0</v>
      </c>
      <c r="H208" s="1">
        <v>27679</v>
      </c>
      <c r="I208" t="s">
        <v>173</v>
      </c>
      <c r="K208" t="s">
        <v>2085</v>
      </c>
      <c r="L208" t="s">
        <v>2086</v>
      </c>
      <c r="M208" t="s">
        <v>306</v>
      </c>
      <c r="N208">
        <v>2025</v>
      </c>
      <c r="O208" t="s">
        <v>2065</v>
      </c>
      <c r="P208" t="s">
        <v>178</v>
      </c>
      <c r="Q208" t="s">
        <v>172</v>
      </c>
      <c r="R208" t="s">
        <v>510</v>
      </c>
      <c r="S208">
        <v>23194809</v>
      </c>
      <c r="BM208" t="s">
        <v>2087</v>
      </c>
    </row>
    <row r="209" spans="1:151" x14ac:dyDescent="0.2">
      <c r="A209">
        <v>12906</v>
      </c>
      <c r="B209" t="s">
        <v>2088</v>
      </c>
      <c r="C209" t="s">
        <v>2089</v>
      </c>
      <c r="D209" t="s">
        <v>2090</v>
      </c>
      <c r="E209" t="s">
        <v>2091</v>
      </c>
      <c r="F209" t="s">
        <v>171</v>
      </c>
      <c r="G209" t="s">
        <v>172</v>
      </c>
      <c r="H209" s="1">
        <v>34544</v>
      </c>
      <c r="I209" t="s">
        <v>221</v>
      </c>
      <c r="K209" t="s">
        <v>515</v>
      </c>
      <c r="L209" t="s">
        <v>516</v>
      </c>
      <c r="M209" t="s">
        <v>306</v>
      </c>
      <c r="N209">
        <v>2015</v>
      </c>
      <c r="O209" t="s">
        <v>517</v>
      </c>
      <c r="P209" t="s">
        <v>178</v>
      </c>
      <c r="Q209" t="s">
        <v>172</v>
      </c>
      <c r="S209">
        <v>28323426</v>
      </c>
      <c r="T209" t="s">
        <v>2092</v>
      </c>
      <c r="U209" t="s">
        <v>180</v>
      </c>
      <c r="V209" s="2">
        <v>42876</v>
      </c>
      <c r="W209" t="s">
        <v>2093</v>
      </c>
      <c r="X209" t="s">
        <v>2094</v>
      </c>
      <c r="Y209" t="s">
        <v>182</v>
      </c>
      <c r="Z209" t="s">
        <v>183</v>
      </c>
      <c r="AA209">
        <v>2017</v>
      </c>
      <c r="AB209">
        <v>2017</v>
      </c>
      <c r="AC209" t="s">
        <v>184</v>
      </c>
      <c r="AD209" t="s">
        <v>185</v>
      </c>
      <c r="AS209">
        <v>3.24</v>
      </c>
      <c r="AT209" t="s">
        <v>188</v>
      </c>
      <c r="AU209" t="s">
        <v>189</v>
      </c>
      <c r="AV209" t="s">
        <v>190</v>
      </c>
      <c r="AW209" t="s">
        <v>191</v>
      </c>
      <c r="BM209" t="s">
        <v>2095</v>
      </c>
      <c r="BN209" t="s">
        <v>193</v>
      </c>
      <c r="BP209" t="s">
        <v>194</v>
      </c>
      <c r="BQ209" t="s">
        <v>195</v>
      </c>
      <c r="BS209">
        <v>14627</v>
      </c>
      <c r="BT209" t="s">
        <v>196</v>
      </c>
      <c r="BU209">
        <v>5856905036</v>
      </c>
      <c r="CM209" t="s">
        <v>2096</v>
      </c>
      <c r="CP209" t="s">
        <v>194</v>
      </c>
      <c r="CQ209" t="s">
        <v>195</v>
      </c>
      <c r="CS209">
        <v>14627</v>
      </c>
      <c r="CT209" t="s">
        <v>196</v>
      </c>
      <c r="CU209">
        <v>5856905036</v>
      </c>
    </row>
    <row r="210" spans="1:151" x14ac:dyDescent="0.2">
      <c r="A210">
        <v>46538</v>
      </c>
      <c r="B210" t="s">
        <v>2097</v>
      </c>
      <c r="C210" t="s">
        <v>2098</v>
      </c>
      <c r="E210" t="s">
        <v>2099</v>
      </c>
      <c r="F210" t="s">
        <v>171</v>
      </c>
      <c r="G210" t="str">
        <f>"0"</f>
        <v>0</v>
      </c>
      <c r="H210" s="1">
        <v>38418</v>
      </c>
      <c r="I210" t="s">
        <v>221</v>
      </c>
      <c r="K210" t="s">
        <v>515</v>
      </c>
      <c r="L210" t="s">
        <v>516</v>
      </c>
      <c r="M210" t="s">
        <v>176</v>
      </c>
      <c r="N210">
        <v>2026</v>
      </c>
      <c r="O210" t="s">
        <v>508</v>
      </c>
      <c r="P210" t="s">
        <v>2100</v>
      </c>
      <c r="Q210" t="s">
        <v>172</v>
      </c>
      <c r="R210" t="s">
        <v>510</v>
      </c>
      <c r="S210">
        <v>32613575</v>
      </c>
      <c r="BM210" t="s">
        <v>1488</v>
      </c>
    </row>
    <row r="211" spans="1:151" x14ac:dyDescent="0.2">
      <c r="A211">
        <v>40539</v>
      </c>
      <c r="B211" t="s">
        <v>2101</v>
      </c>
      <c r="C211" t="s">
        <v>2102</v>
      </c>
      <c r="E211" t="s">
        <v>2103</v>
      </c>
      <c r="F211" t="s">
        <v>171</v>
      </c>
      <c r="G211" t="str">
        <f>"0"</f>
        <v>0</v>
      </c>
      <c r="H211" s="1">
        <v>37458</v>
      </c>
      <c r="I211" t="s">
        <v>173</v>
      </c>
      <c r="K211" t="s">
        <v>687</v>
      </c>
      <c r="L211" t="s">
        <v>2104</v>
      </c>
      <c r="M211" t="s">
        <v>224</v>
      </c>
      <c r="N211">
        <v>2023</v>
      </c>
      <c r="O211" t="s">
        <v>597</v>
      </c>
      <c r="P211" t="s">
        <v>178</v>
      </c>
      <c r="Q211" t="s">
        <v>172</v>
      </c>
      <c r="S211">
        <v>31748537</v>
      </c>
      <c r="T211" t="s">
        <v>226</v>
      </c>
      <c r="Y211" t="str">
        <f>"01AS"</f>
        <v>01AS</v>
      </c>
      <c r="Z211" t="s">
        <v>227</v>
      </c>
      <c r="AA211" t="s">
        <v>320</v>
      </c>
      <c r="AB211" t="s">
        <v>321</v>
      </c>
      <c r="AC211" t="s">
        <v>322</v>
      </c>
      <c r="AD211" t="s">
        <v>185</v>
      </c>
      <c r="AF211" t="s">
        <v>426</v>
      </c>
      <c r="AG211" t="s">
        <v>427</v>
      </c>
      <c r="AJ211" t="s">
        <v>556</v>
      </c>
      <c r="AK211" t="s">
        <v>185</v>
      </c>
      <c r="AS211">
        <v>3.55</v>
      </c>
      <c r="AU211" t="s">
        <v>472</v>
      </c>
      <c r="AV211" t="s">
        <v>823</v>
      </c>
      <c r="AW211" t="s">
        <v>210</v>
      </c>
      <c r="BO211" t="s">
        <v>2105</v>
      </c>
      <c r="BQ211" t="s">
        <v>195</v>
      </c>
      <c r="CD211" t="s">
        <v>195</v>
      </c>
      <c r="CM211" t="s">
        <v>2106</v>
      </c>
      <c r="CO211" t="s">
        <v>2105</v>
      </c>
      <c r="CP211" t="s">
        <v>2107</v>
      </c>
      <c r="CQ211" t="s">
        <v>1885</v>
      </c>
      <c r="CS211" t="str">
        <f>"00726"</f>
        <v>00726</v>
      </c>
      <c r="CT211" t="s">
        <v>244</v>
      </c>
      <c r="CU211" t="s">
        <v>2108</v>
      </c>
    </row>
    <row r="212" spans="1:151" x14ac:dyDescent="0.2">
      <c r="A212">
        <v>42657</v>
      </c>
      <c r="B212" t="s">
        <v>2109</v>
      </c>
      <c r="C212" t="s">
        <v>2110</v>
      </c>
      <c r="E212" t="s">
        <v>2111</v>
      </c>
      <c r="F212" t="s">
        <v>171</v>
      </c>
      <c r="G212" t="str">
        <f>"0"</f>
        <v>0</v>
      </c>
      <c r="H212" s="1">
        <v>34960</v>
      </c>
      <c r="I212" t="s">
        <v>221</v>
      </c>
      <c r="K212" t="s">
        <v>687</v>
      </c>
      <c r="L212" t="s">
        <v>2112</v>
      </c>
      <c r="M212" t="s">
        <v>224</v>
      </c>
      <c r="N212">
        <v>2024</v>
      </c>
      <c r="O212" t="s">
        <v>225</v>
      </c>
      <c r="P212" t="s">
        <v>178</v>
      </c>
      <c r="Q212" t="s">
        <v>172</v>
      </c>
      <c r="S212">
        <v>32107517</v>
      </c>
      <c r="T212" t="s">
        <v>2113</v>
      </c>
      <c r="U212" t="s">
        <v>424</v>
      </c>
      <c r="Y212" t="str">
        <f>"01AS"</f>
        <v>01AS</v>
      </c>
      <c r="Z212" t="s">
        <v>470</v>
      </c>
      <c r="AA212" t="s">
        <v>259</v>
      </c>
      <c r="AB212" t="s">
        <v>260</v>
      </c>
      <c r="AC212" t="s">
        <v>1854</v>
      </c>
      <c r="AD212" t="s">
        <v>185</v>
      </c>
      <c r="AS212" t="str">
        <f>"0"</f>
        <v>0</v>
      </c>
      <c r="AU212" t="s">
        <v>472</v>
      </c>
      <c r="AV212" t="s">
        <v>473</v>
      </c>
      <c r="AW212" t="s">
        <v>430</v>
      </c>
      <c r="BO212" t="s">
        <v>2114</v>
      </c>
      <c r="BQ212" t="s">
        <v>195</v>
      </c>
      <c r="BZ212" t="s">
        <v>242</v>
      </c>
      <c r="CA212" t="s">
        <v>2115</v>
      </c>
      <c r="CB212" t="s">
        <v>243</v>
      </c>
      <c r="CD212" t="s">
        <v>195</v>
      </c>
      <c r="CF212">
        <v>14642</v>
      </c>
      <c r="CG212" t="s">
        <v>244</v>
      </c>
      <c r="CM212" t="s">
        <v>2116</v>
      </c>
      <c r="CN212" t="s">
        <v>2115</v>
      </c>
      <c r="CO212" t="s">
        <v>2114</v>
      </c>
      <c r="CP212" t="s">
        <v>241</v>
      </c>
      <c r="CQ212" t="s">
        <v>247</v>
      </c>
      <c r="CS212">
        <v>14623</v>
      </c>
      <c r="CT212" t="s">
        <v>244</v>
      </c>
      <c r="CU212" t="s">
        <v>2117</v>
      </c>
    </row>
    <row r="213" spans="1:151" x14ac:dyDescent="0.2">
      <c r="A213">
        <v>19595</v>
      </c>
      <c r="B213" t="s">
        <v>2118</v>
      </c>
      <c r="C213" t="s">
        <v>2119</v>
      </c>
      <c r="E213" t="s">
        <v>2120</v>
      </c>
      <c r="F213" t="s">
        <v>171</v>
      </c>
      <c r="G213" t="s">
        <v>172</v>
      </c>
      <c r="H213" s="1">
        <v>34545</v>
      </c>
      <c r="I213" t="s">
        <v>173</v>
      </c>
      <c r="K213" t="s">
        <v>481</v>
      </c>
      <c r="L213" t="s">
        <v>318</v>
      </c>
      <c r="M213" t="s">
        <v>176</v>
      </c>
      <c r="N213">
        <v>2017</v>
      </c>
      <c r="O213" t="s">
        <v>177</v>
      </c>
      <c r="P213" t="s">
        <v>178</v>
      </c>
      <c r="Q213" t="s">
        <v>172</v>
      </c>
      <c r="S213">
        <v>28835097</v>
      </c>
      <c r="T213" t="s">
        <v>2121</v>
      </c>
      <c r="U213" t="s">
        <v>180</v>
      </c>
      <c r="V213" s="2">
        <v>43240</v>
      </c>
      <c r="W213" t="s">
        <v>2122</v>
      </c>
      <c r="X213">
        <v>5859677194</v>
      </c>
      <c r="Y213" t="s">
        <v>186</v>
      </c>
      <c r="Z213" t="s">
        <v>282</v>
      </c>
      <c r="AA213">
        <v>2018</v>
      </c>
      <c r="AB213">
        <v>2018</v>
      </c>
      <c r="AC213" t="s">
        <v>1950</v>
      </c>
      <c r="AD213" t="s">
        <v>185</v>
      </c>
      <c r="AE213" t="s">
        <v>209</v>
      </c>
      <c r="AS213">
        <v>3.87</v>
      </c>
      <c r="AT213" t="s">
        <v>188</v>
      </c>
      <c r="AU213" t="s">
        <v>189</v>
      </c>
      <c r="AV213" t="s">
        <v>190</v>
      </c>
      <c r="AW213" t="s">
        <v>191</v>
      </c>
      <c r="BM213" t="s">
        <v>2123</v>
      </c>
      <c r="BN213" t="s">
        <v>193</v>
      </c>
      <c r="BP213" t="s">
        <v>194</v>
      </c>
      <c r="BQ213" t="s">
        <v>195</v>
      </c>
      <c r="BS213">
        <v>14627</v>
      </c>
      <c r="BT213" t="s">
        <v>196</v>
      </c>
      <c r="BU213">
        <v>5853559633</v>
      </c>
      <c r="CM213" t="s">
        <v>2124</v>
      </c>
      <c r="CP213" t="s">
        <v>194</v>
      </c>
      <c r="CQ213" t="s">
        <v>195</v>
      </c>
      <c r="CS213">
        <v>14611</v>
      </c>
      <c r="CT213" t="s">
        <v>196</v>
      </c>
      <c r="CU213">
        <v>5853559633</v>
      </c>
    </row>
    <row r="214" spans="1:151" x14ac:dyDescent="0.2">
      <c r="A214">
        <v>40721</v>
      </c>
      <c r="B214" t="s">
        <v>2125</v>
      </c>
      <c r="C214" t="s">
        <v>2126</v>
      </c>
      <c r="D214" t="s">
        <v>2127</v>
      </c>
      <c r="E214" t="s">
        <v>2128</v>
      </c>
      <c r="F214" t="s">
        <v>171</v>
      </c>
      <c r="G214" t="str">
        <f>"0"</f>
        <v>0</v>
      </c>
      <c r="H214" s="1">
        <v>37748</v>
      </c>
      <c r="I214" t="s">
        <v>221</v>
      </c>
      <c r="K214" t="s">
        <v>787</v>
      </c>
      <c r="L214" t="s">
        <v>788</v>
      </c>
      <c r="M214" t="s">
        <v>176</v>
      </c>
      <c r="N214">
        <v>2024</v>
      </c>
      <c r="O214" t="s">
        <v>319</v>
      </c>
      <c r="P214" t="s">
        <v>178</v>
      </c>
      <c r="Q214" t="s">
        <v>172</v>
      </c>
      <c r="S214">
        <v>32038200</v>
      </c>
      <c r="T214" t="s">
        <v>226</v>
      </c>
      <c r="Y214" t="str">
        <f>"01AS"</f>
        <v>01AS</v>
      </c>
      <c r="Z214" t="s">
        <v>227</v>
      </c>
      <c r="AA214" t="s">
        <v>320</v>
      </c>
      <c r="AB214" t="s">
        <v>321</v>
      </c>
      <c r="AC214" t="s">
        <v>1237</v>
      </c>
      <c r="AD214" t="s">
        <v>185</v>
      </c>
      <c r="AE214" t="s">
        <v>2129</v>
      </c>
      <c r="AM214" t="s">
        <v>2130</v>
      </c>
      <c r="AS214">
        <v>3.43</v>
      </c>
      <c r="AU214" t="s">
        <v>235</v>
      </c>
      <c r="AV214" t="s">
        <v>236</v>
      </c>
      <c r="AW214" t="s">
        <v>264</v>
      </c>
      <c r="BM214" t="s">
        <v>2131</v>
      </c>
      <c r="BN214" t="s">
        <v>239</v>
      </c>
      <c r="BO214" t="s">
        <v>2132</v>
      </c>
      <c r="BP214" t="s">
        <v>241</v>
      </c>
      <c r="BQ214" t="s">
        <v>195</v>
      </c>
      <c r="BS214">
        <v>14627</v>
      </c>
      <c r="CD214" t="s">
        <v>195</v>
      </c>
      <c r="CM214" t="s">
        <v>2133</v>
      </c>
      <c r="CO214" t="s">
        <v>2132</v>
      </c>
      <c r="CP214" t="s">
        <v>2134</v>
      </c>
      <c r="CQ214" t="s">
        <v>247</v>
      </c>
      <c r="CS214" t="s">
        <v>2135</v>
      </c>
      <c r="CT214" t="s">
        <v>244</v>
      </c>
      <c r="CU214" t="s">
        <v>2136</v>
      </c>
    </row>
    <row r="215" spans="1:151" x14ac:dyDescent="0.2">
      <c r="A215">
        <v>38110</v>
      </c>
      <c r="B215" t="s">
        <v>2137</v>
      </c>
      <c r="C215" t="s">
        <v>2138</v>
      </c>
      <c r="E215" t="s">
        <v>2139</v>
      </c>
      <c r="F215" t="s">
        <v>171</v>
      </c>
      <c r="G215" t="str">
        <f>"0"</f>
        <v>0</v>
      </c>
      <c r="H215" s="1">
        <v>37366</v>
      </c>
      <c r="I215" t="s">
        <v>221</v>
      </c>
      <c r="K215" t="s">
        <v>853</v>
      </c>
      <c r="L215" t="s">
        <v>854</v>
      </c>
      <c r="M215" t="s">
        <v>176</v>
      </c>
      <c r="N215">
        <v>2023</v>
      </c>
      <c r="O215" t="s">
        <v>1048</v>
      </c>
      <c r="P215" t="s">
        <v>178</v>
      </c>
      <c r="Q215" t="s">
        <v>172</v>
      </c>
      <c r="S215">
        <v>31729222</v>
      </c>
      <c r="T215" t="s">
        <v>226</v>
      </c>
      <c r="Y215" t="str">
        <f>"01AS"</f>
        <v>01AS</v>
      </c>
      <c r="Z215" t="s">
        <v>227</v>
      </c>
      <c r="AA215" t="s">
        <v>320</v>
      </c>
      <c r="AB215" t="s">
        <v>321</v>
      </c>
      <c r="AC215" t="s">
        <v>1237</v>
      </c>
      <c r="AD215" t="s">
        <v>185</v>
      </c>
      <c r="AM215" t="s">
        <v>2140</v>
      </c>
      <c r="AS215">
        <v>3.03</v>
      </c>
      <c r="AU215" t="s">
        <v>235</v>
      </c>
      <c r="AV215" t="s">
        <v>236</v>
      </c>
      <c r="AW215" t="s">
        <v>715</v>
      </c>
      <c r="BM215" t="s">
        <v>2141</v>
      </c>
      <c r="BN215" t="s">
        <v>239</v>
      </c>
      <c r="BO215" t="s">
        <v>2142</v>
      </c>
      <c r="BP215" t="s">
        <v>241</v>
      </c>
      <c r="BQ215" t="s">
        <v>195</v>
      </c>
      <c r="BS215">
        <v>14627</v>
      </c>
      <c r="CD215" t="s">
        <v>195</v>
      </c>
      <c r="CM215" t="s">
        <v>2143</v>
      </c>
      <c r="CO215" t="s">
        <v>2142</v>
      </c>
      <c r="CP215" t="s">
        <v>901</v>
      </c>
      <c r="CQ215" t="s">
        <v>247</v>
      </c>
      <c r="CS215" t="s">
        <v>2144</v>
      </c>
      <c r="CT215" t="s">
        <v>244</v>
      </c>
      <c r="CU215" t="s">
        <v>2145</v>
      </c>
    </row>
    <row r="216" spans="1:151" x14ac:dyDescent="0.2">
      <c r="A216">
        <v>26457</v>
      </c>
      <c r="B216" t="s">
        <v>2146</v>
      </c>
      <c r="C216" t="s">
        <v>2147</v>
      </c>
      <c r="D216" t="s">
        <v>2148</v>
      </c>
      <c r="E216" t="s">
        <v>2149</v>
      </c>
      <c r="F216" t="s">
        <v>171</v>
      </c>
      <c r="G216" t="s">
        <v>172</v>
      </c>
      <c r="H216" s="1">
        <v>35979</v>
      </c>
      <c r="I216" t="s">
        <v>173</v>
      </c>
      <c r="K216" t="s">
        <v>515</v>
      </c>
      <c r="L216" t="s">
        <v>516</v>
      </c>
      <c r="M216" t="s">
        <v>176</v>
      </c>
      <c r="N216">
        <v>2019</v>
      </c>
      <c r="O216" t="s">
        <v>482</v>
      </c>
      <c r="P216" t="s">
        <v>178</v>
      </c>
      <c r="Q216" t="s">
        <v>172</v>
      </c>
      <c r="S216">
        <v>29849383</v>
      </c>
      <c r="T216" t="s">
        <v>196</v>
      </c>
      <c r="W216" t="s">
        <v>2150</v>
      </c>
      <c r="X216">
        <v>2022908188</v>
      </c>
      <c r="Y216" t="s">
        <v>186</v>
      </c>
      <c r="Z216" t="s">
        <v>183</v>
      </c>
      <c r="AA216">
        <v>2020</v>
      </c>
      <c r="AB216">
        <v>2020</v>
      </c>
      <c r="AC216" t="s">
        <v>184</v>
      </c>
      <c r="AD216" t="s">
        <v>172</v>
      </c>
      <c r="AS216">
        <v>3.5</v>
      </c>
      <c r="AT216" t="s">
        <v>188</v>
      </c>
      <c r="AU216" t="s">
        <v>189</v>
      </c>
      <c r="AV216" t="s">
        <v>190</v>
      </c>
      <c r="AW216" t="s">
        <v>294</v>
      </c>
      <c r="BM216" t="s">
        <v>2151</v>
      </c>
      <c r="BN216" t="s">
        <v>193</v>
      </c>
      <c r="BP216" t="s">
        <v>194</v>
      </c>
      <c r="BQ216" t="s">
        <v>195</v>
      </c>
      <c r="BS216">
        <v>14627</v>
      </c>
      <c r="BT216" t="s">
        <v>196</v>
      </c>
      <c r="BU216">
        <v>2024685923</v>
      </c>
      <c r="BZ216" t="s">
        <v>2152</v>
      </c>
      <c r="CC216" t="s">
        <v>860</v>
      </c>
      <c r="CD216" t="s">
        <v>861</v>
      </c>
      <c r="CF216">
        <v>20024</v>
      </c>
      <c r="CG216" t="s">
        <v>196</v>
      </c>
      <c r="CH216">
        <v>2024685923</v>
      </c>
      <c r="CM216" t="s">
        <v>2153</v>
      </c>
      <c r="CP216" t="s">
        <v>194</v>
      </c>
      <c r="CQ216" t="s">
        <v>195</v>
      </c>
      <c r="CS216">
        <v>14627</v>
      </c>
      <c r="CT216" t="s">
        <v>196</v>
      </c>
      <c r="CU216">
        <v>2024685923</v>
      </c>
      <c r="ED216" t="s">
        <v>861</v>
      </c>
      <c r="EG216" t="s">
        <v>196</v>
      </c>
      <c r="EH216">
        <v>2024685923</v>
      </c>
      <c r="EM216" t="s">
        <v>2152</v>
      </c>
      <c r="EP216" t="s">
        <v>860</v>
      </c>
      <c r="EQ216" t="s">
        <v>861</v>
      </c>
      <c r="ES216">
        <v>20024</v>
      </c>
      <c r="ET216" t="s">
        <v>196</v>
      </c>
      <c r="EU216">
        <v>2024685923</v>
      </c>
    </row>
    <row r="217" spans="1:151" x14ac:dyDescent="0.2">
      <c r="A217">
        <v>23778</v>
      </c>
      <c r="B217" t="s">
        <v>1700</v>
      </c>
      <c r="C217" t="s">
        <v>2154</v>
      </c>
      <c r="D217" t="s">
        <v>2155</v>
      </c>
      <c r="E217" t="s">
        <v>2156</v>
      </c>
      <c r="F217" t="s">
        <v>171</v>
      </c>
      <c r="H217" s="1">
        <v>31686</v>
      </c>
      <c r="I217" t="s">
        <v>173</v>
      </c>
      <c r="K217" t="s">
        <v>1807</v>
      </c>
      <c r="L217" t="s">
        <v>633</v>
      </c>
      <c r="M217" t="s">
        <v>224</v>
      </c>
      <c r="N217">
        <v>2017</v>
      </c>
      <c r="O217" t="s">
        <v>441</v>
      </c>
      <c r="P217" t="s">
        <v>178</v>
      </c>
      <c r="Q217" t="s">
        <v>185</v>
      </c>
    </row>
    <row r="218" spans="1:151" x14ac:dyDescent="0.2">
      <c r="A218">
        <v>27776</v>
      </c>
      <c r="B218" t="s">
        <v>2157</v>
      </c>
      <c r="C218" t="s">
        <v>2158</v>
      </c>
      <c r="D218" t="s">
        <v>1436</v>
      </c>
      <c r="E218" t="s">
        <v>2159</v>
      </c>
      <c r="F218" t="s">
        <v>171</v>
      </c>
      <c r="G218" t="s">
        <v>172</v>
      </c>
      <c r="H218" s="1">
        <v>35474</v>
      </c>
      <c r="I218" t="s">
        <v>173</v>
      </c>
      <c r="K218" t="s">
        <v>203</v>
      </c>
      <c r="L218" t="s">
        <v>204</v>
      </c>
      <c r="M218" t="s">
        <v>205</v>
      </c>
      <c r="N218">
        <v>2019</v>
      </c>
      <c r="O218" t="s">
        <v>206</v>
      </c>
      <c r="P218" t="s">
        <v>178</v>
      </c>
      <c r="Q218" t="s">
        <v>172</v>
      </c>
      <c r="S218">
        <v>29376865</v>
      </c>
      <c r="T218" t="s">
        <v>196</v>
      </c>
      <c r="W218" t="s">
        <v>2160</v>
      </c>
      <c r="X218">
        <v>5618183646</v>
      </c>
      <c r="Y218" t="s">
        <v>182</v>
      </c>
      <c r="Z218" t="s">
        <v>282</v>
      </c>
      <c r="AA218">
        <v>2019</v>
      </c>
      <c r="AB218">
        <v>2019</v>
      </c>
      <c r="AC218" t="s">
        <v>208</v>
      </c>
      <c r="AD218" t="s">
        <v>185</v>
      </c>
      <c r="AF218" t="s">
        <v>186</v>
      </c>
      <c r="AG218" t="s">
        <v>282</v>
      </c>
      <c r="AH218">
        <v>2019</v>
      </c>
      <c r="AI218">
        <v>2019</v>
      </c>
      <c r="AJ218" t="s">
        <v>960</v>
      </c>
      <c r="AK218" t="s">
        <v>185</v>
      </c>
      <c r="AS218">
        <v>3.94</v>
      </c>
      <c r="AT218" t="s">
        <v>188</v>
      </c>
      <c r="AU218" t="s">
        <v>189</v>
      </c>
      <c r="AV218" t="s">
        <v>190</v>
      </c>
      <c r="AW218" t="s">
        <v>264</v>
      </c>
      <c r="BM218" t="s">
        <v>2161</v>
      </c>
      <c r="BN218" t="s">
        <v>193</v>
      </c>
      <c r="BP218" t="s">
        <v>194</v>
      </c>
      <c r="BQ218" t="s">
        <v>195</v>
      </c>
      <c r="BS218">
        <v>14627</v>
      </c>
      <c r="BT218" t="s">
        <v>196</v>
      </c>
      <c r="BU218">
        <v>5613089609</v>
      </c>
      <c r="BZ218" t="s">
        <v>2162</v>
      </c>
      <c r="CC218" t="s">
        <v>2163</v>
      </c>
      <c r="CD218" t="s">
        <v>214</v>
      </c>
      <c r="CF218">
        <v>33478</v>
      </c>
      <c r="CG218" t="s">
        <v>196</v>
      </c>
      <c r="CH218">
        <v>5613089609</v>
      </c>
      <c r="CM218" t="s">
        <v>2164</v>
      </c>
      <c r="CP218" t="s">
        <v>194</v>
      </c>
      <c r="CQ218" t="s">
        <v>195</v>
      </c>
      <c r="CS218">
        <v>14627</v>
      </c>
      <c r="CT218" t="s">
        <v>196</v>
      </c>
      <c r="CU218">
        <v>5613089609</v>
      </c>
      <c r="DZ218" t="s">
        <v>2165</v>
      </c>
      <c r="EC218" t="s">
        <v>2163</v>
      </c>
      <c r="ED218" t="s">
        <v>214</v>
      </c>
      <c r="EF218">
        <v>33458</v>
      </c>
      <c r="EG218" t="s">
        <v>196</v>
      </c>
      <c r="EH218">
        <v>5613089609</v>
      </c>
      <c r="EM218" t="s">
        <v>2162</v>
      </c>
      <c r="EP218" t="s">
        <v>2163</v>
      </c>
      <c r="EQ218" t="s">
        <v>214</v>
      </c>
      <c r="ES218">
        <v>33478</v>
      </c>
      <c r="ET218" t="s">
        <v>196</v>
      </c>
      <c r="EU218">
        <v>5613089609</v>
      </c>
    </row>
    <row r="219" spans="1:151" x14ac:dyDescent="0.2">
      <c r="A219">
        <v>20972</v>
      </c>
      <c r="B219" t="s">
        <v>2157</v>
      </c>
      <c r="C219" t="s">
        <v>2158</v>
      </c>
      <c r="D219" t="s">
        <v>1436</v>
      </c>
      <c r="E219" t="s">
        <v>2159</v>
      </c>
      <c r="F219" t="s">
        <v>171</v>
      </c>
      <c r="G219" t="s">
        <v>172</v>
      </c>
      <c r="H219" s="1">
        <v>35474</v>
      </c>
      <c r="I219" t="s">
        <v>173</v>
      </c>
      <c r="K219" t="s">
        <v>392</v>
      </c>
      <c r="L219" t="s">
        <v>393</v>
      </c>
      <c r="M219" t="s">
        <v>1164</v>
      </c>
      <c r="N219" t="s">
        <v>2166</v>
      </c>
      <c r="O219" t="s">
        <v>2167</v>
      </c>
      <c r="P219" t="s">
        <v>178</v>
      </c>
      <c r="Q219" t="s">
        <v>172</v>
      </c>
      <c r="S219">
        <v>29376865</v>
      </c>
      <c r="T219" t="s">
        <v>196</v>
      </c>
      <c r="W219" t="s">
        <v>2160</v>
      </c>
      <c r="X219">
        <v>5618183646</v>
      </c>
      <c r="Y219" t="s">
        <v>182</v>
      </c>
      <c r="Z219" t="s">
        <v>282</v>
      </c>
      <c r="AA219">
        <v>2019</v>
      </c>
      <c r="AB219">
        <v>2019</v>
      </c>
      <c r="AC219" t="s">
        <v>208</v>
      </c>
      <c r="AD219" t="s">
        <v>185</v>
      </c>
      <c r="AF219" t="s">
        <v>186</v>
      </c>
      <c r="AG219" t="s">
        <v>282</v>
      </c>
      <c r="AH219">
        <v>2019</v>
      </c>
      <c r="AI219">
        <v>2019</v>
      </c>
      <c r="AJ219" t="s">
        <v>960</v>
      </c>
      <c r="AK219" t="s">
        <v>185</v>
      </c>
      <c r="AS219">
        <v>3.94</v>
      </c>
      <c r="AT219" t="s">
        <v>188</v>
      </c>
      <c r="AU219" t="s">
        <v>189</v>
      </c>
      <c r="AV219" t="s">
        <v>190</v>
      </c>
      <c r="AW219" t="s">
        <v>264</v>
      </c>
      <c r="BM219" t="s">
        <v>2161</v>
      </c>
      <c r="BN219" t="s">
        <v>193</v>
      </c>
      <c r="BP219" t="s">
        <v>194</v>
      </c>
      <c r="BQ219" t="s">
        <v>195</v>
      </c>
      <c r="BS219">
        <v>14627</v>
      </c>
      <c r="BT219" t="s">
        <v>196</v>
      </c>
      <c r="BU219">
        <v>5613089609</v>
      </c>
      <c r="BZ219" t="s">
        <v>2162</v>
      </c>
      <c r="CC219" t="s">
        <v>2163</v>
      </c>
      <c r="CD219" t="s">
        <v>214</v>
      </c>
      <c r="CF219">
        <v>33478</v>
      </c>
      <c r="CG219" t="s">
        <v>196</v>
      </c>
      <c r="CH219">
        <v>5613089609</v>
      </c>
      <c r="CM219" t="s">
        <v>2164</v>
      </c>
      <c r="CP219" t="s">
        <v>194</v>
      </c>
      <c r="CQ219" t="s">
        <v>195</v>
      </c>
      <c r="CS219">
        <v>14627</v>
      </c>
      <c r="CT219" t="s">
        <v>196</v>
      </c>
      <c r="CU219">
        <v>5613089609</v>
      </c>
      <c r="DZ219" t="s">
        <v>2165</v>
      </c>
      <c r="EC219" t="s">
        <v>2163</v>
      </c>
      <c r="ED219" t="s">
        <v>214</v>
      </c>
      <c r="EF219">
        <v>33458</v>
      </c>
      <c r="EG219" t="s">
        <v>196</v>
      </c>
      <c r="EH219">
        <v>5613089609</v>
      </c>
      <c r="EM219" t="s">
        <v>2162</v>
      </c>
      <c r="EP219" t="s">
        <v>2163</v>
      </c>
      <c r="EQ219" t="s">
        <v>214</v>
      </c>
      <c r="ES219">
        <v>33478</v>
      </c>
      <c r="ET219" t="s">
        <v>196</v>
      </c>
      <c r="EU219">
        <v>5613089609</v>
      </c>
    </row>
    <row r="220" spans="1:151" x14ac:dyDescent="0.2">
      <c r="A220">
        <v>21024</v>
      </c>
      <c r="B220" t="s">
        <v>2168</v>
      </c>
      <c r="C220" t="s">
        <v>2169</v>
      </c>
      <c r="D220" t="s">
        <v>2170</v>
      </c>
      <c r="E220" t="s">
        <v>2171</v>
      </c>
      <c r="F220" t="s">
        <v>171</v>
      </c>
      <c r="G220" t="str">
        <f>"0"</f>
        <v>0</v>
      </c>
      <c r="K220" t="s">
        <v>334</v>
      </c>
      <c r="L220" t="s">
        <v>2172</v>
      </c>
      <c r="M220" t="s">
        <v>306</v>
      </c>
      <c r="N220">
        <v>2016</v>
      </c>
      <c r="O220" t="s">
        <v>380</v>
      </c>
      <c r="P220" t="s">
        <v>178</v>
      </c>
      <c r="Q220" t="s">
        <v>172</v>
      </c>
      <c r="R220" t="s">
        <v>510</v>
      </c>
      <c r="S220">
        <v>27619292</v>
      </c>
      <c r="BM220" t="s">
        <v>2087</v>
      </c>
    </row>
    <row r="221" spans="1:151" x14ac:dyDescent="0.2">
      <c r="A221">
        <v>26486</v>
      </c>
      <c r="B221" t="s">
        <v>2173</v>
      </c>
      <c r="C221" t="s">
        <v>2174</v>
      </c>
      <c r="D221" t="s">
        <v>169</v>
      </c>
      <c r="E221" t="s">
        <v>2175</v>
      </c>
      <c r="F221" t="s">
        <v>942</v>
      </c>
      <c r="G221" t="s">
        <v>172</v>
      </c>
      <c r="H221" s="1">
        <v>36088</v>
      </c>
      <c r="I221" t="s">
        <v>221</v>
      </c>
      <c r="K221" t="s">
        <v>2176</v>
      </c>
      <c r="L221" t="s">
        <v>2177</v>
      </c>
      <c r="M221" t="s">
        <v>176</v>
      </c>
      <c r="N221">
        <v>2019</v>
      </c>
      <c r="O221" t="s">
        <v>482</v>
      </c>
      <c r="P221" t="s">
        <v>178</v>
      </c>
      <c r="Q221" t="s">
        <v>172</v>
      </c>
      <c r="S221">
        <v>29967339</v>
      </c>
      <c r="T221" t="s">
        <v>196</v>
      </c>
      <c r="W221" t="s">
        <v>2178</v>
      </c>
      <c r="X221">
        <v>2037472388</v>
      </c>
      <c r="Y221" t="s">
        <v>186</v>
      </c>
      <c r="Z221" t="s">
        <v>282</v>
      </c>
      <c r="AA221">
        <v>2020</v>
      </c>
      <c r="AB221">
        <v>2020</v>
      </c>
      <c r="AC221" t="s">
        <v>2179</v>
      </c>
      <c r="AD221" t="s">
        <v>172</v>
      </c>
      <c r="AS221">
        <v>2.57</v>
      </c>
      <c r="AT221" t="s">
        <v>188</v>
      </c>
      <c r="AU221" t="s">
        <v>189</v>
      </c>
      <c r="AV221" t="s">
        <v>190</v>
      </c>
      <c r="AW221" t="s">
        <v>715</v>
      </c>
      <c r="BM221" t="s">
        <v>2180</v>
      </c>
      <c r="BN221" t="s">
        <v>193</v>
      </c>
      <c r="BP221" t="s">
        <v>194</v>
      </c>
      <c r="BQ221" t="s">
        <v>195</v>
      </c>
      <c r="BS221">
        <v>14627</v>
      </c>
      <c r="BT221" t="s">
        <v>196</v>
      </c>
      <c r="BU221">
        <v>2032783767</v>
      </c>
      <c r="BZ221" t="s">
        <v>2181</v>
      </c>
      <c r="CC221" t="s">
        <v>2182</v>
      </c>
      <c r="CD221" t="s">
        <v>1508</v>
      </c>
      <c r="CF221" t="str">
        <f>"06516"</f>
        <v>06516</v>
      </c>
      <c r="CG221" t="s">
        <v>196</v>
      </c>
      <c r="CH221">
        <v>2037472388</v>
      </c>
      <c r="CM221" t="s">
        <v>2183</v>
      </c>
      <c r="CN221" t="s">
        <v>2184</v>
      </c>
      <c r="CP221" t="s">
        <v>194</v>
      </c>
      <c r="CQ221" t="s">
        <v>195</v>
      </c>
      <c r="CS221">
        <v>14627</v>
      </c>
      <c r="CT221" t="s">
        <v>196</v>
      </c>
      <c r="CU221">
        <v>2032783767</v>
      </c>
      <c r="ED221" t="s">
        <v>1508</v>
      </c>
      <c r="EG221" t="s">
        <v>196</v>
      </c>
      <c r="EH221">
        <v>2037472388</v>
      </c>
      <c r="EM221" t="s">
        <v>2181</v>
      </c>
      <c r="EP221" t="s">
        <v>2182</v>
      </c>
      <c r="EQ221" t="s">
        <v>1508</v>
      </c>
      <c r="ES221" t="str">
        <f>"06516"</f>
        <v>06516</v>
      </c>
      <c r="ET221" t="s">
        <v>196</v>
      </c>
      <c r="EU221">
        <v>2037472388</v>
      </c>
    </row>
    <row r="222" spans="1:151" x14ac:dyDescent="0.2">
      <c r="A222">
        <v>36517</v>
      </c>
      <c r="B222" t="s">
        <v>2185</v>
      </c>
      <c r="C222" t="s">
        <v>2186</v>
      </c>
      <c r="D222" t="s">
        <v>2187</v>
      </c>
      <c r="E222" t="s">
        <v>2188</v>
      </c>
      <c r="F222" t="s">
        <v>171</v>
      </c>
      <c r="G222" t="str">
        <f>"0"</f>
        <v>0</v>
      </c>
      <c r="H222" s="1">
        <v>37200</v>
      </c>
      <c r="I222" t="s">
        <v>1450</v>
      </c>
      <c r="K222" t="s">
        <v>515</v>
      </c>
      <c r="L222" t="s">
        <v>516</v>
      </c>
      <c r="M222" t="s">
        <v>176</v>
      </c>
      <c r="N222">
        <v>2022</v>
      </c>
      <c r="O222" t="s">
        <v>555</v>
      </c>
      <c r="P222" t="s">
        <v>178</v>
      </c>
      <c r="Q222" t="s">
        <v>172</v>
      </c>
      <c r="S222">
        <v>31528962</v>
      </c>
      <c r="T222" t="s">
        <v>2189</v>
      </c>
      <c r="U222" t="s">
        <v>424</v>
      </c>
      <c r="Y222" t="str">
        <f>"04HSEAS"</f>
        <v>04HSEAS</v>
      </c>
      <c r="Z222" t="s">
        <v>227</v>
      </c>
      <c r="AA222" t="s">
        <v>321</v>
      </c>
      <c r="AC222" t="s">
        <v>500</v>
      </c>
      <c r="AD222" t="s">
        <v>185</v>
      </c>
      <c r="AF222" t="s">
        <v>426</v>
      </c>
      <c r="AG222" t="s">
        <v>729</v>
      </c>
      <c r="AJ222" t="s">
        <v>2190</v>
      </c>
      <c r="AK222" t="s">
        <v>185</v>
      </c>
      <c r="AM222" t="s">
        <v>2191</v>
      </c>
      <c r="AS222">
        <v>3.71</v>
      </c>
      <c r="AU222" t="s">
        <v>235</v>
      </c>
      <c r="AV222" t="s">
        <v>236</v>
      </c>
      <c r="AW222" t="s">
        <v>430</v>
      </c>
      <c r="BF222" t="s">
        <v>474</v>
      </c>
      <c r="BG222" t="s">
        <v>474</v>
      </c>
      <c r="BM222" t="s">
        <v>2192</v>
      </c>
      <c r="BN222" t="s">
        <v>239</v>
      </c>
      <c r="BO222" t="s">
        <v>2193</v>
      </c>
      <c r="BP222" t="s">
        <v>241</v>
      </c>
      <c r="BQ222" t="s">
        <v>195</v>
      </c>
      <c r="BS222">
        <v>14627</v>
      </c>
      <c r="CD222" t="s">
        <v>195</v>
      </c>
      <c r="CM222" t="s">
        <v>2194</v>
      </c>
      <c r="CO222" t="s">
        <v>2193</v>
      </c>
      <c r="CP222" t="s">
        <v>2195</v>
      </c>
      <c r="CQ222" t="s">
        <v>247</v>
      </c>
      <c r="CS222">
        <v>14618</v>
      </c>
      <c r="CT222" t="s">
        <v>244</v>
      </c>
      <c r="CU222" t="s">
        <v>2196</v>
      </c>
    </row>
    <row r="223" spans="1:151" x14ac:dyDescent="0.2">
      <c r="A223">
        <v>31507</v>
      </c>
      <c r="B223" t="s">
        <v>2197</v>
      </c>
      <c r="C223" t="s">
        <v>2198</v>
      </c>
      <c r="D223" t="s">
        <v>2199</v>
      </c>
      <c r="E223" t="s">
        <v>2200</v>
      </c>
      <c r="F223" t="s">
        <v>171</v>
      </c>
      <c r="G223" t="str">
        <f>"0"</f>
        <v>0</v>
      </c>
      <c r="K223" t="s">
        <v>1345</v>
      </c>
      <c r="L223" t="s">
        <v>2201</v>
      </c>
      <c r="M223" t="s">
        <v>255</v>
      </c>
      <c r="N223" t="s">
        <v>421</v>
      </c>
      <c r="O223" t="s">
        <v>422</v>
      </c>
      <c r="P223" t="s">
        <v>178</v>
      </c>
      <c r="Q223" t="s">
        <v>172</v>
      </c>
      <c r="S223">
        <v>30623255</v>
      </c>
      <c r="T223" t="s">
        <v>226</v>
      </c>
      <c r="Y223" t="str">
        <f>"01AS"</f>
        <v>01AS</v>
      </c>
      <c r="Z223" t="s">
        <v>499</v>
      </c>
      <c r="AA223" t="s">
        <v>320</v>
      </c>
      <c r="AB223" t="s">
        <v>321</v>
      </c>
      <c r="AC223" t="s">
        <v>1468</v>
      </c>
      <c r="AD223" t="s">
        <v>185</v>
      </c>
      <c r="AS223">
        <v>3.85</v>
      </c>
      <c r="AT223" t="s">
        <v>429</v>
      </c>
      <c r="AU223" t="s">
        <v>235</v>
      </c>
      <c r="AV223" t="s">
        <v>236</v>
      </c>
      <c r="AW223" t="s">
        <v>264</v>
      </c>
      <c r="BM223" t="s">
        <v>2202</v>
      </c>
      <c r="BN223" t="s">
        <v>239</v>
      </c>
      <c r="BO223" t="s">
        <v>2203</v>
      </c>
      <c r="BP223" t="s">
        <v>241</v>
      </c>
      <c r="BQ223" t="s">
        <v>195</v>
      </c>
      <c r="BS223">
        <v>14627</v>
      </c>
      <c r="CD223" t="s">
        <v>195</v>
      </c>
      <c r="CM223" t="s">
        <v>2204</v>
      </c>
      <c r="CO223" t="s">
        <v>2203</v>
      </c>
      <c r="CP223" t="s">
        <v>2205</v>
      </c>
      <c r="CQ223" t="s">
        <v>247</v>
      </c>
      <c r="CS223" t="s">
        <v>2206</v>
      </c>
      <c r="CT223" t="s">
        <v>244</v>
      </c>
      <c r="CU223" t="s">
        <v>2207</v>
      </c>
    </row>
    <row r="224" spans="1:151" x14ac:dyDescent="0.2">
      <c r="A224">
        <v>27206</v>
      </c>
      <c r="B224" t="s">
        <v>2197</v>
      </c>
      <c r="C224" t="s">
        <v>2198</v>
      </c>
      <c r="D224" t="s">
        <v>2199</v>
      </c>
      <c r="E224" t="s">
        <v>2200</v>
      </c>
      <c r="F224" t="s">
        <v>171</v>
      </c>
      <c r="G224" t="str">
        <f>"0"</f>
        <v>0</v>
      </c>
      <c r="K224" t="s">
        <v>1345</v>
      </c>
      <c r="L224" t="s">
        <v>1346</v>
      </c>
      <c r="M224" t="s">
        <v>255</v>
      </c>
      <c r="N224" t="s">
        <v>1347</v>
      </c>
      <c r="O224" t="s">
        <v>1348</v>
      </c>
      <c r="P224" t="s">
        <v>178</v>
      </c>
      <c r="Q224" t="s">
        <v>172</v>
      </c>
      <c r="S224">
        <v>30623255</v>
      </c>
      <c r="T224" t="s">
        <v>226</v>
      </c>
      <c r="Y224" t="str">
        <f>"01AS"</f>
        <v>01AS</v>
      </c>
      <c r="Z224" t="s">
        <v>499</v>
      </c>
      <c r="AA224" t="s">
        <v>320</v>
      </c>
      <c r="AB224" t="s">
        <v>321</v>
      </c>
      <c r="AC224" t="s">
        <v>1468</v>
      </c>
      <c r="AD224" t="s">
        <v>185</v>
      </c>
      <c r="AS224">
        <v>3.85</v>
      </c>
      <c r="AT224" t="s">
        <v>429</v>
      </c>
      <c r="AU224" t="s">
        <v>235</v>
      </c>
      <c r="AV224" t="s">
        <v>236</v>
      </c>
      <c r="AW224" t="s">
        <v>264</v>
      </c>
      <c r="BM224" t="s">
        <v>2202</v>
      </c>
      <c r="BN224" t="s">
        <v>239</v>
      </c>
      <c r="BO224" t="s">
        <v>2203</v>
      </c>
      <c r="BP224" t="s">
        <v>241</v>
      </c>
      <c r="BQ224" t="s">
        <v>195</v>
      </c>
      <c r="BS224">
        <v>14627</v>
      </c>
      <c r="CD224" t="s">
        <v>195</v>
      </c>
      <c r="CM224" t="s">
        <v>2204</v>
      </c>
      <c r="CO224" t="s">
        <v>2203</v>
      </c>
      <c r="CP224" t="s">
        <v>2205</v>
      </c>
      <c r="CQ224" t="s">
        <v>247</v>
      </c>
      <c r="CS224" t="s">
        <v>2206</v>
      </c>
      <c r="CT224" t="s">
        <v>244</v>
      </c>
      <c r="CU224" t="s">
        <v>2207</v>
      </c>
    </row>
    <row r="225" spans="1:151" x14ac:dyDescent="0.2">
      <c r="A225">
        <v>37363</v>
      </c>
      <c r="B225" t="s">
        <v>2208</v>
      </c>
      <c r="C225" t="s">
        <v>2209</v>
      </c>
      <c r="D225" t="s">
        <v>2210</v>
      </c>
      <c r="E225" t="s">
        <v>2211</v>
      </c>
      <c r="F225" t="s">
        <v>171</v>
      </c>
      <c r="G225" t="str">
        <f>"0"</f>
        <v>0</v>
      </c>
      <c r="H225" s="1">
        <v>36792</v>
      </c>
      <c r="I225" t="s">
        <v>1450</v>
      </c>
      <c r="K225" t="s">
        <v>2212</v>
      </c>
      <c r="L225" t="s">
        <v>2172</v>
      </c>
      <c r="M225" t="s">
        <v>306</v>
      </c>
      <c r="N225">
        <v>2022</v>
      </c>
      <c r="O225" t="s">
        <v>782</v>
      </c>
      <c r="P225" t="s">
        <v>178</v>
      </c>
      <c r="Q225" t="s">
        <v>172</v>
      </c>
      <c r="S225">
        <v>31347419</v>
      </c>
      <c r="T225" t="s">
        <v>226</v>
      </c>
      <c r="Y225" t="str">
        <f>"01AS"</f>
        <v>01AS</v>
      </c>
      <c r="Z225" t="s">
        <v>227</v>
      </c>
      <c r="AA225" t="s">
        <v>321</v>
      </c>
      <c r="AC225" t="s">
        <v>1451</v>
      </c>
      <c r="AD225" t="s">
        <v>185</v>
      </c>
      <c r="AM225" t="s">
        <v>2213</v>
      </c>
      <c r="AN225" t="s">
        <v>2214</v>
      </c>
      <c r="AS225">
        <v>3.72</v>
      </c>
      <c r="AU225" t="s">
        <v>235</v>
      </c>
      <c r="AV225" t="s">
        <v>236</v>
      </c>
      <c r="AW225" t="s">
        <v>264</v>
      </c>
      <c r="BF225" t="s">
        <v>474</v>
      </c>
      <c r="BM225" t="s">
        <v>2215</v>
      </c>
      <c r="BN225" t="s">
        <v>239</v>
      </c>
      <c r="BO225" t="s">
        <v>2216</v>
      </c>
      <c r="BP225" t="s">
        <v>241</v>
      </c>
      <c r="BQ225" t="s">
        <v>195</v>
      </c>
      <c r="BS225">
        <v>14627</v>
      </c>
      <c r="CD225" t="s">
        <v>195</v>
      </c>
      <c r="CM225" t="s">
        <v>2217</v>
      </c>
      <c r="CO225" t="s">
        <v>2216</v>
      </c>
      <c r="CP225" t="s">
        <v>2218</v>
      </c>
      <c r="CQ225" t="s">
        <v>247</v>
      </c>
      <c r="CS225" t="str">
        <f>"07016-1703"</f>
        <v>07016-1703</v>
      </c>
      <c r="CT225" t="s">
        <v>244</v>
      </c>
      <c r="CU225" t="s">
        <v>2219</v>
      </c>
    </row>
    <row r="226" spans="1:151" x14ac:dyDescent="0.2">
      <c r="A226">
        <v>46622</v>
      </c>
      <c r="B226" t="s">
        <v>2220</v>
      </c>
      <c r="C226" t="s">
        <v>2221</v>
      </c>
      <c r="D226" t="s">
        <v>390</v>
      </c>
      <c r="E226" t="s">
        <v>1213</v>
      </c>
      <c r="F226" t="s">
        <v>171</v>
      </c>
      <c r="G226" t="str">
        <f>"0"</f>
        <v>0</v>
      </c>
      <c r="H226" s="1">
        <v>36697</v>
      </c>
      <c r="I226" t="s">
        <v>1619</v>
      </c>
      <c r="K226" t="s">
        <v>687</v>
      </c>
      <c r="L226" t="s">
        <v>2222</v>
      </c>
      <c r="M226" t="s">
        <v>224</v>
      </c>
      <c r="N226">
        <v>2025</v>
      </c>
      <c r="O226" t="s">
        <v>528</v>
      </c>
      <c r="P226" t="s">
        <v>178</v>
      </c>
      <c r="Q226" t="s">
        <v>172</v>
      </c>
      <c r="R226" t="s">
        <v>510</v>
      </c>
      <c r="S226">
        <v>30312043</v>
      </c>
      <c r="BM226" t="s">
        <v>2223</v>
      </c>
    </row>
    <row r="227" spans="1:151" x14ac:dyDescent="0.2">
      <c r="A227">
        <v>19071</v>
      </c>
      <c r="B227" t="s">
        <v>2224</v>
      </c>
      <c r="C227" t="s">
        <v>2225</v>
      </c>
      <c r="D227" t="s">
        <v>2226</v>
      </c>
      <c r="E227" t="s">
        <v>2227</v>
      </c>
      <c r="F227" t="s">
        <v>171</v>
      </c>
      <c r="G227" t="s">
        <v>172</v>
      </c>
      <c r="H227" s="1">
        <v>35068</v>
      </c>
      <c r="I227" t="s">
        <v>221</v>
      </c>
      <c r="K227" t="s">
        <v>1939</v>
      </c>
      <c r="L227" t="s">
        <v>1940</v>
      </c>
      <c r="M227" t="s">
        <v>306</v>
      </c>
      <c r="N227">
        <v>2016</v>
      </c>
      <c r="O227" t="s">
        <v>380</v>
      </c>
      <c r="P227" t="s">
        <v>178</v>
      </c>
      <c r="Q227" t="s">
        <v>172</v>
      </c>
      <c r="S227">
        <v>28867609</v>
      </c>
      <c r="T227" t="s">
        <v>2228</v>
      </c>
      <c r="U227" t="s">
        <v>337</v>
      </c>
      <c r="W227" t="s">
        <v>2229</v>
      </c>
      <c r="X227">
        <v>6716877709</v>
      </c>
      <c r="Y227" t="s">
        <v>186</v>
      </c>
      <c r="Z227" t="s">
        <v>282</v>
      </c>
      <c r="AA227">
        <v>2018</v>
      </c>
      <c r="AB227">
        <v>2018</v>
      </c>
      <c r="AC227" t="s">
        <v>696</v>
      </c>
      <c r="AD227" t="s">
        <v>185</v>
      </c>
      <c r="AE227" t="s">
        <v>2230</v>
      </c>
      <c r="AS227">
        <v>3.47</v>
      </c>
      <c r="AT227" t="s">
        <v>188</v>
      </c>
      <c r="AU227" t="s">
        <v>189</v>
      </c>
      <c r="AV227" t="s">
        <v>190</v>
      </c>
      <c r="AW227" t="s">
        <v>715</v>
      </c>
      <c r="BM227" t="s">
        <v>2231</v>
      </c>
      <c r="BN227" t="s">
        <v>193</v>
      </c>
      <c r="BP227" t="s">
        <v>194</v>
      </c>
      <c r="BQ227" t="s">
        <v>195</v>
      </c>
      <c r="BS227">
        <v>14627</v>
      </c>
      <c r="BT227" t="s">
        <v>196</v>
      </c>
      <c r="BU227">
        <v>5855328191</v>
      </c>
      <c r="BZ227" t="s">
        <v>2232</v>
      </c>
      <c r="CC227" t="s">
        <v>2233</v>
      </c>
      <c r="CD227" t="s">
        <v>2234</v>
      </c>
      <c r="CF227">
        <v>96969</v>
      </c>
      <c r="CG227" t="s">
        <v>196</v>
      </c>
      <c r="CH227">
        <v>6719290805</v>
      </c>
      <c r="CM227" t="s">
        <v>215</v>
      </c>
      <c r="CP227" t="s">
        <v>194</v>
      </c>
      <c r="CQ227" t="s">
        <v>195</v>
      </c>
      <c r="CS227">
        <v>14611</v>
      </c>
      <c r="CT227" t="s">
        <v>196</v>
      </c>
      <c r="CU227">
        <v>5855328191</v>
      </c>
      <c r="ED227" t="s">
        <v>2234</v>
      </c>
      <c r="EG227" t="s">
        <v>196</v>
      </c>
      <c r="EH227">
        <v>6719290805</v>
      </c>
      <c r="EM227" t="s">
        <v>2232</v>
      </c>
      <c r="EP227" t="s">
        <v>2233</v>
      </c>
      <c r="EQ227" t="s">
        <v>2234</v>
      </c>
      <c r="ES227">
        <v>96969</v>
      </c>
      <c r="ET227" t="s">
        <v>196</v>
      </c>
      <c r="EU227">
        <v>6719290805</v>
      </c>
    </row>
    <row r="228" spans="1:151" x14ac:dyDescent="0.2">
      <c r="A228">
        <v>40876</v>
      </c>
      <c r="B228" t="s">
        <v>2235</v>
      </c>
      <c r="C228" t="s">
        <v>2236</v>
      </c>
      <c r="E228" t="s">
        <v>2237</v>
      </c>
      <c r="F228" t="s">
        <v>171</v>
      </c>
      <c r="G228" t="str">
        <f>"0"</f>
        <v>0</v>
      </c>
      <c r="H228" s="1">
        <v>37818</v>
      </c>
      <c r="I228" t="s">
        <v>173</v>
      </c>
      <c r="K228" t="s">
        <v>1046</v>
      </c>
      <c r="L228" t="s">
        <v>1047</v>
      </c>
      <c r="M228" t="s">
        <v>176</v>
      </c>
      <c r="N228">
        <v>2024</v>
      </c>
      <c r="O228" t="s">
        <v>319</v>
      </c>
      <c r="P228" t="s">
        <v>178</v>
      </c>
      <c r="Q228" t="s">
        <v>172</v>
      </c>
      <c r="S228">
        <v>32077742</v>
      </c>
      <c r="T228" t="s">
        <v>2238</v>
      </c>
      <c r="U228" t="s">
        <v>712</v>
      </c>
      <c r="Y228" t="str">
        <f>"01AS"</f>
        <v>01AS</v>
      </c>
      <c r="Z228" t="s">
        <v>499</v>
      </c>
      <c r="AA228" t="s">
        <v>320</v>
      </c>
      <c r="AB228" t="s">
        <v>321</v>
      </c>
      <c r="AC228" t="s">
        <v>728</v>
      </c>
      <c r="AD228" t="s">
        <v>185</v>
      </c>
      <c r="AM228" t="s">
        <v>2239</v>
      </c>
      <c r="AN228" t="s">
        <v>730</v>
      </c>
      <c r="AS228">
        <v>3.94</v>
      </c>
      <c r="AU228" t="s">
        <v>235</v>
      </c>
      <c r="AV228" t="s">
        <v>236</v>
      </c>
      <c r="AW228" t="s">
        <v>715</v>
      </c>
      <c r="BM228" t="s">
        <v>2240</v>
      </c>
      <c r="BN228" t="s">
        <v>239</v>
      </c>
      <c r="BO228" t="s">
        <v>2241</v>
      </c>
      <c r="BP228" t="s">
        <v>241</v>
      </c>
      <c r="BQ228" t="s">
        <v>195</v>
      </c>
      <c r="BS228">
        <v>14627</v>
      </c>
      <c r="CD228" t="s">
        <v>195</v>
      </c>
      <c r="CM228" t="s">
        <v>2242</v>
      </c>
      <c r="CO228" t="s">
        <v>2241</v>
      </c>
      <c r="CP228" t="s">
        <v>1053</v>
      </c>
      <c r="CQ228" t="s">
        <v>247</v>
      </c>
      <c r="CS228">
        <v>10018</v>
      </c>
      <c r="CT228" t="s">
        <v>244</v>
      </c>
      <c r="CU228" t="s">
        <v>2243</v>
      </c>
    </row>
    <row r="229" spans="1:151" x14ac:dyDescent="0.2">
      <c r="A229">
        <v>45916</v>
      </c>
      <c r="B229" t="s">
        <v>1032</v>
      </c>
      <c r="C229" t="s">
        <v>2236</v>
      </c>
      <c r="D229" t="s">
        <v>2244</v>
      </c>
      <c r="E229" t="s">
        <v>2245</v>
      </c>
      <c r="F229" t="s">
        <v>171</v>
      </c>
      <c r="G229" t="str">
        <f>"0"</f>
        <v>0</v>
      </c>
      <c r="H229" s="1">
        <v>38206</v>
      </c>
      <c r="I229" t="s">
        <v>173</v>
      </c>
      <c r="K229" t="s">
        <v>2246</v>
      </c>
      <c r="L229" t="s">
        <v>868</v>
      </c>
      <c r="M229" t="s">
        <v>224</v>
      </c>
      <c r="N229">
        <v>2025</v>
      </c>
      <c r="O229" t="s">
        <v>528</v>
      </c>
      <c r="P229" t="s">
        <v>178</v>
      </c>
      <c r="Q229" t="s">
        <v>172</v>
      </c>
      <c r="R229" t="s">
        <v>510</v>
      </c>
      <c r="S229">
        <v>32521115</v>
      </c>
      <c r="BM229" t="s">
        <v>2247</v>
      </c>
    </row>
    <row r="230" spans="1:151" x14ac:dyDescent="0.2">
      <c r="A230">
        <v>41343</v>
      </c>
      <c r="B230" t="s">
        <v>1032</v>
      </c>
      <c r="C230" t="s">
        <v>2236</v>
      </c>
      <c r="D230" t="s">
        <v>2244</v>
      </c>
      <c r="E230" t="s">
        <v>2245</v>
      </c>
      <c r="F230" t="s">
        <v>171</v>
      </c>
      <c r="G230" t="str">
        <f>"0"</f>
        <v>0</v>
      </c>
      <c r="H230" s="1">
        <v>38206</v>
      </c>
      <c r="I230" t="s">
        <v>173</v>
      </c>
      <c r="K230" t="s">
        <v>867</v>
      </c>
      <c r="L230" t="s">
        <v>868</v>
      </c>
      <c r="M230" t="s">
        <v>224</v>
      </c>
      <c r="N230">
        <v>2024</v>
      </c>
      <c r="O230" t="s">
        <v>225</v>
      </c>
      <c r="P230" t="s">
        <v>178</v>
      </c>
      <c r="Q230" t="s">
        <v>172</v>
      </c>
      <c r="R230" t="s">
        <v>510</v>
      </c>
      <c r="S230">
        <v>32521115</v>
      </c>
      <c r="BM230" t="s">
        <v>2247</v>
      </c>
    </row>
    <row r="231" spans="1:151" x14ac:dyDescent="0.2">
      <c r="A231">
        <v>28549</v>
      </c>
      <c r="B231" t="s">
        <v>378</v>
      </c>
      <c r="C231" t="s">
        <v>2248</v>
      </c>
      <c r="E231" t="s">
        <v>2249</v>
      </c>
      <c r="F231" t="s">
        <v>171</v>
      </c>
      <c r="G231" t="s">
        <v>172</v>
      </c>
      <c r="H231" s="1">
        <v>36305</v>
      </c>
      <c r="I231" t="s">
        <v>173</v>
      </c>
      <c r="K231" t="s">
        <v>1291</v>
      </c>
      <c r="L231" t="s">
        <v>2172</v>
      </c>
      <c r="M231" t="s">
        <v>176</v>
      </c>
      <c r="N231">
        <v>2020</v>
      </c>
      <c r="O231" t="s">
        <v>978</v>
      </c>
      <c r="P231" t="s">
        <v>979</v>
      </c>
      <c r="Q231" t="s">
        <v>172</v>
      </c>
      <c r="S231">
        <v>30652088</v>
      </c>
      <c r="T231" t="s">
        <v>226</v>
      </c>
      <c r="Y231" t="str">
        <f>"01AS"</f>
        <v>01AS</v>
      </c>
      <c r="Z231" t="s">
        <v>227</v>
      </c>
      <c r="AA231" t="s">
        <v>320</v>
      </c>
      <c r="AB231" t="s">
        <v>321</v>
      </c>
      <c r="AC231" t="s">
        <v>1237</v>
      </c>
      <c r="AD231" t="s">
        <v>185</v>
      </c>
      <c r="AS231">
        <v>3.14</v>
      </c>
      <c r="AT231" t="s">
        <v>429</v>
      </c>
      <c r="AU231" t="s">
        <v>235</v>
      </c>
      <c r="AV231" t="s">
        <v>236</v>
      </c>
      <c r="AW231" t="s">
        <v>294</v>
      </c>
      <c r="BM231" t="s">
        <v>2250</v>
      </c>
      <c r="BN231" t="s">
        <v>239</v>
      </c>
      <c r="BO231" t="s">
        <v>2251</v>
      </c>
      <c r="BP231" t="s">
        <v>241</v>
      </c>
      <c r="BQ231" t="s">
        <v>195</v>
      </c>
      <c r="BS231">
        <v>14627</v>
      </c>
      <c r="CD231" t="s">
        <v>195</v>
      </c>
      <c r="CM231" t="s">
        <v>2252</v>
      </c>
      <c r="CO231" t="s">
        <v>2251</v>
      </c>
      <c r="CP231" t="s">
        <v>2253</v>
      </c>
      <c r="CQ231" t="s">
        <v>247</v>
      </c>
      <c r="CS231">
        <v>14532</v>
      </c>
      <c r="CT231" t="s">
        <v>244</v>
      </c>
      <c r="CU231" t="s">
        <v>2254</v>
      </c>
    </row>
    <row r="232" spans="1:151" x14ac:dyDescent="0.2">
      <c r="A232">
        <v>18943</v>
      </c>
      <c r="B232" t="s">
        <v>2255</v>
      </c>
      <c r="C232" t="s">
        <v>2256</v>
      </c>
      <c r="D232" t="s">
        <v>532</v>
      </c>
      <c r="E232" t="s">
        <v>2257</v>
      </c>
      <c r="F232" t="s">
        <v>171</v>
      </c>
      <c r="G232" t="s">
        <v>172</v>
      </c>
      <c r="H232" s="1">
        <v>35303</v>
      </c>
      <c r="I232" t="s">
        <v>221</v>
      </c>
      <c r="K232" t="s">
        <v>2258</v>
      </c>
      <c r="L232" t="s">
        <v>820</v>
      </c>
      <c r="M232" t="s">
        <v>306</v>
      </c>
      <c r="N232">
        <v>2016</v>
      </c>
      <c r="O232" t="s">
        <v>380</v>
      </c>
      <c r="P232" t="s">
        <v>178</v>
      </c>
      <c r="Q232" t="s">
        <v>172</v>
      </c>
      <c r="S232">
        <v>28763598</v>
      </c>
      <c r="T232" t="s">
        <v>196</v>
      </c>
      <c r="W232" t="s">
        <v>2259</v>
      </c>
      <c r="X232">
        <v>2033299383</v>
      </c>
      <c r="Y232" t="s">
        <v>186</v>
      </c>
      <c r="Z232" t="s">
        <v>282</v>
      </c>
      <c r="AA232">
        <v>2018</v>
      </c>
      <c r="AB232">
        <v>2018</v>
      </c>
      <c r="AC232" t="s">
        <v>2260</v>
      </c>
      <c r="AD232" t="s">
        <v>185</v>
      </c>
      <c r="AM232" t="s">
        <v>2261</v>
      </c>
      <c r="AS232">
        <v>3.33</v>
      </c>
      <c r="AT232" t="s">
        <v>188</v>
      </c>
      <c r="AU232" t="s">
        <v>189</v>
      </c>
      <c r="AV232" t="s">
        <v>190</v>
      </c>
      <c r="AW232" t="s">
        <v>264</v>
      </c>
      <c r="BM232" t="s">
        <v>2262</v>
      </c>
      <c r="BN232" t="s">
        <v>193</v>
      </c>
      <c r="BP232" t="s">
        <v>194</v>
      </c>
      <c r="BQ232" t="s">
        <v>195</v>
      </c>
      <c r="BS232">
        <v>14627</v>
      </c>
      <c r="BT232" t="s">
        <v>196</v>
      </c>
      <c r="BU232">
        <v>2039217077</v>
      </c>
      <c r="BZ232" t="s">
        <v>2263</v>
      </c>
      <c r="CC232" t="s">
        <v>1029</v>
      </c>
      <c r="CD232" t="s">
        <v>1508</v>
      </c>
      <c r="CF232" t="str">
        <f>"06903"</f>
        <v>06903</v>
      </c>
      <c r="CG232" t="s">
        <v>196</v>
      </c>
      <c r="CH232">
        <v>2033293753</v>
      </c>
      <c r="CM232" t="s">
        <v>2264</v>
      </c>
      <c r="CP232" t="s">
        <v>194</v>
      </c>
      <c r="CQ232" t="s">
        <v>195</v>
      </c>
      <c r="CS232">
        <v>14611</v>
      </c>
      <c r="CT232" t="s">
        <v>196</v>
      </c>
      <c r="CU232">
        <v>2039217077</v>
      </c>
      <c r="ED232" t="s">
        <v>1508</v>
      </c>
      <c r="EG232" t="s">
        <v>196</v>
      </c>
      <c r="EH232">
        <v>2033293753</v>
      </c>
      <c r="EM232" t="s">
        <v>2263</v>
      </c>
      <c r="EP232" t="s">
        <v>1029</v>
      </c>
      <c r="EQ232" t="s">
        <v>1508</v>
      </c>
      <c r="ES232" t="str">
        <f>"06903"</f>
        <v>06903</v>
      </c>
      <c r="ET232" t="s">
        <v>196</v>
      </c>
      <c r="EU232">
        <v>2033293753</v>
      </c>
    </row>
    <row r="233" spans="1:151" x14ac:dyDescent="0.2">
      <c r="A233">
        <v>25377</v>
      </c>
      <c r="B233" t="s">
        <v>2265</v>
      </c>
      <c r="C233" t="s">
        <v>2266</v>
      </c>
      <c r="E233" t="s">
        <v>2267</v>
      </c>
      <c r="F233" t="s">
        <v>171</v>
      </c>
      <c r="K233" t="s">
        <v>769</v>
      </c>
      <c r="L233" t="s">
        <v>770</v>
      </c>
      <c r="M233" t="s">
        <v>176</v>
      </c>
      <c r="N233">
        <v>2017</v>
      </c>
      <c r="O233" t="s">
        <v>177</v>
      </c>
      <c r="P233" t="s">
        <v>178</v>
      </c>
      <c r="Q233" t="s">
        <v>172</v>
      </c>
    </row>
    <row r="234" spans="1:151" x14ac:dyDescent="0.2">
      <c r="A234">
        <v>42081</v>
      </c>
      <c r="B234" t="s">
        <v>2268</v>
      </c>
      <c r="C234" t="s">
        <v>2269</v>
      </c>
      <c r="E234" t="s">
        <v>2270</v>
      </c>
      <c r="F234" t="s">
        <v>171</v>
      </c>
      <c r="G234" t="str">
        <f>"0"</f>
        <v>0</v>
      </c>
      <c r="H234" s="1">
        <v>37817</v>
      </c>
      <c r="I234" t="s">
        <v>173</v>
      </c>
      <c r="K234" t="s">
        <v>290</v>
      </c>
      <c r="L234" t="s">
        <v>291</v>
      </c>
      <c r="M234" t="s">
        <v>205</v>
      </c>
      <c r="N234">
        <v>2024</v>
      </c>
      <c r="O234" t="s">
        <v>2271</v>
      </c>
      <c r="P234" t="s">
        <v>178</v>
      </c>
      <c r="Q234" t="s">
        <v>172</v>
      </c>
      <c r="S234">
        <v>32049992</v>
      </c>
      <c r="T234" t="s">
        <v>226</v>
      </c>
      <c r="Y234" t="str">
        <f>"01AS"</f>
        <v>01AS</v>
      </c>
      <c r="Z234" t="s">
        <v>227</v>
      </c>
      <c r="AA234" t="s">
        <v>320</v>
      </c>
      <c r="AB234" t="s">
        <v>321</v>
      </c>
      <c r="AC234" t="s">
        <v>656</v>
      </c>
      <c r="AD234" t="s">
        <v>185</v>
      </c>
      <c r="AS234">
        <v>3.04</v>
      </c>
      <c r="AU234" t="s">
        <v>235</v>
      </c>
      <c r="AV234" t="s">
        <v>236</v>
      </c>
      <c r="AW234" t="s">
        <v>715</v>
      </c>
      <c r="BM234" t="s">
        <v>2272</v>
      </c>
      <c r="BN234" t="s">
        <v>239</v>
      </c>
      <c r="BO234" t="s">
        <v>2273</v>
      </c>
      <c r="BP234" t="s">
        <v>241</v>
      </c>
      <c r="BQ234" t="s">
        <v>195</v>
      </c>
      <c r="BS234">
        <v>14627</v>
      </c>
      <c r="BZ234" t="s">
        <v>242</v>
      </c>
      <c r="CB234" t="s">
        <v>243</v>
      </c>
      <c r="CD234" t="s">
        <v>195</v>
      </c>
      <c r="CF234">
        <v>14642</v>
      </c>
      <c r="CG234" t="s">
        <v>244</v>
      </c>
      <c r="CM234" t="s">
        <v>2274</v>
      </c>
      <c r="CO234" t="s">
        <v>2273</v>
      </c>
      <c r="CP234" t="s">
        <v>2275</v>
      </c>
      <c r="CQ234" t="s">
        <v>2276</v>
      </c>
      <c r="CS234" t="s">
        <v>2277</v>
      </c>
      <c r="CT234" t="s">
        <v>244</v>
      </c>
      <c r="CU234" t="s">
        <v>2278</v>
      </c>
    </row>
    <row r="235" spans="1:151" x14ac:dyDescent="0.2">
      <c r="A235">
        <v>38724</v>
      </c>
      <c r="B235" t="s">
        <v>2268</v>
      </c>
      <c r="C235" t="s">
        <v>2269</v>
      </c>
      <c r="E235" t="s">
        <v>2270</v>
      </c>
      <c r="F235" t="s">
        <v>171</v>
      </c>
      <c r="G235" t="str">
        <f>"0"</f>
        <v>0</v>
      </c>
      <c r="H235" s="1">
        <v>37817</v>
      </c>
      <c r="I235" t="s">
        <v>173</v>
      </c>
      <c r="K235" t="s">
        <v>290</v>
      </c>
      <c r="L235" t="s">
        <v>291</v>
      </c>
      <c r="M235" t="s">
        <v>205</v>
      </c>
      <c r="N235">
        <v>2023</v>
      </c>
      <c r="O235" t="s">
        <v>921</v>
      </c>
      <c r="P235" t="s">
        <v>178</v>
      </c>
      <c r="Q235" t="s">
        <v>172</v>
      </c>
      <c r="S235">
        <v>32049992</v>
      </c>
      <c r="T235" t="s">
        <v>226</v>
      </c>
      <c r="Y235" t="str">
        <f>"01AS"</f>
        <v>01AS</v>
      </c>
      <c r="Z235" t="s">
        <v>227</v>
      </c>
      <c r="AA235" t="s">
        <v>320</v>
      </c>
      <c r="AB235" t="s">
        <v>321</v>
      </c>
      <c r="AC235" t="s">
        <v>656</v>
      </c>
      <c r="AD235" t="s">
        <v>185</v>
      </c>
      <c r="AS235">
        <v>3.04</v>
      </c>
      <c r="AU235" t="s">
        <v>235</v>
      </c>
      <c r="AV235" t="s">
        <v>236</v>
      </c>
      <c r="AW235" t="s">
        <v>715</v>
      </c>
      <c r="BM235" t="s">
        <v>2272</v>
      </c>
      <c r="BN235" t="s">
        <v>239</v>
      </c>
      <c r="BO235" t="s">
        <v>2273</v>
      </c>
      <c r="BP235" t="s">
        <v>241</v>
      </c>
      <c r="BQ235" t="s">
        <v>195</v>
      </c>
      <c r="BS235">
        <v>14627</v>
      </c>
      <c r="BZ235" t="s">
        <v>242</v>
      </c>
      <c r="CB235" t="s">
        <v>243</v>
      </c>
      <c r="CD235" t="s">
        <v>195</v>
      </c>
      <c r="CF235">
        <v>14642</v>
      </c>
      <c r="CG235" t="s">
        <v>244</v>
      </c>
      <c r="CM235" t="s">
        <v>2274</v>
      </c>
      <c r="CO235" t="s">
        <v>2273</v>
      </c>
      <c r="CP235" t="s">
        <v>2275</v>
      </c>
      <c r="CQ235" t="s">
        <v>2276</v>
      </c>
      <c r="CS235" t="s">
        <v>2277</v>
      </c>
      <c r="CT235" t="s">
        <v>244</v>
      </c>
      <c r="CU235" t="s">
        <v>2278</v>
      </c>
    </row>
    <row r="236" spans="1:151" x14ac:dyDescent="0.2">
      <c r="A236">
        <v>40586</v>
      </c>
      <c r="B236" t="s">
        <v>2279</v>
      </c>
      <c r="C236" t="s">
        <v>2280</v>
      </c>
      <c r="D236" t="s">
        <v>2281</v>
      </c>
      <c r="E236" t="s">
        <v>2282</v>
      </c>
      <c r="F236" t="s">
        <v>2283</v>
      </c>
      <c r="G236" t="str">
        <f>"0"</f>
        <v>0</v>
      </c>
      <c r="H236" s="1">
        <v>37498</v>
      </c>
      <c r="I236" t="s">
        <v>221</v>
      </c>
      <c r="K236" t="s">
        <v>709</v>
      </c>
      <c r="L236" t="s">
        <v>318</v>
      </c>
      <c r="M236" t="s">
        <v>176</v>
      </c>
      <c r="N236">
        <v>2024</v>
      </c>
      <c r="O236" t="s">
        <v>319</v>
      </c>
      <c r="P236" t="s">
        <v>178</v>
      </c>
      <c r="Q236" t="s">
        <v>172</v>
      </c>
      <c r="S236">
        <v>32017380</v>
      </c>
      <c r="T236" t="s">
        <v>2284</v>
      </c>
      <c r="U236" t="s">
        <v>424</v>
      </c>
      <c r="Y236" t="str">
        <f>"01AS"</f>
        <v>01AS</v>
      </c>
      <c r="Z236" t="s">
        <v>227</v>
      </c>
      <c r="AA236" t="s">
        <v>320</v>
      </c>
      <c r="AB236" t="s">
        <v>321</v>
      </c>
      <c r="AC236" t="s">
        <v>2285</v>
      </c>
      <c r="AD236" t="s">
        <v>185</v>
      </c>
      <c r="AE236" t="s">
        <v>1236</v>
      </c>
      <c r="AS236">
        <v>3.07</v>
      </c>
      <c r="AU236" t="s">
        <v>235</v>
      </c>
      <c r="AV236" t="s">
        <v>236</v>
      </c>
      <c r="AW236" t="s">
        <v>430</v>
      </c>
      <c r="AX236" t="s">
        <v>2279</v>
      </c>
      <c r="AY236" t="s">
        <v>2286</v>
      </c>
      <c r="BA236" t="s">
        <v>2287</v>
      </c>
      <c r="BM236" t="s">
        <v>2288</v>
      </c>
      <c r="BN236" t="s">
        <v>239</v>
      </c>
      <c r="BO236" t="s">
        <v>267</v>
      </c>
      <c r="BP236" t="s">
        <v>241</v>
      </c>
      <c r="BQ236" t="s">
        <v>195</v>
      </c>
      <c r="BS236">
        <v>14627</v>
      </c>
      <c r="BZ236" t="s">
        <v>242</v>
      </c>
      <c r="CA236" t="s">
        <v>2289</v>
      </c>
      <c r="CB236" t="s">
        <v>243</v>
      </c>
      <c r="CD236" t="s">
        <v>195</v>
      </c>
      <c r="CF236">
        <v>14642</v>
      </c>
      <c r="CG236" t="s">
        <v>244</v>
      </c>
      <c r="CM236" t="s">
        <v>2290</v>
      </c>
      <c r="CN236" t="s">
        <v>2289</v>
      </c>
      <c r="CO236" t="s">
        <v>267</v>
      </c>
      <c r="CP236" t="s">
        <v>241</v>
      </c>
      <c r="CQ236" t="s">
        <v>247</v>
      </c>
      <c r="CS236">
        <v>14627</v>
      </c>
      <c r="CT236" t="s">
        <v>244</v>
      </c>
      <c r="CU236" t="s">
        <v>2291</v>
      </c>
      <c r="DM236" t="s">
        <v>2292</v>
      </c>
      <c r="DP236" t="s">
        <v>241</v>
      </c>
      <c r="DQ236" t="s">
        <v>195</v>
      </c>
      <c r="DS236">
        <v>14627</v>
      </c>
      <c r="DT236" t="s">
        <v>226</v>
      </c>
      <c r="DU236" t="s">
        <v>2293</v>
      </c>
      <c r="DX236" t="s">
        <v>2294</v>
      </c>
      <c r="DY236" t="s">
        <v>2295</v>
      </c>
    </row>
    <row r="237" spans="1:151" x14ac:dyDescent="0.2">
      <c r="A237">
        <v>12510</v>
      </c>
      <c r="B237" t="s">
        <v>2296</v>
      </c>
      <c r="C237" t="s">
        <v>2297</v>
      </c>
      <c r="D237" t="s">
        <v>2298</v>
      </c>
      <c r="E237" t="s">
        <v>2299</v>
      </c>
      <c r="F237" t="s">
        <v>171</v>
      </c>
      <c r="G237" t="s">
        <v>172</v>
      </c>
      <c r="H237" s="1">
        <v>35067</v>
      </c>
      <c r="I237" t="s">
        <v>173</v>
      </c>
      <c r="K237" t="s">
        <v>439</v>
      </c>
      <c r="L237" t="s">
        <v>175</v>
      </c>
      <c r="M237" t="s">
        <v>224</v>
      </c>
      <c r="N237">
        <v>2015</v>
      </c>
      <c r="O237" t="s">
        <v>692</v>
      </c>
      <c r="P237" t="s">
        <v>363</v>
      </c>
      <c r="Q237" t="s">
        <v>172</v>
      </c>
      <c r="S237">
        <v>28180135</v>
      </c>
      <c r="T237" t="s">
        <v>196</v>
      </c>
      <c r="W237" t="s">
        <v>2300</v>
      </c>
      <c r="X237">
        <v>7188637755</v>
      </c>
      <c r="Y237" t="s">
        <v>186</v>
      </c>
      <c r="Z237" t="s">
        <v>282</v>
      </c>
      <c r="AA237">
        <v>2017</v>
      </c>
      <c r="AB237">
        <v>2017</v>
      </c>
      <c r="AC237" t="s">
        <v>382</v>
      </c>
      <c r="AD237" t="s">
        <v>172</v>
      </c>
      <c r="AS237">
        <v>3.71</v>
      </c>
      <c r="AT237" t="s">
        <v>188</v>
      </c>
      <c r="AU237" t="s">
        <v>189</v>
      </c>
      <c r="AV237" t="s">
        <v>190</v>
      </c>
      <c r="AW237" t="s">
        <v>264</v>
      </c>
      <c r="BM237" t="s">
        <v>2301</v>
      </c>
      <c r="BN237" t="s">
        <v>487</v>
      </c>
      <c r="BP237" t="s">
        <v>194</v>
      </c>
      <c r="BQ237" t="s">
        <v>195</v>
      </c>
      <c r="BS237">
        <v>14627</v>
      </c>
      <c r="BT237" t="s">
        <v>196</v>
      </c>
      <c r="BU237">
        <v>2123899498</v>
      </c>
      <c r="BZ237" t="s">
        <v>2302</v>
      </c>
      <c r="CC237" t="s">
        <v>521</v>
      </c>
      <c r="CD237" t="s">
        <v>195</v>
      </c>
      <c r="CF237">
        <v>10465</v>
      </c>
      <c r="CG237" t="s">
        <v>196</v>
      </c>
      <c r="CH237">
        <v>9146616284</v>
      </c>
      <c r="CM237" t="s">
        <v>2303</v>
      </c>
      <c r="CP237" t="s">
        <v>670</v>
      </c>
      <c r="CQ237" t="s">
        <v>195</v>
      </c>
      <c r="CS237">
        <v>10583</v>
      </c>
      <c r="CT237" t="s">
        <v>196</v>
      </c>
      <c r="CU237">
        <v>2123899498</v>
      </c>
      <c r="EM237" t="s">
        <v>2302</v>
      </c>
      <c r="EP237" t="s">
        <v>521</v>
      </c>
      <c r="EQ237" t="s">
        <v>195</v>
      </c>
      <c r="ES237">
        <v>10465</v>
      </c>
      <c r="ET237" t="s">
        <v>196</v>
      </c>
      <c r="EU237">
        <v>9146616284</v>
      </c>
    </row>
    <row r="238" spans="1:151" x14ac:dyDescent="0.2">
      <c r="A238">
        <v>19396</v>
      </c>
      <c r="B238" t="s">
        <v>2304</v>
      </c>
      <c r="C238" t="s">
        <v>2297</v>
      </c>
      <c r="D238" t="s">
        <v>2305</v>
      </c>
      <c r="E238" t="s">
        <v>2306</v>
      </c>
      <c r="F238" t="s">
        <v>171</v>
      </c>
      <c r="G238" t="s">
        <v>172</v>
      </c>
      <c r="H238" s="1">
        <v>34624</v>
      </c>
      <c r="I238" t="s">
        <v>221</v>
      </c>
      <c r="K238" t="s">
        <v>2307</v>
      </c>
      <c r="L238" t="s">
        <v>2308</v>
      </c>
      <c r="M238" t="s">
        <v>224</v>
      </c>
      <c r="N238">
        <v>2016</v>
      </c>
      <c r="O238" t="s">
        <v>410</v>
      </c>
      <c r="P238" t="s">
        <v>178</v>
      </c>
      <c r="Q238" t="s">
        <v>172</v>
      </c>
      <c r="S238">
        <v>28329176</v>
      </c>
      <c r="T238" t="s">
        <v>196</v>
      </c>
      <c r="W238" t="s">
        <v>2309</v>
      </c>
      <c r="X238">
        <v>3039410176</v>
      </c>
      <c r="Y238" t="s">
        <v>802</v>
      </c>
      <c r="Z238" t="s">
        <v>1583</v>
      </c>
      <c r="AA238">
        <v>2017</v>
      </c>
      <c r="AB238">
        <v>2017</v>
      </c>
      <c r="AC238" t="s">
        <v>1584</v>
      </c>
      <c r="AD238" t="s">
        <v>185</v>
      </c>
      <c r="AS238">
        <v>3.65</v>
      </c>
      <c r="AT238" t="s">
        <v>188</v>
      </c>
      <c r="AU238" t="s">
        <v>189</v>
      </c>
      <c r="AV238" t="s">
        <v>190</v>
      </c>
      <c r="AW238" t="s">
        <v>264</v>
      </c>
      <c r="BM238" t="s">
        <v>2310</v>
      </c>
      <c r="BN238" t="s">
        <v>2311</v>
      </c>
      <c r="BP238" t="s">
        <v>194</v>
      </c>
      <c r="BQ238" t="s">
        <v>195</v>
      </c>
      <c r="BS238">
        <v>14604</v>
      </c>
      <c r="BT238" t="s">
        <v>196</v>
      </c>
      <c r="BU238">
        <v>3036017876</v>
      </c>
      <c r="BZ238" t="s">
        <v>2312</v>
      </c>
      <c r="CC238" t="s">
        <v>2313</v>
      </c>
      <c r="CD238" t="s">
        <v>2314</v>
      </c>
      <c r="CF238">
        <v>801231528</v>
      </c>
      <c r="CG238" t="s">
        <v>196</v>
      </c>
      <c r="CH238">
        <v>3037300899</v>
      </c>
      <c r="CM238" t="s">
        <v>2310</v>
      </c>
      <c r="CN238" t="s">
        <v>2311</v>
      </c>
      <c r="CP238" t="s">
        <v>194</v>
      </c>
      <c r="CQ238" t="s">
        <v>195</v>
      </c>
      <c r="CS238">
        <v>14604</v>
      </c>
      <c r="CT238" t="s">
        <v>196</v>
      </c>
      <c r="CU238">
        <v>3036017876</v>
      </c>
      <c r="EM238" t="s">
        <v>2312</v>
      </c>
      <c r="EP238" t="s">
        <v>2313</v>
      </c>
      <c r="EQ238" t="s">
        <v>2314</v>
      </c>
      <c r="ES238">
        <v>801231528</v>
      </c>
      <c r="ET238" t="s">
        <v>196</v>
      </c>
      <c r="EU238">
        <v>3037300899</v>
      </c>
    </row>
    <row r="239" spans="1:151" x14ac:dyDescent="0.2">
      <c r="A239">
        <v>46169</v>
      </c>
      <c r="B239" t="s">
        <v>2315</v>
      </c>
      <c r="C239" t="s">
        <v>2316</v>
      </c>
      <c r="E239" t="s">
        <v>2317</v>
      </c>
      <c r="F239" t="s">
        <v>171</v>
      </c>
      <c r="G239" t="str">
        <f>"0"</f>
        <v>0</v>
      </c>
      <c r="H239" s="1">
        <v>39079</v>
      </c>
      <c r="I239" t="s">
        <v>2318</v>
      </c>
      <c r="K239" t="s">
        <v>334</v>
      </c>
      <c r="L239" t="s">
        <v>204</v>
      </c>
      <c r="M239" t="s">
        <v>205</v>
      </c>
      <c r="N239">
        <v>2025</v>
      </c>
      <c r="O239" t="s">
        <v>1159</v>
      </c>
      <c r="P239" t="s">
        <v>178</v>
      </c>
      <c r="Q239" t="s">
        <v>172</v>
      </c>
      <c r="S239">
        <v>32873795</v>
      </c>
      <c r="T239" t="s">
        <v>226</v>
      </c>
      <c r="Y239" t="str">
        <f>"01AS"</f>
        <v>01AS</v>
      </c>
      <c r="Z239" t="s">
        <v>227</v>
      </c>
      <c r="AA239" t="s">
        <v>833</v>
      </c>
      <c r="AB239" t="s">
        <v>834</v>
      </c>
      <c r="AC239" t="s">
        <v>1203</v>
      </c>
      <c r="AD239" t="s">
        <v>172</v>
      </c>
      <c r="AS239">
        <v>3.87</v>
      </c>
      <c r="AU239" t="s">
        <v>472</v>
      </c>
      <c r="AV239" t="s">
        <v>473</v>
      </c>
      <c r="AW239" t="s">
        <v>264</v>
      </c>
      <c r="BM239" t="s">
        <v>2319</v>
      </c>
      <c r="BN239" t="s">
        <v>239</v>
      </c>
      <c r="BO239" t="s">
        <v>2320</v>
      </c>
      <c r="BP239" t="s">
        <v>241</v>
      </c>
      <c r="BQ239" t="s">
        <v>195</v>
      </c>
      <c r="BS239">
        <v>14627</v>
      </c>
      <c r="CD239" t="s">
        <v>195</v>
      </c>
      <c r="CM239" t="s">
        <v>2321</v>
      </c>
      <c r="CO239" t="s">
        <v>2320</v>
      </c>
      <c r="CP239" t="s">
        <v>2078</v>
      </c>
      <c r="CQ239" t="s">
        <v>2079</v>
      </c>
      <c r="CS239" t="s">
        <v>2322</v>
      </c>
      <c r="CT239" t="s">
        <v>244</v>
      </c>
      <c r="CU239" t="s">
        <v>2323</v>
      </c>
    </row>
    <row r="240" spans="1:151" x14ac:dyDescent="0.2">
      <c r="A240">
        <v>45330</v>
      </c>
      <c r="B240" t="s">
        <v>2315</v>
      </c>
      <c r="C240" t="s">
        <v>2316</v>
      </c>
      <c r="E240" t="s">
        <v>2317</v>
      </c>
      <c r="F240" t="s">
        <v>171</v>
      </c>
      <c r="G240" t="str">
        <f>"0"</f>
        <v>0</v>
      </c>
      <c r="H240" s="1">
        <v>39079</v>
      </c>
      <c r="I240" t="s">
        <v>2318</v>
      </c>
      <c r="K240" t="s">
        <v>334</v>
      </c>
      <c r="L240" t="s">
        <v>291</v>
      </c>
      <c r="M240" t="s">
        <v>1389</v>
      </c>
      <c r="N240">
        <v>2024</v>
      </c>
      <c r="O240" t="s">
        <v>1390</v>
      </c>
      <c r="P240" t="s">
        <v>178</v>
      </c>
      <c r="Q240" t="s">
        <v>172</v>
      </c>
      <c r="S240">
        <v>32873795</v>
      </c>
      <c r="T240" t="s">
        <v>226</v>
      </c>
      <c r="Y240" t="str">
        <f>"01AS"</f>
        <v>01AS</v>
      </c>
      <c r="Z240" t="s">
        <v>227</v>
      </c>
      <c r="AA240" t="s">
        <v>833</v>
      </c>
      <c r="AB240" t="s">
        <v>834</v>
      </c>
      <c r="AC240" t="s">
        <v>1203</v>
      </c>
      <c r="AD240" t="s">
        <v>172</v>
      </c>
      <c r="AS240">
        <v>3.87</v>
      </c>
      <c r="AU240" t="s">
        <v>472</v>
      </c>
      <c r="AV240" t="s">
        <v>473</v>
      </c>
      <c r="AW240" t="s">
        <v>264</v>
      </c>
      <c r="BM240" t="s">
        <v>2319</v>
      </c>
      <c r="BN240" t="s">
        <v>239</v>
      </c>
      <c r="BO240" t="s">
        <v>2320</v>
      </c>
      <c r="BP240" t="s">
        <v>241</v>
      </c>
      <c r="BQ240" t="s">
        <v>195</v>
      </c>
      <c r="BS240">
        <v>14627</v>
      </c>
      <c r="CD240" t="s">
        <v>195</v>
      </c>
      <c r="CM240" t="s">
        <v>2321</v>
      </c>
      <c r="CO240" t="s">
        <v>2320</v>
      </c>
      <c r="CP240" t="s">
        <v>2078</v>
      </c>
      <c r="CQ240" t="s">
        <v>2079</v>
      </c>
      <c r="CS240" t="s">
        <v>2322</v>
      </c>
      <c r="CT240" t="s">
        <v>244</v>
      </c>
      <c r="CU240" t="s">
        <v>2323</v>
      </c>
    </row>
    <row r="241" spans="1:151" x14ac:dyDescent="0.2">
      <c r="A241">
        <v>45473</v>
      </c>
      <c r="B241" t="s">
        <v>2324</v>
      </c>
      <c r="C241" t="s">
        <v>2325</v>
      </c>
      <c r="D241" t="s">
        <v>2326</v>
      </c>
      <c r="E241" t="s">
        <v>2327</v>
      </c>
      <c r="F241" t="s">
        <v>171</v>
      </c>
      <c r="G241" t="str">
        <f>"0"</f>
        <v>0</v>
      </c>
      <c r="H241" s="1">
        <v>37665</v>
      </c>
      <c r="I241" t="s">
        <v>221</v>
      </c>
      <c r="K241" t="s">
        <v>882</v>
      </c>
      <c r="L241" t="s">
        <v>318</v>
      </c>
      <c r="M241" t="s">
        <v>255</v>
      </c>
      <c r="N241" t="s">
        <v>1165</v>
      </c>
      <c r="O241" t="s">
        <v>1214</v>
      </c>
      <c r="P241" t="s">
        <v>178</v>
      </c>
      <c r="Q241" t="s">
        <v>172</v>
      </c>
      <c r="S241">
        <v>32054071</v>
      </c>
      <c r="T241" t="s">
        <v>226</v>
      </c>
      <c r="Y241" t="str">
        <f>"01AS"</f>
        <v>01AS</v>
      </c>
      <c r="Z241" t="s">
        <v>499</v>
      </c>
      <c r="AA241" t="s">
        <v>320</v>
      </c>
      <c r="AB241" t="s">
        <v>321</v>
      </c>
      <c r="AC241" t="s">
        <v>1003</v>
      </c>
      <c r="AD241" t="s">
        <v>185</v>
      </c>
      <c r="AM241" t="s">
        <v>2328</v>
      </c>
      <c r="AS241">
        <v>3.37</v>
      </c>
      <c r="AU241" t="s">
        <v>235</v>
      </c>
      <c r="AV241" t="s">
        <v>236</v>
      </c>
      <c r="AW241" t="s">
        <v>264</v>
      </c>
      <c r="BM241" t="s">
        <v>2329</v>
      </c>
      <c r="BN241" t="s">
        <v>239</v>
      </c>
      <c r="BO241" t="s">
        <v>2330</v>
      </c>
      <c r="BP241" t="s">
        <v>241</v>
      </c>
      <c r="BQ241" t="s">
        <v>195</v>
      </c>
      <c r="BS241">
        <v>14627</v>
      </c>
      <c r="CD241" t="s">
        <v>195</v>
      </c>
      <c r="CM241" t="s">
        <v>2331</v>
      </c>
      <c r="CO241" t="s">
        <v>2330</v>
      </c>
      <c r="CP241" t="s">
        <v>2332</v>
      </c>
      <c r="CQ241" t="s">
        <v>541</v>
      </c>
      <c r="CS241" t="s">
        <v>2333</v>
      </c>
      <c r="CT241" t="s">
        <v>244</v>
      </c>
      <c r="CU241" t="s">
        <v>2334</v>
      </c>
    </row>
    <row r="242" spans="1:151" x14ac:dyDescent="0.2">
      <c r="A242">
        <v>38927</v>
      </c>
      <c r="B242" t="s">
        <v>2335</v>
      </c>
      <c r="C242" t="s">
        <v>2336</v>
      </c>
      <c r="D242" t="s">
        <v>2337</v>
      </c>
      <c r="E242" t="s">
        <v>2338</v>
      </c>
      <c r="F242" t="s">
        <v>171</v>
      </c>
      <c r="G242" t="str">
        <f>"0"</f>
        <v>0</v>
      </c>
      <c r="H242" s="1">
        <v>37090</v>
      </c>
      <c r="I242" t="s">
        <v>221</v>
      </c>
      <c r="K242" t="s">
        <v>1493</v>
      </c>
      <c r="L242" t="s">
        <v>1158</v>
      </c>
      <c r="M242" t="s">
        <v>306</v>
      </c>
      <c r="N242">
        <v>2023</v>
      </c>
      <c r="O242" t="s">
        <v>908</v>
      </c>
      <c r="P242" t="s">
        <v>178</v>
      </c>
      <c r="Q242" t="s">
        <v>172</v>
      </c>
      <c r="S242">
        <v>31623599</v>
      </c>
      <c r="T242" t="s">
        <v>2339</v>
      </c>
      <c r="U242" t="s">
        <v>424</v>
      </c>
      <c r="Y242" t="str">
        <f>"04HSEAS"</f>
        <v>04HSEAS</v>
      </c>
      <c r="Z242" t="s">
        <v>499</v>
      </c>
      <c r="AA242" t="s">
        <v>1572</v>
      </c>
      <c r="AB242" t="s">
        <v>1573</v>
      </c>
      <c r="AC242" t="s">
        <v>1868</v>
      </c>
      <c r="AD242" t="s">
        <v>185</v>
      </c>
      <c r="AS242">
        <v>3.52</v>
      </c>
      <c r="AU242" t="s">
        <v>235</v>
      </c>
      <c r="AV242" t="s">
        <v>823</v>
      </c>
      <c r="AW242" t="s">
        <v>430</v>
      </c>
      <c r="AX242" t="s">
        <v>2340</v>
      </c>
      <c r="BM242" t="s">
        <v>2341</v>
      </c>
      <c r="BN242" t="s">
        <v>239</v>
      </c>
      <c r="BP242" t="s">
        <v>241</v>
      </c>
      <c r="BQ242" t="s">
        <v>195</v>
      </c>
      <c r="BS242">
        <v>14627</v>
      </c>
      <c r="CA242" t="s">
        <v>2342</v>
      </c>
      <c r="CD242" t="s">
        <v>195</v>
      </c>
      <c r="CM242" t="s">
        <v>2343</v>
      </c>
      <c r="CN242" t="s">
        <v>2342</v>
      </c>
      <c r="CQ242" t="s">
        <v>560</v>
      </c>
      <c r="CS242">
        <v>21531</v>
      </c>
      <c r="CT242" t="s">
        <v>2339</v>
      </c>
      <c r="CU242" t="s">
        <v>2344</v>
      </c>
    </row>
    <row r="243" spans="1:151" x14ac:dyDescent="0.2">
      <c r="A243">
        <v>42070</v>
      </c>
      <c r="B243" t="s">
        <v>2345</v>
      </c>
      <c r="C243" t="s">
        <v>2346</v>
      </c>
      <c r="D243" t="s">
        <v>2347</v>
      </c>
      <c r="E243" t="s">
        <v>2348</v>
      </c>
      <c r="F243" t="s">
        <v>171</v>
      </c>
      <c r="G243" t="str">
        <f>"0"</f>
        <v>0</v>
      </c>
      <c r="H243" s="1">
        <v>38347</v>
      </c>
      <c r="I243" t="s">
        <v>221</v>
      </c>
      <c r="K243" t="s">
        <v>2349</v>
      </c>
      <c r="L243" t="s">
        <v>2350</v>
      </c>
      <c r="M243" t="s">
        <v>205</v>
      </c>
      <c r="N243">
        <v>2024</v>
      </c>
      <c r="O243" t="s">
        <v>2271</v>
      </c>
      <c r="P243" t="s">
        <v>178</v>
      </c>
      <c r="Q243" t="s">
        <v>172</v>
      </c>
      <c r="S243">
        <v>32493962</v>
      </c>
      <c r="T243" t="s">
        <v>226</v>
      </c>
      <c r="Y243" t="str">
        <f>"01AS"</f>
        <v>01AS</v>
      </c>
      <c r="Z243" t="s">
        <v>227</v>
      </c>
      <c r="AA243" t="s">
        <v>833</v>
      </c>
      <c r="AB243" t="s">
        <v>834</v>
      </c>
      <c r="AC243" t="s">
        <v>2351</v>
      </c>
      <c r="AD243" t="s">
        <v>172</v>
      </c>
      <c r="AF243" t="s">
        <v>981</v>
      </c>
      <c r="AG243" t="s">
        <v>427</v>
      </c>
      <c r="AJ243" t="s">
        <v>835</v>
      </c>
      <c r="AK243" t="s">
        <v>172</v>
      </c>
      <c r="AS243">
        <v>3.1</v>
      </c>
      <c r="AU243" t="s">
        <v>472</v>
      </c>
      <c r="AV243" t="s">
        <v>473</v>
      </c>
      <c r="AW243" t="s">
        <v>264</v>
      </c>
      <c r="BM243" t="s">
        <v>2352</v>
      </c>
      <c r="BN243" t="s">
        <v>239</v>
      </c>
      <c r="BO243" t="s">
        <v>2353</v>
      </c>
      <c r="BP243" t="s">
        <v>241</v>
      </c>
      <c r="BQ243" t="s">
        <v>195</v>
      </c>
      <c r="BS243">
        <v>14627</v>
      </c>
      <c r="BZ243" t="s">
        <v>2354</v>
      </c>
      <c r="CB243" t="s">
        <v>267</v>
      </c>
      <c r="CD243" t="s">
        <v>195</v>
      </c>
      <c r="CF243">
        <v>14627</v>
      </c>
      <c r="CG243" t="s">
        <v>244</v>
      </c>
      <c r="CM243" t="s">
        <v>2355</v>
      </c>
      <c r="CO243" t="s">
        <v>2353</v>
      </c>
      <c r="CP243" t="s">
        <v>2356</v>
      </c>
      <c r="CQ243" t="s">
        <v>2079</v>
      </c>
      <c r="CS243" t="s">
        <v>2357</v>
      </c>
      <c r="CT243" t="s">
        <v>244</v>
      </c>
      <c r="CU243" t="s">
        <v>2358</v>
      </c>
    </row>
    <row r="244" spans="1:151" x14ac:dyDescent="0.2">
      <c r="A244">
        <v>25049</v>
      </c>
      <c r="B244" t="s">
        <v>2359</v>
      </c>
      <c r="C244" t="s">
        <v>2360</v>
      </c>
      <c r="D244" t="s">
        <v>2361</v>
      </c>
      <c r="E244" t="s">
        <v>2362</v>
      </c>
      <c r="F244" t="s">
        <v>171</v>
      </c>
      <c r="G244" t="s">
        <v>172</v>
      </c>
      <c r="H244" s="1">
        <v>35705</v>
      </c>
      <c r="I244" t="s">
        <v>221</v>
      </c>
      <c r="K244" t="s">
        <v>277</v>
      </c>
      <c r="L244" t="s">
        <v>278</v>
      </c>
      <c r="M244" t="s">
        <v>224</v>
      </c>
      <c r="N244">
        <v>2018</v>
      </c>
      <c r="O244" t="s">
        <v>354</v>
      </c>
      <c r="P244" t="s">
        <v>178</v>
      </c>
      <c r="Q244" t="s">
        <v>172</v>
      </c>
      <c r="S244">
        <v>30569775</v>
      </c>
      <c r="T244" t="s">
        <v>196</v>
      </c>
      <c r="W244" t="s">
        <v>2363</v>
      </c>
      <c r="X244">
        <v>5854068999</v>
      </c>
      <c r="Y244" t="s">
        <v>186</v>
      </c>
      <c r="Z244" t="s">
        <v>282</v>
      </c>
      <c r="AA244">
        <v>2019</v>
      </c>
      <c r="AB244">
        <v>2019</v>
      </c>
      <c r="AC244" t="s">
        <v>856</v>
      </c>
      <c r="AD244" t="s">
        <v>185</v>
      </c>
      <c r="AS244">
        <v>3.58</v>
      </c>
      <c r="AT244" t="s">
        <v>188</v>
      </c>
      <c r="AU244" t="s">
        <v>189</v>
      </c>
      <c r="AV244" t="s">
        <v>190</v>
      </c>
      <c r="AW244" t="s">
        <v>264</v>
      </c>
      <c r="BM244" t="s">
        <v>2364</v>
      </c>
      <c r="BN244" t="s">
        <v>193</v>
      </c>
      <c r="BP244" t="s">
        <v>194</v>
      </c>
      <c r="BQ244" t="s">
        <v>195</v>
      </c>
      <c r="BS244">
        <v>14627</v>
      </c>
      <c r="BT244" t="s">
        <v>196</v>
      </c>
      <c r="BU244">
        <v>3155700554</v>
      </c>
      <c r="BZ244" t="s">
        <v>2365</v>
      </c>
      <c r="CC244" t="s">
        <v>2366</v>
      </c>
      <c r="CD244" t="s">
        <v>195</v>
      </c>
      <c r="CF244">
        <v>13304</v>
      </c>
      <c r="CG244" t="s">
        <v>196</v>
      </c>
      <c r="CH244">
        <v>3155700554</v>
      </c>
      <c r="CM244" t="s">
        <v>2367</v>
      </c>
      <c r="CP244" t="s">
        <v>194</v>
      </c>
      <c r="CQ244" t="s">
        <v>195</v>
      </c>
      <c r="CS244">
        <v>14611</v>
      </c>
      <c r="CT244" t="s">
        <v>196</v>
      </c>
      <c r="CU244">
        <v>3155700554</v>
      </c>
      <c r="ED244" t="s">
        <v>195</v>
      </c>
      <c r="EG244" t="s">
        <v>196</v>
      </c>
      <c r="EH244">
        <v>3155700554</v>
      </c>
      <c r="EM244" t="s">
        <v>2365</v>
      </c>
      <c r="EP244" t="s">
        <v>2366</v>
      </c>
      <c r="EQ244" t="s">
        <v>195</v>
      </c>
      <c r="ES244">
        <v>13304</v>
      </c>
      <c r="ET244" t="s">
        <v>196</v>
      </c>
      <c r="EU244">
        <v>3155700554</v>
      </c>
    </row>
    <row r="245" spans="1:151" x14ac:dyDescent="0.2">
      <c r="A245">
        <v>27007</v>
      </c>
      <c r="B245" t="s">
        <v>2359</v>
      </c>
      <c r="C245" t="s">
        <v>2360</v>
      </c>
      <c r="D245" t="s">
        <v>2361</v>
      </c>
      <c r="E245" t="s">
        <v>2362</v>
      </c>
      <c r="F245" t="s">
        <v>171</v>
      </c>
      <c r="G245" t="s">
        <v>172</v>
      </c>
      <c r="H245" s="1">
        <v>35705</v>
      </c>
      <c r="I245" t="s">
        <v>221</v>
      </c>
      <c r="K245" t="s">
        <v>882</v>
      </c>
      <c r="L245" t="s">
        <v>318</v>
      </c>
      <c r="M245" t="s">
        <v>255</v>
      </c>
      <c r="N245" t="s">
        <v>1347</v>
      </c>
      <c r="O245" t="s">
        <v>1348</v>
      </c>
      <c r="P245" t="s">
        <v>178</v>
      </c>
      <c r="Q245" t="s">
        <v>172</v>
      </c>
      <c r="S245">
        <v>30569775</v>
      </c>
      <c r="T245" t="s">
        <v>196</v>
      </c>
      <c r="W245" t="s">
        <v>2363</v>
      </c>
      <c r="X245">
        <v>5854068999</v>
      </c>
      <c r="Y245" t="s">
        <v>186</v>
      </c>
      <c r="Z245" t="s">
        <v>282</v>
      </c>
      <c r="AA245">
        <v>2019</v>
      </c>
      <c r="AB245">
        <v>2019</v>
      </c>
      <c r="AC245" t="s">
        <v>856</v>
      </c>
      <c r="AD245" t="s">
        <v>185</v>
      </c>
      <c r="AS245">
        <v>3.58</v>
      </c>
      <c r="AT245" t="s">
        <v>188</v>
      </c>
      <c r="AU245" t="s">
        <v>189</v>
      </c>
      <c r="AV245" t="s">
        <v>190</v>
      </c>
      <c r="AW245" t="s">
        <v>264</v>
      </c>
      <c r="BM245" t="s">
        <v>2364</v>
      </c>
      <c r="BN245" t="s">
        <v>193</v>
      </c>
      <c r="BP245" t="s">
        <v>194</v>
      </c>
      <c r="BQ245" t="s">
        <v>195</v>
      </c>
      <c r="BS245">
        <v>14627</v>
      </c>
      <c r="BT245" t="s">
        <v>196</v>
      </c>
      <c r="BU245">
        <v>3155700554</v>
      </c>
      <c r="BZ245" t="s">
        <v>2365</v>
      </c>
      <c r="CC245" t="s">
        <v>2366</v>
      </c>
      <c r="CD245" t="s">
        <v>195</v>
      </c>
      <c r="CF245">
        <v>13304</v>
      </c>
      <c r="CG245" t="s">
        <v>196</v>
      </c>
      <c r="CH245">
        <v>3155700554</v>
      </c>
      <c r="CM245" t="s">
        <v>2367</v>
      </c>
      <c r="CP245" t="s">
        <v>194</v>
      </c>
      <c r="CQ245" t="s">
        <v>195</v>
      </c>
      <c r="CS245">
        <v>14611</v>
      </c>
      <c r="CT245" t="s">
        <v>196</v>
      </c>
      <c r="CU245">
        <v>3155700554</v>
      </c>
      <c r="ED245" t="s">
        <v>195</v>
      </c>
      <c r="EG245" t="s">
        <v>196</v>
      </c>
      <c r="EH245">
        <v>3155700554</v>
      </c>
      <c r="EM245" t="s">
        <v>2365</v>
      </c>
      <c r="EP245" t="s">
        <v>2366</v>
      </c>
      <c r="EQ245" t="s">
        <v>195</v>
      </c>
      <c r="ES245">
        <v>13304</v>
      </c>
      <c r="ET245" t="s">
        <v>196</v>
      </c>
      <c r="EU245">
        <v>3155700554</v>
      </c>
    </row>
    <row r="246" spans="1:151" x14ac:dyDescent="0.2">
      <c r="A246">
        <v>36662</v>
      </c>
      <c r="B246" t="s">
        <v>2368</v>
      </c>
      <c r="C246" t="s">
        <v>2369</v>
      </c>
      <c r="D246" t="s">
        <v>169</v>
      </c>
      <c r="E246" t="s">
        <v>2370</v>
      </c>
      <c r="F246" t="s">
        <v>171</v>
      </c>
      <c r="G246" t="s">
        <v>172</v>
      </c>
      <c r="H246" s="1">
        <v>36305</v>
      </c>
      <c r="I246" t="s">
        <v>221</v>
      </c>
      <c r="K246" t="s">
        <v>1493</v>
      </c>
      <c r="L246" t="s">
        <v>1158</v>
      </c>
      <c r="M246" t="s">
        <v>176</v>
      </c>
      <c r="N246">
        <v>2022</v>
      </c>
      <c r="O246" t="s">
        <v>555</v>
      </c>
      <c r="P246" t="s">
        <v>178</v>
      </c>
      <c r="Q246" t="s">
        <v>172</v>
      </c>
      <c r="S246">
        <v>30749238</v>
      </c>
      <c r="T246" t="s">
        <v>226</v>
      </c>
      <c r="Y246" t="str">
        <f>"01AS"</f>
        <v>01AS</v>
      </c>
      <c r="Z246" t="s">
        <v>227</v>
      </c>
      <c r="AA246" t="s">
        <v>321</v>
      </c>
      <c r="AC246" t="s">
        <v>2371</v>
      </c>
      <c r="AD246" t="s">
        <v>185</v>
      </c>
      <c r="AM246" t="s">
        <v>2372</v>
      </c>
      <c r="AS246">
        <v>3.15</v>
      </c>
      <c r="AU246" t="s">
        <v>235</v>
      </c>
      <c r="AV246" t="s">
        <v>236</v>
      </c>
      <c r="AW246" t="s">
        <v>294</v>
      </c>
      <c r="BF246" t="s">
        <v>474</v>
      </c>
      <c r="BG246" t="s">
        <v>474</v>
      </c>
      <c r="BM246" t="s">
        <v>2373</v>
      </c>
      <c r="BN246" t="s">
        <v>239</v>
      </c>
      <c r="BO246" t="s">
        <v>2374</v>
      </c>
      <c r="BP246" t="s">
        <v>241</v>
      </c>
      <c r="BQ246" t="s">
        <v>195</v>
      </c>
      <c r="BS246">
        <v>14627</v>
      </c>
      <c r="CD246" t="s">
        <v>195</v>
      </c>
      <c r="CM246" t="s">
        <v>2375</v>
      </c>
      <c r="CO246" t="s">
        <v>2374</v>
      </c>
      <c r="CP246" t="s">
        <v>2376</v>
      </c>
      <c r="CQ246" t="s">
        <v>247</v>
      </c>
      <c r="CS246">
        <v>13207</v>
      </c>
      <c r="CT246" t="s">
        <v>244</v>
      </c>
      <c r="CU246" t="s">
        <v>2377</v>
      </c>
    </row>
    <row r="247" spans="1:151" x14ac:dyDescent="0.2">
      <c r="A247">
        <v>46685</v>
      </c>
      <c r="B247" t="s">
        <v>2378</v>
      </c>
      <c r="C247" t="s">
        <v>2379</v>
      </c>
      <c r="E247" t="s">
        <v>2380</v>
      </c>
      <c r="F247" t="s">
        <v>171</v>
      </c>
      <c r="G247" t="str">
        <f>"0"</f>
        <v>0</v>
      </c>
      <c r="H247" s="1">
        <v>38495</v>
      </c>
      <c r="I247" t="s">
        <v>173</v>
      </c>
      <c r="K247" t="s">
        <v>1961</v>
      </c>
      <c r="M247" t="s">
        <v>176</v>
      </c>
      <c r="N247">
        <v>2026</v>
      </c>
      <c r="O247" t="s">
        <v>508</v>
      </c>
      <c r="P247" t="s">
        <v>509</v>
      </c>
      <c r="Q247" t="s">
        <v>172</v>
      </c>
      <c r="S247">
        <v>32524406</v>
      </c>
      <c r="T247" t="s">
        <v>226</v>
      </c>
      <c r="Y247" t="str">
        <f>"01AS"</f>
        <v>01AS</v>
      </c>
      <c r="Z247" t="s">
        <v>227</v>
      </c>
      <c r="AA247" t="s">
        <v>228</v>
      </c>
      <c r="AB247" t="s">
        <v>229</v>
      </c>
      <c r="AC247" t="s">
        <v>2381</v>
      </c>
      <c r="AD247" t="s">
        <v>185</v>
      </c>
      <c r="AS247">
        <v>2.46</v>
      </c>
      <c r="AU247" t="s">
        <v>472</v>
      </c>
      <c r="AV247" t="s">
        <v>473</v>
      </c>
      <c r="AW247" t="s">
        <v>715</v>
      </c>
      <c r="BM247" t="s">
        <v>2382</v>
      </c>
      <c r="BN247" t="s">
        <v>239</v>
      </c>
      <c r="BO247" t="s">
        <v>2383</v>
      </c>
      <c r="BP247" t="s">
        <v>241</v>
      </c>
      <c r="BQ247" t="s">
        <v>195</v>
      </c>
      <c r="BS247">
        <v>14627</v>
      </c>
      <c r="CD247" t="s">
        <v>195</v>
      </c>
      <c r="CM247" t="s">
        <v>2384</v>
      </c>
      <c r="CO247" t="s">
        <v>2383</v>
      </c>
      <c r="CP247" t="s">
        <v>2385</v>
      </c>
      <c r="CQ247" t="s">
        <v>2386</v>
      </c>
      <c r="CS247" t="s">
        <v>2387</v>
      </c>
      <c r="CT247" t="s">
        <v>244</v>
      </c>
      <c r="CU247" t="s">
        <v>2388</v>
      </c>
    </row>
    <row r="248" spans="1:151" x14ac:dyDescent="0.2">
      <c r="A248">
        <v>42085</v>
      </c>
      <c r="B248" t="s">
        <v>2378</v>
      </c>
      <c r="C248" t="s">
        <v>2379</v>
      </c>
      <c r="E248" t="s">
        <v>2380</v>
      </c>
      <c r="F248" t="s">
        <v>171</v>
      </c>
      <c r="G248" t="str">
        <f>"0"</f>
        <v>0</v>
      </c>
      <c r="H248" s="1">
        <v>38495</v>
      </c>
      <c r="I248" t="s">
        <v>173</v>
      </c>
      <c r="K248" t="s">
        <v>290</v>
      </c>
      <c r="L248" t="s">
        <v>291</v>
      </c>
      <c r="M248" t="s">
        <v>205</v>
      </c>
      <c r="N248">
        <v>2024</v>
      </c>
      <c r="O248" t="s">
        <v>2271</v>
      </c>
      <c r="P248" t="s">
        <v>178</v>
      </c>
      <c r="Q248" t="s">
        <v>172</v>
      </c>
      <c r="S248">
        <v>32524406</v>
      </c>
      <c r="T248" t="s">
        <v>226</v>
      </c>
      <c r="Y248" t="str">
        <f>"01AS"</f>
        <v>01AS</v>
      </c>
      <c r="Z248" t="s">
        <v>227</v>
      </c>
      <c r="AA248" t="s">
        <v>228</v>
      </c>
      <c r="AB248" t="s">
        <v>229</v>
      </c>
      <c r="AC248" t="s">
        <v>2381</v>
      </c>
      <c r="AD248" t="s">
        <v>185</v>
      </c>
      <c r="AS248">
        <v>2.46</v>
      </c>
      <c r="AU248" t="s">
        <v>472</v>
      </c>
      <c r="AV248" t="s">
        <v>473</v>
      </c>
      <c r="AW248" t="s">
        <v>715</v>
      </c>
      <c r="BM248" t="s">
        <v>2382</v>
      </c>
      <c r="BN248" t="s">
        <v>239</v>
      </c>
      <c r="BO248" t="s">
        <v>2383</v>
      </c>
      <c r="BP248" t="s">
        <v>241</v>
      </c>
      <c r="BQ248" t="s">
        <v>195</v>
      </c>
      <c r="BS248">
        <v>14627</v>
      </c>
      <c r="CD248" t="s">
        <v>195</v>
      </c>
      <c r="CM248" t="s">
        <v>2384</v>
      </c>
      <c r="CO248" t="s">
        <v>2383</v>
      </c>
      <c r="CP248" t="s">
        <v>2385</v>
      </c>
      <c r="CQ248" t="s">
        <v>2386</v>
      </c>
      <c r="CS248" t="s">
        <v>2387</v>
      </c>
      <c r="CT248" t="s">
        <v>244</v>
      </c>
      <c r="CU248" t="s">
        <v>2388</v>
      </c>
    </row>
    <row r="249" spans="1:151" x14ac:dyDescent="0.2">
      <c r="A249">
        <v>26243</v>
      </c>
      <c r="B249" t="s">
        <v>2389</v>
      </c>
      <c r="C249" t="s">
        <v>2390</v>
      </c>
      <c r="E249" t="s">
        <v>2391</v>
      </c>
      <c r="F249" t="s">
        <v>171</v>
      </c>
      <c r="H249" s="1">
        <v>35465</v>
      </c>
      <c r="I249" t="s">
        <v>221</v>
      </c>
      <c r="J249" t="s">
        <v>2392</v>
      </c>
      <c r="K249" t="s">
        <v>1807</v>
      </c>
      <c r="L249" t="s">
        <v>633</v>
      </c>
      <c r="M249" t="s">
        <v>224</v>
      </c>
      <c r="N249">
        <v>2018</v>
      </c>
      <c r="O249" t="s">
        <v>354</v>
      </c>
      <c r="P249" t="s">
        <v>178</v>
      </c>
      <c r="Q249" t="s">
        <v>185</v>
      </c>
      <c r="BM249" t="s">
        <v>2393</v>
      </c>
      <c r="BO249" t="s">
        <v>2394</v>
      </c>
      <c r="BP249" t="s">
        <v>2394</v>
      </c>
      <c r="BQ249" t="s">
        <v>214</v>
      </c>
      <c r="BR249" t="s">
        <v>2395</v>
      </c>
      <c r="BS249">
        <v>33449</v>
      </c>
      <c r="BT249" t="s">
        <v>226</v>
      </c>
      <c r="BU249">
        <v>2039188566</v>
      </c>
      <c r="BV249" t="s">
        <v>2396</v>
      </c>
      <c r="BW249">
        <v>2039188566</v>
      </c>
      <c r="BX249" t="s">
        <v>2397</v>
      </c>
      <c r="BY249" t="s">
        <v>2398</v>
      </c>
    </row>
    <row r="250" spans="1:151" x14ac:dyDescent="0.2">
      <c r="A250">
        <v>24860</v>
      </c>
      <c r="B250" t="s">
        <v>2399</v>
      </c>
      <c r="C250" t="s">
        <v>2400</v>
      </c>
      <c r="D250" t="s">
        <v>169</v>
      </c>
      <c r="E250" t="s">
        <v>2401</v>
      </c>
      <c r="F250" t="s">
        <v>171</v>
      </c>
      <c r="G250" t="s">
        <v>172</v>
      </c>
      <c r="H250" s="1">
        <v>35953</v>
      </c>
      <c r="I250" t="s">
        <v>173</v>
      </c>
      <c r="K250" t="s">
        <v>222</v>
      </c>
      <c r="L250" t="s">
        <v>223</v>
      </c>
      <c r="M250" t="s">
        <v>224</v>
      </c>
      <c r="N250">
        <v>2018</v>
      </c>
      <c r="O250" t="s">
        <v>354</v>
      </c>
      <c r="P250" t="s">
        <v>178</v>
      </c>
      <c r="Q250" t="s">
        <v>172</v>
      </c>
      <c r="S250">
        <v>29943388</v>
      </c>
      <c r="T250" t="s">
        <v>196</v>
      </c>
      <c r="W250" t="s">
        <v>2402</v>
      </c>
      <c r="X250">
        <v>5085201753</v>
      </c>
      <c r="Y250" t="s">
        <v>186</v>
      </c>
      <c r="Z250" t="s">
        <v>183</v>
      </c>
      <c r="AA250">
        <v>2020</v>
      </c>
      <c r="AB250">
        <v>2020</v>
      </c>
      <c r="AC250" t="s">
        <v>283</v>
      </c>
      <c r="AD250" t="s">
        <v>185</v>
      </c>
      <c r="AF250" t="s">
        <v>186</v>
      </c>
      <c r="AG250" t="s">
        <v>183</v>
      </c>
      <c r="AH250">
        <v>2020</v>
      </c>
      <c r="AI250">
        <v>2020</v>
      </c>
      <c r="AJ250" t="s">
        <v>1442</v>
      </c>
      <c r="AK250" t="s">
        <v>185</v>
      </c>
      <c r="AS250">
        <v>3.99</v>
      </c>
      <c r="AT250" t="s">
        <v>188</v>
      </c>
      <c r="AU250" t="s">
        <v>189</v>
      </c>
      <c r="AV250" t="s">
        <v>190</v>
      </c>
      <c r="AW250" t="s">
        <v>264</v>
      </c>
      <c r="BM250" t="s">
        <v>2403</v>
      </c>
      <c r="BN250" t="s">
        <v>193</v>
      </c>
      <c r="BP250" t="s">
        <v>194</v>
      </c>
      <c r="BQ250" t="s">
        <v>195</v>
      </c>
      <c r="BS250">
        <v>14627</v>
      </c>
      <c r="BT250" t="s">
        <v>196</v>
      </c>
      <c r="BU250">
        <v>5085201753</v>
      </c>
      <c r="BZ250" t="s">
        <v>2404</v>
      </c>
      <c r="CC250" t="s">
        <v>2405</v>
      </c>
      <c r="CD250" t="s">
        <v>401</v>
      </c>
      <c r="CF250" t="str">
        <f>"02056"</f>
        <v>02056</v>
      </c>
      <c r="CG250" t="s">
        <v>196</v>
      </c>
      <c r="CH250">
        <v>5085201753</v>
      </c>
      <c r="CM250" t="s">
        <v>1525</v>
      </c>
      <c r="CP250" t="s">
        <v>194</v>
      </c>
      <c r="CQ250" t="s">
        <v>195</v>
      </c>
      <c r="CS250">
        <v>14627</v>
      </c>
      <c r="CT250" t="s">
        <v>196</v>
      </c>
      <c r="CU250">
        <v>5085301734</v>
      </c>
      <c r="ED250" t="s">
        <v>401</v>
      </c>
      <c r="EG250" t="s">
        <v>196</v>
      </c>
      <c r="EH250">
        <v>5085201753</v>
      </c>
      <c r="EM250" t="s">
        <v>2404</v>
      </c>
      <c r="EP250" t="s">
        <v>2405</v>
      </c>
      <c r="EQ250" t="s">
        <v>401</v>
      </c>
      <c r="ES250" t="str">
        <f>"02056"</f>
        <v>02056</v>
      </c>
      <c r="ET250" t="s">
        <v>196</v>
      </c>
      <c r="EU250">
        <v>5085201753</v>
      </c>
    </row>
    <row r="251" spans="1:151" x14ac:dyDescent="0.2">
      <c r="A251">
        <v>37976</v>
      </c>
      <c r="B251" t="s">
        <v>2406</v>
      </c>
      <c r="C251" t="s">
        <v>2407</v>
      </c>
      <c r="D251" t="s">
        <v>2408</v>
      </c>
      <c r="E251" t="s">
        <v>2409</v>
      </c>
      <c r="F251" t="s">
        <v>171</v>
      </c>
      <c r="G251" t="str">
        <f>"0"</f>
        <v>0</v>
      </c>
      <c r="H251" s="1">
        <v>37354</v>
      </c>
      <c r="I251" t="s">
        <v>221</v>
      </c>
      <c r="K251" t="s">
        <v>1074</v>
      </c>
      <c r="L251" t="s">
        <v>318</v>
      </c>
      <c r="M251" t="s">
        <v>176</v>
      </c>
      <c r="N251">
        <v>2023</v>
      </c>
      <c r="O251" t="s">
        <v>1048</v>
      </c>
      <c r="P251" t="s">
        <v>178</v>
      </c>
      <c r="Q251" t="s">
        <v>172</v>
      </c>
      <c r="S251">
        <v>31730068</v>
      </c>
      <c r="T251" t="s">
        <v>226</v>
      </c>
      <c r="Y251" t="str">
        <f>"01AS"</f>
        <v>01AS</v>
      </c>
      <c r="Z251" t="s">
        <v>227</v>
      </c>
      <c r="AA251" t="s">
        <v>320</v>
      </c>
      <c r="AB251" t="s">
        <v>321</v>
      </c>
      <c r="AC251" t="s">
        <v>322</v>
      </c>
      <c r="AD251" t="s">
        <v>185</v>
      </c>
      <c r="AM251" t="s">
        <v>1819</v>
      </c>
      <c r="AS251">
        <v>3.62</v>
      </c>
      <c r="AU251" t="s">
        <v>235</v>
      </c>
      <c r="AV251" t="s">
        <v>236</v>
      </c>
      <c r="AW251" t="s">
        <v>952</v>
      </c>
      <c r="BM251" t="s">
        <v>2410</v>
      </c>
      <c r="BN251" t="s">
        <v>239</v>
      </c>
      <c r="BO251" t="s">
        <v>2411</v>
      </c>
      <c r="BP251" t="s">
        <v>241</v>
      </c>
      <c r="BQ251" t="s">
        <v>195</v>
      </c>
      <c r="BS251">
        <v>14627</v>
      </c>
      <c r="CD251" t="s">
        <v>195</v>
      </c>
      <c r="CM251" t="s">
        <v>2412</v>
      </c>
      <c r="CO251" t="s">
        <v>2411</v>
      </c>
      <c r="CP251" t="s">
        <v>2413</v>
      </c>
      <c r="CQ251" t="s">
        <v>541</v>
      </c>
      <c r="CS251" t="str">
        <f>"01775-1543"</f>
        <v>01775-1543</v>
      </c>
      <c r="CT251" t="s">
        <v>244</v>
      </c>
      <c r="CU251" t="s">
        <v>2414</v>
      </c>
    </row>
    <row r="252" spans="1:151" x14ac:dyDescent="0.2">
      <c r="A252">
        <v>41664</v>
      </c>
      <c r="B252" t="s">
        <v>2406</v>
      </c>
      <c r="C252" t="s">
        <v>2407</v>
      </c>
      <c r="D252" t="s">
        <v>2408</v>
      </c>
      <c r="E252" t="s">
        <v>2409</v>
      </c>
      <c r="F252" t="s">
        <v>171</v>
      </c>
      <c r="G252" t="str">
        <f>"0"</f>
        <v>0</v>
      </c>
      <c r="H252" s="1">
        <v>37354</v>
      </c>
      <c r="I252" t="s">
        <v>221</v>
      </c>
      <c r="K252" t="s">
        <v>1866</v>
      </c>
      <c r="L252" t="s">
        <v>1867</v>
      </c>
      <c r="M252" t="s">
        <v>255</v>
      </c>
      <c r="N252" t="s">
        <v>256</v>
      </c>
      <c r="O252" t="s">
        <v>257</v>
      </c>
      <c r="P252" t="s">
        <v>178</v>
      </c>
      <c r="Q252" t="s">
        <v>172</v>
      </c>
      <c r="S252">
        <v>31730068</v>
      </c>
      <c r="T252" t="s">
        <v>226</v>
      </c>
      <c r="Y252" t="str">
        <f>"01AS"</f>
        <v>01AS</v>
      </c>
      <c r="Z252" t="s">
        <v>227</v>
      </c>
      <c r="AA252" t="s">
        <v>320</v>
      </c>
      <c r="AB252" t="s">
        <v>321</v>
      </c>
      <c r="AC252" t="s">
        <v>322</v>
      </c>
      <c r="AD252" t="s">
        <v>185</v>
      </c>
      <c r="AM252" t="s">
        <v>1819</v>
      </c>
      <c r="AS252">
        <v>3.62</v>
      </c>
      <c r="AU252" t="s">
        <v>235</v>
      </c>
      <c r="AV252" t="s">
        <v>236</v>
      </c>
      <c r="AW252" t="s">
        <v>952</v>
      </c>
      <c r="BM252" t="s">
        <v>2410</v>
      </c>
      <c r="BN252" t="s">
        <v>239</v>
      </c>
      <c r="BO252" t="s">
        <v>2411</v>
      </c>
      <c r="BP252" t="s">
        <v>241</v>
      </c>
      <c r="BQ252" t="s">
        <v>195</v>
      </c>
      <c r="BS252">
        <v>14627</v>
      </c>
      <c r="CD252" t="s">
        <v>195</v>
      </c>
      <c r="CM252" t="s">
        <v>2412</v>
      </c>
      <c r="CO252" t="s">
        <v>2411</v>
      </c>
      <c r="CP252" t="s">
        <v>2413</v>
      </c>
      <c r="CQ252" t="s">
        <v>541</v>
      </c>
      <c r="CS252" t="str">
        <f>"01775-1543"</f>
        <v>01775-1543</v>
      </c>
      <c r="CT252" t="s">
        <v>244</v>
      </c>
      <c r="CU252" t="s">
        <v>2414</v>
      </c>
    </row>
    <row r="253" spans="1:151" x14ac:dyDescent="0.2">
      <c r="A253">
        <v>27929</v>
      </c>
      <c r="B253" t="s">
        <v>1782</v>
      </c>
      <c r="C253" t="s">
        <v>2415</v>
      </c>
      <c r="D253" t="s">
        <v>2416</v>
      </c>
      <c r="E253" t="s">
        <v>2417</v>
      </c>
      <c r="F253" t="s">
        <v>171</v>
      </c>
      <c r="G253" t="str">
        <f>"0"</f>
        <v>0</v>
      </c>
      <c r="K253" t="s">
        <v>610</v>
      </c>
      <c r="L253" t="s">
        <v>969</v>
      </c>
      <c r="M253" t="s">
        <v>176</v>
      </c>
      <c r="N253">
        <v>2019</v>
      </c>
      <c r="O253" t="s">
        <v>482</v>
      </c>
      <c r="P253" t="s">
        <v>178</v>
      </c>
      <c r="Q253" t="s">
        <v>172</v>
      </c>
      <c r="S253">
        <v>31268578</v>
      </c>
      <c r="T253" t="s">
        <v>196</v>
      </c>
      <c r="Y253" t="s">
        <v>613</v>
      </c>
      <c r="Z253" t="s">
        <v>614</v>
      </c>
      <c r="AA253" t="s">
        <v>615</v>
      </c>
      <c r="AB253" t="s">
        <v>259</v>
      </c>
      <c r="AC253" t="s">
        <v>2418</v>
      </c>
      <c r="AD253" t="s">
        <v>185</v>
      </c>
      <c r="AS253" t="str">
        <f>"0"</f>
        <v>0</v>
      </c>
      <c r="AT253" t="s">
        <v>188</v>
      </c>
      <c r="AU253" t="s">
        <v>189</v>
      </c>
      <c r="AV253" t="s">
        <v>190</v>
      </c>
      <c r="AW253" t="s">
        <v>264</v>
      </c>
      <c r="BM253" t="s">
        <v>2419</v>
      </c>
      <c r="BN253" t="s">
        <v>2420</v>
      </c>
      <c r="BP253" t="s">
        <v>2421</v>
      </c>
      <c r="BQ253" t="s">
        <v>195</v>
      </c>
      <c r="BS253">
        <v>14450</v>
      </c>
      <c r="BT253" t="s">
        <v>196</v>
      </c>
      <c r="BU253">
        <v>5852369469</v>
      </c>
      <c r="BZ253" t="s">
        <v>2419</v>
      </c>
      <c r="CA253" t="s">
        <v>2420</v>
      </c>
      <c r="CC253" t="s">
        <v>2421</v>
      </c>
      <c r="CD253" t="s">
        <v>195</v>
      </c>
      <c r="CF253">
        <v>14450</v>
      </c>
      <c r="CG253" t="s">
        <v>196</v>
      </c>
      <c r="CH253">
        <v>5852369469</v>
      </c>
      <c r="CM253" t="s">
        <v>2419</v>
      </c>
      <c r="CN253" t="s">
        <v>2420</v>
      </c>
      <c r="CP253" t="s">
        <v>2421</v>
      </c>
      <c r="CQ253" t="s">
        <v>195</v>
      </c>
      <c r="CS253">
        <v>14450</v>
      </c>
      <c r="CT253" t="s">
        <v>196</v>
      </c>
      <c r="CU253">
        <v>5852369469</v>
      </c>
      <c r="DT253" t="s">
        <v>226</v>
      </c>
    </row>
    <row r="254" spans="1:151" x14ac:dyDescent="0.2">
      <c r="A254">
        <v>27600</v>
      </c>
      <c r="B254" t="s">
        <v>2197</v>
      </c>
      <c r="C254" t="s">
        <v>2422</v>
      </c>
      <c r="D254" t="s">
        <v>2423</v>
      </c>
      <c r="E254" t="s">
        <v>2424</v>
      </c>
      <c r="F254" t="s">
        <v>171</v>
      </c>
      <c r="G254" t="str">
        <f>"0"</f>
        <v>0</v>
      </c>
      <c r="K254" t="s">
        <v>2425</v>
      </c>
      <c r="L254" t="s">
        <v>2426</v>
      </c>
      <c r="M254" t="s">
        <v>205</v>
      </c>
      <c r="N254">
        <v>2019</v>
      </c>
      <c r="O254" t="s">
        <v>206</v>
      </c>
      <c r="P254" t="s">
        <v>178</v>
      </c>
      <c r="Q254" t="s">
        <v>172</v>
      </c>
      <c r="S254">
        <v>31398077</v>
      </c>
      <c r="T254" t="s">
        <v>196</v>
      </c>
      <c r="W254" t="s">
        <v>2427</v>
      </c>
      <c r="X254">
        <v>8326233802</v>
      </c>
      <c r="Y254" t="s">
        <v>186</v>
      </c>
      <c r="Z254" t="s">
        <v>183</v>
      </c>
      <c r="AA254">
        <v>2022</v>
      </c>
      <c r="AB254">
        <v>2022</v>
      </c>
      <c r="AC254" t="s">
        <v>752</v>
      </c>
      <c r="AD254" t="s">
        <v>172</v>
      </c>
      <c r="AS254">
        <v>3.49</v>
      </c>
      <c r="AT254" t="s">
        <v>188</v>
      </c>
      <c r="AU254" t="s">
        <v>189</v>
      </c>
      <c r="AV254" t="s">
        <v>190</v>
      </c>
      <c r="AW254" t="s">
        <v>264</v>
      </c>
      <c r="BM254" t="s">
        <v>2428</v>
      </c>
      <c r="BN254" t="s">
        <v>193</v>
      </c>
      <c r="BP254" t="s">
        <v>194</v>
      </c>
      <c r="BQ254" t="s">
        <v>195</v>
      </c>
      <c r="BS254">
        <v>14627</v>
      </c>
      <c r="BT254" t="s">
        <v>196</v>
      </c>
      <c r="BU254">
        <v>8326233802</v>
      </c>
      <c r="BZ254" t="s">
        <v>2429</v>
      </c>
      <c r="CC254" t="s">
        <v>2430</v>
      </c>
      <c r="CD254" t="s">
        <v>344</v>
      </c>
      <c r="CF254">
        <v>770363910</v>
      </c>
      <c r="CG254" t="s">
        <v>196</v>
      </c>
      <c r="CH254">
        <v>8326233802</v>
      </c>
      <c r="CM254" t="s">
        <v>2431</v>
      </c>
      <c r="CP254" t="s">
        <v>194</v>
      </c>
      <c r="CQ254" t="s">
        <v>195</v>
      </c>
      <c r="CS254">
        <v>77036</v>
      </c>
      <c r="CT254" t="s">
        <v>196</v>
      </c>
      <c r="CU254">
        <v>8326233802</v>
      </c>
      <c r="ED254" t="s">
        <v>344</v>
      </c>
      <c r="EG254" t="s">
        <v>196</v>
      </c>
      <c r="EH254">
        <v>8326233802</v>
      </c>
      <c r="EM254" t="s">
        <v>2429</v>
      </c>
      <c r="EP254" t="s">
        <v>2430</v>
      </c>
      <c r="EQ254" t="s">
        <v>344</v>
      </c>
      <c r="ES254">
        <v>770363910</v>
      </c>
      <c r="ET254" t="s">
        <v>196</v>
      </c>
      <c r="EU254">
        <v>8326233802</v>
      </c>
    </row>
    <row r="255" spans="1:151" x14ac:dyDescent="0.2">
      <c r="A255">
        <v>32532</v>
      </c>
      <c r="B255" t="s">
        <v>2432</v>
      </c>
      <c r="C255" t="s">
        <v>2433</v>
      </c>
      <c r="D255" t="s">
        <v>2399</v>
      </c>
      <c r="E255" t="s">
        <v>2434</v>
      </c>
      <c r="F255" t="s">
        <v>171</v>
      </c>
      <c r="G255" t="s">
        <v>172</v>
      </c>
      <c r="H255" s="1">
        <v>36322</v>
      </c>
      <c r="I255" t="s">
        <v>173</v>
      </c>
      <c r="K255" t="s">
        <v>2435</v>
      </c>
      <c r="L255" t="s">
        <v>2436</v>
      </c>
      <c r="M255" t="s">
        <v>255</v>
      </c>
      <c r="N255" t="s">
        <v>421</v>
      </c>
      <c r="O255" t="s">
        <v>422</v>
      </c>
      <c r="P255" t="s">
        <v>178</v>
      </c>
      <c r="Q255" t="s">
        <v>172</v>
      </c>
      <c r="S255">
        <v>30648098</v>
      </c>
      <c r="T255" t="s">
        <v>226</v>
      </c>
      <c r="Y255" t="str">
        <f>"04HSEAS"</f>
        <v>04HSEAS</v>
      </c>
      <c r="Z255" t="s">
        <v>499</v>
      </c>
      <c r="AA255" t="s">
        <v>320</v>
      </c>
      <c r="AB255" t="s">
        <v>321</v>
      </c>
      <c r="AC255" t="s">
        <v>1612</v>
      </c>
      <c r="AD255" t="s">
        <v>185</v>
      </c>
      <c r="AS255">
        <v>3.98</v>
      </c>
      <c r="AT255" t="s">
        <v>429</v>
      </c>
      <c r="AU255" t="s">
        <v>235</v>
      </c>
      <c r="AV255" t="s">
        <v>236</v>
      </c>
      <c r="AW255" t="s">
        <v>264</v>
      </c>
      <c r="BM255" t="s">
        <v>2437</v>
      </c>
      <c r="BN255" t="s">
        <v>239</v>
      </c>
      <c r="BO255" t="s">
        <v>2438</v>
      </c>
      <c r="BP255" t="s">
        <v>241</v>
      </c>
      <c r="BQ255" t="s">
        <v>195</v>
      </c>
      <c r="BS255">
        <v>14627</v>
      </c>
      <c r="CD255" t="s">
        <v>195</v>
      </c>
      <c r="CM255" t="s">
        <v>2439</v>
      </c>
      <c r="CO255" t="s">
        <v>2438</v>
      </c>
      <c r="CP255" t="s">
        <v>2440</v>
      </c>
      <c r="CQ255" t="s">
        <v>247</v>
      </c>
      <c r="CS255">
        <v>12018</v>
      </c>
      <c r="CT255" t="s">
        <v>244</v>
      </c>
      <c r="CU255" t="s">
        <v>2441</v>
      </c>
      <c r="DM255" t="s">
        <v>2442</v>
      </c>
      <c r="DP255" t="s">
        <v>2440</v>
      </c>
      <c r="DQ255" t="s">
        <v>195</v>
      </c>
      <c r="DR255" t="s">
        <v>1053</v>
      </c>
      <c r="DS255">
        <v>12018</v>
      </c>
      <c r="DT255" t="s">
        <v>226</v>
      </c>
      <c r="DU255" t="s">
        <v>2443</v>
      </c>
      <c r="DW255" t="s">
        <v>2443</v>
      </c>
      <c r="DX255" t="s">
        <v>2444</v>
      </c>
      <c r="DY255" t="s">
        <v>406</v>
      </c>
    </row>
    <row r="256" spans="1:151" x14ac:dyDescent="0.2">
      <c r="A256">
        <v>27027</v>
      </c>
      <c r="B256" t="s">
        <v>2432</v>
      </c>
      <c r="C256" t="s">
        <v>2433</v>
      </c>
      <c r="D256" t="s">
        <v>2399</v>
      </c>
      <c r="E256" t="s">
        <v>2434</v>
      </c>
      <c r="F256" t="s">
        <v>171</v>
      </c>
      <c r="G256" t="s">
        <v>172</v>
      </c>
      <c r="H256" s="1">
        <v>36322</v>
      </c>
      <c r="I256" t="s">
        <v>173</v>
      </c>
      <c r="K256" t="s">
        <v>2435</v>
      </c>
      <c r="L256" t="s">
        <v>2201</v>
      </c>
      <c r="M256" t="s">
        <v>255</v>
      </c>
      <c r="N256" t="s">
        <v>1347</v>
      </c>
      <c r="O256" t="s">
        <v>1348</v>
      </c>
      <c r="P256" t="s">
        <v>178</v>
      </c>
      <c r="Q256" t="s">
        <v>172</v>
      </c>
      <c r="S256">
        <v>30648098</v>
      </c>
      <c r="T256" t="s">
        <v>226</v>
      </c>
      <c r="Y256" t="str">
        <f>"04HSEAS"</f>
        <v>04HSEAS</v>
      </c>
      <c r="Z256" t="s">
        <v>499</v>
      </c>
      <c r="AA256" t="s">
        <v>320</v>
      </c>
      <c r="AB256" t="s">
        <v>321</v>
      </c>
      <c r="AC256" t="s">
        <v>1612</v>
      </c>
      <c r="AD256" t="s">
        <v>185</v>
      </c>
      <c r="AS256">
        <v>3.98</v>
      </c>
      <c r="AT256" t="s">
        <v>429</v>
      </c>
      <c r="AU256" t="s">
        <v>235</v>
      </c>
      <c r="AV256" t="s">
        <v>236</v>
      </c>
      <c r="AW256" t="s">
        <v>264</v>
      </c>
      <c r="BM256" t="s">
        <v>2437</v>
      </c>
      <c r="BN256" t="s">
        <v>239</v>
      </c>
      <c r="BO256" t="s">
        <v>2438</v>
      </c>
      <c r="BP256" t="s">
        <v>241</v>
      </c>
      <c r="BQ256" t="s">
        <v>195</v>
      </c>
      <c r="BS256">
        <v>14627</v>
      </c>
      <c r="CD256" t="s">
        <v>195</v>
      </c>
      <c r="CM256" t="s">
        <v>2439</v>
      </c>
      <c r="CO256" t="s">
        <v>2438</v>
      </c>
      <c r="CP256" t="s">
        <v>2440</v>
      </c>
      <c r="CQ256" t="s">
        <v>247</v>
      </c>
      <c r="CS256">
        <v>12018</v>
      </c>
      <c r="CT256" t="s">
        <v>244</v>
      </c>
      <c r="CU256" t="s">
        <v>2441</v>
      </c>
      <c r="DM256" t="s">
        <v>2442</v>
      </c>
      <c r="DP256" t="s">
        <v>2440</v>
      </c>
      <c r="DQ256" t="s">
        <v>195</v>
      </c>
      <c r="DR256" t="s">
        <v>1053</v>
      </c>
      <c r="DS256">
        <v>12018</v>
      </c>
      <c r="DT256" t="s">
        <v>226</v>
      </c>
      <c r="DU256" t="s">
        <v>2443</v>
      </c>
      <c r="DW256" t="s">
        <v>2443</v>
      </c>
      <c r="DX256" t="s">
        <v>2444</v>
      </c>
      <c r="DY256" t="s">
        <v>406</v>
      </c>
    </row>
    <row r="257" spans="1:151" x14ac:dyDescent="0.2">
      <c r="A257">
        <v>19825</v>
      </c>
      <c r="B257" t="s">
        <v>1095</v>
      </c>
      <c r="C257" t="s">
        <v>2445</v>
      </c>
      <c r="D257" t="s">
        <v>2446</v>
      </c>
      <c r="E257" t="s">
        <v>2447</v>
      </c>
      <c r="F257" t="s">
        <v>171</v>
      </c>
      <c r="G257" t="s">
        <v>172</v>
      </c>
      <c r="H257" s="1">
        <v>35455</v>
      </c>
      <c r="I257" t="s">
        <v>173</v>
      </c>
      <c r="K257" t="s">
        <v>2448</v>
      </c>
      <c r="L257" t="s">
        <v>2449</v>
      </c>
      <c r="M257" t="s">
        <v>306</v>
      </c>
      <c r="N257">
        <v>2017</v>
      </c>
      <c r="O257" t="s">
        <v>646</v>
      </c>
      <c r="P257" t="s">
        <v>178</v>
      </c>
      <c r="Q257" t="s">
        <v>172</v>
      </c>
      <c r="S257">
        <v>29493326</v>
      </c>
      <c r="T257" t="s">
        <v>196</v>
      </c>
      <c r="W257" t="s">
        <v>2450</v>
      </c>
      <c r="X257">
        <v>7346780904</v>
      </c>
      <c r="Y257" t="s">
        <v>186</v>
      </c>
      <c r="Z257" t="s">
        <v>282</v>
      </c>
      <c r="AA257">
        <v>2019</v>
      </c>
      <c r="AB257">
        <v>2019</v>
      </c>
      <c r="AC257" t="s">
        <v>1280</v>
      </c>
      <c r="AD257" t="s">
        <v>185</v>
      </c>
      <c r="AE257" t="s">
        <v>1950</v>
      </c>
      <c r="AS257">
        <v>3.57</v>
      </c>
      <c r="AT257" t="s">
        <v>188</v>
      </c>
      <c r="AU257" t="s">
        <v>189</v>
      </c>
      <c r="AV257" t="s">
        <v>190</v>
      </c>
      <c r="AW257" t="s">
        <v>294</v>
      </c>
      <c r="BM257" t="s">
        <v>887</v>
      </c>
      <c r="BP257" t="s">
        <v>194</v>
      </c>
      <c r="BQ257" t="s">
        <v>195</v>
      </c>
      <c r="BS257">
        <v>14627</v>
      </c>
      <c r="BT257" t="s">
        <v>196</v>
      </c>
      <c r="BU257">
        <v>9784135009</v>
      </c>
      <c r="BZ257" t="s">
        <v>2451</v>
      </c>
      <c r="CC257" t="s">
        <v>2452</v>
      </c>
      <c r="CD257" t="s">
        <v>401</v>
      </c>
      <c r="CF257" t="str">
        <f>"01106"</f>
        <v>01106</v>
      </c>
      <c r="CG257" t="s">
        <v>196</v>
      </c>
      <c r="CH257">
        <v>9784135009</v>
      </c>
      <c r="CM257" t="s">
        <v>997</v>
      </c>
      <c r="CP257" t="s">
        <v>194</v>
      </c>
      <c r="CQ257" t="s">
        <v>195</v>
      </c>
      <c r="CS257">
        <v>14627</v>
      </c>
      <c r="CT257" t="s">
        <v>196</v>
      </c>
      <c r="CU257">
        <v>9784135009</v>
      </c>
      <c r="ED257" t="s">
        <v>401</v>
      </c>
      <c r="EG257" t="s">
        <v>196</v>
      </c>
      <c r="EH257">
        <v>9784135009</v>
      </c>
      <c r="EM257" t="s">
        <v>2451</v>
      </c>
      <c r="EP257" t="s">
        <v>2452</v>
      </c>
      <c r="EQ257" t="s">
        <v>401</v>
      </c>
      <c r="ES257" t="str">
        <f>"01106"</f>
        <v>01106</v>
      </c>
      <c r="ET257" t="s">
        <v>196</v>
      </c>
      <c r="EU257">
        <v>9784135009</v>
      </c>
    </row>
    <row r="258" spans="1:151" x14ac:dyDescent="0.2">
      <c r="A258">
        <v>14672</v>
      </c>
      <c r="B258" t="s">
        <v>1095</v>
      </c>
      <c r="C258" t="s">
        <v>2445</v>
      </c>
      <c r="D258" t="s">
        <v>2446</v>
      </c>
      <c r="E258" t="s">
        <v>2447</v>
      </c>
      <c r="F258" t="s">
        <v>171</v>
      </c>
      <c r="G258" t="s">
        <v>172</v>
      </c>
      <c r="H258" s="1">
        <v>35455</v>
      </c>
      <c r="I258" t="s">
        <v>173</v>
      </c>
      <c r="K258" t="s">
        <v>439</v>
      </c>
      <c r="L258" t="s">
        <v>175</v>
      </c>
      <c r="M258" t="s">
        <v>224</v>
      </c>
      <c r="N258">
        <v>2016</v>
      </c>
      <c r="O258" t="s">
        <v>410</v>
      </c>
      <c r="P258" t="s">
        <v>363</v>
      </c>
      <c r="Q258" t="s">
        <v>172</v>
      </c>
      <c r="S258">
        <v>29493326</v>
      </c>
      <c r="T258" t="s">
        <v>196</v>
      </c>
      <c r="W258" t="s">
        <v>2450</v>
      </c>
      <c r="X258">
        <v>7346780904</v>
      </c>
      <c r="Y258" t="s">
        <v>186</v>
      </c>
      <c r="Z258" t="s">
        <v>282</v>
      </c>
      <c r="AA258">
        <v>2019</v>
      </c>
      <c r="AB258">
        <v>2019</v>
      </c>
      <c r="AC258" t="s">
        <v>1280</v>
      </c>
      <c r="AD258" t="s">
        <v>185</v>
      </c>
      <c r="AE258" t="s">
        <v>1950</v>
      </c>
      <c r="AS258">
        <v>3.57</v>
      </c>
      <c r="AT258" t="s">
        <v>188</v>
      </c>
      <c r="AU258" t="s">
        <v>189</v>
      </c>
      <c r="AV258" t="s">
        <v>190</v>
      </c>
      <c r="AW258" t="s">
        <v>294</v>
      </c>
      <c r="BM258" t="s">
        <v>887</v>
      </c>
      <c r="BP258" t="s">
        <v>194</v>
      </c>
      <c r="BQ258" t="s">
        <v>195</v>
      </c>
      <c r="BS258">
        <v>14627</v>
      </c>
      <c r="BT258" t="s">
        <v>196</v>
      </c>
      <c r="BU258">
        <v>9784135009</v>
      </c>
      <c r="BZ258" t="s">
        <v>2451</v>
      </c>
      <c r="CC258" t="s">
        <v>2452</v>
      </c>
      <c r="CD258" t="s">
        <v>401</v>
      </c>
      <c r="CF258" t="str">
        <f>"01106"</f>
        <v>01106</v>
      </c>
      <c r="CG258" t="s">
        <v>196</v>
      </c>
      <c r="CH258">
        <v>9784135009</v>
      </c>
      <c r="CM258" t="s">
        <v>997</v>
      </c>
      <c r="CP258" t="s">
        <v>194</v>
      </c>
      <c r="CQ258" t="s">
        <v>195</v>
      </c>
      <c r="CS258">
        <v>14627</v>
      </c>
      <c r="CT258" t="s">
        <v>196</v>
      </c>
      <c r="CU258">
        <v>9784135009</v>
      </c>
      <c r="ED258" t="s">
        <v>401</v>
      </c>
      <c r="EG258" t="s">
        <v>196</v>
      </c>
      <c r="EH258">
        <v>9784135009</v>
      </c>
      <c r="EM258" t="s">
        <v>2451</v>
      </c>
      <c r="EP258" t="s">
        <v>2452</v>
      </c>
      <c r="EQ258" t="s">
        <v>401</v>
      </c>
      <c r="ES258" t="str">
        <f>"01106"</f>
        <v>01106</v>
      </c>
      <c r="ET258" t="s">
        <v>196</v>
      </c>
      <c r="EU258">
        <v>9784135009</v>
      </c>
    </row>
    <row r="259" spans="1:151" x14ac:dyDescent="0.2">
      <c r="A259">
        <v>31483</v>
      </c>
      <c r="B259" t="s">
        <v>2453</v>
      </c>
      <c r="C259" t="s">
        <v>2454</v>
      </c>
      <c r="D259" t="s">
        <v>957</v>
      </c>
      <c r="E259" t="s">
        <v>2455</v>
      </c>
      <c r="F259" t="s">
        <v>171</v>
      </c>
      <c r="G259" t="str">
        <f>"0"</f>
        <v>0</v>
      </c>
      <c r="K259" t="s">
        <v>882</v>
      </c>
      <c r="L259" t="s">
        <v>318</v>
      </c>
      <c r="M259" t="s">
        <v>255</v>
      </c>
      <c r="N259" t="s">
        <v>421</v>
      </c>
      <c r="O259" t="s">
        <v>422</v>
      </c>
      <c r="P259" t="s">
        <v>178</v>
      </c>
      <c r="Q259" t="s">
        <v>172</v>
      </c>
      <c r="S259">
        <v>30707627</v>
      </c>
      <c r="T259" t="s">
        <v>226</v>
      </c>
      <c r="Y259" t="str">
        <f>"01AS"</f>
        <v>01AS</v>
      </c>
      <c r="Z259" t="s">
        <v>227</v>
      </c>
      <c r="AA259" t="s">
        <v>320</v>
      </c>
      <c r="AB259" t="s">
        <v>321</v>
      </c>
      <c r="AC259" t="s">
        <v>922</v>
      </c>
      <c r="AD259" t="s">
        <v>185</v>
      </c>
      <c r="AF259" t="s">
        <v>426</v>
      </c>
      <c r="AJ259" t="s">
        <v>2456</v>
      </c>
      <c r="AK259" t="s">
        <v>185</v>
      </c>
      <c r="AM259" t="s">
        <v>2457</v>
      </c>
      <c r="AN259" t="s">
        <v>2458</v>
      </c>
      <c r="AS259">
        <v>3.99</v>
      </c>
      <c r="AT259" t="s">
        <v>429</v>
      </c>
      <c r="AU259" t="s">
        <v>472</v>
      </c>
      <c r="AV259" t="s">
        <v>473</v>
      </c>
      <c r="AW259" t="s">
        <v>264</v>
      </c>
      <c r="BM259" t="s">
        <v>2459</v>
      </c>
      <c r="BN259" t="s">
        <v>239</v>
      </c>
      <c r="BO259" t="s">
        <v>2460</v>
      </c>
      <c r="BP259" t="s">
        <v>241</v>
      </c>
      <c r="BQ259" t="s">
        <v>195</v>
      </c>
      <c r="BS259">
        <v>14627</v>
      </c>
      <c r="CD259" t="s">
        <v>195</v>
      </c>
      <c r="CM259" t="s">
        <v>2461</v>
      </c>
      <c r="CO259" t="s">
        <v>2460</v>
      </c>
      <c r="CP259" t="s">
        <v>2462</v>
      </c>
      <c r="CQ259" t="s">
        <v>247</v>
      </c>
      <c r="CS259">
        <v>10510</v>
      </c>
      <c r="CT259" t="s">
        <v>244</v>
      </c>
      <c r="CU259" t="s">
        <v>2463</v>
      </c>
    </row>
    <row r="260" spans="1:151" x14ac:dyDescent="0.2">
      <c r="A260">
        <v>26402</v>
      </c>
      <c r="B260" t="s">
        <v>2464</v>
      </c>
      <c r="C260" t="s">
        <v>2465</v>
      </c>
      <c r="D260" t="s">
        <v>2466</v>
      </c>
      <c r="E260" t="s">
        <v>2467</v>
      </c>
      <c r="F260" t="s">
        <v>171</v>
      </c>
      <c r="G260" t="s">
        <v>172</v>
      </c>
      <c r="H260" s="1">
        <v>35704</v>
      </c>
      <c r="I260" t="s">
        <v>173</v>
      </c>
      <c r="K260" t="s">
        <v>2468</v>
      </c>
      <c r="M260" t="s">
        <v>176</v>
      </c>
      <c r="N260">
        <v>2019</v>
      </c>
      <c r="O260" t="s">
        <v>482</v>
      </c>
      <c r="P260" t="s">
        <v>363</v>
      </c>
      <c r="Q260" t="s">
        <v>172</v>
      </c>
      <c r="S260">
        <v>31321884</v>
      </c>
      <c r="T260" t="s">
        <v>1611</v>
      </c>
      <c r="U260" t="s">
        <v>424</v>
      </c>
      <c r="Y260" t="str">
        <f>"01AS"</f>
        <v>01AS</v>
      </c>
      <c r="Z260" t="s">
        <v>227</v>
      </c>
      <c r="AA260" t="s">
        <v>320</v>
      </c>
      <c r="AB260" t="s">
        <v>321</v>
      </c>
      <c r="AC260" t="s">
        <v>425</v>
      </c>
      <c r="AD260" t="s">
        <v>185</v>
      </c>
      <c r="AS260">
        <v>3.61</v>
      </c>
      <c r="AT260" t="s">
        <v>1261</v>
      </c>
      <c r="AU260" t="s">
        <v>472</v>
      </c>
      <c r="AV260" t="s">
        <v>473</v>
      </c>
      <c r="AW260" t="s">
        <v>430</v>
      </c>
      <c r="BM260" t="s">
        <v>2469</v>
      </c>
      <c r="BN260" t="s">
        <v>239</v>
      </c>
      <c r="BO260" t="s">
        <v>2470</v>
      </c>
      <c r="BP260" t="s">
        <v>241</v>
      </c>
      <c r="BQ260" t="s">
        <v>195</v>
      </c>
      <c r="BS260">
        <v>14627</v>
      </c>
      <c r="CA260" t="s">
        <v>2471</v>
      </c>
      <c r="CD260" t="s">
        <v>195</v>
      </c>
      <c r="CM260" t="s">
        <v>2472</v>
      </c>
      <c r="CN260" t="s">
        <v>2471</v>
      </c>
      <c r="CO260" t="s">
        <v>2470</v>
      </c>
      <c r="CP260" t="s">
        <v>2470</v>
      </c>
      <c r="CQ260" t="s">
        <v>2473</v>
      </c>
      <c r="CS260">
        <v>60500</v>
      </c>
      <c r="CT260" t="s">
        <v>1611</v>
      </c>
      <c r="CU260" t="s">
        <v>2474</v>
      </c>
    </row>
    <row r="261" spans="1:151" x14ac:dyDescent="0.2">
      <c r="A261">
        <v>17881</v>
      </c>
      <c r="B261" t="s">
        <v>2475</v>
      </c>
      <c r="C261" t="s">
        <v>2476</v>
      </c>
      <c r="D261" t="s">
        <v>2477</v>
      </c>
      <c r="E261" t="s">
        <v>2478</v>
      </c>
      <c r="F261" t="s">
        <v>171</v>
      </c>
      <c r="G261" t="s">
        <v>172</v>
      </c>
      <c r="H261" s="1">
        <v>34677</v>
      </c>
      <c r="I261" t="s">
        <v>221</v>
      </c>
      <c r="K261" t="s">
        <v>409</v>
      </c>
      <c r="M261" t="s">
        <v>224</v>
      </c>
      <c r="N261">
        <v>2016</v>
      </c>
      <c r="O261" t="s">
        <v>410</v>
      </c>
      <c r="P261" t="s">
        <v>363</v>
      </c>
      <c r="Q261" t="s">
        <v>172</v>
      </c>
      <c r="R261" t="s">
        <v>510</v>
      </c>
      <c r="S261">
        <v>28251415</v>
      </c>
      <c r="BM261" t="s">
        <v>2479</v>
      </c>
    </row>
    <row r="262" spans="1:151" x14ac:dyDescent="0.2">
      <c r="A262">
        <v>46271</v>
      </c>
      <c r="B262" t="s">
        <v>2480</v>
      </c>
      <c r="C262" t="s">
        <v>2481</v>
      </c>
      <c r="E262" t="s">
        <v>2482</v>
      </c>
      <c r="F262" t="s">
        <v>171</v>
      </c>
      <c r="G262" t="str">
        <f>"0"</f>
        <v>0</v>
      </c>
      <c r="H262" s="1">
        <v>36511</v>
      </c>
      <c r="I262" t="s">
        <v>173</v>
      </c>
      <c r="K262" t="s">
        <v>2085</v>
      </c>
      <c r="L262" t="s">
        <v>2483</v>
      </c>
      <c r="M262" t="s">
        <v>1389</v>
      </c>
      <c r="N262">
        <v>2025</v>
      </c>
      <c r="O262" t="s">
        <v>2484</v>
      </c>
      <c r="P262" t="s">
        <v>178</v>
      </c>
      <c r="Q262" t="s">
        <v>172</v>
      </c>
      <c r="R262" t="s">
        <v>510</v>
      </c>
      <c r="S262">
        <v>32636567</v>
      </c>
      <c r="BM262" t="s">
        <v>2485</v>
      </c>
    </row>
    <row r="263" spans="1:151" x14ac:dyDescent="0.2">
      <c r="A263">
        <v>46356</v>
      </c>
      <c r="B263" t="s">
        <v>2480</v>
      </c>
      <c r="C263" t="s">
        <v>2481</v>
      </c>
      <c r="E263" t="s">
        <v>2482</v>
      </c>
      <c r="F263" t="s">
        <v>171</v>
      </c>
      <c r="G263" t="str">
        <f>"0"</f>
        <v>0</v>
      </c>
      <c r="H263" s="1">
        <v>36511</v>
      </c>
      <c r="I263" t="s">
        <v>173</v>
      </c>
      <c r="K263" t="s">
        <v>2085</v>
      </c>
      <c r="L263" t="s">
        <v>2172</v>
      </c>
      <c r="M263" t="s">
        <v>224</v>
      </c>
      <c r="N263">
        <v>2025</v>
      </c>
      <c r="O263" t="s">
        <v>528</v>
      </c>
      <c r="P263" t="s">
        <v>178</v>
      </c>
      <c r="Q263" t="s">
        <v>172</v>
      </c>
      <c r="R263" t="s">
        <v>510</v>
      </c>
      <c r="S263">
        <v>32636567</v>
      </c>
      <c r="BM263" t="s">
        <v>2485</v>
      </c>
    </row>
    <row r="264" spans="1:151" x14ac:dyDescent="0.2">
      <c r="A264">
        <v>45553</v>
      </c>
      <c r="B264" t="s">
        <v>2486</v>
      </c>
      <c r="C264" t="s">
        <v>2487</v>
      </c>
      <c r="E264" t="s">
        <v>1213</v>
      </c>
      <c r="F264" t="s">
        <v>171</v>
      </c>
      <c r="G264" t="str">
        <f>"0"</f>
        <v>0</v>
      </c>
      <c r="H264" s="1">
        <v>28730</v>
      </c>
      <c r="I264" t="s">
        <v>221</v>
      </c>
      <c r="K264" t="s">
        <v>769</v>
      </c>
      <c r="L264" t="s">
        <v>2488</v>
      </c>
      <c r="M264" t="s">
        <v>176</v>
      </c>
      <c r="N264">
        <v>2025</v>
      </c>
      <c r="O264" t="s">
        <v>677</v>
      </c>
      <c r="P264" t="s">
        <v>178</v>
      </c>
      <c r="Q264" t="s">
        <v>172</v>
      </c>
      <c r="R264" t="s">
        <v>510</v>
      </c>
      <c r="S264">
        <v>26939995</v>
      </c>
      <c r="BM264" t="s">
        <v>2489</v>
      </c>
    </row>
    <row r="265" spans="1:151" x14ac:dyDescent="0.2">
      <c r="A265">
        <v>12562</v>
      </c>
      <c r="B265" t="s">
        <v>2490</v>
      </c>
      <c r="C265" t="s">
        <v>2491</v>
      </c>
      <c r="E265" t="s">
        <v>2492</v>
      </c>
      <c r="F265" t="s">
        <v>171</v>
      </c>
      <c r="G265" t="s">
        <v>172</v>
      </c>
      <c r="H265" s="1">
        <v>34601</v>
      </c>
      <c r="I265" t="s">
        <v>173</v>
      </c>
      <c r="K265" t="s">
        <v>481</v>
      </c>
      <c r="M265" t="s">
        <v>176</v>
      </c>
      <c r="N265">
        <v>2016</v>
      </c>
      <c r="O265" t="s">
        <v>634</v>
      </c>
      <c r="P265" t="s">
        <v>363</v>
      </c>
      <c r="Q265" t="s">
        <v>172</v>
      </c>
      <c r="S265">
        <v>28290421</v>
      </c>
      <c r="T265" t="s">
        <v>2493</v>
      </c>
      <c r="U265" t="s">
        <v>180</v>
      </c>
      <c r="V265" s="2">
        <v>42876</v>
      </c>
      <c r="W265" t="s">
        <v>2494</v>
      </c>
      <c r="X265">
        <v>7323254007</v>
      </c>
      <c r="Y265" t="s">
        <v>186</v>
      </c>
      <c r="Z265" t="s">
        <v>282</v>
      </c>
      <c r="AA265">
        <v>2017</v>
      </c>
      <c r="AB265">
        <v>2017</v>
      </c>
      <c r="AC265" t="s">
        <v>382</v>
      </c>
      <c r="AD265" t="s">
        <v>172</v>
      </c>
      <c r="AS265">
        <v>3.08</v>
      </c>
      <c r="AT265" t="s">
        <v>188</v>
      </c>
      <c r="AU265" t="s">
        <v>189</v>
      </c>
      <c r="AV265" t="s">
        <v>190</v>
      </c>
      <c r="AW265" t="s">
        <v>191</v>
      </c>
      <c r="BM265" t="s">
        <v>2495</v>
      </c>
      <c r="BN265" t="s">
        <v>487</v>
      </c>
      <c r="BP265" t="s">
        <v>194</v>
      </c>
      <c r="BQ265" t="s">
        <v>195</v>
      </c>
      <c r="BS265">
        <v>14627</v>
      </c>
      <c r="BT265" t="s">
        <v>196</v>
      </c>
      <c r="BU265">
        <v>3478823020</v>
      </c>
      <c r="BZ265" t="s">
        <v>2496</v>
      </c>
      <c r="CA265" t="s">
        <v>2497</v>
      </c>
      <c r="CC265" t="s">
        <v>2498</v>
      </c>
      <c r="CF265">
        <v>1206</v>
      </c>
      <c r="CG265" t="s">
        <v>2493</v>
      </c>
      <c r="CH265" t="s">
        <v>2499</v>
      </c>
      <c r="CM265" t="s">
        <v>2500</v>
      </c>
      <c r="CN265" t="s">
        <v>487</v>
      </c>
      <c r="CP265" t="s">
        <v>194</v>
      </c>
      <c r="CQ265" t="s">
        <v>195</v>
      </c>
      <c r="CS265">
        <v>14620</v>
      </c>
      <c r="CT265" t="s">
        <v>196</v>
      </c>
      <c r="CU265">
        <v>3478823020</v>
      </c>
      <c r="CZ265" t="s">
        <v>2496</v>
      </c>
      <c r="DA265" t="s">
        <v>2497</v>
      </c>
      <c r="DC265" t="s">
        <v>2498</v>
      </c>
      <c r="DF265">
        <v>1206</v>
      </c>
      <c r="DG265" t="s">
        <v>2493</v>
      </c>
      <c r="DH265" t="s">
        <v>2499</v>
      </c>
      <c r="EM265" t="s">
        <v>2496</v>
      </c>
      <c r="EN265" t="s">
        <v>2497</v>
      </c>
      <c r="EP265" t="s">
        <v>2498</v>
      </c>
      <c r="ES265">
        <v>1206</v>
      </c>
      <c r="ET265" t="s">
        <v>2493</v>
      </c>
      <c r="EU265" t="s">
        <v>2499</v>
      </c>
    </row>
    <row r="266" spans="1:151" x14ac:dyDescent="0.2">
      <c r="A266">
        <v>27000</v>
      </c>
      <c r="B266" t="s">
        <v>1175</v>
      </c>
      <c r="C266" t="s">
        <v>2501</v>
      </c>
      <c r="E266" t="s">
        <v>2502</v>
      </c>
      <c r="F266" t="s">
        <v>171</v>
      </c>
      <c r="G266" t="str">
        <f>"0"</f>
        <v>0</v>
      </c>
      <c r="K266" t="s">
        <v>760</v>
      </c>
      <c r="L266" t="s">
        <v>761</v>
      </c>
      <c r="M266" t="s">
        <v>306</v>
      </c>
      <c r="N266">
        <v>2018</v>
      </c>
      <c r="O266" t="s">
        <v>307</v>
      </c>
      <c r="P266" t="s">
        <v>178</v>
      </c>
      <c r="Q266" t="s">
        <v>172</v>
      </c>
      <c r="S266">
        <v>30826175</v>
      </c>
      <c r="T266" t="s">
        <v>196</v>
      </c>
      <c r="Y266" t="s">
        <v>613</v>
      </c>
      <c r="Z266" t="s">
        <v>614</v>
      </c>
      <c r="AA266" t="s">
        <v>615</v>
      </c>
      <c r="AB266" t="s">
        <v>259</v>
      </c>
      <c r="AC266" t="s">
        <v>762</v>
      </c>
      <c r="AD266" t="s">
        <v>185</v>
      </c>
      <c r="AS266" t="str">
        <f>"0"</f>
        <v>0</v>
      </c>
      <c r="AT266" t="s">
        <v>188</v>
      </c>
      <c r="AU266" t="s">
        <v>189</v>
      </c>
      <c r="AV266" t="s">
        <v>190</v>
      </c>
      <c r="AW266" t="s">
        <v>264</v>
      </c>
      <c r="BM266" t="s">
        <v>2503</v>
      </c>
      <c r="BN266" t="s">
        <v>2504</v>
      </c>
      <c r="BP266" t="s">
        <v>2505</v>
      </c>
      <c r="BQ266" t="s">
        <v>1150</v>
      </c>
      <c r="BS266" t="str">
        <f>"08002"</f>
        <v>08002</v>
      </c>
      <c r="BT266" t="s">
        <v>196</v>
      </c>
      <c r="BU266">
        <v>6094131398</v>
      </c>
      <c r="BZ266" t="s">
        <v>2503</v>
      </c>
      <c r="CA266" t="s">
        <v>2504</v>
      </c>
      <c r="CC266" t="s">
        <v>2505</v>
      </c>
      <c r="CD266" t="s">
        <v>1150</v>
      </c>
      <c r="CF266" t="str">
        <f>"08002"</f>
        <v>08002</v>
      </c>
      <c r="CG266" t="s">
        <v>196</v>
      </c>
      <c r="CH266">
        <v>6094131398</v>
      </c>
      <c r="CM266" t="s">
        <v>2503</v>
      </c>
      <c r="CN266" t="s">
        <v>2504</v>
      </c>
      <c r="CP266" t="s">
        <v>2505</v>
      </c>
      <c r="CQ266" t="s">
        <v>1150</v>
      </c>
      <c r="CS266" t="str">
        <f>"08002"</f>
        <v>08002</v>
      </c>
      <c r="CT266" t="s">
        <v>196</v>
      </c>
      <c r="CU266">
        <v>6094131398</v>
      </c>
    </row>
    <row r="267" spans="1:151" x14ac:dyDescent="0.2">
      <c r="A267">
        <v>46209</v>
      </c>
      <c r="B267" t="s">
        <v>2506</v>
      </c>
      <c r="C267" t="s">
        <v>2507</v>
      </c>
      <c r="E267" t="s">
        <v>2508</v>
      </c>
      <c r="F267" t="s">
        <v>171</v>
      </c>
      <c r="I267" t="s">
        <v>221</v>
      </c>
      <c r="K267" t="s">
        <v>895</v>
      </c>
      <c r="L267" t="s">
        <v>896</v>
      </c>
      <c r="M267" t="s">
        <v>224</v>
      </c>
      <c r="N267">
        <v>2025</v>
      </c>
      <c r="O267" t="s">
        <v>528</v>
      </c>
      <c r="P267" t="s">
        <v>178</v>
      </c>
      <c r="Q267" t="s">
        <v>185</v>
      </c>
      <c r="BM267" t="s">
        <v>2509</v>
      </c>
      <c r="BP267" t="s">
        <v>720</v>
      </c>
      <c r="BQ267" t="s">
        <v>195</v>
      </c>
      <c r="BS267">
        <v>11231</v>
      </c>
      <c r="BT267" t="s">
        <v>226</v>
      </c>
      <c r="BU267">
        <v>5105792201</v>
      </c>
    </row>
    <row r="268" spans="1:151" x14ac:dyDescent="0.2">
      <c r="A268">
        <v>38536</v>
      </c>
      <c r="B268" t="s">
        <v>2510</v>
      </c>
      <c r="C268" t="s">
        <v>2511</v>
      </c>
      <c r="D268" t="s">
        <v>2512</v>
      </c>
      <c r="E268" t="s">
        <v>2513</v>
      </c>
      <c r="F268" t="s">
        <v>171</v>
      </c>
      <c r="G268" t="str">
        <f>"0"</f>
        <v>0</v>
      </c>
      <c r="H268" s="1">
        <v>37384</v>
      </c>
      <c r="I268" t="s">
        <v>221</v>
      </c>
      <c r="K268" t="s">
        <v>2514</v>
      </c>
      <c r="L268" t="s">
        <v>2515</v>
      </c>
      <c r="M268" t="s">
        <v>306</v>
      </c>
      <c r="N268">
        <v>2023</v>
      </c>
      <c r="O268" t="s">
        <v>908</v>
      </c>
      <c r="P268" t="s">
        <v>178</v>
      </c>
      <c r="Q268" t="s">
        <v>172</v>
      </c>
      <c r="S268">
        <v>31839433</v>
      </c>
      <c r="T268" t="s">
        <v>226</v>
      </c>
      <c r="Y268" t="str">
        <f>"01AS"</f>
        <v>01AS</v>
      </c>
      <c r="Z268" t="s">
        <v>499</v>
      </c>
      <c r="AA268" t="s">
        <v>320</v>
      </c>
      <c r="AB268" t="s">
        <v>321</v>
      </c>
      <c r="AC268" t="s">
        <v>821</v>
      </c>
      <c r="AD268" t="s">
        <v>185</v>
      </c>
      <c r="AM268" t="s">
        <v>1004</v>
      </c>
      <c r="AN268" t="s">
        <v>680</v>
      </c>
      <c r="AS268">
        <v>3.89</v>
      </c>
      <c r="AU268" t="s">
        <v>235</v>
      </c>
      <c r="AV268" t="s">
        <v>823</v>
      </c>
      <c r="AW268" t="s">
        <v>264</v>
      </c>
      <c r="BM268" t="s">
        <v>2516</v>
      </c>
      <c r="BN268" t="s">
        <v>239</v>
      </c>
      <c r="BO268" t="s">
        <v>2517</v>
      </c>
      <c r="BP268" t="s">
        <v>241</v>
      </c>
      <c r="BQ268" t="s">
        <v>195</v>
      </c>
      <c r="BS268">
        <v>14627</v>
      </c>
      <c r="CD268" t="s">
        <v>195</v>
      </c>
      <c r="CM268" t="s">
        <v>2518</v>
      </c>
      <c r="CO268" t="s">
        <v>2517</v>
      </c>
      <c r="CP268" t="s">
        <v>2519</v>
      </c>
      <c r="CQ268" t="s">
        <v>247</v>
      </c>
      <c r="CS268" t="str">
        <f>"07848-3102"</f>
        <v>07848-3102</v>
      </c>
      <c r="CT268" t="s">
        <v>244</v>
      </c>
      <c r="CU268" t="s">
        <v>2520</v>
      </c>
    </row>
    <row r="269" spans="1:151" x14ac:dyDescent="0.2">
      <c r="A269">
        <v>19590</v>
      </c>
      <c r="B269" t="s">
        <v>2521</v>
      </c>
      <c r="C269" t="s">
        <v>2522</v>
      </c>
      <c r="E269" t="s">
        <v>2523</v>
      </c>
      <c r="F269" t="s">
        <v>2524</v>
      </c>
      <c r="G269" t="s">
        <v>172</v>
      </c>
      <c r="H269" s="1">
        <v>35143</v>
      </c>
      <c r="I269" t="s">
        <v>221</v>
      </c>
      <c r="K269" t="s">
        <v>1078</v>
      </c>
      <c r="L269" t="s">
        <v>2525</v>
      </c>
      <c r="M269" t="s">
        <v>176</v>
      </c>
      <c r="N269">
        <v>2017</v>
      </c>
      <c r="O269" t="s">
        <v>177</v>
      </c>
      <c r="P269" t="s">
        <v>178</v>
      </c>
      <c r="Q269" t="s">
        <v>172</v>
      </c>
      <c r="S269">
        <v>28778974</v>
      </c>
      <c r="T269" t="s">
        <v>196</v>
      </c>
      <c r="W269" t="s">
        <v>2526</v>
      </c>
      <c r="X269">
        <v>7036242438</v>
      </c>
      <c r="Y269" t="s">
        <v>186</v>
      </c>
      <c r="Z269" t="s">
        <v>282</v>
      </c>
      <c r="AA269">
        <v>2018</v>
      </c>
      <c r="AB269">
        <v>2018</v>
      </c>
      <c r="AC269" t="s">
        <v>2260</v>
      </c>
      <c r="AD269" t="s">
        <v>185</v>
      </c>
      <c r="AM269" t="s">
        <v>992</v>
      </c>
      <c r="AS269">
        <v>3.52</v>
      </c>
      <c r="AT269" t="s">
        <v>188</v>
      </c>
      <c r="AU269" t="s">
        <v>189</v>
      </c>
      <c r="AV269" t="s">
        <v>190</v>
      </c>
      <c r="AW269" t="s">
        <v>264</v>
      </c>
      <c r="BM269" t="s">
        <v>2527</v>
      </c>
      <c r="BN269" t="s">
        <v>193</v>
      </c>
      <c r="BP269" t="s">
        <v>194</v>
      </c>
      <c r="BQ269" t="s">
        <v>195</v>
      </c>
      <c r="BS269">
        <v>14627</v>
      </c>
      <c r="BT269" t="s">
        <v>196</v>
      </c>
      <c r="BU269">
        <v>2402779558</v>
      </c>
      <c r="BZ269" t="s">
        <v>2528</v>
      </c>
      <c r="CC269" t="s">
        <v>2529</v>
      </c>
      <c r="CD269" t="s">
        <v>849</v>
      </c>
      <c r="CF269">
        <v>20815</v>
      </c>
      <c r="CG269" t="s">
        <v>196</v>
      </c>
      <c r="CH269">
        <v>2402779558</v>
      </c>
      <c r="CM269" t="s">
        <v>2530</v>
      </c>
      <c r="CN269" t="s">
        <v>2531</v>
      </c>
      <c r="CP269" t="s">
        <v>194</v>
      </c>
      <c r="CQ269" t="s">
        <v>195</v>
      </c>
      <c r="CS269">
        <v>14627</v>
      </c>
      <c r="CT269" t="s">
        <v>196</v>
      </c>
      <c r="CU269">
        <v>2402779558</v>
      </c>
      <c r="ED269" t="s">
        <v>849</v>
      </c>
      <c r="EG269" t="s">
        <v>196</v>
      </c>
      <c r="EH269">
        <v>2402779558</v>
      </c>
      <c r="EM269" t="s">
        <v>2528</v>
      </c>
      <c r="EP269" t="s">
        <v>2529</v>
      </c>
      <c r="EQ269" t="s">
        <v>849</v>
      </c>
      <c r="ES269">
        <v>20815</v>
      </c>
      <c r="ET269" t="s">
        <v>196</v>
      </c>
      <c r="EU269">
        <v>2402779558</v>
      </c>
    </row>
    <row r="270" spans="1:151" x14ac:dyDescent="0.2">
      <c r="A270">
        <v>26247</v>
      </c>
      <c r="B270" t="s">
        <v>1354</v>
      </c>
      <c r="C270" t="s">
        <v>2532</v>
      </c>
      <c r="D270" t="s">
        <v>2533</v>
      </c>
      <c r="E270" t="s">
        <v>2534</v>
      </c>
      <c r="F270" t="s">
        <v>171</v>
      </c>
      <c r="H270" s="1">
        <v>34662</v>
      </c>
      <c r="I270" t="s">
        <v>173</v>
      </c>
      <c r="K270" t="s">
        <v>1807</v>
      </c>
      <c r="L270" t="s">
        <v>633</v>
      </c>
      <c r="M270" t="s">
        <v>224</v>
      </c>
      <c r="N270">
        <v>2018</v>
      </c>
      <c r="O270" t="s">
        <v>354</v>
      </c>
      <c r="P270" t="s">
        <v>178</v>
      </c>
      <c r="Q270" t="s">
        <v>185</v>
      </c>
      <c r="BM270" t="s">
        <v>2535</v>
      </c>
      <c r="BO270" t="s">
        <v>2536</v>
      </c>
      <c r="BP270" t="s">
        <v>2537</v>
      </c>
      <c r="BQ270" t="s">
        <v>214</v>
      </c>
      <c r="BR270" t="s">
        <v>214</v>
      </c>
      <c r="BS270">
        <v>32955</v>
      </c>
      <c r="BT270" t="s">
        <v>226</v>
      </c>
      <c r="BU270">
        <v>3213059645</v>
      </c>
      <c r="BW270">
        <v>3213059645</v>
      </c>
      <c r="BX270" t="s">
        <v>2538</v>
      </c>
      <c r="BY270" t="s">
        <v>1712</v>
      </c>
    </row>
    <row r="271" spans="1:151" x14ac:dyDescent="0.2">
      <c r="A271">
        <v>12761</v>
      </c>
      <c r="B271" t="s">
        <v>2539</v>
      </c>
      <c r="C271" t="s">
        <v>2540</v>
      </c>
      <c r="E271" t="s">
        <v>2541</v>
      </c>
      <c r="F271" t="s">
        <v>171</v>
      </c>
      <c r="G271" t="s">
        <v>172</v>
      </c>
      <c r="H271" s="1">
        <v>34827</v>
      </c>
      <c r="I271" t="s">
        <v>221</v>
      </c>
      <c r="K271" t="s">
        <v>2542</v>
      </c>
      <c r="L271" t="s">
        <v>676</v>
      </c>
      <c r="M271" t="s">
        <v>306</v>
      </c>
      <c r="N271">
        <v>2015</v>
      </c>
      <c r="O271" t="s">
        <v>517</v>
      </c>
      <c r="P271" t="s">
        <v>178</v>
      </c>
      <c r="Q271" t="s">
        <v>172</v>
      </c>
      <c r="S271">
        <v>28208273</v>
      </c>
      <c r="T271" t="s">
        <v>196</v>
      </c>
      <c r="W271" t="s">
        <v>2543</v>
      </c>
      <c r="X271">
        <v>6176331436</v>
      </c>
      <c r="Y271" t="s">
        <v>186</v>
      </c>
      <c r="Z271" t="s">
        <v>282</v>
      </c>
      <c r="AA271">
        <v>2017</v>
      </c>
      <c r="AB271">
        <v>2017</v>
      </c>
      <c r="AC271" t="s">
        <v>696</v>
      </c>
      <c r="AD271" t="s">
        <v>185</v>
      </c>
      <c r="AE271" t="s">
        <v>856</v>
      </c>
      <c r="AN271" t="s">
        <v>413</v>
      </c>
      <c r="AS271">
        <v>3.81</v>
      </c>
      <c r="AT271" t="s">
        <v>188</v>
      </c>
      <c r="AU271" t="s">
        <v>189</v>
      </c>
      <c r="AV271" t="s">
        <v>190</v>
      </c>
      <c r="AW271" t="s">
        <v>264</v>
      </c>
      <c r="BM271" t="s">
        <v>2544</v>
      </c>
      <c r="BN271" t="s">
        <v>193</v>
      </c>
      <c r="BP271" t="s">
        <v>194</v>
      </c>
      <c r="BQ271" t="s">
        <v>195</v>
      </c>
      <c r="BS271">
        <v>14611</v>
      </c>
      <c r="BT271" t="s">
        <v>196</v>
      </c>
      <c r="BU271">
        <v>6176338108</v>
      </c>
      <c r="BZ271" t="s">
        <v>2545</v>
      </c>
      <c r="CC271" t="s">
        <v>2546</v>
      </c>
      <c r="CD271" t="s">
        <v>401</v>
      </c>
      <c r="CF271" t="str">
        <f>"01730"</f>
        <v>01730</v>
      </c>
      <c r="CG271" t="s">
        <v>196</v>
      </c>
      <c r="CH271">
        <v>6176338108</v>
      </c>
      <c r="CM271" t="s">
        <v>2544</v>
      </c>
      <c r="CN271" t="s">
        <v>193</v>
      </c>
      <c r="CP271" t="s">
        <v>194</v>
      </c>
      <c r="CQ271" t="s">
        <v>195</v>
      </c>
      <c r="CS271">
        <v>14611</v>
      </c>
      <c r="CT271" t="s">
        <v>196</v>
      </c>
      <c r="CU271">
        <v>6176338108</v>
      </c>
      <c r="ED271" t="s">
        <v>195</v>
      </c>
      <c r="EG271" t="s">
        <v>196</v>
      </c>
      <c r="EH271">
        <v>6176338108</v>
      </c>
      <c r="EM271" t="s">
        <v>2547</v>
      </c>
      <c r="EP271" t="s">
        <v>194</v>
      </c>
      <c r="EQ271" t="s">
        <v>195</v>
      </c>
      <c r="ES271">
        <v>14627</v>
      </c>
      <c r="ET271" t="s">
        <v>196</v>
      </c>
      <c r="EU271">
        <v>6176338108</v>
      </c>
    </row>
    <row r="272" spans="1:151" x14ac:dyDescent="0.2">
      <c r="A272">
        <v>12484</v>
      </c>
      <c r="B272" t="s">
        <v>2539</v>
      </c>
      <c r="C272" t="s">
        <v>2540</v>
      </c>
      <c r="E272" t="s">
        <v>2541</v>
      </c>
      <c r="F272" t="s">
        <v>171</v>
      </c>
      <c r="G272" t="s">
        <v>172</v>
      </c>
      <c r="H272" s="1">
        <v>34827</v>
      </c>
      <c r="I272" t="s">
        <v>221</v>
      </c>
      <c r="K272" t="s">
        <v>439</v>
      </c>
      <c r="L272" t="s">
        <v>175</v>
      </c>
      <c r="M272" t="s">
        <v>224</v>
      </c>
      <c r="N272">
        <v>2015</v>
      </c>
      <c r="O272" t="s">
        <v>692</v>
      </c>
      <c r="P272" t="s">
        <v>2548</v>
      </c>
      <c r="Q272" t="s">
        <v>172</v>
      </c>
      <c r="S272">
        <v>28208273</v>
      </c>
      <c r="T272" t="s">
        <v>196</v>
      </c>
      <c r="W272" t="s">
        <v>2543</v>
      </c>
      <c r="X272">
        <v>6176331436</v>
      </c>
      <c r="Y272" t="s">
        <v>186</v>
      </c>
      <c r="Z272" t="s">
        <v>282</v>
      </c>
      <c r="AA272">
        <v>2017</v>
      </c>
      <c r="AB272">
        <v>2017</v>
      </c>
      <c r="AC272" t="s">
        <v>696</v>
      </c>
      <c r="AD272" t="s">
        <v>185</v>
      </c>
      <c r="AE272" t="s">
        <v>856</v>
      </c>
      <c r="AN272" t="s">
        <v>413</v>
      </c>
      <c r="AS272">
        <v>3.81</v>
      </c>
      <c r="AT272" t="s">
        <v>188</v>
      </c>
      <c r="AU272" t="s">
        <v>189</v>
      </c>
      <c r="AV272" t="s">
        <v>190</v>
      </c>
      <c r="AW272" t="s">
        <v>264</v>
      </c>
      <c r="BM272" t="s">
        <v>2544</v>
      </c>
      <c r="BN272" t="s">
        <v>193</v>
      </c>
      <c r="BP272" t="s">
        <v>194</v>
      </c>
      <c r="BQ272" t="s">
        <v>195</v>
      </c>
      <c r="BS272">
        <v>14611</v>
      </c>
      <c r="BT272" t="s">
        <v>196</v>
      </c>
      <c r="BU272">
        <v>6176338108</v>
      </c>
      <c r="BZ272" t="s">
        <v>2545</v>
      </c>
      <c r="CC272" t="s">
        <v>2546</v>
      </c>
      <c r="CD272" t="s">
        <v>401</v>
      </c>
      <c r="CF272" t="str">
        <f>"01730"</f>
        <v>01730</v>
      </c>
      <c r="CG272" t="s">
        <v>196</v>
      </c>
      <c r="CH272">
        <v>6176338108</v>
      </c>
      <c r="CM272" t="s">
        <v>2544</v>
      </c>
      <c r="CN272" t="s">
        <v>193</v>
      </c>
      <c r="CP272" t="s">
        <v>194</v>
      </c>
      <c r="CQ272" t="s">
        <v>195</v>
      </c>
      <c r="CS272">
        <v>14611</v>
      </c>
      <c r="CT272" t="s">
        <v>196</v>
      </c>
      <c r="CU272">
        <v>6176338108</v>
      </c>
      <c r="ED272" t="s">
        <v>195</v>
      </c>
      <c r="EG272" t="s">
        <v>196</v>
      </c>
      <c r="EH272">
        <v>6176338108</v>
      </c>
      <c r="EM272" t="s">
        <v>2547</v>
      </c>
      <c r="EP272" t="s">
        <v>194</v>
      </c>
      <c r="EQ272" t="s">
        <v>195</v>
      </c>
      <c r="ES272">
        <v>14627</v>
      </c>
      <c r="ET272" t="s">
        <v>196</v>
      </c>
      <c r="EU272">
        <v>6176338108</v>
      </c>
    </row>
    <row r="273" spans="1:151" x14ac:dyDescent="0.2">
      <c r="A273">
        <v>12924</v>
      </c>
      <c r="B273" t="s">
        <v>2549</v>
      </c>
      <c r="C273" t="s">
        <v>2550</v>
      </c>
      <c r="E273" t="s">
        <v>2551</v>
      </c>
      <c r="F273" t="s">
        <v>171</v>
      </c>
      <c r="G273" t="s">
        <v>172</v>
      </c>
      <c r="H273" s="1">
        <v>34978</v>
      </c>
      <c r="I273" t="s">
        <v>221</v>
      </c>
      <c r="K273" t="s">
        <v>1961</v>
      </c>
      <c r="L273" t="s">
        <v>2552</v>
      </c>
      <c r="M273" t="s">
        <v>306</v>
      </c>
      <c r="N273">
        <v>2015</v>
      </c>
      <c r="O273" t="s">
        <v>517</v>
      </c>
      <c r="P273" t="s">
        <v>178</v>
      </c>
      <c r="Q273" t="s">
        <v>172</v>
      </c>
      <c r="S273">
        <v>28247746</v>
      </c>
      <c r="T273" t="s">
        <v>196</v>
      </c>
      <c r="W273" t="s">
        <v>2553</v>
      </c>
      <c r="X273">
        <v>4133483348</v>
      </c>
      <c r="Y273" t="s">
        <v>186</v>
      </c>
      <c r="Z273" t="s">
        <v>282</v>
      </c>
      <c r="AA273">
        <v>2017</v>
      </c>
      <c r="AB273">
        <v>2017</v>
      </c>
      <c r="AC273" t="s">
        <v>396</v>
      </c>
      <c r="AD273" t="s">
        <v>185</v>
      </c>
      <c r="AS273">
        <v>3.71</v>
      </c>
      <c r="AT273" t="s">
        <v>188</v>
      </c>
      <c r="AU273" t="s">
        <v>189</v>
      </c>
      <c r="AV273" t="s">
        <v>190</v>
      </c>
      <c r="AW273" t="s">
        <v>237</v>
      </c>
      <c r="BM273" t="s">
        <v>2554</v>
      </c>
      <c r="BN273" t="s">
        <v>193</v>
      </c>
      <c r="BP273" t="s">
        <v>194</v>
      </c>
      <c r="BQ273" t="s">
        <v>195</v>
      </c>
      <c r="BS273">
        <v>14627</v>
      </c>
      <c r="BT273" t="s">
        <v>196</v>
      </c>
      <c r="BU273">
        <v>4132373046</v>
      </c>
      <c r="BZ273" t="s">
        <v>2555</v>
      </c>
      <c r="CC273" t="s">
        <v>2452</v>
      </c>
      <c r="CD273" t="s">
        <v>401</v>
      </c>
      <c r="CF273" t="str">
        <f>"01106"</f>
        <v>01106</v>
      </c>
      <c r="CG273" t="s">
        <v>196</v>
      </c>
      <c r="CH273">
        <v>4132373046</v>
      </c>
      <c r="CM273" t="s">
        <v>2556</v>
      </c>
      <c r="CP273" t="s">
        <v>194</v>
      </c>
      <c r="CQ273" t="s">
        <v>195</v>
      </c>
      <c r="CS273">
        <v>14611</v>
      </c>
      <c r="CT273" t="s">
        <v>196</v>
      </c>
      <c r="CU273">
        <v>4132373046</v>
      </c>
      <c r="ED273" t="s">
        <v>401</v>
      </c>
      <c r="EG273" t="s">
        <v>196</v>
      </c>
      <c r="EH273">
        <v>4132373046</v>
      </c>
      <c r="EM273" t="s">
        <v>2555</v>
      </c>
      <c r="EP273" t="s">
        <v>2452</v>
      </c>
      <c r="EQ273" t="s">
        <v>401</v>
      </c>
      <c r="ES273" t="str">
        <f>"01106"</f>
        <v>01106</v>
      </c>
      <c r="ET273" t="s">
        <v>196</v>
      </c>
      <c r="EU273">
        <v>4132373046</v>
      </c>
    </row>
    <row r="274" spans="1:151" x14ac:dyDescent="0.2">
      <c r="A274">
        <v>25798</v>
      </c>
      <c r="B274" t="s">
        <v>1133</v>
      </c>
      <c r="C274" t="s">
        <v>2557</v>
      </c>
      <c r="D274" t="s">
        <v>201</v>
      </c>
      <c r="E274" t="s">
        <v>2558</v>
      </c>
      <c r="F274" t="s">
        <v>2559</v>
      </c>
      <c r="G274" t="s">
        <v>172</v>
      </c>
      <c r="H274" s="1">
        <v>35837</v>
      </c>
      <c r="I274" t="s">
        <v>221</v>
      </c>
      <c r="K274" t="s">
        <v>1078</v>
      </c>
      <c r="L274" t="s">
        <v>633</v>
      </c>
      <c r="M274" t="s">
        <v>176</v>
      </c>
      <c r="N274">
        <v>2019</v>
      </c>
      <c r="O274" t="s">
        <v>482</v>
      </c>
      <c r="P274" t="s">
        <v>178</v>
      </c>
      <c r="Q274" t="s">
        <v>172</v>
      </c>
      <c r="S274">
        <v>29855049</v>
      </c>
      <c r="T274" t="s">
        <v>196</v>
      </c>
      <c r="W274" t="s">
        <v>2560</v>
      </c>
      <c r="X274">
        <v>9146461057</v>
      </c>
      <c r="Y274" t="s">
        <v>186</v>
      </c>
      <c r="Z274" t="s">
        <v>282</v>
      </c>
      <c r="AA274">
        <v>2020</v>
      </c>
      <c r="AB274">
        <v>2020</v>
      </c>
      <c r="AC274" t="s">
        <v>846</v>
      </c>
      <c r="AD274" t="s">
        <v>172</v>
      </c>
      <c r="AS274">
        <v>4</v>
      </c>
      <c r="AT274" t="s">
        <v>188</v>
      </c>
      <c r="AU274" t="s">
        <v>189</v>
      </c>
      <c r="AV274" t="s">
        <v>190</v>
      </c>
      <c r="AW274" t="s">
        <v>264</v>
      </c>
      <c r="BM274" t="s">
        <v>2561</v>
      </c>
      <c r="BN274" t="s">
        <v>193</v>
      </c>
      <c r="BP274" t="s">
        <v>194</v>
      </c>
      <c r="BQ274" t="s">
        <v>195</v>
      </c>
      <c r="BS274">
        <v>14627</v>
      </c>
      <c r="BT274" t="s">
        <v>196</v>
      </c>
      <c r="BU274">
        <v>9145887296</v>
      </c>
      <c r="BZ274" t="s">
        <v>2562</v>
      </c>
      <c r="CC274" t="s">
        <v>2563</v>
      </c>
      <c r="CD274" t="s">
        <v>195</v>
      </c>
      <c r="CF274">
        <v>10591</v>
      </c>
      <c r="CG274" t="s">
        <v>196</v>
      </c>
      <c r="CH274">
        <v>9145887296</v>
      </c>
      <c r="CM274" t="s">
        <v>2564</v>
      </c>
      <c r="CP274" t="s">
        <v>194</v>
      </c>
      <c r="CQ274" t="s">
        <v>195</v>
      </c>
      <c r="CS274">
        <v>14627</v>
      </c>
      <c r="CT274" t="s">
        <v>196</v>
      </c>
      <c r="CU274">
        <v>9145887296</v>
      </c>
      <c r="ED274" t="s">
        <v>195</v>
      </c>
      <c r="EG274" t="s">
        <v>196</v>
      </c>
      <c r="EH274">
        <v>9145887296</v>
      </c>
      <c r="EM274" t="s">
        <v>2562</v>
      </c>
      <c r="EP274" t="s">
        <v>2563</v>
      </c>
      <c r="EQ274" t="s">
        <v>195</v>
      </c>
      <c r="ES274">
        <v>10591</v>
      </c>
      <c r="ET274" t="s">
        <v>196</v>
      </c>
      <c r="EU274">
        <v>9145887296</v>
      </c>
    </row>
    <row r="275" spans="1:151" x14ac:dyDescent="0.2">
      <c r="A275">
        <v>24598</v>
      </c>
      <c r="B275" t="s">
        <v>2565</v>
      </c>
      <c r="C275" t="s">
        <v>2566</v>
      </c>
      <c r="D275" t="s">
        <v>2567</v>
      </c>
      <c r="E275" t="s">
        <v>2568</v>
      </c>
      <c r="F275" t="s">
        <v>171</v>
      </c>
      <c r="G275" t="s">
        <v>172</v>
      </c>
      <c r="H275" s="1">
        <v>36131</v>
      </c>
      <c r="I275" t="s">
        <v>221</v>
      </c>
      <c r="K275" t="s">
        <v>222</v>
      </c>
      <c r="L275" t="s">
        <v>223</v>
      </c>
      <c r="M275" t="s">
        <v>224</v>
      </c>
      <c r="N275">
        <v>2018</v>
      </c>
      <c r="O275" t="s">
        <v>354</v>
      </c>
      <c r="P275" t="s">
        <v>363</v>
      </c>
      <c r="Q275" t="s">
        <v>172</v>
      </c>
      <c r="S275">
        <v>30700109</v>
      </c>
      <c r="T275" t="s">
        <v>196</v>
      </c>
      <c r="W275" t="s">
        <v>2569</v>
      </c>
      <c r="X275">
        <v>5187960990</v>
      </c>
      <c r="Y275" t="s">
        <v>186</v>
      </c>
      <c r="Z275" t="s">
        <v>282</v>
      </c>
      <c r="AA275">
        <v>2021</v>
      </c>
      <c r="AB275">
        <v>2021</v>
      </c>
      <c r="AC275" t="s">
        <v>396</v>
      </c>
      <c r="AD275" t="s">
        <v>172</v>
      </c>
      <c r="AS275">
        <v>2.41</v>
      </c>
      <c r="AT275" t="s">
        <v>188</v>
      </c>
      <c r="AU275" t="s">
        <v>189</v>
      </c>
      <c r="AV275" t="s">
        <v>190</v>
      </c>
      <c r="AW275" t="s">
        <v>264</v>
      </c>
      <c r="BM275" t="s">
        <v>2570</v>
      </c>
      <c r="BN275" t="s">
        <v>193</v>
      </c>
      <c r="BP275" t="s">
        <v>194</v>
      </c>
      <c r="BQ275" t="s">
        <v>195</v>
      </c>
      <c r="BS275">
        <v>14627</v>
      </c>
      <c r="BT275" t="s">
        <v>196</v>
      </c>
      <c r="BZ275" t="s">
        <v>2571</v>
      </c>
      <c r="CC275" t="s">
        <v>2572</v>
      </c>
      <c r="CD275" t="s">
        <v>195</v>
      </c>
      <c r="CF275">
        <v>12020</v>
      </c>
      <c r="CG275" t="s">
        <v>196</v>
      </c>
      <c r="CH275">
        <v>5187420317</v>
      </c>
      <c r="CM275" t="s">
        <v>2573</v>
      </c>
      <c r="CN275" t="s">
        <v>887</v>
      </c>
      <c r="CP275" t="s">
        <v>194</v>
      </c>
      <c r="CQ275" t="s">
        <v>195</v>
      </c>
      <c r="CS275">
        <v>14627</v>
      </c>
      <c r="CT275" t="s">
        <v>196</v>
      </c>
      <c r="CU275">
        <v>5187420317</v>
      </c>
      <c r="DZ275" t="s">
        <v>2574</v>
      </c>
      <c r="EC275" t="s">
        <v>2575</v>
      </c>
      <c r="ED275" t="s">
        <v>195</v>
      </c>
      <c r="EF275">
        <v>128047989</v>
      </c>
      <c r="EG275" t="s">
        <v>196</v>
      </c>
      <c r="EH275">
        <v>5187420317</v>
      </c>
      <c r="EM275" t="s">
        <v>2571</v>
      </c>
      <c r="EP275" t="s">
        <v>2572</v>
      </c>
      <c r="EQ275" t="s">
        <v>195</v>
      </c>
      <c r="ES275">
        <v>12020</v>
      </c>
      <c r="ET275" t="s">
        <v>196</v>
      </c>
      <c r="EU275">
        <v>5187420317</v>
      </c>
    </row>
    <row r="276" spans="1:151" x14ac:dyDescent="0.2">
      <c r="A276">
        <v>26757</v>
      </c>
      <c r="B276" t="s">
        <v>2576</v>
      </c>
      <c r="C276" t="s">
        <v>2577</v>
      </c>
      <c r="E276" t="s">
        <v>2578</v>
      </c>
      <c r="F276" t="s">
        <v>171</v>
      </c>
      <c r="G276" t="s">
        <v>172</v>
      </c>
      <c r="H276" s="1">
        <v>35775</v>
      </c>
      <c r="I276" t="s">
        <v>173</v>
      </c>
      <c r="K276" t="s">
        <v>853</v>
      </c>
      <c r="L276" t="s">
        <v>854</v>
      </c>
      <c r="M276" t="s">
        <v>176</v>
      </c>
      <c r="N276">
        <v>2019</v>
      </c>
      <c r="O276" t="s">
        <v>482</v>
      </c>
      <c r="P276" t="s">
        <v>178</v>
      </c>
      <c r="Q276" t="s">
        <v>172</v>
      </c>
      <c r="S276">
        <v>29924899</v>
      </c>
      <c r="T276" t="s">
        <v>196</v>
      </c>
      <c r="W276" t="s">
        <v>2579</v>
      </c>
      <c r="X276">
        <v>5857320721</v>
      </c>
      <c r="Y276" t="s">
        <v>186</v>
      </c>
      <c r="Z276" t="s">
        <v>282</v>
      </c>
      <c r="AA276">
        <v>2020</v>
      </c>
      <c r="AB276">
        <v>2020</v>
      </c>
      <c r="AC276" t="s">
        <v>2179</v>
      </c>
      <c r="AD276" t="s">
        <v>172</v>
      </c>
      <c r="AS276">
        <v>1.77</v>
      </c>
      <c r="AT276" t="s">
        <v>188</v>
      </c>
      <c r="AU276" t="s">
        <v>189</v>
      </c>
      <c r="AV276" t="s">
        <v>190</v>
      </c>
      <c r="AW276" t="s">
        <v>237</v>
      </c>
      <c r="BM276" t="s">
        <v>2580</v>
      </c>
      <c r="BN276" t="s">
        <v>193</v>
      </c>
      <c r="BP276" t="s">
        <v>194</v>
      </c>
      <c r="BQ276" t="s">
        <v>195</v>
      </c>
      <c r="BS276">
        <v>14627</v>
      </c>
      <c r="BT276" t="s">
        <v>196</v>
      </c>
      <c r="BU276">
        <v>5857347075</v>
      </c>
      <c r="BZ276" t="s">
        <v>2581</v>
      </c>
      <c r="CC276" t="s">
        <v>194</v>
      </c>
      <c r="CD276" t="s">
        <v>195</v>
      </c>
      <c r="CF276">
        <v>14612</v>
      </c>
      <c r="CG276" t="s">
        <v>196</v>
      </c>
      <c r="CH276">
        <v>5857347075</v>
      </c>
      <c r="CM276" t="s">
        <v>2582</v>
      </c>
      <c r="CN276" t="s">
        <v>887</v>
      </c>
      <c r="CP276" t="s">
        <v>194</v>
      </c>
      <c r="CQ276" t="s">
        <v>195</v>
      </c>
      <c r="CS276">
        <v>14627</v>
      </c>
      <c r="CT276" t="s">
        <v>196</v>
      </c>
      <c r="CU276">
        <v>5857347075</v>
      </c>
      <c r="ED276" t="s">
        <v>195</v>
      </c>
      <c r="EG276" t="s">
        <v>196</v>
      </c>
      <c r="EH276">
        <v>5857347075</v>
      </c>
      <c r="EM276" t="s">
        <v>2581</v>
      </c>
      <c r="EP276" t="s">
        <v>194</v>
      </c>
      <c r="EQ276" t="s">
        <v>195</v>
      </c>
      <c r="ES276">
        <v>14612</v>
      </c>
      <c r="ET276" t="s">
        <v>196</v>
      </c>
      <c r="EU276">
        <v>5857347075</v>
      </c>
    </row>
    <row r="277" spans="1:151" x14ac:dyDescent="0.2">
      <c r="A277">
        <v>26554</v>
      </c>
      <c r="B277" t="s">
        <v>2583</v>
      </c>
      <c r="C277" t="s">
        <v>2584</v>
      </c>
      <c r="D277" t="s">
        <v>2585</v>
      </c>
      <c r="E277" t="s">
        <v>2586</v>
      </c>
      <c r="F277" t="s">
        <v>171</v>
      </c>
      <c r="G277" t="s">
        <v>172</v>
      </c>
      <c r="H277" s="1">
        <v>35778</v>
      </c>
      <c r="I277" t="s">
        <v>173</v>
      </c>
      <c r="K277" t="s">
        <v>1256</v>
      </c>
      <c r="L277" t="s">
        <v>1257</v>
      </c>
      <c r="M277" t="s">
        <v>205</v>
      </c>
      <c r="N277">
        <v>2019</v>
      </c>
      <c r="O277" t="s">
        <v>206</v>
      </c>
      <c r="P277" t="s">
        <v>178</v>
      </c>
      <c r="Q277" t="s">
        <v>172</v>
      </c>
      <c r="S277">
        <v>29852550</v>
      </c>
      <c r="T277" t="s">
        <v>196</v>
      </c>
      <c r="W277" t="s">
        <v>2587</v>
      </c>
      <c r="X277">
        <v>6108820100</v>
      </c>
      <c r="Y277" t="s">
        <v>186</v>
      </c>
      <c r="Z277" t="s">
        <v>282</v>
      </c>
      <c r="AA277">
        <v>2020</v>
      </c>
      <c r="AB277">
        <v>2020</v>
      </c>
      <c r="AC277" t="s">
        <v>2588</v>
      </c>
      <c r="AD277" t="s">
        <v>172</v>
      </c>
      <c r="AS277">
        <v>3.35</v>
      </c>
      <c r="AT277" t="s">
        <v>188</v>
      </c>
      <c r="AU277" t="s">
        <v>189</v>
      </c>
      <c r="AV277" t="s">
        <v>190</v>
      </c>
      <c r="AW277" t="s">
        <v>264</v>
      </c>
      <c r="BM277" t="s">
        <v>2589</v>
      </c>
      <c r="BN277" t="s">
        <v>193</v>
      </c>
      <c r="BP277" t="s">
        <v>194</v>
      </c>
      <c r="BQ277" t="s">
        <v>195</v>
      </c>
      <c r="BS277">
        <v>14627</v>
      </c>
      <c r="BT277" t="s">
        <v>196</v>
      </c>
      <c r="BU277">
        <v>6108822333</v>
      </c>
      <c r="BZ277" t="s">
        <v>2590</v>
      </c>
      <c r="CC277" t="s">
        <v>2591</v>
      </c>
      <c r="CD277" t="s">
        <v>650</v>
      </c>
      <c r="CF277">
        <v>18081</v>
      </c>
      <c r="CG277" t="s">
        <v>196</v>
      </c>
      <c r="CH277">
        <v>6108820100</v>
      </c>
      <c r="CM277" t="s">
        <v>1434</v>
      </c>
      <c r="CP277" t="s">
        <v>194</v>
      </c>
      <c r="CQ277" t="s">
        <v>195</v>
      </c>
      <c r="CS277">
        <v>14611</v>
      </c>
      <c r="CT277" t="s">
        <v>196</v>
      </c>
      <c r="CU277">
        <v>6108822333</v>
      </c>
      <c r="ED277" t="s">
        <v>650</v>
      </c>
      <c r="EG277" t="s">
        <v>196</v>
      </c>
      <c r="EH277">
        <v>6103466777</v>
      </c>
      <c r="EM277" t="s">
        <v>2592</v>
      </c>
      <c r="EP277" t="s">
        <v>2593</v>
      </c>
      <c r="EQ277" t="s">
        <v>650</v>
      </c>
      <c r="ES277">
        <v>18077</v>
      </c>
      <c r="ET277" t="s">
        <v>196</v>
      </c>
      <c r="EU277">
        <v>6103466777</v>
      </c>
    </row>
    <row r="278" spans="1:151" x14ac:dyDescent="0.2">
      <c r="A278">
        <v>20933</v>
      </c>
      <c r="B278" t="s">
        <v>2583</v>
      </c>
      <c r="C278" t="s">
        <v>2584</v>
      </c>
      <c r="D278" t="s">
        <v>2585</v>
      </c>
      <c r="E278" t="s">
        <v>2586</v>
      </c>
      <c r="F278" t="s">
        <v>171</v>
      </c>
      <c r="G278" t="s">
        <v>172</v>
      </c>
      <c r="H278" s="1">
        <v>35778</v>
      </c>
      <c r="I278" t="s">
        <v>173</v>
      </c>
      <c r="K278" t="s">
        <v>222</v>
      </c>
      <c r="L278" t="s">
        <v>223</v>
      </c>
      <c r="M278" t="s">
        <v>224</v>
      </c>
      <c r="N278">
        <v>2017</v>
      </c>
      <c r="O278" t="s">
        <v>441</v>
      </c>
      <c r="P278" t="s">
        <v>178</v>
      </c>
      <c r="Q278" t="s">
        <v>172</v>
      </c>
      <c r="S278">
        <v>29852550</v>
      </c>
      <c r="T278" t="s">
        <v>196</v>
      </c>
      <c r="W278" t="s">
        <v>2587</v>
      </c>
      <c r="X278">
        <v>6108820100</v>
      </c>
      <c r="Y278" t="s">
        <v>186</v>
      </c>
      <c r="Z278" t="s">
        <v>282</v>
      </c>
      <c r="AA278">
        <v>2020</v>
      </c>
      <c r="AB278">
        <v>2020</v>
      </c>
      <c r="AC278" t="s">
        <v>2588</v>
      </c>
      <c r="AD278" t="s">
        <v>172</v>
      </c>
      <c r="AS278">
        <v>3.35</v>
      </c>
      <c r="AT278" t="s">
        <v>188</v>
      </c>
      <c r="AU278" t="s">
        <v>189</v>
      </c>
      <c r="AV278" t="s">
        <v>190</v>
      </c>
      <c r="AW278" t="s">
        <v>264</v>
      </c>
      <c r="BM278" t="s">
        <v>2589</v>
      </c>
      <c r="BN278" t="s">
        <v>193</v>
      </c>
      <c r="BP278" t="s">
        <v>194</v>
      </c>
      <c r="BQ278" t="s">
        <v>195</v>
      </c>
      <c r="BS278">
        <v>14627</v>
      </c>
      <c r="BT278" t="s">
        <v>196</v>
      </c>
      <c r="BU278">
        <v>6108822333</v>
      </c>
      <c r="BZ278" t="s">
        <v>2590</v>
      </c>
      <c r="CC278" t="s">
        <v>2591</v>
      </c>
      <c r="CD278" t="s">
        <v>650</v>
      </c>
      <c r="CF278">
        <v>18081</v>
      </c>
      <c r="CG278" t="s">
        <v>196</v>
      </c>
      <c r="CH278">
        <v>6108820100</v>
      </c>
      <c r="CM278" t="s">
        <v>1434</v>
      </c>
      <c r="CP278" t="s">
        <v>194</v>
      </c>
      <c r="CQ278" t="s">
        <v>195</v>
      </c>
      <c r="CS278">
        <v>14611</v>
      </c>
      <c r="CT278" t="s">
        <v>196</v>
      </c>
      <c r="CU278">
        <v>6108822333</v>
      </c>
      <c r="ED278" t="s">
        <v>650</v>
      </c>
      <c r="EG278" t="s">
        <v>196</v>
      </c>
      <c r="EH278">
        <v>6103466777</v>
      </c>
      <c r="EM278" t="s">
        <v>2592</v>
      </c>
      <c r="EP278" t="s">
        <v>2593</v>
      </c>
      <c r="EQ278" t="s">
        <v>650</v>
      </c>
      <c r="ES278">
        <v>18077</v>
      </c>
      <c r="ET278" t="s">
        <v>196</v>
      </c>
      <c r="EU278">
        <v>6103466777</v>
      </c>
    </row>
    <row r="279" spans="1:151" x14ac:dyDescent="0.2">
      <c r="A279">
        <v>24053</v>
      </c>
      <c r="B279" t="s">
        <v>2594</v>
      </c>
      <c r="C279" t="s">
        <v>2584</v>
      </c>
      <c r="D279" t="s">
        <v>1968</v>
      </c>
      <c r="E279" t="s">
        <v>2595</v>
      </c>
      <c r="F279" t="s">
        <v>171</v>
      </c>
      <c r="G279" t="s">
        <v>172</v>
      </c>
      <c r="H279" s="1">
        <v>35333</v>
      </c>
      <c r="I279" t="s">
        <v>221</v>
      </c>
      <c r="K279" t="s">
        <v>1853</v>
      </c>
      <c r="L279" t="s">
        <v>516</v>
      </c>
      <c r="M279" t="s">
        <v>176</v>
      </c>
      <c r="N279">
        <v>2018</v>
      </c>
      <c r="O279" t="s">
        <v>612</v>
      </c>
      <c r="P279" t="s">
        <v>178</v>
      </c>
      <c r="Q279" t="s">
        <v>172</v>
      </c>
      <c r="S279">
        <v>29421039</v>
      </c>
      <c r="T279" t="s">
        <v>196</v>
      </c>
      <c r="W279" t="s">
        <v>2596</v>
      </c>
      <c r="X279">
        <v>3039183786</v>
      </c>
      <c r="Y279" t="s">
        <v>186</v>
      </c>
      <c r="Z279" t="s">
        <v>183</v>
      </c>
      <c r="AA279">
        <v>2019</v>
      </c>
      <c r="AB279">
        <v>2019</v>
      </c>
      <c r="AC279" t="s">
        <v>2597</v>
      </c>
      <c r="AD279" t="s">
        <v>185</v>
      </c>
      <c r="AM279" t="s">
        <v>413</v>
      </c>
      <c r="AN279" t="s">
        <v>2598</v>
      </c>
      <c r="AS279">
        <v>3.59</v>
      </c>
      <c r="AT279" t="s">
        <v>188</v>
      </c>
      <c r="AU279" t="s">
        <v>189</v>
      </c>
      <c r="AV279" t="s">
        <v>190</v>
      </c>
      <c r="AW279" t="s">
        <v>264</v>
      </c>
      <c r="BM279" t="s">
        <v>2599</v>
      </c>
      <c r="BN279" t="s">
        <v>193</v>
      </c>
      <c r="BP279" t="s">
        <v>194</v>
      </c>
      <c r="BQ279" t="s">
        <v>195</v>
      </c>
      <c r="BS279">
        <v>14627</v>
      </c>
      <c r="BT279" t="s">
        <v>196</v>
      </c>
      <c r="BU279">
        <v>3034959134</v>
      </c>
      <c r="BZ279" t="s">
        <v>2600</v>
      </c>
      <c r="CC279" t="s">
        <v>2601</v>
      </c>
      <c r="CD279" t="s">
        <v>2314</v>
      </c>
      <c r="CF279">
        <v>80444</v>
      </c>
      <c r="CG279" t="s">
        <v>196</v>
      </c>
      <c r="CH279">
        <v>3034959134</v>
      </c>
      <c r="CM279" t="s">
        <v>2602</v>
      </c>
      <c r="CP279" t="s">
        <v>194</v>
      </c>
      <c r="CQ279" t="s">
        <v>195</v>
      </c>
      <c r="CS279">
        <v>14627</v>
      </c>
      <c r="CT279" t="s">
        <v>196</v>
      </c>
      <c r="CU279">
        <v>3034959134</v>
      </c>
      <c r="ED279" t="s">
        <v>2314</v>
      </c>
      <c r="EG279" t="s">
        <v>196</v>
      </c>
      <c r="EH279">
        <v>3034959134</v>
      </c>
      <c r="EM279" t="s">
        <v>2600</v>
      </c>
      <c r="EP279" t="s">
        <v>2601</v>
      </c>
      <c r="EQ279" t="s">
        <v>2314</v>
      </c>
      <c r="ES279">
        <v>80444</v>
      </c>
      <c r="ET279" t="s">
        <v>196</v>
      </c>
      <c r="EU279">
        <v>3034959134</v>
      </c>
    </row>
    <row r="280" spans="1:151" x14ac:dyDescent="0.2">
      <c r="A280">
        <v>25108</v>
      </c>
      <c r="B280" t="s">
        <v>2603</v>
      </c>
      <c r="C280" t="s">
        <v>2604</v>
      </c>
      <c r="E280" t="s">
        <v>2605</v>
      </c>
      <c r="F280" t="s">
        <v>171</v>
      </c>
      <c r="K280" t="s">
        <v>2606</v>
      </c>
      <c r="L280" t="s">
        <v>2607</v>
      </c>
      <c r="M280" t="s">
        <v>306</v>
      </c>
      <c r="N280">
        <v>2016</v>
      </c>
      <c r="O280" t="s">
        <v>380</v>
      </c>
      <c r="P280" t="s">
        <v>178</v>
      </c>
      <c r="Q280" t="s">
        <v>172</v>
      </c>
    </row>
    <row r="281" spans="1:151" x14ac:dyDescent="0.2">
      <c r="A281">
        <v>38311</v>
      </c>
      <c r="B281" t="s">
        <v>2608</v>
      </c>
      <c r="C281" t="s">
        <v>2604</v>
      </c>
      <c r="D281" t="s">
        <v>917</v>
      </c>
      <c r="E281" t="s">
        <v>2609</v>
      </c>
      <c r="F281" t="s">
        <v>171</v>
      </c>
      <c r="G281" t="str">
        <f>"0"</f>
        <v>0</v>
      </c>
      <c r="I281" t="s">
        <v>221</v>
      </c>
      <c r="K281" t="s">
        <v>882</v>
      </c>
      <c r="L281" t="s">
        <v>318</v>
      </c>
      <c r="M281" t="s">
        <v>255</v>
      </c>
      <c r="N281" t="s">
        <v>2610</v>
      </c>
      <c r="O281" t="s">
        <v>2611</v>
      </c>
      <c r="P281" t="s">
        <v>178</v>
      </c>
      <c r="Q281" t="s">
        <v>172</v>
      </c>
      <c r="S281">
        <v>32128109</v>
      </c>
      <c r="T281" t="s">
        <v>226</v>
      </c>
      <c r="Y281" t="str">
        <f>"01AS"</f>
        <v>01AS</v>
      </c>
      <c r="Z281" t="s">
        <v>227</v>
      </c>
      <c r="AA281" t="s">
        <v>320</v>
      </c>
      <c r="AB281" t="s">
        <v>321</v>
      </c>
      <c r="AC281" t="s">
        <v>1237</v>
      </c>
      <c r="AD281" t="s">
        <v>172</v>
      </c>
      <c r="AS281">
        <v>2.93</v>
      </c>
      <c r="AU281" t="s">
        <v>472</v>
      </c>
      <c r="AV281" t="s">
        <v>473</v>
      </c>
      <c r="AW281" t="s">
        <v>264</v>
      </c>
      <c r="BO281" t="s">
        <v>2612</v>
      </c>
      <c r="BQ281" t="s">
        <v>195</v>
      </c>
      <c r="CD281" t="s">
        <v>195</v>
      </c>
      <c r="CM281" t="s">
        <v>2613</v>
      </c>
      <c r="CO281" t="s">
        <v>2612</v>
      </c>
      <c r="CP281" t="s">
        <v>1636</v>
      </c>
      <c r="CQ281" t="s">
        <v>247</v>
      </c>
      <c r="CS281">
        <v>14559</v>
      </c>
      <c r="CT281" t="s">
        <v>244</v>
      </c>
      <c r="CU281" t="s">
        <v>2614</v>
      </c>
    </row>
    <row r="282" spans="1:151" x14ac:dyDescent="0.2">
      <c r="A282">
        <v>36696</v>
      </c>
      <c r="B282" t="s">
        <v>2615</v>
      </c>
      <c r="C282" t="s">
        <v>2616</v>
      </c>
      <c r="E282" t="s">
        <v>2617</v>
      </c>
      <c r="F282" t="s">
        <v>171</v>
      </c>
      <c r="G282" t="str">
        <f>"0"</f>
        <v>0</v>
      </c>
      <c r="H282" s="1">
        <v>37077</v>
      </c>
      <c r="I282" t="s">
        <v>1450</v>
      </c>
      <c r="K282" t="s">
        <v>1493</v>
      </c>
      <c r="L282" t="s">
        <v>1158</v>
      </c>
      <c r="M282" t="s">
        <v>176</v>
      </c>
      <c r="N282">
        <v>2022</v>
      </c>
      <c r="O282" t="s">
        <v>555</v>
      </c>
      <c r="P282" t="s">
        <v>178</v>
      </c>
      <c r="Q282" t="s">
        <v>172</v>
      </c>
      <c r="S282">
        <v>31525107</v>
      </c>
      <c r="T282" t="s">
        <v>226</v>
      </c>
      <c r="Y282" t="str">
        <f>"01AS"</f>
        <v>01AS</v>
      </c>
      <c r="Z282" t="s">
        <v>227</v>
      </c>
      <c r="AA282" t="s">
        <v>321</v>
      </c>
      <c r="AC282" t="s">
        <v>678</v>
      </c>
      <c r="AD282" t="s">
        <v>185</v>
      </c>
      <c r="AM282" t="s">
        <v>2618</v>
      </c>
      <c r="AS282">
        <v>3.8</v>
      </c>
      <c r="AU282" t="s">
        <v>235</v>
      </c>
      <c r="AV282" t="s">
        <v>236</v>
      </c>
      <c r="AW282" t="s">
        <v>264</v>
      </c>
      <c r="BF282" t="s">
        <v>474</v>
      </c>
      <c r="BM282" t="s">
        <v>2619</v>
      </c>
      <c r="BN282" t="s">
        <v>239</v>
      </c>
      <c r="BO282" t="s">
        <v>2620</v>
      </c>
      <c r="BP282" t="s">
        <v>241</v>
      </c>
      <c r="BQ282" t="s">
        <v>195</v>
      </c>
      <c r="BS282">
        <v>14627</v>
      </c>
      <c r="CD282" t="s">
        <v>195</v>
      </c>
      <c r="CM282" t="s">
        <v>2621</v>
      </c>
      <c r="CO282" t="s">
        <v>2620</v>
      </c>
      <c r="CP282" t="s">
        <v>2622</v>
      </c>
      <c r="CQ282" t="s">
        <v>247</v>
      </c>
      <c r="CS282" t="s">
        <v>2623</v>
      </c>
      <c r="CT282" t="s">
        <v>244</v>
      </c>
      <c r="CU282" t="s">
        <v>2624</v>
      </c>
    </row>
    <row r="283" spans="1:151" x14ac:dyDescent="0.2">
      <c r="A283">
        <v>41245</v>
      </c>
      <c r="B283" t="s">
        <v>2625</v>
      </c>
      <c r="C283" t="s">
        <v>2626</v>
      </c>
      <c r="D283" t="s">
        <v>2244</v>
      </c>
      <c r="E283" t="s">
        <v>1213</v>
      </c>
      <c r="F283" t="s">
        <v>171</v>
      </c>
      <c r="G283" t="str">
        <f>"0"</f>
        <v>0</v>
      </c>
      <c r="H283" s="1">
        <v>33446</v>
      </c>
      <c r="I283" t="s">
        <v>173</v>
      </c>
      <c r="K283" t="s">
        <v>687</v>
      </c>
      <c r="L283" t="s">
        <v>2627</v>
      </c>
      <c r="M283" t="s">
        <v>1389</v>
      </c>
      <c r="N283">
        <v>2023</v>
      </c>
      <c r="O283" t="s">
        <v>2628</v>
      </c>
      <c r="P283" t="s">
        <v>178</v>
      </c>
      <c r="Q283" t="s">
        <v>172</v>
      </c>
      <c r="R283" t="s">
        <v>510</v>
      </c>
      <c r="S283">
        <v>31630801</v>
      </c>
      <c r="BM283" t="s">
        <v>2629</v>
      </c>
    </row>
    <row r="284" spans="1:151" x14ac:dyDescent="0.2">
      <c r="A284">
        <v>38148</v>
      </c>
      <c r="B284" t="s">
        <v>2630</v>
      </c>
      <c r="C284" t="s">
        <v>2631</v>
      </c>
      <c r="D284" t="s">
        <v>2632</v>
      </c>
      <c r="E284" t="s">
        <v>2633</v>
      </c>
      <c r="F284" t="s">
        <v>171</v>
      </c>
      <c r="G284" t="s">
        <v>172</v>
      </c>
      <c r="H284" s="1">
        <v>37033</v>
      </c>
      <c r="I284" t="s">
        <v>221</v>
      </c>
      <c r="K284" t="s">
        <v>1817</v>
      </c>
      <c r="L284" t="s">
        <v>1158</v>
      </c>
      <c r="M284" t="s">
        <v>205</v>
      </c>
      <c r="N284">
        <v>2023</v>
      </c>
      <c r="O284" t="s">
        <v>921</v>
      </c>
      <c r="P284" t="s">
        <v>178</v>
      </c>
      <c r="Q284" t="s">
        <v>172</v>
      </c>
      <c r="R284" t="s">
        <v>510</v>
      </c>
      <c r="S284">
        <v>31584791</v>
      </c>
      <c r="BA284" t="s">
        <v>2634</v>
      </c>
      <c r="BM284" t="s">
        <v>2635</v>
      </c>
    </row>
    <row r="285" spans="1:151" x14ac:dyDescent="0.2">
      <c r="A285">
        <v>36770</v>
      </c>
      <c r="B285" t="s">
        <v>2630</v>
      </c>
      <c r="C285" t="s">
        <v>2631</v>
      </c>
      <c r="D285" t="s">
        <v>2632</v>
      </c>
      <c r="E285" t="s">
        <v>2633</v>
      </c>
      <c r="F285" t="s">
        <v>171</v>
      </c>
      <c r="G285" t="s">
        <v>172</v>
      </c>
      <c r="H285" s="1">
        <v>37033</v>
      </c>
      <c r="I285" t="s">
        <v>221</v>
      </c>
      <c r="K285" t="s">
        <v>1256</v>
      </c>
      <c r="L285" t="s">
        <v>1257</v>
      </c>
      <c r="M285" t="s">
        <v>205</v>
      </c>
      <c r="N285">
        <v>2022</v>
      </c>
      <c r="O285" t="s">
        <v>1258</v>
      </c>
      <c r="P285" t="s">
        <v>178</v>
      </c>
      <c r="Q285" t="s">
        <v>172</v>
      </c>
      <c r="R285" t="s">
        <v>510</v>
      </c>
      <c r="S285">
        <v>31584791</v>
      </c>
      <c r="BA285" t="s">
        <v>2634</v>
      </c>
      <c r="BM285" t="s">
        <v>2635</v>
      </c>
    </row>
    <row r="286" spans="1:151" x14ac:dyDescent="0.2">
      <c r="A286">
        <v>27993</v>
      </c>
      <c r="B286" t="s">
        <v>2636</v>
      </c>
      <c r="C286" t="s">
        <v>2637</v>
      </c>
      <c r="D286" t="s">
        <v>2638</v>
      </c>
      <c r="E286" t="s">
        <v>2639</v>
      </c>
      <c r="F286" t="s">
        <v>171</v>
      </c>
      <c r="G286" t="str">
        <f>"0"</f>
        <v>0</v>
      </c>
      <c r="K286" t="s">
        <v>1372</v>
      </c>
      <c r="L286" t="s">
        <v>1373</v>
      </c>
      <c r="M286" t="s">
        <v>176</v>
      </c>
      <c r="N286">
        <v>2019</v>
      </c>
      <c r="O286" t="s">
        <v>482</v>
      </c>
      <c r="P286" t="s">
        <v>178</v>
      </c>
      <c r="Q286" t="s">
        <v>172</v>
      </c>
      <c r="S286">
        <v>31304818</v>
      </c>
      <c r="T286" t="s">
        <v>2640</v>
      </c>
      <c r="U286" t="s">
        <v>180</v>
      </c>
      <c r="V286" s="2">
        <v>43273</v>
      </c>
      <c r="W286" t="s">
        <v>2641</v>
      </c>
      <c r="X286" t="s">
        <v>2642</v>
      </c>
      <c r="Y286" t="s">
        <v>613</v>
      </c>
      <c r="Z286" t="s">
        <v>614</v>
      </c>
      <c r="AA286" t="s">
        <v>615</v>
      </c>
      <c r="AB286" t="s">
        <v>259</v>
      </c>
      <c r="AC286" t="s">
        <v>2643</v>
      </c>
      <c r="AD286" t="s">
        <v>185</v>
      </c>
      <c r="AS286" t="str">
        <f>"0"</f>
        <v>0</v>
      </c>
      <c r="AT286" t="s">
        <v>188</v>
      </c>
      <c r="AU286" t="s">
        <v>647</v>
      </c>
      <c r="AV286" t="s">
        <v>190</v>
      </c>
      <c r="AW286" t="s">
        <v>191</v>
      </c>
      <c r="BM286" t="s">
        <v>2644</v>
      </c>
      <c r="BP286" t="s">
        <v>194</v>
      </c>
      <c r="BQ286" t="s">
        <v>195</v>
      </c>
      <c r="BS286">
        <v>14623</v>
      </c>
      <c r="BT286" t="s">
        <v>196</v>
      </c>
    </row>
    <row r="287" spans="1:151" x14ac:dyDescent="0.2">
      <c r="A287">
        <v>27842</v>
      </c>
      <c r="B287" t="s">
        <v>2645</v>
      </c>
      <c r="C287" t="s">
        <v>2646</v>
      </c>
      <c r="D287" t="s">
        <v>2647</v>
      </c>
      <c r="E287" t="s">
        <v>2648</v>
      </c>
      <c r="F287" t="s">
        <v>171</v>
      </c>
      <c r="G287" t="s">
        <v>172</v>
      </c>
      <c r="H287" s="1">
        <v>36265</v>
      </c>
      <c r="I287" t="s">
        <v>221</v>
      </c>
      <c r="K287" t="s">
        <v>2649</v>
      </c>
      <c r="L287" t="s">
        <v>2552</v>
      </c>
      <c r="M287" t="s">
        <v>306</v>
      </c>
      <c r="N287">
        <v>2019</v>
      </c>
      <c r="O287" t="s">
        <v>534</v>
      </c>
      <c r="P287" t="s">
        <v>178</v>
      </c>
      <c r="Q287" t="s">
        <v>172</v>
      </c>
      <c r="S287">
        <v>30811829</v>
      </c>
      <c r="T287" t="s">
        <v>226</v>
      </c>
      <c r="Y287" t="str">
        <f>"01AS"</f>
        <v>01AS</v>
      </c>
      <c r="Z287" t="s">
        <v>227</v>
      </c>
      <c r="AA287" t="s">
        <v>320</v>
      </c>
      <c r="AB287" t="s">
        <v>321</v>
      </c>
      <c r="AC287" t="s">
        <v>1237</v>
      </c>
      <c r="AD287" t="s">
        <v>185</v>
      </c>
      <c r="AE287" t="s">
        <v>2371</v>
      </c>
      <c r="AS287">
        <v>3.9</v>
      </c>
      <c r="AT287" t="s">
        <v>429</v>
      </c>
      <c r="AU287" t="s">
        <v>235</v>
      </c>
      <c r="AV287" t="s">
        <v>236</v>
      </c>
      <c r="AW287" t="s">
        <v>210</v>
      </c>
      <c r="BM287" t="s">
        <v>2650</v>
      </c>
      <c r="BN287" t="s">
        <v>239</v>
      </c>
      <c r="BO287" t="s">
        <v>2651</v>
      </c>
      <c r="BP287" t="s">
        <v>241</v>
      </c>
      <c r="BQ287" t="s">
        <v>195</v>
      </c>
      <c r="BS287">
        <v>14627</v>
      </c>
      <c r="CD287" t="s">
        <v>195</v>
      </c>
      <c r="CM287" t="s">
        <v>2652</v>
      </c>
      <c r="CO287" t="s">
        <v>2651</v>
      </c>
      <c r="CP287" t="s">
        <v>1401</v>
      </c>
      <c r="CQ287" t="s">
        <v>247</v>
      </c>
      <c r="CS287" t="s">
        <v>2653</v>
      </c>
      <c r="CT287" t="s">
        <v>244</v>
      </c>
      <c r="CU287" t="s">
        <v>2654</v>
      </c>
    </row>
    <row r="288" spans="1:151" x14ac:dyDescent="0.2">
      <c r="A288">
        <v>23407</v>
      </c>
      <c r="B288" t="s">
        <v>2655</v>
      </c>
      <c r="C288" t="s">
        <v>2656</v>
      </c>
      <c r="D288" t="s">
        <v>201</v>
      </c>
      <c r="E288" t="s">
        <v>2657</v>
      </c>
      <c r="F288" t="s">
        <v>171</v>
      </c>
      <c r="G288" t="s">
        <v>172</v>
      </c>
      <c r="H288" s="1">
        <v>34473</v>
      </c>
      <c r="I288" t="s">
        <v>173</v>
      </c>
      <c r="K288" t="s">
        <v>352</v>
      </c>
      <c r="L288" t="s">
        <v>353</v>
      </c>
      <c r="M288" t="s">
        <v>224</v>
      </c>
      <c r="N288">
        <v>2017</v>
      </c>
      <c r="O288" t="s">
        <v>441</v>
      </c>
      <c r="P288" t="s">
        <v>178</v>
      </c>
      <c r="Q288" t="s">
        <v>172</v>
      </c>
      <c r="S288">
        <v>28907244</v>
      </c>
      <c r="T288" t="s">
        <v>196</v>
      </c>
      <c r="W288" t="s">
        <v>2658</v>
      </c>
      <c r="X288">
        <v>8316489248</v>
      </c>
      <c r="Y288" t="s">
        <v>186</v>
      </c>
      <c r="Z288" t="s">
        <v>282</v>
      </c>
      <c r="AA288">
        <v>2017</v>
      </c>
      <c r="AB288">
        <v>2017</v>
      </c>
      <c r="AC288" t="s">
        <v>960</v>
      </c>
      <c r="AD288" t="s">
        <v>185</v>
      </c>
      <c r="AS288">
        <v>3.26</v>
      </c>
      <c r="AT288" t="s">
        <v>188</v>
      </c>
      <c r="AU288" t="s">
        <v>647</v>
      </c>
      <c r="AV288" t="s">
        <v>190</v>
      </c>
      <c r="AW288" t="s">
        <v>264</v>
      </c>
      <c r="BM288" t="s">
        <v>2659</v>
      </c>
      <c r="BP288" t="s">
        <v>194</v>
      </c>
      <c r="BQ288" t="s">
        <v>195</v>
      </c>
      <c r="BS288">
        <v>14611</v>
      </c>
      <c r="BT288" t="s">
        <v>196</v>
      </c>
      <c r="BU288">
        <v>8319158440</v>
      </c>
      <c r="BZ288" t="s">
        <v>2659</v>
      </c>
      <c r="CC288" t="s">
        <v>194</v>
      </c>
      <c r="CD288" t="s">
        <v>195</v>
      </c>
      <c r="CF288">
        <v>14611</v>
      </c>
      <c r="CG288" t="s">
        <v>196</v>
      </c>
      <c r="CH288">
        <v>8319158440</v>
      </c>
      <c r="CM288" t="s">
        <v>2659</v>
      </c>
      <c r="CP288" t="s">
        <v>194</v>
      </c>
      <c r="CQ288" t="s">
        <v>195</v>
      </c>
      <c r="CS288">
        <v>14611</v>
      </c>
      <c r="CT288" t="s">
        <v>196</v>
      </c>
      <c r="CU288">
        <v>8319158440</v>
      </c>
      <c r="ED288" t="s">
        <v>195</v>
      </c>
      <c r="EG288" t="s">
        <v>196</v>
      </c>
      <c r="EH288">
        <v>8319158440</v>
      </c>
      <c r="EM288" t="s">
        <v>2659</v>
      </c>
      <c r="EP288" t="s">
        <v>194</v>
      </c>
      <c r="EQ288" t="s">
        <v>195</v>
      </c>
      <c r="ES288">
        <v>14611</v>
      </c>
      <c r="ET288" t="s">
        <v>196</v>
      </c>
      <c r="EU288">
        <v>8319158440</v>
      </c>
    </row>
    <row r="289" spans="1:151" x14ac:dyDescent="0.2">
      <c r="A289">
        <v>13218</v>
      </c>
      <c r="B289" t="s">
        <v>2655</v>
      </c>
      <c r="C289" t="s">
        <v>2656</v>
      </c>
      <c r="D289" t="s">
        <v>201</v>
      </c>
      <c r="E289" t="s">
        <v>2657</v>
      </c>
      <c r="F289" t="s">
        <v>171</v>
      </c>
      <c r="G289" t="s">
        <v>172</v>
      </c>
      <c r="H289" s="1">
        <v>34473</v>
      </c>
      <c r="I289" t="s">
        <v>173</v>
      </c>
      <c r="K289" t="s">
        <v>2660</v>
      </c>
      <c r="L289" t="s">
        <v>920</v>
      </c>
      <c r="M289" t="s">
        <v>224</v>
      </c>
      <c r="N289">
        <v>2015</v>
      </c>
      <c r="O289" t="s">
        <v>692</v>
      </c>
      <c r="P289" t="s">
        <v>178</v>
      </c>
      <c r="Q289" t="s">
        <v>172</v>
      </c>
      <c r="S289">
        <v>28907244</v>
      </c>
      <c r="T289" t="s">
        <v>196</v>
      </c>
      <c r="W289" t="s">
        <v>2658</v>
      </c>
      <c r="X289">
        <v>8316489248</v>
      </c>
      <c r="Y289" t="s">
        <v>186</v>
      </c>
      <c r="Z289" t="s">
        <v>282</v>
      </c>
      <c r="AA289">
        <v>2017</v>
      </c>
      <c r="AB289">
        <v>2017</v>
      </c>
      <c r="AC289" t="s">
        <v>960</v>
      </c>
      <c r="AD289" t="s">
        <v>185</v>
      </c>
      <c r="AS289">
        <v>3.26</v>
      </c>
      <c r="AT289" t="s">
        <v>188</v>
      </c>
      <c r="AU289" t="s">
        <v>647</v>
      </c>
      <c r="AV289" t="s">
        <v>190</v>
      </c>
      <c r="AW289" t="s">
        <v>264</v>
      </c>
      <c r="BM289" t="s">
        <v>2659</v>
      </c>
      <c r="BP289" t="s">
        <v>194</v>
      </c>
      <c r="BQ289" t="s">
        <v>195</v>
      </c>
      <c r="BS289">
        <v>14611</v>
      </c>
      <c r="BT289" t="s">
        <v>196</v>
      </c>
      <c r="BU289">
        <v>8319158440</v>
      </c>
      <c r="BZ289" t="s">
        <v>2659</v>
      </c>
      <c r="CC289" t="s">
        <v>194</v>
      </c>
      <c r="CD289" t="s">
        <v>195</v>
      </c>
      <c r="CF289">
        <v>14611</v>
      </c>
      <c r="CG289" t="s">
        <v>196</v>
      </c>
      <c r="CH289">
        <v>8319158440</v>
      </c>
      <c r="CM289" t="s">
        <v>2659</v>
      </c>
      <c r="CP289" t="s">
        <v>194</v>
      </c>
      <c r="CQ289" t="s">
        <v>195</v>
      </c>
      <c r="CS289">
        <v>14611</v>
      </c>
      <c r="CT289" t="s">
        <v>196</v>
      </c>
      <c r="CU289">
        <v>8319158440</v>
      </c>
      <c r="ED289" t="s">
        <v>195</v>
      </c>
      <c r="EG289" t="s">
        <v>196</v>
      </c>
      <c r="EH289">
        <v>8319158440</v>
      </c>
      <c r="EM289" t="s">
        <v>2659</v>
      </c>
      <c r="EP289" t="s">
        <v>194</v>
      </c>
      <c r="EQ289" t="s">
        <v>195</v>
      </c>
      <c r="ES289">
        <v>14611</v>
      </c>
      <c r="ET289" t="s">
        <v>196</v>
      </c>
      <c r="EU289">
        <v>8319158440</v>
      </c>
    </row>
    <row r="290" spans="1:151" x14ac:dyDescent="0.2">
      <c r="A290">
        <v>10144</v>
      </c>
      <c r="B290" t="s">
        <v>2661</v>
      </c>
      <c r="C290" t="s">
        <v>2662</v>
      </c>
      <c r="D290" t="s">
        <v>654</v>
      </c>
      <c r="E290" t="s">
        <v>2663</v>
      </c>
      <c r="F290" t="s">
        <v>171</v>
      </c>
      <c r="G290" t="s">
        <v>172</v>
      </c>
      <c r="H290" s="1">
        <v>34231</v>
      </c>
      <c r="I290" t="s">
        <v>173</v>
      </c>
      <c r="K290" t="s">
        <v>2664</v>
      </c>
      <c r="L290" t="s">
        <v>305</v>
      </c>
      <c r="M290" t="s">
        <v>176</v>
      </c>
      <c r="N290">
        <v>2015</v>
      </c>
      <c r="O290" t="s">
        <v>1014</v>
      </c>
      <c r="P290" t="s">
        <v>178</v>
      </c>
      <c r="Q290" t="s">
        <v>172</v>
      </c>
      <c r="S290">
        <v>27756287</v>
      </c>
      <c r="T290" t="s">
        <v>196</v>
      </c>
      <c r="W290" t="s">
        <v>2665</v>
      </c>
      <c r="X290">
        <v>9784966157</v>
      </c>
      <c r="Y290" t="s">
        <v>182</v>
      </c>
      <c r="Z290" t="s">
        <v>183</v>
      </c>
      <c r="AA290">
        <v>2016</v>
      </c>
      <c r="AB290">
        <v>2016</v>
      </c>
      <c r="AC290" t="s">
        <v>184</v>
      </c>
      <c r="AD290" t="s">
        <v>185</v>
      </c>
      <c r="AS290">
        <v>3.08</v>
      </c>
      <c r="AT290" t="s">
        <v>188</v>
      </c>
      <c r="AU290" t="s">
        <v>189</v>
      </c>
      <c r="AV290" t="s">
        <v>190</v>
      </c>
      <c r="AW290" t="s">
        <v>264</v>
      </c>
      <c r="BM290" t="s">
        <v>2666</v>
      </c>
      <c r="BN290" t="s">
        <v>487</v>
      </c>
      <c r="BP290" t="s">
        <v>194</v>
      </c>
      <c r="BQ290" t="s">
        <v>195</v>
      </c>
      <c r="BS290">
        <v>14627</v>
      </c>
      <c r="BT290" t="s">
        <v>196</v>
      </c>
      <c r="BU290">
        <v>9786212207</v>
      </c>
      <c r="BZ290" t="s">
        <v>2667</v>
      </c>
      <c r="CC290" t="s">
        <v>2668</v>
      </c>
      <c r="CD290" t="s">
        <v>401</v>
      </c>
      <c r="CF290" t="str">
        <f>"01720"</f>
        <v>01720</v>
      </c>
      <c r="CG290" t="s">
        <v>196</v>
      </c>
      <c r="CH290">
        <v>9782669860</v>
      </c>
      <c r="CM290" t="s">
        <v>1102</v>
      </c>
      <c r="CN290" t="s">
        <v>2669</v>
      </c>
      <c r="CP290" t="s">
        <v>194</v>
      </c>
      <c r="CQ290" t="s">
        <v>195</v>
      </c>
      <c r="CS290">
        <v>14627</v>
      </c>
      <c r="CT290" t="s">
        <v>196</v>
      </c>
      <c r="CU290">
        <v>9786212207</v>
      </c>
      <c r="EM290" t="s">
        <v>2667</v>
      </c>
      <c r="EP290" t="s">
        <v>2668</v>
      </c>
      <c r="EQ290" t="s">
        <v>401</v>
      </c>
      <c r="ES290" t="str">
        <f>"01720"</f>
        <v>01720</v>
      </c>
      <c r="ET290" t="s">
        <v>196</v>
      </c>
      <c r="EU290">
        <v>9782669860</v>
      </c>
    </row>
    <row r="291" spans="1:151" x14ac:dyDescent="0.2">
      <c r="A291">
        <v>28318</v>
      </c>
      <c r="B291" t="s">
        <v>593</v>
      </c>
      <c r="C291" t="s">
        <v>2670</v>
      </c>
      <c r="D291" t="s">
        <v>2671</v>
      </c>
      <c r="E291" t="s">
        <v>2672</v>
      </c>
      <c r="F291" t="s">
        <v>171</v>
      </c>
      <c r="H291" s="1">
        <v>35796</v>
      </c>
      <c r="I291" t="s">
        <v>221</v>
      </c>
      <c r="K291" t="s">
        <v>1807</v>
      </c>
      <c r="L291" t="s">
        <v>633</v>
      </c>
      <c r="M291" t="s">
        <v>224</v>
      </c>
      <c r="N291">
        <v>2019</v>
      </c>
      <c r="O291" t="s">
        <v>279</v>
      </c>
      <c r="P291" t="s">
        <v>178</v>
      </c>
      <c r="Q291" t="s">
        <v>185</v>
      </c>
      <c r="BM291" t="s">
        <v>2673</v>
      </c>
      <c r="BO291" t="s">
        <v>2674</v>
      </c>
      <c r="BP291" t="s">
        <v>2674</v>
      </c>
      <c r="BQ291" t="s">
        <v>1746</v>
      </c>
      <c r="BR291" t="s">
        <v>1746</v>
      </c>
      <c r="BS291">
        <v>85259</v>
      </c>
      <c r="BT291" t="s">
        <v>226</v>
      </c>
      <c r="BU291">
        <v>4808220344</v>
      </c>
      <c r="BW291">
        <v>4808220344</v>
      </c>
      <c r="BX291" t="s">
        <v>2675</v>
      </c>
      <c r="BY291" t="s">
        <v>406</v>
      </c>
    </row>
    <row r="292" spans="1:151" x14ac:dyDescent="0.2">
      <c r="A292">
        <v>40620</v>
      </c>
      <c r="B292" t="s">
        <v>1465</v>
      </c>
      <c r="C292" t="s">
        <v>2676</v>
      </c>
      <c r="D292" t="s">
        <v>2677</v>
      </c>
      <c r="E292" t="s">
        <v>2678</v>
      </c>
      <c r="F292" t="s">
        <v>171</v>
      </c>
      <c r="G292" t="str">
        <f>"0"</f>
        <v>0</v>
      </c>
      <c r="H292" s="1">
        <v>32148</v>
      </c>
      <c r="I292" t="s">
        <v>173</v>
      </c>
      <c r="K292" t="s">
        <v>687</v>
      </c>
      <c r="L292" t="s">
        <v>2679</v>
      </c>
      <c r="M292" t="s">
        <v>224</v>
      </c>
      <c r="N292">
        <v>2023</v>
      </c>
      <c r="O292" t="s">
        <v>597</v>
      </c>
      <c r="P292" t="s">
        <v>178</v>
      </c>
      <c r="Q292" t="s">
        <v>172</v>
      </c>
      <c r="S292">
        <v>31834636</v>
      </c>
      <c r="T292" t="s">
        <v>2238</v>
      </c>
      <c r="U292" t="s">
        <v>424</v>
      </c>
      <c r="Y292" t="str">
        <f>"01AS"</f>
        <v>01AS</v>
      </c>
      <c r="Z292" t="s">
        <v>470</v>
      </c>
      <c r="AA292" t="s">
        <v>259</v>
      </c>
      <c r="AB292" t="s">
        <v>260</v>
      </c>
      <c r="AC292" t="s">
        <v>1832</v>
      </c>
      <c r="AD292" t="s">
        <v>185</v>
      </c>
      <c r="AS292" t="str">
        <f>"0"</f>
        <v>0</v>
      </c>
      <c r="AU292" t="s">
        <v>472</v>
      </c>
      <c r="AV292" t="s">
        <v>473</v>
      </c>
      <c r="AW292" t="s">
        <v>430</v>
      </c>
      <c r="BO292" t="s">
        <v>2680</v>
      </c>
      <c r="BQ292" t="s">
        <v>195</v>
      </c>
      <c r="CD292" t="s">
        <v>195</v>
      </c>
      <c r="CM292" t="s">
        <v>2681</v>
      </c>
      <c r="CO292" t="s">
        <v>2680</v>
      </c>
      <c r="CP292" t="s">
        <v>2682</v>
      </c>
      <c r="CQ292" t="s">
        <v>2683</v>
      </c>
      <c r="CS292" t="s">
        <v>2684</v>
      </c>
      <c r="CT292" t="s">
        <v>2238</v>
      </c>
      <c r="CU292" t="s">
        <v>2685</v>
      </c>
    </row>
    <row r="293" spans="1:151" x14ac:dyDescent="0.2">
      <c r="A293">
        <v>38091</v>
      </c>
      <c r="B293" t="s">
        <v>1465</v>
      </c>
      <c r="C293" t="s">
        <v>2676</v>
      </c>
      <c r="D293" t="s">
        <v>2677</v>
      </c>
      <c r="E293" t="s">
        <v>2678</v>
      </c>
      <c r="F293" t="s">
        <v>171</v>
      </c>
      <c r="G293" t="str">
        <f>"0"</f>
        <v>0</v>
      </c>
      <c r="H293" s="1">
        <v>32148</v>
      </c>
      <c r="I293" t="s">
        <v>173</v>
      </c>
      <c r="K293" t="s">
        <v>1829</v>
      </c>
      <c r="L293" t="s">
        <v>1830</v>
      </c>
      <c r="M293" t="s">
        <v>1389</v>
      </c>
      <c r="N293">
        <v>2022</v>
      </c>
      <c r="O293" t="s">
        <v>1831</v>
      </c>
      <c r="P293" t="s">
        <v>178</v>
      </c>
      <c r="Q293" t="s">
        <v>172</v>
      </c>
      <c r="S293">
        <v>31834636</v>
      </c>
      <c r="T293" t="s">
        <v>2238</v>
      </c>
      <c r="U293" t="s">
        <v>424</v>
      </c>
      <c r="Y293" t="str">
        <f>"01AS"</f>
        <v>01AS</v>
      </c>
      <c r="Z293" t="s">
        <v>470</v>
      </c>
      <c r="AA293" t="s">
        <v>259</v>
      </c>
      <c r="AB293" t="s">
        <v>260</v>
      </c>
      <c r="AC293" t="s">
        <v>1832</v>
      </c>
      <c r="AD293" t="s">
        <v>185</v>
      </c>
      <c r="AS293" t="str">
        <f>"0"</f>
        <v>0</v>
      </c>
      <c r="AU293" t="s">
        <v>472</v>
      </c>
      <c r="AV293" t="s">
        <v>473</v>
      </c>
      <c r="AW293" t="s">
        <v>430</v>
      </c>
      <c r="BO293" t="s">
        <v>2680</v>
      </c>
      <c r="BQ293" t="s">
        <v>195</v>
      </c>
      <c r="CD293" t="s">
        <v>195</v>
      </c>
      <c r="CM293" t="s">
        <v>2681</v>
      </c>
      <c r="CO293" t="s">
        <v>2680</v>
      </c>
      <c r="CP293" t="s">
        <v>2682</v>
      </c>
      <c r="CQ293" t="s">
        <v>2683</v>
      </c>
      <c r="CS293" t="s">
        <v>2684</v>
      </c>
      <c r="CT293" t="s">
        <v>2238</v>
      </c>
      <c r="CU293" t="s">
        <v>2685</v>
      </c>
    </row>
    <row r="294" spans="1:151" x14ac:dyDescent="0.2">
      <c r="A294">
        <v>23450</v>
      </c>
      <c r="B294" t="s">
        <v>2298</v>
      </c>
      <c r="C294" t="s">
        <v>2686</v>
      </c>
      <c r="D294" t="s">
        <v>2687</v>
      </c>
      <c r="E294" t="s">
        <v>2688</v>
      </c>
      <c r="F294" t="s">
        <v>171</v>
      </c>
      <c r="G294" t="s">
        <v>172</v>
      </c>
      <c r="H294" s="1">
        <v>35422</v>
      </c>
      <c r="I294" t="s">
        <v>221</v>
      </c>
      <c r="K294" t="s">
        <v>2689</v>
      </c>
      <c r="L294" t="s">
        <v>1079</v>
      </c>
      <c r="M294" t="s">
        <v>306</v>
      </c>
      <c r="N294">
        <v>2017</v>
      </c>
      <c r="O294" t="s">
        <v>646</v>
      </c>
      <c r="P294" t="s">
        <v>178</v>
      </c>
      <c r="Q294" t="s">
        <v>172</v>
      </c>
      <c r="S294">
        <v>29222438</v>
      </c>
      <c r="T294" t="s">
        <v>196</v>
      </c>
      <c r="W294" t="s">
        <v>2690</v>
      </c>
      <c r="X294">
        <v>5133282825</v>
      </c>
      <c r="Y294" t="s">
        <v>186</v>
      </c>
      <c r="Z294" t="s">
        <v>282</v>
      </c>
      <c r="AA294">
        <v>2019</v>
      </c>
      <c r="AB294">
        <v>2019</v>
      </c>
      <c r="AC294" t="s">
        <v>857</v>
      </c>
      <c r="AD294" t="s">
        <v>185</v>
      </c>
      <c r="AE294" t="s">
        <v>413</v>
      </c>
      <c r="AM294" t="s">
        <v>696</v>
      </c>
      <c r="AN294" t="s">
        <v>2691</v>
      </c>
      <c r="AS294">
        <v>3.53</v>
      </c>
      <c r="AT294" t="s">
        <v>188</v>
      </c>
      <c r="AU294" t="s">
        <v>189</v>
      </c>
      <c r="AV294" t="s">
        <v>190</v>
      </c>
      <c r="AW294" t="s">
        <v>264</v>
      </c>
      <c r="BM294" t="s">
        <v>2692</v>
      </c>
      <c r="BN294" t="s">
        <v>193</v>
      </c>
      <c r="BP294" t="s">
        <v>194</v>
      </c>
      <c r="BQ294" t="s">
        <v>195</v>
      </c>
      <c r="BS294">
        <v>14627</v>
      </c>
      <c r="BT294" t="s">
        <v>196</v>
      </c>
      <c r="BU294">
        <v>5135185559</v>
      </c>
      <c r="BZ294" t="s">
        <v>2693</v>
      </c>
      <c r="CC294" t="s">
        <v>2694</v>
      </c>
      <c r="CD294" t="s">
        <v>1414</v>
      </c>
      <c r="CF294">
        <v>45103</v>
      </c>
      <c r="CG294" t="s">
        <v>196</v>
      </c>
      <c r="CH294">
        <v>5135185559</v>
      </c>
      <c r="CM294" t="s">
        <v>2695</v>
      </c>
      <c r="CP294" t="s">
        <v>194</v>
      </c>
      <c r="CQ294" t="s">
        <v>195</v>
      </c>
      <c r="CS294">
        <v>14627</v>
      </c>
      <c r="CT294" t="s">
        <v>196</v>
      </c>
      <c r="CU294">
        <v>5135185559</v>
      </c>
      <c r="ED294" t="s">
        <v>1414</v>
      </c>
      <c r="EG294" t="s">
        <v>196</v>
      </c>
      <c r="EH294">
        <v>5135185559</v>
      </c>
      <c r="EM294" t="s">
        <v>2693</v>
      </c>
      <c r="EP294" t="s">
        <v>2694</v>
      </c>
      <c r="EQ294" t="s">
        <v>1414</v>
      </c>
      <c r="ES294">
        <v>45103</v>
      </c>
      <c r="ET294" t="s">
        <v>196</v>
      </c>
      <c r="EU294">
        <v>5135185559</v>
      </c>
    </row>
    <row r="295" spans="1:151" x14ac:dyDescent="0.2">
      <c r="A295">
        <v>15725</v>
      </c>
      <c r="B295" t="s">
        <v>2298</v>
      </c>
      <c r="C295" t="s">
        <v>2686</v>
      </c>
      <c r="D295" t="s">
        <v>2687</v>
      </c>
      <c r="E295" t="s">
        <v>2688</v>
      </c>
      <c r="F295" t="s">
        <v>171</v>
      </c>
      <c r="G295" t="s">
        <v>172</v>
      </c>
      <c r="H295" s="1">
        <v>35422</v>
      </c>
      <c r="I295" t="s">
        <v>221</v>
      </c>
      <c r="K295" t="s">
        <v>409</v>
      </c>
      <c r="M295" t="s">
        <v>224</v>
      </c>
      <c r="N295">
        <v>2016</v>
      </c>
      <c r="O295" t="s">
        <v>410</v>
      </c>
      <c r="P295" t="s">
        <v>363</v>
      </c>
      <c r="Q295" t="s">
        <v>172</v>
      </c>
      <c r="S295">
        <v>29222438</v>
      </c>
      <c r="T295" t="s">
        <v>196</v>
      </c>
      <c r="W295" t="s">
        <v>2690</v>
      </c>
      <c r="X295">
        <v>5133282825</v>
      </c>
      <c r="Y295" t="s">
        <v>186</v>
      </c>
      <c r="Z295" t="s">
        <v>282</v>
      </c>
      <c r="AA295">
        <v>2019</v>
      </c>
      <c r="AB295">
        <v>2019</v>
      </c>
      <c r="AC295" t="s">
        <v>857</v>
      </c>
      <c r="AD295" t="s">
        <v>185</v>
      </c>
      <c r="AE295" t="s">
        <v>413</v>
      </c>
      <c r="AM295" t="s">
        <v>696</v>
      </c>
      <c r="AN295" t="s">
        <v>2691</v>
      </c>
      <c r="AS295">
        <v>3.53</v>
      </c>
      <c r="AT295" t="s">
        <v>188</v>
      </c>
      <c r="AU295" t="s">
        <v>189</v>
      </c>
      <c r="AV295" t="s">
        <v>190</v>
      </c>
      <c r="AW295" t="s">
        <v>264</v>
      </c>
      <c r="BM295" t="s">
        <v>2692</v>
      </c>
      <c r="BN295" t="s">
        <v>193</v>
      </c>
      <c r="BP295" t="s">
        <v>194</v>
      </c>
      <c r="BQ295" t="s">
        <v>195</v>
      </c>
      <c r="BS295">
        <v>14627</v>
      </c>
      <c r="BT295" t="s">
        <v>196</v>
      </c>
      <c r="BU295">
        <v>5135185559</v>
      </c>
      <c r="BZ295" t="s">
        <v>2693</v>
      </c>
      <c r="CC295" t="s">
        <v>2694</v>
      </c>
      <c r="CD295" t="s">
        <v>1414</v>
      </c>
      <c r="CF295">
        <v>45103</v>
      </c>
      <c r="CG295" t="s">
        <v>196</v>
      </c>
      <c r="CH295">
        <v>5135185559</v>
      </c>
      <c r="CM295" t="s">
        <v>2695</v>
      </c>
      <c r="CP295" t="s">
        <v>194</v>
      </c>
      <c r="CQ295" t="s">
        <v>195</v>
      </c>
      <c r="CS295">
        <v>14627</v>
      </c>
      <c r="CT295" t="s">
        <v>196</v>
      </c>
      <c r="CU295">
        <v>5135185559</v>
      </c>
      <c r="ED295" t="s">
        <v>1414</v>
      </c>
      <c r="EG295" t="s">
        <v>196</v>
      </c>
      <c r="EH295">
        <v>5135185559</v>
      </c>
      <c r="EM295" t="s">
        <v>2693</v>
      </c>
      <c r="EP295" t="s">
        <v>2694</v>
      </c>
      <c r="EQ295" t="s">
        <v>1414</v>
      </c>
      <c r="ES295">
        <v>45103</v>
      </c>
      <c r="ET295" t="s">
        <v>196</v>
      </c>
      <c r="EU295">
        <v>5135185559</v>
      </c>
    </row>
    <row r="296" spans="1:151" x14ac:dyDescent="0.2">
      <c r="A296">
        <v>25291</v>
      </c>
      <c r="B296" t="s">
        <v>2696</v>
      </c>
      <c r="C296" t="s">
        <v>2697</v>
      </c>
      <c r="D296" t="s">
        <v>2698</v>
      </c>
      <c r="E296" t="s">
        <v>2699</v>
      </c>
      <c r="F296" t="s">
        <v>171</v>
      </c>
      <c r="G296" t="s">
        <v>172</v>
      </c>
      <c r="H296" s="1">
        <v>35505</v>
      </c>
      <c r="I296" t="s">
        <v>221</v>
      </c>
      <c r="K296" t="s">
        <v>277</v>
      </c>
      <c r="L296" t="s">
        <v>278</v>
      </c>
      <c r="M296" t="s">
        <v>224</v>
      </c>
      <c r="N296">
        <v>2018</v>
      </c>
      <c r="O296" t="s">
        <v>354</v>
      </c>
      <c r="P296" t="s">
        <v>178</v>
      </c>
      <c r="Q296" t="s">
        <v>172</v>
      </c>
      <c r="R296" t="s">
        <v>510</v>
      </c>
      <c r="S296">
        <v>29310029</v>
      </c>
      <c r="BM296" t="s">
        <v>2700</v>
      </c>
    </row>
    <row r="297" spans="1:151" x14ac:dyDescent="0.2">
      <c r="A297">
        <v>45581</v>
      </c>
      <c r="B297" t="s">
        <v>2701</v>
      </c>
      <c r="C297" t="s">
        <v>2702</v>
      </c>
      <c r="D297" t="s">
        <v>2703</v>
      </c>
      <c r="E297" t="s">
        <v>2704</v>
      </c>
      <c r="F297" t="s">
        <v>171</v>
      </c>
      <c r="G297" t="str">
        <f>"0"</f>
        <v>0</v>
      </c>
      <c r="H297" s="1">
        <v>37961</v>
      </c>
      <c r="I297" t="s">
        <v>173</v>
      </c>
      <c r="K297" t="s">
        <v>1345</v>
      </c>
      <c r="L297" t="s">
        <v>2201</v>
      </c>
      <c r="M297" t="s">
        <v>255</v>
      </c>
      <c r="N297" t="s">
        <v>1165</v>
      </c>
      <c r="O297" t="s">
        <v>1214</v>
      </c>
      <c r="P297" t="s">
        <v>178</v>
      </c>
      <c r="Q297" t="s">
        <v>172</v>
      </c>
      <c r="S297">
        <v>32267747</v>
      </c>
      <c r="T297" t="s">
        <v>226</v>
      </c>
      <c r="Y297" t="str">
        <f>"01AS"</f>
        <v>01AS</v>
      </c>
      <c r="Z297" t="s">
        <v>227</v>
      </c>
      <c r="AA297" t="s">
        <v>320</v>
      </c>
      <c r="AB297" t="s">
        <v>321</v>
      </c>
      <c r="AC297" t="s">
        <v>1236</v>
      </c>
      <c r="AD297" t="s">
        <v>172</v>
      </c>
      <c r="AS297">
        <v>3.07</v>
      </c>
      <c r="AU297" t="s">
        <v>472</v>
      </c>
      <c r="AV297" t="s">
        <v>473</v>
      </c>
      <c r="AW297" t="s">
        <v>264</v>
      </c>
      <c r="BM297" t="s">
        <v>2705</v>
      </c>
      <c r="BN297" t="s">
        <v>239</v>
      </c>
      <c r="BO297" t="s">
        <v>2706</v>
      </c>
      <c r="BP297" t="s">
        <v>241</v>
      </c>
      <c r="BQ297" t="s">
        <v>195</v>
      </c>
      <c r="BS297">
        <v>14627</v>
      </c>
      <c r="CD297" t="s">
        <v>195</v>
      </c>
      <c r="CM297" t="s">
        <v>2707</v>
      </c>
      <c r="CO297" t="s">
        <v>2706</v>
      </c>
      <c r="CP297" t="s">
        <v>2708</v>
      </c>
      <c r="CQ297" t="s">
        <v>247</v>
      </c>
      <c r="CS297" t="s">
        <v>2709</v>
      </c>
      <c r="CT297" t="s">
        <v>244</v>
      </c>
      <c r="CU297" t="s">
        <v>2710</v>
      </c>
    </row>
    <row r="298" spans="1:151" x14ac:dyDescent="0.2">
      <c r="A298">
        <v>10133</v>
      </c>
      <c r="B298" t="s">
        <v>2711</v>
      </c>
      <c r="C298" t="s">
        <v>2712</v>
      </c>
      <c r="D298" t="s">
        <v>2713</v>
      </c>
      <c r="E298" t="s">
        <v>2714</v>
      </c>
      <c r="F298" t="s">
        <v>171</v>
      </c>
      <c r="G298" t="s">
        <v>172</v>
      </c>
      <c r="H298" s="1">
        <v>34838</v>
      </c>
      <c r="I298" t="s">
        <v>221</v>
      </c>
      <c r="K298" t="s">
        <v>2715</v>
      </c>
      <c r="L298" t="s">
        <v>2716</v>
      </c>
      <c r="M298" t="s">
        <v>176</v>
      </c>
      <c r="N298">
        <v>2015</v>
      </c>
      <c r="O298" t="s">
        <v>1014</v>
      </c>
      <c r="P298" t="s">
        <v>178</v>
      </c>
      <c r="Q298" t="s">
        <v>172</v>
      </c>
      <c r="S298">
        <v>28284666</v>
      </c>
      <c r="T298" t="s">
        <v>196</v>
      </c>
      <c r="W298" t="s">
        <v>2717</v>
      </c>
      <c r="X298">
        <v>5129224565</v>
      </c>
      <c r="Y298" t="s">
        <v>186</v>
      </c>
      <c r="Z298" t="s">
        <v>282</v>
      </c>
      <c r="AA298">
        <v>2017</v>
      </c>
      <c r="AB298">
        <v>2017</v>
      </c>
      <c r="AC298" t="s">
        <v>2179</v>
      </c>
      <c r="AD298" t="s">
        <v>172</v>
      </c>
      <c r="AS298">
        <v>3.3</v>
      </c>
      <c r="AT298" t="s">
        <v>188</v>
      </c>
      <c r="AU298" t="s">
        <v>189</v>
      </c>
      <c r="AV298" t="s">
        <v>190</v>
      </c>
      <c r="AW298" t="s">
        <v>210</v>
      </c>
      <c r="BM298" t="s">
        <v>2718</v>
      </c>
      <c r="BN298" t="s">
        <v>487</v>
      </c>
      <c r="BP298" t="s">
        <v>194</v>
      </c>
      <c r="BQ298" t="s">
        <v>195</v>
      </c>
      <c r="BS298">
        <v>14627</v>
      </c>
      <c r="BT298" t="s">
        <v>196</v>
      </c>
      <c r="BU298">
        <v>5124831300</v>
      </c>
      <c r="BZ298" t="s">
        <v>2719</v>
      </c>
      <c r="CC298" t="s">
        <v>545</v>
      </c>
      <c r="CD298" t="s">
        <v>344</v>
      </c>
      <c r="CF298">
        <v>78753</v>
      </c>
      <c r="CG298" t="s">
        <v>196</v>
      </c>
      <c r="CH298">
        <v>5124831300</v>
      </c>
      <c r="CM298" t="s">
        <v>2720</v>
      </c>
      <c r="CP298" t="s">
        <v>194</v>
      </c>
      <c r="CQ298" t="s">
        <v>195</v>
      </c>
      <c r="CS298">
        <v>14627</v>
      </c>
      <c r="CT298" t="s">
        <v>196</v>
      </c>
      <c r="CU298">
        <v>5124831300</v>
      </c>
      <c r="EM298" t="s">
        <v>2719</v>
      </c>
      <c r="EP298" t="s">
        <v>545</v>
      </c>
      <c r="EQ298" t="s">
        <v>344</v>
      </c>
      <c r="ES298">
        <v>78753</v>
      </c>
      <c r="ET298" t="s">
        <v>196</v>
      </c>
      <c r="EU298">
        <v>5124831300</v>
      </c>
    </row>
    <row r="299" spans="1:151" x14ac:dyDescent="0.2">
      <c r="A299">
        <v>45734</v>
      </c>
      <c r="B299" t="s">
        <v>2721</v>
      </c>
      <c r="C299" t="s">
        <v>2722</v>
      </c>
      <c r="D299" t="s">
        <v>1562</v>
      </c>
      <c r="E299" t="s">
        <v>2723</v>
      </c>
      <c r="F299" t="s">
        <v>171</v>
      </c>
      <c r="G299" t="str">
        <f>"0"</f>
        <v>0</v>
      </c>
      <c r="H299" s="1">
        <v>38056</v>
      </c>
      <c r="I299" t="s">
        <v>221</v>
      </c>
      <c r="K299" t="s">
        <v>2724</v>
      </c>
      <c r="L299" t="s">
        <v>820</v>
      </c>
      <c r="M299" t="s">
        <v>306</v>
      </c>
      <c r="N299">
        <v>2025</v>
      </c>
      <c r="O299" t="s">
        <v>2065</v>
      </c>
      <c r="P299" t="s">
        <v>178</v>
      </c>
      <c r="Q299" t="s">
        <v>172</v>
      </c>
      <c r="R299" t="s">
        <v>510</v>
      </c>
      <c r="S299">
        <v>32267761</v>
      </c>
      <c r="BM299" t="s">
        <v>2725</v>
      </c>
    </row>
    <row r="300" spans="1:151" x14ac:dyDescent="0.2">
      <c r="A300">
        <v>42588</v>
      </c>
      <c r="B300" t="s">
        <v>2726</v>
      </c>
      <c r="C300" t="s">
        <v>2727</v>
      </c>
      <c r="E300" t="s">
        <v>2728</v>
      </c>
      <c r="F300" t="s">
        <v>171</v>
      </c>
      <c r="G300" t="str">
        <f>"0"</f>
        <v>0</v>
      </c>
      <c r="H300" s="1">
        <v>36882</v>
      </c>
      <c r="I300" t="s">
        <v>221</v>
      </c>
      <c r="K300" t="s">
        <v>1078</v>
      </c>
      <c r="L300" t="s">
        <v>548</v>
      </c>
      <c r="M300" t="s">
        <v>224</v>
      </c>
      <c r="N300">
        <v>2024</v>
      </c>
      <c r="O300" t="s">
        <v>225</v>
      </c>
      <c r="P300" t="s">
        <v>178</v>
      </c>
      <c r="Q300" t="s">
        <v>172</v>
      </c>
      <c r="S300">
        <v>32393842</v>
      </c>
      <c r="T300" t="s">
        <v>2729</v>
      </c>
      <c r="U300" t="s">
        <v>424</v>
      </c>
      <c r="Y300" t="str">
        <f>"06ESM"</f>
        <v>06ESM</v>
      </c>
      <c r="Z300" t="s">
        <v>1717</v>
      </c>
      <c r="AA300" t="s">
        <v>320</v>
      </c>
      <c r="AB300" t="s">
        <v>321</v>
      </c>
      <c r="AC300" t="s">
        <v>1718</v>
      </c>
      <c r="AD300" t="s">
        <v>185</v>
      </c>
      <c r="AS300">
        <v>3.76</v>
      </c>
      <c r="AU300" t="s">
        <v>472</v>
      </c>
      <c r="AV300" t="s">
        <v>473</v>
      </c>
      <c r="AW300" t="s">
        <v>430</v>
      </c>
      <c r="BO300" t="s">
        <v>2730</v>
      </c>
      <c r="BQ300" t="s">
        <v>195</v>
      </c>
      <c r="BZ300" t="s">
        <v>242</v>
      </c>
      <c r="CB300" t="s">
        <v>243</v>
      </c>
      <c r="CD300" t="s">
        <v>195</v>
      </c>
      <c r="CF300">
        <v>14642</v>
      </c>
      <c r="CG300" t="s">
        <v>244</v>
      </c>
      <c r="CM300" t="s">
        <v>2731</v>
      </c>
      <c r="CO300" t="s">
        <v>2730</v>
      </c>
      <c r="CP300" t="s">
        <v>241</v>
      </c>
      <c r="CQ300" t="s">
        <v>247</v>
      </c>
      <c r="CS300">
        <v>14607</v>
      </c>
      <c r="CT300" t="s">
        <v>244</v>
      </c>
      <c r="CU300" t="s">
        <v>2732</v>
      </c>
    </row>
    <row r="301" spans="1:151" x14ac:dyDescent="0.2">
      <c r="A301">
        <v>39223</v>
      </c>
      <c r="B301" t="s">
        <v>2733</v>
      </c>
      <c r="C301" t="s">
        <v>2734</v>
      </c>
      <c r="D301" t="s">
        <v>2735</v>
      </c>
      <c r="E301" t="s">
        <v>2736</v>
      </c>
      <c r="F301" t="s">
        <v>171</v>
      </c>
      <c r="G301" t="str">
        <f>"0"</f>
        <v>0</v>
      </c>
      <c r="H301" s="1">
        <v>38155</v>
      </c>
      <c r="I301" t="s">
        <v>173</v>
      </c>
      <c r="K301" t="s">
        <v>1396</v>
      </c>
      <c r="L301" t="s">
        <v>1397</v>
      </c>
      <c r="M301" t="s">
        <v>224</v>
      </c>
      <c r="N301">
        <v>2023</v>
      </c>
      <c r="O301" t="s">
        <v>597</v>
      </c>
      <c r="P301" t="s">
        <v>178</v>
      </c>
      <c r="Q301" t="s">
        <v>172</v>
      </c>
      <c r="S301">
        <v>32236705</v>
      </c>
      <c r="T301" t="s">
        <v>226</v>
      </c>
      <c r="Y301" t="str">
        <f>"04HSEAS"</f>
        <v>04HSEAS</v>
      </c>
      <c r="Z301" t="s">
        <v>499</v>
      </c>
      <c r="AA301" t="s">
        <v>833</v>
      </c>
      <c r="AB301" t="s">
        <v>834</v>
      </c>
      <c r="AC301" t="s">
        <v>2737</v>
      </c>
      <c r="AD301" t="s">
        <v>172</v>
      </c>
      <c r="AS301">
        <v>3.35</v>
      </c>
      <c r="AU301" t="s">
        <v>472</v>
      </c>
      <c r="AV301" t="s">
        <v>473</v>
      </c>
      <c r="AW301" t="s">
        <v>264</v>
      </c>
      <c r="BM301" t="s">
        <v>2738</v>
      </c>
      <c r="BN301" t="s">
        <v>239</v>
      </c>
      <c r="BO301" t="s">
        <v>2739</v>
      </c>
      <c r="BP301" t="s">
        <v>241</v>
      </c>
      <c r="BQ301" t="s">
        <v>195</v>
      </c>
      <c r="BS301">
        <v>14627</v>
      </c>
      <c r="BZ301" t="s">
        <v>266</v>
      </c>
      <c r="CB301" t="s">
        <v>267</v>
      </c>
      <c r="CD301" t="s">
        <v>195</v>
      </c>
      <c r="CF301">
        <v>14627</v>
      </c>
      <c r="CG301" t="s">
        <v>244</v>
      </c>
      <c r="CM301" t="s">
        <v>2740</v>
      </c>
      <c r="CO301" t="s">
        <v>2739</v>
      </c>
      <c r="CP301" t="s">
        <v>2741</v>
      </c>
      <c r="CQ301" t="s">
        <v>735</v>
      </c>
      <c r="CS301" t="s">
        <v>2742</v>
      </c>
      <c r="CT301" t="s">
        <v>244</v>
      </c>
      <c r="CU301" t="s">
        <v>2743</v>
      </c>
    </row>
    <row r="302" spans="1:151" x14ac:dyDescent="0.2">
      <c r="A302">
        <v>19727</v>
      </c>
      <c r="B302" t="s">
        <v>2744</v>
      </c>
      <c r="C302" t="s">
        <v>2745</v>
      </c>
      <c r="D302" t="s">
        <v>172</v>
      </c>
      <c r="E302" t="s">
        <v>2746</v>
      </c>
      <c r="F302" t="s">
        <v>171</v>
      </c>
      <c r="G302" t="s">
        <v>172</v>
      </c>
      <c r="H302" s="1">
        <v>35409</v>
      </c>
      <c r="I302" t="s">
        <v>221</v>
      </c>
      <c r="K302" t="s">
        <v>2747</v>
      </c>
      <c r="L302" t="s">
        <v>820</v>
      </c>
      <c r="M302" t="s">
        <v>306</v>
      </c>
      <c r="N302">
        <v>2017</v>
      </c>
      <c r="O302" t="s">
        <v>646</v>
      </c>
      <c r="P302" t="s">
        <v>178</v>
      </c>
      <c r="Q302" t="s">
        <v>172</v>
      </c>
      <c r="S302">
        <v>29406791</v>
      </c>
      <c r="T302" t="s">
        <v>196</v>
      </c>
      <c r="W302" t="s">
        <v>2748</v>
      </c>
      <c r="X302">
        <v>6038012081</v>
      </c>
      <c r="Y302" t="s">
        <v>186</v>
      </c>
      <c r="Z302" t="s">
        <v>183</v>
      </c>
      <c r="AA302">
        <v>2019</v>
      </c>
      <c r="AB302">
        <v>2019</v>
      </c>
      <c r="AC302" t="s">
        <v>457</v>
      </c>
      <c r="AD302" t="s">
        <v>185</v>
      </c>
      <c r="AS302">
        <v>3.97</v>
      </c>
      <c r="AT302" t="s">
        <v>188</v>
      </c>
      <c r="AU302" t="s">
        <v>189</v>
      </c>
      <c r="AV302" t="s">
        <v>190</v>
      </c>
      <c r="AW302" t="s">
        <v>264</v>
      </c>
      <c r="BM302" t="s">
        <v>2749</v>
      </c>
      <c r="BN302" t="s">
        <v>193</v>
      </c>
      <c r="BP302" t="s">
        <v>194</v>
      </c>
      <c r="BQ302" t="s">
        <v>195</v>
      </c>
      <c r="BS302">
        <v>14627</v>
      </c>
      <c r="BT302" t="s">
        <v>196</v>
      </c>
      <c r="BU302">
        <v>6034900981</v>
      </c>
      <c r="BZ302" t="s">
        <v>2750</v>
      </c>
      <c r="CC302" t="s">
        <v>2751</v>
      </c>
      <c r="CD302" t="s">
        <v>2752</v>
      </c>
      <c r="CF302" t="str">
        <f>"03053"</f>
        <v>03053</v>
      </c>
      <c r="CG302" t="s">
        <v>196</v>
      </c>
      <c r="CH302">
        <v>6034900981</v>
      </c>
      <c r="CM302" t="s">
        <v>2753</v>
      </c>
      <c r="CP302" t="s">
        <v>194</v>
      </c>
      <c r="CQ302" t="s">
        <v>195</v>
      </c>
      <c r="CS302">
        <v>14627</v>
      </c>
      <c r="CT302" t="s">
        <v>196</v>
      </c>
      <c r="CU302">
        <v>6034900981</v>
      </c>
      <c r="ED302" t="s">
        <v>2752</v>
      </c>
      <c r="EG302" t="s">
        <v>196</v>
      </c>
      <c r="EH302">
        <v>6034900981</v>
      </c>
      <c r="EM302" t="s">
        <v>2750</v>
      </c>
      <c r="EP302" t="s">
        <v>2751</v>
      </c>
      <c r="EQ302" t="s">
        <v>2752</v>
      </c>
      <c r="ES302" t="str">
        <f>"03053"</f>
        <v>03053</v>
      </c>
      <c r="ET302" t="s">
        <v>196</v>
      </c>
      <c r="EU302">
        <v>6034900981</v>
      </c>
    </row>
    <row r="303" spans="1:151" x14ac:dyDescent="0.2">
      <c r="A303">
        <v>42111</v>
      </c>
      <c r="B303" t="s">
        <v>2754</v>
      </c>
      <c r="C303" t="s">
        <v>2755</v>
      </c>
      <c r="D303" t="s">
        <v>915</v>
      </c>
      <c r="E303" t="s">
        <v>2756</v>
      </c>
      <c r="F303" t="s">
        <v>171</v>
      </c>
      <c r="G303" t="str">
        <f>"0"</f>
        <v>0</v>
      </c>
      <c r="H303" s="1">
        <v>37832</v>
      </c>
      <c r="I303" t="s">
        <v>221</v>
      </c>
      <c r="K303" t="s">
        <v>453</v>
      </c>
      <c r="L303" t="s">
        <v>2757</v>
      </c>
      <c r="M303" t="s">
        <v>205</v>
      </c>
      <c r="N303">
        <v>2024</v>
      </c>
      <c r="O303" t="s">
        <v>2271</v>
      </c>
      <c r="P303" t="s">
        <v>178</v>
      </c>
      <c r="Q303" t="s">
        <v>172</v>
      </c>
      <c r="S303">
        <v>31977555</v>
      </c>
      <c r="T303" t="s">
        <v>226</v>
      </c>
      <c r="Y303" t="str">
        <f>"01AS"</f>
        <v>01AS</v>
      </c>
      <c r="Z303" t="s">
        <v>227</v>
      </c>
      <c r="AA303" t="s">
        <v>320</v>
      </c>
      <c r="AB303" t="s">
        <v>321</v>
      </c>
      <c r="AC303" t="s">
        <v>1237</v>
      </c>
      <c r="AD303" t="s">
        <v>185</v>
      </c>
      <c r="AF303" t="s">
        <v>426</v>
      </c>
      <c r="AG303" t="s">
        <v>427</v>
      </c>
      <c r="AJ303" t="s">
        <v>2066</v>
      </c>
      <c r="AK303" t="s">
        <v>185</v>
      </c>
      <c r="AS303">
        <v>3.89</v>
      </c>
      <c r="AU303" t="s">
        <v>235</v>
      </c>
      <c r="AV303" t="s">
        <v>236</v>
      </c>
      <c r="AW303" t="s">
        <v>264</v>
      </c>
      <c r="BM303" t="s">
        <v>2758</v>
      </c>
      <c r="BN303" t="s">
        <v>239</v>
      </c>
      <c r="BO303" t="s">
        <v>2759</v>
      </c>
      <c r="BP303" t="s">
        <v>241</v>
      </c>
      <c r="BQ303" t="s">
        <v>195</v>
      </c>
      <c r="BS303">
        <v>14627</v>
      </c>
      <c r="CD303" t="s">
        <v>195</v>
      </c>
      <c r="CM303" t="s">
        <v>2760</v>
      </c>
      <c r="CO303" t="s">
        <v>2759</v>
      </c>
      <c r="CP303" t="s">
        <v>2408</v>
      </c>
      <c r="CQ303" t="s">
        <v>270</v>
      </c>
      <c r="CS303" t="s">
        <v>2761</v>
      </c>
      <c r="CT303" t="s">
        <v>244</v>
      </c>
      <c r="CU303" t="s">
        <v>2762</v>
      </c>
    </row>
    <row r="304" spans="1:151" x14ac:dyDescent="0.2">
      <c r="A304">
        <v>38843</v>
      </c>
      <c r="B304" t="s">
        <v>2754</v>
      </c>
      <c r="C304" t="s">
        <v>2755</v>
      </c>
      <c r="D304" t="s">
        <v>915</v>
      </c>
      <c r="E304" t="s">
        <v>2756</v>
      </c>
      <c r="F304" t="s">
        <v>171</v>
      </c>
      <c r="G304" t="str">
        <f>"0"</f>
        <v>0</v>
      </c>
      <c r="H304" s="1">
        <v>37832</v>
      </c>
      <c r="I304" t="s">
        <v>221</v>
      </c>
      <c r="K304" t="s">
        <v>819</v>
      </c>
      <c r="M304" t="s">
        <v>224</v>
      </c>
      <c r="N304">
        <v>2023</v>
      </c>
      <c r="O304" t="s">
        <v>597</v>
      </c>
      <c r="P304" t="s">
        <v>363</v>
      </c>
      <c r="Q304" t="s">
        <v>172</v>
      </c>
      <c r="S304">
        <v>31977555</v>
      </c>
      <c r="T304" t="s">
        <v>226</v>
      </c>
      <c r="Y304" t="str">
        <f>"01AS"</f>
        <v>01AS</v>
      </c>
      <c r="Z304" t="s">
        <v>227</v>
      </c>
      <c r="AA304" t="s">
        <v>320</v>
      </c>
      <c r="AB304" t="s">
        <v>321</v>
      </c>
      <c r="AC304" t="s">
        <v>1237</v>
      </c>
      <c r="AD304" t="s">
        <v>185</v>
      </c>
      <c r="AF304" t="s">
        <v>426</v>
      </c>
      <c r="AG304" t="s">
        <v>427</v>
      </c>
      <c r="AJ304" t="s">
        <v>2066</v>
      </c>
      <c r="AK304" t="s">
        <v>185</v>
      </c>
      <c r="AS304">
        <v>3.89</v>
      </c>
      <c r="AU304" t="s">
        <v>235</v>
      </c>
      <c r="AV304" t="s">
        <v>236</v>
      </c>
      <c r="AW304" t="s">
        <v>264</v>
      </c>
      <c r="BM304" t="s">
        <v>2758</v>
      </c>
      <c r="BN304" t="s">
        <v>239</v>
      </c>
      <c r="BO304" t="s">
        <v>2759</v>
      </c>
      <c r="BP304" t="s">
        <v>241</v>
      </c>
      <c r="BQ304" t="s">
        <v>195</v>
      </c>
      <c r="BS304">
        <v>14627</v>
      </c>
      <c r="CD304" t="s">
        <v>195</v>
      </c>
      <c r="CM304" t="s">
        <v>2760</v>
      </c>
      <c r="CO304" t="s">
        <v>2759</v>
      </c>
      <c r="CP304" t="s">
        <v>2408</v>
      </c>
      <c r="CQ304" t="s">
        <v>270</v>
      </c>
      <c r="CS304" t="s">
        <v>2761</v>
      </c>
      <c r="CT304" t="s">
        <v>244</v>
      </c>
      <c r="CU304" t="s">
        <v>2762</v>
      </c>
    </row>
    <row r="305" spans="1:151" x14ac:dyDescent="0.2">
      <c r="A305">
        <v>38640</v>
      </c>
      <c r="B305" t="s">
        <v>2763</v>
      </c>
      <c r="C305" t="s">
        <v>2755</v>
      </c>
      <c r="D305" t="s">
        <v>2764</v>
      </c>
      <c r="E305" t="s">
        <v>2765</v>
      </c>
      <c r="F305" t="s">
        <v>171</v>
      </c>
      <c r="G305" t="str">
        <f>"0"</f>
        <v>0</v>
      </c>
      <c r="H305" s="1">
        <v>37771</v>
      </c>
      <c r="I305" t="s">
        <v>221</v>
      </c>
      <c r="K305" t="s">
        <v>2766</v>
      </c>
      <c r="L305" t="s">
        <v>2767</v>
      </c>
      <c r="M305" t="s">
        <v>306</v>
      </c>
      <c r="N305">
        <v>2023</v>
      </c>
      <c r="O305" t="s">
        <v>908</v>
      </c>
      <c r="P305" t="s">
        <v>178</v>
      </c>
      <c r="Q305" t="s">
        <v>172</v>
      </c>
      <c r="S305">
        <v>32033397</v>
      </c>
      <c r="T305" t="s">
        <v>226</v>
      </c>
      <c r="Y305" t="str">
        <f>"01AS"</f>
        <v>01AS</v>
      </c>
      <c r="Z305" t="s">
        <v>499</v>
      </c>
      <c r="AA305" t="s">
        <v>320</v>
      </c>
      <c r="AB305" t="s">
        <v>321</v>
      </c>
      <c r="AC305" t="s">
        <v>2768</v>
      </c>
      <c r="AD305" t="s">
        <v>185</v>
      </c>
      <c r="AS305">
        <v>3.97</v>
      </c>
      <c r="AU305" t="s">
        <v>235</v>
      </c>
      <c r="AV305" t="s">
        <v>236</v>
      </c>
      <c r="AW305" t="s">
        <v>210</v>
      </c>
      <c r="BM305" t="s">
        <v>2769</v>
      </c>
      <c r="BN305" t="s">
        <v>239</v>
      </c>
      <c r="BO305" t="s">
        <v>2770</v>
      </c>
      <c r="BP305" t="s">
        <v>241</v>
      </c>
      <c r="BQ305" t="s">
        <v>195</v>
      </c>
      <c r="BS305">
        <v>14627</v>
      </c>
      <c r="CD305" t="s">
        <v>195</v>
      </c>
      <c r="CM305" t="s">
        <v>2771</v>
      </c>
      <c r="CO305" t="s">
        <v>2770</v>
      </c>
      <c r="CP305" t="s">
        <v>2772</v>
      </c>
      <c r="CQ305" t="s">
        <v>2773</v>
      </c>
      <c r="CS305" t="s">
        <v>2774</v>
      </c>
      <c r="CT305" t="s">
        <v>244</v>
      </c>
      <c r="CU305" t="s">
        <v>2775</v>
      </c>
    </row>
    <row r="306" spans="1:151" x14ac:dyDescent="0.2">
      <c r="A306">
        <v>38697</v>
      </c>
      <c r="B306" t="s">
        <v>909</v>
      </c>
      <c r="C306" t="s">
        <v>2755</v>
      </c>
      <c r="E306" t="s">
        <v>2776</v>
      </c>
      <c r="F306" t="s">
        <v>171</v>
      </c>
      <c r="G306" t="str">
        <f>"0"</f>
        <v>0</v>
      </c>
      <c r="H306" s="1">
        <v>35173</v>
      </c>
      <c r="I306" t="s">
        <v>173</v>
      </c>
      <c r="K306" t="s">
        <v>769</v>
      </c>
      <c r="L306" t="s">
        <v>2777</v>
      </c>
      <c r="M306" t="s">
        <v>176</v>
      </c>
      <c r="N306">
        <v>2023</v>
      </c>
      <c r="O306" t="s">
        <v>1048</v>
      </c>
      <c r="P306" t="s">
        <v>178</v>
      </c>
      <c r="Q306" t="s">
        <v>172</v>
      </c>
      <c r="S306">
        <v>32369595</v>
      </c>
      <c r="T306" t="s">
        <v>226</v>
      </c>
      <c r="Y306" t="str">
        <f>"02SBS"</f>
        <v>02SBS</v>
      </c>
      <c r="Z306" t="s">
        <v>258</v>
      </c>
      <c r="AA306" t="s">
        <v>259</v>
      </c>
      <c r="AB306" t="s">
        <v>260</v>
      </c>
      <c r="AC306" t="s">
        <v>2778</v>
      </c>
      <c r="AD306" t="s">
        <v>185</v>
      </c>
      <c r="AS306">
        <v>3.09</v>
      </c>
      <c r="AU306" t="s">
        <v>235</v>
      </c>
      <c r="AV306" t="s">
        <v>236</v>
      </c>
      <c r="AW306" t="s">
        <v>294</v>
      </c>
      <c r="BO306" t="s">
        <v>475</v>
      </c>
      <c r="BQ306" t="s">
        <v>195</v>
      </c>
      <c r="CD306" t="s">
        <v>195</v>
      </c>
      <c r="CM306" t="s">
        <v>2779</v>
      </c>
      <c r="CO306" t="s">
        <v>475</v>
      </c>
      <c r="CP306" t="s">
        <v>241</v>
      </c>
      <c r="CQ306" t="s">
        <v>247</v>
      </c>
      <c r="CS306">
        <v>14620</v>
      </c>
      <c r="CT306" t="s">
        <v>244</v>
      </c>
      <c r="CU306" t="s">
        <v>2780</v>
      </c>
    </row>
    <row r="307" spans="1:151" x14ac:dyDescent="0.2">
      <c r="A307">
        <v>15734</v>
      </c>
      <c r="B307" t="s">
        <v>2781</v>
      </c>
      <c r="C307" t="s">
        <v>2782</v>
      </c>
      <c r="E307" t="s">
        <v>2783</v>
      </c>
      <c r="F307" t="s">
        <v>171</v>
      </c>
      <c r="G307" t="s">
        <v>172</v>
      </c>
      <c r="H307" s="1">
        <v>35398</v>
      </c>
      <c r="I307" t="s">
        <v>173</v>
      </c>
      <c r="K307" t="s">
        <v>439</v>
      </c>
      <c r="L307" t="s">
        <v>175</v>
      </c>
      <c r="M307" t="s">
        <v>224</v>
      </c>
      <c r="N307">
        <v>2016</v>
      </c>
      <c r="O307" t="s">
        <v>410</v>
      </c>
      <c r="P307" t="s">
        <v>363</v>
      </c>
      <c r="Q307" t="s">
        <v>172</v>
      </c>
      <c r="S307">
        <v>29502417</v>
      </c>
      <c r="T307" t="s">
        <v>2784</v>
      </c>
      <c r="U307" t="s">
        <v>180</v>
      </c>
      <c r="V307" s="2">
        <v>43604</v>
      </c>
      <c r="W307" t="s">
        <v>2785</v>
      </c>
      <c r="X307" t="str">
        <f>"0919811078926"</f>
        <v>0919811078926</v>
      </c>
      <c r="Y307" t="s">
        <v>186</v>
      </c>
      <c r="Z307" t="s">
        <v>282</v>
      </c>
      <c r="AA307">
        <v>2019</v>
      </c>
      <c r="AB307">
        <v>2019</v>
      </c>
      <c r="AC307" t="s">
        <v>1950</v>
      </c>
      <c r="AD307" t="s">
        <v>185</v>
      </c>
      <c r="AS307">
        <v>3.1</v>
      </c>
      <c r="AT307" t="s">
        <v>188</v>
      </c>
      <c r="AU307" t="s">
        <v>189</v>
      </c>
      <c r="AV307" t="s">
        <v>190</v>
      </c>
      <c r="AW307" t="s">
        <v>191</v>
      </c>
      <c r="BM307" t="s">
        <v>2786</v>
      </c>
      <c r="BN307" t="s">
        <v>193</v>
      </c>
      <c r="BP307" t="s">
        <v>194</v>
      </c>
      <c r="BQ307" t="s">
        <v>195</v>
      </c>
      <c r="BS307">
        <v>14627</v>
      </c>
      <c r="BT307" t="s">
        <v>196</v>
      </c>
      <c r="BU307">
        <v>5857649395</v>
      </c>
      <c r="CM307" t="s">
        <v>2787</v>
      </c>
      <c r="CP307" t="s">
        <v>194</v>
      </c>
      <c r="CQ307" t="s">
        <v>195</v>
      </c>
      <c r="CS307">
        <v>14627</v>
      </c>
      <c r="CT307" t="s">
        <v>196</v>
      </c>
      <c r="CU307">
        <v>5857649395</v>
      </c>
    </row>
    <row r="308" spans="1:151" x14ac:dyDescent="0.2">
      <c r="A308">
        <v>32535</v>
      </c>
      <c r="B308" t="s">
        <v>543</v>
      </c>
      <c r="C308" t="s">
        <v>2788</v>
      </c>
      <c r="E308" t="s">
        <v>2789</v>
      </c>
      <c r="F308" t="s">
        <v>171</v>
      </c>
      <c r="G308" t="s">
        <v>172</v>
      </c>
      <c r="H308" s="1">
        <v>36593</v>
      </c>
      <c r="I308" t="s">
        <v>173</v>
      </c>
      <c r="K308" t="s">
        <v>2435</v>
      </c>
      <c r="L308" t="s">
        <v>1346</v>
      </c>
      <c r="M308" t="s">
        <v>255</v>
      </c>
      <c r="N308" t="s">
        <v>421</v>
      </c>
      <c r="O308" t="s">
        <v>422</v>
      </c>
      <c r="P308" t="s">
        <v>178</v>
      </c>
      <c r="Q308" t="s">
        <v>172</v>
      </c>
      <c r="S308">
        <v>31404327</v>
      </c>
      <c r="T308" t="s">
        <v>469</v>
      </c>
      <c r="U308" t="s">
        <v>424</v>
      </c>
      <c r="Y308" t="str">
        <f>"04HSEAS"</f>
        <v>04HSEAS</v>
      </c>
      <c r="Z308" t="s">
        <v>227</v>
      </c>
      <c r="AA308" t="s">
        <v>228</v>
      </c>
      <c r="AB308" t="s">
        <v>229</v>
      </c>
      <c r="AC308" t="s">
        <v>2790</v>
      </c>
      <c r="AD308" t="s">
        <v>185</v>
      </c>
      <c r="AE308" t="s">
        <v>1236</v>
      </c>
      <c r="AS308">
        <v>3.51</v>
      </c>
      <c r="AT308" t="s">
        <v>429</v>
      </c>
      <c r="AU308" t="s">
        <v>235</v>
      </c>
      <c r="AV308" t="s">
        <v>236</v>
      </c>
      <c r="AW308" t="s">
        <v>430</v>
      </c>
      <c r="BM308" t="s">
        <v>2791</v>
      </c>
      <c r="BN308" t="s">
        <v>239</v>
      </c>
      <c r="BO308" t="s">
        <v>2792</v>
      </c>
      <c r="BP308" t="s">
        <v>241</v>
      </c>
      <c r="BQ308" t="s">
        <v>195</v>
      </c>
      <c r="BS308">
        <v>14627</v>
      </c>
      <c r="CA308" t="s">
        <v>2793</v>
      </c>
      <c r="CD308" t="s">
        <v>195</v>
      </c>
      <c r="CM308" t="s">
        <v>2794</v>
      </c>
      <c r="CN308" t="s">
        <v>2793</v>
      </c>
      <c r="CO308" t="s">
        <v>2792</v>
      </c>
      <c r="CP308" t="s">
        <v>2792</v>
      </c>
      <c r="CQ308" t="s">
        <v>2795</v>
      </c>
      <c r="CS308">
        <v>62763</v>
      </c>
      <c r="CT308" t="s">
        <v>469</v>
      </c>
      <c r="CU308" t="s">
        <v>2796</v>
      </c>
    </row>
    <row r="309" spans="1:151" x14ac:dyDescent="0.2">
      <c r="A309">
        <v>25729</v>
      </c>
      <c r="B309" t="s">
        <v>2797</v>
      </c>
      <c r="C309" t="s">
        <v>2798</v>
      </c>
      <c r="D309" t="s">
        <v>2148</v>
      </c>
      <c r="E309" t="s">
        <v>2799</v>
      </c>
      <c r="F309" t="s">
        <v>171</v>
      </c>
      <c r="G309" t="str">
        <f>"0"</f>
        <v>0</v>
      </c>
      <c r="K309" t="s">
        <v>769</v>
      </c>
      <c r="L309" t="s">
        <v>770</v>
      </c>
      <c r="M309" t="s">
        <v>176</v>
      </c>
      <c r="N309">
        <v>2018</v>
      </c>
      <c r="O309" t="s">
        <v>612</v>
      </c>
      <c r="P309" t="s">
        <v>178</v>
      </c>
      <c r="Q309" t="s">
        <v>172</v>
      </c>
      <c r="R309" t="s">
        <v>510</v>
      </c>
      <c r="S309">
        <v>22632975</v>
      </c>
      <c r="BM309" t="s">
        <v>2800</v>
      </c>
    </row>
    <row r="310" spans="1:151" x14ac:dyDescent="0.2">
      <c r="A310">
        <v>41649</v>
      </c>
      <c r="B310" t="s">
        <v>1728</v>
      </c>
      <c r="C310" t="s">
        <v>2798</v>
      </c>
      <c r="D310" t="s">
        <v>940</v>
      </c>
      <c r="E310" t="s">
        <v>2801</v>
      </c>
      <c r="F310" t="s">
        <v>171</v>
      </c>
      <c r="G310" t="str">
        <f>"0"</f>
        <v>0</v>
      </c>
      <c r="H310" s="1">
        <v>38057</v>
      </c>
      <c r="I310" t="s">
        <v>221</v>
      </c>
      <c r="K310" t="s">
        <v>2724</v>
      </c>
      <c r="L310" t="s">
        <v>820</v>
      </c>
      <c r="M310" t="s">
        <v>306</v>
      </c>
      <c r="N310">
        <v>2024</v>
      </c>
      <c r="O310" t="s">
        <v>710</v>
      </c>
      <c r="P310" t="s">
        <v>178</v>
      </c>
      <c r="Q310" t="s">
        <v>172</v>
      </c>
      <c r="R310" t="s">
        <v>510</v>
      </c>
      <c r="S310">
        <v>32360127</v>
      </c>
      <c r="BM310" t="s">
        <v>1488</v>
      </c>
    </row>
    <row r="311" spans="1:151" x14ac:dyDescent="0.2">
      <c r="A311">
        <v>45474</v>
      </c>
      <c r="B311" t="s">
        <v>2802</v>
      </c>
      <c r="C311" t="s">
        <v>2803</v>
      </c>
      <c r="D311" t="s">
        <v>1269</v>
      </c>
      <c r="E311" t="s">
        <v>2804</v>
      </c>
      <c r="F311" t="s">
        <v>171</v>
      </c>
      <c r="G311" t="str">
        <f>"0"</f>
        <v>0</v>
      </c>
      <c r="H311" s="1">
        <v>37874</v>
      </c>
      <c r="I311" t="s">
        <v>221</v>
      </c>
      <c r="K311" t="s">
        <v>882</v>
      </c>
      <c r="L311" t="s">
        <v>318</v>
      </c>
      <c r="M311" t="s">
        <v>255</v>
      </c>
      <c r="N311" t="s">
        <v>1165</v>
      </c>
      <c r="O311" t="s">
        <v>1214</v>
      </c>
      <c r="P311" t="s">
        <v>178</v>
      </c>
      <c r="Q311" t="s">
        <v>172</v>
      </c>
      <c r="S311">
        <v>31977500</v>
      </c>
      <c r="T311" t="s">
        <v>226</v>
      </c>
      <c r="Y311" t="str">
        <f>"01AS"</f>
        <v>01AS</v>
      </c>
      <c r="Z311" t="s">
        <v>227</v>
      </c>
      <c r="AA311" t="s">
        <v>320</v>
      </c>
      <c r="AB311" t="s">
        <v>321</v>
      </c>
      <c r="AC311" t="s">
        <v>2456</v>
      </c>
      <c r="AD311" t="s">
        <v>185</v>
      </c>
      <c r="AE311" t="s">
        <v>1237</v>
      </c>
      <c r="AM311" t="s">
        <v>2130</v>
      </c>
      <c r="AS311">
        <v>3.44</v>
      </c>
      <c r="AU311" t="s">
        <v>235</v>
      </c>
      <c r="AV311" t="s">
        <v>236</v>
      </c>
      <c r="AW311" t="s">
        <v>294</v>
      </c>
      <c r="BM311" t="s">
        <v>2805</v>
      </c>
      <c r="BN311" t="s">
        <v>239</v>
      </c>
      <c r="BO311" t="s">
        <v>2806</v>
      </c>
      <c r="BP311" t="s">
        <v>241</v>
      </c>
      <c r="BQ311" t="s">
        <v>195</v>
      </c>
      <c r="BS311">
        <v>14627</v>
      </c>
      <c r="BZ311" t="s">
        <v>242</v>
      </c>
      <c r="CB311" t="s">
        <v>243</v>
      </c>
      <c r="CD311" t="s">
        <v>195</v>
      </c>
      <c r="CF311">
        <v>14642</v>
      </c>
      <c r="CG311" t="s">
        <v>244</v>
      </c>
      <c r="CM311" t="s">
        <v>2807</v>
      </c>
      <c r="CO311" t="s">
        <v>2806</v>
      </c>
      <c r="CP311" t="s">
        <v>1666</v>
      </c>
      <c r="CQ311" t="s">
        <v>247</v>
      </c>
      <c r="CS311" t="str">
        <f>"07052"</f>
        <v>07052</v>
      </c>
      <c r="CT311" t="s">
        <v>244</v>
      </c>
      <c r="CU311" t="s">
        <v>2808</v>
      </c>
    </row>
    <row r="312" spans="1:151" x14ac:dyDescent="0.2">
      <c r="A312">
        <v>14462</v>
      </c>
      <c r="B312" t="s">
        <v>2809</v>
      </c>
      <c r="C312" t="s">
        <v>2810</v>
      </c>
      <c r="E312" t="s">
        <v>2811</v>
      </c>
      <c r="F312" t="s">
        <v>171</v>
      </c>
      <c r="G312" t="s">
        <v>172</v>
      </c>
      <c r="H312" s="1">
        <v>34744</v>
      </c>
      <c r="I312" t="s">
        <v>221</v>
      </c>
      <c r="K312" t="s">
        <v>2812</v>
      </c>
      <c r="L312" t="s">
        <v>577</v>
      </c>
      <c r="M312" t="s">
        <v>176</v>
      </c>
      <c r="N312">
        <v>2016</v>
      </c>
      <c r="O312" t="s">
        <v>634</v>
      </c>
      <c r="P312" t="s">
        <v>178</v>
      </c>
      <c r="Q312" t="s">
        <v>172</v>
      </c>
      <c r="S312">
        <v>28313106</v>
      </c>
      <c r="T312" t="s">
        <v>196</v>
      </c>
      <c r="W312" t="s">
        <v>2813</v>
      </c>
      <c r="X312">
        <v>5704417674</v>
      </c>
      <c r="Y312" t="s">
        <v>186</v>
      </c>
      <c r="Z312" t="s">
        <v>282</v>
      </c>
      <c r="AA312">
        <v>2017</v>
      </c>
      <c r="AB312">
        <v>2017</v>
      </c>
      <c r="AC312" t="s">
        <v>696</v>
      </c>
      <c r="AD312" t="s">
        <v>185</v>
      </c>
      <c r="AE312" t="s">
        <v>580</v>
      </c>
      <c r="AS312">
        <v>3.36</v>
      </c>
      <c r="AT312" t="s">
        <v>188</v>
      </c>
      <c r="AU312" t="s">
        <v>189</v>
      </c>
      <c r="AV312" t="s">
        <v>190</v>
      </c>
      <c r="AW312" t="s">
        <v>237</v>
      </c>
      <c r="BM312" t="s">
        <v>2814</v>
      </c>
      <c r="BN312" t="s">
        <v>193</v>
      </c>
      <c r="BP312" t="s">
        <v>194</v>
      </c>
      <c r="BQ312" t="s">
        <v>195</v>
      </c>
      <c r="BS312">
        <v>14627</v>
      </c>
      <c r="BT312" t="s">
        <v>196</v>
      </c>
      <c r="BU312">
        <v>5703948026</v>
      </c>
      <c r="BZ312" t="s">
        <v>2815</v>
      </c>
      <c r="CC312" t="s">
        <v>2816</v>
      </c>
      <c r="CD312" t="s">
        <v>650</v>
      </c>
      <c r="CF312">
        <v>17821</v>
      </c>
      <c r="CG312" t="s">
        <v>196</v>
      </c>
      <c r="CH312">
        <v>5704373844</v>
      </c>
      <c r="CM312" t="s">
        <v>2817</v>
      </c>
      <c r="CP312" t="s">
        <v>194</v>
      </c>
      <c r="CQ312" t="s">
        <v>195</v>
      </c>
      <c r="CS312">
        <v>14627</v>
      </c>
      <c r="CT312" t="s">
        <v>196</v>
      </c>
      <c r="CU312">
        <v>5703948026</v>
      </c>
      <c r="EM312" t="s">
        <v>2815</v>
      </c>
      <c r="EP312" t="s">
        <v>2816</v>
      </c>
      <c r="EQ312" t="s">
        <v>650</v>
      </c>
      <c r="ES312">
        <v>17821</v>
      </c>
      <c r="ET312" t="s">
        <v>196</v>
      </c>
      <c r="EU312">
        <v>5704373844</v>
      </c>
    </row>
    <row r="313" spans="1:151" x14ac:dyDescent="0.2">
      <c r="A313">
        <v>19444</v>
      </c>
      <c r="B313" t="s">
        <v>2818</v>
      </c>
      <c r="C313" t="s">
        <v>2810</v>
      </c>
      <c r="E313" t="s">
        <v>2819</v>
      </c>
      <c r="F313" t="s">
        <v>171</v>
      </c>
      <c r="G313" t="s">
        <v>172</v>
      </c>
      <c r="H313" s="1">
        <v>35181</v>
      </c>
      <c r="I313" t="s">
        <v>221</v>
      </c>
      <c r="K313" t="s">
        <v>1493</v>
      </c>
      <c r="L313" t="s">
        <v>1158</v>
      </c>
      <c r="M313" t="s">
        <v>176</v>
      </c>
      <c r="N313">
        <v>2017</v>
      </c>
      <c r="O313" t="s">
        <v>177</v>
      </c>
      <c r="P313" t="s">
        <v>178</v>
      </c>
      <c r="Q313" t="s">
        <v>172</v>
      </c>
      <c r="S313">
        <v>28690825</v>
      </c>
      <c r="T313" t="s">
        <v>196</v>
      </c>
      <c r="W313" t="s">
        <v>2820</v>
      </c>
      <c r="X313">
        <v>7188751997</v>
      </c>
      <c r="Y313" t="s">
        <v>186</v>
      </c>
      <c r="Z313" t="s">
        <v>282</v>
      </c>
      <c r="AA313">
        <v>2018</v>
      </c>
      <c r="AB313">
        <v>2018</v>
      </c>
      <c r="AC313" t="s">
        <v>885</v>
      </c>
      <c r="AD313" t="s">
        <v>185</v>
      </c>
      <c r="AS313">
        <v>2.96</v>
      </c>
      <c r="AT313" t="s">
        <v>188</v>
      </c>
      <c r="AU313" t="s">
        <v>189</v>
      </c>
      <c r="AV313" t="s">
        <v>190</v>
      </c>
      <c r="AW313" t="s">
        <v>264</v>
      </c>
      <c r="BM313" t="s">
        <v>2821</v>
      </c>
      <c r="BN313" t="s">
        <v>193</v>
      </c>
      <c r="BP313" t="s">
        <v>194</v>
      </c>
      <c r="BQ313" t="s">
        <v>195</v>
      </c>
      <c r="BS313">
        <v>14627</v>
      </c>
      <c r="BT313" t="s">
        <v>196</v>
      </c>
      <c r="BU313">
        <v>3472371333</v>
      </c>
      <c r="BZ313" t="s">
        <v>2822</v>
      </c>
      <c r="CC313" t="s">
        <v>704</v>
      </c>
      <c r="CD313" t="s">
        <v>195</v>
      </c>
      <c r="CF313">
        <v>11231</v>
      </c>
      <c r="CG313" t="s">
        <v>196</v>
      </c>
      <c r="CH313">
        <v>7188751997</v>
      </c>
      <c r="CM313" t="s">
        <v>863</v>
      </c>
      <c r="CP313" t="s">
        <v>194</v>
      </c>
      <c r="CQ313" t="s">
        <v>195</v>
      </c>
      <c r="CS313">
        <v>14611</v>
      </c>
      <c r="CT313" t="s">
        <v>196</v>
      </c>
      <c r="CU313">
        <v>3472371333</v>
      </c>
      <c r="ED313" t="s">
        <v>195</v>
      </c>
      <c r="EG313" t="s">
        <v>196</v>
      </c>
      <c r="EH313">
        <v>7188751997</v>
      </c>
      <c r="EM313" t="s">
        <v>2822</v>
      </c>
      <c r="EP313" t="s">
        <v>704</v>
      </c>
      <c r="EQ313" t="s">
        <v>195</v>
      </c>
      <c r="ES313">
        <v>11231</v>
      </c>
      <c r="ET313" t="s">
        <v>196</v>
      </c>
      <c r="EU313">
        <v>7188751997</v>
      </c>
    </row>
    <row r="314" spans="1:151" x14ac:dyDescent="0.2">
      <c r="A314">
        <v>37006</v>
      </c>
      <c r="B314" t="s">
        <v>2823</v>
      </c>
      <c r="C314" t="s">
        <v>2824</v>
      </c>
      <c r="D314" t="s">
        <v>2825</v>
      </c>
      <c r="E314" t="s">
        <v>2826</v>
      </c>
      <c r="F314" t="s">
        <v>171</v>
      </c>
      <c r="H314" s="1">
        <v>36880</v>
      </c>
      <c r="I314" t="s">
        <v>173</v>
      </c>
      <c r="K314" t="s">
        <v>819</v>
      </c>
      <c r="L314" t="s">
        <v>2827</v>
      </c>
      <c r="M314" t="s">
        <v>224</v>
      </c>
      <c r="N314">
        <v>2022</v>
      </c>
      <c r="O314" t="s">
        <v>468</v>
      </c>
      <c r="P314" t="s">
        <v>178</v>
      </c>
      <c r="Q314" t="s">
        <v>172</v>
      </c>
      <c r="S314">
        <v>31526005</v>
      </c>
      <c r="T314" t="s">
        <v>226</v>
      </c>
      <c r="Y314" t="str">
        <f>"01AS"</f>
        <v>01AS</v>
      </c>
      <c r="Z314" t="s">
        <v>227</v>
      </c>
      <c r="AA314" t="s">
        <v>321</v>
      </c>
      <c r="AC314" t="s">
        <v>2828</v>
      </c>
      <c r="AD314" t="s">
        <v>185</v>
      </c>
      <c r="AM314" t="s">
        <v>2618</v>
      </c>
      <c r="AS314">
        <v>3.82</v>
      </c>
      <c r="AU314" t="s">
        <v>235</v>
      </c>
      <c r="AV314" t="s">
        <v>236</v>
      </c>
      <c r="AW314" t="s">
        <v>264</v>
      </c>
      <c r="BF314" t="s">
        <v>474</v>
      </c>
      <c r="BM314" t="s">
        <v>2829</v>
      </c>
      <c r="BN314" t="s">
        <v>239</v>
      </c>
      <c r="BO314" t="s">
        <v>2830</v>
      </c>
      <c r="BP314" t="s">
        <v>241</v>
      </c>
      <c r="BQ314" t="s">
        <v>195</v>
      </c>
      <c r="BS314">
        <v>14627</v>
      </c>
      <c r="CD314" t="s">
        <v>195</v>
      </c>
      <c r="CM314" t="s">
        <v>2831</v>
      </c>
      <c r="CO314" t="s">
        <v>2830</v>
      </c>
      <c r="CP314" t="s">
        <v>2832</v>
      </c>
      <c r="CQ314" t="s">
        <v>247</v>
      </c>
      <c r="CS314">
        <v>12060</v>
      </c>
      <c r="CT314" t="s">
        <v>244</v>
      </c>
      <c r="CU314" t="s">
        <v>2833</v>
      </c>
    </row>
    <row r="315" spans="1:151" x14ac:dyDescent="0.2">
      <c r="A315">
        <v>46676</v>
      </c>
      <c r="B315" t="s">
        <v>1385</v>
      </c>
      <c r="C315" t="s">
        <v>2834</v>
      </c>
      <c r="D315" t="s">
        <v>201</v>
      </c>
      <c r="E315" t="s">
        <v>2835</v>
      </c>
      <c r="F315" t="s">
        <v>171</v>
      </c>
      <c r="G315" t="str">
        <f>"0"</f>
        <v>0</v>
      </c>
      <c r="H315" s="1">
        <v>38436</v>
      </c>
      <c r="I315" t="s">
        <v>221</v>
      </c>
      <c r="K315" t="s">
        <v>2836</v>
      </c>
      <c r="M315" t="s">
        <v>176</v>
      </c>
      <c r="N315">
        <v>2026</v>
      </c>
      <c r="O315" t="s">
        <v>508</v>
      </c>
      <c r="P315" t="s">
        <v>509</v>
      </c>
      <c r="Q315" t="s">
        <v>172</v>
      </c>
      <c r="R315" t="s">
        <v>510</v>
      </c>
      <c r="S315">
        <v>32494341</v>
      </c>
      <c r="BM315" t="s">
        <v>2837</v>
      </c>
    </row>
    <row r="316" spans="1:151" x14ac:dyDescent="0.2">
      <c r="A316">
        <v>26034</v>
      </c>
      <c r="B316" t="s">
        <v>2661</v>
      </c>
      <c r="C316" t="s">
        <v>2838</v>
      </c>
      <c r="D316" t="s">
        <v>2839</v>
      </c>
      <c r="E316" t="s">
        <v>2840</v>
      </c>
      <c r="F316" t="s">
        <v>171</v>
      </c>
      <c r="G316" t="str">
        <f>"0"</f>
        <v>0</v>
      </c>
      <c r="K316" t="s">
        <v>1372</v>
      </c>
      <c r="L316" t="s">
        <v>1373</v>
      </c>
      <c r="M316" t="s">
        <v>176</v>
      </c>
      <c r="N316">
        <v>2018</v>
      </c>
      <c r="O316" t="s">
        <v>612</v>
      </c>
      <c r="P316" t="s">
        <v>178</v>
      </c>
      <c r="Q316" t="s">
        <v>172</v>
      </c>
      <c r="S316">
        <v>30647404</v>
      </c>
      <c r="T316" t="s">
        <v>2640</v>
      </c>
      <c r="U316" t="s">
        <v>180</v>
      </c>
      <c r="V316" s="2">
        <v>42902</v>
      </c>
      <c r="W316" t="s">
        <v>2841</v>
      </c>
      <c r="X316" t="s">
        <v>2842</v>
      </c>
      <c r="Y316" t="s">
        <v>613</v>
      </c>
      <c r="Z316" t="s">
        <v>614</v>
      </c>
      <c r="AA316" t="s">
        <v>615</v>
      </c>
      <c r="AB316" t="s">
        <v>259</v>
      </c>
      <c r="AC316" t="s">
        <v>2643</v>
      </c>
      <c r="AD316" t="s">
        <v>185</v>
      </c>
      <c r="AS316" t="str">
        <f>"0"</f>
        <v>0</v>
      </c>
      <c r="AT316" t="s">
        <v>188</v>
      </c>
      <c r="AU316" t="s">
        <v>647</v>
      </c>
      <c r="AV316" t="s">
        <v>190</v>
      </c>
      <c r="AW316" t="s">
        <v>191</v>
      </c>
      <c r="CM316" t="s">
        <v>2843</v>
      </c>
      <c r="CN316" t="s">
        <v>2844</v>
      </c>
      <c r="CP316" t="s">
        <v>194</v>
      </c>
      <c r="CQ316" t="s">
        <v>195</v>
      </c>
      <c r="CS316">
        <v>14623</v>
      </c>
      <c r="CT316" t="s">
        <v>196</v>
      </c>
    </row>
    <row r="317" spans="1:151" x14ac:dyDescent="0.2">
      <c r="A317">
        <v>23764</v>
      </c>
      <c r="B317" t="s">
        <v>2845</v>
      </c>
      <c r="C317" t="s">
        <v>2846</v>
      </c>
      <c r="D317" t="s">
        <v>2847</v>
      </c>
      <c r="E317" t="s">
        <v>2848</v>
      </c>
      <c r="F317" t="s">
        <v>171</v>
      </c>
      <c r="H317" s="1">
        <v>33454</v>
      </c>
      <c r="I317" t="s">
        <v>173</v>
      </c>
      <c r="K317" t="s">
        <v>1807</v>
      </c>
      <c r="L317" t="s">
        <v>633</v>
      </c>
      <c r="M317" t="s">
        <v>224</v>
      </c>
      <c r="N317">
        <v>2017</v>
      </c>
      <c r="O317" t="s">
        <v>441</v>
      </c>
      <c r="P317" t="s">
        <v>178</v>
      </c>
      <c r="Q317" t="s">
        <v>185</v>
      </c>
    </row>
    <row r="318" spans="1:151" x14ac:dyDescent="0.2">
      <c r="A318">
        <v>24645</v>
      </c>
      <c r="B318" t="s">
        <v>2849</v>
      </c>
      <c r="C318" t="s">
        <v>2850</v>
      </c>
      <c r="E318" t="s">
        <v>2851</v>
      </c>
      <c r="F318" t="s">
        <v>171</v>
      </c>
      <c r="G318" t="s">
        <v>172</v>
      </c>
      <c r="H318" s="1">
        <v>12792</v>
      </c>
      <c r="K318" t="s">
        <v>253</v>
      </c>
      <c r="L318" t="s">
        <v>645</v>
      </c>
      <c r="M318" t="s">
        <v>306</v>
      </c>
      <c r="N318">
        <v>2017</v>
      </c>
      <c r="O318" t="s">
        <v>646</v>
      </c>
      <c r="P318" t="s">
        <v>178</v>
      </c>
      <c r="Q318" t="s">
        <v>172</v>
      </c>
      <c r="S318">
        <v>30133211</v>
      </c>
      <c r="T318" t="s">
        <v>196</v>
      </c>
      <c r="Y318" t="s">
        <v>613</v>
      </c>
      <c r="Z318" t="s">
        <v>614</v>
      </c>
      <c r="AA318" t="s">
        <v>615</v>
      </c>
      <c r="AB318" t="s">
        <v>259</v>
      </c>
      <c r="AC318" t="s">
        <v>2852</v>
      </c>
      <c r="AD318" t="s">
        <v>185</v>
      </c>
      <c r="AS318" t="str">
        <f>"0"</f>
        <v>0</v>
      </c>
      <c r="AT318" t="s">
        <v>188</v>
      </c>
      <c r="AU318" t="s">
        <v>647</v>
      </c>
      <c r="AV318" t="s">
        <v>190</v>
      </c>
      <c r="AW318" t="s">
        <v>210</v>
      </c>
      <c r="BM318" t="s">
        <v>2853</v>
      </c>
      <c r="BN318" t="s">
        <v>2854</v>
      </c>
      <c r="BP318" t="s">
        <v>521</v>
      </c>
      <c r="BQ318" t="s">
        <v>195</v>
      </c>
      <c r="BS318" t="s">
        <v>2855</v>
      </c>
      <c r="BT318" t="s">
        <v>196</v>
      </c>
      <c r="BU318" t="str">
        <f>"0000000000"</f>
        <v>0000000000</v>
      </c>
      <c r="BZ318" t="s">
        <v>2853</v>
      </c>
      <c r="CA318" t="s">
        <v>2854</v>
      </c>
      <c r="CC318" t="s">
        <v>521</v>
      </c>
      <c r="CD318" t="s">
        <v>195</v>
      </c>
      <c r="CF318" t="s">
        <v>2855</v>
      </c>
      <c r="CG318" t="s">
        <v>196</v>
      </c>
      <c r="CH318" t="str">
        <f>"0000000000"</f>
        <v>0000000000</v>
      </c>
      <c r="CM318" t="s">
        <v>2853</v>
      </c>
      <c r="CN318" t="s">
        <v>2854</v>
      </c>
      <c r="CP318" t="s">
        <v>521</v>
      </c>
      <c r="CQ318" t="s">
        <v>195</v>
      </c>
      <c r="CS318" t="s">
        <v>2855</v>
      </c>
      <c r="CT318" t="s">
        <v>196</v>
      </c>
      <c r="CU318" t="str">
        <f>"0000000000"</f>
        <v>0000000000</v>
      </c>
    </row>
    <row r="319" spans="1:151" x14ac:dyDescent="0.2">
      <c r="A319">
        <v>38811</v>
      </c>
      <c r="B319" t="s">
        <v>2856</v>
      </c>
      <c r="C319" t="s">
        <v>2857</v>
      </c>
      <c r="D319" t="s">
        <v>2858</v>
      </c>
      <c r="E319" t="s">
        <v>2859</v>
      </c>
      <c r="F319" t="s">
        <v>171</v>
      </c>
      <c r="G319" t="str">
        <f>"0"</f>
        <v>0</v>
      </c>
      <c r="H319" s="1">
        <v>37460</v>
      </c>
      <c r="I319" t="s">
        <v>221</v>
      </c>
      <c r="K319" t="s">
        <v>1304</v>
      </c>
      <c r="L319" t="s">
        <v>633</v>
      </c>
      <c r="M319" t="s">
        <v>224</v>
      </c>
      <c r="N319">
        <v>2023</v>
      </c>
      <c r="O319" t="s">
        <v>597</v>
      </c>
      <c r="P319" t="s">
        <v>178</v>
      </c>
      <c r="Q319" t="s">
        <v>172</v>
      </c>
      <c r="S319">
        <v>31845984</v>
      </c>
      <c r="T319" t="s">
        <v>226</v>
      </c>
      <c r="Y319" t="str">
        <f>"01AS"</f>
        <v>01AS</v>
      </c>
      <c r="Z319" t="s">
        <v>499</v>
      </c>
      <c r="AA319" t="s">
        <v>320</v>
      </c>
      <c r="AB319" t="s">
        <v>321</v>
      </c>
      <c r="AC319" t="s">
        <v>728</v>
      </c>
      <c r="AD319" t="s">
        <v>185</v>
      </c>
      <c r="AF319" t="s">
        <v>426</v>
      </c>
      <c r="AG319" t="s">
        <v>729</v>
      </c>
      <c r="AJ319" t="s">
        <v>2860</v>
      </c>
      <c r="AK319" t="s">
        <v>185</v>
      </c>
      <c r="AS319">
        <v>3.48</v>
      </c>
      <c r="AU319" t="s">
        <v>235</v>
      </c>
      <c r="AV319" t="s">
        <v>823</v>
      </c>
      <c r="AW319" t="s">
        <v>715</v>
      </c>
      <c r="BM319" t="s">
        <v>2861</v>
      </c>
      <c r="BN319" t="s">
        <v>239</v>
      </c>
      <c r="BO319" t="s">
        <v>2862</v>
      </c>
      <c r="BP319" t="s">
        <v>241</v>
      </c>
      <c r="BQ319" t="s">
        <v>195</v>
      </c>
      <c r="BS319">
        <v>14627</v>
      </c>
      <c r="CD319" t="s">
        <v>195</v>
      </c>
      <c r="CM319" t="s">
        <v>2863</v>
      </c>
      <c r="CO319" t="s">
        <v>2862</v>
      </c>
      <c r="CP319" t="s">
        <v>2864</v>
      </c>
      <c r="CQ319" t="s">
        <v>247</v>
      </c>
      <c r="CS319" t="s">
        <v>2865</v>
      </c>
      <c r="CT319" t="s">
        <v>244</v>
      </c>
      <c r="CU319" t="s">
        <v>2866</v>
      </c>
    </row>
    <row r="320" spans="1:151" x14ac:dyDescent="0.2">
      <c r="A320">
        <v>25796</v>
      </c>
      <c r="B320" t="s">
        <v>2867</v>
      </c>
      <c r="C320" t="s">
        <v>2868</v>
      </c>
      <c r="D320" t="s">
        <v>2869</v>
      </c>
      <c r="E320" t="s">
        <v>2870</v>
      </c>
      <c r="F320" t="s">
        <v>2871</v>
      </c>
      <c r="G320" t="s">
        <v>172</v>
      </c>
      <c r="H320" s="1">
        <v>35519</v>
      </c>
      <c r="I320" t="s">
        <v>173</v>
      </c>
      <c r="K320" t="s">
        <v>1078</v>
      </c>
      <c r="L320" t="s">
        <v>2872</v>
      </c>
      <c r="M320" t="s">
        <v>306</v>
      </c>
      <c r="N320">
        <v>2018</v>
      </c>
      <c r="O320" t="s">
        <v>307</v>
      </c>
      <c r="P320" t="s">
        <v>178</v>
      </c>
      <c r="Q320" t="s">
        <v>172</v>
      </c>
      <c r="S320">
        <v>29913558</v>
      </c>
      <c r="T320" t="s">
        <v>2873</v>
      </c>
      <c r="U320" t="s">
        <v>180</v>
      </c>
      <c r="V320" s="2">
        <v>43968</v>
      </c>
      <c r="W320" t="s">
        <v>2874</v>
      </c>
      <c r="X320" t="str">
        <f>"0048607119111"</f>
        <v>0048607119111</v>
      </c>
      <c r="Y320" t="s">
        <v>186</v>
      </c>
      <c r="Z320" t="s">
        <v>282</v>
      </c>
      <c r="AA320">
        <v>2020</v>
      </c>
      <c r="AB320">
        <v>2020</v>
      </c>
      <c r="AC320" t="s">
        <v>696</v>
      </c>
      <c r="AD320" t="s">
        <v>185</v>
      </c>
      <c r="AE320" t="s">
        <v>382</v>
      </c>
      <c r="AS320">
        <v>3.65</v>
      </c>
      <c r="AT320" t="s">
        <v>188</v>
      </c>
      <c r="AU320" t="s">
        <v>189</v>
      </c>
      <c r="AV320" t="s">
        <v>190</v>
      </c>
      <c r="AW320" t="s">
        <v>191</v>
      </c>
      <c r="BM320" t="s">
        <v>2875</v>
      </c>
      <c r="BN320" t="s">
        <v>193</v>
      </c>
      <c r="BP320" t="s">
        <v>194</v>
      </c>
      <c r="BQ320" t="s">
        <v>195</v>
      </c>
      <c r="BS320">
        <v>14627</v>
      </c>
      <c r="BT320" t="s">
        <v>196</v>
      </c>
      <c r="CM320" t="s">
        <v>2876</v>
      </c>
      <c r="CN320" t="s">
        <v>2877</v>
      </c>
      <c r="CP320" t="s">
        <v>194</v>
      </c>
      <c r="CQ320" t="s">
        <v>195</v>
      </c>
      <c r="CS320">
        <v>14627</v>
      </c>
      <c r="CT320" t="s">
        <v>196</v>
      </c>
      <c r="CU320">
        <v>5853518388</v>
      </c>
    </row>
    <row r="321" spans="1:151" x14ac:dyDescent="0.2">
      <c r="A321">
        <v>25497</v>
      </c>
      <c r="B321" t="s">
        <v>2867</v>
      </c>
      <c r="C321" t="s">
        <v>2868</v>
      </c>
      <c r="D321" t="s">
        <v>2869</v>
      </c>
      <c r="E321" t="s">
        <v>2870</v>
      </c>
      <c r="F321" t="s">
        <v>171</v>
      </c>
      <c r="G321" t="s">
        <v>172</v>
      </c>
      <c r="H321" s="1">
        <v>35519</v>
      </c>
      <c r="I321" t="s">
        <v>173</v>
      </c>
      <c r="K321" t="s">
        <v>439</v>
      </c>
      <c r="L321" t="s">
        <v>175</v>
      </c>
      <c r="M321" t="s">
        <v>224</v>
      </c>
      <c r="N321">
        <v>2018</v>
      </c>
      <c r="O321" t="s">
        <v>354</v>
      </c>
      <c r="P321" t="s">
        <v>363</v>
      </c>
      <c r="Q321" t="s">
        <v>172</v>
      </c>
      <c r="S321">
        <v>29913558</v>
      </c>
      <c r="T321" t="s">
        <v>2873</v>
      </c>
      <c r="U321" t="s">
        <v>180</v>
      </c>
      <c r="V321" s="2">
        <v>43968</v>
      </c>
      <c r="W321" t="s">
        <v>2874</v>
      </c>
      <c r="X321" t="str">
        <f>"0048607119111"</f>
        <v>0048607119111</v>
      </c>
      <c r="Y321" t="s">
        <v>186</v>
      </c>
      <c r="Z321" t="s">
        <v>282</v>
      </c>
      <c r="AA321">
        <v>2020</v>
      </c>
      <c r="AB321">
        <v>2020</v>
      </c>
      <c r="AC321" t="s">
        <v>696</v>
      </c>
      <c r="AD321" t="s">
        <v>185</v>
      </c>
      <c r="AE321" t="s">
        <v>382</v>
      </c>
      <c r="AS321">
        <v>3.65</v>
      </c>
      <c r="AT321" t="s">
        <v>188</v>
      </c>
      <c r="AU321" t="s">
        <v>189</v>
      </c>
      <c r="AV321" t="s">
        <v>190</v>
      </c>
      <c r="AW321" t="s">
        <v>191</v>
      </c>
      <c r="BM321" t="s">
        <v>2875</v>
      </c>
      <c r="BN321" t="s">
        <v>193</v>
      </c>
      <c r="BP321" t="s">
        <v>194</v>
      </c>
      <c r="BQ321" t="s">
        <v>195</v>
      </c>
      <c r="BS321">
        <v>14627</v>
      </c>
      <c r="BT321" t="s">
        <v>196</v>
      </c>
      <c r="CM321" t="s">
        <v>2876</v>
      </c>
      <c r="CN321" t="s">
        <v>2877</v>
      </c>
      <c r="CP321" t="s">
        <v>194</v>
      </c>
      <c r="CQ321" t="s">
        <v>195</v>
      </c>
      <c r="CS321">
        <v>14627</v>
      </c>
      <c r="CT321" t="s">
        <v>196</v>
      </c>
      <c r="CU321">
        <v>5853518388</v>
      </c>
    </row>
    <row r="322" spans="1:151" x14ac:dyDescent="0.2">
      <c r="A322">
        <v>22075</v>
      </c>
      <c r="B322" t="s">
        <v>2867</v>
      </c>
      <c r="C322" t="s">
        <v>2868</v>
      </c>
      <c r="D322" t="s">
        <v>2869</v>
      </c>
      <c r="E322" t="s">
        <v>2870</v>
      </c>
      <c r="F322" t="s">
        <v>171</v>
      </c>
      <c r="G322" t="s">
        <v>172</v>
      </c>
      <c r="H322" s="1">
        <v>35519</v>
      </c>
      <c r="I322" t="s">
        <v>173</v>
      </c>
      <c r="K322" t="s">
        <v>576</v>
      </c>
      <c r="L322" t="s">
        <v>577</v>
      </c>
      <c r="M322" t="s">
        <v>224</v>
      </c>
      <c r="N322">
        <v>2017</v>
      </c>
      <c r="O322" t="s">
        <v>441</v>
      </c>
      <c r="P322" t="s">
        <v>178</v>
      </c>
      <c r="Q322" t="s">
        <v>172</v>
      </c>
      <c r="S322">
        <v>29913558</v>
      </c>
      <c r="T322" t="s">
        <v>2873</v>
      </c>
      <c r="U322" t="s">
        <v>180</v>
      </c>
      <c r="V322" s="2">
        <v>43968</v>
      </c>
      <c r="W322" t="s">
        <v>2874</v>
      </c>
      <c r="X322" t="str">
        <f>"0048607119111"</f>
        <v>0048607119111</v>
      </c>
      <c r="Y322" t="s">
        <v>186</v>
      </c>
      <c r="Z322" t="s">
        <v>282</v>
      </c>
      <c r="AA322">
        <v>2020</v>
      </c>
      <c r="AB322">
        <v>2020</v>
      </c>
      <c r="AC322" t="s">
        <v>696</v>
      </c>
      <c r="AD322" t="s">
        <v>185</v>
      </c>
      <c r="AE322" t="s">
        <v>382</v>
      </c>
      <c r="AS322">
        <v>3.65</v>
      </c>
      <c r="AT322" t="s">
        <v>188</v>
      </c>
      <c r="AU322" t="s">
        <v>189</v>
      </c>
      <c r="AV322" t="s">
        <v>190</v>
      </c>
      <c r="AW322" t="s">
        <v>191</v>
      </c>
      <c r="BM322" t="s">
        <v>2875</v>
      </c>
      <c r="BN322" t="s">
        <v>193</v>
      </c>
      <c r="BP322" t="s">
        <v>194</v>
      </c>
      <c r="BQ322" t="s">
        <v>195</v>
      </c>
      <c r="BS322">
        <v>14627</v>
      </c>
      <c r="BT322" t="s">
        <v>196</v>
      </c>
      <c r="CM322" t="s">
        <v>2876</v>
      </c>
      <c r="CN322" t="s">
        <v>2877</v>
      </c>
      <c r="CP322" t="s">
        <v>194</v>
      </c>
      <c r="CQ322" t="s">
        <v>195</v>
      </c>
      <c r="CS322">
        <v>14627</v>
      </c>
      <c r="CT322" t="s">
        <v>196</v>
      </c>
      <c r="CU322">
        <v>5853518388</v>
      </c>
    </row>
    <row r="323" spans="1:151" x14ac:dyDescent="0.2">
      <c r="A323">
        <v>25699</v>
      </c>
      <c r="B323" t="s">
        <v>543</v>
      </c>
      <c r="C323" t="s">
        <v>2878</v>
      </c>
      <c r="D323" t="s">
        <v>2879</v>
      </c>
      <c r="E323" t="s">
        <v>2880</v>
      </c>
      <c r="F323" t="s">
        <v>171</v>
      </c>
      <c r="G323" t="s">
        <v>172</v>
      </c>
      <c r="H323" s="1">
        <v>35206</v>
      </c>
      <c r="I323" t="s">
        <v>173</v>
      </c>
      <c r="K323" t="s">
        <v>2015</v>
      </c>
      <c r="L323" t="s">
        <v>2016</v>
      </c>
      <c r="M323" t="s">
        <v>306</v>
      </c>
      <c r="N323">
        <v>2018</v>
      </c>
      <c r="O323" t="s">
        <v>307</v>
      </c>
      <c r="P323" t="s">
        <v>178</v>
      </c>
      <c r="Q323" t="s">
        <v>172</v>
      </c>
      <c r="S323">
        <v>29944378</v>
      </c>
      <c r="T323" t="s">
        <v>2881</v>
      </c>
      <c r="U323" t="s">
        <v>180</v>
      </c>
      <c r="V323" s="2">
        <v>43968</v>
      </c>
      <c r="W323" t="s">
        <v>2882</v>
      </c>
      <c r="X323">
        <v>8023779214</v>
      </c>
      <c r="Y323" t="s">
        <v>186</v>
      </c>
      <c r="Z323" t="s">
        <v>183</v>
      </c>
      <c r="AA323">
        <v>2020</v>
      </c>
      <c r="AB323">
        <v>2020</v>
      </c>
      <c r="AC323" t="s">
        <v>2883</v>
      </c>
      <c r="AD323" t="s">
        <v>185</v>
      </c>
      <c r="AM323" t="s">
        <v>208</v>
      </c>
      <c r="AS323">
        <v>3.2</v>
      </c>
      <c r="AT323" t="s">
        <v>188</v>
      </c>
      <c r="AU323" t="s">
        <v>189</v>
      </c>
      <c r="AV323" t="s">
        <v>190</v>
      </c>
      <c r="AW323" t="s">
        <v>191</v>
      </c>
      <c r="BM323" t="s">
        <v>2884</v>
      </c>
      <c r="BN323" t="s">
        <v>193</v>
      </c>
      <c r="BP323" t="s">
        <v>194</v>
      </c>
      <c r="BQ323" t="s">
        <v>195</v>
      </c>
      <c r="BS323">
        <v>14627</v>
      </c>
      <c r="BT323" t="s">
        <v>196</v>
      </c>
      <c r="BU323">
        <v>9143549875</v>
      </c>
      <c r="CM323" t="s">
        <v>2885</v>
      </c>
      <c r="CP323" t="s">
        <v>194</v>
      </c>
      <c r="CQ323" t="s">
        <v>195</v>
      </c>
      <c r="CS323">
        <v>14627</v>
      </c>
      <c r="CT323" t="s">
        <v>196</v>
      </c>
      <c r="CU323">
        <v>9143549875</v>
      </c>
    </row>
    <row r="324" spans="1:151" x14ac:dyDescent="0.2">
      <c r="A324">
        <v>20945</v>
      </c>
      <c r="B324" t="s">
        <v>543</v>
      </c>
      <c r="C324" t="s">
        <v>2878</v>
      </c>
      <c r="D324" t="s">
        <v>2879</v>
      </c>
      <c r="E324" t="s">
        <v>2880</v>
      </c>
      <c r="F324" t="s">
        <v>171</v>
      </c>
      <c r="G324" t="s">
        <v>172</v>
      </c>
      <c r="H324" s="1">
        <v>35206</v>
      </c>
      <c r="I324" t="s">
        <v>173</v>
      </c>
      <c r="K324" t="s">
        <v>439</v>
      </c>
      <c r="M324" t="s">
        <v>224</v>
      </c>
      <c r="N324">
        <v>2017</v>
      </c>
      <c r="O324" t="s">
        <v>441</v>
      </c>
      <c r="P324" t="s">
        <v>363</v>
      </c>
      <c r="Q324" t="s">
        <v>172</v>
      </c>
      <c r="S324">
        <v>29944378</v>
      </c>
      <c r="T324" t="s">
        <v>2881</v>
      </c>
      <c r="U324" t="s">
        <v>180</v>
      </c>
      <c r="V324" s="2">
        <v>43968</v>
      </c>
      <c r="W324" t="s">
        <v>2882</v>
      </c>
      <c r="X324">
        <v>8023779214</v>
      </c>
      <c r="Y324" t="s">
        <v>186</v>
      </c>
      <c r="Z324" t="s">
        <v>183</v>
      </c>
      <c r="AA324">
        <v>2020</v>
      </c>
      <c r="AB324">
        <v>2020</v>
      </c>
      <c r="AC324" t="s">
        <v>2883</v>
      </c>
      <c r="AD324" t="s">
        <v>185</v>
      </c>
      <c r="AM324" t="s">
        <v>208</v>
      </c>
      <c r="AS324">
        <v>3.2</v>
      </c>
      <c r="AT324" t="s">
        <v>188</v>
      </c>
      <c r="AU324" t="s">
        <v>189</v>
      </c>
      <c r="AV324" t="s">
        <v>190</v>
      </c>
      <c r="AW324" t="s">
        <v>191</v>
      </c>
      <c r="BM324" t="s">
        <v>2884</v>
      </c>
      <c r="BN324" t="s">
        <v>193</v>
      </c>
      <c r="BP324" t="s">
        <v>194</v>
      </c>
      <c r="BQ324" t="s">
        <v>195</v>
      </c>
      <c r="BS324">
        <v>14627</v>
      </c>
      <c r="BT324" t="s">
        <v>196</v>
      </c>
      <c r="BU324">
        <v>9143549875</v>
      </c>
      <c r="CM324" t="s">
        <v>2885</v>
      </c>
      <c r="CP324" t="s">
        <v>194</v>
      </c>
      <c r="CQ324" t="s">
        <v>195</v>
      </c>
      <c r="CS324">
        <v>14627</v>
      </c>
      <c r="CT324" t="s">
        <v>196</v>
      </c>
      <c r="CU324">
        <v>9143549875</v>
      </c>
    </row>
    <row r="325" spans="1:151" x14ac:dyDescent="0.2">
      <c r="A325">
        <v>42162</v>
      </c>
      <c r="B325" t="s">
        <v>2886</v>
      </c>
      <c r="C325" t="s">
        <v>2887</v>
      </c>
      <c r="D325" t="s">
        <v>2888</v>
      </c>
      <c r="E325" t="s">
        <v>2889</v>
      </c>
      <c r="F325" t="s">
        <v>171</v>
      </c>
      <c r="G325" t="str">
        <f>"0"</f>
        <v>0</v>
      </c>
      <c r="H325" s="1">
        <v>36760</v>
      </c>
      <c r="I325" t="s">
        <v>221</v>
      </c>
      <c r="K325" t="s">
        <v>687</v>
      </c>
      <c r="L325" t="s">
        <v>2177</v>
      </c>
      <c r="M325" t="s">
        <v>224</v>
      </c>
      <c r="N325">
        <v>2024</v>
      </c>
      <c r="O325" t="s">
        <v>225</v>
      </c>
      <c r="P325" t="s">
        <v>178</v>
      </c>
      <c r="Q325" t="s">
        <v>172</v>
      </c>
      <c r="S325">
        <v>32385380</v>
      </c>
      <c r="T325" t="s">
        <v>226</v>
      </c>
      <c r="Y325" t="str">
        <f>"07SMD"</f>
        <v>07SMD</v>
      </c>
      <c r="Z325" t="s">
        <v>470</v>
      </c>
      <c r="AA325" t="s">
        <v>259</v>
      </c>
      <c r="AB325" t="s">
        <v>260</v>
      </c>
      <c r="AC325" t="s">
        <v>2890</v>
      </c>
      <c r="AD325" t="s">
        <v>185</v>
      </c>
      <c r="AS325" t="str">
        <f>"0"</f>
        <v>0</v>
      </c>
      <c r="AU325" t="s">
        <v>472</v>
      </c>
      <c r="AV325" t="s">
        <v>473</v>
      </c>
      <c r="AW325" t="s">
        <v>264</v>
      </c>
      <c r="BO325" t="s">
        <v>2891</v>
      </c>
      <c r="BQ325" t="s">
        <v>195</v>
      </c>
      <c r="BZ325" t="s">
        <v>242</v>
      </c>
      <c r="CB325" t="s">
        <v>243</v>
      </c>
      <c r="CD325" t="s">
        <v>195</v>
      </c>
      <c r="CF325">
        <v>14642</v>
      </c>
      <c r="CG325" t="s">
        <v>244</v>
      </c>
      <c r="CM325" t="s">
        <v>2892</v>
      </c>
      <c r="CO325" t="s">
        <v>2891</v>
      </c>
      <c r="CP325" t="s">
        <v>2893</v>
      </c>
      <c r="CQ325" t="s">
        <v>571</v>
      </c>
      <c r="CS325" t="s">
        <v>2894</v>
      </c>
      <c r="CT325" t="s">
        <v>244</v>
      </c>
      <c r="CU325" t="s">
        <v>2895</v>
      </c>
    </row>
    <row r="326" spans="1:151" x14ac:dyDescent="0.2">
      <c r="A326">
        <v>13222</v>
      </c>
      <c r="B326" t="s">
        <v>2896</v>
      </c>
      <c r="C326" t="s">
        <v>2897</v>
      </c>
      <c r="E326" t="s">
        <v>2898</v>
      </c>
      <c r="F326" t="s">
        <v>171</v>
      </c>
      <c r="G326" t="s">
        <v>172</v>
      </c>
      <c r="H326" s="1">
        <v>33827</v>
      </c>
      <c r="I326" t="s">
        <v>221</v>
      </c>
      <c r="K326" t="s">
        <v>2660</v>
      </c>
      <c r="L326" t="s">
        <v>920</v>
      </c>
      <c r="M326" t="s">
        <v>224</v>
      </c>
      <c r="N326">
        <v>2015</v>
      </c>
      <c r="O326" t="s">
        <v>692</v>
      </c>
      <c r="P326" t="s">
        <v>178</v>
      </c>
      <c r="Q326" t="s">
        <v>185</v>
      </c>
    </row>
    <row r="327" spans="1:151" x14ac:dyDescent="0.2">
      <c r="A327">
        <v>24749</v>
      </c>
      <c r="B327" t="s">
        <v>2296</v>
      </c>
      <c r="C327" t="s">
        <v>2899</v>
      </c>
      <c r="D327" t="s">
        <v>2900</v>
      </c>
      <c r="E327" t="s">
        <v>2901</v>
      </c>
      <c r="F327" t="s">
        <v>171</v>
      </c>
      <c r="G327" t="s">
        <v>172</v>
      </c>
      <c r="H327" s="1">
        <v>36123</v>
      </c>
      <c r="I327" t="s">
        <v>173</v>
      </c>
      <c r="K327" t="s">
        <v>2902</v>
      </c>
      <c r="L327" t="s">
        <v>2903</v>
      </c>
      <c r="M327" t="s">
        <v>224</v>
      </c>
      <c r="N327">
        <v>2018</v>
      </c>
      <c r="O327" t="s">
        <v>354</v>
      </c>
      <c r="P327" t="s">
        <v>178</v>
      </c>
      <c r="Q327" t="s">
        <v>172</v>
      </c>
      <c r="S327">
        <v>29899807</v>
      </c>
      <c r="T327" t="s">
        <v>196</v>
      </c>
      <c r="W327" t="s">
        <v>2904</v>
      </c>
      <c r="X327">
        <v>5183323805</v>
      </c>
      <c r="Y327" t="s">
        <v>186</v>
      </c>
      <c r="Z327" t="s">
        <v>183</v>
      </c>
      <c r="AA327">
        <v>2020</v>
      </c>
      <c r="AB327">
        <v>2020</v>
      </c>
      <c r="AC327" t="s">
        <v>2905</v>
      </c>
      <c r="AD327" t="s">
        <v>185</v>
      </c>
      <c r="AF327" t="s">
        <v>186</v>
      </c>
      <c r="AG327" t="s">
        <v>282</v>
      </c>
      <c r="AH327">
        <v>2020</v>
      </c>
      <c r="AI327">
        <v>2020</v>
      </c>
      <c r="AJ327" t="s">
        <v>413</v>
      </c>
      <c r="AK327" t="s">
        <v>185</v>
      </c>
      <c r="AM327" t="s">
        <v>1068</v>
      </c>
      <c r="AS327">
        <v>3.46</v>
      </c>
      <c r="AT327" t="s">
        <v>188</v>
      </c>
      <c r="AU327" t="s">
        <v>189</v>
      </c>
      <c r="AV327" t="s">
        <v>190</v>
      </c>
      <c r="AW327" t="s">
        <v>264</v>
      </c>
      <c r="BM327" t="s">
        <v>2906</v>
      </c>
      <c r="BN327" t="s">
        <v>193</v>
      </c>
      <c r="BP327" t="s">
        <v>194</v>
      </c>
      <c r="BQ327" t="s">
        <v>195</v>
      </c>
      <c r="BS327">
        <v>14627</v>
      </c>
      <c r="BT327" t="s">
        <v>196</v>
      </c>
      <c r="BU327">
        <v>5187757287</v>
      </c>
      <c r="BZ327" t="s">
        <v>2907</v>
      </c>
      <c r="CC327" t="s">
        <v>2908</v>
      </c>
      <c r="CD327" t="s">
        <v>195</v>
      </c>
      <c r="CF327">
        <v>12095</v>
      </c>
      <c r="CG327" t="s">
        <v>196</v>
      </c>
      <c r="CH327">
        <v>5187757287</v>
      </c>
      <c r="CM327" t="s">
        <v>2909</v>
      </c>
      <c r="CP327" t="s">
        <v>2908</v>
      </c>
      <c r="CQ327" t="s">
        <v>195</v>
      </c>
      <c r="CS327">
        <v>12095</v>
      </c>
      <c r="CT327" t="s">
        <v>196</v>
      </c>
      <c r="CU327">
        <v>5187757287</v>
      </c>
      <c r="DZ327" t="s">
        <v>2910</v>
      </c>
      <c r="EC327" t="s">
        <v>2908</v>
      </c>
      <c r="ED327" t="s">
        <v>195</v>
      </c>
      <c r="EF327">
        <v>12095</v>
      </c>
      <c r="EG327" t="s">
        <v>196</v>
      </c>
      <c r="EH327">
        <v>5187757287</v>
      </c>
      <c r="EM327" t="s">
        <v>2907</v>
      </c>
      <c r="EP327" t="s">
        <v>2908</v>
      </c>
      <c r="EQ327" t="s">
        <v>195</v>
      </c>
      <c r="ES327">
        <v>12095</v>
      </c>
      <c r="ET327" t="s">
        <v>196</v>
      </c>
      <c r="EU327">
        <v>5187757287</v>
      </c>
    </row>
    <row r="328" spans="1:151" x14ac:dyDescent="0.2">
      <c r="A328">
        <v>13355</v>
      </c>
      <c r="B328" t="s">
        <v>2911</v>
      </c>
      <c r="C328" t="s">
        <v>2912</v>
      </c>
      <c r="D328" t="s">
        <v>1562</v>
      </c>
      <c r="E328" t="s">
        <v>2913</v>
      </c>
      <c r="F328" t="s">
        <v>171</v>
      </c>
      <c r="G328" t="s">
        <v>172</v>
      </c>
      <c r="H328" s="1">
        <v>34766</v>
      </c>
      <c r="I328" t="s">
        <v>221</v>
      </c>
      <c r="K328" t="s">
        <v>515</v>
      </c>
      <c r="L328" t="s">
        <v>516</v>
      </c>
      <c r="M328" t="s">
        <v>176</v>
      </c>
      <c r="N328">
        <v>2016</v>
      </c>
      <c r="O328" t="s">
        <v>634</v>
      </c>
      <c r="P328" t="s">
        <v>178</v>
      </c>
      <c r="Q328" t="s">
        <v>172</v>
      </c>
      <c r="S328">
        <v>28208303</v>
      </c>
      <c r="T328" t="s">
        <v>196</v>
      </c>
      <c r="W328" t="s">
        <v>2914</v>
      </c>
      <c r="X328">
        <v>9092879620</v>
      </c>
      <c r="Y328" t="s">
        <v>182</v>
      </c>
      <c r="Z328" t="s">
        <v>183</v>
      </c>
      <c r="AA328">
        <v>2017</v>
      </c>
      <c r="AB328">
        <v>2017</v>
      </c>
      <c r="AC328" t="s">
        <v>293</v>
      </c>
      <c r="AD328" t="s">
        <v>185</v>
      </c>
      <c r="AS328">
        <v>3.09</v>
      </c>
      <c r="AT328" t="s">
        <v>188</v>
      </c>
      <c r="AU328" t="s">
        <v>189</v>
      </c>
      <c r="AV328" t="s">
        <v>190</v>
      </c>
      <c r="AW328" t="s">
        <v>210</v>
      </c>
      <c r="BM328" t="s">
        <v>2915</v>
      </c>
      <c r="BN328" t="s">
        <v>193</v>
      </c>
      <c r="BP328" t="s">
        <v>194</v>
      </c>
      <c r="BQ328" t="s">
        <v>195</v>
      </c>
      <c r="BS328">
        <v>14627</v>
      </c>
      <c r="BT328" t="s">
        <v>196</v>
      </c>
      <c r="BU328">
        <v>9092879621</v>
      </c>
      <c r="BZ328" t="s">
        <v>2916</v>
      </c>
      <c r="CC328" t="s">
        <v>2917</v>
      </c>
      <c r="CD328" t="s">
        <v>461</v>
      </c>
      <c r="CF328">
        <v>91710</v>
      </c>
      <c r="CG328" t="s">
        <v>196</v>
      </c>
      <c r="CH328">
        <v>9092879620</v>
      </c>
      <c r="CM328" t="s">
        <v>2918</v>
      </c>
      <c r="CP328" t="s">
        <v>194</v>
      </c>
      <c r="CQ328" t="s">
        <v>195</v>
      </c>
      <c r="CS328">
        <v>14627</v>
      </c>
      <c r="CT328" t="s">
        <v>196</v>
      </c>
      <c r="CU328">
        <v>9092879621</v>
      </c>
      <c r="EM328" t="s">
        <v>2916</v>
      </c>
      <c r="EP328" t="s">
        <v>2917</v>
      </c>
      <c r="EQ328" t="s">
        <v>461</v>
      </c>
      <c r="ES328">
        <v>91710</v>
      </c>
      <c r="ET328" t="s">
        <v>196</v>
      </c>
      <c r="EU328">
        <v>9092879620</v>
      </c>
    </row>
    <row r="329" spans="1:151" x14ac:dyDescent="0.2">
      <c r="A329">
        <v>37552</v>
      </c>
      <c r="B329" t="s">
        <v>2919</v>
      </c>
      <c r="C329" t="s">
        <v>2920</v>
      </c>
      <c r="D329" t="s">
        <v>2921</v>
      </c>
      <c r="E329" t="s">
        <v>2922</v>
      </c>
      <c r="F329" t="s">
        <v>171</v>
      </c>
      <c r="G329" t="s">
        <v>172</v>
      </c>
      <c r="H329" s="1">
        <v>36451</v>
      </c>
      <c r="I329" t="s">
        <v>221</v>
      </c>
      <c r="K329" t="s">
        <v>2923</v>
      </c>
      <c r="L329" t="s">
        <v>920</v>
      </c>
      <c r="M329" t="s">
        <v>224</v>
      </c>
      <c r="N329">
        <v>2022</v>
      </c>
      <c r="O329" t="s">
        <v>468</v>
      </c>
      <c r="P329" t="s">
        <v>178</v>
      </c>
      <c r="Q329" t="s">
        <v>172</v>
      </c>
      <c r="S329">
        <v>31327107</v>
      </c>
      <c r="T329" t="s">
        <v>226</v>
      </c>
      <c r="Y329" t="str">
        <f>"01AS"</f>
        <v>01AS</v>
      </c>
      <c r="Z329" t="s">
        <v>227</v>
      </c>
      <c r="AA329" t="s">
        <v>321</v>
      </c>
      <c r="AC329" t="s">
        <v>2924</v>
      </c>
      <c r="AD329" t="s">
        <v>185</v>
      </c>
      <c r="AE329" t="s">
        <v>678</v>
      </c>
      <c r="AS329">
        <v>3.94</v>
      </c>
      <c r="AU329" t="s">
        <v>2925</v>
      </c>
      <c r="AV329" t="s">
        <v>236</v>
      </c>
      <c r="AW329" t="s">
        <v>264</v>
      </c>
      <c r="BA329" t="s">
        <v>2926</v>
      </c>
      <c r="BF329" t="s">
        <v>474</v>
      </c>
      <c r="BM329" t="s">
        <v>2927</v>
      </c>
      <c r="BN329" t="s">
        <v>239</v>
      </c>
      <c r="BO329" t="s">
        <v>2928</v>
      </c>
      <c r="BP329" t="s">
        <v>241</v>
      </c>
      <c r="BQ329" t="s">
        <v>195</v>
      </c>
      <c r="BS329">
        <v>14627</v>
      </c>
      <c r="CD329" t="s">
        <v>195</v>
      </c>
      <c r="CM329" t="s">
        <v>2929</v>
      </c>
      <c r="CO329" t="s">
        <v>2928</v>
      </c>
      <c r="CP329" t="s">
        <v>2930</v>
      </c>
      <c r="CQ329" t="s">
        <v>571</v>
      </c>
      <c r="CS329" t="s">
        <v>2931</v>
      </c>
      <c r="CT329" t="s">
        <v>244</v>
      </c>
      <c r="CU329" t="s">
        <v>2932</v>
      </c>
    </row>
    <row r="330" spans="1:151" x14ac:dyDescent="0.2">
      <c r="A330">
        <v>40884</v>
      </c>
      <c r="B330" t="s">
        <v>2406</v>
      </c>
      <c r="C330" t="s">
        <v>2933</v>
      </c>
      <c r="D330" t="s">
        <v>2934</v>
      </c>
      <c r="E330" t="s">
        <v>2935</v>
      </c>
      <c r="F330" t="s">
        <v>171</v>
      </c>
      <c r="G330" t="str">
        <f>"0"</f>
        <v>0</v>
      </c>
      <c r="H330" s="1">
        <v>38180</v>
      </c>
      <c r="I330" t="s">
        <v>221</v>
      </c>
      <c r="K330" t="s">
        <v>1879</v>
      </c>
      <c r="L330" t="s">
        <v>1880</v>
      </c>
      <c r="M330" t="s">
        <v>255</v>
      </c>
      <c r="N330" t="s">
        <v>256</v>
      </c>
      <c r="O330" t="s">
        <v>257</v>
      </c>
      <c r="P330" t="s">
        <v>178</v>
      </c>
      <c r="Q330" t="s">
        <v>172</v>
      </c>
      <c r="S330">
        <v>32307870</v>
      </c>
      <c r="T330" t="s">
        <v>226</v>
      </c>
      <c r="Y330" t="str">
        <f>"01AS"</f>
        <v>01AS</v>
      </c>
      <c r="Z330" t="s">
        <v>227</v>
      </c>
      <c r="AA330" t="s">
        <v>228</v>
      </c>
      <c r="AB330" t="s">
        <v>229</v>
      </c>
      <c r="AC330" t="s">
        <v>1237</v>
      </c>
      <c r="AD330" t="s">
        <v>185</v>
      </c>
      <c r="AS330">
        <v>2.99</v>
      </c>
      <c r="AU330" t="s">
        <v>472</v>
      </c>
      <c r="AV330" t="s">
        <v>473</v>
      </c>
      <c r="AW330" t="s">
        <v>294</v>
      </c>
      <c r="BJ330" t="s">
        <v>1473</v>
      </c>
      <c r="BL330" t="s">
        <v>474</v>
      </c>
      <c r="BM330" t="s">
        <v>2936</v>
      </c>
      <c r="BN330" t="s">
        <v>239</v>
      </c>
      <c r="BO330" t="s">
        <v>2937</v>
      </c>
      <c r="BP330" t="s">
        <v>241</v>
      </c>
      <c r="BQ330" t="s">
        <v>195</v>
      </c>
      <c r="BS330">
        <v>14627</v>
      </c>
      <c r="BZ330" t="s">
        <v>242</v>
      </c>
      <c r="CB330" t="s">
        <v>243</v>
      </c>
      <c r="CD330" t="s">
        <v>195</v>
      </c>
      <c r="CF330">
        <v>14642</v>
      </c>
      <c r="CG330" t="s">
        <v>244</v>
      </c>
      <c r="CM330" t="s">
        <v>2938</v>
      </c>
      <c r="CO330" t="s">
        <v>2937</v>
      </c>
      <c r="CP330" t="s">
        <v>720</v>
      </c>
      <c r="CQ330" t="s">
        <v>247</v>
      </c>
      <c r="CS330" t="s">
        <v>2939</v>
      </c>
      <c r="CT330" t="s">
        <v>244</v>
      </c>
      <c r="CU330" t="s">
        <v>2940</v>
      </c>
      <c r="DM330" t="s">
        <v>2941</v>
      </c>
      <c r="DP330" t="s">
        <v>720</v>
      </c>
      <c r="DQ330" t="s">
        <v>195</v>
      </c>
      <c r="DS330">
        <v>11226</v>
      </c>
      <c r="DT330" t="s">
        <v>226</v>
      </c>
      <c r="DU330">
        <v>3477439006</v>
      </c>
      <c r="DW330">
        <v>34774390006</v>
      </c>
      <c r="DX330" t="s">
        <v>2942</v>
      </c>
      <c r="DY330" t="s">
        <v>406</v>
      </c>
    </row>
    <row r="331" spans="1:151" x14ac:dyDescent="0.2">
      <c r="A331">
        <v>25358</v>
      </c>
      <c r="B331" t="s">
        <v>2943</v>
      </c>
      <c r="C331" t="s">
        <v>2944</v>
      </c>
      <c r="E331" t="s">
        <v>2945</v>
      </c>
      <c r="F331" t="s">
        <v>171</v>
      </c>
      <c r="K331" t="s">
        <v>610</v>
      </c>
      <c r="L331" t="s">
        <v>651</v>
      </c>
      <c r="M331" t="s">
        <v>176</v>
      </c>
      <c r="N331">
        <v>2017</v>
      </c>
      <c r="O331" t="s">
        <v>177</v>
      </c>
      <c r="P331" t="s">
        <v>178</v>
      </c>
      <c r="Q331" t="s">
        <v>172</v>
      </c>
    </row>
    <row r="332" spans="1:151" x14ac:dyDescent="0.2">
      <c r="A332">
        <v>37764</v>
      </c>
      <c r="B332" t="s">
        <v>2946</v>
      </c>
      <c r="C332" t="s">
        <v>2947</v>
      </c>
      <c r="E332" t="s">
        <v>2948</v>
      </c>
      <c r="F332" t="s">
        <v>171</v>
      </c>
      <c r="G332" t="str">
        <f>"0"</f>
        <v>0</v>
      </c>
      <c r="H332" s="1">
        <v>37273</v>
      </c>
      <c r="I332" t="s">
        <v>221</v>
      </c>
      <c r="K332" t="s">
        <v>2724</v>
      </c>
      <c r="L332" t="s">
        <v>820</v>
      </c>
      <c r="M332" t="s">
        <v>176</v>
      </c>
      <c r="N332">
        <v>2023</v>
      </c>
      <c r="O332" t="s">
        <v>1048</v>
      </c>
      <c r="P332" t="s">
        <v>178</v>
      </c>
      <c r="Q332" t="s">
        <v>172</v>
      </c>
      <c r="S332">
        <v>31778183</v>
      </c>
      <c r="T332" t="s">
        <v>226</v>
      </c>
      <c r="Y332" t="str">
        <f>"01AS"</f>
        <v>01AS</v>
      </c>
      <c r="Z332" t="s">
        <v>499</v>
      </c>
      <c r="AA332" t="s">
        <v>320</v>
      </c>
      <c r="AB332" t="s">
        <v>321</v>
      </c>
      <c r="AC332" t="s">
        <v>728</v>
      </c>
      <c r="AD332" t="s">
        <v>185</v>
      </c>
      <c r="AF332" t="s">
        <v>426</v>
      </c>
      <c r="AG332" t="s">
        <v>729</v>
      </c>
      <c r="AJ332" t="s">
        <v>1236</v>
      </c>
      <c r="AK332" t="s">
        <v>185</v>
      </c>
      <c r="AS332">
        <v>3.58</v>
      </c>
      <c r="AU332" t="s">
        <v>235</v>
      </c>
      <c r="AV332" t="s">
        <v>823</v>
      </c>
      <c r="AW332" t="s">
        <v>264</v>
      </c>
      <c r="BM332" t="s">
        <v>2949</v>
      </c>
      <c r="BN332" t="s">
        <v>239</v>
      </c>
      <c r="BO332" t="s">
        <v>2950</v>
      </c>
      <c r="BP332" t="s">
        <v>241</v>
      </c>
      <c r="BQ332" t="s">
        <v>195</v>
      </c>
      <c r="BS332">
        <v>14627</v>
      </c>
      <c r="CD332" t="s">
        <v>195</v>
      </c>
      <c r="CM332" t="s">
        <v>2951</v>
      </c>
      <c r="CO332" t="s">
        <v>2950</v>
      </c>
      <c r="CP332" t="s">
        <v>1250</v>
      </c>
      <c r="CQ332" t="s">
        <v>541</v>
      </c>
      <c r="CS332" t="str">
        <f>"02459-3542"</f>
        <v>02459-3542</v>
      </c>
      <c r="CT332" t="s">
        <v>244</v>
      </c>
      <c r="CU332" t="s">
        <v>2952</v>
      </c>
    </row>
    <row r="333" spans="1:151" x14ac:dyDescent="0.2">
      <c r="A333">
        <v>17785</v>
      </c>
      <c r="B333" t="s">
        <v>1782</v>
      </c>
      <c r="C333" t="s">
        <v>2953</v>
      </c>
      <c r="D333" t="s">
        <v>1968</v>
      </c>
      <c r="E333" t="s">
        <v>2954</v>
      </c>
      <c r="F333" t="s">
        <v>171</v>
      </c>
      <c r="G333" t="s">
        <v>172</v>
      </c>
      <c r="H333" s="1">
        <v>34700</v>
      </c>
      <c r="I333" t="s">
        <v>221</v>
      </c>
      <c r="K333" t="s">
        <v>2955</v>
      </c>
      <c r="L333" t="s">
        <v>868</v>
      </c>
      <c r="M333" t="s">
        <v>306</v>
      </c>
      <c r="N333">
        <v>2016</v>
      </c>
      <c r="O333" t="s">
        <v>380</v>
      </c>
      <c r="P333" t="s">
        <v>178</v>
      </c>
      <c r="Q333" t="s">
        <v>172</v>
      </c>
      <c r="S333">
        <v>28251798</v>
      </c>
      <c r="T333" t="s">
        <v>196</v>
      </c>
      <c r="W333" t="s">
        <v>2956</v>
      </c>
      <c r="X333">
        <v>18605755843</v>
      </c>
      <c r="Y333" t="s">
        <v>2957</v>
      </c>
      <c r="Z333" t="s">
        <v>2958</v>
      </c>
      <c r="AA333" t="s">
        <v>615</v>
      </c>
      <c r="AB333" t="s">
        <v>259</v>
      </c>
      <c r="AC333" t="s">
        <v>2959</v>
      </c>
      <c r="AD333" t="s">
        <v>185</v>
      </c>
      <c r="AS333" t="str">
        <f>"0"</f>
        <v>0</v>
      </c>
      <c r="AT333" t="s">
        <v>188</v>
      </c>
      <c r="AU333" t="s">
        <v>189</v>
      </c>
      <c r="AV333" t="s">
        <v>190</v>
      </c>
      <c r="AW333" t="s">
        <v>264</v>
      </c>
      <c r="BM333" t="s">
        <v>2960</v>
      </c>
      <c r="BP333" t="s">
        <v>2961</v>
      </c>
      <c r="BQ333" t="s">
        <v>1508</v>
      </c>
      <c r="BS333" t="str">
        <f>"06475"</f>
        <v>06475</v>
      </c>
      <c r="BT333" t="s">
        <v>196</v>
      </c>
      <c r="BU333">
        <v>8603881735</v>
      </c>
      <c r="BZ333" t="s">
        <v>2960</v>
      </c>
      <c r="CC333" t="s">
        <v>2961</v>
      </c>
      <c r="CD333" t="s">
        <v>1508</v>
      </c>
      <c r="CF333" t="str">
        <f>"06475"</f>
        <v>06475</v>
      </c>
      <c r="CG333" t="s">
        <v>196</v>
      </c>
      <c r="CH333">
        <v>8603881735</v>
      </c>
      <c r="CM333" t="s">
        <v>2962</v>
      </c>
      <c r="CP333" t="s">
        <v>194</v>
      </c>
      <c r="CQ333" t="s">
        <v>195</v>
      </c>
      <c r="CS333">
        <v>14623</v>
      </c>
      <c r="CT333" t="s">
        <v>196</v>
      </c>
      <c r="CU333">
        <v>8605757134</v>
      </c>
      <c r="ED333" t="s">
        <v>1508</v>
      </c>
      <c r="EG333" t="s">
        <v>196</v>
      </c>
      <c r="EH333">
        <v>8603881735</v>
      </c>
      <c r="EM333" t="s">
        <v>2960</v>
      </c>
      <c r="EP333" t="s">
        <v>2961</v>
      </c>
      <c r="EQ333" t="s">
        <v>1508</v>
      </c>
      <c r="ES333" t="str">
        <f>"06475"</f>
        <v>06475</v>
      </c>
      <c r="ET333" t="s">
        <v>196</v>
      </c>
      <c r="EU333">
        <v>8603881735</v>
      </c>
    </row>
    <row r="334" spans="1:151" x14ac:dyDescent="0.2">
      <c r="A334">
        <v>25286</v>
      </c>
      <c r="B334" t="s">
        <v>2963</v>
      </c>
      <c r="C334" t="s">
        <v>2964</v>
      </c>
      <c r="E334" t="s">
        <v>2965</v>
      </c>
      <c r="F334" t="s">
        <v>171</v>
      </c>
      <c r="G334" t="s">
        <v>172</v>
      </c>
      <c r="H334" s="1">
        <v>34955</v>
      </c>
      <c r="I334" t="s">
        <v>221</v>
      </c>
      <c r="K334" t="s">
        <v>277</v>
      </c>
      <c r="L334" t="s">
        <v>278</v>
      </c>
      <c r="M334" t="s">
        <v>224</v>
      </c>
      <c r="N334">
        <v>2018</v>
      </c>
      <c r="O334" t="s">
        <v>354</v>
      </c>
      <c r="P334" t="s">
        <v>178</v>
      </c>
      <c r="Q334" t="s">
        <v>172</v>
      </c>
      <c r="S334">
        <v>30297593</v>
      </c>
      <c r="T334" t="s">
        <v>2966</v>
      </c>
      <c r="U334" t="s">
        <v>337</v>
      </c>
      <c r="W334" t="s">
        <v>2967</v>
      </c>
      <c r="X334">
        <v>3153956189</v>
      </c>
      <c r="Y334" t="s">
        <v>182</v>
      </c>
      <c r="Z334" t="s">
        <v>183</v>
      </c>
      <c r="AA334">
        <v>2019</v>
      </c>
      <c r="AB334">
        <v>2019</v>
      </c>
      <c r="AC334" t="s">
        <v>184</v>
      </c>
      <c r="AD334" t="s">
        <v>185</v>
      </c>
      <c r="AS334">
        <v>2.42</v>
      </c>
      <c r="AT334" t="s">
        <v>188</v>
      </c>
      <c r="AU334" t="s">
        <v>189</v>
      </c>
      <c r="AV334" t="s">
        <v>190</v>
      </c>
      <c r="AW334" t="s">
        <v>715</v>
      </c>
      <c r="BM334" t="s">
        <v>2968</v>
      </c>
      <c r="BN334" t="s">
        <v>193</v>
      </c>
      <c r="BP334" t="s">
        <v>194</v>
      </c>
      <c r="BQ334" t="s">
        <v>195</v>
      </c>
      <c r="BS334">
        <v>14627</v>
      </c>
      <c r="BT334" t="s">
        <v>196</v>
      </c>
      <c r="BU334">
        <v>3153956262</v>
      </c>
      <c r="BZ334" t="s">
        <v>2969</v>
      </c>
      <c r="CC334" t="s">
        <v>2970</v>
      </c>
      <c r="CD334" t="s">
        <v>195</v>
      </c>
      <c r="CF334">
        <v>130789343</v>
      </c>
      <c r="CG334" t="s">
        <v>196</v>
      </c>
      <c r="CH334">
        <v>3153956262</v>
      </c>
      <c r="CM334" t="s">
        <v>2971</v>
      </c>
      <c r="CP334" t="s">
        <v>194</v>
      </c>
      <c r="CQ334" t="s">
        <v>195</v>
      </c>
      <c r="CS334">
        <v>14627</v>
      </c>
      <c r="CT334" t="s">
        <v>196</v>
      </c>
      <c r="CU334">
        <v>3153956262</v>
      </c>
      <c r="ED334" t="s">
        <v>195</v>
      </c>
      <c r="EG334" t="s">
        <v>196</v>
      </c>
      <c r="EH334">
        <v>3153956262</v>
      </c>
      <c r="EM334" t="s">
        <v>2969</v>
      </c>
      <c r="EP334" t="s">
        <v>2970</v>
      </c>
      <c r="EQ334" t="s">
        <v>195</v>
      </c>
      <c r="ES334">
        <v>130789343</v>
      </c>
      <c r="ET334" t="s">
        <v>196</v>
      </c>
      <c r="EU334">
        <v>3153956262</v>
      </c>
    </row>
    <row r="335" spans="1:151" x14ac:dyDescent="0.2">
      <c r="A335">
        <v>37069</v>
      </c>
      <c r="B335" t="s">
        <v>2972</v>
      </c>
      <c r="C335" t="s">
        <v>2973</v>
      </c>
      <c r="D335" t="s">
        <v>2974</v>
      </c>
      <c r="E335" t="s">
        <v>2975</v>
      </c>
      <c r="F335" t="s">
        <v>171</v>
      </c>
      <c r="G335" t="str">
        <f>"0"</f>
        <v>0</v>
      </c>
      <c r="H335" s="1">
        <v>37001</v>
      </c>
      <c r="I335" t="s">
        <v>1450</v>
      </c>
      <c r="K335" t="s">
        <v>2976</v>
      </c>
      <c r="M335" t="s">
        <v>224</v>
      </c>
      <c r="N335">
        <v>2022</v>
      </c>
      <c r="O335" t="s">
        <v>468</v>
      </c>
      <c r="P335" t="s">
        <v>363</v>
      </c>
      <c r="Q335" t="s">
        <v>172</v>
      </c>
      <c r="S335">
        <v>31549134</v>
      </c>
      <c r="T335" t="s">
        <v>226</v>
      </c>
      <c r="Y335" t="str">
        <f>"01AS"</f>
        <v>01AS</v>
      </c>
      <c r="Z335" t="s">
        <v>227</v>
      </c>
      <c r="AA335" t="s">
        <v>228</v>
      </c>
      <c r="AB335" t="s">
        <v>229</v>
      </c>
      <c r="AC335" t="s">
        <v>656</v>
      </c>
      <c r="AD335" t="s">
        <v>185</v>
      </c>
      <c r="AE335" t="s">
        <v>1236</v>
      </c>
      <c r="AS335">
        <v>4</v>
      </c>
      <c r="AT335" t="s">
        <v>1261</v>
      </c>
      <c r="AU335" t="s">
        <v>472</v>
      </c>
      <c r="AV335" t="s">
        <v>473</v>
      </c>
      <c r="AW335" t="s">
        <v>264</v>
      </c>
      <c r="BM335" t="s">
        <v>2977</v>
      </c>
      <c r="BN335" t="s">
        <v>239</v>
      </c>
      <c r="BO335" t="s">
        <v>2978</v>
      </c>
      <c r="BP335" t="s">
        <v>241</v>
      </c>
      <c r="BQ335" t="s">
        <v>195</v>
      </c>
      <c r="BS335">
        <v>14627</v>
      </c>
      <c r="CD335" t="s">
        <v>195</v>
      </c>
      <c r="CM335" t="s">
        <v>2979</v>
      </c>
      <c r="CO335" t="s">
        <v>2978</v>
      </c>
      <c r="CP335" t="s">
        <v>2980</v>
      </c>
      <c r="CQ335" t="s">
        <v>2981</v>
      </c>
      <c r="CS335">
        <v>83404</v>
      </c>
      <c r="CT335" t="s">
        <v>244</v>
      </c>
      <c r="CU335" t="s">
        <v>2982</v>
      </c>
      <c r="DM335" t="s">
        <v>2979</v>
      </c>
      <c r="DP335" t="s">
        <v>2980</v>
      </c>
      <c r="DQ335" t="s">
        <v>1424</v>
      </c>
      <c r="DS335" t="s">
        <v>2983</v>
      </c>
      <c r="DT335" t="s">
        <v>226</v>
      </c>
      <c r="DU335">
        <v>2086806403</v>
      </c>
      <c r="DW335">
        <v>2082017339</v>
      </c>
      <c r="DX335" t="s">
        <v>2984</v>
      </c>
      <c r="DY335" t="s">
        <v>1605</v>
      </c>
    </row>
    <row r="336" spans="1:151" x14ac:dyDescent="0.2">
      <c r="A336">
        <v>46432</v>
      </c>
      <c r="B336" t="s">
        <v>1526</v>
      </c>
      <c r="C336" t="s">
        <v>2985</v>
      </c>
      <c r="D336" t="s">
        <v>2986</v>
      </c>
      <c r="E336" t="s">
        <v>2987</v>
      </c>
      <c r="F336" t="s">
        <v>171</v>
      </c>
      <c r="G336" t="str">
        <f>"0"</f>
        <v>0</v>
      </c>
      <c r="H336" s="1">
        <v>37930</v>
      </c>
      <c r="I336" t="s">
        <v>173</v>
      </c>
      <c r="K336" t="s">
        <v>526</v>
      </c>
      <c r="L336" t="s">
        <v>527</v>
      </c>
      <c r="M336" t="s">
        <v>224</v>
      </c>
      <c r="N336">
        <v>2025</v>
      </c>
      <c r="O336" t="s">
        <v>528</v>
      </c>
      <c r="P336" t="s">
        <v>178</v>
      </c>
      <c r="Q336" t="s">
        <v>172</v>
      </c>
      <c r="S336">
        <v>32327458</v>
      </c>
      <c r="T336" t="s">
        <v>226</v>
      </c>
      <c r="Y336" t="str">
        <f>"01AS"</f>
        <v>01AS</v>
      </c>
      <c r="Z336" t="s">
        <v>499</v>
      </c>
      <c r="AA336" t="s">
        <v>320</v>
      </c>
      <c r="AB336" t="s">
        <v>321</v>
      </c>
      <c r="AC336" t="s">
        <v>2066</v>
      </c>
      <c r="AD336" t="s">
        <v>185</v>
      </c>
      <c r="AM336" t="s">
        <v>2988</v>
      </c>
      <c r="AN336" t="s">
        <v>2191</v>
      </c>
      <c r="AS336">
        <v>3.87</v>
      </c>
      <c r="AU336" t="s">
        <v>472</v>
      </c>
      <c r="AV336" t="s">
        <v>473</v>
      </c>
      <c r="AW336" t="s">
        <v>264</v>
      </c>
      <c r="BM336" t="s">
        <v>2989</v>
      </c>
      <c r="BN336" t="s">
        <v>239</v>
      </c>
      <c r="BO336" t="s">
        <v>2990</v>
      </c>
      <c r="BP336" t="s">
        <v>241</v>
      </c>
      <c r="BQ336" t="s">
        <v>195</v>
      </c>
      <c r="BS336">
        <v>14627</v>
      </c>
      <c r="CD336" t="s">
        <v>195</v>
      </c>
      <c r="CM336" t="s">
        <v>2991</v>
      </c>
      <c r="CO336" t="s">
        <v>2990</v>
      </c>
      <c r="CP336" t="s">
        <v>2992</v>
      </c>
      <c r="CQ336" t="s">
        <v>604</v>
      </c>
      <c r="CS336" t="s">
        <v>2993</v>
      </c>
      <c r="CT336" t="s">
        <v>244</v>
      </c>
      <c r="CU336" t="s">
        <v>2994</v>
      </c>
    </row>
    <row r="337" spans="1:151" x14ac:dyDescent="0.2">
      <c r="A337">
        <v>39217</v>
      </c>
      <c r="B337" t="s">
        <v>2995</v>
      </c>
      <c r="C337" t="s">
        <v>2996</v>
      </c>
      <c r="E337" t="s">
        <v>2997</v>
      </c>
      <c r="F337" t="s">
        <v>171</v>
      </c>
      <c r="G337" t="str">
        <f>"0"</f>
        <v>0</v>
      </c>
      <c r="H337" s="1">
        <v>37237</v>
      </c>
      <c r="I337" t="s">
        <v>173</v>
      </c>
      <c r="K337" t="s">
        <v>1396</v>
      </c>
      <c r="L337" t="s">
        <v>1397</v>
      </c>
      <c r="M337" t="s">
        <v>224</v>
      </c>
      <c r="N337">
        <v>2023</v>
      </c>
      <c r="O337" t="s">
        <v>597</v>
      </c>
      <c r="P337" t="s">
        <v>178</v>
      </c>
      <c r="Q337" t="s">
        <v>172</v>
      </c>
      <c r="S337">
        <v>31758574</v>
      </c>
      <c r="T337" t="s">
        <v>226</v>
      </c>
      <c r="Y337" t="str">
        <f>"01AS"</f>
        <v>01AS</v>
      </c>
      <c r="Z337" t="s">
        <v>227</v>
      </c>
      <c r="AA337" t="s">
        <v>320</v>
      </c>
      <c r="AB337" t="s">
        <v>321</v>
      </c>
      <c r="AC337" t="s">
        <v>322</v>
      </c>
      <c r="AD337" t="s">
        <v>185</v>
      </c>
      <c r="AS337">
        <v>3.23</v>
      </c>
      <c r="AU337" t="s">
        <v>235</v>
      </c>
      <c r="AV337" t="s">
        <v>236</v>
      </c>
      <c r="AW337" t="s">
        <v>294</v>
      </c>
      <c r="BM337" t="s">
        <v>2998</v>
      </c>
      <c r="BN337" t="s">
        <v>239</v>
      </c>
      <c r="BO337" t="s">
        <v>2999</v>
      </c>
      <c r="BP337" t="s">
        <v>241</v>
      </c>
      <c r="BQ337" t="s">
        <v>195</v>
      </c>
      <c r="BS337">
        <v>14627</v>
      </c>
      <c r="CD337" t="s">
        <v>195</v>
      </c>
      <c r="CM337" t="s">
        <v>3000</v>
      </c>
      <c r="CO337" t="s">
        <v>2999</v>
      </c>
      <c r="CP337" t="s">
        <v>241</v>
      </c>
      <c r="CQ337" t="s">
        <v>247</v>
      </c>
      <c r="CS337" t="s">
        <v>3001</v>
      </c>
      <c r="CT337" t="s">
        <v>244</v>
      </c>
      <c r="CU337" t="s">
        <v>3002</v>
      </c>
    </row>
    <row r="338" spans="1:151" x14ac:dyDescent="0.2">
      <c r="A338">
        <v>27930</v>
      </c>
      <c r="B338" t="s">
        <v>2197</v>
      </c>
      <c r="C338" t="s">
        <v>3003</v>
      </c>
      <c r="E338" t="s">
        <v>3004</v>
      </c>
      <c r="F338" t="s">
        <v>171</v>
      </c>
      <c r="G338" t="str">
        <f>"0"</f>
        <v>0</v>
      </c>
      <c r="K338" t="s">
        <v>610</v>
      </c>
      <c r="L338" t="s">
        <v>969</v>
      </c>
      <c r="M338" t="s">
        <v>176</v>
      </c>
      <c r="N338">
        <v>2019</v>
      </c>
      <c r="O338" t="s">
        <v>482</v>
      </c>
      <c r="P338" t="s">
        <v>178</v>
      </c>
      <c r="Q338" t="s">
        <v>172</v>
      </c>
      <c r="R338" t="s">
        <v>510</v>
      </c>
      <c r="S338">
        <v>31378260</v>
      </c>
      <c r="BM338" t="s">
        <v>3005</v>
      </c>
    </row>
    <row r="339" spans="1:151" x14ac:dyDescent="0.2">
      <c r="A339">
        <v>31235</v>
      </c>
      <c r="B339" t="s">
        <v>3006</v>
      </c>
      <c r="C339" t="s">
        <v>3003</v>
      </c>
      <c r="D339" t="s">
        <v>3007</v>
      </c>
      <c r="E339" t="s">
        <v>3008</v>
      </c>
      <c r="F339" t="s">
        <v>171</v>
      </c>
      <c r="G339" t="s">
        <v>172</v>
      </c>
      <c r="H339" s="1">
        <v>30566</v>
      </c>
      <c r="I339" t="s">
        <v>221</v>
      </c>
      <c r="K339" t="s">
        <v>253</v>
      </c>
      <c r="L339" t="s">
        <v>254</v>
      </c>
      <c r="M339" t="s">
        <v>176</v>
      </c>
      <c r="N339">
        <v>2020</v>
      </c>
      <c r="O339" t="s">
        <v>978</v>
      </c>
      <c r="P339" t="s">
        <v>178</v>
      </c>
      <c r="Q339" t="s">
        <v>172</v>
      </c>
      <c r="S339">
        <v>31630566</v>
      </c>
      <c r="T339" t="s">
        <v>226</v>
      </c>
      <c r="Y339" t="str">
        <f>"02SBS"</f>
        <v>02SBS</v>
      </c>
      <c r="Z339" t="s">
        <v>258</v>
      </c>
      <c r="AA339" t="s">
        <v>259</v>
      </c>
      <c r="AB339" t="s">
        <v>260</v>
      </c>
      <c r="AC339" t="s">
        <v>2778</v>
      </c>
      <c r="AD339" t="s">
        <v>185</v>
      </c>
      <c r="AS339">
        <v>3.44</v>
      </c>
      <c r="AT339" t="s">
        <v>429</v>
      </c>
      <c r="AU339" t="s">
        <v>3009</v>
      </c>
      <c r="AV339" t="s">
        <v>236</v>
      </c>
      <c r="AW339" t="s">
        <v>294</v>
      </c>
      <c r="BO339" t="s">
        <v>3010</v>
      </c>
      <c r="BQ339" t="s">
        <v>195</v>
      </c>
      <c r="CD339" t="s">
        <v>195</v>
      </c>
      <c r="CM339" t="s">
        <v>3011</v>
      </c>
      <c r="CO339" t="s">
        <v>3010</v>
      </c>
      <c r="CP339" t="s">
        <v>3012</v>
      </c>
      <c r="CQ339" t="s">
        <v>247</v>
      </c>
      <c r="CS339">
        <v>11510</v>
      </c>
      <c r="CT339" t="s">
        <v>244</v>
      </c>
      <c r="CU339" t="s">
        <v>3013</v>
      </c>
    </row>
    <row r="340" spans="1:151" x14ac:dyDescent="0.2">
      <c r="A340">
        <v>41306</v>
      </c>
      <c r="B340" t="s">
        <v>3014</v>
      </c>
      <c r="C340" t="s">
        <v>3015</v>
      </c>
      <c r="D340" t="s">
        <v>2127</v>
      </c>
      <c r="E340" t="s">
        <v>3016</v>
      </c>
      <c r="F340" t="s">
        <v>171</v>
      </c>
      <c r="G340" t="str">
        <f>"0"</f>
        <v>0</v>
      </c>
      <c r="H340" s="1">
        <v>37299</v>
      </c>
      <c r="I340" t="s">
        <v>221</v>
      </c>
      <c r="K340" t="s">
        <v>2001</v>
      </c>
      <c r="L340" t="s">
        <v>1257</v>
      </c>
      <c r="M340" t="s">
        <v>224</v>
      </c>
      <c r="N340">
        <v>2024</v>
      </c>
      <c r="O340" t="s">
        <v>225</v>
      </c>
      <c r="P340" t="s">
        <v>178</v>
      </c>
      <c r="Q340" t="s">
        <v>172</v>
      </c>
      <c r="S340">
        <v>31815796</v>
      </c>
      <c r="T340" t="s">
        <v>226</v>
      </c>
      <c r="Y340" t="str">
        <f>"01AS"</f>
        <v>01AS</v>
      </c>
      <c r="Z340" t="s">
        <v>227</v>
      </c>
      <c r="AA340" t="s">
        <v>1572</v>
      </c>
      <c r="AB340" t="s">
        <v>1573</v>
      </c>
      <c r="AC340" t="s">
        <v>1203</v>
      </c>
      <c r="AD340" t="s">
        <v>185</v>
      </c>
      <c r="AE340" t="s">
        <v>3017</v>
      </c>
      <c r="AM340" t="s">
        <v>3018</v>
      </c>
      <c r="AS340">
        <v>3.96</v>
      </c>
      <c r="AU340" t="s">
        <v>235</v>
      </c>
      <c r="AV340" t="s">
        <v>236</v>
      </c>
      <c r="AW340" t="s">
        <v>264</v>
      </c>
      <c r="BH340" t="s">
        <v>474</v>
      </c>
      <c r="BM340" t="s">
        <v>3019</v>
      </c>
      <c r="BN340" t="s">
        <v>239</v>
      </c>
      <c r="BO340" t="s">
        <v>3020</v>
      </c>
      <c r="BP340" t="s">
        <v>241</v>
      </c>
      <c r="BQ340" t="s">
        <v>195</v>
      </c>
      <c r="BS340">
        <v>14627</v>
      </c>
      <c r="BZ340" t="s">
        <v>242</v>
      </c>
      <c r="CB340" t="s">
        <v>243</v>
      </c>
      <c r="CD340" t="s">
        <v>195</v>
      </c>
      <c r="CF340">
        <v>14642</v>
      </c>
      <c r="CG340" t="s">
        <v>244</v>
      </c>
      <c r="CM340" t="s">
        <v>3021</v>
      </c>
      <c r="CO340" t="s">
        <v>3020</v>
      </c>
      <c r="CP340" t="s">
        <v>3022</v>
      </c>
      <c r="CQ340" t="s">
        <v>247</v>
      </c>
      <c r="CS340" t="s">
        <v>3023</v>
      </c>
      <c r="CT340" t="s">
        <v>244</v>
      </c>
      <c r="CU340" t="s">
        <v>3024</v>
      </c>
    </row>
    <row r="341" spans="1:151" x14ac:dyDescent="0.2">
      <c r="A341">
        <v>38200</v>
      </c>
      <c r="B341" t="s">
        <v>3014</v>
      </c>
      <c r="C341" t="s">
        <v>3015</v>
      </c>
      <c r="D341" t="s">
        <v>2127</v>
      </c>
      <c r="E341" t="s">
        <v>3016</v>
      </c>
      <c r="F341" t="s">
        <v>171</v>
      </c>
      <c r="G341" t="str">
        <f>"0"</f>
        <v>0</v>
      </c>
      <c r="H341" s="1">
        <v>37299</v>
      </c>
      <c r="I341" t="s">
        <v>221</v>
      </c>
      <c r="K341" t="s">
        <v>1817</v>
      </c>
      <c r="L341" t="s">
        <v>1158</v>
      </c>
      <c r="M341" t="s">
        <v>205</v>
      </c>
      <c r="N341">
        <v>2023</v>
      </c>
      <c r="O341" t="s">
        <v>921</v>
      </c>
      <c r="P341" t="s">
        <v>178</v>
      </c>
      <c r="Q341" t="s">
        <v>172</v>
      </c>
      <c r="S341">
        <v>31815796</v>
      </c>
      <c r="T341" t="s">
        <v>226</v>
      </c>
      <c r="Y341" t="str">
        <f>"01AS"</f>
        <v>01AS</v>
      </c>
      <c r="Z341" t="s">
        <v>227</v>
      </c>
      <c r="AA341" t="s">
        <v>1572</v>
      </c>
      <c r="AB341" t="s">
        <v>1573</v>
      </c>
      <c r="AC341" t="s">
        <v>1203</v>
      </c>
      <c r="AD341" t="s">
        <v>185</v>
      </c>
      <c r="AE341" t="s">
        <v>3017</v>
      </c>
      <c r="AM341" t="s">
        <v>3018</v>
      </c>
      <c r="AS341">
        <v>3.96</v>
      </c>
      <c r="AU341" t="s">
        <v>235</v>
      </c>
      <c r="AV341" t="s">
        <v>236</v>
      </c>
      <c r="AW341" t="s">
        <v>264</v>
      </c>
      <c r="BH341" t="s">
        <v>474</v>
      </c>
      <c r="BM341" t="s">
        <v>3019</v>
      </c>
      <c r="BN341" t="s">
        <v>239</v>
      </c>
      <c r="BO341" t="s">
        <v>3020</v>
      </c>
      <c r="BP341" t="s">
        <v>241</v>
      </c>
      <c r="BQ341" t="s">
        <v>195</v>
      </c>
      <c r="BS341">
        <v>14627</v>
      </c>
      <c r="BZ341" t="s">
        <v>242</v>
      </c>
      <c r="CB341" t="s">
        <v>243</v>
      </c>
      <c r="CD341" t="s">
        <v>195</v>
      </c>
      <c r="CF341">
        <v>14642</v>
      </c>
      <c r="CG341" t="s">
        <v>244</v>
      </c>
      <c r="CM341" t="s">
        <v>3021</v>
      </c>
      <c r="CO341" t="s">
        <v>3020</v>
      </c>
      <c r="CP341" t="s">
        <v>3022</v>
      </c>
      <c r="CQ341" t="s">
        <v>247</v>
      </c>
      <c r="CS341" t="s">
        <v>3023</v>
      </c>
      <c r="CT341" t="s">
        <v>244</v>
      </c>
      <c r="CU341" t="s">
        <v>3024</v>
      </c>
    </row>
    <row r="342" spans="1:151" x14ac:dyDescent="0.2">
      <c r="A342">
        <v>46053</v>
      </c>
      <c r="B342" t="s">
        <v>3025</v>
      </c>
      <c r="C342" t="s">
        <v>3015</v>
      </c>
      <c r="D342" t="s">
        <v>1154</v>
      </c>
      <c r="E342" t="s">
        <v>1213</v>
      </c>
      <c r="F342" t="s">
        <v>3026</v>
      </c>
      <c r="G342" t="str">
        <f>"0"</f>
        <v>0</v>
      </c>
      <c r="H342" s="1">
        <v>38359</v>
      </c>
      <c r="I342" t="s">
        <v>173</v>
      </c>
      <c r="K342" t="s">
        <v>304</v>
      </c>
      <c r="L342" t="s">
        <v>305</v>
      </c>
      <c r="M342" t="s">
        <v>306</v>
      </c>
      <c r="N342">
        <v>2025</v>
      </c>
      <c r="O342" t="s">
        <v>2065</v>
      </c>
      <c r="P342" t="s">
        <v>178</v>
      </c>
      <c r="Q342" t="s">
        <v>172</v>
      </c>
      <c r="R342" t="s">
        <v>510</v>
      </c>
      <c r="S342">
        <v>32618273</v>
      </c>
      <c r="BM342" t="s">
        <v>3027</v>
      </c>
    </row>
    <row r="343" spans="1:151" x14ac:dyDescent="0.2">
      <c r="A343">
        <v>19603</v>
      </c>
      <c r="B343" t="s">
        <v>3028</v>
      </c>
      <c r="C343" t="s">
        <v>3029</v>
      </c>
      <c r="D343" t="s">
        <v>1418</v>
      </c>
      <c r="E343" t="s">
        <v>3030</v>
      </c>
      <c r="F343" t="s">
        <v>171</v>
      </c>
      <c r="G343" t="s">
        <v>172</v>
      </c>
      <c r="H343" s="1">
        <v>35258</v>
      </c>
      <c r="I343" t="s">
        <v>221</v>
      </c>
      <c r="K343" t="s">
        <v>943</v>
      </c>
      <c r="M343" t="s">
        <v>176</v>
      </c>
      <c r="N343">
        <v>2017</v>
      </c>
      <c r="O343" t="s">
        <v>177</v>
      </c>
      <c r="P343" t="s">
        <v>178</v>
      </c>
      <c r="Q343" t="s">
        <v>172</v>
      </c>
      <c r="S343">
        <v>28798576</v>
      </c>
      <c r="T343" t="s">
        <v>196</v>
      </c>
      <c r="W343" t="s">
        <v>3031</v>
      </c>
      <c r="X343">
        <v>7327545048</v>
      </c>
      <c r="Y343" t="s">
        <v>186</v>
      </c>
      <c r="Z343" t="s">
        <v>282</v>
      </c>
      <c r="AA343">
        <v>2018</v>
      </c>
      <c r="AB343">
        <v>2018</v>
      </c>
      <c r="AC343" t="s">
        <v>382</v>
      </c>
      <c r="AD343" t="s">
        <v>185</v>
      </c>
      <c r="AS343">
        <v>3.5</v>
      </c>
      <c r="AT343" t="s">
        <v>188</v>
      </c>
      <c r="AU343" t="s">
        <v>189</v>
      </c>
      <c r="AV343" t="s">
        <v>190</v>
      </c>
      <c r="AW343" t="s">
        <v>264</v>
      </c>
      <c r="BM343" t="s">
        <v>3032</v>
      </c>
      <c r="BN343" t="s">
        <v>193</v>
      </c>
      <c r="BP343" t="s">
        <v>194</v>
      </c>
      <c r="BQ343" t="s">
        <v>195</v>
      </c>
      <c r="BS343">
        <v>14627</v>
      </c>
      <c r="BT343" t="s">
        <v>196</v>
      </c>
      <c r="BU343">
        <v>7327545048</v>
      </c>
      <c r="BZ343" t="s">
        <v>3033</v>
      </c>
      <c r="CC343" t="s">
        <v>3034</v>
      </c>
      <c r="CD343" t="s">
        <v>1150</v>
      </c>
      <c r="CF343" t="str">
        <f>"08857"</f>
        <v>08857</v>
      </c>
      <c r="CG343" t="s">
        <v>196</v>
      </c>
      <c r="CH343">
        <v>7327545048</v>
      </c>
      <c r="CM343" t="s">
        <v>3035</v>
      </c>
      <c r="CP343" t="s">
        <v>194</v>
      </c>
      <c r="CQ343" t="s">
        <v>195</v>
      </c>
      <c r="CS343">
        <v>14611</v>
      </c>
      <c r="CT343" t="s">
        <v>196</v>
      </c>
      <c r="CU343">
        <v>7327545048</v>
      </c>
      <c r="ED343" t="s">
        <v>1150</v>
      </c>
      <c r="EG343" t="s">
        <v>196</v>
      </c>
      <c r="EH343">
        <v>7327545048</v>
      </c>
      <c r="EM343" t="s">
        <v>3033</v>
      </c>
      <c r="EP343" t="s">
        <v>3034</v>
      </c>
      <c r="EQ343" t="s">
        <v>1150</v>
      </c>
      <c r="ES343" t="str">
        <f>"08857"</f>
        <v>08857</v>
      </c>
      <c r="ET343" t="s">
        <v>196</v>
      </c>
      <c r="EU343">
        <v>7327545048</v>
      </c>
    </row>
    <row r="344" spans="1:151" x14ac:dyDescent="0.2">
      <c r="A344">
        <v>41876</v>
      </c>
      <c r="B344" t="s">
        <v>2754</v>
      </c>
      <c r="C344" t="s">
        <v>3036</v>
      </c>
      <c r="D344" t="s">
        <v>2127</v>
      </c>
      <c r="E344" t="s">
        <v>3037</v>
      </c>
      <c r="F344" t="s">
        <v>171</v>
      </c>
      <c r="G344" t="str">
        <f t="shared" ref="G344:G349" si="0">"0"</f>
        <v>0</v>
      </c>
      <c r="H344" s="1">
        <v>38044</v>
      </c>
      <c r="I344" t="s">
        <v>221</v>
      </c>
      <c r="K344" t="s">
        <v>439</v>
      </c>
      <c r="L344" t="s">
        <v>175</v>
      </c>
      <c r="M344" t="s">
        <v>224</v>
      </c>
      <c r="N344">
        <v>2024</v>
      </c>
      <c r="O344" t="s">
        <v>225</v>
      </c>
      <c r="P344" t="s">
        <v>178</v>
      </c>
      <c r="Q344" t="s">
        <v>172</v>
      </c>
      <c r="S344">
        <v>32298079</v>
      </c>
      <c r="T344" t="s">
        <v>226</v>
      </c>
      <c r="Y344" t="str">
        <f>"04HSEAS"</f>
        <v>04HSEAS</v>
      </c>
      <c r="Z344" t="s">
        <v>227</v>
      </c>
      <c r="AA344" t="s">
        <v>228</v>
      </c>
      <c r="AB344" t="s">
        <v>229</v>
      </c>
      <c r="AC344" t="s">
        <v>2790</v>
      </c>
      <c r="AD344" t="s">
        <v>172</v>
      </c>
      <c r="AS344">
        <v>2.75</v>
      </c>
      <c r="AU344" t="s">
        <v>472</v>
      </c>
      <c r="AV344" t="s">
        <v>1777</v>
      </c>
      <c r="AW344" t="s">
        <v>264</v>
      </c>
      <c r="BO344" t="s">
        <v>3038</v>
      </c>
      <c r="BQ344" t="s">
        <v>195</v>
      </c>
      <c r="CD344" t="s">
        <v>195</v>
      </c>
      <c r="CM344" t="s">
        <v>3039</v>
      </c>
      <c r="CO344" t="s">
        <v>3038</v>
      </c>
      <c r="CP344" t="s">
        <v>3040</v>
      </c>
      <c r="CQ344" t="s">
        <v>247</v>
      </c>
      <c r="CS344" t="s">
        <v>3041</v>
      </c>
      <c r="CT344" t="s">
        <v>244</v>
      </c>
      <c r="CU344" t="s">
        <v>3042</v>
      </c>
    </row>
    <row r="345" spans="1:151" x14ac:dyDescent="0.2">
      <c r="A345">
        <v>44821</v>
      </c>
      <c r="B345" t="s">
        <v>3043</v>
      </c>
      <c r="C345" t="s">
        <v>3044</v>
      </c>
      <c r="D345" t="s">
        <v>940</v>
      </c>
      <c r="E345" t="s">
        <v>3045</v>
      </c>
      <c r="F345" t="s">
        <v>171</v>
      </c>
      <c r="G345" t="str">
        <f t="shared" si="0"/>
        <v>0</v>
      </c>
      <c r="H345" s="1">
        <v>32832</v>
      </c>
      <c r="I345" t="s">
        <v>173</v>
      </c>
      <c r="K345" t="s">
        <v>687</v>
      </c>
      <c r="L345" t="s">
        <v>1047</v>
      </c>
      <c r="M345" t="s">
        <v>224</v>
      </c>
      <c r="N345">
        <v>2024</v>
      </c>
      <c r="O345" t="s">
        <v>225</v>
      </c>
      <c r="P345" t="s">
        <v>178</v>
      </c>
      <c r="Q345" t="s">
        <v>172</v>
      </c>
      <c r="S345">
        <v>30509177</v>
      </c>
      <c r="T345" t="s">
        <v>226</v>
      </c>
      <c r="Y345" t="str">
        <f>"01AS"</f>
        <v>01AS</v>
      </c>
      <c r="Z345" t="s">
        <v>470</v>
      </c>
      <c r="AA345" t="s">
        <v>259</v>
      </c>
      <c r="AB345" t="s">
        <v>260</v>
      </c>
      <c r="AC345" t="s">
        <v>1693</v>
      </c>
      <c r="AD345" t="s">
        <v>185</v>
      </c>
      <c r="AS345" t="str">
        <f>"0"</f>
        <v>0</v>
      </c>
      <c r="AU345" t="s">
        <v>472</v>
      </c>
      <c r="AV345" t="s">
        <v>473</v>
      </c>
      <c r="AW345" t="s">
        <v>264</v>
      </c>
      <c r="BO345" t="s">
        <v>3046</v>
      </c>
      <c r="BQ345" t="s">
        <v>195</v>
      </c>
      <c r="BZ345" t="s">
        <v>3047</v>
      </c>
      <c r="CB345" t="s">
        <v>267</v>
      </c>
      <c r="CD345" t="s">
        <v>195</v>
      </c>
      <c r="CF345">
        <v>14627</v>
      </c>
      <c r="CG345" t="s">
        <v>244</v>
      </c>
      <c r="CM345" t="s">
        <v>3048</v>
      </c>
      <c r="CO345" t="s">
        <v>3046</v>
      </c>
      <c r="CP345" t="s">
        <v>241</v>
      </c>
      <c r="CQ345" t="s">
        <v>247</v>
      </c>
      <c r="CS345" t="s">
        <v>3049</v>
      </c>
      <c r="CT345" t="s">
        <v>244</v>
      </c>
    </row>
    <row r="346" spans="1:151" x14ac:dyDescent="0.2">
      <c r="A346">
        <v>40868</v>
      </c>
      <c r="B346" t="s">
        <v>3050</v>
      </c>
      <c r="C346" t="s">
        <v>3051</v>
      </c>
      <c r="D346" t="s">
        <v>3052</v>
      </c>
      <c r="E346" t="s">
        <v>3053</v>
      </c>
      <c r="F346" t="s">
        <v>171</v>
      </c>
      <c r="G346" t="str">
        <f t="shared" si="0"/>
        <v>0</v>
      </c>
      <c r="H346" s="1">
        <v>37884</v>
      </c>
      <c r="I346" t="s">
        <v>173</v>
      </c>
      <c r="K346" t="s">
        <v>2514</v>
      </c>
      <c r="L346" t="s">
        <v>2515</v>
      </c>
      <c r="M346" t="s">
        <v>176</v>
      </c>
      <c r="N346">
        <v>2024</v>
      </c>
      <c r="O346" t="s">
        <v>319</v>
      </c>
      <c r="P346" t="s">
        <v>178</v>
      </c>
      <c r="Q346" t="s">
        <v>172</v>
      </c>
      <c r="S346">
        <v>32082180</v>
      </c>
      <c r="T346" t="s">
        <v>226</v>
      </c>
      <c r="Y346" t="str">
        <f>"01AS"</f>
        <v>01AS</v>
      </c>
      <c r="Z346" t="s">
        <v>227</v>
      </c>
      <c r="AA346" t="s">
        <v>320</v>
      </c>
      <c r="AB346" t="s">
        <v>321</v>
      </c>
      <c r="AC346" t="s">
        <v>1237</v>
      </c>
      <c r="AD346" t="s">
        <v>185</v>
      </c>
      <c r="AF346" t="s">
        <v>426</v>
      </c>
      <c r="AG346" t="s">
        <v>427</v>
      </c>
      <c r="AJ346" t="s">
        <v>713</v>
      </c>
      <c r="AK346" t="s">
        <v>185</v>
      </c>
      <c r="AM346" t="s">
        <v>3054</v>
      </c>
      <c r="AN346" t="s">
        <v>3055</v>
      </c>
      <c r="AS346">
        <v>3.83</v>
      </c>
      <c r="AU346" t="s">
        <v>235</v>
      </c>
      <c r="AV346" t="s">
        <v>823</v>
      </c>
      <c r="AW346" t="s">
        <v>264</v>
      </c>
      <c r="BM346" t="s">
        <v>3056</v>
      </c>
      <c r="BN346" t="s">
        <v>239</v>
      </c>
      <c r="BO346" t="s">
        <v>3057</v>
      </c>
      <c r="BP346" t="s">
        <v>241</v>
      </c>
      <c r="BQ346" t="s">
        <v>195</v>
      </c>
      <c r="BS346">
        <v>14627</v>
      </c>
      <c r="CD346" t="s">
        <v>195</v>
      </c>
      <c r="CM346" t="s">
        <v>3058</v>
      </c>
      <c r="CO346" t="s">
        <v>3057</v>
      </c>
      <c r="CP346" t="s">
        <v>2741</v>
      </c>
      <c r="CQ346" t="s">
        <v>735</v>
      </c>
      <c r="CS346" t="s">
        <v>3059</v>
      </c>
      <c r="CT346" t="s">
        <v>244</v>
      </c>
      <c r="CU346" t="s">
        <v>3060</v>
      </c>
    </row>
    <row r="347" spans="1:151" x14ac:dyDescent="0.2">
      <c r="A347">
        <v>38458</v>
      </c>
      <c r="B347" t="s">
        <v>3050</v>
      </c>
      <c r="C347" t="s">
        <v>3051</v>
      </c>
      <c r="D347" t="s">
        <v>3052</v>
      </c>
      <c r="E347" t="s">
        <v>3053</v>
      </c>
      <c r="F347" t="s">
        <v>171</v>
      </c>
      <c r="G347" t="str">
        <f t="shared" si="0"/>
        <v>0</v>
      </c>
      <c r="H347" s="1">
        <v>37884</v>
      </c>
      <c r="I347" t="s">
        <v>173</v>
      </c>
      <c r="K347" t="s">
        <v>3061</v>
      </c>
      <c r="L347" t="s">
        <v>1409</v>
      </c>
      <c r="M347" t="s">
        <v>224</v>
      </c>
      <c r="N347">
        <v>2023</v>
      </c>
      <c r="O347" t="s">
        <v>597</v>
      </c>
      <c r="P347" t="s">
        <v>178</v>
      </c>
      <c r="Q347" t="s">
        <v>172</v>
      </c>
      <c r="S347">
        <v>32082180</v>
      </c>
      <c r="T347" t="s">
        <v>226</v>
      </c>
      <c r="Y347" t="str">
        <f>"01AS"</f>
        <v>01AS</v>
      </c>
      <c r="Z347" t="s">
        <v>227</v>
      </c>
      <c r="AA347" t="s">
        <v>320</v>
      </c>
      <c r="AB347" t="s">
        <v>321</v>
      </c>
      <c r="AC347" t="s">
        <v>1237</v>
      </c>
      <c r="AD347" t="s">
        <v>185</v>
      </c>
      <c r="AF347" t="s">
        <v>426</v>
      </c>
      <c r="AG347" t="s">
        <v>427</v>
      </c>
      <c r="AJ347" t="s">
        <v>713</v>
      </c>
      <c r="AK347" t="s">
        <v>185</v>
      </c>
      <c r="AM347" t="s">
        <v>3054</v>
      </c>
      <c r="AN347" t="s">
        <v>3055</v>
      </c>
      <c r="AS347">
        <v>3.83</v>
      </c>
      <c r="AU347" t="s">
        <v>235</v>
      </c>
      <c r="AV347" t="s">
        <v>823</v>
      </c>
      <c r="AW347" t="s">
        <v>264</v>
      </c>
      <c r="BM347" t="s">
        <v>3056</v>
      </c>
      <c r="BN347" t="s">
        <v>239</v>
      </c>
      <c r="BO347" t="s">
        <v>3057</v>
      </c>
      <c r="BP347" t="s">
        <v>241</v>
      </c>
      <c r="BQ347" t="s">
        <v>195</v>
      </c>
      <c r="BS347">
        <v>14627</v>
      </c>
      <c r="CD347" t="s">
        <v>195</v>
      </c>
      <c r="CM347" t="s">
        <v>3058</v>
      </c>
      <c r="CO347" t="s">
        <v>3057</v>
      </c>
      <c r="CP347" t="s">
        <v>2741</v>
      </c>
      <c r="CQ347" t="s">
        <v>735</v>
      </c>
      <c r="CS347" t="s">
        <v>3059</v>
      </c>
      <c r="CT347" t="s">
        <v>244</v>
      </c>
      <c r="CU347" t="s">
        <v>3060</v>
      </c>
    </row>
    <row r="348" spans="1:151" x14ac:dyDescent="0.2">
      <c r="A348">
        <v>46607</v>
      </c>
      <c r="B348" t="s">
        <v>1354</v>
      </c>
      <c r="C348" t="s">
        <v>3062</v>
      </c>
      <c r="D348" t="s">
        <v>2148</v>
      </c>
      <c r="E348" t="s">
        <v>3063</v>
      </c>
      <c r="F348" t="s">
        <v>171</v>
      </c>
      <c r="G348" t="str">
        <f t="shared" si="0"/>
        <v>0</v>
      </c>
      <c r="H348" s="1">
        <v>37067</v>
      </c>
      <c r="I348" t="s">
        <v>173</v>
      </c>
      <c r="K348" t="s">
        <v>687</v>
      </c>
      <c r="L348" t="s">
        <v>2172</v>
      </c>
      <c r="M348" t="s">
        <v>306</v>
      </c>
      <c r="N348">
        <v>2025</v>
      </c>
      <c r="O348" t="s">
        <v>2065</v>
      </c>
      <c r="P348" t="s">
        <v>178</v>
      </c>
      <c r="Q348" t="s">
        <v>172</v>
      </c>
      <c r="R348" t="s">
        <v>510</v>
      </c>
      <c r="S348">
        <v>32641400</v>
      </c>
      <c r="BM348" t="s">
        <v>3064</v>
      </c>
    </row>
    <row r="349" spans="1:151" x14ac:dyDescent="0.2">
      <c r="A349">
        <v>41830</v>
      </c>
      <c r="B349" t="s">
        <v>3065</v>
      </c>
      <c r="C349" t="s">
        <v>3066</v>
      </c>
      <c r="D349" t="s">
        <v>3067</v>
      </c>
      <c r="E349" t="s">
        <v>3068</v>
      </c>
      <c r="F349" t="s">
        <v>171</v>
      </c>
      <c r="G349" t="str">
        <f t="shared" si="0"/>
        <v>0</v>
      </c>
      <c r="H349" s="1">
        <v>37257</v>
      </c>
      <c r="I349" t="s">
        <v>221</v>
      </c>
      <c r="K349" t="s">
        <v>3069</v>
      </c>
      <c r="L349" t="s">
        <v>3070</v>
      </c>
      <c r="M349" t="s">
        <v>306</v>
      </c>
      <c r="N349">
        <v>2024</v>
      </c>
      <c r="O349" t="s">
        <v>710</v>
      </c>
      <c r="P349" t="s">
        <v>178</v>
      </c>
      <c r="Q349" t="s">
        <v>172</v>
      </c>
      <c r="S349">
        <v>31797221</v>
      </c>
      <c r="T349" t="s">
        <v>226</v>
      </c>
      <c r="Y349" t="str">
        <f>"01AS"</f>
        <v>01AS</v>
      </c>
      <c r="Z349" t="s">
        <v>227</v>
      </c>
      <c r="AA349" t="s">
        <v>320</v>
      </c>
      <c r="AB349" t="s">
        <v>321</v>
      </c>
      <c r="AC349" t="s">
        <v>2285</v>
      </c>
      <c r="AD349" t="s">
        <v>185</v>
      </c>
      <c r="AS349">
        <v>3.42</v>
      </c>
      <c r="AU349" t="s">
        <v>235</v>
      </c>
      <c r="AV349" t="s">
        <v>236</v>
      </c>
      <c r="AW349" t="s">
        <v>264</v>
      </c>
      <c r="BO349" t="s">
        <v>3071</v>
      </c>
      <c r="BQ349" t="s">
        <v>195</v>
      </c>
      <c r="BZ349" t="s">
        <v>242</v>
      </c>
      <c r="CB349" t="s">
        <v>243</v>
      </c>
      <c r="CD349" t="s">
        <v>195</v>
      </c>
      <c r="CF349">
        <v>14642</v>
      </c>
      <c r="CG349" t="s">
        <v>244</v>
      </c>
      <c r="CM349" t="s">
        <v>3072</v>
      </c>
      <c r="CO349" t="s">
        <v>3071</v>
      </c>
      <c r="CP349" t="s">
        <v>1053</v>
      </c>
      <c r="CQ349" t="s">
        <v>247</v>
      </c>
      <c r="CS349" t="s">
        <v>3073</v>
      </c>
      <c r="CT349" t="s">
        <v>244</v>
      </c>
      <c r="CU349" t="s">
        <v>3074</v>
      </c>
    </row>
    <row r="350" spans="1:151" x14ac:dyDescent="0.2">
      <c r="A350">
        <v>17822</v>
      </c>
      <c r="B350" t="s">
        <v>3075</v>
      </c>
      <c r="C350" t="s">
        <v>3076</v>
      </c>
      <c r="D350" t="s">
        <v>1838</v>
      </c>
      <c r="E350" t="s">
        <v>3077</v>
      </c>
      <c r="F350" t="s">
        <v>171</v>
      </c>
      <c r="G350" t="s">
        <v>172</v>
      </c>
      <c r="H350" s="1">
        <v>34606</v>
      </c>
      <c r="I350" t="s">
        <v>221</v>
      </c>
      <c r="K350" t="s">
        <v>1046</v>
      </c>
      <c r="L350" t="s">
        <v>1047</v>
      </c>
      <c r="M350" t="s">
        <v>306</v>
      </c>
      <c r="N350">
        <v>2016</v>
      </c>
      <c r="O350" t="s">
        <v>380</v>
      </c>
      <c r="P350" t="s">
        <v>178</v>
      </c>
      <c r="Q350" t="s">
        <v>172</v>
      </c>
      <c r="S350">
        <v>28199106</v>
      </c>
      <c r="T350" t="s">
        <v>196</v>
      </c>
      <c r="W350" t="s">
        <v>3078</v>
      </c>
      <c r="X350">
        <v>2817727851</v>
      </c>
      <c r="Y350" t="s">
        <v>3079</v>
      </c>
      <c r="Z350" t="s">
        <v>3080</v>
      </c>
      <c r="AA350">
        <v>2021</v>
      </c>
      <c r="AB350">
        <v>2021</v>
      </c>
      <c r="AC350" t="s">
        <v>3081</v>
      </c>
      <c r="AD350" t="s">
        <v>172</v>
      </c>
      <c r="AS350">
        <v>3.68</v>
      </c>
      <c r="AT350" t="s">
        <v>188</v>
      </c>
      <c r="AU350" t="s">
        <v>189</v>
      </c>
      <c r="AV350" t="s">
        <v>190</v>
      </c>
      <c r="AW350" t="s">
        <v>237</v>
      </c>
      <c r="BM350" t="s">
        <v>3082</v>
      </c>
      <c r="BN350" t="s">
        <v>3083</v>
      </c>
      <c r="BP350" t="s">
        <v>194</v>
      </c>
      <c r="BQ350" t="s">
        <v>195</v>
      </c>
      <c r="BS350">
        <v>14642</v>
      </c>
      <c r="BT350" t="s">
        <v>196</v>
      </c>
      <c r="BU350">
        <v>2817450103</v>
      </c>
      <c r="BZ350" t="s">
        <v>3084</v>
      </c>
      <c r="CC350" t="s">
        <v>3085</v>
      </c>
      <c r="CD350" t="s">
        <v>344</v>
      </c>
      <c r="CF350">
        <v>77377</v>
      </c>
      <c r="CG350" t="s">
        <v>196</v>
      </c>
      <c r="CH350">
        <v>2816554325</v>
      </c>
      <c r="CM350" t="s">
        <v>3086</v>
      </c>
      <c r="CP350" t="s">
        <v>194</v>
      </c>
      <c r="CQ350" t="s">
        <v>195</v>
      </c>
      <c r="CS350">
        <v>14627</v>
      </c>
      <c r="CT350" t="s">
        <v>196</v>
      </c>
      <c r="CU350">
        <v>2817450103</v>
      </c>
      <c r="ED350" t="s">
        <v>344</v>
      </c>
      <c r="EG350" t="s">
        <v>196</v>
      </c>
      <c r="EH350">
        <v>2816554325</v>
      </c>
      <c r="EM350" t="s">
        <v>3084</v>
      </c>
      <c r="EP350" t="s">
        <v>3085</v>
      </c>
      <c r="EQ350" t="s">
        <v>344</v>
      </c>
      <c r="ES350">
        <v>77377</v>
      </c>
      <c r="ET350" t="s">
        <v>196</v>
      </c>
      <c r="EU350">
        <v>2816554325</v>
      </c>
    </row>
    <row r="351" spans="1:151" x14ac:dyDescent="0.2">
      <c r="A351">
        <v>19265</v>
      </c>
      <c r="B351" t="s">
        <v>3087</v>
      </c>
      <c r="C351" t="s">
        <v>3088</v>
      </c>
      <c r="D351" t="s">
        <v>3007</v>
      </c>
      <c r="E351" t="s">
        <v>3089</v>
      </c>
      <c r="F351" t="s">
        <v>171</v>
      </c>
      <c r="G351" t="s">
        <v>172</v>
      </c>
      <c r="H351" s="1">
        <v>34947</v>
      </c>
      <c r="I351" t="s">
        <v>221</v>
      </c>
      <c r="K351" t="s">
        <v>1035</v>
      </c>
      <c r="M351" t="s">
        <v>224</v>
      </c>
      <c r="N351">
        <v>2016</v>
      </c>
      <c r="O351" t="s">
        <v>410</v>
      </c>
      <c r="P351" t="s">
        <v>178</v>
      </c>
      <c r="Q351" t="s">
        <v>172</v>
      </c>
      <c r="S351">
        <v>28278733</v>
      </c>
      <c r="T351" t="s">
        <v>196</v>
      </c>
      <c r="W351" t="s">
        <v>3090</v>
      </c>
      <c r="X351">
        <v>7752879960</v>
      </c>
      <c r="Y351" t="s">
        <v>186</v>
      </c>
      <c r="Z351" t="s">
        <v>282</v>
      </c>
      <c r="AA351">
        <v>2017</v>
      </c>
      <c r="AB351">
        <v>2017</v>
      </c>
      <c r="AC351" t="s">
        <v>2588</v>
      </c>
      <c r="AD351" t="s">
        <v>185</v>
      </c>
      <c r="AE351" t="s">
        <v>1441</v>
      </c>
      <c r="AM351" t="s">
        <v>857</v>
      </c>
      <c r="AS351">
        <v>3.53</v>
      </c>
      <c r="AT351" t="s">
        <v>188</v>
      </c>
      <c r="AU351" t="s">
        <v>189</v>
      </c>
      <c r="AV351" t="s">
        <v>190</v>
      </c>
      <c r="AW351" t="s">
        <v>210</v>
      </c>
      <c r="BM351" t="s">
        <v>3091</v>
      </c>
      <c r="BN351" t="s">
        <v>193</v>
      </c>
      <c r="BP351" t="s">
        <v>194</v>
      </c>
      <c r="BQ351" t="s">
        <v>195</v>
      </c>
      <c r="BS351">
        <v>14627</v>
      </c>
      <c r="BT351" t="s">
        <v>196</v>
      </c>
      <c r="BU351">
        <v>7752872339</v>
      </c>
      <c r="BZ351" t="s">
        <v>3092</v>
      </c>
      <c r="CC351" t="s">
        <v>3093</v>
      </c>
      <c r="CD351" t="s">
        <v>3094</v>
      </c>
      <c r="CF351">
        <v>89508</v>
      </c>
      <c r="CG351" t="s">
        <v>196</v>
      </c>
      <c r="CH351">
        <v>7754205420</v>
      </c>
      <c r="CM351" t="s">
        <v>3095</v>
      </c>
      <c r="CN351" t="s">
        <v>487</v>
      </c>
      <c r="CP351" t="s">
        <v>194</v>
      </c>
      <c r="CQ351" t="s">
        <v>195</v>
      </c>
      <c r="CS351">
        <v>14627</v>
      </c>
      <c r="CT351" t="s">
        <v>196</v>
      </c>
      <c r="CU351">
        <v>7752872339</v>
      </c>
      <c r="EM351" t="s">
        <v>3092</v>
      </c>
      <c r="EP351" t="s">
        <v>3093</v>
      </c>
      <c r="EQ351" t="s">
        <v>3094</v>
      </c>
      <c r="ES351">
        <v>89508</v>
      </c>
      <c r="ET351" t="s">
        <v>196</v>
      </c>
      <c r="EU351">
        <v>7754205420</v>
      </c>
    </row>
    <row r="352" spans="1:151" x14ac:dyDescent="0.2">
      <c r="A352">
        <v>28122</v>
      </c>
      <c r="B352" t="s">
        <v>1966</v>
      </c>
      <c r="C352" t="s">
        <v>3096</v>
      </c>
      <c r="D352" t="s">
        <v>1394</v>
      </c>
      <c r="E352" t="s">
        <v>3097</v>
      </c>
      <c r="F352" t="s">
        <v>171</v>
      </c>
      <c r="G352" t="s">
        <v>172</v>
      </c>
      <c r="H352" s="1">
        <v>36071</v>
      </c>
      <c r="I352" t="s">
        <v>221</v>
      </c>
      <c r="K352" t="s">
        <v>3098</v>
      </c>
      <c r="L352" t="s">
        <v>3099</v>
      </c>
      <c r="M352" t="s">
        <v>224</v>
      </c>
      <c r="N352">
        <v>2019</v>
      </c>
      <c r="O352" t="s">
        <v>279</v>
      </c>
      <c r="P352" t="s">
        <v>178</v>
      </c>
      <c r="Q352" t="s">
        <v>172</v>
      </c>
      <c r="S352">
        <v>30612051</v>
      </c>
      <c r="T352" t="s">
        <v>196</v>
      </c>
      <c r="W352" t="s">
        <v>3100</v>
      </c>
      <c r="X352">
        <v>9087701539</v>
      </c>
      <c r="Y352" t="s">
        <v>186</v>
      </c>
      <c r="Z352" t="s">
        <v>282</v>
      </c>
      <c r="AA352">
        <v>2021</v>
      </c>
      <c r="AB352">
        <v>2021</v>
      </c>
      <c r="AC352" t="s">
        <v>3101</v>
      </c>
      <c r="AD352" t="s">
        <v>172</v>
      </c>
      <c r="AS352">
        <v>3.25</v>
      </c>
      <c r="AT352" t="s">
        <v>188</v>
      </c>
      <c r="AU352" t="s">
        <v>189</v>
      </c>
      <c r="AV352" t="s">
        <v>190</v>
      </c>
      <c r="AW352" t="s">
        <v>264</v>
      </c>
      <c r="BM352" t="s">
        <v>3102</v>
      </c>
      <c r="BN352" t="s">
        <v>193</v>
      </c>
      <c r="BP352" t="s">
        <v>194</v>
      </c>
      <c r="BQ352" t="s">
        <v>195</v>
      </c>
      <c r="BS352">
        <v>14627</v>
      </c>
      <c r="BT352" t="s">
        <v>196</v>
      </c>
      <c r="BU352">
        <v>9086981602</v>
      </c>
      <c r="BZ352" t="s">
        <v>3103</v>
      </c>
      <c r="CC352" t="s">
        <v>3104</v>
      </c>
      <c r="CD352" t="s">
        <v>1150</v>
      </c>
      <c r="CF352" t="str">
        <f>"08807"</f>
        <v>08807</v>
      </c>
      <c r="CG352" t="s">
        <v>196</v>
      </c>
      <c r="CH352">
        <v>9086981602</v>
      </c>
      <c r="CM352" t="s">
        <v>3105</v>
      </c>
      <c r="CP352" t="s">
        <v>194</v>
      </c>
      <c r="CQ352" t="s">
        <v>195</v>
      </c>
      <c r="CS352">
        <v>14620</v>
      </c>
      <c r="CT352" t="s">
        <v>196</v>
      </c>
      <c r="CU352">
        <v>9086981602</v>
      </c>
      <c r="ED352" t="s">
        <v>1150</v>
      </c>
      <c r="EG352" t="s">
        <v>196</v>
      </c>
      <c r="EH352">
        <v>9086981602</v>
      </c>
      <c r="EM352" t="s">
        <v>3103</v>
      </c>
      <c r="EP352" t="s">
        <v>3104</v>
      </c>
      <c r="EQ352" t="s">
        <v>1150</v>
      </c>
      <c r="ES352" t="str">
        <f>"08807"</f>
        <v>08807</v>
      </c>
      <c r="ET352" t="s">
        <v>196</v>
      </c>
      <c r="EU352">
        <v>9086981602</v>
      </c>
    </row>
    <row r="353" spans="1:151" x14ac:dyDescent="0.2">
      <c r="A353">
        <v>14678</v>
      </c>
      <c r="B353" t="s">
        <v>2576</v>
      </c>
      <c r="C353" t="s">
        <v>3106</v>
      </c>
      <c r="D353" t="s">
        <v>1095</v>
      </c>
      <c r="E353" t="s">
        <v>3107</v>
      </c>
      <c r="F353" t="s">
        <v>171</v>
      </c>
      <c r="G353" t="s">
        <v>172</v>
      </c>
      <c r="H353" s="1">
        <v>34661</v>
      </c>
      <c r="I353" t="s">
        <v>173</v>
      </c>
      <c r="K353" t="s">
        <v>867</v>
      </c>
      <c r="L353" t="s">
        <v>868</v>
      </c>
      <c r="M353" t="s">
        <v>224</v>
      </c>
      <c r="N353">
        <v>2016</v>
      </c>
      <c r="O353" t="s">
        <v>410</v>
      </c>
      <c r="P353" t="s">
        <v>178</v>
      </c>
      <c r="Q353" t="s">
        <v>172</v>
      </c>
      <c r="S353">
        <v>28179979</v>
      </c>
      <c r="T353" t="s">
        <v>196</v>
      </c>
      <c r="W353" t="s">
        <v>3108</v>
      </c>
      <c r="X353">
        <v>3304672700</v>
      </c>
      <c r="Y353" t="s">
        <v>186</v>
      </c>
      <c r="Z353" t="s">
        <v>282</v>
      </c>
      <c r="AA353">
        <v>2017</v>
      </c>
      <c r="AB353">
        <v>2017</v>
      </c>
      <c r="AC353" t="s">
        <v>960</v>
      </c>
      <c r="AD353" t="s">
        <v>185</v>
      </c>
      <c r="AM353" t="s">
        <v>3109</v>
      </c>
      <c r="AS353">
        <v>3.73</v>
      </c>
      <c r="AT353" t="s">
        <v>188</v>
      </c>
      <c r="AU353" t="s">
        <v>189</v>
      </c>
      <c r="AV353" t="s">
        <v>190</v>
      </c>
      <c r="AW353" t="s">
        <v>264</v>
      </c>
      <c r="BM353" t="s">
        <v>3110</v>
      </c>
      <c r="BN353" t="s">
        <v>193</v>
      </c>
      <c r="BP353" t="s">
        <v>194</v>
      </c>
      <c r="BQ353" t="s">
        <v>195</v>
      </c>
      <c r="BS353">
        <v>14627</v>
      </c>
      <c r="BT353" t="s">
        <v>196</v>
      </c>
      <c r="BU353">
        <v>2164963040</v>
      </c>
      <c r="BZ353" t="s">
        <v>3111</v>
      </c>
      <c r="CC353" t="s">
        <v>3112</v>
      </c>
      <c r="CD353" t="s">
        <v>1414</v>
      </c>
      <c r="CF353">
        <v>44056</v>
      </c>
      <c r="CG353" t="s">
        <v>196</v>
      </c>
      <c r="CH353">
        <v>2164963040</v>
      </c>
      <c r="CM353" t="s">
        <v>3113</v>
      </c>
      <c r="CP353" t="s">
        <v>194</v>
      </c>
      <c r="CQ353" t="s">
        <v>195</v>
      </c>
      <c r="CS353">
        <v>14627</v>
      </c>
      <c r="CT353" t="s">
        <v>196</v>
      </c>
      <c r="CU353">
        <v>2164963040</v>
      </c>
      <c r="DZ353" t="s">
        <v>3114</v>
      </c>
      <c r="EC353" t="s">
        <v>3115</v>
      </c>
      <c r="ED353" t="s">
        <v>461</v>
      </c>
      <c r="EF353">
        <v>91344</v>
      </c>
      <c r="EG353" t="s">
        <v>196</v>
      </c>
      <c r="EM353" t="s">
        <v>3111</v>
      </c>
      <c r="EP353" t="s">
        <v>3112</v>
      </c>
      <c r="EQ353" t="s">
        <v>1414</v>
      </c>
      <c r="ES353">
        <v>44056</v>
      </c>
      <c r="ET353" t="s">
        <v>196</v>
      </c>
      <c r="EU353">
        <v>2164963040</v>
      </c>
    </row>
    <row r="354" spans="1:151" x14ac:dyDescent="0.2">
      <c r="A354">
        <v>39125</v>
      </c>
      <c r="B354" t="s">
        <v>2324</v>
      </c>
      <c r="C354" t="s">
        <v>3116</v>
      </c>
      <c r="E354" t="s">
        <v>3117</v>
      </c>
      <c r="F354" t="s">
        <v>171</v>
      </c>
      <c r="G354" t="str">
        <f>"0"</f>
        <v>0</v>
      </c>
      <c r="H354" s="1">
        <v>37282</v>
      </c>
      <c r="I354" t="s">
        <v>221</v>
      </c>
      <c r="K354" t="s">
        <v>709</v>
      </c>
      <c r="L354" t="s">
        <v>318</v>
      </c>
      <c r="M354" t="s">
        <v>306</v>
      </c>
      <c r="N354">
        <v>2023</v>
      </c>
      <c r="O354" t="s">
        <v>908</v>
      </c>
      <c r="P354" t="s">
        <v>178</v>
      </c>
      <c r="Q354" t="s">
        <v>172</v>
      </c>
      <c r="S354">
        <v>31785396</v>
      </c>
      <c r="T354" t="s">
        <v>226</v>
      </c>
      <c r="Y354" t="str">
        <f>"01AS"</f>
        <v>01AS</v>
      </c>
      <c r="Z354" t="s">
        <v>227</v>
      </c>
      <c r="AA354" t="s">
        <v>320</v>
      </c>
      <c r="AB354" t="s">
        <v>321</v>
      </c>
      <c r="AC354" t="s">
        <v>1237</v>
      </c>
      <c r="AD354" t="s">
        <v>185</v>
      </c>
      <c r="AE354" t="s">
        <v>3118</v>
      </c>
      <c r="AS354">
        <v>3.88</v>
      </c>
      <c r="AU354" t="s">
        <v>235</v>
      </c>
      <c r="AV354" t="s">
        <v>236</v>
      </c>
      <c r="AW354" t="s">
        <v>264</v>
      </c>
      <c r="BF354" t="s">
        <v>474</v>
      </c>
      <c r="BO354" t="s">
        <v>3119</v>
      </c>
      <c r="BQ354" t="s">
        <v>195</v>
      </c>
      <c r="CD354" t="s">
        <v>195</v>
      </c>
      <c r="CM354" t="s">
        <v>3120</v>
      </c>
      <c r="CO354" t="s">
        <v>3119</v>
      </c>
      <c r="CP354" t="s">
        <v>3121</v>
      </c>
      <c r="CQ354" t="s">
        <v>247</v>
      </c>
      <c r="CS354">
        <v>13057</v>
      </c>
      <c r="CT354" t="s">
        <v>244</v>
      </c>
      <c r="CU354" t="s">
        <v>3122</v>
      </c>
    </row>
    <row r="355" spans="1:151" x14ac:dyDescent="0.2">
      <c r="A355">
        <v>37634</v>
      </c>
      <c r="B355" t="s">
        <v>2324</v>
      </c>
      <c r="C355" t="s">
        <v>3116</v>
      </c>
      <c r="E355" t="s">
        <v>3117</v>
      </c>
      <c r="F355" t="s">
        <v>171</v>
      </c>
      <c r="G355" t="str">
        <f>"0"</f>
        <v>0</v>
      </c>
      <c r="H355" s="1">
        <v>37282</v>
      </c>
      <c r="I355" t="s">
        <v>221</v>
      </c>
      <c r="K355" t="s">
        <v>1078</v>
      </c>
      <c r="L355" t="s">
        <v>3123</v>
      </c>
      <c r="M355" t="s">
        <v>224</v>
      </c>
      <c r="N355">
        <v>2022</v>
      </c>
      <c r="O355" t="s">
        <v>468</v>
      </c>
      <c r="P355" t="s">
        <v>178</v>
      </c>
      <c r="Q355" t="s">
        <v>172</v>
      </c>
      <c r="S355">
        <v>31785396</v>
      </c>
      <c r="T355" t="s">
        <v>226</v>
      </c>
      <c r="Y355" t="str">
        <f>"01AS"</f>
        <v>01AS</v>
      </c>
      <c r="Z355" t="s">
        <v>227</v>
      </c>
      <c r="AA355" t="s">
        <v>320</v>
      </c>
      <c r="AB355" t="s">
        <v>321</v>
      </c>
      <c r="AC355" t="s">
        <v>1237</v>
      </c>
      <c r="AD355" t="s">
        <v>185</v>
      </c>
      <c r="AE355" t="s">
        <v>3118</v>
      </c>
      <c r="AS355">
        <v>3.88</v>
      </c>
      <c r="AU355" t="s">
        <v>235</v>
      </c>
      <c r="AV355" t="s">
        <v>236</v>
      </c>
      <c r="AW355" t="s">
        <v>264</v>
      </c>
      <c r="BF355" t="s">
        <v>474</v>
      </c>
      <c r="BO355" t="s">
        <v>3119</v>
      </c>
      <c r="BQ355" t="s">
        <v>195</v>
      </c>
      <c r="CD355" t="s">
        <v>195</v>
      </c>
      <c r="CM355" t="s">
        <v>3120</v>
      </c>
      <c r="CO355" t="s">
        <v>3119</v>
      </c>
      <c r="CP355" t="s">
        <v>3121</v>
      </c>
      <c r="CQ355" t="s">
        <v>247</v>
      </c>
      <c r="CS355">
        <v>13057</v>
      </c>
      <c r="CT355" t="s">
        <v>244</v>
      </c>
      <c r="CU355" t="s">
        <v>3122</v>
      </c>
    </row>
    <row r="356" spans="1:151" x14ac:dyDescent="0.2">
      <c r="A356">
        <v>13144</v>
      </c>
      <c r="B356" t="s">
        <v>606</v>
      </c>
      <c r="C356" t="s">
        <v>3124</v>
      </c>
      <c r="E356" t="s">
        <v>3125</v>
      </c>
      <c r="F356" t="s">
        <v>3126</v>
      </c>
      <c r="G356" t="s">
        <v>172</v>
      </c>
      <c r="H356" s="1">
        <v>33687</v>
      </c>
      <c r="I356" t="s">
        <v>221</v>
      </c>
      <c r="K356" t="s">
        <v>1078</v>
      </c>
      <c r="L356" t="s">
        <v>3127</v>
      </c>
      <c r="M356" t="s">
        <v>306</v>
      </c>
      <c r="N356">
        <v>2015</v>
      </c>
      <c r="O356" t="s">
        <v>517</v>
      </c>
      <c r="P356" t="s">
        <v>178</v>
      </c>
      <c r="Q356" t="s">
        <v>172</v>
      </c>
      <c r="S356">
        <v>27534861</v>
      </c>
      <c r="T356" t="s">
        <v>196</v>
      </c>
      <c r="W356" t="s">
        <v>3128</v>
      </c>
      <c r="X356">
        <v>6106393232</v>
      </c>
      <c r="Y356" t="s">
        <v>186</v>
      </c>
      <c r="Z356" t="s">
        <v>282</v>
      </c>
      <c r="AA356">
        <v>2016</v>
      </c>
      <c r="AB356">
        <v>2016</v>
      </c>
      <c r="AC356" t="s">
        <v>396</v>
      </c>
      <c r="AD356" t="s">
        <v>185</v>
      </c>
      <c r="AS356">
        <v>2.67</v>
      </c>
      <c r="AT356" t="s">
        <v>188</v>
      </c>
      <c r="AU356" t="s">
        <v>189</v>
      </c>
      <c r="AV356" t="s">
        <v>190</v>
      </c>
      <c r="AW356" t="s">
        <v>264</v>
      </c>
      <c r="BM356" t="s">
        <v>3129</v>
      </c>
      <c r="BN356" t="s">
        <v>487</v>
      </c>
      <c r="BP356" t="s">
        <v>194</v>
      </c>
      <c r="BQ356" t="s">
        <v>195</v>
      </c>
      <c r="BS356">
        <v>14627</v>
      </c>
      <c r="BT356" t="s">
        <v>196</v>
      </c>
      <c r="BU356">
        <v>6106393984</v>
      </c>
      <c r="BZ356" t="s">
        <v>3130</v>
      </c>
      <c r="CC356" t="s">
        <v>3131</v>
      </c>
      <c r="CD356" t="s">
        <v>650</v>
      </c>
      <c r="CF356">
        <v>190961225</v>
      </c>
      <c r="CG356" t="s">
        <v>196</v>
      </c>
      <c r="CH356">
        <v>6106454545</v>
      </c>
      <c r="CM356" t="s">
        <v>3132</v>
      </c>
      <c r="CP356" t="s">
        <v>194</v>
      </c>
      <c r="CQ356" t="s">
        <v>195</v>
      </c>
      <c r="CS356">
        <v>14611</v>
      </c>
      <c r="CT356" t="s">
        <v>196</v>
      </c>
      <c r="CU356">
        <v>6106454545</v>
      </c>
      <c r="EM356" t="s">
        <v>3130</v>
      </c>
      <c r="EP356" t="s">
        <v>3131</v>
      </c>
      <c r="EQ356" t="s">
        <v>650</v>
      </c>
      <c r="ES356">
        <v>190961225</v>
      </c>
      <c r="ET356" t="s">
        <v>196</v>
      </c>
      <c r="EU356">
        <v>6106454545</v>
      </c>
    </row>
    <row r="357" spans="1:151" x14ac:dyDescent="0.2">
      <c r="A357">
        <v>13126</v>
      </c>
      <c r="B357" t="s">
        <v>606</v>
      </c>
      <c r="C357" t="s">
        <v>3124</v>
      </c>
      <c r="E357" t="s">
        <v>3125</v>
      </c>
      <c r="F357" t="s">
        <v>3133</v>
      </c>
      <c r="G357" t="s">
        <v>172</v>
      </c>
      <c r="H357" s="1">
        <v>33687</v>
      </c>
      <c r="I357" t="s">
        <v>221</v>
      </c>
      <c r="K357" t="s">
        <v>1078</v>
      </c>
      <c r="L357" t="s">
        <v>1539</v>
      </c>
      <c r="M357" t="s">
        <v>224</v>
      </c>
      <c r="N357">
        <v>2015</v>
      </c>
      <c r="O357" t="s">
        <v>692</v>
      </c>
      <c r="P357" t="s">
        <v>178</v>
      </c>
      <c r="Q357" t="s">
        <v>172</v>
      </c>
      <c r="S357">
        <v>27534861</v>
      </c>
      <c r="T357" t="s">
        <v>196</v>
      </c>
      <c r="W357" t="s">
        <v>3128</v>
      </c>
      <c r="X357">
        <v>6106393232</v>
      </c>
      <c r="Y357" t="s">
        <v>186</v>
      </c>
      <c r="Z357" t="s">
        <v>282</v>
      </c>
      <c r="AA357">
        <v>2016</v>
      </c>
      <c r="AB357">
        <v>2016</v>
      </c>
      <c r="AC357" t="s">
        <v>396</v>
      </c>
      <c r="AD357" t="s">
        <v>185</v>
      </c>
      <c r="AS357">
        <v>2.67</v>
      </c>
      <c r="AT357" t="s">
        <v>188</v>
      </c>
      <c r="AU357" t="s">
        <v>189</v>
      </c>
      <c r="AV357" t="s">
        <v>190</v>
      </c>
      <c r="AW357" t="s">
        <v>264</v>
      </c>
      <c r="BM357" t="s">
        <v>3129</v>
      </c>
      <c r="BN357" t="s">
        <v>487</v>
      </c>
      <c r="BP357" t="s">
        <v>194</v>
      </c>
      <c r="BQ357" t="s">
        <v>195</v>
      </c>
      <c r="BS357">
        <v>14627</v>
      </c>
      <c r="BT357" t="s">
        <v>196</v>
      </c>
      <c r="BU357">
        <v>6106393984</v>
      </c>
      <c r="BZ357" t="s">
        <v>3130</v>
      </c>
      <c r="CC357" t="s">
        <v>3131</v>
      </c>
      <c r="CD357" t="s">
        <v>650</v>
      </c>
      <c r="CF357">
        <v>190961225</v>
      </c>
      <c r="CG357" t="s">
        <v>196</v>
      </c>
      <c r="CH357">
        <v>6106454545</v>
      </c>
      <c r="CM357" t="s">
        <v>3132</v>
      </c>
      <c r="CP357" t="s">
        <v>194</v>
      </c>
      <c r="CQ357" t="s">
        <v>195</v>
      </c>
      <c r="CS357">
        <v>14611</v>
      </c>
      <c r="CT357" t="s">
        <v>196</v>
      </c>
      <c r="CU357">
        <v>6106454545</v>
      </c>
      <c r="EM357" t="s">
        <v>3130</v>
      </c>
      <c r="EP357" t="s">
        <v>3131</v>
      </c>
      <c r="EQ357" t="s">
        <v>650</v>
      </c>
      <c r="ES357">
        <v>190961225</v>
      </c>
      <c r="ET357" t="s">
        <v>196</v>
      </c>
      <c r="EU357">
        <v>6106454545</v>
      </c>
    </row>
    <row r="358" spans="1:151" x14ac:dyDescent="0.2">
      <c r="A358">
        <v>31138</v>
      </c>
      <c r="B358" t="s">
        <v>3134</v>
      </c>
      <c r="C358" t="s">
        <v>3135</v>
      </c>
      <c r="E358" t="s">
        <v>3136</v>
      </c>
      <c r="F358" t="s">
        <v>171</v>
      </c>
      <c r="G358" t="str">
        <f>"0"</f>
        <v>0</v>
      </c>
      <c r="K358" t="s">
        <v>253</v>
      </c>
      <c r="L358" t="s">
        <v>254</v>
      </c>
      <c r="M358" t="s">
        <v>176</v>
      </c>
      <c r="N358">
        <v>2020</v>
      </c>
      <c r="O358" t="s">
        <v>978</v>
      </c>
      <c r="P358" t="s">
        <v>178</v>
      </c>
      <c r="Q358" t="s">
        <v>172</v>
      </c>
      <c r="S358">
        <v>31453271</v>
      </c>
      <c r="T358" t="s">
        <v>196</v>
      </c>
      <c r="Y358" t="s">
        <v>613</v>
      </c>
      <c r="Z358" t="s">
        <v>614</v>
      </c>
      <c r="AA358" t="s">
        <v>615</v>
      </c>
      <c r="AB358" t="s">
        <v>259</v>
      </c>
      <c r="AC358" t="s">
        <v>970</v>
      </c>
      <c r="AD358" t="s">
        <v>185</v>
      </c>
      <c r="AS358" t="str">
        <f>"0"</f>
        <v>0</v>
      </c>
      <c r="AT358" t="s">
        <v>188</v>
      </c>
      <c r="AU358" t="s">
        <v>189</v>
      </c>
      <c r="AV358" t="s">
        <v>190</v>
      </c>
      <c r="AW358" t="s">
        <v>715</v>
      </c>
      <c r="BM358" t="s">
        <v>3137</v>
      </c>
      <c r="BP358" t="s">
        <v>3138</v>
      </c>
      <c r="BQ358" t="s">
        <v>1150</v>
      </c>
      <c r="BS358" t="str">
        <f>"08837"</f>
        <v>08837</v>
      </c>
      <c r="BT358" t="s">
        <v>196</v>
      </c>
      <c r="BU358">
        <v>7327336776</v>
      </c>
      <c r="BZ358" t="s">
        <v>3137</v>
      </c>
      <c r="CC358" t="s">
        <v>3138</v>
      </c>
      <c r="CD358" t="s">
        <v>1150</v>
      </c>
      <c r="CF358" t="str">
        <f>"08837"</f>
        <v>08837</v>
      </c>
      <c r="CG358" t="s">
        <v>196</v>
      </c>
      <c r="CH358">
        <v>7327336776</v>
      </c>
      <c r="CM358" t="s">
        <v>3137</v>
      </c>
      <c r="CP358" t="s">
        <v>3138</v>
      </c>
      <c r="CQ358" t="s">
        <v>1150</v>
      </c>
      <c r="CS358" t="str">
        <f>"08837"</f>
        <v>08837</v>
      </c>
      <c r="CT358" t="s">
        <v>196</v>
      </c>
      <c r="CU358">
        <v>7327336776</v>
      </c>
    </row>
    <row r="359" spans="1:151" x14ac:dyDescent="0.2">
      <c r="A359">
        <v>27931</v>
      </c>
      <c r="B359" t="s">
        <v>3134</v>
      </c>
      <c r="C359" t="s">
        <v>3135</v>
      </c>
      <c r="E359" t="s">
        <v>3136</v>
      </c>
      <c r="F359" t="s">
        <v>171</v>
      </c>
      <c r="G359" t="str">
        <f>"0"</f>
        <v>0</v>
      </c>
      <c r="K359" t="s">
        <v>610</v>
      </c>
      <c r="L359" t="s">
        <v>969</v>
      </c>
      <c r="M359" t="s">
        <v>176</v>
      </c>
      <c r="N359">
        <v>2019</v>
      </c>
      <c r="O359" t="s">
        <v>482</v>
      </c>
      <c r="P359" t="s">
        <v>178</v>
      </c>
      <c r="Q359" t="s">
        <v>172</v>
      </c>
      <c r="S359">
        <v>31453271</v>
      </c>
      <c r="T359" t="s">
        <v>196</v>
      </c>
      <c r="Y359" t="s">
        <v>613</v>
      </c>
      <c r="Z359" t="s">
        <v>614</v>
      </c>
      <c r="AA359" t="s">
        <v>615</v>
      </c>
      <c r="AB359" t="s">
        <v>259</v>
      </c>
      <c r="AC359" t="s">
        <v>970</v>
      </c>
      <c r="AD359" t="s">
        <v>185</v>
      </c>
      <c r="AS359" t="str">
        <f>"0"</f>
        <v>0</v>
      </c>
      <c r="AT359" t="s">
        <v>188</v>
      </c>
      <c r="AU359" t="s">
        <v>189</v>
      </c>
      <c r="AV359" t="s">
        <v>190</v>
      </c>
      <c r="AW359" t="s">
        <v>715</v>
      </c>
      <c r="BM359" t="s">
        <v>3137</v>
      </c>
      <c r="BP359" t="s">
        <v>3138</v>
      </c>
      <c r="BQ359" t="s">
        <v>1150</v>
      </c>
      <c r="BS359" t="str">
        <f>"08837"</f>
        <v>08837</v>
      </c>
      <c r="BT359" t="s">
        <v>196</v>
      </c>
      <c r="BU359">
        <v>7327336776</v>
      </c>
      <c r="BZ359" t="s">
        <v>3137</v>
      </c>
      <c r="CC359" t="s">
        <v>3138</v>
      </c>
      <c r="CD359" t="s">
        <v>1150</v>
      </c>
      <c r="CF359" t="str">
        <f>"08837"</f>
        <v>08837</v>
      </c>
      <c r="CG359" t="s">
        <v>196</v>
      </c>
      <c r="CH359">
        <v>7327336776</v>
      </c>
      <c r="CM359" t="s">
        <v>3137</v>
      </c>
      <c r="CP359" t="s">
        <v>3138</v>
      </c>
      <c r="CQ359" t="s">
        <v>1150</v>
      </c>
      <c r="CS359" t="str">
        <f>"08837"</f>
        <v>08837</v>
      </c>
      <c r="CT359" t="s">
        <v>196</v>
      </c>
      <c r="CU359">
        <v>7327336776</v>
      </c>
    </row>
    <row r="360" spans="1:151" x14ac:dyDescent="0.2">
      <c r="A360">
        <v>36190</v>
      </c>
      <c r="B360" t="s">
        <v>3139</v>
      </c>
      <c r="C360" t="s">
        <v>3135</v>
      </c>
      <c r="E360" t="s">
        <v>3140</v>
      </c>
      <c r="F360" t="s">
        <v>171</v>
      </c>
      <c r="G360" t="s">
        <v>172</v>
      </c>
      <c r="H360" s="1">
        <v>36455</v>
      </c>
      <c r="I360" t="s">
        <v>173</v>
      </c>
      <c r="K360" t="s">
        <v>3141</v>
      </c>
      <c r="L360" t="s">
        <v>1378</v>
      </c>
      <c r="M360" t="s">
        <v>176</v>
      </c>
      <c r="N360">
        <v>2021</v>
      </c>
      <c r="O360" t="s">
        <v>3142</v>
      </c>
      <c r="P360" t="s">
        <v>178</v>
      </c>
      <c r="Q360" t="s">
        <v>172</v>
      </c>
      <c r="S360">
        <v>31404044</v>
      </c>
      <c r="T360" t="s">
        <v>423</v>
      </c>
      <c r="U360" t="s">
        <v>424</v>
      </c>
      <c r="Y360" t="str">
        <f>"04HSEAS"</f>
        <v>04HSEAS</v>
      </c>
      <c r="Z360" t="s">
        <v>499</v>
      </c>
      <c r="AA360" t="s">
        <v>228</v>
      </c>
      <c r="AB360" t="s">
        <v>229</v>
      </c>
      <c r="AC360" t="s">
        <v>500</v>
      </c>
      <c r="AD360" t="s">
        <v>185</v>
      </c>
      <c r="AS360">
        <v>3.98</v>
      </c>
      <c r="AT360" t="s">
        <v>429</v>
      </c>
      <c r="AU360" t="s">
        <v>2925</v>
      </c>
      <c r="AV360" t="s">
        <v>236</v>
      </c>
      <c r="AW360" t="s">
        <v>430</v>
      </c>
      <c r="BA360" t="s">
        <v>3143</v>
      </c>
      <c r="BM360" t="s">
        <v>3144</v>
      </c>
      <c r="BN360" t="s">
        <v>239</v>
      </c>
      <c r="BO360" t="s">
        <v>267</v>
      </c>
      <c r="BP360" t="s">
        <v>241</v>
      </c>
      <c r="BQ360" t="s">
        <v>195</v>
      </c>
      <c r="BS360">
        <v>14627</v>
      </c>
      <c r="CD360" t="s">
        <v>195</v>
      </c>
      <c r="CM360" t="s">
        <v>3145</v>
      </c>
      <c r="CO360" t="s">
        <v>267</v>
      </c>
      <c r="CP360" t="s">
        <v>241</v>
      </c>
      <c r="CQ360" t="s">
        <v>247</v>
      </c>
      <c r="CS360">
        <v>14627</v>
      </c>
      <c r="CT360" t="s">
        <v>244</v>
      </c>
    </row>
    <row r="361" spans="1:151" x14ac:dyDescent="0.2">
      <c r="A361">
        <v>38799</v>
      </c>
      <c r="B361" t="s">
        <v>3146</v>
      </c>
      <c r="C361" t="s">
        <v>3147</v>
      </c>
      <c r="D361" t="s">
        <v>2585</v>
      </c>
      <c r="E361" t="s">
        <v>3148</v>
      </c>
      <c r="F361" t="s">
        <v>171</v>
      </c>
      <c r="G361" t="str">
        <f>"0"</f>
        <v>0</v>
      </c>
      <c r="H361" s="1">
        <v>29729</v>
      </c>
      <c r="I361" t="s">
        <v>221</v>
      </c>
      <c r="K361" t="s">
        <v>610</v>
      </c>
      <c r="L361" t="s">
        <v>969</v>
      </c>
      <c r="M361" t="s">
        <v>176</v>
      </c>
      <c r="N361">
        <v>2023</v>
      </c>
      <c r="O361" t="s">
        <v>1048</v>
      </c>
      <c r="P361" t="s">
        <v>178</v>
      </c>
      <c r="Q361" t="s">
        <v>172</v>
      </c>
      <c r="S361">
        <v>32259056</v>
      </c>
      <c r="T361" t="s">
        <v>226</v>
      </c>
      <c r="Y361" t="str">
        <f>"02SBS"</f>
        <v>02SBS</v>
      </c>
      <c r="Z361" t="s">
        <v>258</v>
      </c>
      <c r="AA361" t="s">
        <v>259</v>
      </c>
      <c r="AB361" t="s">
        <v>260</v>
      </c>
      <c r="AC361" t="s">
        <v>3149</v>
      </c>
      <c r="AD361" t="s">
        <v>185</v>
      </c>
      <c r="AS361">
        <v>3.96</v>
      </c>
      <c r="AU361" t="s">
        <v>3009</v>
      </c>
      <c r="AV361" t="s">
        <v>236</v>
      </c>
      <c r="AW361" t="s">
        <v>264</v>
      </c>
      <c r="BO361" t="s">
        <v>3150</v>
      </c>
      <c r="BQ361" t="s">
        <v>195</v>
      </c>
      <c r="CD361" t="s">
        <v>195</v>
      </c>
      <c r="CM361" t="s">
        <v>3151</v>
      </c>
      <c r="CO361" t="s">
        <v>3150</v>
      </c>
      <c r="CP361" t="s">
        <v>3152</v>
      </c>
      <c r="CQ361" t="s">
        <v>247</v>
      </c>
      <c r="CS361">
        <v>14020</v>
      </c>
      <c r="CT361" t="s">
        <v>244</v>
      </c>
      <c r="CU361" t="s">
        <v>3153</v>
      </c>
    </row>
    <row r="362" spans="1:151" x14ac:dyDescent="0.2">
      <c r="A362">
        <v>29627</v>
      </c>
      <c r="B362" t="s">
        <v>3154</v>
      </c>
      <c r="C362" t="s">
        <v>3155</v>
      </c>
      <c r="E362" t="s">
        <v>3156</v>
      </c>
      <c r="F362" t="s">
        <v>171</v>
      </c>
      <c r="G362" t="s">
        <v>172</v>
      </c>
      <c r="H362" s="1">
        <v>30074</v>
      </c>
      <c r="I362" t="s">
        <v>173</v>
      </c>
      <c r="K362" t="s">
        <v>222</v>
      </c>
      <c r="L362" t="s">
        <v>223</v>
      </c>
      <c r="M362" t="s">
        <v>224</v>
      </c>
      <c r="N362">
        <v>2020</v>
      </c>
      <c r="O362" t="s">
        <v>362</v>
      </c>
      <c r="P362" t="s">
        <v>363</v>
      </c>
      <c r="Q362" t="s">
        <v>172</v>
      </c>
      <c r="S362">
        <v>31427999</v>
      </c>
      <c r="T362" t="s">
        <v>3157</v>
      </c>
      <c r="U362" t="s">
        <v>337</v>
      </c>
      <c r="W362" t="s">
        <v>3158</v>
      </c>
      <c r="X362">
        <v>9143933686</v>
      </c>
      <c r="Y362" t="s">
        <v>186</v>
      </c>
      <c r="Z362" t="s">
        <v>282</v>
      </c>
      <c r="AA362">
        <v>2021</v>
      </c>
      <c r="AB362">
        <v>2021</v>
      </c>
      <c r="AC362" t="s">
        <v>3159</v>
      </c>
      <c r="AD362" t="s">
        <v>185</v>
      </c>
      <c r="AS362">
        <v>3.28</v>
      </c>
      <c r="AT362" t="s">
        <v>188</v>
      </c>
      <c r="AU362" t="s">
        <v>189</v>
      </c>
      <c r="AV362" t="s">
        <v>190</v>
      </c>
      <c r="AW362" t="s">
        <v>210</v>
      </c>
      <c r="BM362" t="s">
        <v>3160</v>
      </c>
      <c r="BN362" t="s">
        <v>193</v>
      </c>
      <c r="BP362" t="s">
        <v>194</v>
      </c>
      <c r="BQ362" t="s">
        <v>195</v>
      </c>
      <c r="BS362">
        <v>14627</v>
      </c>
      <c r="BT362" t="s">
        <v>196</v>
      </c>
      <c r="BU362">
        <v>9142083248</v>
      </c>
      <c r="BZ362" t="s">
        <v>3161</v>
      </c>
      <c r="CC362" t="s">
        <v>387</v>
      </c>
      <c r="CD362" t="s">
        <v>195</v>
      </c>
      <c r="CF362">
        <v>108041925</v>
      </c>
      <c r="CG362" t="s">
        <v>196</v>
      </c>
      <c r="CH362">
        <v>9146364304</v>
      </c>
      <c r="CM362" t="s">
        <v>2183</v>
      </c>
      <c r="CP362" t="s">
        <v>194</v>
      </c>
      <c r="CQ362" t="s">
        <v>195</v>
      </c>
      <c r="CS362">
        <v>14627</v>
      </c>
      <c r="CT362" t="s">
        <v>196</v>
      </c>
      <c r="CU362">
        <v>9142083248</v>
      </c>
      <c r="ED362" t="s">
        <v>195</v>
      </c>
      <c r="EG362" t="s">
        <v>196</v>
      </c>
      <c r="EH362">
        <v>9146364304</v>
      </c>
      <c r="EM362" t="s">
        <v>3161</v>
      </c>
      <c r="EP362" t="s">
        <v>387</v>
      </c>
      <c r="EQ362" t="s">
        <v>195</v>
      </c>
      <c r="ES362">
        <v>108041925</v>
      </c>
      <c r="ET362" t="s">
        <v>196</v>
      </c>
      <c r="EU362">
        <v>9146364304</v>
      </c>
    </row>
    <row r="363" spans="1:151" x14ac:dyDescent="0.2">
      <c r="A363">
        <v>12678</v>
      </c>
      <c r="B363" t="s">
        <v>3162</v>
      </c>
      <c r="C363" t="s">
        <v>3163</v>
      </c>
      <c r="D363" t="s">
        <v>3164</v>
      </c>
      <c r="E363" t="s">
        <v>3165</v>
      </c>
      <c r="F363" t="s">
        <v>171</v>
      </c>
      <c r="G363" t="s">
        <v>172</v>
      </c>
      <c r="H363" s="1">
        <v>34382</v>
      </c>
      <c r="I363" t="s">
        <v>221</v>
      </c>
      <c r="K363" t="s">
        <v>1538</v>
      </c>
      <c r="L363" t="s">
        <v>1539</v>
      </c>
      <c r="M363" t="s">
        <v>306</v>
      </c>
      <c r="N363">
        <v>2015</v>
      </c>
      <c r="O363" t="s">
        <v>517</v>
      </c>
      <c r="P363" t="s">
        <v>178</v>
      </c>
      <c r="Q363" t="s">
        <v>172</v>
      </c>
      <c r="S363">
        <v>27727959</v>
      </c>
      <c r="T363" t="s">
        <v>196</v>
      </c>
      <c r="W363" t="s">
        <v>3166</v>
      </c>
      <c r="X363">
        <v>9732756363</v>
      </c>
      <c r="Y363" t="s">
        <v>186</v>
      </c>
      <c r="Z363" t="s">
        <v>282</v>
      </c>
      <c r="AA363">
        <v>2016</v>
      </c>
      <c r="AB363">
        <v>2016</v>
      </c>
      <c r="AC363" t="s">
        <v>396</v>
      </c>
      <c r="AD363" t="s">
        <v>185</v>
      </c>
      <c r="AS363">
        <v>3.29</v>
      </c>
      <c r="AT363" t="s">
        <v>188</v>
      </c>
      <c r="AU363" t="s">
        <v>189</v>
      </c>
      <c r="AV363" t="s">
        <v>190</v>
      </c>
      <c r="AW363" t="s">
        <v>264</v>
      </c>
      <c r="BM363" t="s">
        <v>3167</v>
      </c>
      <c r="BN363" t="s">
        <v>487</v>
      </c>
      <c r="BP363" t="s">
        <v>194</v>
      </c>
      <c r="BQ363" t="s">
        <v>195</v>
      </c>
      <c r="BS363">
        <v>14627</v>
      </c>
      <c r="BT363" t="s">
        <v>196</v>
      </c>
      <c r="BU363">
        <v>8622525480</v>
      </c>
      <c r="BZ363" t="s">
        <v>3168</v>
      </c>
      <c r="CC363" t="s">
        <v>3169</v>
      </c>
      <c r="CD363" t="s">
        <v>1150</v>
      </c>
      <c r="CF363" t="str">
        <f>"07079"</f>
        <v>07079</v>
      </c>
      <c r="CG363" t="s">
        <v>196</v>
      </c>
      <c r="CH363">
        <v>9732756363</v>
      </c>
      <c r="CM363" t="s">
        <v>997</v>
      </c>
      <c r="CP363" t="s">
        <v>194</v>
      </c>
      <c r="CQ363" t="s">
        <v>195</v>
      </c>
      <c r="CS363">
        <v>14611</v>
      </c>
      <c r="CT363" t="s">
        <v>196</v>
      </c>
      <c r="CU363">
        <v>8622525480</v>
      </c>
      <c r="EM363" t="s">
        <v>3168</v>
      </c>
      <c r="EP363" t="s">
        <v>3169</v>
      </c>
      <c r="EQ363" t="s">
        <v>1150</v>
      </c>
      <c r="ES363" t="str">
        <f>"07079"</f>
        <v>07079</v>
      </c>
      <c r="ET363" t="s">
        <v>196</v>
      </c>
      <c r="EU363">
        <v>9732756363</v>
      </c>
    </row>
    <row r="364" spans="1:151" x14ac:dyDescent="0.2">
      <c r="A364">
        <v>26419</v>
      </c>
      <c r="B364" t="s">
        <v>3170</v>
      </c>
      <c r="C364" t="s">
        <v>3171</v>
      </c>
      <c r="E364" t="s">
        <v>3172</v>
      </c>
      <c r="F364" t="s">
        <v>3173</v>
      </c>
      <c r="G364" t="s">
        <v>172</v>
      </c>
      <c r="H364" s="1">
        <v>35778</v>
      </c>
      <c r="I364" t="s">
        <v>221</v>
      </c>
      <c r="K364" t="s">
        <v>1078</v>
      </c>
      <c r="L364" t="s">
        <v>3174</v>
      </c>
      <c r="M364" t="s">
        <v>176</v>
      </c>
      <c r="N364">
        <v>2019</v>
      </c>
      <c r="O364" t="s">
        <v>482</v>
      </c>
      <c r="P364" t="s">
        <v>178</v>
      </c>
      <c r="Q364" t="s">
        <v>172</v>
      </c>
      <c r="S364">
        <v>30003255</v>
      </c>
      <c r="T364" t="s">
        <v>196</v>
      </c>
      <c r="W364" t="s">
        <v>3175</v>
      </c>
      <c r="X364">
        <v>8472049952</v>
      </c>
      <c r="Y364" t="s">
        <v>186</v>
      </c>
      <c r="Z364" t="s">
        <v>282</v>
      </c>
      <c r="AA364">
        <v>2020</v>
      </c>
      <c r="AB364">
        <v>2020</v>
      </c>
      <c r="AC364" t="s">
        <v>2179</v>
      </c>
      <c r="AD364" t="s">
        <v>172</v>
      </c>
      <c r="AS364">
        <v>3.85</v>
      </c>
      <c r="AT364" t="s">
        <v>188</v>
      </c>
      <c r="AU364" t="s">
        <v>189</v>
      </c>
      <c r="AV364" t="s">
        <v>190</v>
      </c>
      <c r="AW364" t="s">
        <v>264</v>
      </c>
      <c r="BM364" t="s">
        <v>3176</v>
      </c>
      <c r="BN364" t="s">
        <v>193</v>
      </c>
      <c r="BP364" t="s">
        <v>194</v>
      </c>
      <c r="BQ364" t="s">
        <v>195</v>
      </c>
      <c r="BS364">
        <v>14627</v>
      </c>
      <c r="BT364" t="s">
        <v>196</v>
      </c>
      <c r="BU364">
        <v>2245482402</v>
      </c>
      <c r="BZ364" t="s">
        <v>3177</v>
      </c>
      <c r="CC364" t="s">
        <v>3178</v>
      </c>
      <c r="CD364" t="s">
        <v>1648</v>
      </c>
      <c r="CF364">
        <v>60067</v>
      </c>
      <c r="CG364" t="s">
        <v>196</v>
      </c>
      <c r="CH364">
        <v>2245482402</v>
      </c>
      <c r="CM364" t="s">
        <v>3179</v>
      </c>
      <c r="CP364" t="s">
        <v>194</v>
      </c>
      <c r="CQ364" t="s">
        <v>195</v>
      </c>
      <c r="CS364">
        <v>14619</v>
      </c>
      <c r="CT364" t="s">
        <v>196</v>
      </c>
      <c r="CU364">
        <v>2245482402</v>
      </c>
      <c r="ED364" t="s">
        <v>1648</v>
      </c>
      <c r="EG364" t="s">
        <v>196</v>
      </c>
      <c r="EH364">
        <v>2245482402</v>
      </c>
      <c r="EM364" t="s">
        <v>3177</v>
      </c>
      <c r="EP364" t="s">
        <v>3178</v>
      </c>
      <c r="EQ364" t="s">
        <v>1648</v>
      </c>
      <c r="ES364">
        <v>60067</v>
      </c>
      <c r="ET364" t="s">
        <v>196</v>
      </c>
      <c r="EU364">
        <v>2245482402</v>
      </c>
    </row>
    <row r="365" spans="1:151" x14ac:dyDescent="0.2">
      <c r="A365">
        <v>24722</v>
      </c>
      <c r="B365" t="s">
        <v>3170</v>
      </c>
      <c r="C365" t="s">
        <v>3171</v>
      </c>
      <c r="E365" t="s">
        <v>3172</v>
      </c>
      <c r="F365" t="s">
        <v>171</v>
      </c>
      <c r="G365" t="s">
        <v>172</v>
      </c>
      <c r="H365" s="1">
        <v>35778</v>
      </c>
      <c r="I365" t="s">
        <v>221</v>
      </c>
      <c r="K365" t="s">
        <v>576</v>
      </c>
      <c r="L365" t="s">
        <v>577</v>
      </c>
      <c r="M365" t="s">
        <v>224</v>
      </c>
      <c r="N365">
        <v>2018</v>
      </c>
      <c r="O365" t="s">
        <v>354</v>
      </c>
      <c r="P365" t="s">
        <v>178</v>
      </c>
      <c r="Q365" t="s">
        <v>172</v>
      </c>
      <c r="S365">
        <v>30003255</v>
      </c>
      <c r="T365" t="s">
        <v>196</v>
      </c>
      <c r="W365" t="s">
        <v>3175</v>
      </c>
      <c r="X365">
        <v>8472049952</v>
      </c>
      <c r="Y365" t="s">
        <v>186</v>
      </c>
      <c r="Z365" t="s">
        <v>282</v>
      </c>
      <c r="AA365">
        <v>2020</v>
      </c>
      <c r="AB365">
        <v>2020</v>
      </c>
      <c r="AC365" t="s">
        <v>2179</v>
      </c>
      <c r="AD365" t="s">
        <v>172</v>
      </c>
      <c r="AS365">
        <v>3.85</v>
      </c>
      <c r="AT365" t="s">
        <v>188</v>
      </c>
      <c r="AU365" t="s">
        <v>189</v>
      </c>
      <c r="AV365" t="s">
        <v>190</v>
      </c>
      <c r="AW365" t="s">
        <v>264</v>
      </c>
      <c r="BM365" t="s">
        <v>3176</v>
      </c>
      <c r="BN365" t="s">
        <v>193</v>
      </c>
      <c r="BP365" t="s">
        <v>194</v>
      </c>
      <c r="BQ365" t="s">
        <v>195</v>
      </c>
      <c r="BS365">
        <v>14627</v>
      </c>
      <c r="BT365" t="s">
        <v>196</v>
      </c>
      <c r="BU365">
        <v>2245482402</v>
      </c>
      <c r="BZ365" t="s">
        <v>3177</v>
      </c>
      <c r="CC365" t="s">
        <v>3178</v>
      </c>
      <c r="CD365" t="s">
        <v>1648</v>
      </c>
      <c r="CF365">
        <v>60067</v>
      </c>
      <c r="CG365" t="s">
        <v>196</v>
      </c>
      <c r="CH365">
        <v>2245482402</v>
      </c>
      <c r="CM365" t="s">
        <v>3179</v>
      </c>
      <c r="CP365" t="s">
        <v>194</v>
      </c>
      <c r="CQ365" t="s">
        <v>195</v>
      </c>
      <c r="CS365">
        <v>14619</v>
      </c>
      <c r="CT365" t="s">
        <v>196</v>
      </c>
      <c r="CU365">
        <v>2245482402</v>
      </c>
      <c r="ED365" t="s">
        <v>1648</v>
      </c>
      <c r="EG365" t="s">
        <v>196</v>
      </c>
      <c r="EH365">
        <v>2245482402</v>
      </c>
      <c r="EM365" t="s">
        <v>3177</v>
      </c>
      <c r="EP365" t="s">
        <v>3178</v>
      </c>
      <c r="EQ365" t="s">
        <v>1648</v>
      </c>
      <c r="ES365">
        <v>60067</v>
      </c>
      <c r="ET365" t="s">
        <v>196</v>
      </c>
      <c r="EU365">
        <v>2245482402</v>
      </c>
    </row>
    <row r="366" spans="1:151" x14ac:dyDescent="0.2">
      <c r="A366">
        <v>25714</v>
      </c>
      <c r="B366" t="s">
        <v>3180</v>
      </c>
      <c r="C366" t="s">
        <v>3171</v>
      </c>
      <c r="D366" t="s">
        <v>880</v>
      </c>
      <c r="E366" t="s">
        <v>3181</v>
      </c>
      <c r="F366" t="s">
        <v>3182</v>
      </c>
      <c r="G366" t="s">
        <v>172</v>
      </c>
      <c r="H366" s="1">
        <v>35778</v>
      </c>
      <c r="I366" t="s">
        <v>173</v>
      </c>
      <c r="K366" t="s">
        <v>1078</v>
      </c>
      <c r="L366" t="s">
        <v>2016</v>
      </c>
      <c r="M366" t="s">
        <v>224</v>
      </c>
      <c r="N366">
        <v>2018</v>
      </c>
      <c r="O366" t="s">
        <v>354</v>
      </c>
      <c r="P366" t="s">
        <v>178</v>
      </c>
      <c r="Q366" t="s">
        <v>172</v>
      </c>
      <c r="S366">
        <v>29972661</v>
      </c>
      <c r="T366" t="s">
        <v>196</v>
      </c>
      <c r="W366" t="s">
        <v>3175</v>
      </c>
      <c r="X366">
        <v>8472049952</v>
      </c>
      <c r="Y366" t="s">
        <v>186</v>
      </c>
      <c r="Z366" t="s">
        <v>282</v>
      </c>
      <c r="AA366">
        <v>2020</v>
      </c>
      <c r="AB366">
        <v>2020</v>
      </c>
      <c r="AC366" t="s">
        <v>696</v>
      </c>
      <c r="AD366" t="s">
        <v>185</v>
      </c>
      <c r="AS366">
        <v>3.44</v>
      </c>
      <c r="AT366" t="s">
        <v>188</v>
      </c>
      <c r="AU366" t="s">
        <v>189</v>
      </c>
      <c r="AV366" t="s">
        <v>190</v>
      </c>
      <c r="AW366" t="s">
        <v>264</v>
      </c>
      <c r="BM366" t="s">
        <v>3183</v>
      </c>
      <c r="BN366" t="s">
        <v>193</v>
      </c>
      <c r="BP366" t="s">
        <v>194</v>
      </c>
      <c r="BQ366" t="s">
        <v>195</v>
      </c>
      <c r="BS366">
        <v>14627</v>
      </c>
      <c r="BT366" t="s">
        <v>196</v>
      </c>
      <c r="BU366">
        <v>5852752121</v>
      </c>
      <c r="BZ366" t="s">
        <v>3177</v>
      </c>
      <c r="CC366" t="s">
        <v>3178</v>
      </c>
      <c r="CD366" t="s">
        <v>1648</v>
      </c>
      <c r="CF366">
        <v>60067</v>
      </c>
      <c r="CG366" t="s">
        <v>196</v>
      </c>
      <c r="CH366">
        <v>8476360909</v>
      </c>
      <c r="CM366" t="s">
        <v>1063</v>
      </c>
      <c r="CP366" t="s">
        <v>194</v>
      </c>
      <c r="CQ366" t="s">
        <v>195</v>
      </c>
      <c r="CS366">
        <v>14620</v>
      </c>
      <c r="CT366" t="s">
        <v>196</v>
      </c>
      <c r="CU366">
        <v>8476360909</v>
      </c>
      <c r="ED366" t="s">
        <v>1648</v>
      </c>
      <c r="EG366" t="s">
        <v>196</v>
      </c>
      <c r="EH366">
        <v>8476360909</v>
      </c>
      <c r="EM366" t="s">
        <v>3177</v>
      </c>
      <c r="EP366" t="s">
        <v>3178</v>
      </c>
      <c r="EQ366" t="s">
        <v>1648</v>
      </c>
      <c r="ES366">
        <v>60067</v>
      </c>
      <c r="ET366" t="s">
        <v>196</v>
      </c>
      <c r="EU366">
        <v>8476360909</v>
      </c>
    </row>
    <row r="367" spans="1:151" x14ac:dyDescent="0.2">
      <c r="A367">
        <v>26551</v>
      </c>
      <c r="B367" t="s">
        <v>3184</v>
      </c>
      <c r="C367" t="s">
        <v>3185</v>
      </c>
      <c r="D367" t="s">
        <v>3186</v>
      </c>
      <c r="E367" t="s">
        <v>3187</v>
      </c>
      <c r="F367" t="s">
        <v>171</v>
      </c>
      <c r="G367" t="s">
        <v>172</v>
      </c>
      <c r="H367" s="1">
        <v>35976</v>
      </c>
      <c r="I367" t="s">
        <v>173</v>
      </c>
      <c r="K367" t="s">
        <v>515</v>
      </c>
      <c r="L367" t="s">
        <v>516</v>
      </c>
      <c r="M367" t="s">
        <v>176</v>
      </c>
      <c r="N367">
        <v>2019</v>
      </c>
      <c r="O367" t="s">
        <v>482</v>
      </c>
      <c r="P367" t="s">
        <v>178</v>
      </c>
      <c r="Q367" t="s">
        <v>172</v>
      </c>
      <c r="S367">
        <v>29887620</v>
      </c>
      <c r="T367" t="s">
        <v>196</v>
      </c>
      <c r="W367" t="s">
        <v>3188</v>
      </c>
      <c r="X367">
        <v>6109020892</v>
      </c>
      <c r="Y367" t="s">
        <v>186</v>
      </c>
      <c r="Z367" t="s">
        <v>183</v>
      </c>
      <c r="AA367">
        <v>2020</v>
      </c>
      <c r="AB367">
        <v>2020</v>
      </c>
      <c r="AC367" t="s">
        <v>293</v>
      </c>
      <c r="AD367" t="s">
        <v>172</v>
      </c>
      <c r="AS367">
        <v>3.68</v>
      </c>
      <c r="AT367" t="s">
        <v>188</v>
      </c>
      <c r="AU367" t="s">
        <v>189</v>
      </c>
      <c r="AV367" t="s">
        <v>190</v>
      </c>
      <c r="AW367" t="s">
        <v>264</v>
      </c>
      <c r="BM367" t="s">
        <v>3189</v>
      </c>
      <c r="BN367" t="s">
        <v>193</v>
      </c>
      <c r="BP367" t="s">
        <v>194</v>
      </c>
      <c r="BQ367" t="s">
        <v>195</v>
      </c>
      <c r="BS367">
        <v>14627</v>
      </c>
      <c r="BT367" t="s">
        <v>196</v>
      </c>
      <c r="BU367">
        <v>4844323403</v>
      </c>
      <c r="BZ367" t="s">
        <v>3190</v>
      </c>
      <c r="CC367" t="s">
        <v>3191</v>
      </c>
      <c r="CD367" t="s">
        <v>650</v>
      </c>
      <c r="CF367">
        <v>190875408</v>
      </c>
      <c r="CG367" t="s">
        <v>196</v>
      </c>
      <c r="CH367">
        <v>6109020892</v>
      </c>
      <c r="CM367" t="s">
        <v>3192</v>
      </c>
      <c r="CP367" t="s">
        <v>194</v>
      </c>
      <c r="CQ367" t="s">
        <v>195</v>
      </c>
      <c r="CS367">
        <v>14611</v>
      </c>
      <c r="CT367" t="s">
        <v>196</v>
      </c>
      <c r="CU367">
        <v>4844323403</v>
      </c>
      <c r="ED367" t="s">
        <v>650</v>
      </c>
      <c r="EG367" t="s">
        <v>196</v>
      </c>
      <c r="EH367">
        <v>6109020892</v>
      </c>
      <c r="EM367" t="s">
        <v>3190</v>
      </c>
      <c r="EP367" t="s">
        <v>3191</v>
      </c>
      <c r="EQ367" t="s">
        <v>650</v>
      </c>
      <c r="ES367">
        <v>190875408</v>
      </c>
      <c r="ET367" t="s">
        <v>196</v>
      </c>
      <c r="EU367">
        <v>6109020892</v>
      </c>
    </row>
    <row r="368" spans="1:151" x14ac:dyDescent="0.2">
      <c r="A368">
        <v>25624</v>
      </c>
      <c r="B368" t="s">
        <v>3184</v>
      </c>
      <c r="C368" t="s">
        <v>3185</v>
      </c>
      <c r="D368" t="s">
        <v>3186</v>
      </c>
      <c r="E368" t="s">
        <v>3187</v>
      </c>
      <c r="F368" t="s">
        <v>171</v>
      </c>
      <c r="G368" t="s">
        <v>172</v>
      </c>
      <c r="H368" s="1">
        <v>35976</v>
      </c>
      <c r="I368" t="s">
        <v>173</v>
      </c>
      <c r="K368" t="s">
        <v>3193</v>
      </c>
      <c r="L368" t="s">
        <v>1158</v>
      </c>
      <c r="M368" t="s">
        <v>205</v>
      </c>
      <c r="N368">
        <v>2018</v>
      </c>
      <c r="O368" t="s">
        <v>1553</v>
      </c>
      <c r="P368" t="s">
        <v>178</v>
      </c>
      <c r="Q368" t="s">
        <v>172</v>
      </c>
      <c r="S368">
        <v>29887620</v>
      </c>
      <c r="T368" t="s">
        <v>196</v>
      </c>
      <c r="W368" t="s">
        <v>3188</v>
      </c>
      <c r="X368">
        <v>6109020892</v>
      </c>
      <c r="Y368" t="s">
        <v>186</v>
      </c>
      <c r="Z368" t="s">
        <v>183</v>
      </c>
      <c r="AA368">
        <v>2020</v>
      </c>
      <c r="AB368">
        <v>2020</v>
      </c>
      <c r="AC368" t="s">
        <v>293</v>
      </c>
      <c r="AD368" t="s">
        <v>172</v>
      </c>
      <c r="AS368">
        <v>3.68</v>
      </c>
      <c r="AT368" t="s">
        <v>188</v>
      </c>
      <c r="AU368" t="s">
        <v>189</v>
      </c>
      <c r="AV368" t="s">
        <v>190</v>
      </c>
      <c r="AW368" t="s">
        <v>264</v>
      </c>
      <c r="BM368" t="s">
        <v>3189</v>
      </c>
      <c r="BN368" t="s">
        <v>193</v>
      </c>
      <c r="BP368" t="s">
        <v>194</v>
      </c>
      <c r="BQ368" t="s">
        <v>195</v>
      </c>
      <c r="BS368">
        <v>14627</v>
      </c>
      <c r="BT368" t="s">
        <v>196</v>
      </c>
      <c r="BU368">
        <v>4844323403</v>
      </c>
      <c r="BZ368" t="s">
        <v>3190</v>
      </c>
      <c r="CC368" t="s">
        <v>3191</v>
      </c>
      <c r="CD368" t="s">
        <v>650</v>
      </c>
      <c r="CF368">
        <v>190875408</v>
      </c>
      <c r="CG368" t="s">
        <v>196</v>
      </c>
      <c r="CH368">
        <v>6109020892</v>
      </c>
      <c r="CM368" t="s">
        <v>3192</v>
      </c>
      <c r="CP368" t="s">
        <v>194</v>
      </c>
      <c r="CQ368" t="s">
        <v>195</v>
      </c>
      <c r="CS368">
        <v>14611</v>
      </c>
      <c r="CT368" t="s">
        <v>196</v>
      </c>
      <c r="CU368">
        <v>4844323403</v>
      </c>
      <c r="ED368" t="s">
        <v>650</v>
      </c>
      <c r="EG368" t="s">
        <v>196</v>
      </c>
      <c r="EH368">
        <v>6109020892</v>
      </c>
      <c r="EM368" t="s">
        <v>3190</v>
      </c>
      <c r="EP368" t="s">
        <v>3191</v>
      </c>
      <c r="EQ368" t="s">
        <v>650</v>
      </c>
      <c r="ES368">
        <v>190875408</v>
      </c>
      <c r="ET368" t="s">
        <v>196</v>
      </c>
      <c r="EU368">
        <v>6109020892</v>
      </c>
    </row>
    <row r="369" spans="1:151" x14ac:dyDescent="0.2">
      <c r="A369">
        <v>28583</v>
      </c>
      <c r="B369" t="s">
        <v>3194</v>
      </c>
      <c r="C369" t="s">
        <v>3195</v>
      </c>
      <c r="D369" t="s">
        <v>3196</v>
      </c>
      <c r="E369" t="s">
        <v>3197</v>
      </c>
      <c r="F369" t="s">
        <v>171</v>
      </c>
      <c r="G369" t="s">
        <v>172</v>
      </c>
      <c r="H369" s="1">
        <v>36775</v>
      </c>
      <c r="I369" t="s">
        <v>221</v>
      </c>
      <c r="K369" t="s">
        <v>3198</v>
      </c>
      <c r="M369" t="s">
        <v>176</v>
      </c>
      <c r="N369">
        <v>2020</v>
      </c>
      <c r="O369" t="s">
        <v>978</v>
      </c>
      <c r="P369" t="s">
        <v>363</v>
      </c>
      <c r="Q369" t="s">
        <v>172</v>
      </c>
      <c r="S369">
        <v>31318563</v>
      </c>
      <c r="T369" t="s">
        <v>226</v>
      </c>
      <c r="Y369" t="str">
        <f>"01AS"</f>
        <v>01AS</v>
      </c>
      <c r="Z369" t="s">
        <v>499</v>
      </c>
      <c r="AA369" t="s">
        <v>320</v>
      </c>
      <c r="AB369" t="s">
        <v>321</v>
      </c>
      <c r="AC369" t="s">
        <v>713</v>
      </c>
      <c r="AD369" t="s">
        <v>185</v>
      </c>
      <c r="AS369">
        <v>3.62</v>
      </c>
      <c r="AT369" t="s">
        <v>1261</v>
      </c>
      <c r="AU369" t="s">
        <v>472</v>
      </c>
      <c r="AV369" t="s">
        <v>473</v>
      </c>
      <c r="AW369" t="s">
        <v>264</v>
      </c>
      <c r="BA369" t="s">
        <v>3199</v>
      </c>
      <c r="BD369" t="s">
        <v>474</v>
      </c>
      <c r="BM369" t="s">
        <v>3200</v>
      </c>
      <c r="BN369" t="s">
        <v>239</v>
      </c>
      <c r="BO369" t="s">
        <v>3201</v>
      </c>
      <c r="BP369" t="s">
        <v>241</v>
      </c>
      <c r="BQ369" t="s">
        <v>195</v>
      </c>
      <c r="BS369">
        <v>14627</v>
      </c>
      <c r="CD369" t="s">
        <v>195</v>
      </c>
      <c r="CM369" t="s">
        <v>3202</v>
      </c>
      <c r="CO369" t="s">
        <v>3201</v>
      </c>
      <c r="CP369" t="s">
        <v>1401</v>
      </c>
      <c r="CQ369" t="s">
        <v>247</v>
      </c>
      <c r="CS369" t="s">
        <v>3203</v>
      </c>
      <c r="CT369" t="s">
        <v>244</v>
      </c>
      <c r="CU369" t="s">
        <v>3204</v>
      </c>
    </row>
    <row r="370" spans="1:151" x14ac:dyDescent="0.2">
      <c r="A370">
        <v>26083</v>
      </c>
      <c r="B370" t="s">
        <v>3205</v>
      </c>
      <c r="C370" t="s">
        <v>3206</v>
      </c>
      <c r="E370" t="s">
        <v>3207</v>
      </c>
      <c r="F370" t="s">
        <v>171</v>
      </c>
      <c r="G370" t="s">
        <v>172</v>
      </c>
      <c r="H370" s="1">
        <v>35723</v>
      </c>
      <c r="I370" t="s">
        <v>221</v>
      </c>
      <c r="K370" t="s">
        <v>1930</v>
      </c>
      <c r="L370" t="s">
        <v>1931</v>
      </c>
      <c r="M370" t="s">
        <v>224</v>
      </c>
      <c r="N370">
        <v>2018</v>
      </c>
      <c r="O370" t="s">
        <v>354</v>
      </c>
      <c r="P370" t="s">
        <v>178</v>
      </c>
      <c r="Q370" t="s">
        <v>172</v>
      </c>
      <c r="S370">
        <v>29368129</v>
      </c>
      <c r="T370" t="s">
        <v>196</v>
      </c>
      <c r="W370" t="s">
        <v>3208</v>
      </c>
      <c r="X370">
        <v>8566929419</v>
      </c>
      <c r="Y370" t="s">
        <v>186</v>
      </c>
      <c r="Z370" t="s">
        <v>282</v>
      </c>
      <c r="AA370">
        <v>2019</v>
      </c>
      <c r="AB370">
        <v>2019</v>
      </c>
      <c r="AC370" t="s">
        <v>857</v>
      </c>
      <c r="AD370" t="s">
        <v>185</v>
      </c>
      <c r="AE370" t="s">
        <v>885</v>
      </c>
      <c r="AS370">
        <v>3.58</v>
      </c>
      <c r="AT370" t="s">
        <v>188</v>
      </c>
      <c r="AU370" t="s">
        <v>189</v>
      </c>
      <c r="AV370" t="s">
        <v>190</v>
      </c>
      <c r="AW370" t="s">
        <v>715</v>
      </c>
      <c r="BM370" t="s">
        <v>193</v>
      </c>
      <c r="BN370" t="s">
        <v>3209</v>
      </c>
      <c r="BP370" t="s">
        <v>194</v>
      </c>
      <c r="BQ370" t="s">
        <v>195</v>
      </c>
      <c r="BS370">
        <v>14627</v>
      </c>
      <c r="BT370" t="s">
        <v>196</v>
      </c>
      <c r="BU370">
        <v>8565583652</v>
      </c>
      <c r="BZ370" t="s">
        <v>3210</v>
      </c>
      <c r="CC370" t="s">
        <v>3211</v>
      </c>
      <c r="CD370" t="s">
        <v>1150</v>
      </c>
      <c r="CF370" t="str">
        <f>"083617347"</f>
        <v>083617347</v>
      </c>
      <c r="CG370" t="s">
        <v>196</v>
      </c>
      <c r="CH370">
        <v>8566929419</v>
      </c>
      <c r="CM370" t="s">
        <v>3212</v>
      </c>
      <c r="CP370" t="s">
        <v>194</v>
      </c>
      <c r="CQ370" t="s">
        <v>195</v>
      </c>
      <c r="CS370">
        <v>14627</v>
      </c>
      <c r="CT370" t="s">
        <v>196</v>
      </c>
      <c r="CU370">
        <v>8565583652</v>
      </c>
      <c r="DM370" t="s">
        <v>3213</v>
      </c>
      <c r="DP370" t="s">
        <v>3214</v>
      </c>
      <c r="DQ370" t="s">
        <v>1150</v>
      </c>
      <c r="DS370" t="str">
        <f>"08361"</f>
        <v>08361</v>
      </c>
      <c r="DT370" t="s">
        <v>226</v>
      </c>
      <c r="DU370">
        <v>8566929419</v>
      </c>
      <c r="DW370">
        <v>8565583769</v>
      </c>
      <c r="DX370" t="s">
        <v>3215</v>
      </c>
      <c r="DY370" t="s">
        <v>406</v>
      </c>
      <c r="ED370" t="s">
        <v>1150</v>
      </c>
      <c r="EG370" t="s">
        <v>196</v>
      </c>
      <c r="EH370">
        <v>8566929419</v>
      </c>
      <c r="EM370" t="s">
        <v>3210</v>
      </c>
      <c r="EP370" t="s">
        <v>3211</v>
      </c>
      <c r="EQ370" t="s">
        <v>1150</v>
      </c>
      <c r="ES370" t="str">
        <f>"083617347"</f>
        <v>083617347</v>
      </c>
      <c r="ET370" t="s">
        <v>196</v>
      </c>
      <c r="EU370">
        <v>8566929419</v>
      </c>
    </row>
    <row r="371" spans="1:151" x14ac:dyDescent="0.2">
      <c r="A371">
        <v>26251</v>
      </c>
      <c r="B371" t="s">
        <v>3216</v>
      </c>
      <c r="C371" t="s">
        <v>3206</v>
      </c>
      <c r="D371" t="s">
        <v>1945</v>
      </c>
      <c r="E371" t="s">
        <v>3217</v>
      </c>
      <c r="F371" t="s">
        <v>171</v>
      </c>
      <c r="G371" t="s">
        <v>172</v>
      </c>
      <c r="H371" s="1">
        <v>35389</v>
      </c>
      <c r="I371" t="s">
        <v>173</v>
      </c>
      <c r="K371" t="s">
        <v>3218</v>
      </c>
      <c r="L371" t="s">
        <v>3219</v>
      </c>
      <c r="M371" t="s">
        <v>224</v>
      </c>
      <c r="N371">
        <v>2018</v>
      </c>
      <c r="O371" t="s">
        <v>354</v>
      </c>
      <c r="P371" t="s">
        <v>178</v>
      </c>
      <c r="Q371" t="s">
        <v>172</v>
      </c>
      <c r="S371">
        <v>29408276</v>
      </c>
      <c r="T371" t="s">
        <v>196</v>
      </c>
      <c r="W371" t="s">
        <v>3220</v>
      </c>
      <c r="X371">
        <v>7153308928</v>
      </c>
      <c r="Y371" t="s">
        <v>802</v>
      </c>
      <c r="Z371" t="s">
        <v>1583</v>
      </c>
      <c r="AA371">
        <v>2019</v>
      </c>
      <c r="AB371">
        <v>2019</v>
      </c>
      <c r="AC371" t="s">
        <v>1584</v>
      </c>
      <c r="AD371" t="s">
        <v>185</v>
      </c>
      <c r="AS371">
        <v>3.72</v>
      </c>
      <c r="AT371" t="s">
        <v>188</v>
      </c>
      <c r="AU371" t="s">
        <v>189</v>
      </c>
      <c r="AV371" t="s">
        <v>190</v>
      </c>
      <c r="AW371" t="s">
        <v>264</v>
      </c>
      <c r="BM371" t="s">
        <v>3221</v>
      </c>
      <c r="BP371" t="s">
        <v>194</v>
      </c>
      <c r="BQ371" t="s">
        <v>195</v>
      </c>
      <c r="BS371">
        <v>14605</v>
      </c>
      <c r="BT371" t="s">
        <v>196</v>
      </c>
      <c r="BU371">
        <v>7153308928</v>
      </c>
      <c r="BZ371" t="s">
        <v>3222</v>
      </c>
      <c r="CC371" t="s">
        <v>3223</v>
      </c>
      <c r="CD371" t="s">
        <v>3224</v>
      </c>
      <c r="CF371">
        <v>54143</v>
      </c>
      <c r="CG371" t="s">
        <v>196</v>
      </c>
      <c r="CH371">
        <v>7153308928</v>
      </c>
      <c r="CM371" t="s">
        <v>3221</v>
      </c>
      <c r="CP371" t="s">
        <v>194</v>
      </c>
      <c r="CQ371" t="s">
        <v>195</v>
      </c>
      <c r="CS371">
        <v>14605</v>
      </c>
      <c r="CT371" t="s">
        <v>196</v>
      </c>
      <c r="CU371">
        <v>7153308928</v>
      </c>
      <c r="ED371" t="s">
        <v>3224</v>
      </c>
      <c r="EG371" t="s">
        <v>196</v>
      </c>
      <c r="EH371">
        <v>7153308928</v>
      </c>
      <c r="EM371" t="s">
        <v>3222</v>
      </c>
      <c r="EP371" t="s">
        <v>3223</v>
      </c>
      <c r="EQ371" t="s">
        <v>3224</v>
      </c>
      <c r="ES371">
        <v>54143</v>
      </c>
      <c r="ET371" t="s">
        <v>196</v>
      </c>
      <c r="EU371">
        <v>7153308928</v>
      </c>
    </row>
    <row r="372" spans="1:151" x14ac:dyDescent="0.2">
      <c r="A372">
        <v>17905</v>
      </c>
      <c r="B372" t="s">
        <v>3225</v>
      </c>
      <c r="C372" t="s">
        <v>3226</v>
      </c>
      <c r="E372" t="s">
        <v>3227</v>
      </c>
      <c r="F372" t="s">
        <v>171</v>
      </c>
      <c r="G372" t="s">
        <v>172</v>
      </c>
      <c r="H372" s="1">
        <v>34991</v>
      </c>
      <c r="I372" t="s">
        <v>173</v>
      </c>
      <c r="K372" t="s">
        <v>867</v>
      </c>
      <c r="M372" t="s">
        <v>224</v>
      </c>
      <c r="N372">
        <v>2016</v>
      </c>
      <c r="O372" t="s">
        <v>410</v>
      </c>
      <c r="P372" t="s">
        <v>178</v>
      </c>
      <c r="Q372" t="s">
        <v>172</v>
      </c>
      <c r="S372">
        <v>28340003</v>
      </c>
      <c r="T372" t="s">
        <v>196</v>
      </c>
      <c r="W372" t="s">
        <v>3228</v>
      </c>
      <c r="X372">
        <v>7322413286</v>
      </c>
      <c r="Y372" t="s">
        <v>802</v>
      </c>
      <c r="Z372" t="s">
        <v>1583</v>
      </c>
      <c r="AA372">
        <v>2018</v>
      </c>
      <c r="AB372">
        <v>2018</v>
      </c>
      <c r="AC372" t="s">
        <v>3229</v>
      </c>
      <c r="AD372" t="s">
        <v>185</v>
      </c>
      <c r="AF372" t="s">
        <v>186</v>
      </c>
      <c r="AG372" t="s">
        <v>282</v>
      </c>
      <c r="AH372">
        <v>2018</v>
      </c>
      <c r="AI372">
        <v>2018</v>
      </c>
      <c r="AJ372" t="s">
        <v>1280</v>
      </c>
      <c r="AK372" t="s">
        <v>172</v>
      </c>
      <c r="AM372" t="s">
        <v>3230</v>
      </c>
      <c r="AS372" t="str">
        <f>"0"</f>
        <v>0</v>
      </c>
      <c r="AT372" t="s">
        <v>188</v>
      </c>
      <c r="AU372" t="s">
        <v>189</v>
      </c>
      <c r="AV372" t="s">
        <v>190</v>
      </c>
      <c r="AW372" t="s">
        <v>264</v>
      </c>
      <c r="BM372" t="s">
        <v>3231</v>
      </c>
      <c r="BP372" t="s">
        <v>194</v>
      </c>
      <c r="BQ372" t="s">
        <v>195</v>
      </c>
      <c r="BS372">
        <v>14604</v>
      </c>
      <c r="BT372" t="s">
        <v>196</v>
      </c>
      <c r="BU372">
        <v>7328329442</v>
      </c>
      <c r="BZ372" t="s">
        <v>3232</v>
      </c>
      <c r="CC372" t="s">
        <v>3233</v>
      </c>
      <c r="CD372" t="s">
        <v>1150</v>
      </c>
      <c r="CF372" t="str">
        <f>"07748"</f>
        <v>07748</v>
      </c>
      <c r="CG372" t="s">
        <v>196</v>
      </c>
      <c r="CH372">
        <v>7329570414</v>
      </c>
      <c r="CM372" t="s">
        <v>3231</v>
      </c>
      <c r="CP372" t="s">
        <v>194</v>
      </c>
      <c r="CQ372" t="s">
        <v>195</v>
      </c>
      <c r="CS372">
        <v>14604</v>
      </c>
      <c r="CT372" t="s">
        <v>196</v>
      </c>
      <c r="CU372">
        <v>7328329442</v>
      </c>
      <c r="EM372" t="s">
        <v>3232</v>
      </c>
      <c r="EP372" t="s">
        <v>3233</v>
      </c>
      <c r="EQ372" t="s">
        <v>1150</v>
      </c>
      <c r="ES372" t="str">
        <f>"07748"</f>
        <v>07748</v>
      </c>
      <c r="ET372" t="s">
        <v>196</v>
      </c>
      <c r="EU372">
        <v>7329570414</v>
      </c>
    </row>
    <row r="373" spans="1:151" x14ac:dyDescent="0.2">
      <c r="A373">
        <v>42574</v>
      </c>
      <c r="B373" t="s">
        <v>3234</v>
      </c>
      <c r="C373" t="s">
        <v>3235</v>
      </c>
      <c r="D373" t="s">
        <v>3236</v>
      </c>
      <c r="E373" t="s">
        <v>3237</v>
      </c>
      <c r="F373" t="s">
        <v>171</v>
      </c>
      <c r="G373" t="str">
        <f>"0"</f>
        <v>0</v>
      </c>
      <c r="H373" s="1">
        <v>38022</v>
      </c>
      <c r="I373" t="s">
        <v>173</v>
      </c>
      <c r="K373" t="s">
        <v>1826</v>
      </c>
      <c r="L373" t="s">
        <v>3238</v>
      </c>
      <c r="M373" t="s">
        <v>224</v>
      </c>
      <c r="N373">
        <v>2024</v>
      </c>
      <c r="O373" t="s">
        <v>225</v>
      </c>
      <c r="P373" t="s">
        <v>2100</v>
      </c>
      <c r="Q373" t="s">
        <v>172</v>
      </c>
      <c r="S373">
        <v>32235937</v>
      </c>
      <c r="T373" t="s">
        <v>226</v>
      </c>
      <c r="Y373" t="str">
        <f>"01AS"</f>
        <v>01AS</v>
      </c>
      <c r="Z373" t="s">
        <v>499</v>
      </c>
      <c r="AA373" t="s">
        <v>320</v>
      </c>
      <c r="AB373" t="s">
        <v>321</v>
      </c>
      <c r="AC373" t="s">
        <v>2066</v>
      </c>
      <c r="AD373" t="s">
        <v>185</v>
      </c>
      <c r="AF373" t="s">
        <v>426</v>
      </c>
      <c r="AG373" t="s">
        <v>729</v>
      </c>
      <c r="AJ373" t="s">
        <v>425</v>
      </c>
      <c r="AK373" t="s">
        <v>185</v>
      </c>
      <c r="AS373">
        <v>2.91</v>
      </c>
      <c r="AU373" t="s">
        <v>472</v>
      </c>
      <c r="AV373" t="s">
        <v>473</v>
      </c>
      <c r="AW373" t="s">
        <v>264</v>
      </c>
      <c r="BM373" t="s">
        <v>3239</v>
      </c>
      <c r="BN373" t="s">
        <v>239</v>
      </c>
      <c r="BO373" t="s">
        <v>3240</v>
      </c>
      <c r="BP373" t="s">
        <v>241</v>
      </c>
      <c r="BQ373" t="s">
        <v>195</v>
      </c>
      <c r="BS373">
        <v>14627</v>
      </c>
      <c r="BZ373" t="s">
        <v>3241</v>
      </c>
      <c r="CB373" t="s">
        <v>267</v>
      </c>
      <c r="CD373" t="s">
        <v>195</v>
      </c>
      <c r="CF373">
        <v>14627</v>
      </c>
      <c r="CG373" t="s">
        <v>244</v>
      </c>
      <c r="CM373" t="s">
        <v>3242</v>
      </c>
      <c r="CO373" t="s">
        <v>3240</v>
      </c>
      <c r="CP373" t="s">
        <v>3243</v>
      </c>
      <c r="CQ373" t="s">
        <v>3244</v>
      </c>
      <c r="CS373" t="s">
        <v>3245</v>
      </c>
      <c r="CT373" t="s">
        <v>244</v>
      </c>
      <c r="CU373" t="s">
        <v>3246</v>
      </c>
    </row>
    <row r="374" spans="1:151" x14ac:dyDescent="0.2">
      <c r="A374">
        <v>41341</v>
      </c>
      <c r="B374" t="s">
        <v>3247</v>
      </c>
      <c r="C374" t="s">
        <v>3248</v>
      </c>
      <c r="D374" t="s">
        <v>505</v>
      </c>
      <c r="E374" t="s">
        <v>3249</v>
      </c>
      <c r="F374" t="s">
        <v>171</v>
      </c>
      <c r="G374" t="str">
        <f>"0"</f>
        <v>0</v>
      </c>
      <c r="H374" s="1">
        <v>38393</v>
      </c>
      <c r="I374" t="s">
        <v>221</v>
      </c>
      <c r="K374" t="s">
        <v>867</v>
      </c>
      <c r="L374" t="s">
        <v>868</v>
      </c>
      <c r="M374" t="s">
        <v>224</v>
      </c>
      <c r="N374">
        <v>2024</v>
      </c>
      <c r="O374" t="s">
        <v>225</v>
      </c>
      <c r="P374" t="s">
        <v>178</v>
      </c>
      <c r="Q374" t="s">
        <v>172</v>
      </c>
      <c r="R374" t="s">
        <v>510</v>
      </c>
      <c r="S374">
        <v>32537376</v>
      </c>
      <c r="BM374" t="s">
        <v>3064</v>
      </c>
    </row>
    <row r="375" spans="1:151" x14ac:dyDescent="0.2">
      <c r="A375">
        <v>46646</v>
      </c>
      <c r="B375" t="s">
        <v>3250</v>
      </c>
      <c r="C375" t="s">
        <v>1991</v>
      </c>
      <c r="E375" t="s">
        <v>3251</v>
      </c>
      <c r="F375" t="s">
        <v>171</v>
      </c>
      <c r="G375" t="str">
        <f>"0"</f>
        <v>0</v>
      </c>
      <c r="H375" s="1">
        <v>35195</v>
      </c>
      <c r="I375" t="s">
        <v>221</v>
      </c>
      <c r="K375" t="s">
        <v>687</v>
      </c>
      <c r="L375" t="s">
        <v>3252</v>
      </c>
      <c r="M375" t="s">
        <v>224</v>
      </c>
      <c r="N375">
        <v>2025</v>
      </c>
      <c r="O375" t="s">
        <v>528</v>
      </c>
      <c r="P375" t="s">
        <v>178</v>
      </c>
      <c r="Q375" t="s">
        <v>172</v>
      </c>
      <c r="R375" t="s">
        <v>510</v>
      </c>
      <c r="S375">
        <v>31565912</v>
      </c>
      <c r="BM375" t="s">
        <v>2629</v>
      </c>
    </row>
    <row r="376" spans="1:151" x14ac:dyDescent="0.2">
      <c r="A376">
        <v>45053</v>
      </c>
      <c r="B376" t="s">
        <v>3253</v>
      </c>
      <c r="C376" t="s">
        <v>3254</v>
      </c>
      <c r="D376" t="s">
        <v>1418</v>
      </c>
      <c r="E376" t="s">
        <v>3255</v>
      </c>
      <c r="F376" t="s">
        <v>3256</v>
      </c>
      <c r="G376" t="str">
        <f>"0"</f>
        <v>0</v>
      </c>
      <c r="H376" s="1">
        <v>38134</v>
      </c>
      <c r="I376" t="s">
        <v>221</v>
      </c>
      <c r="K376" t="s">
        <v>1939</v>
      </c>
      <c r="L376" t="s">
        <v>1940</v>
      </c>
      <c r="M376" t="s">
        <v>176</v>
      </c>
      <c r="N376">
        <v>2025</v>
      </c>
      <c r="O376" t="s">
        <v>677</v>
      </c>
      <c r="P376" t="s">
        <v>178</v>
      </c>
      <c r="Q376" t="s">
        <v>172</v>
      </c>
      <c r="R376" t="s">
        <v>510</v>
      </c>
      <c r="S376">
        <v>32267877</v>
      </c>
      <c r="BM376" t="s">
        <v>3257</v>
      </c>
    </row>
    <row r="377" spans="1:151" x14ac:dyDescent="0.2">
      <c r="A377">
        <v>19353</v>
      </c>
      <c r="B377" t="s">
        <v>3258</v>
      </c>
      <c r="C377" t="s">
        <v>3259</v>
      </c>
      <c r="E377" t="s">
        <v>3260</v>
      </c>
      <c r="F377" t="s">
        <v>171</v>
      </c>
      <c r="H377" s="1">
        <v>42492</v>
      </c>
      <c r="I377" t="s">
        <v>221</v>
      </c>
      <c r="J377" t="s">
        <v>3261</v>
      </c>
      <c r="K377" t="s">
        <v>1035</v>
      </c>
      <c r="L377" t="s">
        <v>1036</v>
      </c>
      <c r="M377" t="s">
        <v>224</v>
      </c>
      <c r="N377">
        <v>2016</v>
      </c>
      <c r="O377" t="s">
        <v>410</v>
      </c>
      <c r="P377" t="s">
        <v>178</v>
      </c>
      <c r="Q377" t="s">
        <v>185</v>
      </c>
    </row>
    <row r="378" spans="1:151" x14ac:dyDescent="0.2">
      <c r="A378">
        <v>19193</v>
      </c>
      <c r="B378" t="s">
        <v>3262</v>
      </c>
      <c r="C378" t="s">
        <v>3263</v>
      </c>
      <c r="E378" t="s">
        <v>3264</v>
      </c>
      <c r="F378" t="s">
        <v>171</v>
      </c>
      <c r="G378" t="s">
        <v>172</v>
      </c>
      <c r="H378" s="1">
        <v>35124</v>
      </c>
      <c r="I378" t="s">
        <v>173</v>
      </c>
      <c r="K378" t="s">
        <v>3265</v>
      </c>
      <c r="L378" t="s">
        <v>820</v>
      </c>
      <c r="M378" t="s">
        <v>306</v>
      </c>
      <c r="N378">
        <v>2016</v>
      </c>
      <c r="O378" t="s">
        <v>380</v>
      </c>
      <c r="P378" t="s">
        <v>178</v>
      </c>
      <c r="Q378" t="s">
        <v>172</v>
      </c>
      <c r="S378">
        <v>28704553</v>
      </c>
      <c r="T378" t="s">
        <v>196</v>
      </c>
      <c r="W378" t="s">
        <v>3266</v>
      </c>
      <c r="X378">
        <v>2157407270</v>
      </c>
      <c r="Y378" t="s">
        <v>186</v>
      </c>
      <c r="Z378" t="s">
        <v>282</v>
      </c>
      <c r="AA378">
        <v>2018</v>
      </c>
      <c r="AB378">
        <v>2018</v>
      </c>
      <c r="AC378" t="s">
        <v>3267</v>
      </c>
      <c r="AD378" t="s">
        <v>185</v>
      </c>
      <c r="AM378" t="s">
        <v>3268</v>
      </c>
      <c r="AS378">
        <v>3.5</v>
      </c>
      <c r="AT378" t="s">
        <v>188</v>
      </c>
      <c r="AU378" t="s">
        <v>189</v>
      </c>
      <c r="AV378" t="s">
        <v>190</v>
      </c>
      <c r="AW378" t="s">
        <v>264</v>
      </c>
      <c r="BM378" t="s">
        <v>3269</v>
      </c>
      <c r="BN378" t="s">
        <v>193</v>
      </c>
      <c r="BP378" t="s">
        <v>194</v>
      </c>
      <c r="BQ378" t="s">
        <v>195</v>
      </c>
      <c r="BS378">
        <v>14627</v>
      </c>
      <c r="BT378" t="s">
        <v>196</v>
      </c>
      <c r="BU378">
        <v>2676258337</v>
      </c>
      <c r="BZ378" t="s">
        <v>3270</v>
      </c>
      <c r="CC378" t="s">
        <v>3271</v>
      </c>
      <c r="CD378" t="s">
        <v>650</v>
      </c>
      <c r="CF378">
        <v>19025</v>
      </c>
      <c r="CG378" t="s">
        <v>196</v>
      </c>
      <c r="CH378">
        <v>2156537528</v>
      </c>
      <c r="CM378" t="s">
        <v>3272</v>
      </c>
      <c r="CP378" t="s">
        <v>194</v>
      </c>
      <c r="CQ378" t="s">
        <v>195</v>
      </c>
      <c r="CS378">
        <v>14627</v>
      </c>
      <c r="CT378" t="s">
        <v>196</v>
      </c>
      <c r="CU378">
        <v>2676258337</v>
      </c>
      <c r="ED378" t="s">
        <v>650</v>
      </c>
      <c r="EG378" t="s">
        <v>196</v>
      </c>
      <c r="EH378">
        <v>2156537528</v>
      </c>
      <c r="EM378" t="s">
        <v>3270</v>
      </c>
      <c r="EP378" t="s">
        <v>3271</v>
      </c>
      <c r="EQ378" t="s">
        <v>650</v>
      </c>
      <c r="ES378">
        <v>19025</v>
      </c>
      <c r="ET378" t="s">
        <v>196</v>
      </c>
      <c r="EU378">
        <v>2156537528</v>
      </c>
    </row>
    <row r="379" spans="1:151" x14ac:dyDescent="0.2">
      <c r="A379">
        <v>26482</v>
      </c>
      <c r="B379" t="s">
        <v>3273</v>
      </c>
      <c r="C379" t="s">
        <v>3263</v>
      </c>
      <c r="D379" t="s">
        <v>3274</v>
      </c>
      <c r="E379" t="s">
        <v>3275</v>
      </c>
      <c r="F379" t="s">
        <v>171</v>
      </c>
      <c r="G379" t="s">
        <v>172</v>
      </c>
      <c r="H379" s="1">
        <v>35851</v>
      </c>
      <c r="I379" t="s">
        <v>221</v>
      </c>
      <c r="K379" t="s">
        <v>1024</v>
      </c>
      <c r="L379" t="s">
        <v>1025</v>
      </c>
      <c r="M379" t="s">
        <v>176</v>
      </c>
      <c r="N379">
        <v>2019</v>
      </c>
      <c r="O379" t="s">
        <v>482</v>
      </c>
      <c r="P379" t="s">
        <v>178</v>
      </c>
      <c r="Q379" t="s">
        <v>172</v>
      </c>
      <c r="S379">
        <v>29855056</v>
      </c>
      <c r="T379" t="s">
        <v>196</v>
      </c>
      <c r="W379" t="s">
        <v>3276</v>
      </c>
      <c r="X379">
        <v>2164097153</v>
      </c>
      <c r="Y379" t="s">
        <v>186</v>
      </c>
      <c r="Z379" t="s">
        <v>282</v>
      </c>
      <c r="AA379">
        <v>2020</v>
      </c>
      <c r="AB379">
        <v>2020</v>
      </c>
      <c r="AC379" t="s">
        <v>382</v>
      </c>
      <c r="AD379" t="s">
        <v>172</v>
      </c>
      <c r="AS379">
        <v>3.28</v>
      </c>
      <c r="AT379" t="s">
        <v>188</v>
      </c>
      <c r="AU379" t="s">
        <v>189</v>
      </c>
      <c r="AV379" t="s">
        <v>190</v>
      </c>
      <c r="AW379" t="s">
        <v>264</v>
      </c>
      <c r="BM379" t="s">
        <v>3277</v>
      </c>
      <c r="BN379" t="s">
        <v>193</v>
      </c>
      <c r="BP379" t="s">
        <v>194</v>
      </c>
      <c r="BQ379" t="s">
        <v>195</v>
      </c>
      <c r="BS379">
        <v>14627</v>
      </c>
      <c r="BT379" t="s">
        <v>196</v>
      </c>
      <c r="BU379">
        <v>2164072964</v>
      </c>
      <c r="BZ379" t="s">
        <v>3278</v>
      </c>
      <c r="CC379" t="s">
        <v>1413</v>
      </c>
      <c r="CD379" t="s">
        <v>1414</v>
      </c>
      <c r="CF379">
        <v>44122</v>
      </c>
      <c r="CG379" t="s">
        <v>196</v>
      </c>
      <c r="CH379">
        <v>2164072964</v>
      </c>
      <c r="CM379" t="s">
        <v>3279</v>
      </c>
      <c r="CP379" t="s">
        <v>194</v>
      </c>
      <c r="CQ379" t="s">
        <v>195</v>
      </c>
      <c r="CS379">
        <v>14627</v>
      </c>
      <c r="CT379" t="s">
        <v>196</v>
      </c>
      <c r="CU379">
        <v>2164072964</v>
      </c>
      <c r="DZ379" t="s">
        <v>3280</v>
      </c>
      <c r="EC379" t="s">
        <v>3281</v>
      </c>
      <c r="ED379" t="s">
        <v>1414</v>
      </c>
      <c r="EF379">
        <v>850061024</v>
      </c>
      <c r="EG379" t="s">
        <v>196</v>
      </c>
      <c r="EH379">
        <v>2164072964</v>
      </c>
      <c r="EM379" t="s">
        <v>3278</v>
      </c>
      <c r="EP379" t="s">
        <v>1413</v>
      </c>
      <c r="EQ379" t="s">
        <v>1414</v>
      </c>
      <c r="ES379">
        <v>44122</v>
      </c>
      <c r="ET379" t="s">
        <v>196</v>
      </c>
      <c r="EU379">
        <v>2164072964</v>
      </c>
    </row>
    <row r="380" spans="1:151" x14ac:dyDescent="0.2">
      <c r="A380">
        <v>42637</v>
      </c>
      <c r="B380" t="s">
        <v>3282</v>
      </c>
      <c r="C380" t="s">
        <v>3283</v>
      </c>
      <c r="D380" t="s">
        <v>2148</v>
      </c>
      <c r="E380" t="s">
        <v>1213</v>
      </c>
      <c r="F380" t="s">
        <v>3284</v>
      </c>
      <c r="G380" t="str">
        <f>"0"</f>
        <v>0</v>
      </c>
      <c r="H380" s="1">
        <v>38275</v>
      </c>
      <c r="I380" t="s">
        <v>221</v>
      </c>
      <c r="K380" t="s">
        <v>3285</v>
      </c>
      <c r="L380" t="s">
        <v>1409</v>
      </c>
      <c r="M380" t="s">
        <v>176</v>
      </c>
      <c r="N380">
        <v>2025</v>
      </c>
      <c r="O380" t="s">
        <v>677</v>
      </c>
      <c r="P380" t="s">
        <v>178</v>
      </c>
      <c r="Q380" t="s">
        <v>172</v>
      </c>
      <c r="R380" t="s">
        <v>510</v>
      </c>
      <c r="S380">
        <v>32236699</v>
      </c>
      <c r="BM380" t="s">
        <v>3286</v>
      </c>
    </row>
    <row r="381" spans="1:151" x14ac:dyDescent="0.2">
      <c r="A381">
        <v>33554</v>
      </c>
      <c r="B381" t="s">
        <v>3287</v>
      </c>
      <c r="C381" t="s">
        <v>3288</v>
      </c>
      <c r="D381" t="s">
        <v>3289</v>
      </c>
      <c r="E381" t="s">
        <v>3290</v>
      </c>
      <c r="F381" t="s">
        <v>171</v>
      </c>
      <c r="G381" t="str">
        <f>"0"</f>
        <v>0</v>
      </c>
      <c r="K381" t="s">
        <v>453</v>
      </c>
      <c r="L381" t="s">
        <v>454</v>
      </c>
      <c r="M381" t="s">
        <v>205</v>
      </c>
      <c r="N381">
        <v>2020</v>
      </c>
      <c r="O381" t="s">
        <v>455</v>
      </c>
      <c r="P381" t="s">
        <v>178</v>
      </c>
      <c r="Q381" t="s">
        <v>172</v>
      </c>
      <c r="S381">
        <v>31524070</v>
      </c>
      <c r="T381" t="s">
        <v>226</v>
      </c>
      <c r="Y381" t="str">
        <f>"01AS"</f>
        <v>01AS</v>
      </c>
      <c r="Z381" t="s">
        <v>227</v>
      </c>
      <c r="AA381" t="s">
        <v>833</v>
      </c>
      <c r="AB381" t="s">
        <v>834</v>
      </c>
      <c r="AC381" t="s">
        <v>1236</v>
      </c>
      <c r="AD381" t="s">
        <v>172</v>
      </c>
      <c r="AS381">
        <v>3.49</v>
      </c>
      <c r="AT381" t="s">
        <v>429</v>
      </c>
      <c r="AU381" t="s">
        <v>235</v>
      </c>
      <c r="AV381" t="s">
        <v>236</v>
      </c>
      <c r="AW381" t="s">
        <v>264</v>
      </c>
      <c r="BM381" t="s">
        <v>3291</v>
      </c>
      <c r="BN381" t="s">
        <v>239</v>
      </c>
      <c r="BO381" t="s">
        <v>3292</v>
      </c>
      <c r="BP381" t="s">
        <v>241</v>
      </c>
      <c r="BQ381" t="s">
        <v>195</v>
      </c>
      <c r="BS381">
        <v>14627</v>
      </c>
      <c r="CD381" t="s">
        <v>195</v>
      </c>
      <c r="CM381" t="s">
        <v>3293</v>
      </c>
      <c r="CO381" t="s">
        <v>3292</v>
      </c>
      <c r="CP381" t="s">
        <v>3294</v>
      </c>
      <c r="CQ381" t="s">
        <v>270</v>
      </c>
      <c r="CS381" t="s">
        <v>3295</v>
      </c>
      <c r="CT381" t="s">
        <v>244</v>
      </c>
      <c r="CU381" t="s">
        <v>3296</v>
      </c>
    </row>
    <row r="382" spans="1:151" x14ac:dyDescent="0.2">
      <c r="A382">
        <v>12563</v>
      </c>
      <c r="B382" t="s">
        <v>3297</v>
      </c>
      <c r="C382" t="s">
        <v>3298</v>
      </c>
      <c r="D382" t="s">
        <v>654</v>
      </c>
      <c r="E382" t="s">
        <v>3299</v>
      </c>
      <c r="F382" t="s">
        <v>171</v>
      </c>
      <c r="G382" t="s">
        <v>172</v>
      </c>
      <c r="H382" s="1">
        <v>34268</v>
      </c>
      <c r="I382" t="s">
        <v>173</v>
      </c>
      <c r="K382" t="s">
        <v>3300</v>
      </c>
      <c r="L382" t="s">
        <v>577</v>
      </c>
      <c r="M382" t="s">
        <v>224</v>
      </c>
      <c r="N382">
        <v>2015</v>
      </c>
      <c r="O382" t="s">
        <v>692</v>
      </c>
      <c r="P382" t="s">
        <v>178</v>
      </c>
      <c r="Q382" t="s">
        <v>172</v>
      </c>
      <c r="S382">
        <v>27735978</v>
      </c>
      <c r="T382" t="s">
        <v>196</v>
      </c>
      <c r="W382" t="s">
        <v>3301</v>
      </c>
      <c r="X382">
        <v>2483459078</v>
      </c>
      <c r="Y382" t="s">
        <v>182</v>
      </c>
      <c r="Z382" t="s">
        <v>183</v>
      </c>
      <c r="AA382">
        <v>2016</v>
      </c>
      <c r="AB382">
        <v>2016</v>
      </c>
      <c r="AC382" t="s">
        <v>1786</v>
      </c>
      <c r="AD382" t="s">
        <v>185</v>
      </c>
      <c r="AS382">
        <v>3.3</v>
      </c>
      <c r="AT382" t="s">
        <v>188</v>
      </c>
      <c r="AU382" t="s">
        <v>189</v>
      </c>
      <c r="AV382" t="s">
        <v>190</v>
      </c>
      <c r="AW382" t="s">
        <v>264</v>
      </c>
      <c r="BM382" t="s">
        <v>3302</v>
      </c>
      <c r="BN382" t="s">
        <v>487</v>
      </c>
      <c r="BP382" t="s">
        <v>194</v>
      </c>
      <c r="BQ382" t="s">
        <v>195</v>
      </c>
      <c r="BS382">
        <v>14627</v>
      </c>
      <c r="BT382" t="s">
        <v>196</v>
      </c>
      <c r="BU382">
        <v>2487195844</v>
      </c>
      <c r="BZ382" t="s">
        <v>3303</v>
      </c>
      <c r="CC382" t="s">
        <v>3304</v>
      </c>
      <c r="CD382" t="s">
        <v>585</v>
      </c>
      <c r="CF382">
        <v>48642</v>
      </c>
      <c r="CG382" t="s">
        <v>196</v>
      </c>
      <c r="CH382">
        <v>9894863716</v>
      </c>
      <c r="CM382" t="s">
        <v>3305</v>
      </c>
      <c r="CP382" t="s">
        <v>194</v>
      </c>
      <c r="CQ382" t="s">
        <v>195</v>
      </c>
      <c r="CS382">
        <v>14611</v>
      </c>
      <c r="CT382" t="s">
        <v>196</v>
      </c>
      <c r="CU382">
        <v>2487195844</v>
      </c>
      <c r="EM382" t="s">
        <v>3303</v>
      </c>
      <c r="EP382" t="s">
        <v>3304</v>
      </c>
      <c r="EQ382" t="s">
        <v>585</v>
      </c>
      <c r="ES382">
        <v>48642</v>
      </c>
      <c r="ET382" t="s">
        <v>196</v>
      </c>
      <c r="EU382">
        <v>9894863716</v>
      </c>
    </row>
    <row r="383" spans="1:151" x14ac:dyDescent="0.2">
      <c r="A383">
        <v>37905</v>
      </c>
      <c r="B383" t="s">
        <v>3306</v>
      </c>
      <c r="C383" t="s">
        <v>3307</v>
      </c>
      <c r="D383" t="s">
        <v>3308</v>
      </c>
      <c r="E383" t="s">
        <v>3309</v>
      </c>
      <c r="F383" t="s">
        <v>171</v>
      </c>
      <c r="G383" t="str">
        <f>"0"</f>
        <v>0</v>
      </c>
      <c r="H383" s="1">
        <v>37184</v>
      </c>
      <c r="I383" t="s">
        <v>1571</v>
      </c>
      <c r="K383" t="s">
        <v>304</v>
      </c>
      <c r="L383" t="s">
        <v>305</v>
      </c>
      <c r="M383" t="s">
        <v>176</v>
      </c>
      <c r="N383">
        <v>2023</v>
      </c>
      <c r="O383" t="s">
        <v>1048</v>
      </c>
      <c r="P383" t="s">
        <v>178</v>
      </c>
      <c r="Q383" t="s">
        <v>172</v>
      </c>
      <c r="S383">
        <v>32099294</v>
      </c>
      <c r="T383" t="s">
        <v>226</v>
      </c>
      <c r="Y383" t="str">
        <f>"01AS"</f>
        <v>01AS</v>
      </c>
      <c r="Z383" t="s">
        <v>227</v>
      </c>
      <c r="AA383" t="s">
        <v>834</v>
      </c>
      <c r="AB383" t="s">
        <v>834</v>
      </c>
      <c r="AC383" t="s">
        <v>3310</v>
      </c>
      <c r="AD383" t="s">
        <v>172</v>
      </c>
      <c r="AS383">
        <v>3.38</v>
      </c>
      <c r="AU383" t="s">
        <v>472</v>
      </c>
      <c r="AV383" t="s">
        <v>473</v>
      </c>
      <c r="AW383" t="s">
        <v>264</v>
      </c>
      <c r="BO383" t="s">
        <v>3311</v>
      </c>
      <c r="BQ383" t="s">
        <v>195</v>
      </c>
      <c r="CD383" t="s">
        <v>195</v>
      </c>
      <c r="CM383" t="s">
        <v>3312</v>
      </c>
      <c r="CO383" t="s">
        <v>3311</v>
      </c>
      <c r="CP383" t="s">
        <v>3313</v>
      </c>
      <c r="CQ383" t="s">
        <v>541</v>
      </c>
      <c r="CS383" t="str">
        <f>"01581-3107"</f>
        <v>01581-3107</v>
      </c>
      <c r="CT383" t="s">
        <v>244</v>
      </c>
      <c r="CU383" t="s">
        <v>3314</v>
      </c>
    </row>
    <row r="384" spans="1:151" x14ac:dyDescent="0.2">
      <c r="A384">
        <v>38974</v>
      </c>
      <c r="B384" t="s">
        <v>3315</v>
      </c>
      <c r="C384" t="s">
        <v>3316</v>
      </c>
      <c r="D384" t="s">
        <v>3317</v>
      </c>
      <c r="E384" t="s">
        <v>3318</v>
      </c>
      <c r="F384" t="s">
        <v>171</v>
      </c>
      <c r="G384" t="str">
        <f>"0"</f>
        <v>0</v>
      </c>
      <c r="H384" s="1">
        <v>37394</v>
      </c>
      <c r="I384" t="s">
        <v>221</v>
      </c>
      <c r="K384" t="s">
        <v>1046</v>
      </c>
      <c r="L384" t="s">
        <v>1047</v>
      </c>
      <c r="M384" t="s">
        <v>306</v>
      </c>
      <c r="N384">
        <v>2023</v>
      </c>
      <c r="O384" t="s">
        <v>908</v>
      </c>
      <c r="P384" t="s">
        <v>178</v>
      </c>
      <c r="Q384" t="s">
        <v>172</v>
      </c>
      <c r="S384">
        <v>31763509</v>
      </c>
      <c r="T384" t="s">
        <v>226</v>
      </c>
      <c r="Y384" t="str">
        <f>"01AS"</f>
        <v>01AS</v>
      </c>
      <c r="Z384" t="s">
        <v>499</v>
      </c>
      <c r="AA384" t="s">
        <v>320</v>
      </c>
      <c r="AB384" t="s">
        <v>321</v>
      </c>
      <c r="AC384" t="s">
        <v>2066</v>
      </c>
      <c r="AD384" t="s">
        <v>185</v>
      </c>
      <c r="AM384" t="s">
        <v>2130</v>
      </c>
      <c r="AN384" t="s">
        <v>3319</v>
      </c>
      <c r="AS384">
        <v>3.13</v>
      </c>
      <c r="AU384" t="s">
        <v>235</v>
      </c>
      <c r="AV384" t="s">
        <v>823</v>
      </c>
      <c r="AW384" t="s">
        <v>294</v>
      </c>
      <c r="BM384" t="s">
        <v>3320</v>
      </c>
      <c r="BN384" t="s">
        <v>239</v>
      </c>
      <c r="BO384" t="s">
        <v>3321</v>
      </c>
      <c r="BP384" t="s">
        <v>241</v>
      </c>
      <c r="BQ384" t="s">
        <v>195</v>
      </c>
      <c r="BS384">
        <v>14627</v>
      </c>
      <c r="CD384" t="s">
        <v>195</v>
      </c>
      <c r="CM384" t="s">
        <v>3322</v>
      </c>
      <c r="CO384" t="s">
        <v>3321</v>
      </c>
      <c r="CP384" t="s">
        <v>241</v>
      </c>
      <c r="CQ384" t="s">
        <v>247</v>
      </c>
      <c r="CS384" t="s">
        <v>3323</v>
      </c>
      <c r="CT384" t="s">
        <v>244</v>
      </c>
      <c r="CU384" t="s">
        <v>3324</v>
      </c>
    </row>
    <row r="385" spans="1:151" x14ac:dyDescent="0.2">
      <c r="A385">
        <v>19168</v>
      </c>
      <c r="B385" t="s">
        <v>622</v>
      </c>
      <c r="C385" t="s">
        <v>3325</v>
      </c>
      <c r="D385" t="s">
        <v>169</v>
      </c>
      <c r="E385" t="s">
        <v>3326</v>
      </c>
      <c r="F385" t="s">
        <v>171</v>
      </c>
      <c r="G385" t="s">
        <v>172</v>
      </c>
      <c r="H385" s="1">
        <v>34786</v>
      </c>
      <c r="I385" t="s">
        <v>221</v>
      </c>
      <c r="K385" t="s">
        <v>439</v>
      </c>
      <c r="L385" t="s">
        <v>175</v>
      </c>
      <c r="M385" t="s">
        <v>224</v>
      </c>
      <c r="N385">
        <v>2016</v>
      </c>
      <c r="O385" t="s">
        <v>410</v>
      </c>
      <c r="P385" t="s">
        <v>363</v>
      </c>
      <c r="Q385" t="s">
        <v>172</v>
      </c>
      <c r="S385">
        <v>28220091</v>
      </c>
      <c r="T385" t="s">
        <v>196</v>
      </c>
      <c r="W385" t="s">
        <v>3327</v>
      </c>
      <c r="X385">
        <v>9896975804</v>
      </c>
      <c r="Y385" t="s">
        <v>186</v>
      </c>
      <c r="Z385" t="s">
        <v>282</v>
      </c>
      <c r="AA385">
        <v>2017</v>
      </c>
      <c r="AB385">
        <v>2017</v>
      </c>
      <c r="AC385" t="s">
        <v>1308</v>
      </c>
      <c r="AD385" t="s">
        <v>185</v>
      </c>
      <c r="AE385" t="s">
        <v>1307</v>
      </c>
      <c r="AS385">
        <v>3.58</v>
      </c>
      <c r="AT385" t="s">
        <v>188</v>
      </c>
      <c r="AU385" t="s">
        <v>189</v>
      </c>
      <c r="AV385" t="s">
        <v>190</v>
      </c>
      <c r="AW385" t="s">
        <v>237</v>
      </c>
      <c r="BM385" t="s">
        <v>824</v>
      </c>
      <c r="BN385" t="s">
        <v>193</v>
      </c>
      <c r="BP385" t="s">
        <v>194</v>
      </c>
      <c r="BQ385" t="s">
        <v>195</v>
      </c>
      <c r="BS385">
        <v>14627</v>
      </c>
      <c r="BT385" t="s">
        <v>196</v>
      </c>
      <c r="BU385">
        <v>9899928560</v>
      </c>
      <c r="BZ385" t="s">
        <v>3328</v>
      </c>
      <c r="CC385" t="s">
        <v>3329</v>
      </c>
      <c r="CD385" t="s">
        <v>585</v>
      </c>
      <c r="CF385">
        <v>486349444</v>
      </c>
      <c r="CG385" t="s">
        <v>196</v>
      </c>
      <c r="CH385">
        <v>9896975804</v>
      </c>
      <c r="CM385" t="s">
        <v>3330</v>
      </c>
      <c r="CP385" t="s">
        <v>194</v>
      </c>
      <c r="CQ385" t="s">
        <v>195</v>
      </c>
      <c r="CS385">
        <v>14627</v>
      </c>
      <c r="CT385" t="s">
        <v>196</v>
      </c>
      <c r="CU385">
        <v>9899928560</v>
      </c>
      <c r="ED385" t="s">
        <v>585</v>
      </c>
      <c r="EG385" t="s">
        <v>196</v>
      </c>
      <c r="EH385">
        <v>9896975804</v>
      </c>
      <c r="EM385" t="s">
        <v>3328</v>
      </c>
      <c r="EP385" t="s">
        <v>3329</v>
      </c>
      <c r="EQ385" t="s">
        <v>585</v>
      </c>
      <c r="ES385">
        <v>486349444</v>
      </c>
      <c r="ET385" t="s">
        <v>196</v>
      </c>
      <c r="EU385">
        <v>9896975804</v>
      </c>
    </row>
    <row r="386" spans="1:151" x14ac:dyDescent="0.2">
      <c r="A386">
        <v>12636</v>
      </c>
      <c r="B386" t="s">
        <v>622</v>
      </c>
      <c r="C386" t="s">
        <v>3325</v>
      </c>
      <c r="D386" t="s">
        <v>169</v>
      </c>
      <c r="E386" t="s">
        <v>3326</v>
      </c>
      <c r="F386" t="s">
        <v>171</v>
      </c>
      <c r="G386" t="s">
        <v>172</v>
      </c>
      <c r="H386" s="1">
        <v>34786</v>
      </c>
      <c r="I386" t="s">
        <v>221</v>
      </c>
      <c r="K386" t="s">
        <v>3331</v>
      </c>
      <c r="L386" t="s">
        <v>3332</v>
      </c>
      <c r="M386" t="s">
        <v>306</v>
      </c>
      <c r="N386">
        <v>2015</v>
      </c>
      <c r="O386" t="s">
        <v>517</v>
      </c>
      <c r="P386" t="s">
        <v>178</v>
      </c>
      <c r="Q386" t="s">
        <v>172</v>
      </c>
      <c r="S386">
        <v>28220091</v>
      </c>
      <c r="T386" t="s">
        <v>196</v>
      </c>
      <c r="W386" t="s">
        <v>3327</v>
      </c>
      <c r="X386">
        <v>9896975804</v>
      </c>
      <c r="Y386" t="s">
        <v>186</v>
      </c>
      <c r="Z386" t="s">
        <v>282</v>
      </c>
      <c r="AA386">
        <v>2017</v>
      </c>
      <c r="AB386">
        <v>2017</v>
      </c>
      <c r="AC386" t="s">
        <v>1308</v>
      </c>
      <c r="AD386" t="s">
        <v>185</v>
      </c>
      <c r="AE386" t="s">
        <v>1307</v>
      </c>
      <c r="AS386">
        <v>3.58</v>
      </c>
      <c r="AT386" t="s">
        <v>188</v>
      </c>
      <c r="AU386" t="s">
        <v>189</v>
      </c>
      <c r="AV386" t="s">
        <v>190</v>
      </c>
      <c r="AW386" t="s">
        <v>237</v>
      </c>
      <c r="BM386" t="s">
        <v>824</v>
      </c>
      <c r="BN386" t="s">
        <v>193</v>
      </c>
      <c r="BP386" t="s">
        <v>194</v>
      </c>
      <c r="BQ386" t="s">
        <v>195</v>
      </c>
      <c r="BS386">
        <v>14627</v>
      </c>
      <c r="BT386" t="s">
        <v>196</v>
      </c>
      <c r="BU386">
        <v>9899928560</v>
      </c>
      <c r="BZ386" t="s">
        <v>3328</v>
      </c>
      <c r="CC386" t="s">
        <v>3329</v>
      </c>
      <c r="CD386" t="s">
        <v>585</v>
      </c>
      <c r="CF386">
        <v>486349444</v>
      </c>
      <c r="CG386" t="s">
        <v>196</v>
      </c>
      <c r="CH386">
        <v>9896975804</v>
      </c>
      <c r="CM386" t="s">
        <v>3330</v>
      </c>
      <c r="CP386" t="s">
        <v>194</v>
      </c>
      <c r="CQ386" t="s">
        <v>195</v>
      </c>
      <c r="CS386">
        <v>14627</v>
      </c>
      <c r="CT386" t="s">
        <v>196</v>
      </c>
      <c r="CU386">
        <v>9899928560</v>
      </c>
      <c r="ED386" t="s">
        <v>585</v>
      </c>
      <c r="EG386" t="s">
        <v>196</v>
      </c>
      <c r="EH386">
        <v>9896975804</v>
      </c>
      <c r="EM386" t="s">
        <v>3328</v>
      </c>
      <c r="EP386" t="s">
        <v>3329</v>
      </c>
      <c r="EQ386" t="s">
        <v>585</v>
      </c>
      <c r="ES386">
        <v>486349444</v>
      </c>
      <c r="ET386" t="s">
        <v>196</v>
      </c>
      <c r="EU386">
        <v>9896975804</v>
      </c>
    </row>
    <row r="387" spans="1:151" x14ac:dyDescent="0.2">
      <c r="A387">
        <v>12757</v>
      </c>
      <c r="B387" t="s">
        <v>622</v>
      </c>
      <c r="C387" t="s">
        <v>3325</v>
      </c>
      <c r="D387" t="s">
        <v>169</v>
      </c>
      <c r="E387" t="s">
        <v>3326</v>
      </c>
      <c r="F387" t="s">
        <v>171</v>
      </c>
      <c r="G387" t="s">
        <v>172</v>
      </c>
      <c r="H387" s="1">
        <v>34786</v>
      </c>
      <c r="I387" t="s">
        <v>221</v>
      </c>
      <c r="K387" t="s">
        <v>1304</v>
      </c>
      <c r="L387" t="s">
        <v>633</v>
      </c>
      <c r="M387" t="s">
        <v>224</v>
      </c>
      <c r="N387">
        <v>2015</v>
      </c>
      <c r="O387" t="s">
        <v>692</v>
      </c>
      <c r="P387" t="s">
        <v>178</v>
      </c>
      <c r="Q387" t="s">
        <v>172</v>
      </c>
      <c r="S387">
        <v>28220091</v>
      </c>
      <c r="T387" t="s">
        <v>196</v>
      </c>
      <c r="W387" t="s">
        <v>3327</v>
      </c>
      <c r="X387">
        <v>9896975804</v>
      </c>
      <c r="Y387" t="s">
        <v>186</v>
      </c>
      <c r="Z387" t="s">
        <v>282</v>
      </c>
      <c r="AA387">
        <v>2017</v>
      </c>
      <c r="AB387">
        <v>2017</v>
      </c>
      <c r="AC387" t="s">
        <v>1308</v>
      </c>
      <c r="AD387" t="s">
        <v>185</v>
      </c>
      <c r="AE387" t="s">
        <v>1307</v>
      </c>
      <c r="AS387">
        <v>3.58</v>
      </c>
      <c r="AT387" t="s">
        <v>188</v>
      </c>
      <c r="AU387" t="s">
        <v>189</v>
      </c>
      <c r="AV387" t="s">
        <v>190</v>
      </c>
      <c r="AW387" t="s">
        <v>237</v>
      </c>
      <c r="BM387" t="s">
        <v>824</v>
      </c>
      <c r="BN387" t="s">
        <v>193</v>
      </c>
      <c r="BP387" t="s">
        <v>194</v>
      </c>
      <c r="BQ387" t="s">
        <v>195</v>
      </c>
      <c r="BS387">
        <v>14627</v>
      </c>
      <c r="BT387" t="s">
        <v>196</v>
      </c>
      <c r="BU387">
        <v>9899928560</v>
      </c>
      <c r="BZ387" t="s">
        <v>3328</v>
      </c>
      <c r="CC387" t="s">
        <v>3329</v>
      </c>
      <c r="CD387" t="s">
        <v>585</v>
      </c>
      <c r="CF387">
        <v>486349444</v>
      </c>
      <c r="CG387" t="s">
        <v>196</v>
      </c>
      <c r="CH387">
        <v>9896975804</v>
      </c>
      <c r="CM387" t="s">
        <v>3330</v>
      </c>
      <c r="CP387" t="s">
        <v>194</v>
      </c>
      <c r="CQ387" t="s">
        <v>195</v>
      </c>
      <c r="CS387">
        <v>14627</v>
      </c>
      <c r="CT387" t="s">
        <v>196</v>
      </c>
      <c r="CU387">
        <v>9899928560</v>
      </c>
      <c r="ED387" t="s">
        <v>585</v>
      </c>
      <c r="EG387" t="s">
        <v>196</v>
      </c>
      <c r="EH387">
        <v>9896975804</v>
      </c>
      <c r="EM387" t="s">
        <v>3328</v>
      </c>
      <c r="EP387" t="s">
        <v>3329</v>
      </c>
      <c r="EQ387" t="s">
        <v>585</v>
      </c>
      <c r="ES387">
        <v>486349444</v>
      </c>
      <c r="ET387" t="s">
        <v>196</v>
      </c>
      <c r="EU387">
        <v>9896975804</v>
      </c>
    </row>
    <row r="388" spans="1:151" x14ac:dyDescent="0.2">
      <c r="A388">
        <v>12758</v>
      </c>
      <c r="B388" t="s">
        <v>622</v>
      </c>
      <c r="C388" t="s">
        <v>3325</v>
      </c>
      <c r="D388" t="s">
        <v>169</v>
      </c>
      <c r="E388" t="s">
        <v>3326</v>
      </c>
      <c r="F388" t="s">
        <v>171</v>
      </c>
      <c r="G388" t="s">
        <v>172</v>
      </c>
      <c r="H388" s="1">
        <v>34786</v>
      </c>
      <c r="I388" t="s">
        <v>221</v>
      </c>
      <c r="K388" t="s">
        <v>3333</v>
      </c>
      <c r="L388" t="s">
        <v>3334</v>
      </c>
      <c r="M388" t="s">
        <v>224</v>
      </c>
      <c r="N388">
        <v>2015</v>
      </c>
      <c r="O388" t="s">
        <v>692</v>
      </c>
      <c r="P388" t="s">
        <v>178</v>
      </c>
      <c r="Q388" t="s">
        <v>172</v>
      </c>
      <c r="S388">
        <v>28220091</v>
      </c>
      <c r="T388" t="s">
        <v>196</v>
      </c>
      <c r="W388" t="s">
        <v>3327</v>
      </c>
      <c r="X388">
        <v>9896975804</v>
      </c>
      <c r="Y388" t="s">
        <v>186</v>
      </c>
      <c r="Z388" t="s">
        <v>282</v>
      </c>
      <c r="AA388">
        <v>2017</v>
      </c>
      <c r="AB388">
        <v>2017</v>
      </c>
      <c r="AC388" t="s">
        <v>1308</v>
      </c>
      <c r="AD388" t="s">
        <v>185</v>
      </c>
      <c r="AE388" t="s">
        <v>1307</v>
      </c>
      <c r="AS388">
        <v>3.58</v>
      </c>
      <c r="AT388" t="s">
        <v>188</v>
      </c>
      <c r="AU388" t="s">
        <v>189</v>
      </c>
      <c r="AV388" t="s">
        <v>190</v>
      </c>
      <c r="AW388" t="s">
        <v>237</v>
      </c>
      <c r="BM388" t="s">
        <v>824</v>
      </c>
      <c r="BN388" t="s">
        <v>193</v>
      </c>
      <c r="BP388" t="s">
        <v>194</v>
      </c>
      <c r="BQ388" t="s">
        <v>195</v>
      </c>
      <c r="BS388">
        <v>14627</v>
      </c>
      <c r="BT388" t="s">
        <v>196</v>
      </c>
      <c r="BU388">
        <v>9899928560</v>
      </c>
      <c r="BZ388" t="s">
        <v>3328</v>
      </c>
      <c r="CC388" t="s">
        <v>3329</v>
      </c>
      <c r="CD388" t="s">
        <v>585</v>
      </c>
      <c r="CF388">
        <v>486349444</v>
      </c>
      <c r="CG388" t="s">
        <v>196</v>
      </c>
      <c r="CH388">
        <v>9896975804</v>
      </c>
      <c r="CM388" t="s">
        <v>3330</v>
      </c>
      <c r="CP388" t="s">
        <v>194</v>
      </c>
      <c r="CQ388" t="s">
        <v>195</v>
      </c>
      <c r="CS388">
        <v>14627</v>
      </c>
      <c r="CT388" t="s">
        <v>196</v>
      </c>
      <c r="CU388">
        <v>9899928560</v>
      </c>
      <c r="ED388" t="s">
        <v>585</v>
      </c>
      <c r="EG388" t="s">
        <v>196</v>
      </c>
      <c r="EH388">
        <v>9896975804</v>
      </c>
      <c r="EM388" t="s">
        <v>3328</v>
      </c>
      <c r="EP388" t="s">
        <v>3329</v>
      </c>
      <c r="EQ388" t="s">
        <v>585</v>
      </c>
      <c r="ES388">
        <v>486349444</v>
      </c>
      <c r="ET388" t="s">
        <v>196</v>
      </c>
      <c r="EU388">
        <v>9896975804</v>
      </c>
    </row>
    <row r="389" spans="1:151" x14ac:dyDescent="0.2">
      <c r="A389">
        <v>24782</v>
      </c>
      <c r="B389" t="s">
        <v>3170</v>
      </c>
      <c r="C389" t="s">
        <v>3335</v>
      </c>
      <c r="D389" t="s">
        <v>201</v>
      </c>
      <c r="E389" t="s">
        <v>3336</v>
      </c>
      <c r="F389" t="s">
        <v>171</v>
      </c>
      <c r="G389" t="s">
        <v>172</v>
      </c>
      <c r="H389" s="1">
        <v>35581</v>
      </c>
      <c r="I389" t="s">
        <v>221</v>
      </c>
      <c r="K389" t="s">
        <v>2902</v>
      </c>
      <c r="L389" t="s">
        <v>2903</v>
      </c>
      <c r="M389" t="s">
        <v>224</v>
      </c>
      <c r="N389">
        <v>2018</v>
      </c>
      <c r="O389" t="s">
        <v>354</v>
      </c>
      <c r="P389" t="s">
        <v>178</v>
      </c>
      <c r="Q389" t="s">
        <v>172</v>
      </c>
      <c r="R389" t="s">
        <v>510</v>
      </c>
      <c r="S389">
        <v>29291441</v>
      </c>
      <c r="BM389" t="s">
        <v>3337</v>
      </c>
    </row>
    <row r="390" spans="1:151" x14ac:dyDescent="0.2">
      <c r="A390">
        <v>25728</v>
      </c>
      <c r="B390" t="s">
        <v>3338</v>
      </c>
      <c r="C390" t="s">
        <v>3339</v>
      </c>
      <c r="E390" t="s">
        <v>3340</v>
      </c>
      <c r="F390" t="s">
        <v>171</v>
      </c>
      <c r="G390" t="s">
        <v>172</v>
      </c>
      <c r="H390" s="1">
        <v>32264</v>
      </c>
      <c r="I390" t="s">
        <v>221</v>
      </c>
      <c r="K390" t="s">
        <v>769</v>
      </c>
      <c r="L390" t="s">
        <v>770</v>
      </c>
      <c r="M390" t="s">
        <v>176</v>
      </c>
      <c r="N390">
        <v>2018</v>
      </c>
      <c r="O390" t="s">
        <v>612</v>
      </c>
      <c r="P390" t="s">
        <v>178</v>
      </c>
      <c r="Q390" t="s">
        <v>172</v>
      </c>
      <c r="S390">
        <v>29672981</v>
      </c>
      <c r="T390" t="s">
        <v>196</v>
      </c>
      <c r="Y390" t="s">
        <v>613</v>
      </c>
      <c r="Z390" t="s">
        <v>614</v>
      </c>
      <c r="AA390" t="s">
        <v>615</v>
      </c>
      <c r="AB390" t="s">
        <v>259</v>
      </c>
      <c r="AC390" t="s">
        <v>187</v>
      </c>
      <c r="AD390" t="s">
        <v>185</v>
      </c>
      <c r="AS390" t="str">
        <f>"0"</f>
        <v>0</v>
      </c>
      <c r="AT390" t="s">
        <v>188</v>
      </c>
      <c r="AU390" t="s">
        <v>647</v>
      </c>
      <c r="AV390" t="s">
        <v>190</v>
      </c>
      <c r="AW390" t="s">
        <v>264</v>
      </c>
      <c r="BM390" t="s">
        <v>3341</v>
      </c>
      <c r="BP390" t="s">
        <v>3342</v>
      </c>
      <c r="BQ390" t="s">
        <v>195</v>
      </c>
      <c r="BS390">
        <v>14445</v>
      </c>
      <c r="BT390" t="s">
        <v>196</v>
      </c>
      <c r="BU390">
        <v>5853143957</v>
      </c>
      <c r="BZ390" t="s">
        <v>3341</v>
      </c>
      <c r="CC390" t="s">
        <v>3342</v>
      </c>
      <c r="CD390" t="s">
        <v>195</v>
      </c>
      <c r="CF390">
        <v>14445</v>
      </c>
      <c r="CG390" t="s">
        <v>196</v>
      </c>
      <c r="CH390">
        <v>5853143957</v>
      </c>
      <c r="CM390" t="s">
        <v>3341</v>
      </c>
      <c r="CP390" t="s">
        <v>3342</v>
      </c>
      <c r="CQ390" t="s">
        <v>195</v>
      </c>
      <c r="CS390">
        <v>14445</v>
      </c>
      <c r="CT390" t="s">
        <v>196</v>
      </c>
      <c r="CU390">
        <v>5853143957</v>
      </c>
      <c r="DM390" t="s">
        <v>3343</v>
      </c>
      <c r="DP390" t="s">
        <v>3344</v>
      </c>
      <c r="DQ390" t="s">
        <v>195</v>
      </c>
      <c r="DS390">
        <v>14445</v>
      </c>
      <c r="DT390" t="s">
        <v>226</v>
      </c>
      <c r="DU390">
        <v>5853143276</v>
      </c>
      <c r="DX390" t="s">
        <v>3345</v>
      </c>
      <c r="DY390" t="s">
        <v>406</v>
      </c>
    </row>
    <row r="391" spans="1:151" x14ac:dyDescent="0.2">
      <c r="A391">
        <v>23721</v>
      </c>
      <c r="B391" t="s">
        <v>3346</v>
      </c>
      <c r="C391" t="s">
        <v>3347</v>
      </c>
      <c r="E391" t="s">
        <v>3348</v>
      </c>
      <c r="F391" t="s">
        <v>171</v>
      </c>
      <c r="G391" t="s">
        <v>172</v>
      </c>
      <c r="H391" s="1">
        <v>34744</v>
      </c>
      <c r="I391" t="s">
        <v>221</v>
      </c>
      <c r="K391" t="s">
        <v>798</v>
      </c>
      <c r="L391" t="s">
        <v>799</v>
      </c>
      <c r="M391" t="s">
        <v>224</v>
      </c>
      <c r="N391">
        <v>2017</v>
      </c>
      <c r="O391" t="s">
        <v>441</v>
      </c>
      <c r="P391" t="s">
        <v>178</v>
      </c>
      <c r="Q391" t="s">
        <v>172</v>
      </c>
      <c r="S391">
        <v>28357605</v>
      </c>
      <c r="T391" t="s">
        <v>196</v>
      </c>
      <c r="W391" t="s">
        <v>3349</v>
      </c>
      <c r="X391">
        <v>3524556073</v>
      </c>
      <c r="Y391" t="s">
        <v>802</v>
      </c>
      <c r="Z391" t="s">
        <v>1583</v>
      </c>
      <c r="AA391">
        <v>2017</v>
      </c>
      <c r="AB391">
        <v>2017</v>
      </c>
      <c r="AC391" t="s">
        <v>1584</v>
      </c>
      <c r="AD391" t="s">
        <v>185</v>
      </c>
      <c r="AM391" t="s">
        <v>3230</v>
      </c>
      <c r="AS391">
        <v>4</v>
      </c>
      <c r="AT391" t="s">
        <v>188</v>
      </c>
      <c r="AU391" t="s">
        <v>189</v>
      </c>
      <c r="AV391" t="s">
        <v>190</v>
      </c>
      <c r="AW391" t="s">
        <v>264</v>
      </c>
      <c r="BM391" t="s">
        <v>3350</v>
      </c>
      <c r="BN391" t="s">
        <v>487</v>
      </c>
      <c r="BP391" t="s">
        <v>194</v>
      </c>
      <c r="BQ391" t="s">
        <v>195</v>
      </c>
      <c r="BS391">
        <v>14627</v>
      </c>
      <c r="BT391" t="s">
        <v>196</v>
      </c>
      <c r="BU391">
        <v>3526300300</v>
      </c>
      <c r="BZ391" t="s">
        <v>3351</v>
      </c>
      <c r="CC391" t="s">
        <v>3352</v>
      </c>
      <c r="CD391" t="s">
        <v>214</v>
      </c>
      <c r="CF391">
        <v>32757</v>
      </c>
      <c r="CG391" t="s">
        <v>196</v>
      </c>
      <c r="CH391">
        <v>3524556071</v>
      </c>
      <c r="CM391" t="s">
        <v>3353</v>
      </c>
      <c r="CP391" t="s">
        <v>194</v>
      </c>
      <c r="CQ391" t="s">
        <v>195</v>
      </c>
      <c r="CS391">
        <v>14604</v>
      </c>
      <c r="CT391" t="s">
        <v>196</v>
      </c>
      <c r="CU391">
        <v>3526300300</v>
      </c>
      <c r="EM391" t="s">
        <v>3351</v>
      </c>
      <c r="EP391" t="s">
        <v>3352</v>
      </c>
      <c r="EQ391" t="s">
        <v>214</v>
      </c>
      <c r="ES391">
        <v>32757</v>
      </c>
      <c r="ET391" t="s">
        <v>196</v>
      </c>
      <c r="EU391">
        <v>3524556071</v>
      </c>
    </row>
    <row r="392" spans="1:151" x14ac:dyDescent="0.2">
      <c r="A392">
        <v>37790</v>
      </c>
      <c r="B392" t="s">
        <v>3354</v>
      </c>
      <c r="C392" t="s">
        <v>3355</v>
      </c>
      <c r="D392" t="s">
        <v>3356</v>
      </c>
      <c r="E392" t="s">
        <v>3357</v>
      </c>
      <c r="F392" t="s">
        <v>171</v>
      </c>
      <c r="G392" t="str">
        <f>"0"</f>
        <v>0</v>
      </c>
      <c r="H392" s="1">
        <v>37481</v>
      </c>
      <c r="I392" t="s">
        <v>173</v>
      </c>
      <c r="K392" t="s">
        <v>515</v>
      </c>
      <c r="L392" t="s">
        <v>516</v>
      </c>
      <c r="M392" t="s">
        <v>176</v>
      </c>
      <c r="N392">
        <v>2023</v>
      </c>
      <c r="O392" t="s">
        <v>1048</v>
      </c>
      <c r="P392" t="s">
        <v>178</v>
      </c>
      <c r="Q392" t="s">
        <v>172</v>
      </c>
      <c r="S392">
        <v>31789219</v>
      </c>
      <c r="T392" t="s">
        <v>226</v>
      </c>
      <c r="Y392" t="str">
        <f>"04HSEAS"</f>
        <v>04HSEAS</v>
      </c>
      <c r="Z392" t="s">
        <v>499</v>
      </c>
      <c r="AA392" t="s">
        <v>320</v>
      </c>
      <c r="AB392" t="s">
        <v>321</v>
      </c>
      <c r="AC392" t="s">
        <v>3358</v>
      </c>
      <c r="AD392" t="s">
        <v>185</v>
      </c>
      <c r="AS392">
        <v>3.87</v>
      </c>
      <c r="AU392" t="s">
        <v>235</v>
      </c>
      <c r="AV392" t="s">
        <v>236</v>
      </c>
      <c r="AW392" t="s">
        <v>952</v>
      </c>
      <c r="BM392" t="s">
        <v>3359</v>
      </c>
      <c r="BN392" t="s">
        <v>239</v>
      </c>
      <c r="BO392" t="s">
        <v>3360</v>
      </c>
      <c r="BP392" t="s">
        <v>241</v>
      </c>
      <c r="BQ392" t="s">
        <v>195</v>
      </c>
      <c r="BS392">
        <v>14627</v>
      </c>
      <c r="CD392" t="s">
        <v>195</v>
      </c>
      <c r="CM392" t="s">
        <v>3361</v>
      </c>
      <c r="CO392" t="s">
        <v>3360</v>
      </c>
      <c r="CP392" t="s">
        <v>3362</v>
      </c>
      <c r="CQ392" t="s">
        <v>735</v>
      </c>
      <c r="CS392" t="s">
        <v>3363</v>
      </c>
      <c r="CT392" t="s">
        <v>244</v>
      </c>
      <c r="CU392" t="s">
        <v>3364</v>
      </c>
    </row>
    <row r="393" spans="1:151" x14ac:dyDescent="0.2">
      <c r="A393">
        <v>27127</v>
      </c>
      <c r="B393" t="s">
        <v>3365</v>
      </c>
      <c r="C393" t="s">
        <v>3366</v>
      </c>
      <c r="D393" t="s">
        <v>3367</v>
      </c>
      <c r="E393" t="s">
        <v>3368</v>
      </c>
      <c r="F393" t="s">
        <v>171</v>
      </c>
      <c r="G393" t="s">
        <v>172</v>
      </c>
      <c r="H393" s="1">
        <v>35583</v>
      </c>
      <c r="I393" t="s">
        <v>221</v>
      </c>
      <c r="K393" t="s">
        <v>439</v>
      </c>
      <c r="L393" t="s">
        <v>175</v>
      </c>
      <c r="M393" t="s">
        <v>224</v>
      </c>
      <c r="N393">
        <v>2019</v>
      </c>
      <c r="O393" t="s">
        <v>279</v>
      </c>
      <c r="P393" t="s">
        <v>363</v>
      </c>
      <c r="Q393" t="s">
        <v>172</v>
      </c>
      <c r="S393">
        <v>30976047</v>
      </c>
      <c r="T393" t="s">
        <v>3369</v>
      </c>
      <c r="U393" t="s">
        <v>180</v>
      </c>
      <c r="V393" s="2">
        <v>43968</v>
      </c>
      <c r="W393" t="s">
        <v>3370</v>
      </c>
      <c r="X393">
        <v>27833032842</v>
      </c>
      <c r="Y393" t="s">
        <v>186</v>
      </c>
      <c r="Z393" t="s">
        <v>282</v>
      </c>
      <c r="AA393">
        <v>2020</v>
      </c>
      <c r="AB393">
        <v>2020</v>
      </c>
      <c r="AC393" t="s">
        <v>696</v>
      </c>
      <c r="AD393" t="s">
        <v>185</v>
      </c>
      <c r="AM393" t="s">
        <v>412</v>
      </c>
      <c r="AS393">
        <v>4</v>
      </c>
      <c r="AT393" t="s">
        <v>188</v>
      </c>
      <c r="AU393" t="s">
        <v>189</v>
      </c>
      <c r="AV393" t="s">
        <v>190</v>
      </c>
      <c r="AW393" t="s">
        <v>191</v>
      </c>
      <c r="BM393" t="s">
        <v>3371</v>
      </c>
      <c r="BN393" t="s">
        <v>416</v>
      </c>
      <c r="BP393" t="s">
        <v>194</v>
      </c>
      <c r="BQ393" t="s">
        <v>195</v>
      </c>
      <c r="BS393">
        <v>14627</v>
      </c>
      <c r="BT393" t="s">
        <v>196</v>
      </c>
      <c r="BU393">
        <v>4433703726</v>
      </c>
      <c r="CM393" t="s">
        <v>215</v>
      </c>
      <c r="CP393" t="s">
        <v>194</v>
      </c>
      <c r="CQ393" t="s">
        <v>195</v>
      </c>
      <c r="CS393">
        <v>14611</v>
      </c>
      <c r="CT393" t="s">
        <v>196</v>
      </c>
      <c r="CU393">
        <v>4433703726</v>
      </c>
      <c r="DM393" t="s">
        <v>3372</v>
      </c>
      <c r="DP393" t="s">
        <v>3373</v>
      </c>
      <c r="DR393" t="s">
        <v>3374</v>
      </c>
      <c r="DS393">
        <v>2191</v>
      </c>
      <c r="DT393" t="s">
        <v>3375</v>
      </c>
      <c r="DU393">
        <v>27833032842</v>
      </c>
      <c r="DX393" t="s">
        <v>3376</v>
      </c>
      <c r="DY393" t="s">
        <v>406</v>
      </c>
    </row>
    <row r="394" spans="1:151" x14ac:dyDescent="0.2">
      <c r="A394">
        <v>29931</v>
      </c>
      <c r="B394" t="s">
        <v>3365</v>
      </c>
      <c r="C394" t="s">
        <v>3366</v>
      </c>
      <c r="D394" t="s">
        <v>3367</v>
      </c>
      <c r="E394" t="s">
        <v>3368</v>
      </c>
      <c r="F394" t="s">
        <v>171</v>
      </c>
      <c r="G394" t="s">
        <v>172</v>
      </c>
      <c r="H394" s="1">
        <v>35583</v>
      </c>
      <c r="I394" t="s">
        <v>221</v>
      </c>
      <c r="K394" t="s">
        <v>3377</v>
      </c>
      <c r="L394" t="s">
        <v>3378</v>
      </c>
      <c r="M394" t="s">
        <v>224</v>
      </c>
      <c r="N394">
        <v>2019</v>
      </c>
      <c r="O394" t="s">
        <v>279</v>
      </c>
      <c r="P394" t="s">
        <v>178</v>
      </c>
      <c r="Q394" t="s">
        <v>172</v>
      </c>
      <c r="S394">
        <v>30976047</v>
      </c>
      <c r="T394" t="s">
        <v>3369</v>
      </c>
      <c r="U394" t="s">
        <v>180</v>
      </c>
      <c r="V394" s="2">
        <v>43968</v>
      </c>
      <c r="W394" t="s">
        <v>3370</v>
      </c>
      <c r="X394">
        <v>27833032842</v>
      </c>
      <c r="Y394" t="s">
        <v>186</v>
      </c>
      <c r="Z394" t="s">
        <v>282</v>
      </c>
      <c r="AA394">
        <v>2020</v>
      </c>
      <c r="AB394">
        <v>2020</v>
      </c>
      <c r="AC394" t="s">
        <v>696</v>
      </c>
      <c r="AD394" t="s">
        <v>185</v>
      </c>
      <c r="AM394" t="s">
        <v>412</v>
      </c>
      <c r="AS394">
        <v>4</v>
      </c>
      <c r="AT394" t="s">
        <v>188</v>
      </c>
      <c r="AU394" t="s">
        <v>189</v>
      </c>
      <c r="AV394" t="s">
        <v>190</v>
      </c>
      <c r="AW394" t="s">
        <v>191</v>
      </c>
      <c r="BM394" t="s">
        <v>3371</v>
      </c>
      <c r="BN394" t="s">
        <v>416</v>
      </c>
      <c r="BP394" t="s">
        <v>194</v>
      </c>
      <c r="BQ394" t="s">
        <v>195</v>
      </c>
      <c r="BS394">
        <v>14627</v>
      </c>
      <c r="BT394" t="s">
        <v>196</v>
      </c>
      <c r="BU394">
        <v>4433703726</v>
      </c>
      <c r="CM394" t="s">
        <v>215</v>
      </c>
      <c r="CP394" t="s">
        <v>194</v>
      </c>
      <c r="CQ394" t="s">
        <v>195</v>
      </c>
      <c r="CS394">
        <v>14611</v>
      </c>
      <c r="CT394" t="s">
        <v>196</v>
      </c>
      <c r="CU394">
        <v>4433703726</v>
      </c>
      <c r="DM394" t="s">
        <v>3372</v>
      </c>
      <c r="DP394" t="s">
        <v>3373</v>
      </c>
      <c r="DR394" t="s">
        <v>3374</v>
      </c>
      <c r="DS394">
        <v>2191</v>
      </c>
      <c r="DT394" t="s">
        <v>3375</v>
      </c>
      <c r="DU394">
        <v>27833032842</v>
      </c>
      <c r="DX394" t="s">
        <v>3376</v>
      </c>
      <c r="DY394" t="s">
        <v>406</v>
      </c>
    </row>
    <row r="395" spans="1:151" x14ac:dyDescent="0.2">
      <c r="A395">
        <v>23341</v>
      </c>
      <c r="B395" t="s">
        <v>3379</v>
      </c>
      <c r="C395" t="s">
        <v>3380</v>
      </c>
      <c r="D395" t="s">
        <v>1436</v>
      </c>
      <c r="E395" t="s">
        <v>3381</v>
      </c>
      <c r="F395" t="s">
        <v>171</v>
      </c>
      <c r="G395" t="s">
        <v>172</v>
      </c>
      <c r="H395" s="1">
        <v>35482</v>
      </c>
      <c r="I395" t="s">
        <v>221</v>
      </c>
      <c r="K395" t="s">
        <v>1074</v>
      </c>
      <c r="L395" t="s">
        <v>3382</v>
      </c>
      <c r="M395" t="s">
        <v>306</v>
      </c>
      <c r="N395">
        <v>2017</v>
      </c>
      <c r="O395" t="s">
        <v>646</v>
      </c>
      <c r="P395" t="s">
        <v>178</v>
      </c>
      <c r="Q395" t="s">
        <v>172</v>
      </c>
      <c r="S395">
        <v>29290857</v>
      </c>
      <c r="T395" t="s">
        <v>693</v>
      </c>
      <c r="W395" t="s">
        <v>3383</v>
      </c>
      <c r="X395">
        <v>5855002112</v>
      </c>
      <c r="Y395" t="s">
        <v>186</v>
      </c>
      <c r="Z395" t="s">
        <v>282</v>
      </c>
      <c r="AA395">
        <v>2019</v>
      </c>
      <c r="AB395">
        <v>2019</v>
      </c>
      <c r="AC395" t="s">
        <v>885</v>
      </c>
      <c r="AD395" t="s">
        <v>185</v>
      </c>
      <c r="AM395" t="s">
        <v>3384</v>
      </c>
      <c r="AS395">
        <v>3.9</v>
      </c>
      <c r="AT395" t="s">
        <v>188</v>
      </c>
      <c r="AU395" t="s">
        <v>189</v>
      </c>
      <c r="AV395" t="s">
        <v>190</v>
      </c>
      <c r="AW395" t="s">
        <v>715</v>
      </c>
      <c r="BM395" t="s">
        <v>3385</v>
      </c>
      <c r="BN395" t="s">
        <v>193</v>
      </c>
      <c r="BP395" t="s">
        <v>194</v>
      </c>
      <c r="BQ395" t="s">
        <v>195</v>
      </c>
      <c r="BS395">
        <v>14627</v>
      </c>
      <c r="BT395" t="s">
        <v>196</v>
      </c>
      <c r="BU395">
        <v>5855238668</v>
      </c>
      <c r="CM395" t="s">
        <v>863</v>
      </c>
      <c r="CP395" t="s">
        <v>194</v>
      </c>
      <c r="CQ395" t="s">
        <v>195</v>
      </c>
      <c r="CS395">
        <v>14627</v>
      </c>
      <c r="CT395" t="s">
        <v>196</v>
      </c>
      <c r="CU395">
        <v>5855002112</v>
      </c>
    </row>
    <row r="396" spans="1:151" x14ac:dyDescent="0.2">
      <c r="A396">
        <v>44895</v>
      </c>
      <c r="B396" t="s">
        <v>3386</v>
      </c>
      <c r="C396" t="s">
        <v>3387</v>
      </c>
      <c r="E396" t="s">
        <v>3388</v>
      </c>
      <c r="F396" t="s">
        <v>171</v>
      </c>
      <c r="G396" t="str">
        <f>"0"</f>
        <v>0</v>
      </c>
      <c r="H396" s="1">
        <v>38000</v>
      </c>
      <c r="I396" t="s">
        <v>221</v>
      </c>
      <c r="K396" t="s">
        <v>2514</v>
      </c>
      <c r="L396" t="s">
        <v>2515</v>
      </c>
      <c r="M396" t="s">
        <v>176</v>
      </c>
      <c r="N396">
        <v>2025</v>
      </c>
      <c r="O396" t="s">
        <v>677</v>
      </c>
      <c r="P396" t="s">
        <v>178</v>
      </c>
      <c r="Q396" t="s">
        <v>172</v>
      </c>
      <c r="S396">
        <v>32319262</v>
      </c>
      <c r="T396" t="s">
        <v>226</v>
      </c>
      <c r="Y396" t="str">
        <f>"01AS"</f>
        <v>01AS</v>
      </c>
      <c r="Z396" t="s">
        <v>499</v>
      </c>
      <c r="AA396" t="s">
        <v>320</v>
      </c>
      <c r="AB396" t="s">
        <v>321</v>
      </c>
      <c r="AC396" t="s">
        <v>1334</v>
      </c>
      <c r="AD396" t="s">
        <v>185</v>
      </c>
      <c r="AE396" t="s">
        <v>1260</v>
      </c>
      <c r="AS396">
        <v>3.39</v>
      </c>
      <c r="AU396" t="s">
        <v>472</v>
      </c>
      <c r="AV396" t="s">
        <v>473</v>
      </c>
      <c r="AW396" t="s">
        <v>715</v>
      </c>
      <c r="BM396" t="s">
        <v>3389</v>
      </c>
      <c r="BN396" t="s">
        <v>239</v>
      </c>
      <c r="BO396" t="s">
        <v>3390</v>
      </c>
      <c r="BP396" t="s">
        <v>241</v>
      </c>
      <c r="BQ396" t="s">
        <v>195</v>
      </c>
      <c r="BS396">
        <v>14627</v>
      </c>
      <c r="CD396" t="s">
        <v>195</v>
      </c>
      <c r="CM396" t="s">
        <v>3391</v>
      </c>
      <c r="CO396" t="s">
        <v>3390</v>
      </c>
      <c r="CP396" t="s">
        <v>3392</v>
      </c>
      <c r="CQ396" t="s">
        <v>735</v>
      </c>
      <c r="CS396" t="s">
        <v>3393</v>
      </c>
      <c r="CT396" t="s">
        <v>244</v>
      </c>
      <c r="CU396" t="s">
        <v>3394</v>
      </c>
    </row>
    <row r="397" spans="1:151" x14ac:dyDescent="0.2">
      <c r="A397">
        <v>45814</v>
      </c>
      <c r="B397" t="s">
        <v>3395</v>
      </c>
      <c r="C397" t="s">
        <v>3396</v>
      </c>
      <c r="E397" t="s">
        <v>3397</v>
      </c>
      <c r="F397" t="s">
        <v>171</v>
      </c>
      <c r="G397" t="str">
        <f>"0"</f>
        <v>0</v>
      </c>
      <c r="H397" s="1">
        <v>36825</v>
      </c>
      <c r="I397" t="s">
        <v>221</v>
      </c>
      <c r="K397" t="s">
        <v>3398</v>
      </c>
      <c r="L397" t="s">
        <v>3399</v>
      </c>
      <c r="M397" t="s">
        <v>224</v>
      </c>
      <c r="N397">
        <v>2025</v>
      </c>
      <c r="O397" t="s">
        <v>528</v>
      </c>
      <c r="P397" t="s">
        <v>178</v>
      </c>
      <c r="Q397" t="s">
        <v>172</v>
      </c>
      <c r="S397">
        <v>32929065</v>
      </c>
      <c r="T397" t="s">
        <v>226</v>
      </c>
      <c r="Y397" t="str">
        <f>"07SMD"</f>
        <v>07SMD</v>
      </c>
      <c r="Z397" t="s">
        <v>849</v>
      </c>
      <c r="AA397" t="s">
        <v>3400</v>
      </c>
      <c r="AB397" t="s">
        <v>3401</v>
      </c>
      <c r="AC397" t="s">
        <v>3402</v>
      </c>
      <c r="AD397" t="s">
        <v>185</v>
      </c>
      <c r="AS397" t="str">
        <f>"0"</f>
        <v>0</v>
      </c>
      <c r="AU397" t="s">
        <v>472</v>
      </c>
      <c r="AV397" t="s">
        <v>473</v>
      </c>
      <c r="AW397" t="s">
        <v>237</v>
      </c>
      <c r="BO397" t="s">
        <v>3403</v>
      </c>
      <c r="BQ397" t="s">
        <v>195</v>
      </c>
      <c r="CD397" t="s">
        <v>195</v>
      </c>
      <c r="CM397" t="s">
        <v>3404</v>
      </c>
      <c r="CO397" t="s">
        <v>3403</v>
      </c>
      <c r="CP397" t="s">
        <v>3405</v>
      </c>
      <c r="CQ397" t="s">
        <v>735</v>
      </c>
      <c r="CS397">
        <v>95032</v>
      </c>
      <c r="CT397" t="s">
        <v>244</v>
      </c>
      <c r="CU397" t="s">
        <v>3406</v>
      </c>
    </row>
    <row r="398" spans="1:151" x14ac:dyDescent="0.2">
      <c r="A398">
        <v>25266</v>
      </c>
      <c r="B398" t="s">
        <v>3407</v>
      </c>
      <c r="C398" t="s">
        <v>3408</v>
      </c>
      <c r="E398" t="s">
        <v>3409</v>
      </c>
      <c r="F398" t="s">
        <v>171</v>
      </c>
      <c r="G398" t="s">
        <v>172</v>
      </c>
      <c r="H398" s="1">
        <v>35484</v>
      </c>
      <c r="I398" t="s">
        <v>221</v>
      </c>
      <c r="K398" t="s">
        <v>1304</v>
      </c>
      <c r="L398" t="s">
        <v>633</v>
      </c>
      <c r="M398" t="s">
        <v>224</v>
      </c>
      <c r="N398">
        <v>2018</v>
      </c>
      <c r="O398" t="s">
        <v>354</v>
      </c>
      <c r="P398" t="s">
        <v>178</v>
      </c>
      <c r="Q398" t="s">
        <v>172</v>
      </c>
      <c r="S398">
        <v>29428731</v>
      </c>
      <c r="T398" t="s">
        <v>2784</v>
      </c>
      <c r="U398" t="s">
        <v>180</v>
      </c>
      <c r="V398" s="2">
        <v>43604</v>
      </c>
      <c r="W398" t="s">
        <v>3410</v>
      </c>
      <c r="X398">
        <v>8058957695</v>
      </c>
      <c r="Y398" t="s">
        <v>186</v>
      </c>
      <c r="Z398" t="s">
        <v>282</v>
      </c>
      <c r="AA398">
        <v>2019</v>
      </c>
      <c r="AB398">
        <v>2019</v>
      </c>
      <c r="AC398" t="s">
        <v>1950</v>
      </c>
      <c r="AD398" t="s">
        <v>185</v>
      </c>
      <c r="AM398" t="s">
        <v>1308</v>
      </c>
      <c r="AN398" t="s">
        <v>3411</v>
      </c>
      <c r="AS398">
        <v>3.57</v>
      </c>
      <c r="AT398" t="s">
        <v>188</v>
      </c>
      <c r="AU398" t="s">
        <v>189</v>
      </c>
      <c r="AV398" t="s">
        <v>190</v>
      </c>
      <c r="AW398" t="s">
        <v>191</v>
      </c>
      <c r="BM398" t="s">
        <v>3412</v>
      </c>
      <c r="BN398" t="s">
        <v>193</v>
      </c>
      <c r="BP398" t="s">
        <v>194</v>
      </c>
      <c r="BQ398" t="s">
        <v>195</v>
      </c>
      <c r="BS398">
        <v>14627</v>
      </c>
      <c r="BT398" t="s">
        <v>196</v>
      </c>
      <c r="BU398">
        <v>5853608058</v>
      </c>
      <c r="CM398" t="s">
        <v>3413</v>
      </c>
      <c r="CN398" t="s">
        <v>3414</v>
      </c>
      <c r="CP398" t="s">
        <v>194</v>
      </c>
      <c r="CQ398" t="s">
        <v>195</v>
      </c>
      <c r="CS398">
        <v>14611</v>
      </c>
      <c r="CT398" t="s">
        <v>196</v>
      </c>
      <c r="CU398">
        <v>5853608058</v>
      </c>
    </row>
    <row r="399" spans="1:151" x14ac:dyDescent="0.2">
      <c r="A399">
        <v>24908</v>
      </c>
      <c r="B399" t="s">
        <v>3415</v>
      </c>
      <c r="C399" t="s">
        <v>3416</v>
      </c>
      <c r="E399" t="s">
        <v>3417</v>
      </c>
      <c r="F399" t="s">
        <v>171</v>
      </c>
      <c r="G399" t="s">
        <v>172</v>
      </c>
      <c r="H399" s="1">
        <v>36072</v>
      </c>
      <c r="I399" t="s">
        <v>173</v>
      </c>
      <c r="K399" t="s">
        <v>439</v>
      </c>
      <c r="L399" t="s">
        <v>175</v>
      </c>
      <c r="M399" t="s">
        <v>224</v>
      </c>
      <c r="N399">
        <v>2018</v>
      </c>
      <c r="O399" t="s">
        <v>354</v>
      </c>
      <c r="P399" t="s">
        <v>363</v>
      </c>
      <c r="Q399" t="s">
        <v>172</v>
      </c>
      <c r="S399">
        <v>30120662</v>
      </c>
      <c r="T399" t="s">
        <v>2784</v>
      </c>
      <c r="U399" t="s">
        <v>180</v>
      </c>
      <c r="V399" s="2">
        <v>43968</v>
      </c>
      <c r="W399" t="s">
        <v>3418</v>
      </c>
      <c r="X399" t="s">
        <v>3419</v>
      </c>
      <c r="Y399" t="s">
        <v>186</v>
      </c>
      <c r="Z399" t="s">
        <v>282</v>
      </c>
      <c r="AA399">
        <v>2020</v>
      </c>
      <c r="AB399">
        <v>2020</v>
      </c>
      <c r="AC399" t="s">
        <v>696</v>
      </c>
      <c r="AD399" t="s">
        <v>185</v>
      </c>
      <c r="AE399" t="s">
        <v>382</v>
      </c>
      <c r="AS399">
        <v>3.19</v>
      </c>
      <c r="AT399" t="s">
        <v>188</v>
      </c>
      <c r="AU399" t="s">
        <v>647</v>
      </c>
      <c r="AV399" t="s">
        <v>190</v>
      </c>
      <c r="AW399" t="s">
        <v>191</v>
      </c>
      <c r="BM399" t="s">
        <v>3420</v>
      </c>
      <c r="BN399" t="s">
        <v>193</v>
      </c>
      <c r="BP399" t="s">
        <v>194</v>
      </c>
      <c r="BQ399" t="s">
        <v>195</v>
      </c>
      <c r="BS399">
        <v>14627</v>
      </c>
      <c r="BT399" t="s">
        <v>196</v>
      </c>
      <c r="BU399">
        <v>5854992499</v>
      </c>
      <c r="CM399" t="s">
        <v>3421</v>
      </c>
      <c r="CN399" t="s">
        <v>487</v>
      </c>
      <c r="CP399" t="s">
        <v>194</v>
      </c>
      <c r="CQ399" t="s">
        <v>195</v>
      </c>
      <c r="CS399">
        <v>14611</v>
      </c>
      <c r="CT399" t="s">
        <v>196</v>
      </c>
      <c r="CU399">
        <v>5857472499</v>
      </c>
    </row>
    <row r="400" spans="1:151" x14ac:dyDescent="0.2">
      <c r="A400">
        <v>24783</v>
      </c>
      <c r="B400" t="s">
        <v>3415</v>
      </c>
      <c r="C400" t="s">
        <v>3416</v>
      </c>
      <c r="E400" t="s">
        <v>3417</v>
      </c>
      <c r="F400" t="s">
        <v>171</v>
      </c>
      <c r="G400" t="s">
        <v>172</v>
      </c>
      <c r="H400" s="1">
        <v>36072</v>
      </c>
      <c r="I400" t="s">
        <v>173</v>
      </c>
      <c r="K400" t="s">
        <v>3333</v>
      </c>
      <c r="L400" t="s">
        <v>3334</v>
      </c>
      <c r="M400" t="s">
        <v>224</v>
      </c>
      <c r="N400">
        <v>2018</v>
      </c>
      <c r="O400" t="s">
        <v>354</v>
      </c>
      <c r="P400" t="s">
        <v>178</v>
      </c>
      <c r="Q400" t="s">
        <v>172</v>
      </c>
      <c r="S400">
        <v>30120662</v>
      </c>
      <c r="T400" t="s">
        <v>2784</v>
      </c>
      <c r="U400" t="s">
        <v>180</v>
      </c>
      <c r="V400" s="2">
        <v>43968</v>
      </c>
      <c r="W400" t="s">
        <v>3418</v>
      </c>
      <c r="X400" t="s">
        <v>3419</v>
      </c>
      <c r="Y400" t="s">
        <v>186</v>
      </c>
      <c r="Z400" t="s">
        <v>282</v>
      </c>
      <c r="AA400">
        <v>2020</v>
      </c>
      <c r="AB400">
        <v>2020</v>
      </c>
      <c r="AC400" t="s">
        <v>696</v>
      </c>
      <c r="AD400" t="s">
        <v>185</v>
      </c>
      <c r="AE400" t="s">
        <v>382</v>
      </c>
      <c r="AS400">
        <v>3.19</v>
      </c>
      <c r="AT400" t="s">
        <v>188</v>
      </c>
      <c r="AU400" t="s">
        <v>647</v>
      </c>
      <c r="AV400" t="s">
        <v>190</v>
      </c>
      <c r="AW400" t="s">
        <v>191</v>
      </c>
      <c r="BM400" t="s">
        <v>3420</v>
      </c>
      <c r="BN400" t="s">
        <v>193</v>
      </c>
      <c r="BP400" t="s">
        <v>194</v>
      </c>
      <c r="BQ400" t="s">
        <v>195</v>
      </c>
      <c r="BS400">
        <v>14627</v>
      </c>
      <c r="BT400" t="s">
        <v>196</v>
      </c>
      <c r="BU400">
        <v>5854992499</v>
      </c>
      <c r="CM400" t="s">
        <v>3421</v>
      </c>
      <c r="CN400" t="s">
        <v>487</v>
      </c>
      <c r="CP400" t="s">
        <v>194</v>
      </c>
      <c r="CQ400" t="s">
        <v>195</v>
      </c>
      <c r="CS400">
        <v>14611</v>
      </c>
      <c r="CT400" t="s">
        <v>196</v>
      </c>
      <c r="CU400">
        <v>5857472499</v>
      </c>
    </row>
    <row r="401" spans="1:151" x14ac:dyDescent="0.2">
      <c r="A401">
        <v>14534</v>
      </c>
      <c r="B401" t="s">
        <v>3422</v>
      </c>
      <c r="C401" t="s">
        <v>3423</v>
      </c>
      <c r="E401" t="s">
        <v>3424</v>
      </c>
      <c r="F401" t="s">
        <v>171</v>
      </c>
      <c r="G401" t="s">
        <v>172</v>
      </c>
      <c r="H401" s="1">
        <v>35614</v>
      </c>
      <c r="I401" t="s">
        <v>173</v>
      </c>
      <c r="K401" t="s">
        <v>1939</v>
      </c>
      <c r="M401" t="s">
        <v>1164</v>
      </c>
      <c r="N401" t="s">
        <v>3425</v>
      </c>
      <c r="O401" t="s">
        <v>3426</v>
      </c>
      <c r="P401" t="s">
        <v>363</v>
      </c>
      <c r="Q401" t="s">
        <v>172</v>
      </c>
      <c r="S401">
        <v>29252763</v>
      </c>
      <c r="T401" t="s">
        <v>179</v>
      </c>
      <c r="U401" t="s">
        <v>180</v>
      </c>
      <c r="V401" s="2">
        <v>43604</v>
      </c>
      <c r="W401" t="s">
        <v>3427</v>
      </c>
      <c r="X401" t="s">
        <v>3428</v>
      </c>
      <c r="Y401" t="s">
        <v>186</v>
      </c>
      <c r="Z401" t="s">
        <v>183</v>
      </c>
      <c r="AA401">
        <v>2019</v>
      </c>
      <c r="AB401">
        <v>2019</v>
      </c>
      <c r="AC401" t="s">
        <v>1191</v>
      </c>
      <c r="AD401" t="s">
        <v>172</v>
      </c>
      <c r="AS401">
        <v>2.09</v>
      </c>
      <c r="AT401" t="s">
        <v>188</v>
      </c>
      <c r="AU401" t="s">
        <v>189</v>
      </c>
      <c r="AV401" t="s">
        <v>190</v>
      </c>
      <c r="AW401" t="s">
        <v>191</v>
      </c>
      <c r="BM401" t="s">
        <v>3429</v>
      </c>
      <c r="BN401" t="s">
        <v>487</v>
      </c>
      <c r="BP401" t="s">
        <v>194</v>
      </c>
      <c r="BQ401" t="s">
        <v>195</v>
      </c>
      <c r="BS401">
        <v>14627</v>
      </c>
      <c r="BT401" t="s">
        <v>196</v>
      </c>
      <c r="BU401">
        <v>5855328723</v>
      </c>
      <c r="BZ401" t="s">
        <v>3430</v>
      </c>
      <c r="CA401" t="s">
        <v>3431</v>
      </c>
      <c r="CC401" t="s">
        <v>3432</v>
      </c>
      <c r="CF401">
        <v>215128</v>
      </c>
      <c r="CG401" t="s">
        <v>179</v>
      </c>
      <c r="CH401">
        <v>8613771737942</v>
      </c>
      <c r="CM401" t="s">
        <v>3433</v>
      </c>
      <c r="CN401" t="s">
        <v>487</v>
      </c>
      <c r="CP401" t="s">
        <v>194</v>
      </c>
      <c r="CQ401" t="s">
        <v>195</v>
      </c>
      <c r="CS401">
        <v>14627</v>
      </c>
      <c r="CT401" t="s">
        <v>196</v>
      </c>
      <c r="CU401">
        <v>5855328723</v>
      </c>
      <c r="CZ401" t="s">
        <v>3430</v>
      </c>
      <c r="DA401" t="s">
        <v>3431</v>
      </c>
      <c r="DC401" t="s">
        <v>3432</v>
      </c>
      <c r="DF401">
        <v>215128</v>
      </c>
      <c r="DG401" t="s">
        <v>179</v>
      </c>
      <c r="DH401">
        <v>8613771737942</v>
      </c>
      <c r="EM401" t="s">
        <v>3430</v>
      </c>
      <c r="EN401" t="s">
        <v>3431</v>
      </c>
      <c r="EP401" t="s">
        <v>3432</v>
      </c>
      <c r="ES401">
        <v>215128</v>
      </c>
      <c r="ET401" t="s">
        <v>179</v>
      </c>
      <c r="EU401">
        <v>8613771737942</v>
      </c>
    </row>
    <row r="402" spans="1:151" x14ac:dyDescent="0.2">
      <c r="A402">
        <v>17783</v>
      </c>
      <c r="B402" t="s">
        <v>3434</v>
      </c>
      <c r="C402" t="s">
        <v>3435</v>
      </c>
      <c r="D402" t="s">
        <v>388</v>
      </c>
      <c r="E402" t="s">
        <v>3436</v>
      </c>
      <c r="F402" t="s">
        <v>171</v>
      </c>
      <c r="G402" t="s">
        <v>172</v>
      </c>
      <c r="H402" s="1">
        <v>34550</v>
      </c>
      <c r="I402" t="s">
        <v>173</v>
      </c>
      <c r="K402" t="s">
        <v>547</v>
      </c>
      <c r="L402" t="s">
        <v>548</v>
      </c>
      <c r="M402" t="s">
        <v>306</v>
      </c>
      <c r="N402">
        <v>2016</v>
      </c>
      <c r="O402" t="s">
        <v>380</v>
      </c>
      <c r="P402" t="s">
        <v>178</v>
      </c>
      <c r="Q402" t="s">
        <v>172</v>
      </c>
      <c r="S402">
        <v>27744277</v>
      </c>
      <c r="T402" t="s">
        <v>196</v>
      </c>
      <c r="W402" t="s">
        <v>3437</v>
      </c>
      <c r="X402">
        <v>8185210025</v>
      </c>
      <c r="Y402" t="s">
        <v>186</v>
      </c>
      <c r="Z402" t="s">
        <v>282</v>
      </c>
      <c r="AA402">
        <v>2017</v>
      </c>
      <c r="AB402">
        <v>2017</v>
      </c>
      <c r="AC402" t="s">
        <v>382</v>
      </c>
      <c r="AD402" t="s">
        <v>185</v>
      </c>
      <c r="AS402">
        <v>3.27</v>
      </c>
      <c r="AT402" t="s">
        <v>188</v>
      </c>
      <c r="AU402" t="s">
        <v>189</v>
      </c>
      <c r="AV402" t="s">
        <v>190</v>
      </c>
      <c r="AW402" t="s">
        <v>264</v>
      </c>
      <c r="BM402" t="s">
        <v>3438</v>
      </c>
      <c r="BN402" t="s">
        <v>487</v>
      </c>
      <c r="BP402" t="s">
        <v>194</v>
      </c>
      <c r="BQ402" t="s">
        <v>195</v>
      </c>
      <c r="BS402">
        <v>14627</v>
      </c>
      <c r="BT402" t="s">
        <v>196</v>
      </c>
      <c r="BU402">
        <v>8185185383</v>
      </c>
      <c r="BZ402" t="s">
        <v>3439</v>
      </c>
      <c r="CC402" t="s">
        <v>3440</v>
      </c>
      <c r="CD402" t="s">
        <v>461</v>
      </c>
      <c r="CF402">
        <v>91301</v>
      </c>
      <c r="CG402" t="s">
        <v>196</v>
      </c>
      <c r="CH402">
        <v>8185185383</v>
      </c>
      <c r="CM402" t="s">
        <v>3441</v>
      </c>
      <c r="CN402" t="s">
        <v>3442</v>
      </c>
      <c r="CP402" t="s">
        <v>194</v>
      </c>
      <c r="CQ402" t="s">
        <v>195</v>
      </c>
      <c r="CS402">
        <v>14627</v>
      </c>
      <c r="CT402" t="s">
        <v>196</v>
      </c>
      <c r="CU402">
        <v>8185185383</v>
      </c>
      <c r="EM402" t="s">
        <v>3439</v>
      </c>
      <c r="EP402" t="s">
        <v>3440</v>
      </c>
      <c r="EQ402" t="s">
        <v>461</v>
      </c>
      <c r="ES402">
        <v>91301</v>
      </c>
      <c r="ET402" t="s">
        <v>196</v>
      </c>
      <c r="EU402">
        <v>8185185383</v>
      </c>
    </row>
    <row r="403" spans="1:151" x14ac:dyDescent="0.2">
      <c r="A403">
        <v>13244</v>
      </c>
      <c r="B403" t="s">
        <v>2324</v>
      </c>
      <c r="C403" t="s">
        <v>3443</v>
      </c>
      <c r="D403" t="s">
        <v>251</v>
      </c>
      <c r="E403" t="s">
        <v>3444</v>
      </c>
      <c r="F403" t="s">
        <v>171</v>
      </c>
      <c r="H403" s="1">
        <v>35417</v>
      </c>
      <c r="I403" t="s">
        <v>221</v>
      </c>
      <c r="K403" t="s">
        <v>1035</v>
      </c>
      <c r="L403" t="s">
        <v>1036</v>
      </c>
      <c r="M403" t="s">
        <v>224</v>
      </c>
      <c r="N403">
        <v>2015</v>
      </c>
      <c r="O403" t="s">
        <v>692</v>
      </c>
      <c r="P403" t="s">
        <v>178</v>
      </c>
      <c r="Q403" t="s">
        <v>185</v>
      </c>
    </row>
    <row r="404" spans="1:151" x14ac:dyDescent="0.2">
      <c r="A404">
        <v>24090</v>
      </c>
      <c r="B404" t="s">
        <v>955</v>
      </c>
      <c r="C404" t="s">
        <v>3445</v>
      </c>
      <c r="D404" t="s">
        <v>3075</v>
      </c>
      <c r="E404" t="s">
        <v>3446</v>
      </c>
      <c r="F404" t="s">
        <v>171</v>
      </c>
      <c r="G404" t="s">
        <v>172</v>
      </c>
      <c r="H404" s="1">
        <v>35417</v>
      </c>
      <c r="I404" t="s">
        <v>221</v>
      </c>
      <c r="K404" t="s">
        <v>2258</v>
      </c>
      <c r="L404" t="s">
        <v>820</v>
      </c>
      <c r="M404" t="s">
        <v>176</v>
      </c>
      <c r="N404">
        <v>2018</v>
      </c>
      <c r="O404" t="s">
        <v>612</v>
      </c>
      <c r="P404" t="s">
        <v>178</v>
      </c>
      <c r="Q404" t="s">
        <v>172</v>
      </c>
      <c r="S404">
        <v>29375530</v>
      </c>
      <c r="T404" t="s">
        <v>196</v>
      </c>
      <c r="W404" t="s">
        <v>3447</v>
      </c>
      <c r="X404">
        <v>7039096330</v>
      </c>
      <c r="Y404" t="s">
        <v>186</v>
      </c>
      <c r="Z404" t="s">
        <v>282</v>
      </c>
      <c r="AA404">
        <v>2019</v>
      </c>
      <c r="AB404">
        <v>2019</v>
      </c>
      <c r="AC404" t="s">
        <v>2260</v>
      </c>
      <c r="AD404" t="s">
        <v>185</v>
      </c>
      <c r="AM404" t="s">
        <v>1180</v>
      </c>
      <c r="AS404">
        <v>2.91</v>
      </c>
      <c r="AT404" t="s">
        <v>188</v>
      </c>
      <c r="AU404" t="s">
        <v>189</v>
      </c>
      <c r="AV404" t="s">
        <v>190</v>
      </c>
      <c r="AW404" t="s">
        <v>264</v>
      </c>
      <c r="BM404" t="s">
        <v>3448</v>
      </c>
      <c r="BN404" t="s">
        <v>193</v>
      </c>
      <c r="BP404" t="s">
        <v>194</v>
      </c>
      <c r="BQ404" t="s">
        <v>195</v>
      </c>
      <c r="BS404">
        <v>14627</v>
      </c>
      <c r="BT404" t="s">
        <v>196</v>
      </c>
      <c r="BU404">
        <v>7033038391</v>
      </c>
      <c r="BZ404" t="s">
        <v>3449</v>
      </c>
      <c r="CC404" t="s">
        <v>3450</v>
      </c>
      <c r="CD404" t="s">
        <v>3451</v>
      </c>
      <c r="CF404">
        <v>22207</v>
      </c>
      <c r="CG404" t="s">
        <v>196</v>
      </c>
      <c r="CH404">
        <v>7033038391</v>
      </c>
      <c r="CM404" t="s">
        <v>3452</v>
      </c>
      <c r="CP404" t="s">
        <v>194</v>
      </c>
      <c r="CQ404" t="s">
        <v>195</v>
      </c>
      <c r="CS404">
        <v>146270001</v>
      </c>
      <c r="CT404" t="s">
        <v>196</v>
      </c>
      <c r="CU404">
        <v>7033038391</v>
      </c>
      <c r="ED404" t="s">
        <v>3451</v>
      </c>
      <c r="EG404" t="s">
        <v>196</v>
      </c>
      <c r="EH404">
        <v>7033038391</v>
      </c>
      <c r="EM404" t="s">
        <v>3449</v>
      </c>
      <c r="EP404" t="s">
        <v>3450</v>
      </c>
      <c r="EQ404" t="s">
        <v>3451</v>
      </c>
      <c r="ES404">
        <v>22207</v>
      </c>
      <c r="ET404" t="s">
        <v>196</v>
      </c>
      <c r="EU404">
        <v>7033038391</v>
      </c>
    </row>
    <row r="405" spans="1:151" x14ac:dyDescent="0.2">
      <c r="A405">
        <v>19735</v>
      </c>
      <c r="B405" t="s">
        <v>3453</v>
      </c>
      <c r="C405" t="s">
        <v>3454</v>
      </c>
      <c r="D405" t="s">
        <v>654</v>
      </c>
      <c r="E405" t="s">
        <v>3455</v>
      </c>
      <c r="F405" t="s">
        <v>171</v>
      </c>
      <c r="G405" t="s">
        <v>172</v>
      </c>
      <c r="H405" s="1">
        <v>35024</v>
      </c>
      <c r="I405" t="s">
        <v>173</v>
      </c>
      <c r="K405" t="s">
        <v>515</v>
      </c>
      <c r="L405" t="s">
        <v>516</v>
      </c>
      <c r="M405" t="s">
        <v>176</v>
      </c>
      <c r="N405">
        <v>2017</v>
      </c>
      <c r="O405" t="s">
        <v>177</v>
      </c>
      <c r="P405" t="s">
        <v>178</v>
      </c>
      <c r="Q405" t="s">
        <v>172</v>
      </c>
      <c r="S405">
        <v>28690689</v>
      </c>
      <c r="T405" t="s">
        <v>196</v>
      </c>
      <c r="W405" t="s">
        <v>3456</v>
      </c>
      <c r="X405">
        <v>2076718570</v>
      </c>
      <c r="Y405" t="s">
        <v>182</v>
      </c>
      <c r="Z405" t="s">
        <v>183</v>
      </c>
      <c r="AA405">
        <v>2018</v>
      </c>
      <c r="AB405">
        <v>2018</v>
      </c>
      <c r="AC405" t="s">
        <v>293</v>
      </c>
      <c r="AD405" t="s">
        <v>185</v>
      </c>
      <c r="AS405">
        <v>3.71</v>
      </c>
      <c r="AT405" t="s">
        <v>188</v>
      </c>
      <c r="AU405" t="s">
        <v>189</v>
      </c>
      <c r="AV405" t="s">
        <v>190</v>
      </c>
      <c r="AW405" t="s">
        <v>264</v>
      </c>
      <c r="BM405" t="s">
        <v>3457</v>
      </c>
      <c r="BN405" t="s">
        <v>193</v>
      </c>
      <c r="BP405" t="s">
        <v>194</v>
      </c>
      <c r="BQ405" t="s">
        <v>195</v>
      </c>
      <c r="BS405">
        <v>14627</v>
      </c>
      <c r="BT405" t="s">
        <v>196</v>
      </c>
      <c r="BU405">
        <v>2075183236</v>
      </c>
      <c r="BZ405" t="s">
        <v>3458</v>
      </c>
      <c r="CC405" t="s">
        <v>3459</v>
      </c>
      <c r="CD405" t="s">
        <v>1508</v>
      </c>
      <c r="CF405" t="str">
        <f>"06851"</f>
        <v>06851</v>
      </c>
      <c r="CG405" t="s">
        <v>196</v>
      </c>
      <c r="CH405">
        <v>2075183236</v>
      </c>
      <c r="CM405" t="s">
        <v>2035</v>
      </c>
      <c r="CP405" t="s">
        <v>194</v>
      </c>
      <c r="CQ405" t="s">
        <v>195</v>
      </c>
      <c r="CS405">
        <v>14627</v>
      </c>
      <c r="CT405" t="s">
        <v>196</v>
      </c>
      <c r="CU405">
        <v>2075183236</v>
      </c>
      <c r="DZ405" t="s">
        <v>3460</v>
      </c>
      <c r="EC405" t="s">
        <v>3461</v>
      </c>
      <c r="ED405" t="s">
        <v>1508</v>
      </c>
      <c r="EF405" t="str">
        <f>"041062234"</f>
        <v>041062234</v>
      </c>
      <c r="EG405" t="s">
        <v>196</v>
      </c>
      <c r="EH405">
        <v>2075183236</v>
      </c>
      <c r="EM405" t="s">
        <v>3458</v>
      </c>
      <c r="EP405" t="s">
        <v>3459</v>
      </c>
      <c r="EQ405" t="s">
        <v>1508</v>
      </c>
      <c r="ES405" t="str">
        <f>"06851"</f>
        <v>06851</v>
      </c>
      <c r="ET405" t="s">
        <v>196</v>
      </c>
      <c r="EU405">
        <v>2075183236</v>
      </c>
    </row>
    <row r="406" spans="1:151" x14ac:dyDescent="0.2">
      <c r="A406">
        <v>19519</v>
      </c>
      <c r="B406" t="s">
        <v>3462</v>
      </c>
      <c r="C406" t="s">
        <v>3463</v>
      </c>
      <c r="D406" t="s">
        <v>3216</v>
      </c>
      <c r="E406" t="s">
        <v>3464</v>
      </c>
      <c r="F406" t="s">
        <v>171</v>
      </c>
      <c r="G406" t="s">
        <v>172</v>
      </c>
      <c r="H406" s="1">
        <v>35234</v>
      </c>
      <c r="I406" t="s">
        <v>173</v>
      </c>
      <c r="K406" t="s">
        <v>3465</v>
      </c>
      <c r="M406" t="s">
        <v>176</v>
      </c>
      <c r="N406">
        <v>2017</v>
      </c>
      <c r="O406" t="s">
        <v>177</v>
      </c>
      <c r="P406" t="s">
        <v>363</v>
      </c>
      <c r="Q406" t="s">
        <v>172</v>
      </c>
      <c r="S406">
        <v>28828747</v>
      </c>
      <c r="T406" t="s">
        <v>196</v>
      </c>
      <c r="W406" t="s">
        <v>3466</v>
      </c>
      <c r="X406">
        <v>7169970067</v>
      </c>
      <c r="Y406" t="s">
        <v>182</v>
      </c>
      <c r="Z406" t="s">
        <v>183</v>
      </c>
      <c r="AA406">
        <v>2018</v>
      </c>
      <c r="AB406">
        <v>2018</v>
      </c>
      <c r="AC406" t="s">
        <v>208</v>
      </c>
      <c r="AD406" t="s">
        <v>185</v>
      </c>
      <c r="AS406">
        <v>3.11</v>
      </c>
      <c r="AT406" t="s">
        <v>188</v>
      </c>
      <c r="AU406" t="s">
        <v>189</v>
      </c>
      <c r="AV406" t="s">
        <v>190</v>
      </c>
      <c r="AW406" t="s">
        <v>294</v>
      </c>
      <c r="BM406" t="s">
        <v>887</v>
      </c>
      <c r="BP406" t="s">
        <v>194</v>
      </c>
      <c r="BQ406" t="s">
        <v>195</v>
      </c>
      <c r="BS406">
        <v>14627</v>
      </c>
      <c r="BT406" t="s">
        <v>196</v>
      </c>
      <c r="BU406">
        <v>7167717542</v>
      </c>
      <c r="BZ406" t="s">
        <v>3467</v>
      </c>
      <c r="CC406" t="s">
        <v>3468</v>
      </c>
      <c r="CD406" t="s">
        <v>195</v>
      </c>
      <c r="CF406">
        <v>14075</v>
      </c>
      <c r="CG406" t="s">
        <v>196</v>
      </c>
      <c r="CH406">
        <v>7168090791</v>
      </c>
      <c r="CM406" t="s">
        <v>3469</v>
      </c>
      <c r="CN406" t="s">
        <v>3470</v>
      </c>
      <c r="CP406" t="s">
        <v>194</v>
      </c>
      <c r="CQ406" t="s">
        <v>195</v>
      </c>
      <c r="CS406">
        <v>14627</v>
      </c>
      <c r="CT406" t="s">
        <v>196</v>
      </c>
      <c r="CU406">
        <v>7167717542</v>
      </c>
      <c r="DZ406" t="s">
        <v>3471</v>
      </c>
      <c r="EA406" t="s">
        <v>3472</v>
      </c>
      <c r="EC406" t="s">
        <v>3473</v>
      </c>
      <c r="ED406" t="s">
        <v>195</v>
      </c>
      <c r="EF406">
        <v>655844715</v>
      </c>
      <c r="EG406" t="s">
        <v>196</v>
      </c>
      <c r="EH406">
        <v>7168090791</v>
      </c>
      <c r="EM406" t="s">
        <v>3467</v>
      </c>
      <c r="EP406" t="s">
        <v>3468</v>
      </c>
      <c r="EQ406" t="s">
        <v>195</v>
      </c>
      <c r="ES406">
        <v>14075</v>
      </c>
      <c r="ET406" t="s">
        <v>196</v>
      </c>
      <c r="EU406">
        <v>7168090791</v>
      </c>
    </row>
    <row r="407" spans="1:151" x14ac:dyDescent="0.2">
      <c r="A407">
        <v>23386</v>
      </c>
      <c r="B407" t="s">
        <v>3474</v>
      </c>
      <c r="C407" t="s">
        <v>3475</v>
      </c>
      <c r="E407" t="s">
        <v>3476</v>
      </c>
      <c r="F407" t="s">
        <v>171</v>
      </c>
      <c r="G407" t="s">
        <v>172</v>
      </c>
      <c r="H407" s="1">
        <v>35571</v>
      </c>
      <c r="I407" t="s">
        <v>173</v>
      </c>
      <c r="K407" t="s">
        <v>1910</v>
      </c>
      <c r="L407" t="s">
        <v>1911</v>
      </c>
      <c r="M407" t="s">
        <v>306</v>
      </c>
      <c r="N407">
        <v>2017</v>
      </c>
      <c r="O407" t="s">
        <v>646</v>
      </c>
      <c r="P407" t="s">
        <v>178</v>
      </c>
      <c r="Q407" t="s">
        <v>172</v>
      </c>
      <c r="S407">
        <v>29390144</v>
      </c>
      <c r="T407" t="s">
        <v>196</v>
      </c>
      <c r="W407" t="s">
        <v>3477</v>
      </c>
      <c r="X407">
        <v>9784608588</v>
      </c>
      <c r="Y407" t="s">
        <v>182</v>
      </c>
      <c r="Z407" t="s">
        <v>183</v>
      </c>
      <c r="AA407">
        <v>2019</v>
      </c>
      <c r="AB407">
        <v>2019</v>
      </c>
      <c r="AC407" t="s">
        <v>184</v>
      </c>
      <c r="AD407" t="s">
        <v>185</v>
      </c>
      <c r="AS407">
        <v>3.99</v>
      </c>
      <c r="AT407" t="s">
        <v>188</v>
      </c>
      <c r="AU407" t="s">
        <v>189</v>
      </c>
      <c r="AV407" t="s">
        <v>190</v>
      </c>
      <c r="AW407" t="s">
        <v>264</v>
      </c>
      <c r="BM407" t="s">
        <v>3478</v>
      </c>
      <c r="BN407" t="s">
        <v>193</v>
      </c>
      <c r="BP407" t="s">
        <v>194</v>
      </c>
      <c r="BQ407" t="s">
        <v>195</v>
      </c>
      <c r="BS407">
        <v>14627</v>
      </c>
      <c r="BT407" t="s">
        <v>196</v>
      </c>
      <c r="BU407">
        <v>9788446515</v>
      </c>
      <c r="BZ407" t="s">
        <v>3479</v>
      </c>
      <c r="CC407" t="s">
        <v>2668</v>
      </c>
      <c r="CD407" t="s">
        <v>401</v>
      </c>
      <c r="CF407" t="str">
        <f>"01720"</f>
        <v>01720</v>
      </c>
      <c r="CG407" t="s">
        <v>196</v>
      </c>
      <c r="CH407">
        <v>9788446515</v>
      </c>
      <c r="CM407" t="s">
        <v>3480</v>
      </c>
      <c r="CP407" t="s">
        <v>194</v>
      </c>
      <c r="CQ407" t="s">
        <v>195</v>
      </c>
      <c r="CS407">
        <v>14627</v>
      </c>
      <c r="CT407" t="s">
        <v>196</v>
      </c>
      <c r="CU407">
        <v>9788446515</v>
      </c>
      <c r="ED407" t="s">
        <v>401</v>
      </c>
      <c r="EG407" t="s">
        <v>196</v>
      </c>
      <c r="EH407">
        <v>9788446515</v>
      </c>
      <c r="EM407" t="s">
        <v>3479</v>
      </c>
      <c r="EP407" t="s">
        <v>2668</v>
      </c>
      <c r="EQ407" t="s">
        <v>401</v>
      </c>
      <c r="ES407" t="str">
        <f>"01720"</f>
        <v>01720</v>
      </c>
      <c r="ET407" t="s">
        <v>196</v>
      </c>
      <c r="EU407">
        <v>9788446515</v>
      </c>
    </row>
    <row r="408" spans="1:151" x14ac:dyDescent="0.2">
      <c r="A408">
        <v>27151</v>
      </c>
      <c r="B408" t="s">
        <v>1184</v>
      </c>
      <c r="C408" t="s">
        <v>3481</v>
      </c>
      <c r="E408" t="s">
        <v>3482</v>
      </c>
      <c r="F408" t="s">
        <v>171</v>
      </c>
      <c r="G408" t="s">
        <v>172</v>
      </c>
      <c r="H408" s="1">
        <v>35820</v>
      </c>
      <c r="I408" t="s">
        <v>173</v>
      </c>
      <c r="K408" t="s">
        <v>3483</v>
      </c>
      <c r="M408" t="s">
        <v>306</v>
      </c>
      <c r="N408">
        <v>2019</v>
      </c>
      <c r="O408" t="s">
        <v>534</v>
      </c>
      <c r="P408" t="s">
        <v>363</v>
      </c>
      <c r="Q408" t="s">
        <v>172</v>
      </c>
      <c r="S408">
        <v>30850866</v>
      </c>
      <c r="T408" t="s">
        <v>774</v>
      </c>
      <c r="U408" t="s">
        <v>180</v>
      </c>
      <c r="V408" s="2">
        <v>44332</v>
      </c>
      <c r="W408" t="s">
        <v>3484</v>
      </c>
      <c r="X408">
        <v>923009861720</v>
      </c>
      <c r="Y408" t="s">
        <v>186</v>
      </c>
      <c r="Z408" t="s">
        <v>183</v>
      </c>
      <c r="AA408">
        <v>2021</v>
      </c>
      <c r="AB408">
        <v>2021</v>
      </c>
      <c r="AC408" t="s">
        <v>184</v>
      </c>
      <c r="AD408" t="s">
        <v>172</v>
      </c>
      <c r="AS408">
        <v>3.61</v>
      </c>
      <c r="AT408" t="s">
        <v>188</v>
      </c>
      <c r="AU408" t="s">
        <v>189</v>
      </c>
      <c r="AV408" t="s">
        <v>190</v>
      </c>
      <c r="AW408" t="s">
        <v>191</v>
      </c>
      <c r="BM408" t="s">
        <v>3485</v>
      </c>
      <c r="BN408" t="s">
        <v>193</v>
      </c>
      <c r="BP408" t="s">
        <v>194</v>
      </c>
      <c r="BQ408" t="s">
        <v>195</v>
      </c>
      <c r="BS408">
        <v>14627</v>
      </c>
      <c r="BT408" t="s">
        <v>196</v>
      </c>
      <c r="BU408">
        <v>5854348312</v>
      </c>
      <c r="CM408" t="s">
        <v>3486</v>
      </c>
      <c r="CP408" t="s">
        <v>194</v>
      </c>
      <c r="CQ408" t="s">
        <v>195</v>
      </c>
      <c r="CS408">
        <v>14627</v>
      </c>
      <c r="CT408" t="s">
        <v>196</v>
      </c>
      <c r="CU408">
        <v>5854348312</v>
      </c>
    </row>
    <row r="409" spans="1:151" x14ac:dyDescent="0.2">
      <c r="A409">
        <v>27238</v>
      </c>
      <c r="B409" t="s">
        <v>1184</v>
      </c>
      <c r="C409" t="s">
        <v>3481</v>
      </c>
      <c r="E409" t="s">
        <v>3482</v>
      </c>
      <c r="F409" t="s">
        <v>171</v>
      </c>
      <c r="G409" t="s">
        <v>172</v>
      </c>
      <c r="H409" s="1">
        <v>35820</v>
      </c>
      <c r="I409" t="s">
        <v>173</v>
      </c>
      <c r="K409" t="s">
        <v>3487</v>
      </c>
      <c r="L409" t="s">
        <v>3488</v>
      </c>
      <c r="M409" t="s">
        <v>224</v>
      </c>
      <c r="N409">
        <v>2019</v>
      </c>
      <c r="O409" t="s">
        <v>279</v>
      </c>
      <c r="P409" t="s">
        <v>363</v>
      </c>
      <c r="Q409" t="s">
        <v>172</v>
      </c>
      <c r="S409">
        <v>30850866</v>
      </c>
      <c r="T409" t="s">
        <v>774</v>
      </c>
      <c r="U409" t="s">
        <v>180</v>
      </c>
      <c r="V409" s="2">
        <v>44332</v>
      </c>
      <c r="W409" t="s">
        <v>3484</v>
      </c>
      <c r="X409">
        <v>923009861720</v>
      </c>
      <c r="Y409" t="s">
        <v>186</v>
      </c>
      <c r="Z409" t="s">
        <v>183</v>
      </c>
      <c r="AA409">
        <v>2021</v>
      </c>
      <c r="AB409">
        <v>2021</v>
      </c>
      <c r="AC409" t="s">
        <v>184</v>
      </c>
      <c r="AD409" t="s">
        <v>172</v>
      </c>
      <c r="AS409">
        <v>3.61</v>
      </c>
      <c r="AT409" t="s">
        <v>188</v>
      </c>
      <c r="AU409" t="s">
        <v>189</v>
      </c>
      <c r="AV409" t="s">
        <v>190</v>
      </c>
      <c r="AW409" t="s">
        <v>191</v>
      </c>
      <c r="BM409" t="s">
        <v>3485</v>
      </c>
      <c r="BN409" t="s">
        <v>193</v>
      </c>
      <c r="BP409" t="s">
        <v>194</v>
      </c>
      <c r="BQ409" t="s">
        <v>195</v>
      </c>
      <c r="BS409">
        <v>14627</v>
      </c>
      <c r="BT409" t="s">
        <v>196</v>
      </c>
      <c r="BU409">
        <v>5854348312</v>
      </c>
      <c r="CM409" t="s">
        <v>3486</v>
      </c>
      <c r="CP409" t="s">
        <v>194</v>
      </c>
      <c r="CQ409" t="s">
        <v>195</v>
      </c>
      <c r="CS409">
        <v>14627</v>
      </c>
      <c r="CT409" t="s">
        <v>196</v>
      </c>
      <c r="CU409">
        <v>5854348312</v>
      </c>
    </row>
    <row r="410" spans="1:151" x14ac:dyDescent="0.2">
      <c r="A410">
        <v>17931</v>
      </c>
      <c r="B410" t="s">
        <v>3489</v>
      </c>
      <c r="C410" t="s">
        <v>3490</v>
      </c>
      <c r="E410" t="s">
        <v>3491</v>
      </c>
      <c r="F410" t="s">
        <v>171</v>
      </c>
      <c r="G410" t="s">
        <v>172</v>
      </c>
      <c r="H410" s="1">
        <v>33756</v>
      </c>
      <c r="I410" t="s">
        <v>173</v>
      </c>
      <c r="K410" t="s">
        <v>392</v>
      </c>
      <c r="M410" t="s">
        <v>306</v>
      </c>
      <c r="N410">
        <v>2016</v>
      </c>
      <c r="O410" t="s">
        <v>380</v>
      </c>
      <c r="P410" t="s">
        <v>363</v>
      </c>
      <c r="Q410" t="s">
        <v>172</v>
      </c>
      <c r="S410">
        <v>29552382</v>
      </c>
      <c r="T410" t="s">
        <v>811</v>
      </c>
      <c r="U410" t="s">
        <v>180</v>
      </c>
      <c r="V410" s="2">
        <v>42876</v>
      </c>
      <c r="W410" t="s">
        <v>3492</v>
      </c>
      <c r="X410">
        <v>3392372663</v>
      </c>
      <c r="Y410" t="s">
        <v>186</v>
      </c>
      <c r="Z410" t="s">
        <v>282</v>
      </c>
      <c r="AA410">
        <v>2017</v>
      </c>
      <c r="AB410">
        <v>2017</v>
      </c>
      <c r="AC410" t="s">
        <v>209</v>
      </c>
      <c r="AD410" t="s">
        <v>185</v>
      </c>
      <c r="AS410">
        <v>3.4</v>
      </c>
      <c r="AT410" t="s">
        <v>188</v>
      </c>
      <c r="AU410" t="s">
        <v>189</v>
      </c>
      <c r="AV410" t="s">
        <v>190</v>
      </c>
      <c r="AW410" t="s">
        <v>191</v>
      </c>
      <c r="BM410" t="s">
        <v>3493</v>
      </c>
      <c r="BN410" t="s">
        <v>487</v>
      </c>
      <c r="BP410" t="s">
        <v>194</v>
      </c>
      <c r="BQ410" t="s">
        <v>195</v>
      </c>
      <c r="BS410">
        <v>14627</v>
      </c>
      <c r="BT410" t="s">
        <v>196</v>
      </c>
      <c r="BU410">
        <v>3147559561</v>
      </c>
      <c r="BZ410" t="s">
        <v>2035</v>
      </c>
      <c r="CC410" t="s">
        <v>194</v>
      </c>
      <c r="CD410" t="s">
        <v>195</v>
      </c>
      <c r="CF410">
        <v>14627</v>
      </c>
      <c r="CG410" t="s">
        <v>196</v>
      </c>
      <c r="CH410">
        <v>3147559561</v>
      </c>
      <c r="CM410" t="s">
        <v>2035</v>
      </c>
      <c r="CP410" t="s">
        <v>194</v>
      </c>
      <c r="CQ410" t="s">
        <v>195</v>
      </c>
      <c r="CS410">
        <v>14627</v>
      </c>
      <c r="CT410" t="s">
        <v>196</v>
      </c>
      <c r="CU410">
        <v>3147559561</v>
      </c>
    </row>
    <row r="411" spans="1:151" x14ac:dyDescent="0.2">
      <c r="A411">
        <v>27878</v>
      </c>
      <c r="B411" t="s">
        <v>3494</v>
      </c>
      <c r="C411" t="s">
        <v>3495</v>
      </c>
      <c r="D411" t="s">
        <v>3496</v>
      </c>
      <c r="E411" t="s">
        <v>3497</v>
      </c>
      <c r="F411" t="s">
        <v>171</v>
      </c>
      <c r="H411" s="1">
        <v>35951</v>
      </c>
      <c r="I411" t="s">
        <v>173</v>
      </c>
      <c r="J411" t="s">
        <v>3498</v>
      </c>
      <c r="K411" t="s">
        <v>352</v>
      </c>
      <c r="L411" t="s">
        <v>353</v>
      </c>
      <c r="M411" t="s">
        <v>224</v>
      </c>
      <c r="N411">
        <v>2019</v>
      </c>
      <c r="O411" t="s">
        <v>279</v>
      </c>
      <c r="P411" t="s">
        <v>178</v>
      </c>
      <c r="Q411" t="s">
        <v>185</v>
      </c>
      <c r="BM411" t="s">
        <v>3499</v>
      </c>
      <c r="BP411" t="s">
        <v>3500</v>
      </c>
      <c r="BQ411" t="s">
        <v>585</v>
      </c>
      <c r="BS411">
        <v>48105</v>
      </c>
      <c r="BT411" t="s">
        <v>226</v>
      </c>
      <c r="BU411">
        <v>2404633838</v>
      </c>
      <c r="BW411">
        <v>2404633838</v>
      </c>
      <c r="BX411" t="s">
        <v>3501</v>
      </c>
      <c r="BZ411" t="s">
        <v>3502</v>
      </c>
      <c r="CC411" t="s">
        <v>3503</v>
      </c>
      <c r="CD411" t="s">
        <v>849</v>
      </c>
      <c r="CF411" t="s">
        <v>3504</v>
      </c>
      <c r="CG411" t="s">
        <v>226</v>
      </c>
      <c r="CH411">
        <v>2404633838</v>
      </c>
      <c r="CJ411">
        <v>2404633838</v>
      </c>
      <c r="CK411" t="s">
        <v>3501</v>
      </c>
    </row>
    <row r="412" spans="1:151" x14ac:dyDescent="0.2">
      <c r="A412">
        <v>14495</v>
      </c>
      <c r="B412" t="s">
        <v>3505</v>
      </c>
      <c r="C412" t="s">
        <v>3506</v>
      </c>
      <c r="D412" t="s">
        <v>3075</v>
      </c>
      <c r="E412" t="s">
        <v>3507</v>
      </c>
      <c r="F412" t="s">
        <v>171</v>
      </c>
      <c r="G412" t="s">
        <v>172</v>
      </c>
      <c r="H412" s="1">
        <v>34764</v>
      </c>
      <c r="I412" t="s">
        <v>221</v>
      </c>
      <c r="K412" t="s">
        <v>1478</v>
      </c>
      <c r="L412" t="s">
        <v>727</v>
      </c>
      <c r="M412" t="s">
        <v>176</v>
      </c>
      <c r="N412">
        <v>2016</v>
      </c>
      <c r="O412" t="s">
        <v>634</v>
      </c>
      <c r="P412" t="s">
        <v>178</v>
      </c>
      <c r="Q412" t="s">
        <v>172</v>
      </c>
      <c r="S412">
        <v>28220688</v>
      </c>
      <c r="T412" t="s">
        <v>196</v>
      </c>
      <c r="W412" t="s">
        <v>3508</v>
      </c>
      <c r="X412">
        <v>7817844291</v>
      </c>
      <c r="Y412" t="s">
        <v>186</v>
      </c>
      <c r="Z412" t="s">
        <v>282</v>
      </c>
      <c r="AA412">
        <v>2017</v>
      </c>
      <c r="AB412">
        <v>2017</v>
      </c>
      <c r="AC412" t="s">
        <v>209</v>
      </c>
      <c r="AD412" t="s">
        <v>185</v>
      </c>
      <c r="AM412" t="s">
        <v>1309</v>
      </c>
      <c r="AS412">
        <v>3.56</v>
      </c>
      <c r="AT412" t="s">
        <v>188</v>
      </c>
      <c r="AU412" t="s">
        <v>189</v>
      </c>
      <c r="AV412" t="s">
        <v>190</v>
      </c>
      <c r="AW412" t="s">
        <v>264</v>
      </c>
      <c r="BM412" t="s">
        <v>3509</v>
      </c>
      <c r="BN412" t="s">
        <v>193</v>
      </c>
      <c r="BP412" t="s">
        <v>194</v>
      </c>
      <c r="BQ412" t="s">
        <v>195</v>
      </c>
      <c r="BS412">
        <v>146274464</v>
      </c>
      <c r="BT412" t="s">
        <v>196</v>
      </c>
      <c r="BU412">
        <v>6176502620</v>
      </c>
      <c r="BZ412" t="s">
        <v>3510</v>
      </c>
      <c r="CC412" t="s">
        <v>1101</v>
      </c>
      <c r="CD412" t="s">
        <v>401</v>
      </c>
      <c r="CF412" t="str">
        <f>"02067"</f>
        <v>02067</v>
      </c>
      <c r="CG412" t="s">
        <v>196</v>
      </c>
      <c r="CH412">
        <v>7817844291</v>
      </c>
      <c r="CM412" t="s">
        <v>1747</v>
      </c>
      <c r="CP412" t="s">
        <v>194</v>
      </c>
      <c r="CQ412" t="s">
        <v>195</v>
      </c>
      <c r="CS412">
        <v>146274464</v>
      </c>
      <c r="CT412" t="s">
        <v>196</v>
      </c>
      <c r="CU412">
        <v>6176502620</v>
      </c>
      <c r="EM412" t="s">
        <v>3510</v>
      </c>
      <c r="EP412" t="s">
        <v>1101</v>
      </c>
      <c r="EQ412" t="s">
        <v>401</v>
      </c>
      <c r="ES412" t="str">
        <f>"02067"</f>
        <v>02067</v>
      </c>
      <c r="ET412" t="s">
        <v>196</v>
      </c>
      <c r="EU412">
        <v>7817844291</v>
      </c>
    </row>
    <row r="413" spans="1:151" x14ac:dyDescent="0.2">
      <c r="A413">
        <v>46805</v>
      </c>
      <c r="B413" t="s">
        <v>3511</v>
      </c>
      <c r="C413" t="s">
        <v>3512</v>
      </c>
      <c r="E413" t="s">
        <v>3513</v>
      </c>
      <c r="F413" t="s">
        <v>171</v>
      </c>
      <c r="G413" t="str">
        <f>"0"</f>
        <v>0</v>
      </c>
      <c r="H413" s="1">
        <v>38244</v>
      </c>
      <c r="I413" t="s">
        <v>173</v>
      </c>
      <c r="K413" t="s">
        <v>2836</v>
      </c>
      <c r="M413" t="s">
        <v>176</v>
      </c>
      <c r="N413">
        <v>2026</v>
      </c>
      <c r="O413" t="s">
        <v>508</v>
      </c>
      <c r="P413" t="s">
        <v>509</v>
      </c>
      <c r="Q413" t="s">
        <v>172</v>
      </c>
      <c r="R413" t="s">
        <v>510</v>
      </c>
      <c r="S413">
        <v>32505313</v>
      </c>
      <c r="BM413" t="s">
        <v>3027</v>
      </c>
    </row>
    <row r="414" spans="1:151" x14ac:dyDescent="0.2">
      <c r="A414">
        <v>42639</v>
      </c>
      <c r="B414" t="s">
        <v>3511</v>
      </c>
      <c r="C414" t="s">
        <v>3512</v>
      </c>
      <c r="E414" t="s">
        <v>3513</v>
      </c>
      <c r="F414" t="s">
        <v>171</v>
      </c>
      <c r="G414" t="str">
        <f>"0"</f>
        <v>0</v>
      </c>
      <c r="H414" s="1">
        <v>38244</v>
      </c>
      <c r="I414" t="s">
        <v>173</v>
      </c>
      <c r="K414" t="s">
        <v>2246</v>
      </c>
      <c r="L414" t="s">
        <v>3514</v>
      </c>
      <c r="M414" t="s">
        <v>224</v>
      </c>
      <c r="N414">
        <v>2024</v>
      </c>
      <c r="O414" t="s">
        <v>225</v>
      </c>
      <c r="P414" t="s">
        <v>178</v>
      </c>
      <c r="Q414" t="s">
        <v>172</v>
      </c>
      <c r="R414" t="s">
        <v>510</v>
      </c>
      <c r="S414">
        <v>32505313</v>
      </c>
      <c r="BM414" t="s">
        <v>3027</v>
      </c>
    </row>
    <row r="415" spans="1:151" x14ac:dyDescent="0.2">
      <c r="A415">
        <v>12608</v>
      </c>
      <c r="B415" t="s">
        <v>3515</v>
      </c>
      <c r="C415" t="s">
        <v>3516</v>
      </c>
      <c r="D415" t="s">
        <v>1968</v>
      </c>
      <c r="E415" t="s">
        <v>3517</v>
      </c>
      <c r="F415" t="s">
        <v>171</v>
      </c>
      <c r="G415" t="s">
        <v>172</v>
      </c>
      <c r="H415" s="1">
        <v>34736</v>
      </c>
      <c r="I415" t="s">
        <v>221</v>
      </c>
      <c r="K415" t="s">
        <v>1642</v>
      </c>
      <c r="L415" t="s">
        <v>1643</v>
      </c>
      <c r="M415" t="s">
        <v>306</v>
      </c>
      <c r="N415">
        <v>2015</v>
      </c>
      <c r="O415" t="s">
        <v>517</v>
      </c>
      <c r="P415" t="s">
        <v>178</v>
      </c>
      <c r="Q415" t="s">
        <v>172</v>
      </c>
      <c r="S415">
        <v>28186663</v>
      </c>
      <c r="T415" t="s">
        <v>196</v>
      </c>
      <c r="W415" t="s">
        <v>3518</v>
      </c>
      <c r="X415">
        <v>2069106659</v>
      </c>
      <c r="Y415" t="s">
        <v>186</v>
      </c>
      <c r="Z415" t="s">
        <v>183</v>
      </c>
      <c r="AA415">
        <v>2017</v>
      </c>
      <c r="AB415">
        <v>2017</v>
      </c>
      <c r="AC415" t="s">
        <v>457</v>
      </c>
      <c r="AD415" t="s">
        <v>185</v>
      </c>
      <c r="AM415" t="s">
        <v>413</v>
      </c>
      <c r="AS415">
        <v>3.74</v>
      </c>
      <c r="AT415" t="s">
        <v>188</v>
      </c>
      <c r="AU415" t="s">
        <v>189</v>
      </c>
      <c r="AV415" t="s">
        <v>190</v>
      </c>
      <c r="AW415" t="s">
        <v>237</v>
      </c>
      <c r="BM415" t="s">
        <v>3519</v>
      </c>
      <c r="BN415" t="s">
        <v>193</v>
      </c>
      <c r="BP415" t="s">
        <v>194</v>
      </c>
      <c r="BQ415" t="s">
        <v>195</v>
      </c>
      <c r="BS415">
        <v>14627</v>
      </c>
      <c r="BT415" t="s">
        <v>196</v>
      </c>
      <c r="BU415">
        <v>4253017266</v>
      </c>
      <c r="BZ415" t="s">
        <v>3520</v>
      </c>
      <c r="CC415" t="s">
        <v>1432</v>
      </c>
      <c r="CD415" t="s">
        <v>1433</v>
      </c>
      <c r="CF415">
        <v>98112</v>
      </c>
      <c r="CG415" t="s">
        <v>196</v>
      </c>
      <c r="CH415">
        <v>2069106659</v>
      </c>
      <c r="CM415" t="s">
        <v>3521</v>
      </c>
      <c r="CP415" t="s">
        <v>194</v>
      </c>
      <c r="CQ415" t="s">
        <v>195</v>
      </c>
      <c r="CS415">
        <v>14627</v>
      </c>
      <c r="CT415" t="s">
        <v>196</v>
      </c>
      <c r="CU415">
        <v>4253017266</v>
      </c>
      <c r="ED415" t="s">
        <v>1433</v>
      </c>
      <c r="EG415" t="s">
        <v>196</v>
      </c>
      <c r="EH415">
        <v>2069106659</v>
      </c>
      <c r="EM415" t="s">
        <v>3520</v>
      </c>
      <c r="EP415" t="s">
        <v>1432</v>
      </c>
      <c r="EQ415" t="s">
        <v>1433</v>
      </c>
      <c r="ES415">
        <v>98112</v>
      </c>
      <c r="ET415" t="s">
        <v>196</v>
      </c>
      <c r="EU415">
        <v>2069106659</v>
      </c>
    </row>
    <row r="416" spans="1:151" x14ac:dyDescent="0.2">
      <c r="A416">
        <v>13117</v>
      </c>
      <c r="B416" t="s">
        <v>3522</v>
      </c>
      <c r="C416" t="s">
        <v>3523</v>
      </c>
      <c r="D416" t="s">
        <v>3524</v>
      </c>
      <c r="E416" t="s">
        <v>3525</v>
      </c>
      <c r="F416" t="s">
        <v>3526</v>
      </c>
      <c r="G416" t="s">
        <v>172</v>
      </c>
      <c r="H416" s="1">
        <v>33883</v>
      </c>
      <c r="I416" t="s">
        <v>173</v>
      </c>
      <c r="K416" t="s">
        <v>1078</v>
      </c>
      <c r="L416" t="s">
        <v>854</v>
      </c>
      <c r="M416" t="s">
        <v>306</v>
      </c>
      <c r="N416">
        <v>2015</v>
      </c>
      <c r="O416" t="s">
        <v>517</v>
      </c>
      <c r="P416" t="s">
        <v>178</v>
      </c>
      <c r="Q416" t="s">
        <v>172</v>
      </c>
      <c r="S416">
        <v>27619322</v>
      </c>
      <c r="T416" t="s">
        <v>3369</v>
      </c>
      <c r="U416" t="s">
        <v>180</v>
      </c>
      <c r="V416" s="2">
        <v>42505</v>
      </c>
      <c r="W416" t="s">
        <v>3527</v>
      </c>
      <c r="X416">
        <v>5854656365</v>
      </c>
      <c r="Y416" t="s">
        <v>186</v>
      </c>
      <c r="Z416" t="s">
        <v>282</v>
      </c>
      <c r="AA416">
        <v>2015</v>
      </c>
      <c r="AB416">
        <v>2015</v>
      </c>
      <c r="AC416" t="s">
        <v>187</v>
      </c>
      <c r="AD416" t="s">
        <v>185</v>
      </c>
      <c r="AM416" t="s">
        <v>3528</v>
      </c>
      <c r="AS416">
        <v>2.61</v>
      </c>
      <c r="AT416" t="s">
        <v>188</v>
      </c>
      <c r="AU416" t="s">
        <v>1520</v>
      </c>
      <c r="AV416" t="s">
        <v>3529</v>
      </c>
      <c r="AW416" t="s">
        <v>191</v>
      </c>
      <c r="BM416" t="s">
        <v>3530</v>
      </c>
      <c r="BN416" t="s">
        <v>487</v>
      </c>
      <c r="BP416" t="s">
        <v>194</v>
      </c>
      <c r="BQ416" t="s">
        <v>195</v>
      </c>
      <c r="BS416">
        <v>14627</v>
      </c>
      <c r="BT416" t="s">
        <v>196</v>
      </c>
      <c r="BU416">
        <v>5854656365</v>
      </c>
      <c r="BZ416" t="s">
        <v>3531</v>
      </c>
      <c r="CA416" t="s">
        <v>3532</v>
      </c>
      <c r="CC416" t="s">
        <v>3533</v>
      </c>
      <c r="CG416" t="s">
        <v>3534</v>
      </c>
      <c r="CM416" t="s">
        <v>487</v>
      </c>
      <c r="CN416" t="s">
        <v>3535</v>
      </c>
      <c r="CP416" t="s">
        <v>194</v>
      </c>
      <c r="CQ416" t="s">
        <v>195</v>
      </c>
      <c r="CS416">
        <v>14627</v>
      </c>
      <c r="CT416" t="s">
        <v>196</v>
      </c>
      <c r="CU416">
        <v>5854656365</v>
      </c>
      <c r="CZ416" t="s">
        <v>3536</v>
      </c>
      <c r="DA416" t="s">
        <v>3537</v>
      </c>
      <c r="DC416" t="s">
        <v>3538</v>
      </c>
      <c r="DF416">
        <v>2117</v>
      </c>
      <c r="DG416" t="s">
        <v>3369</v>
      </c>
      <c r="DH416" t="s">
        <v>3539</v>
      </c>
      <c r="EM416" t="s">
        <v>3536</v>
      </c>
      <c r="EN416" t="s">
        <v>3537</v>
      </c>
      <c r="EP416" t="s">
        <v>3538</v>
      </c>
      <c r="ES416">
        <v>2117</v>
      </c>
      <c r="ET416" t="s">
        <v>3369</v>
      </c>
      <c r="EU416" t="s">
        <v>3539</v>
      </c>
    </row>
    <row r="417" spans="1:151" x14ac:dyDescent="0.2">
      <c r="A417">
        <v>26607</v>
      </c>
      <c r="B417" t="s">
        <v>3540</v>
      </c>
      <c r="C417" t="s">
        <v>3541</v>
      </c>
      <c r="D417" t="s">
        <v>940</v>
      </c>
      <c r="E417" t="s">
        <v>3542</v>
      </c>
      <c r="F417" t="s">
        <v>3543</v>
      </c>
      <c r="G417" t="s">
        <v>172</v>
      </c>
      <c r="H417" s="1">
        <v>35994</v>
      </c>
      <c r="I417" t="s">
        <v>221</v>
      </c>
      <c r="K417" t="s">
        <v>1078</v>
      </c>
      <c r="L417" t="s">
        <v>3544</v>
      </c>
      <c r="M417" t="s">
        <v>176</v>
      </c>
      <c r="N417">
        <v>2019</v>
      </c>
      <c r="O417" t="s">
        <v>482</v>
      </c>
      <c r="P417" t="s">
        <v>178</v>
      </c>
      <c r="Q417" t="s">
        <v>172</v>
      </c>
      <c r="S417">
        <v>29887644</v>
      </c>
      <c r="T417" t="s">
        <v>196</v>
      </c>
      <c r="W417" t="s">
        <v>3545</v>
      </c>
      <c r="X417">
        <v>4109153558</v>
      </c>
      <c r="Y417" t="s">
        <v>186</v>
      </c>
      <c r="Z417" t="s">
        <v>282</v>
      </c>
      <c r="AA417">
        <v>2020</v>
      </c>
      <c r="AB417">
        <v>2020</v>
      </c>
      <c r="AC417" t="s">
        <v>209</v>
      </c>
      <c r="AD417" t="s">
        <v>172</v>
      </c>
      <c r="AS417">
        <v>3.75</v>
      </c>
      <c r="AT417" t="s">
        <v>188</v>
      </c>
      <c r="AU417" t="s">
        <v>189</v>
      </c>
      <c r="AV417" t="s">
        <v>190</v>
      </c>
      <c r="AW417" t="s">
        <v>264</v>
      </c>
      <c r="AX417" t="s">
        <v>3546</v>
      </c>
      <c r="AY417" t="s">
        <v>3547</v>
      </c>
      <c r="BM417" t="s">
        <v>3548</v>
      </c>
      <c r="BP417" t="s">
        <v>3549</v>
      </c>
      <c r="BQ417" t="s">
        <v>849</v>
      </c>
      <c r="BS417">
        <v>21409</v>
      </c>
      <c r="BT417" t="s">
        <v>196</v>
      </c>
      <c r="BU417">
        <v>4438228573</v>
      </c>
      <c r="BZ417" t="s">
        <v>3548</v>
      </c>
      <c r="CC417" t="s">
        <v>3549</v>
      </c>
      <c r="CD417" t="s">
        <v>849</v>
      </c>
      <c r="CF417">
        <v>21409</v>
      </c>
      <c r="CG417" t="s">
        <v>196</v>
      </c>
      <c r="CH417">
        <v>4438228573</v>
      </c>
      <c r="CM417" t="s">
        <v>3550</v>
      </c>
      <c r="CP417" t="s">
        <v>194</v>
      </c>
      <c r="CQ417" t="s">
        <v>195</v>
      </c>
      <c r="CS417">
        <v>14611</v>
      </c>
      <c r="CT417" t="s">
        <v>196</v>
      </c>
      <c r="CU417">
        <v>4438228573</v>
      </c>
      <c r="DM417" t="s">
        <v>3551</v>
      </c>
      <c r="DP417" t="s">
        <v>3552</v>
      </c>
      <c r="DQ417" t="s">
        <v>849</v>
      </c>
      <c r="DS417">
        <v>21409</v>
      </c>
      <c r="DT417" t="s">
        <v>226</v>
      </c>
      <c r="DU417">
        <v>4438228573</v>
      </c>
      <c r="DX417" t="s">
        <v>3553</v>
      </c>
      <c r="DY417" t="s">
        <v>1965</v>
      </c>
      <c r="ED417" t="s">
        <v>849</v>
      </c>
      <c r="EG417" t="s">
        <v>196</v>
      </c>
      <c r="EH417">
        <v>4438228573</v>
      </c>
      <c r="EM417" t="s">
        <v>3548</v>
      </c>
      <c r="EP417" t="s">
        <v>3549</v>
      </c>
      <c r="EQ417" t="s">
        <v>849</v>
      </c>
      <c r="ES417">
        <v>21409</v>
      </c>
      <c r="ET417" t="s">
        <v>196</v>
      </c>
      <c r="EU417">
        <v>4438228573</v>
      </c>
    </row>
    <row r="418" spans="1:151" x14ac:dyDescent="0.2">
      <c r="A418">
        <v>20935</v>
      </c>
      <c r="B418" t="s">
        <v>3554</v>
      </c>
      <c r="C418" t="s">
        <v>3555</v>
      </c>
      <c r="D418" t="s">
        <v>3556</v>
      </c>
      <c r="E418" t="s">
        <v>3557</v>
      </c>
      <c r="F418" t="s">
        <v>171</v>
      </c>
      <c r="G418" t="s">
        <v>172</v>
      </c>
      <c r="H418" s="1">
        <v>34708</v>
      </c>
      <c r="I418" t="s">
        <v>173</v>
      </c>
      <c r="K418" t="s">
        <v>1046</v>
      </c>
      <c r="L418" t="s">
        <v>1047</v>
      </c>
      <c r="M418" t="s">
        <v>306</v>
      </c>
      <c r="N418">
        <v>2017</v>
      </c>
      <c r="O418" t="s">
        <v>646</v>
      </c>
      <c r="P418" t="s">
        <v>363</v>
      </c>
      <c r="Q418" t="s">
        <v>172</v>
      </c>
      <c r="S418">
        <v>28842675</v>
      </c>
      <c r="T418" t="s">
        <v>196</v>
      </c>
      <c r="W418" t="s">
        <v>3558</v>
      </c>
      <c r="X418">
        <v>9045716125</v>
      </c>
      <c r="Y418" t="s">
        <v>186</v>
      </c>
      <c r="Z418" t="s">
        <v>282</v>
      </c>
      <c r="AA418" t="s">
        <v>615</v>
      </c>
      <c r="AB418" t="s">
        <v>3559</v>
      </c>
      <c r="AC418" t="s">
        <v>1280</v>
      </c>
      <c r="AD418" t="s">
        <v>172</v>
      </c>
      <c r="AS418">
        <v>1.67</v>
      </c>
      <c r="AT418" t="s">
        <v>742</v>
      </c>
      <c r="AU418" t="s">
        <v>647</v>
      </c>
      <c r="AV418" t="s">
        <v>190</v>
      </c>
      <c r="AW418" t="s">
        <v>264</v>
      </c>
      <c r="BM418" t="s">
        <v>3560</v>
      </c>
      <c r="BN418" t="s">
        <v>487</v>
      </c>
      <c r="BP418" t="s">
        <v>194</v>
      </c>
      <c r="BQ418" t="s">
        <v>195</v>
      </c>
      <c r="BS418">
        <v>14627</v>
      </c>
      <c r="BT418" t="s">
        <v>196</v>
      </c>
      <c r="BU418">
        <v>9044465582</v>
      </c>
      <c r="BZ418" t="s">
        <v>3561</v>
      </c>
      <c r="CC418" t="s">
        <v>3562</v>
      </c>
      <c r="CD418" t="s">
        <v>214</v>
      </c>
      <c r="CF418">
        <v>32250</v>
      </c>
      <c r="CG418" t="s">
        <v>196</v>
      </c>
      <c r="CH418">
        <v>9044465582</v>
      </c>
      <c r="CM418" t="s">
        <v>3563</v>
      </c>
      <c r="CN418" t="s">
        <v>487</v>
      </c>
      <c r="CP418" t="s">
        <v>194</v>
      </c>
      <c r="CQ418" t="s">
        <v>195</v>
      </c>
      <c r="CS418">
        <v>14627</v>
      </c>
      <c r="CT418" t="s">
        <v>196</v>
      </c>
      <c r="CU418">
        <v>9044465582</v>
      </c>
      <c r="ED418" t="s">
        <v>214</v>
      </c>
      <c r="EG418" t="s">
        <v>196</v>
      </c>
      <c r="EH418">
        <v>9044465582</v>
      </c>
      <c r="EM418" t="s">
        <v>3561</v>
      </c>
      <c r="EP418" t="s">
        <v>3562</v>
      </c>
      <c r="EQ418" t="s">
        <v>214</v>
      </c>
      <c r="ES418">
        <v>32250</v>
      </c>
      <c r="ET418" t="s">
        <v>196</v>
      </c>
      <c r="EU418">
        <v>9044465582</v>
      </c>
    </row>
    <row r="419" spans="1:151" x14ac:dyDescent="0.2">
      <c r="A419">
        <v>10237</v>
      </c>
      <c r="B419" t="s">
        <v>1920</v>
      </c>
      <c r="C419" t="s">
        <v>3564</v>
      </c>
      <c r="D419" t="s">
        <v>169</v>
      </c>
      <c r="E419" t="s">
        <v>3565</v>
      </c>
      <c r="F419" t="s">
        <v>171</v>
      </c>
      <c r="G419" t="s">
        <v>172</v>
      </c>
      <c r="H419" s="1">
        <v>34471</v>
      </c>
      <c r="I419" t="s">
        <v>173</v>
      </c>
      <c r="K419" t="s">
        <v>3566</v>
      </c>
      <c r="L419" t="s">
        <v>2172</v>
      </c>
      <c r="M419" t="s">
        <v>176</v>
      </c>
      <c r="N419">
        <v>2015</v>
      </c>
      <c r="O419" t="s">
        <v>1014</v>
      </c>
      <c r="P419" t="s">
        <v>363</v>
      </c>
      <c r="Q419" t="s">
        <v>172</v>
      </c>
      <c r="S419">
        <v>27748848</v>
      </c>
      <c r="T419" t="s">
        <v>693</v>
      </c>
      <c r="W419" t="s">
        <v>3567</v>
      </c>
      <c r="X419">
        <v>5613171224</v>
      </c>
      <c r="Y419" t="s">
        <v>186</v>
      </c>
      <c r="Z419" t="s">
        <v>282</v>
      </c>
      <c r="AA419">
        <v>2017</v>
      </c>
      <c r="AB419">
        <v>2017</v>
      </c>
      <c r="AC419" t="s">
        <v>886</v>
      </c>
      <c r="AD419" t="s">
        <v>172</v>
      </c>
      <c r="AS419">
        <v>2.36</v>
      </c>
      <c r="AT419" t="s">
        <v>188</v>
      </c>
      <c r="AU419" t="s">
        <v>189</v>
      </c>
      <c r="AV419" t="s">
        <v>190</v>
      </c>
      <c r="AW419" t="s">
        <v>264</v>
      </c>
      <c r="BM419" t="s">
        <v>3568</v>
      </c>
      <c r="BN419" t="s">
        <v>487</v>
      </c>
      <c r="BP419" t="s">
        <v>194</v>
      </c>
      <c r="BQ419" t="s">
        <v>195</v>
      </c>
      <c r="BS419">
        <v>14627</v>
      </c>
      <c r="BT419" t="s">
        <v>196</v>
      </c>
      <c r="BU419">
        <v>5615318465</v>
      </c>
      <c r="BZ419" t="s">
        <v>3569</v>
      </c>
      <c r="CC419" t="s">
        <v>3570</v>
      </c>
      <c r="CF419" t="s">
        <v>3571</v>
      </c>
      <c r="CG419" t="s">
        <v>3572</v>
      </c>
      <c r="CH419">
        <v>5615318465</v>
      </c>
      <c r="CM419" t="s">
        <v>3573</v>
      </c>
      <c r="CN419" t="s">
        <v>2844</v>
      </c>
      <c r="CP419" t="s">
        <v>194</v>
      </c>
      <c r="CQ419" t="s">
        <v>195</v>
      </c>
      <c r="CS419">
        <v>14620</v>
      </c>
      <c r="CT419" t="s">
        <v>196</v>
      </c>
      <c r="CU419">
        <v>5615318465</v>
      </c>
      <c r="EM419" t="s">
        <v>3569</v>
      </c>
      <c r="EP419" t="s">
        <v>3570</v>
      </c>
      <c r="ES419" t="s">
        <v>3571</v>
      </c>
      <c r="ET419" t="s">
        <v>3572</v>
      </c>
      <c r="EU419">
        <v>5615318465</v>
      </c>
    </row>
    <row r="420" spans="1:151" x14ac:dyDescent="0.2">
      <c r="A420">
        <v>46689</v>
      </c>
      <c r="B420" t="s">
        <v>3574</v>
      </c>
      <c r="C420" t="s">
        <v>294</v>
      </c>
      <c r="D420" t="s">
        <v>1562</v>
      </c>
      <c r="E420" t="s">
        <v>3575</v>
      </c>
      <c r="F420" t="s">
        <v>171</v>
      </c>
      <c r="G420" t="str">
        <f>"0"</f>
        <v>0</v>
      </c>
      <c r="H420" s="1">
        <v>38371</v>
      </c>
      <c r="I420" t="s">
        <v>221</v>
      </c>
      <c r="K420" t="s">
        <v>3576</v>
      </c>
      <c r="L420" t="s">
        <v>633</v>
      </c>
      <c r="M420" t="s">
        <v>1389</v>
      </c>
      <c r="N420">
        <v>2025</v>
      </c>
      <c r="O420" t="s">
        <v>2484</v>
      </c>
      <c r="P420" t="s">
        <v>178</v>
      </c>
      <c r="Q420" t="s">
        <v>172</v>
      </c>
      <c r="R420" t="s">
        <v>510</v>
      </c>
      <c r="S420">
        <v>32616880</v>
      </c>
      <c r="BM420" t="s">
        <v>3577</v>
      </c>
    </row>
    <row r="421" spans="1:151" x14ac:dyDescent="0.2">
      <c r="A421">
        <v>19460</v>
      </c>
      <c r="B421" t="s">
        <v>3578</v>
      </c>
      <c r="C421" t="s">
        <v>3579</v>
      </c>
      <c r="D421" t="s">
        <v>3580</v>
      </c>
      <c r="E421" t="s">
        <v>3581</v>
      </c>
      <c r="F421" t="s">
        <v>171</v>
      </c>
      <c r="H421" s="1">
        <v>33052</v>
      </c>
      <c r="I421" t="s">
        <v>173</v>
      </c>
      <c r="K421" t="s">
        <v>3582</v>
      </c>
      <c r="L421" t="s">
        <v>3583</v>
      </c>
      <c r="M421" t="s">
        <v>224</v>
      </c>
      <c r="N421">
        <v>2016</v>
      </c>
      <c r="O421" t="s">
        <v>410</v>
      </c>
      <c r="P421" t="s">
        <v>178</v>
      </c>
      <c r="Q421" t="s">
        <v>185</v>
      </c>
    </row>
    <row r="422" spans="1:151" x14ac:dyDescent="0.2">
      <c r="A422">
        <v>26405</v>
      </c>
      <c r="B422" t="s">
        <v>3584</v>
      </c>
      <c r="C422" t="s">
        <v>3585</v>
      </c>
      <c r="D422" t="s">
        <v>2638</v>
      </c>
      <c r="E422" t="s">
        <v>3586</v>
      </c>
      <c r="F422" t="s">
        <v>171</v>
      </c>
      <c r="G422" t="s">
        <v>172</v>
      </c>
      <c r="H422" s="1">
        <v>33052</v>
      </c>
      <c r="I422" t="s">
        <v>173</v>
      </c>
      <c r="K422" t="s">
        <v>3587</v>
      </c>
      <c r="L422" t="s">
        <v>1189</v>
      </c>
      <c r="M422" t="s">
        <v>224</v>
      </c>
      <c r="N422">
        <v>2018</v>
      </c>
      <c r="O422" t="s">
        <v>354</v>
      </c>
      <c r="P422" t="s">
        <v>178</v>
      </c>
      <c r="Q422" t="s">
        <v>172</v>
      </c>
      <c r="S422">
        <v>27707555</v>
      </c>
      <c r="T422" t="s">
        <v>196</v>
      </c>
      <c r="W422" t="s">
        <v>3588</v>
      </c>
      <c r="X422">
        <v>5014705004</v>
      </c>
      <c r="Y422" t="s">
        <v>802</v>
      </c>
      <c r="Z422" t="s">
        <v>803</v>
      </c>
      <c r="AA422" t="s">
        <v>615</v>
      </c>
      <c r="AB422" t="s">
        <v>259</v>
      </c>
      <c r="AC422" t="s">
        <v>804</v>
      </c>
      <c r="AD422" t="s">
        <v>185</v>
      </c>
      <c r="AS422" t="str">
        <f>"0"</f>
        <v>0</v>
      </c>
      <c r="AT422" t="s">
        <v>188</v>
      </c>
      <c r="AU422" t="s">
        <v>189</v>
      </c>
      <c r="AV422" t="s">
        <v>1521</v>
      </c>
      <c r="AW422" t="s">
        <v>952</v>
      </c>
      <c r="BM422" t="s">
        <v>3589</v>
      </c>
      <c r="BP422" t="s">
        <v>194</v>
      </c>
      <c r="BQ422" t="s">
        <v>195</v>
      </c>
      <c r="BS422">
        <v>14607</v>
      </c>
      <c r="BT422" t="s">
        <v>196</v>
      </c>
      <c r="BU422">
        <v>5014705004</v>
      </c>
      <c r="BZ422" t="s">
        <v>3589</v>
      </c>
      <c r="CC422" t="s">
        <v>194</v>
      </c>
      <c r="CD422" t="s">
        <v>195</v>
      </c>
      <c r="CF422">
        <v>14607</v>
      </c>
      <c r="CG422" t="s">
        <v>196</v>
      </c>
      <c r="CH422">
        <v>5014705004</v>
      </c>
      <c r="CM422" t="s">
        <v>3590</v>
      </c>
      <c r="CN422" t="s">
        <v>3591</v>
      </c>
      <c r="CP422" t="s">
        <v>194</v>
      </c>
      <c r="CQ422" t="s">
        <v>195</v>
      </c>
      <c r="CS422">
        <v>14607</v>
      </c>
      <c r="CT422" t="s">
        <v>196</v>
      </c>
      <c r="CU422">
        <v>5014705004</v>
      </c>
      <c r="DZ422" t="s">
        <v>3592</v>
      </c>
      <c r="EC422" t="s">
        <v>3593</v>
      </c>
      <c r="ED422" t="s">
        <v>3594</v>
      </c>
      <c r="EF422">
        <v>72015</v>
      </c>
      <c r="EG422" t="s">
        <v>196</v>
      </c>
      <c r="EM422" t="s">
        <v>3595</v>
      </c>
      <c r="EP422" t="s">
        <v>3596</v>
      </c>
      <c r="EQ422" t="s">
        <v>3594</v>
      </c>
      <c r="ES422">
        <v>72023</v>
      </c>
      <c r="ET422" t="s">
        <v>196</v>
      </c>
    </row>
    <row r="423" spans="1:151" x14ac:dyDescent="0.2">
      <c r="A423">
        <v>26241</v>
      </c>
      <c r="B423" t="s">
        <v>3597</v>
      </c>
      <c r="C423" t="s">
        <v>3598</v>
      </c>
      <c r="D423" t="s">
        <v>3599</v>
      </c>
      <c r="E423" t="s">
        <v>3600</v>
      </c>
      <c r="F423" t="s">
        <v>171</v>
      </c>
      <c r="G423" t="s">
        <v>172</v>
      </c>
      <c r="H423" s="1">
        <v>35670</v>
      </c>
      <c r="I423" t="s">
        <v>221</v>
      </c>
      <c r="K423" t="s">
        <v>1538</v>
      </c>
      <c r="L423" t="s">
        <v>1539</v>
      </c>
      <c r="M423" t="s">
        <v>176</v>
      </c>
      <c r="N423">
        <v>2019</v>
      </c>
      <c r="O423" t="s">
        <v>482</v>
      </c>
      <c r="P423" t="s">
        <v>178</v>
      </c>
      <c r="Q423" t="s">
        <v>172</v>
      </c>
      <c r="S423">
        <v>30868823</v>
      </c>
      <c r="T423" t="s">
        <v>226</v>
      </c>
      <c r="Y423" t="str">
        <f>"01AS"</f>
        <v>01AS</v>
      </c>
      <c r="Z423" t="s">
        <v>227</v>
      </c>
      <c r="AA423" t="s">
        <v>1572</v>
      </c>
      <c r="AB423" t="s">
        <v>1573</v>
      </c>
      <c r="AC423" t="s">
        <v>425</v>
      </c>
      <c r="AD423" t="s">
        <v>185</v>
      </c>
      <c r="AM423" t="s">
        <v>2191</v>
      </c>
      <c r="AS423">
        <v>3.6</v>
      </c>
      <c r="AU423" t="s">
        <v>235</v>
      </c>
      <c r="AV423" t="s">
        <v>236</v>
      </c>
      <c r="AW423" t="s">
        <v>264</v>
      </c>
      <c r="BM423" t="s">
        <v>3601</v>
      </c>
      <c r="BN423" t="s">
        <v>239</v>
      </c>
      <c r="BO423" t="s">
        <v>3602</v>
      </c>
      <c r="BP423" t="s">
        <v>241</v>
      </c>
      <c r="BQ423" t="s">
        <v>195</v>
      </c>
      <c r="BS423">
        <v>14627</v>
      </c>
      <c r="CD423" t="s">
        <v>195</v>
      </c>
      <c r="CM423" t="s">
        <v>3603</v>
      </c>
      <c r="CO423" t="s">
        <v>3602</v>
      </c>
      <c r="CP423" t="s">
        <v>3604</v>
      </c>
      <c r="CQ423" t="s">
        <v>571</v>
      </c>
      <c r="CS423">
        <v>16059</v>
      </c>
      <c r="CT423" t="s">
        <v>244</v>
      </c>
      <c r="CU423" t="s">
        <v>3605</v>
      </c>
    </row>
    <row r="424" spans="1:151" x14ac:dyDescent="0.2">
      <c r="A424">
        <v>30016</v>
      </c>
      <c r="B424" t="s">
        <v>3597</v>
      </c>
      <c r="C424" t="s">
        <v>3598</v>
      </c>
      <c r="D424" t="s">
        <v>3599</v>
      </c>
      <c r="E424" t="s">
        <v>3600</v>
      </c>
      <c r="F424" t="s">
        <v>171</v>
      </c>
      <c r="G424" t="s">
        <v>172</v>
      </c>
      <c r="H424" s="1">
        <v>35670</v>
      </c>
      <c r="I424" t="s">
        <v>221</v>
      </c>
      <c r="K424" t="s">
        <v>882</v>
      </c>
      <c r="L424" t="s">
        <v>318</v>
      </c>
      <c r="M424" t="s">
        <v>255</v>
      </c>
      <c r="N424" t="s">
        <v>421</v>
      </c>
      <c r="O424" t="s">
        <v>422</v>
      </c>
      <c r="P424" t="s">
        <v>178</v>
      </c>
      <c r="Q424" t="s">
        <v>172</v>
      </c>
      <c r="S424">
        <v>30868823</v>
      </c>
      <c r="T424" t="s">
        <v>226</v>
      </c>
      <c r="Y424" t="str">
        <f>"01AS"</f>
        <v>01AS</v>
      </c>
      <c r="Z424" t="s">
        <v>227</v>
      </c>
      <c r="AA424" t="s">
        <v>1572</v>
      </c>
      <c r="AB424" t="s">
        <v>1573</v>
      </c>
      <c r="AC424" t="s">
        <v>425</v>
      </c>
      <c r="AD424" t="s">
        <v>185</v>
      </c>
      <c r="AM424" t="s">
        <v>2191</v>
      </c>
      <c r="AS424">
        <v>3.6</v>
      </c>
      <c r="AU424" t="s">
        <v>235</v>
      </c>
      <c r="AV424" t="s">
        <v>236</v>
      </c>
      <c r="AW424" t="s">
        <v>264</v>
      </c>
      <c r="BM424" t="s">
        <v>3601</v>
      </c>
      <c r="BN424" t="s">
        <v>239</v>
      </c>
      <c r="BO424" t="s">
        <v>3602</v>
      </c>
      <c r="BP424" t="s">
        <v>241</v>
      </c>
      <c r="BQ424" t="s">
        <v>195</v>
      </c>
      <c r="BS424">
        <v>14627</v>
      </c>
      <c r="CD424" t="s">
        <v>195</v>
      </c>
      <c r="CM424" t="s">
        <v>3603</v>
      </c>
      <c r="CO424" t="s">
        <v>3602</v>
      </c>
      <c r="CP424" t="s">
        <v>3604</v>
      </c>
      <c r="CQ424" t="s">
        <v>571</v>
      </c>
      <c r="CS424">
        <v>16059</v>
      </c>
      <c r="CT424" t="s">
        <v>244</v>
      </c>
      <c r="CU424" t="s">
        <v>3605</v>
      </c>
    </row>
    <row r="425" spans="1:151" x14ac:dyDescent="0.2">
      <c r="A425">
        <v>10077</v>
      </c>
      <c r="B425" t="s">
        <v>3556</v>
      </c>
      <c r="C425" t="s">
        <v>3606</v>
      </c>
      <c r="E425" t="s">
        <v>3607</v>
      </c>
      <c r="F425" t="s">
        <v>171</v>
      </c>
      <c r="G425" t="s">
        <v>172</v>
      </c>
      <c r="H425" s="1">
        <v>34273</v>
      </c>
      <c r="I425" t="s">
        <v>173</v>
      </c>
      <c r="K425" t="s">
        <v>1012</v>
      </c>
      <c r="L425" t="s">
        <v>1013</v>
      </c>
      <c r="M425" t="s">
        <v>176</v>
      </c>
      <c r="N425">
        <v>2015</v>
      </c>
      <c r="O425" t="s">
        <v>1014</v>
      </c>
      <c r="P425" t="s">
        <v>178</v>
      </c>
      <c r="Q425" t="s">
        <v>172</v>
      </c>
      <c r="S425">
        <v>27738177</v>
      </c>
      <c r="T425" t="s">
        <v>196</v>
      </c>
      <c r="W425" t="s">
        <v>3608</v>
      </c>
      <c r="X425">
        <v>9736336556</v>
      </c>
      <c r="Y425" t="s">
        <v>182</v>
      </c>
      <c r="Z425" t="s">
        <v>183</v>
      </c>
      <c r="AA425">
        <v>2016</v>
      </c>
      <c r="AB425">
        <v>2016</v>
      </c>
      <c r="AC425" t="s">
        <v>184</v>
      </c>
      <c r="AD425" t="s">
        <v>185</v>
      </c>
      <c r="AS425">
        <v>3.43</v>
      </c>
      <c r="AT425" t="s">
        <v>188</v>
      </c>
      <c r="AU425" t="s">
        <v>189</v>
      </c>
      <c r="AV425" t="s">
        <v>190</v>
      </c>
      <c r="AW425" t="s">
        <v>264</v>
      </c>
      <c r="BM425" t="s">
        <v>3609</v>
      </c>
      <c r="BN425" t="s">
        <v>487</v>
      </c>
      <c r="BP425" t="s">
        <v>194</v>
      </c>
      <c r="BQ425" t="s">
        <v>195</v>
      </c>
      <c r="BS425">
        <v>14627</v>
      </c>
      <c r="BT425" t="s">
        <v>196</v>
      </c>
      <c r="BU425">
        <v>9733561232</v>
      </c>
      <c r="BZ425" t="s">
        <v>3610</v>
      </c>
      <c r="CC425" t="s">
        <v>3191</v>
      </c>
      <c r="CD425" t="s">
        <v>1150</v>
      </c>
      <c r="CF425" t="str">
        <f>"07470"</f>
        <v>07470</v>
      </c>
      <c r="CG425" t="s">
        <v>196</v>
      </c>
      <c r="CH425">
        <v>9736336556</v>
      </c>
      <c r="CM425" t="s">
        <v>3611</v>
      </c>
      <c r="CP425" t="s">
        <v>194</v>
      </c>
      <c r="CQ425" t="s">
        <v>195</v>
      </c>
      <c r="CS425">
        <v>14627</v>
      </c>
      <c r="CT425" t="s">
        <v>196</v>
      </c>
      <c r="CU425">
        <v>9733561232</v>
      </c>
      <c r="EM425" t="s">
        <v>3610</v>
      </c>
      <c r="EP425" t="s">
        <v>3191</v>
      </c>
      <c r="EQ425" t="s">
        <v>1150</v>
      </c>
      <c r="ES425" t="str">
        <f>"07470"</f>
        <v>07470</v>
      </c>
      <c r="ET425" t="s">
        <v>196</v>
      </c>
      <c r="EU425">
        <v>9736336556</v>
      </c>
    </row>
    <row r="426" spans="1:151" x14ac:dyDescent="0.2">
      <c r="A426">
        <v>42193</v>
      </c>
      <c r="B426" t="s">
        <v>3612</v>
      </c>
      <c r="C426" t="s">
        <v>3613</v>
      </c>
      <c r="D426" t="s">
        <v>654</v>
      </c>
      <c r="E426" t="s">
        <v>3614</v>
      </c>
      <c r="F426" t="s">
        <v>171</v>
      </c>
      <c r="G426" t="str">
        <f>"0"</f>
        <v>0</v>
      </c>
      <c r="H426" s="1">
        <v>37923</v>
      </c>
      <c r="I426" t="s">
        <v>173</v>
      </c>
      <c r="K426" t="s">
        <v>3615</v>
      </c>
      <c r="L426" t="s">
        <v>2040</v>
      </c>
      <c r="M426" t="s">
        <v>306</v>
      </c>
      <c r="N426">
        <v>2024</v>
      </c>
      <c r="O426" t="s">
        <v>710</v>
      </c>
      <c r="P426" t="s">
        <v>178</v>
      </c>
      <c r="Q426" t="s">
        <v>172</v>
      </c>
      <c r="R426" t="s">
        <v>510</v>
      </c>
      <c r="S426">
        <v>32324471</v>
      </c>
      <c r="BM426" t="s">
        <v>3616</v>
      </c>
    </row>
    <row r="427" spans="1:151" x14ac:dyDescent="0.2">
      <c r="A427">
        <v>46697</v>
      </c>
      <c r="B427" t="s">
        <v>3250</v>
      </c>
      <c r="C427" t="s">
        <v>3617</v>
      </c>
      <c r="D427" t="s">
        <v>201</v>
      </c>
      <c r="E427" t="s">
        <v>3618</v>
      </c>
      <c r="F427" t="s">
        <v>171</v>
      </c>
      <c r="G427" t="str">
        <f>"0"</f>
        <v>0</v>
      </c>
      <c r="H427" s="1">
        <v>38503</v>
      </c>
      <c r="I427" t="s">
        <v>221</v>
      </c>
      <c r="K427" t="s">
        <v>507</v>
      </c>
      <c r="M427" t="s">
        <v>176</v>
      </c>
      <c r="N427">
        <v>2026</v>
      </c>
      <c r="O427" t="s">
        <v>508</v>
      </c>
      <c r="P427" t="s">
        <v>509</v>
      </c>
      <c r="Q427" t="s">
        <v>172</v>
      </c>
      <c r="R427" t="s">
        <v>510</v>
      </c>
      <c r="S427">
        <v>32587777</v>
      </c>
      <c r="BM427" t="s">
        <v>3619</v>
      </c>
    </row>
    <row r="428" spans="1:151" x14ac:dyDescent="0.2">
      <c r="A428">
        <v>42112</v>
      </c>
      <c r="B428" t="s">
        <v>3250</v>
      </c>
      <c r="C428" t="s">
        <v>3617</v>
      </c>
      <c r="D428" t="s">
        <v>201</v>
      </c>
      <c r="E428" t="s">
        <v>3618</v>
      </c>
      <c r="F428" t="s">
        <v>171</v>
      </c>
      <c r="G428" t="str">
        <f>"0"</f>
        <v>0</v>
      </c>
      <c r="H428" s="1">
        <v>38503</v>
      </c>
      <c r="I428" t="s">
        <v>221</v>
      </c>
      <c r="K428" t="s">
        <v>453</v>
      </c>
      <c r="L428" t="s">
        <v>2757</v>
      </c>
      <c r="M428" t="s">
        <v>205</v>
      </c>
      <c r="N428">
        <v>2024</v>
      </c>
      <c r="O428" t="s">
        <v>2271</v>
      </c>
      <c r="P428" t="s">
        <v>178</v>
      </c>
      <c r="Q428" t="s">
        <v>172</v>
      </c>
      <c r="R428" t="s">
        <v>510</v>
      </c>
      <c r="S428">
        <v>32587777</v>
      </c>
      <c r="BM428" t="s">
        <v>3619</v>
      </c>
    </row>
    <row r="429" spans="1:151" x14ac:dyDescent="0.2">
      <c r="A429">
        <v>11407</v>
      </c>
      <c r="B429" t="s">
        <v>3620</v>
      </c>
      <c r="C429" t="s">
        <v>3621</v>
      </c>
      <c r="E429" t="s">
        <v>3622</v>
      </c>
      <c r="F429" t="s">
        <v>171</v>
      </c>
      <c r="H429" s="1">
        <v>34928</v>
      </c>
      <c r="I429" t="s">
        <v>221</v>
      </c>
      <c r="K429" t="s">
        <v>1278</v>
      </c>
      <c r="L429" t="s">
        <v>1503</v>
      </c>
      <c r="M429" t="s">
        <v>176</v>
      </c>
      <c r="N429">
        <v>2015</v>
      </c>
      <c r="O429" t="s">
        <v>1014</v>
      </c>
      <c r="P429" t="s">
        <v>178</v>
      </c>
      <c r="Q429" t="s">
        <v>172</v>
      </c>
      <c r="S429">
        <v>28223788</v>
      </c>
      <c r="T429" t="s">
        <v>196</v>
      </c>
      <c r="W429" t="s">
        <v>3623</v>
      </c>
      <c r="X429">
        <v>7875258327</v>
      </c>
      <c r="Y429" t="s">
        <v>186</v>
      </c>
      <c r="Z429" t="s">
        <v>282</v>
      </c>
      <c r="AA429">
        <v>2017</v>
      </c>
      <c r="AB429">
        <v>2017</v>
      </c>
      <c r="AC429" t="s">
        <v>696</v>
      </c>
      <c r="AD429" t="s">
        <v>185</v>
      </c>
      <c r="AM429" t="s">
        <v>636</v>
      </c>
      <c r="AS429">
        <v>3.52</v>
      </c>
      <c r="AT429" t="s">
        <v>188</v>
      </c>
      <c r="AU429" t="s">
        <v>189</v>
      </c>
      <c r="AV429" t="s">
        <v>190</v>
      </c>
      <c r="AW429" t="s">
        <v>210</v>
      </c>
      <c r="BM429" t="s">
        <v>3624</v>
      </c>
      <c r="BN429" t="s">
        <v>487</v>
      </c>
      <c r="BP429" t="s">
        <v>194</v>
      </c>
      <c r="BQ429" t="s">
        <v>195</v>
      </c>
      <c r="BS429">
        <v>14627</v>
      </c>
      <c r="BT429" t="s">
        <v>196</v>
      </c>
      <c r="BU429">
        <v>7874049220</v>
      </c>
      <c r="BZ429" t="s">
        <v>3625</v>
      </c>
      <c r="CC429" t="s">
        <v>3626</v>
      </c>
      <c r="CD429" t="s">
        <v>3627</v>
      </c>
      <c r="CF429" t="str">
        <f>"00926"</f>
        <v>00926</v>
      </c>
      <c r="CG429" t="s">
        <v>196</v>
      </c>
      <c r="CH429">
        <v>7877487537</v>
      </c>
      <c r="CM429" t="s">
        <v>3628</v>
      </c>
      <c r="CN429" t="s">
        <v>487</v>
      </c>
      <c r="CP429" t="s">
        <v>194</v>
      </c>
      <c r="CQ429" t="s">
        <v>195</v>
      </c>
      <c r="CS429">
        <v>14627</v>
      </c>
      <c r="CT429" t="s">
        <v>196</v>
      </c>
      <c r="CU429">
        <v>7874049220</v>
      </c>
      <c r="EM429" t="s">
        <v>3625</v>
      </c>
      <c r="EP429" t="s">
        <v>3626</v>
      </c>
      <c r="EQ429" t="s">
        <v>3627</v>
      </c>
      <c r="ES429" t="str">
        <f>"00926"</f>
        <v>00926</v>
      </c>
      <c r="ET429" t="s">
        <v>196</v>
      </c>
      <c r="EU429">
        <v>7877487537</v>
      </c>
    </row>
    <row r="430" spans="1:151" x14ac:dyDescent="0.2">
      <c r="A430">
        <v>25998</v>
      </c>
      <c r="B430" t="s">
        <v>3620</v>
      </c>
      <c r="C430" t="s">
        <v>3621</v>
      </c>
      <c r="E430" t="s">
        <v>3622</v>
      </c>
      <c r="F430" t="s">
        <v>171</v>
      </c>
      <c r="H430" s="1">
        <v>34928</v>
      </c>
      <c r="I430" t="s">
        <v>221</v>
      </c>
      <c r="K430" t="s">
        <v>547</v>
      </c>
      <c r="M430" t="s">
        <v>306</v>
      </c>
      <c r="N430">
        <v>2014</v>
      </c>
      <c r="O430" t="s">
        <v>591</v>
      </c>
      <c r="P430" t="s">
        <v>178</v>
      </c>
      <c r="Q430" t="s">
        <v>172</v>
      </c>
      <c r="S430">
        <v>28223788</v>
      </c>
      <c r="T430" t="s">
        <v>196</v>
      </c>
      <c r="W430" t="s">
        <v>3623</v>
      </c>
      <c r="X430">
        <v>7875258327</v>
      </c>
      <c r="Y430" t="s">
        <v>186</v>
      </c>
      <c r="Z430" t="s">
        <v>282</v>
      </c>
      <c r="AA430">
        <v>2017</v>
      </c>
      <c r="AB430">
        <v>2017</v>
      </c>
      <c r="AC430" t="s">
        <v>696</v>
      </c>
      <c r="AD430" t="s">
        <v>185</v>
      </c>
      <c r="AM430" t="s">
        <v>636</v>
      </c>
      <c r="AS430">
        <v>3.52</v>
      </c>
      <c r="AT430" t="s">
        <v>188</v>
      </c>
      <c r="AU430" t="s">
        <v>189</v>
      </c>
      <c r="AV430" t="s">
        <v>190</v>
      </c>
      <c r="AW430" t="s">
        <v>210</v>
      </c>
      <c r="BM430" t="s">
        <v>3624</v>
      </c>
      <c r="BN430" t="s">
        <v>487</v>
      </c>
      <c r="BP430" t="s">
        <v>194</v>
      </c>
      <c r="BQ430" t="s">
        <v>195</v>
      </c>
      <c r="BS430">
        <v>14627</v>
      </c>
      <c r="BT430" t="s">
        <v>196</v>
      </c>
      <c r="BU430">
        <v>7874049220</v>
      </c>
      <c r="BZ430" t="s">
        <v>3625</v>
      </c>
      <c r="CC430" t="s">
        <v>3626</v>
      </c>
      <c r="CD430" t="s">
        <v>3627</v>
      </c>
      <c r="CF430" t="str">
        <f>"00926"</f>
        <v>00926</v>
      </c>
      <c r="CG430" t="s">
        <v>196</v>
      </c>
      <c r="CH430">
        <v>7877487537</v>
      </c>
      <c r="CM430" t="s">
        <v>3628</v>
      </c>
      <c r="CN430" t="s">
        <v>487</v>
      </c>
      <c r="CP430" t="s">
        <v>194</v>
      </c>
      <c r="CQ430" t="s">
        <v>195</v>
      </c>
      <c r="CS430">
        <v>14627</v>
      </c>
      <c r="CT430" t="s">
        <v>196</v>
      </c>
      <c r="CU430">
        <v>7874049220</v>
      </c>
      <c r="EM430" t="s">
        <v>3625</v>
      </c>
      <c r="EP430" t="s">
        <v>3626</v>
      </c>
      <c r="EQ430" t="s">
        <v>3627</v>
      </c>
      <c r="ES430" t="str">
        <f>"00926"</f>
        <v>00926</v>
      </c>
      <c r="ET430" t="s">
        <v>196</v>
      </c>
      <c r="EU430">
        <v>7877487537</v>
      </c>
    </row>
    <row r="431" spans="1:151" x14ac:dyDescent="0.2">
      <c r="A431">
        <v>26766</v>
      </c>
      <c r="B431" t="s">
        <v>3629</v>
      </c>
      <c r="C431" t="s">
        <v>3630</v>
      </c>
      <c r="D431" t="s">
        <v>3631</v>
      </c>
      <c r="E431" t="s">
        <v>3632</v>
      </c>
      <c r="F431" t="s">
        <v>171</v>
      </c>
      <c r="G431" t="s">
        <v>172</v>
      </c>
      <c r="H431" s="1">
        <v>35994</v>
      </c>
      <c r="I431" t="s">
        <v>221</v>
      </c>
      <c r="K431" t="s">
        <v>3633</v>
      </c>
      <c r="L431" t="s">
        <v>820</v>
      </c>
      <c r="M431" t="s">
        <v>176</v>
      </c>
      <c r="N431">
        <v>2019</v>
      </c>
      <c r="O431" t="s">
        <v>482</v>
      </c>
      <c r="P431" t="s">
        <v>178</v>
      </c>
      <c r="Q431" t="s">
        <v>172</v>
      </c>
      <c r="S431">
        <v>29952236</v>
      </c>
      <c r="T431" t="s">
        <v>196</v>
      </c>
      <c r="W431" t="s">
        <v>3634</v>
      </c>
      <c r="X431">
        <v>2153805353</v>
      </c>
      <c r="Y431" t="s">
        <v>186</v>
      </c>
      <c r="Z431" t="s">
        <v>282</v>
      </c>
      <c r="AA431">
        <v>2020</v>
      </c>
      <c r="AB431">
        <v>2020</v>
      </c>
      <c r="AC431" t="s">
        <v>885</v>
      </c>
      <c r="AD431" t="s">
        <v>172</v>
      </c>
      <c r="AS431">
        <v>3.43</v>
      </c>
      <c r="AT431" t="s">
        <v>188</v>
      </c>
      <c r="AU431" t="s">
        <v>189</v>
      </c>
      <c r="AV431" t="s">
        <v>190</v>
      </c>
      <c r="AW431" t="s">
        <v>264</v>
      </c>
      <c r="BM431" t="s">
        <v>3635</v>
      </c>
      <c r="BN431" t="s">
        <v>193</v>
      </c>
      <c r="BP431" t="s">
        <v>194</v>
      </c>
      <c r="BQ431" t="s">
        <v>195</v>
      </c>
      <c r="BS431">
        <v>14627</v>
      </c>
      <c r="BT431" t="s">
        <v>196</v>
      </c>
      <c r="BU431">
        <v>2155282330</v>
      </c>
      <c r="BZ431" t="s">
        <v>3636</v>
      </c>
      <c r="CC431" t="s">
        <v>3637</v>
      </c>
      <c r="CD431" t="s">
        <v>650</v>
      </c>
      <c r="CF431">
        <v>19027</v>
      </c>
      <c r="CG431" t="s">
        <v>196</v>
      </c>
      <c r="CH431">
        <v>2155282330</v>
      </c>
      <c r="CM431" t="s">
        <v>3414</v>
      </c>
      <c r="CP431" t="s">
        <v>194</v>
      </c>
      <c r="CQ431" t="s">
        <v>195</v>
      </c>
      <c r="CS431">
        <v>14627</v>
      </c>
      <c r="CT431" t="s">
        <v>196</v>
      </c>
      <c r="CU431">
        <v>2155282330</v>
      </c>
      <c r="DM431" t="s">
        <v>3638</v>
      </c>
      <c r="DP431" t="s">
        <v>3639</v>
      </c>
      <c r="DQ431" t="s">
        <v>650</v>
      </c>
      <c r="DS431">
        <v>19027</v>
      </c>
      <c r="DT431" t="s">
        <v>226</v>
      </c>
      <c r="DU431">
        <v>2157823713</v>
      </c>
      <c r="DW431">
        <v>2153805353</v>
      </c>
      <c r="DX431" t="s">
        <v>3640</v>
      </c>
      <c r="DY431" t="s">
        <v>406</v>
      </c>
      <c r="ED431" t="s">
        <v>650</v>
      </c>
      <c r="EG431" t="s">
        <v>196</v>
      </c>
      <c r="EH431">
        <v>2155282330</v>
      </c>
      <c r="EM431" t="s">
        <v>3636</v>
      </c>
      <c r="EP431" t="s">
        <v>3637</v>
      </c>
      <c r="EQ431" t="s">
        <v>650</v>
      </c>
      <c r="ES431">
        <v>19027</v>
      </c>
      <c r="ET431" t="s">
        <v>196</v>
      </c>
      <c r="EU431">
        <v>2155282330</v>
      </c>
    </row>
    <row r="432" spans="1:151" x14ac:dyDescent="0.2">
      <c r="A432">
        <v>12935</v>
      </c>
      <c r="B432" t="s">
        <v>3641</v>
      </c>
      <c r="C432" t="s">
        <v>3642</v>
      </c>
      <c r="D432" t="s">
        <v>1500</v>
      </c>
      <c r="E432" t="s">
        <v>3643</v>
      </c>
      <c r="F432" t="s">
        <v>171</v>
      </c>
      <c r="G432" t="s">
        <v>172</v>
      </c>
      <c r="H432" s="1">
        <v>35193</v>
      </c>
      <c r="I432" t="s">
        <v>221</v>
      </c>
      <c r="K432" t="s">
        <v>2724</v>
      </c>
      <c r="L432" t="s">
        <v>820</v>
      </c>
      <c r="M432" t="s">
        <v>306</v>
      </c>
      <c r="N432">
        <v>2015</v>
      </c>
      <c r="O432" t="s">
        <v>517</v>
      </c>
      <c r="P432" t="s">
        <v>363</v>
      </c>
      <c r="Q432" t="s">
        <v>172</v>
      </c>
      <c r="S432">
        <v>28680208</v>
      </c>
      <c r="T432" t="s">
        <v>196</v>
      </c>
      <c r="W432" t="s">
        <v>3644</v>
      </c>
      <c r="X432">
        <v>5852337387</v>
      </c>
      <c r="Y432" t="s">
        <v>186</v>
      </c>
      <c r="Z432" t="s">
        <v>282</v>
      </c>
      <c r="AA432">
        <v>2018</v>
      </c>
      <c r="AB432">
        <v>2018</v>
      </c>
      <c r="AC432" t="s">
        <v>885</v>
      </c>
      <c r="AD432" t="s">
        <v>185</v>
      </c>
      <c r="AM432" t="s">
        <v>3528</v>
      </c>
      <c r="AS432">
        <v>3.54</v>
      </c>
      <c r="AT432" t="s">
        <v>188</v>
      </c>
      <c r="AU432" t="s">
        <v>189</v>
      </c>
      <c r="AV432" t="s">
        <v>190</v>
      </c>
      <c r="AW432" t="s">
        <v>264</v>
      </c>
      <c r="BM432" t="s">
        <v>3645</v>
      </c>
      <c r="BN432" t="s">
        <v>193</v>
      </c>
      <c r="BP432" t="s">
        <v>194</v>
      </c>
      <c r="BQ432" t="s">
        <v>195</v>
      </c>
      <c r="BS432">
        <v>14627</v>
      </c>
      <c r="BT432" t="s">
        <v>196</v>
      </c>
      <c r="BU432">
        <v>5856946494</v>
      </c>
      <c r="BZ432" t="s">
        <v>3646</v>
      </c>
      <c r="CC432" t="s">
        <v>194</v>
      </c>
      <c r="CD432" t="s">
        <v>195</v>
      </c>
      <c r="CF432">
        <v>14618</v>
      </c>
      <c r="CG432" t="s">
        <v>196</v>
      </c>
      <c r="CH432">
        <v>5856946494</v>
      </c>
      <c r="CM432" t="s">
        <v>3647</v>
      </c>
      <c r="CP432" t="s">
        <v>194</v>
      </c>
      <c r="CQ432" t="s">
        <v>195</v>
      </c>
      <c r="CS432">
        <v>14611</v>
      </c>
      <c r="CT432" t="s">
        <v>196</v>
      </c>
      <c r="CU432">
        <v>5856946494</v>
      </c>
      <c r="ED432" t="s">
        <v>195</v>
      </c>
      <c r="EG432" t="s">
        <v>196</v>
      </c>
      <c r="EH432">
        <v>5856946494</v>
      </c>
      <c r="EM432" t="s">
        <v>3646</v>
      </c>
      <c r="EP432" t="s">
        <v>194</v>
      </c>
      <c r="EQ432" t="s">
        <v>195</v>
      </c>
      <c r="ES432">
        <v>14618</v>
      </c>
      <c r="ET432" t="s">
        <v>196</v>
      </c>
      <c r="EU432">
        <v>5856946494</v>
      </c>
    </row>
    <row r="433" spans="1:168" x14ac:dyDescent="0.2">
      <c r="A433">
        <v>19324</v>
      </c>
      <c r="B433" t="s">
        <v>3648</v>
      </c>
      <c r="C433" t="s">
        <v>3649</v>
      </c>
      <c r="D433" t="s">
        <v>3225</v>
      </c>
      <c r="E433" t="s">
        <v>3650</v>
      </c>
      <c r="F433" t="s">
        <v>171</v>
      </c>
      <c r="G433" t="s">
        <v>172</v>
      </c>
      <c r="H433" s="1">
        <v>35120</v>
      </c>
      <c r="I433" t="s">
        <v>173</v>
      </c>
      <c r="K433" t="s">
        <v>3651</v>
      </c>
      <c r="L433" t="s">
        <v>1409</v>
      </c>
      <c r="M433" t="s">
        <v>176</v>
      </c>
      <c r="N433">
        <v>2017</v>
      </c>
      <c r="O433" t="s">
        <v>177</v>
      </c>
      <c r="P433" t="s">
        <v>178</v>
      </c>
      <c r="Q433" t="s">
        <v>172</v>
      </c>
      <c r="S433">
        <v>28771029</v>
      </c>
      <c r="T433" t="s">
        <v>196</v>
      </c>
      <c r="W433" t="s">
        <v>3652</v>
      </c>
      <c r="X433">
        <v>5853138471</v>
      </c>
      <c r="Y433" t="s">
        <v>186</v>
      </c>
      <c r="Z433" t="s">
        <v>282</v>
      </c>
      <c r="AA433">
        <v>2018</v>
      </c>
      <c r="AB433">
        <v>2018</v>
      </c>
      <c r="AC433" t="s">
        <v>187</v>
      </c>
      <c r="AD433" t="s">
        <v>185</v>
      </c>
      <c r="AE433" t="s">
        <v>339</v>
      </c>
      <c r="AS433">
        <v>3.58</v>
      </c>
      <c r="AT433" t="s">
        <v>188</v>
      </c>
      <c r="AU433" t="s">
        <v>189</v>
      </c>
      <c r="AV433" t="s">
        <v>190</v>
      </c>
      <c r="AW433" t="s">
        <v>264</v>
      </c>
      <c r="BM433" t="s">
        <v>3653</v>
      </c>
      <c r="BN433" t="s">
        <v>193</v>
      </c>
      <c r="BP433" t="s">
        <v>194</v>
      </c>
      <c r="BQ433" t="s">
        <v>195</v>
      </c>
      <c r="BS433">
        <v>14627</v>
      </c>
      <c r="BT433" t="s">
        <v>196</v>
      </c>
      <c r="BU433">
        <v>5859674976</v>
      </c>
      <c r="BZ433" t="s">
        <v>3654</v>
      </c>
      <c r="CC433" t="s">
        <v>963</v>
      </c>
      <c r="CD433" t="s">
        <v>195</v>
      </c>
      <c r="CF433">
        <v>14424</v>
      </c>
      <c r="CG433" t="s">
        <v>196</v>
      </c>
      <c r="CH433">
        <v>5859674976</v>
      </c>
      <c r="CM433" t="s">
        <v>3655</v>
      </c>
      <c r="CN433" t="s">
        <v>193</v>
      </c>
      <c r="CP433" t="s">
        <v>194</v>
      </c>
      <c r="CQ433" t="s">
        <v>195</v>
      </c>
      <c r="CS433">
        <v>14627</v>
      </c>
      <c r="CT433" t="s">
        <v>196</v>
      </c>
      <c r="CU433">
        <v>5859674976</v>
      </c>
      <c r="ED433" t="s">
        <v>195</v>
      </c>
      <c r="EG433" t="s">
        <v>196</v>
      </c>
      <c r="EH433">
        <v>5859674976</v>
      </c>
      <c r="EM433" t="s">
        <v>3654</v>
      </c>
      <c r="EP433" t="s">
        <v>963</v>
      </c>
      <c r="EQ433" t="s">
        <v>195</v>
      </c>
      <c r="ES433">
        <v>14424</v>
      </c>
      <c r="ET433" t="s">
        <v>196</v>
      </c>
      <c r="EU433">
        <v>5859674976</v>
      </c>
    </row>
    <row r="434" spans="1:168" x14ac:dyDescent="0.2">
      <c r="A434">
        <v>40747</v>
      </c>
      <c r="B434" t="s">
        <v>1243</v>
      </c>
      <c r="C434" t="s">
        <v>3656</v>
      </c>
      <c r="D434" t="s">
        <v>3657</v>
      </c>
      <c r="E434" t="s">
        <v>3658</v>
      </c>
      <c r="F434" t="s">
        <v>171</v>
      </c>
      <c r="G434" t="str">
        <f>"0"</f>
        <v>0</v>
      </c>
      <c r="H434" s="1">
        <v>37764</v>
      </c>
      <c r="I434" t="s">
        <v>221</v>
      </c>
      <c r="K434" t="s">
        <v>2724</v>
      </c>
      <c r="L434" t="s">
        <v>820</v>
      </c>
      <c r="M434" t="s">
        <v>176</v>
      </c>
      <c r="N434">
        <v>2024</v>
      </c>
      <c r="O434" t="s">
        <v>319</v>
      </c>
      <c r="P434" t="s">
        <v>178</v>
      </c>
      <c r="Q434" t="s">
        <v>172</v>
      </c>
      <c r="S434">
        <v>32041194</v>
      </c>
      <c r="T434" t="s">
        <v>226</v>
      </c>
      <c r="Y434" t="str">
        <f>"01AS"</f>
        <v>01AS</v>
      </c>
      <c r="Z434" t="s">
        <v>227</v>
      </c>
      <c r="AA434" t="s">
        <v>320</v>
      </c>
      <c r="AB434" t="s">
        <v>321</v>
      </c>
      <c r="AC434" t="s">
        <v>2828</v>
      </c>
      <c r="AD434" t="s">
        <v>185</v>
      </c>
      <c r="AE434" t="s">
        <v>1237</v>
      </c>
      <c r="AS434">
        <v>3.7</v>
      </c>
      <c r="AU434" t="s">
        <v>235</v>
      </c>
      <c r="AV434" t="s">
        <v>236</v>
      </c>
      <c r="AW434" t="s">
        <v>264</v>
      </c>
      <c r="BM434" t="s">
        <v>3659</v>
      </c>
      <c r="BN434" t="s">
        <v>239</v>
      </c>
      <c r="BO434" t="s">
        <v>3660</v>
      </c>
      <c r="BP434" t="s">
        <v>241</v>
      </c>
      <c r="BQ434" t="s">
        <v>195</v>
      </c>
      <c r="BS434">
        <v>14627</v>
      </c>
      <c r="CA434" t="s">
        <v>3661</v>
      </c>
      <c r="CD434" t="s">
        <v>195</v>
      </c>
      <c r="CM434" t="s">
        <v>3662</v>
      </c>
      <c r="CN434" t="s">
        <v>3661</v>
      </c>
      <c r="CO434" t="s">
        <v>3660</v>
      </c>
      <c r="CP434" t="s">
        <v>2376</v>
      </c>
      <c r="CQ434" t="s">
        <v>247</v>
      </c>
      <c r="CS434">
        <v>13202</v>
      </c>
      <c r="CT434" t="s">
        <v>244</v>
      </c>
      <c r="CU434" t="s">
        <v>3663</v>
      </c>
    </row>
    <row r="435" spans="1:168" x14ac:dyDescent="0.2">
      <c r="A435">
        <v>40737</v>
      </c>
      <c r="B435" t="s">
        <v>1243</v>
      </c>
      <c r="C435" t="s">
        <v>3656</v>
      </c>
      <c r="D435" t="s">
        <v>3657</v>
      </c>
      <c r="E435" t="s">
        <v>3658</v>
      </c>
      <c r="F435" t="s">
        <v>171</v>
      </c>
      <c r="G435" t="str">
        <f>"0"</f>
        <v>0</v>
      </c>
      <c r="H435" s="1">
        <v>37764</v>
      </c>
      <c r="I435" t="s">
        <v>221</v>
      </c>
      <c r="K435" t="s">
        <v>2212</v>
      </c>
      <c r="L435" t="s">
        <v>2172</v>
      </c>
      <c r="M435" t="s">
        <v>176</v>
      </c>
      <c r="N435">
        <v>2024</v>
      </c>
      <c r="O435" t="s">
        <v>319</v>
      </c>
      <c r="P435" t="s">
        <v>363</v>
      </c>
      <c r="Q435" t="s">
        <v>172</v>
      </c>
      <c r="S435">
        <v>32041194</v>
      </c>
      <c r="T435" t="s">
        <v>226</v>
      </c>
      <c r="Y435" t="str">
        <f>"01AS"</f>
        <v>01AS</v>
      </c>
      <c r="Z435" t="s">
        <v>227</v>
      </c>
      <c r="AA435" t="s">
        <v>320</v>
      </c>
      <c r="AB435" t="s">
        <v>321</v>
      </c>
      <c r="AC435" t="s">
        <v>2828</v>
      </c>
      <c r="AD435" t="s">
        <v>185</v>
      </c>
      <c r="AE435" t="s">
        <v>1237</v>
      </c>
      <c r="AS435">
        <v>3.7</v>
      </c>
      <c r="AU435" t="s">
        <v>235</v>
      </c>
      <c r="AV435" t="s">
        <v>236</v>
      </c>
      <c r="AW435" t="s">
        <v>264</v>
      </c>
      <c r="BM435" t="s">
        <v>3659</v>
      </c>
      <c r="BN435" t="s">
        <v>239</v>
      </c>
      <c r="BO435" t="s">
        <v>3660</v>
      </c>
      <c r="BP435" t="s">
        <v>241</v>
      </c>
      <c r="BQ435" t="s">
        <v>195</v>
      </c>
      <c r="BS435">
        <v>14627</v>
      </c>
      <c r="CA435" t="s">
        <v>3661</v>
      </c>
      <c r="CD435" t="s">
        <v>195</v>
      </c>
      <c r="CM435" t="s">
        <v>3662</v>
      </c>
      <c r="CN435" t="s">
        <v>3661</v>
      </c>
      <c r="CO435" t="s">
        <v>3660</v>
      </c>
      <c r="CP435" t="s">
        <v>2376</v>
      </c>
      <c r="CQ435" t="s">
        <v>247</v>
      </c>
      <c r="CS435">
        <v>13202</v>
      </c>
      <c r="CT435" t="s">
        <v>244</v>
      </c>
      <c r="CU435" t="s">
        <v>3663</v>
      </c>
    </row>
    <row r="436" spans="1:168" x14ac:dyDescent="0.2">
      <c r="A436">
        <v>38031</v>
      </c>
      <c r="B436" t="s">
        <v>3664</v>
      </c>
      <c r="C436" t="s">
        <v>3665</v>
      </c>
      <c r="D436" t="s">
        <v>2585</v>
      </c>
      <c r="E436" t="s">
        <v>3666</v>
      </c>
      <c r="F436" t="s">
        <v>171</v>
      </c>
      <c r="G436" t="str">
        <f>"0"</f>
        <v>0</v>
      </c>
      <c r="H436" s="1">
        <v>37532</v>
      </c>
      <c r="I436" t="s">
        <v>221</v>
      </c>
      <c r="K436" t="s">
        <v>1910</v>
      </c>
      <c r="L436" t="s">
        <v>1911</v>
      </c>
      <c r="M436" t="s">
        <v>176</v>
      </c>
      <c r="N436">
        <v>2023</v>
      </c>
      <c r="O436" t="s">
        <v>1048</v>
      </c>
      <c r="P436" t="s">
        <v>178</v>
      </c>
      <c r="Q436" t="s">
        <v>172</v>
      </c>
      <c r="R436" t="s">
        <v>510</v>
      </c>
      <c r="S436">
        <v>31726788</v>
      </c>
      <c r="BM436" t="s">
        <v>3667</v>
      </c>
    </row>
    <row r="437" spans="1:168" x14ac:dyDescent="0.2">
      <c r="A437">
        <v>37108</v>
      </c>
      <c r="B437" t="s">
        <v>3668</v>
      </c>
      <c r="C437" t="s">
        <v>3669</v>
      </c>
      <c r="E437" t="s">
        <v>3670</v>
      </c>
      <c r="F437" t="s">
        <v>171</v>
      </c>
      <c r="G437" t="s">
        <v>172</v>
      </c>
      <c r="H437" s="1">
        <v>36949</v>
      </c>
      <c r="I437" t="s">
        <v>173</v>
      </c>
      <c r="K437" t="s">
        <v>1078</v>
      </c>
      <c r="L437" t="s">
        <v>393</v>
      </c>
      <c r="M437" t="s">
        <v>306</v>
      </c>
      <c r="N437">
        <v>2022</v>
      </c>
      <c r="O437" t="s">
        <v>782</v>
      </c>
      <c r="P437" t="s">
        <v>178</v>
      </c>
      <c r="Q437" t="s">
        <v>172</v>
      </c>
      <c r="S437">
        <v>31529105</v>
      </c>
      <c r="T437" t="s">
        <v>1382</v>
      </c>
      <c r="U437" t="s">
        <v>424</v>
      </c>
      <c r="Y437" t="str">
        <f>"01AS"</f>
        <v>01AS</v>
      </c>
      <c r="Z437" t="s">
        <v>499</v>
      </c>
      <c r="AA437" t="s">
        <v>321</v>
      </c>
      <c r="AC437" t="s">
        <v>2066</v>
      </c>
      <c r="AD437" t="s">
        <v>185</v>
      </c>
      <c r="AS437">
        <v>3.96</v>
      </c>
      <c r="AU437" t="s">
        <v>235</v>
      </c>
      <c r="AV437" t="s">
        <v>236</v>
      </c>
      <c r="AW437" t="s">
        <v>430</v>
      </c>
      <c r="BF437" t="s">
        <v>474</v>
      </c>
      <c r="BO437" t="s">
        <v>3671</v>
      </c>
      <c r="BQ437" t="s">
        <v>195</v>
      </c>
      <c r="CA437" t="s">
        <v>3672</v>
      </c>
      <c r="CD437" t="s">
        <v>195</v>
      </c>
      <c r="CM437" t="s">
        <v>3673</v>
      </c>
      <c r="CN437" t="s">
        <v>3672</v>
      </c>
      <c r="CO437" t="s">
        <v>3671</v>
      </c>
      <c r="CP437" t="s">
        <v>3671</v>
      </c>
      <c r="CQ437" t="s">
        <v>3674</v>
      </c>
      <c r="CS437">
        <v>214412</v>
      </c>
      <c r="CT437" t="s">
        <v>1382</v>
      </c>
      <c r="CU437" t="s">
        <v>3675</v>
      </c>
      <c r="DM437" t="s">
        <v>3676</v>
      </c>
      <c r="DP437" t="s">
        <v>241</v>
      </c>
      <c r="DQ437" t="s">
        <v>195</v>
      </c>
      <c r="DS437">
        <v>14627</v>
      </c>
      <c r="DT437" t="s">
        <v>226</v>
      </c>
      <c r="DU437">
        <v>5853198233</v>
      </c>
      <c r="DX437" t="s">
        <v>3677</v>
      </c>
      <c r="DY437" t="s">
        <v>3678</v>
      </c>
      <c r="EZ437" t="s">
        <v>3679</v>
      </c>
      <c r="FC437" t="s">
        <v>3680</v>
      </c>
      <c r="FD437" t="s">
        <v>3681</v>
      </c>
      <c r="FF437" t="s">
        <v>3682</v>
      </c>
      <c r="FG437" t="s">
        <v>980</v>
      </c>
      <c r="FH437" t="s">
        <v>3683</v>
      </c>
      <c r="FK437" t="s">
        <v>3684</v>
      </c>
      <c r="FL437" t="s">
        <v>2398</v>
      </c>
    </row>
    <row r="438" spans="1:168" x14ac:dyDescent="0.2">
      <c r="A438">
        <v>27932</v>
      </c>
      <c r="B438" t="s">
        <v>3685</v>
      </c>
      <c r="C438" t="s">
        <v>3686</v>
      </c>
      <c r="E438" t="s">
        <v>3687</v>
      </c>
      <c r="F438" t="s">
        <v>171</v>
      </c>
      <c r="G438" t="str">
        <f>"0"</f>
        <v>0</v>
      </c>
      <c r="K438" t="s">
        <v>610</v>
      </c>
      <c r="L438" t="s">
        <v>969</v>
      </c>
      <c r="M438" t="s">
        <v>176</v>
      </c>
      <c r="N438">
        <v>2019</v>
      </c>
      <c r="O438" t="s">
        <v>482</v>
      </c>
      <c r="P438" t="s">
        <v>178</v>
      </c>
      <c r="Q438" t="s">
        <v>172</v>
      </c>
      <c r="S438">
        <v>31438865</v>
      </c>
      <c r="T438" t="s">
        <v>196</v>
      </c>
      <c r="Y438" t="s">
        <v>613</v>
      </c>
      <c r="Z438" t="s">
        <v>614</v>
      </c>
      <c r="AA438" t="s">
        <v>615</v>
      </c>
      <c r="AB438" t="s">
        <v>259</v>
      </c>
      <c r="AC438" t="s">
        <v>3688</v>
      </c>
      <c r="AD438" t="s">
        <v>185</v>
      </c>
      <c r="AS438" t="str">
        <f>"0"</f>
        <v>0</v>
      </c>
      <c r="AT438" t="s">
        <v>188</v>
      </c>
      <c r="AU438" t="s">
        <v>189</v>
      </c>
      <c r="AV438" t="s">
        <v>190</v>
      </c>
      <c r="AW438" t="s">
        <v>294</v>
      </c>
      <c r="BM438" t="s">
        <v>3689</v>
      </c>
      <c r="BN438" t="s">
        <v>3690</v>
      </c>
      <c r="BP438" t="s">
        <v>860</v>
      </c>
      <c r="BQ438" t="s">
        <v>861</v>
      </c>
      <c r="BS438">
        <v>20002</v>
      </c>
      <c r="BT438" t="s">
        <v>196</v>
      </c>
      <c r="BU438">
        <v>8023733552</v>
      </c>
      <c r="BZ438" t="s">
        <v>3691</v>
      </c>
      <c r="CC438" t="s">
        <v>3692</v>
      </c>
      <c r="CD438" t="s">
        <v>1113</v>
      </c>
      <c r="CF438" t="str">
        <f>"05403"</f>
        <v>05403</v>
      </c>
      <c r="CG438" t="s">
        <v>196</v>
      </c>
      <c r="CH438">
        <v>8023733552</v>
      </c>
      <c r="CM438" t="s">
        <v>3689</v>
      </c>
      <c r="CN438" t="s">
        <v>3690</v>
      </c>
      <c r="CP438" t="s">
        <v>860</v>
      </c>
      <c r="CQ438" t="s">
        <v>861</v>
      </c>
      <c r="CS438">
        <v>20002</v>
      </c>
      <c r="CT438" t="s">
        <v>196</v>
      </c>
      <c r="CU438">
        <v>8023733552</v>
      </c>
      <c r="ED438" t="s">
        <v>1113</v>
      </c>
      <c r="EG438" t="s">
        <v>196</v>
      </c>
      <c r="EH438">
        <v>8023733552</v>
      </c>
      <c r="EM438" t="s">
        <v>3691</v>
      </c>
      <c r="EP438" t="s">
        <v>3692</v>
      </c>
      <c r="EQ438" t="s">
        <v>1113</v>
      </c>
      <c r="ES438" t="str">
        <f>"05403"</f>
        <v>05403</v>
      </c>
      <c r="ET438" t="s">
        <v>196</v>
      </c>
      <c r="EU438">
        <v>8023733552</v>
      </c>
    </row>
    <row r="439" spans="1:168" x14ac:dyDescent="0.2">
      <c r="A439">
        <v>27010</v>
      </c>
      <c r="B439" t="s">
        <v>2361</v>
      </c>
      <c r="C439" t="s">
        <v>3693</v>
      </c>
      <c r="D439" t="s">
        <v>201</v>
      </c>
      <c r="E439" t="s">
        <v>3694</v>
      </c>
      <c r="F439" t="s">
        <v>171</v>
      </c>
      <c r="G439" t="str">
        <f>"0"</f>
        <v>0</v>
      </c>
      <c r="H439" s="1">
        <v>35693</v>
      </c>
      <c r="K439" t="s">
        <v>882</v>
      </c>
      <c r="L439" t="s">
        <v>318</v>
      </c>
      <c r="M439" t="s">
        <v>255</v>
      </c>
      <c r="N439" t="s">
        <v>1347</v>
      </c>
      <c r="O439" t="s">
        <v>1348</v>
      </c>
      <c r="P439" t="s">
        <v>178</v>
      </c>
      <c r="Q439" t="s">
        <v>172</v>
      </c>
      <c r="S439">
        <v>29853748</v>
      </c>
      <c r="T439" t="s">
        <v>196</v>
      </c>
      <c r="W439" t="s">
        <v>3695</v>
      </c>
      <c r="X439">
        <v>7632346309</v>
      </c>
      <c r="Y439" t="s">
        <v>186</v>
      </c>
      <c r="Z439" t="s">
        <v>183</v>
      </c>
      <c r="AA439">
        <v>2020</v>
      </c>
      <c r="AB439">
        <v>2020</v>
      </c>
      <c r="AC439" t="s">
        <v>1109</v>
      </c>
      <c r="AD439" t="s">
        <v>185</v>
      </c>
      <c r="AM439" t="s">
        <v>1067</v>
      </c>
      <c r="AN439" t="s">
        <v>3384</v>
      </c>
      <c r="AS439">
        <v>3.68</v>
      </c>
      <c r="AT439" t="s">
        <v>188</v>
      </c>
      <c r="AU439" t="s">
        <v>189</v>
      </c>
      <c r="AV439" t="s">
        <v>190</v>
      </c>
      <c r="AW439" t="s">
        <v>264</v>
      </c>
      <c r="BM439" t="s">
        <v>3696</v>
      </c>
      <c r="BN439" t="s">
        <v>193</v>
      </c>
      <c r="BP439" t="s">
        <v>194</v>
      </c>
      <c r="BQ439" t="s">
        <v>195</v>
      </c>
      <c r="BS439">
        <v>14627</v>
      </c>
      <c r="BT439" t="s">
        <v>196</v>
      </c>
      <c r="BU439">
        <v>7633603816</v>
      </c>
      <c r="BZ439" t="s">
        <v>3697</v>
      </c>
      <c r="CC439" t="s">
        <v>3698</v>
      </c>
      <c r="CD439" t="s">
        <v>3699</v>
      </c>
      <c r="CF439">
        <v>55441</v>
      </c>
      <c r="CG439" t="s">
        <v>196</v>
      </c>
      <c r="CH439">
        <v>7633603816</v>
      </c>
      <c r="CM439" t="s">
        <v>3700</v>
      </c>
      <c r="CP439" t="s">
        <v>194</v>
      </c>
      <c r="CQ439" t="s">
        <v>195</v>
      </c>
      <c r="CS439">
        <v>14619</v>
      </c>
      <c r="CT439" t="s">
        <v>196</v>
      </c>
      <c r="CU439">
        <v>7633603816</v>
      </c>
      <c r="DM439" t="s">
        <v>3701</v>
      </c>
      <c r="DP439" t="s">
        <v>3702</v>
      </c>
      <c r="DQ439" t="s">
        <v>3699</v>
      </c>
      <c r="DS439">
        <v>55441</v>
      </c>
      <c r="DT439" t="s">
        <v>226</v>
      </c>
      <c r="DU439">
        <v>7639714137</v>
      </c>
      <c r="DW439" t="s">
        <v>3703</v>
      </c>
      <c r="DX439" t="s">
        <v>3704</v>
      </c>
      <c r="DY439" t="s">
        <v>1605</v>
      </c>
      <c r="ED439" t="s">
        <v>3699</v>
      </c>
      <c r="EG439" t="s">
        <v>196</v>
      </c>
      <c r="EH439">
        <v>7633603816</v>
      </c>
      <c r="EM439" t="s">
        <v>3697</v>
      </c>
      <c r="EP439" t="s">
        <v>3698</v>
      </c>
      <c r="EQ439" t="s">
        <v>3699</v>
      </c>
      <c r="ES439">
        <v>55441</v>
      </c>
      <c r="ET439" t="s">
        <v>196</v>
      </c>
      <c r="EU439">
        <v>7633603816</v>
      </c>
    </row>
    <row r="440" spans="1:168" x14ac:dyDescent="0.2">
      <c r="A440">
        <v>12625</v>
      </c>
      <c r="B440" t="s">
        <v>3705</v>
      </c>
      <c r="C440" t="s">
        <v>3706</v>
      </c>
      <c r="D440" t="s">
        <v>622</v>
      </c>
      <c r="E440" t="s">
        <v>3707</v>
      </c>
      <c r="F440" t="s">
        <v>171</v>
      </c>
      <c r="G440" t="s">
        <v>172</v>
      </c>
      <c r="H440" s="1">
        <v>34345</v>
      </c>
      <c r="I440" t="s">
        <v>221</v>
      </c>
      <c r="K440" t="s">
        <v>3708</v>
      </c>
      <c r="L440" t="s">
        <v>1689</v>
      </c>
      <c r="M440" t="s">
        <v>306</v>
      </c>
      <c r="N440">
        <v>2015</v>
      </c>
      <c r="O440" t="s">
        <v>517</v>
      </c>
      <c r="P440" t="s">
        <v>178</v>
      </c>
      <c r="Q440" t="s">
        <v>172</v>
      </c>
      <c r="S440">
        <v>27757987</v>
      </c>
      <c r="T440" t="s">
        <v>196</v>
      </c>
      <c r="W440" t="s">
        <v>3709</v>
      </c>
      <c r="X440">
        <v>4108525234</v>
      </c>
      <c r="Y440" t="s">
        <v>182</v>
      </c>
      <c r="Z440" t="s">
        <v>282</v>
      </c>
      <c r="AA440" t="s">
        <v>615</v>
      </c>
      <c r="AB440" t="s">
        <v>3710</v>
      </c>
      <c r="AC440" t="s">
        <v>208</v>
      </c>
      <c r="AD440" t="s">
        <v>185</v>
      </c>
      <c r="AF440" t="s">
        <v>186</v>
      </c>
      <c r="AG440" t="s">
        <v>282</v>
      </c>
      <c r="AH440" t="s">
        <v>615</v>
      </c>
      <c r="AI440" t="s">
        <v>3710</v>
      </c>
      <c r="AJ440" t="s">
        <v>396</v>
      </c>
      <c r="AK440" t="s">
        <v>185</v>
      </c>
      <c r="AS440">
        <v>3.93</v>
      </c>
      <c r="AT440" t="s">
        <v>188</v>
      </c>
      <c r="AU440" t="s">
        <v>189</v>
      </c>
      <c r="AV440" t="s">
        <v>190</v>
      </c>
      <c r="AW440" t="s">
        <v>952</v>
      </c>
      <c r="BM440" t="s">
        <v>3711</v>
      </c>
      <c r="BN440" t="s">
        <v>487</v>
      </c>
      <c r="BP440" t="s">
        <v>194</v>
      </c>
      <c r="BQ440" t="s">
        <v>195</v>
      </c>
      <c r="BS440">
        <v>14627</v>
      </c>
      <c r="BT440" t="s">
        <v>196</v>
      </c>
      <c r="BU440">
        <v>4438122456</v>
      </c>
      <c r="BZ440" t="s">
        <v>3712</v>
      </c>
      <c r="CC440" t="s">
        <v>3713</v>
      </c>
      <c r="CD440" t="s">
        <v>849</v>
      </c>
      <c r="CF440">
        <v>21043</v>
      </c>
      <c r="CG440" t="s">
        <v>196</v>
      </c>
      <c r="CH440">
        <v>4107509198</v>
      </c>
      <c r="CM440" t="s">
        <v>3714</v>
      </c>
      <c r="CN440" t="s">
        <v>3715</v>
      </c>
      <c r="CP440" t="s">
        <v>194</v>
      </c>
      <c r="CQ440" t="s">
        <v>195</v>
      </c>
      <c r="CS440">
        <v>14620</v>
      </c>
      <c r="CT440" t="s">
        <v>196</v>
      </c>
      <c r="CU440">
        <v>4438122456</v>
      </c>
      <c r="ED440" t="s">
        <v>849</v>
      </c>
      <c r="EG440" t="s">
        <v>196</v>
      </c>
      <c r="EH440">
        <v>4107509198</v>
      </c>
      <c r="EM440" t="s">
        <v>3712</v>
      </c>
      <c r="EP440" t="s">
        <v>3713</v>
      </c>
      <c r="EQ440" t="s">
        <v>849</v>
      </c>
      <c r="ES440">
        <v>21043</v>
      </c>
      <c r="ET440" t="s">
        <v>196</v>
      </c>
      <c r="EU440">
        <v>4107509198</v>
      </c>
    </row>
    <row r="441" spans="1:168" x14ac:dyDescent="0.2">
      <c r="A441">
        <v>42033</v>
      </c>
      <c r="B441" t="s">
        <v>3716</v>
      </c>
      <c r="C441" t="s">
        <v>3717</v>
      </c>
      <c r="D441" t="s">
        <v>3718</v>
      </c>
      <c r="E441" t="s">
        <v>3719</v>
      </c>
      <c r="F441" t="s">
        <v>171</v>
      </c>
      <c r="G441" t="str">
        <f>"0"</f>
        <v>0</v>
      </c>
      <c r="H441" s="1">
        <v>37763</v>
      </c>
      <c r="I441" t="s">
        <v>221</v>
      </c>
      <c r="K441" t="s">
        <v>3720</v>
      </c>
      <c r="M441" t="s">
        <v>306</v>
      </c>
      <c r="N441">
        <v>2024</v>
      </c>
      <c r="O441" t="s">
        <v>710</v>
      </c>
      <c r="P441" t="s">
        <v>509</v>
      </c>
      <c r="Q441" t="s">
        <v>172</v>
      </c>
      <c r="S441">
        <v>32143508</v>
      </c>
      <c r="T441" t="s">
        <v>226</v>
      </c>
      <c r="Y441" t="str">
        <f>"06ESM"</f>
        <v>06ESM</v>
      </c>
      <c r="Z441" t="s">
        <v>1717</v>
      </c>
      <c r="AA441" t="s">
        <v>320</v>
      </c>
      <c r="AB441" t="s">
        <v>321</v>
      </c>
      <c r="AC441" t="s">
        <v>1718</v>
      </c>
      <c r="AD441" t="s">
        <v>185</v>
      </c>
      <c r="AS441">
        <v>3.76</v>
      </c>
      <c r="AU441" t="s">
        <v>235</v>
      </c>
      <c r="AV441" t="s">
        <v>236</v>
      </c>
      <c r="AW441" t="s">
        <v>210</v>
      </c>
      <c r="BO441" t="s">
        <v>3721</v>
      </c>
      <c r="BQ441" t="s">
        <v>195</v>
      </c>
      <c r="BZ441" t="s">
        <v>242</v>
      </c>
      <c r="CB441" t="s">
        <v>243</v>
      </c>
      <c r="CD441" t="s">
        <v>195</v>
      </c>
      <c r="CF441">
        <v>14642</v>
      </c>
      <c r="CG441" t="s">
        <v>244</v>
      </c>
      <c r="CM441" t="s">
        <v>3722</v>
      </c>
      <c r="CO441" t="s">
        <v>3721</v>
      </c>
      <c r="CP441" t="s">
        <v>3723</v>
      </c>
      <c r="CQ441" t="s">
        <v>571</v>
      </c>
      <c r="CS441" t="s">
        <v>3724</v>
      </c>
      <c r="CT441" t="s">
        <v>244</v>
      </c>
      <c r="CU441" t="s">
        <v>3725</v>
      </c>
    </row>
    <row r="442" spans="1:168" x14ac:dyDescent="0.2">
      <c r="A442">
        <v>42035</v>
      </c>
      <c r="B442" t="s">
        <v>3716</v>
      </c>
      <c r="C442" t="s">
        <v>3717</v>
      </c>
      <c r="D442" t="s">
        <v>3718</v>
      </c>
      <c r="E442" t="s">
        <v>3719</v>
      </c>
      <c r="F442" t="s">
        <v>171</v>
      </c>
      <c r="G442" t="str">
        <f>"0"</f>
        <v>0</v>
      </c>
      <c r="H442" s="1">
        <v>37763</v>
      </c>
      <c r="I442" t="s">
        <v>221</v>
      </c>
      <c r="K442" t="s">
        <v>3726</v>
      </c>
      <c r="M442" t="s">
        <v>306</v>
      </c>
      <c r="N442">
        <v>2024</v>
      </c>
      <c r="O442" t="s">
        <v>710</v>
      </c>
      <c r="P442" t="s">
        <v>509</v>
      </c>
      <c r="Q442" t="s">
        <v>172</v>
      </c>
      <c r="S442">
        <v>32143508</v>
      </c>
      <c r="T442" t="s">
        <v>226</v>
      </c>
      <c r="Y442" t="str">
        <f>"06ESM"</f>
        <v>06ESM</v>
      </c>
      <c r="Z442" t="s">
        <v>1717</v>
      </c>
      <c r="AA442" t="s">
        <v>320</v>
      </c>
      <c r="AB442" t="s">
        <v>321</v>
      </c>
      <c r="AC442" t="s">
        <v>1718</v>
      </c>
      <c r="AD442" t="s">
        <v>185</v>
      </c>
      <c r="AS442">
        <v>3.76</v>
      </c>
      <c r="AU442" t="s">
        <v>235</v>
      </c>
      <c r="AV442" t="s">
        <v>236</v>
      </c>
      <c r="AW442" t="s">
        <v>210</v>
      </c>
      <c r="BO442" t="s">
        <v>3721</v>
      </c>
      <c r="BQ442" t="s">
        <v>195</v>
      </c>
      <c r="BZ442" t="s">
        <v>242</v>
      </c>
      <c r="CB442" t="s">
        <v>243</v>
      </c>
      <c r="CD442" t="s">
        <v>195</v>
      </c>
      <c r="CF442">
        <v>14642</v>
      </c>
      <c r="CG442" t="s">
        <v>244</v>
      </c>
      <c r="CM442" t="s">
        <v>3722</v>
      </c>
      <c r="CO442" t="s">
        <v>3721</v>
      </c>
      <c r="CP442" t="s">
        <v>3723</v>
      </c>
      <c r="CQ442" t="s">
        <v>571</v>
      </c>
      <c r="CS442" t="s">
        <v>3724</v>
      </c>
      <c r="CT442" t="s">
        <v>244</v>
      </c>
      <c r="CU442" t="s">
        <v>3725</v>
      </c>
    </row>
    <row r="443" spans="1:168" x14ac:dyDescent="0.2">
      <c r="A443">
        <v>42034</v>
      </c>
      <c r="B443" t="s">
        <v>3716</v>
      </c>
      <c r="C443" t="s">
        <v>3717</v>
      </c>
      <c r="D443" t="s">
        <v>3718</v>
      </c>
      <c r="E443" t="s">
        <v>3719</v>
      </c>
      <c r="F443" t="s">
        <v>171</v>
      </c>
      <c r="G443" t="str">
        <f>"0"</f>
        <v>0</v>
      </c>
      <c r="H443" s="1">
        <v>37763</v>
      </c>
      <c r="I443" t="s">
        <v>221</v>
      </c>
      <c r="K443" t="s">
        <v>3727</v>
      </c>
      <c r="M443" t="s">
        <v>306</v>
      </c>
      <c r="N443">
        <v>2024</v>
      </c>
      <c r="O443" t="s">
        <v>710</v>
      </c>
      <c r="P443" t="s">
        <v>509</v>
      </c>
      <c r="Q443" t="s">
        <v>172</v>
      </c>
      <c r="S443">
        <v>32143508</v>
      </c>
      <c r="T443" t="s">
        <v>226</v>
      </c>
      <c r="Y443" t="str">
        <f>"06ESM"</f>
        <v>06ESM</v>
      </c>
      <c r="Z443" t="s">
        <v>1717</v>
      </c>
      <c r="AA443" t="s">
        <v>320</v>
      </c>
      <c r="AB443" t="s">
        <v>321</v>
      </c>
      <c r="AC443" t="s">
        <v>1718</v>
      </c>
      <c r="AD443" t="s">
        <v>185</v>
      </c>
      <c r="AS443">
        <v>3.76</v>
      </c>
      <c r="AU443" t="s">
        <v>235</v>
      </c>
      <c r="AV443" t="s">
        <v>236</v>
      </c>
      <c r="AW443" t="s">
        <v>210</v>
      </c>
      <c r="BO443" t="s">
        <v>3721</v>
      </c>
      <c r="BQ443" t="s">
        <v>195</v>
      </c>
      <c r="BZ443" t="s">
        <v>242</v>
      </c>
      <c r="CB443" t="s">
        <v>243</v>
      </c>
      <c r="CD443" t="s">
        <v>195</v>
      </c>
      <c r="CF443">
        <v>14642</v>
      </c>
      <c r="CG443" t="s">
        <v>244</v>
      </c>
      <c r="CM443" t="s">
        <v>3722</v>
      </c>
      <c r="CO443" t="s">
        <v>3721</v>
      </c>
      <c r="CP443" t="s">
        <v>3723</v>
      </c>
      <c r="CQ443" t="s">
        <v>571</v>
      </c>
      <c r="CS443" t="s">
        <v>3724</v>
      </c>
      <c r="CT443" t="s">
        <v>244</v>
      </c>
      <c r="CU443" t="s">
        <v>3725</v>
      </c>
    </row>
    <row r="444" spans="1:168" x14ac:dyDescent="0.2">
      <c r="A444">
        <v>19296</v>
      </c>
      <c r="B444" t="s">
        <v>3728</v>
      </c>
      <c r="C444" t="s">
        <v>3729</v>
      </c>
      <c r="E444" t="s">
        <v>3730</v>
      </c>
      <c r="F444" t="s">
        <v>171</v>
      </c>
      <c r="G444" t="s">
        <v>172</v>
      </c>
      <c r="H444" s="1">
        <v>35516</v>
      </c>
      <c r="I444" t="s">
        <v>221</v>
      </c>
      <c r="K444" t="s">
        <v>1035</v>
      </c>
      <c r="M444" t="s">
        <v>224</v>
      </c>
      <c r="N444">
        <v>2016</v>
      </c>
      <c r="O444" t="s">
        <v>410</v>
      </c>
      <c r="P444" t="s">
        <v>178</v>
      </c>
      <c r="Q444" t="s">
        <v>172</v>
      </c>
      <c r="S444">
        <v>29369485</v>
      </c>
      <c r="T444" t="s">
        <v>196</v>
      </c>
      <c r="W444" t="s">
        <v>3731</v>
      </c>
      <c r="X444">
        <v>5857214220</v>
      </c>
      <c r="Y444" t="s">
        <v>182</v>
      </c>
      <c r="Z444" t="s">
        <v>183</v>
      </c>
      <c r="AA444">
        <v>2019</v>
      </c>
      <c r="AB444">
        <v>2019</v>
      </c>
      <c r="AC444" t="s">
        <v>184</v>
      </c>
      <c r="AD444" t="s">
        <v>185</v>
      </c>
      <c r="AS444">
        <v>3.73</v>
      </c>
      <c r="AT444" t="s">
        <v>188</v>
      </c>
      <c r="AU444" t="s">
        <v>189</v>
      </c>
      <c r="AV444" t="s">
        <v>190</v>
      </c>
      <c r="AW444" t="s">
        <v>264</v>
      </c>
      <c r="AX444" t="s">
        <v>3732</v>
      </c>
      <c r="AY444" t="s">
        <v>1450</v>
      </c>
      <c r="BM444" t="s">
        <v>3733</v>
      </c>
      <c r="BN444" t="s">
        <v>193</v>
      </c>
      <c r="BP444" t="s">
        <v>194</v>
      </c>
      <c r="BQ444" t="s">
        <v>195</v>
      </c>
      <c r="BS444">
        <v>14627</v>
      </c>
      <c r="BT444" t="s">
        <v>196</v>
      </c>
      <c r="BU444">
        <v>5854725531</v>
      </c>
      <c r="BZ444" t="s">
        <v>3734</v>
      </c>
      <c r="CC444" t="s">
        <v>194</v>
      </c>
      <c r="CD444" t="s">
        <v>195</v>
      </c>
      <c r="CF444">
        <v>14620</v>
      </c>
      <c r="CG444" t="s">
        <v>196</v>
      </c>
      <c r="CH444">
        <v>5854725531</v>
      </c>
      <c r="CM444" t="s">
        <v>3735</v>
      </c>
      <c r="CP444" t="s">
        <v>194</v>
      </c>
      <c r="CQ444" t="s">
        <v>195</v>
      </c>
      <c r="CS444">
        <v>14625</v>
      </c>
      <c r="CT444" t="s">
        <v>196</v>
      </c>
      <c r="CU444">
        <v>5854725531</v>
      </c>
      <c r="DZ444" t="s">
        <v>3736</v>
      </c>
      <c r="EC444" t="s">
        <v>194</v>
      </c>
      <c r="ED444" t="s">
        <v>195</v>
      </c>
      <c r="EF444">
        <v>14618</v>
      </c>
      <c r="EG444" t="s">
        <v>196</v>
      </c>
      <c r="EH444">
        <v>5854725531</v>
      </c>
      <c r="EM444" t="s">
        <v>3734</v>
      </c>
      <c r="EP444" t="s">
        <v>194</v>
      </c>
      <c r="EQ444" t="s">
        <v>195</v>
      </c>
      <c r="ES444">
        <v>14620</v>
      </c>
      <c r="ET444" t="s">
        <v>196</v>
      </c>
      <c r="EU444">
        <v>5854725531</v>
      </c>
    </row>
    <row r="445" spans="1:168" x14ac:dyDescent="0.2">
      <c r="A445">
        <v>31365</v>
      </c>
      <c r="B445" t="s">
        <v>1010</v>
      </c>
      <c r="C445" t="s">
        <v>3737</v>
      </c>
      <c r="D445" t="s">
        <v>3738</v>
      </c>
      <c r="E445" t="s">
        <v>3739</v>
      </c>
      <c r="F445" t="s">
        <v>171</v>
      </c>
      <c r="G445" t="str">
        <f>"0"</f>
        <v>0</v>
      </c>
      <c r="K445" t="s">
        <v>3740</v>
      </c>
      <c r="L445" t="s">
        <v>3741</v>
      </c>
      <c r="M445" t="s">
        <v>255</v>
      </c>
      <c r="N445" t="s">
        <v>421</v>
      </c>
      <c r="O445" t="s">
        <v>422</v>
      </c>
      <c r="P445" t="s">
        <v>178</v>
      </c>
      <c r="Q445" t="s">
        <v>172</v>
      </c>
      <c r="S445">
        <v>31331586</v>
      </c>
      <c r="T445" t="s">
        <v>226</v>
      </c>
      <c r="Y445" t="str">
        <f>"01AS"</f>
        <v>01AS</v>
      </c>
      <c r="Z445" t="s">
        <v>227</v>
      </c>
      <c r="AA445" t="s">
        <v>228</v>
      </c>
      <c r="AB445" t="s">
        <v>229</v>
      </c>
      <c r="AC445" t="s">
        <v>1237</v>
      </c>
      <c r="AD445" t="s">
        <v>172</v>
      </c>
      <c r="AS445">
        <v>2.89</v>
      </c>
      <c r="AT445" t="s">
        <v>429</v>
      </c>
      <c r="AU445" t="s">
        <v>235</v>
      </c>
      <c r="AV445" t="s">
        <v>236</v>
      </c>
      <c r="AW445" t="s">
        <v>264</v>
      </c>
      <c r="BM445" t="s">
        <v>3742</v>
      </c>
      <c r="BN445" t="s">
        <v>239</v>
      </c>
      <c r="BO445" t="s">
        <v>3743</v>
      </c>
      <c r="BP445" t="s">
        <v>241</v>
      </c>
      <c r="BQ445" t="s">
        <v>195</v>
      </c>
      <c r="BS445">
        <v>14627</v>
      </c>
      <c r="CD445" t="s">
        <v>195</v>
      </c>
      <c r="CM445" t="s">
        <v>3744</v>
      </c>
      <c r="CO445" t="s">
        <v>3743</v>
      </c>
      <c r="CP445" t="s">
        <v>3745</v>
      </c>
      <c r="CQ445" t="s">
        <v>247</v>
      </c>
      <c r="CS445" t="s">
        <v>3746</v>
      </c>
      <c r="CT445" t="s">
        <v>244</v>
      </c>
      <c r="CU445" t="s">
        <v>3747</v>
      </c>
    </row>
    <row r="446" spans="1:168" x14ac:dyDescent="0.2">
      <c r="A446">
        <v>45891</v>
      </c>
      <c r="B446" t="s">
        <v>3748</v>
      </c>
      <c r="C446" t="s">
        <v>3749</v>
      </c>
      <c r="E446" t="s">
        <v>1213</v>
      </c>
      <c r="F446" t="s">
        <v>171</v>
      </c>
      <c r="G446" t="str">
        <f>"0"</f>
        <v>0</v>
      </c>
      <c r="H446" s="1">
        <v>37985</v>
      </c>
      <c r="I446" t="s">
        <v>221</v>
      </c>
      <c r="K446" t="s">
        <v>853</v>
      </c>
      <c r="L446" t="s">
        <v>854</v>
      </c>
      <c r="M446" t="s">
        <v>306</v>
      </c>
      <c r="N446">
        <v>2025</v>
      </c>
      <c r="O446" t="s">
        <v>2065</v>
      </c>
      <c r="P446" t="s">
        <v>178</v>
      </c>
      <c r="Q446" t="s">
        <v>172</v>
      </c>
      <c r="R446" t="s">
        <v>510</v>
      </c>
      <c r="S446">
        <v>32236835</v>
      </c>
      <c r="BM446" t="s">
        <v>529</v>
      </c>
    </row>
    <row r="447" spans="1:168" x14ac:dyDescent="0.2">
      <c r="A447">
        <v>12500</v>
      </c>
      <c r="B447" t="s">
        <v>3750</v>
      </c>
      <c r="C447" t="s">
        <v>3751</v>
      </c>
      <c r="E447" t="s">
        <v>3752</v>
      </c>
      <c r="F447" t="s">
        <v>171</v>
      </c>
      <c r="G447" t="s">
        <v>172</v>
      </c>
      <c r="H447" s="1">
        <v>33328</v>
      </c>
      <c r="I447" t="s">
        <v>221</v>
      </c>
      <c r="K447" t="s">
        <v>1840</v>
      </c>
      <c r="L447" t="s">
        <v>1841</v>
      </c>
      <c r="M447" t="s">
        <v>205</v>
      </c>
      <c r="N447">
        <v>2015</v>
      </c>
      <c r="O447" t="s">
        <v>1842</v>
      </c>
      <c r="P447" t="s">
        <v>178</v>
      </c>
      <c r="Q447" t="s">
        <v>172</v>
      </c>
      <c r="S447">
        <v>27960417</v>
      </c>
      <c r="T447" t="s">
        <v>3753</v>
      </c>
      <c r="U447" t="s">
        <v>180</v>
      </c>
      <c r="V447" s="2">
        <v>42505</v>
      </c>
      <c r="W447" t="s">
        <v>3754</v>
      </c>
      <c r="X447">
        <v>3102191297</v>
      </c>
      <c r="Y447" t="s">
        <v>186</v>
      </c>
      <c r="Z447" t="s">
        <v>282</v>
      </c>
      <c r="AA447">
        <v>2015</v>
      </c>
      <c r="AB447">
        <v>2015</v>
      </c>
      <c r="AC447" t="s">
        <v>396</v>
      </c>
      <c r="AD447" t="s">
        <v>185</v>
      </c>
      <c r="AM447" t="s">
        <v>886</v>
      </c>
      <c r="AS447">
        <v>3.57</v>
      </c>
      <c r="AT447" t="s">
        <v>188</v>
      </c>
      <c r="AU447" t="s">
        <v>189</v>
      </c>
      <c r="AV447" t="s">
        <v>190</v>
      </c>
      <c r="AW447" t="s">
        <v>191</v>
      </c>
      <c r="BM447" t="s">
        <v>3755</v>
      </c>
      <c r="BN447" t="s">
        <v>487</v>
      </c>
      <c r="BP447" t="s">
        <v>194</v>
      </c>
      <c r="BQ447" t="s">
        <v>195</v>
      </c>
      <c r="BS447">
        <v>14627</v>
      </c>
      <c r="BT447" t="s">
        <v>196</v>
      </c>
      <c r="BU447">
        <v>5857525463</v>
      </c>
      <c r="BZ447" t="s">
        <v>3756</v>
      </c>
      <c r="CA447" t="s">
        <v>3757</v>
      </c>
      <c r="CC447" t="s">
        <v>3758</v>
      </c>
      <c r="CG447" t="s">
        <v>3759</v>
      </c>
      <c r="CH447" t="s">
        <v>3760</v>
      </c>
      <c r="CM447" t="s">
        <v>702</v>
      </c>
      <c r="CP447" t="s">
        <v>194</v>
      </c>
      <c r="CQ447" t="s">
        <v>195</v>
      </c>
      <c r="CS447">
        <v>14627</v>
      </c>
      <c r="CT447" t="s">
        <v>196</v>
      </c>
      <c r="CU447">
        <v>5857525463</v>
      </c>
      <c r="CZ447" t="s">
        <v>3756</v>
      </c>
      <c r="DA447" t="s">
        <v>3757</v>
      </c>
      <c r="DC447" t="s">
        <v>3758</v>
      </c>
      <c r="DG447" t="s">
        <v>3759</v>
      </c>
      <c r="DH447" t="s">
        <v>3760</v>
      </c>
      <c r="EM447" t="s">
        <v>3756</v>
      </c>
      <c r="EN447" t="s">
        <v>3757</v>
      </c>
      <c r="EP447" t="s">
        <v>3758</v>
      </c>
      <c r="ET447" t="s">
        <v>3759</v>
      </c>
      <c r="EU447" t="s">
        <v>3760</v>
      </c>
    </row>
    <row r="448" spans="1:168" x14ac:dyDescent="0.2">
      <c r="A448">
        <v>17923</v>
      </c>
      <c r="B448" t="s">
        <v>2919</v>
      </c>
      <c r="C448" t="s">
        <v>3761</v>
      </c>
      <c r="D448" t="s">
        <v>1580</v>
      </c>
      <c r="E448" t="s">
        <v>3762</v>
      </c>
      <c r="F448" t="s">
        <v>171</v>
      </c>
      <c r="G448" t="s">
        <v>172</v>
      </c>
      <c r="H448" s="1">
        <v>34727</v>
      </c>
      <c r="I448" t="s">
        <v>221</v>
      </c>
      <c r="K448" t="s">
        <v>595</v>
      </c>
      <c r="L448" t="s">
        <v>3763</v>
      </c>
      <c r="M448" t="s">
        <v>224</v>
      </c>
      <c r="N448">
        <v>2016</v>
      </c>
      <c r="O448" t="s">
        <v>410</v>
      </c>
      <c r="P448" t="s">
        <v>178</v>
      </c>
      <c r="Q448" t="s">
        <v>172</v>
      </c>
      <c r="R448" t="s">
        <v>510</v>
      </c>
      <c r="S448">
        <v>28270300</v>
      </c>
      <c r="BM448" t="s">
        <v>3764</v>
      </c>
    </row>
    <row r="449" spans="1:151" x14ac:dyDescent="0.2">
      <c r="A449">
        <v>42358</v>
      </c>
      <c r="B449" t="s">
        <v>3765</v>
      </c>
      <c r="C449" t="s">
        <v>3766</v>
      </c>
      <c r="D449" t="s">
        <v>880</v>
      </c>
      <c r="E449" t="s">
        <v>3767</v>
      </c>
      <c r="F449" t="s">
        <v>171</v>
      </c>
      <c r="G449" t="str">
        <f>"0"</f>
        <v>0</v>
      </c>
      <c r="H449" s="1">
        <v>37315</v>
      </c>
      <c r="I449" t="s">
        <v>221</v>
      </c>
      <c r="K449" t="s">
        <v>1078</v>
      </c>
      <c r="L449" t="s">
        <v>3768</v>
      </c>
      <c r="M449" t="s">
        <v>306</v>
      </c>
      <c r="N449">
        <v>2024</v>
      </c>
      <c r="O449" t="s">
        <v>710</v>
      </c>
      <c r="P449" t="s">
        <v>178</v>
      </c>
      <c r="Q449" t="s">
        <v>172</v>
      </c>
      <c r="R449" t="s">
        <v>510</v>
      </c>
      <c r="S449">
        <v>32336191</v>
      </c>
      <c r="BM449" t="s">
        <v>3769</v>
      </c>
    </row>
    <row r="450" spans="1:151" x14ac:dyDescent="0.2">
      <c r="A450">
        <v>38678</v>
      </c>
      <c r="B450" t="s">
        <v>3770</v>
      </c>
      <c r="C450" t="s">
        <v>3771</v>
      </c>
      <c r="D450" t="s">
        <v>3772</v>
      </c>
      <c r="E450" t="s">
        <v>3773</v>
      </c>
      <c r="F450" t="s">
        <v>171</v>
      </c>
      <c r="G450" t="str">
        <f>"0"</f>
        <v>0</v>
      </c>
      <c r="H450" s="1">
        <v>34876</v>
      </c>
      <c r="I450" t="s">
        <v>221</v>
      </c>
      <c r="K450" t="s">
        <v>769</v>
      </c>
      <c r="L450" t="s">
        <v>2777</v>
      </c>
      <c r="M450" t="s">
        <v>176</v>
      </c>
      <c r="N450">
        <v>2023</v>
      </c>
      <c r="O450" t="s">
        <v>1048</v>
      </c>
      <c r="P450" t="s">
        <v>178</v>
      </c>
      <c r="Q450" t="s">
        <v>172</v>
      </c>
      <c r="S450">
        <v>32024364</v>
      </c>
      <c r="T450" t="s">
        <v>226</v>
      </c>
      <c r="Y450" t="str">
        <f>"02SBS"</f>
        <v>02SBS</v>
      </c>
      <c r="Z450" t="s">
        <v>258</v>
      </c>
      <c r="AA450" t="s">
        <v>260</v>
      </c>
      <c r="AC450" t="s">
        <v>2778</v>
      </c>
      <c r="AD450" t="s">
        <v>185</v>
      </c>
      <c r="AM450" t="s">
        <v>3774</v>
      </c>
      <c r="AN450" t="s">
        <v>263</v>
      </c>
      <c r="AO450" t="s">
        <v>3775</v>
      </c>
      <c r="AS450">
        <v>3.6</v>
      </c>
      <c r="AU450" t="s">
        <v>235</v>
      </c>
      <c r="AV450" t="s">
        <v>236</v>
      </c>
      <c r="AW450" t="s">
        <v>264</v>
      </c>
      <c r="BO450" t="s">
        <v>3776</v>
      </c>
      <c r="BQ450" t="s">
        <v>195</v>
      </c>
      <c r="CD450" t="s">
        <v>195</v>
      </c>
      <c r="CM450" t="s">
        <v>3777</v>
      </c>
      <c r="CO450" t="s">
        <v>3776</v>
      </c>
      <c r="CP450" t="s">
        <v>3778</v>
      </c>
      <c r="CQ450" t="s">
        <v>3779</v>
      </c>
      <c r="CS450" t="s">
        <v>3780</v>
      </c>
      <c r="CT450" t="s">
        <v>244</v>
      </c>
      <c r="CU450" t="s">
        <v>3781</v>
      </c>
    </row>
    <row r="451" spans="1:151" x14ac:dyDescent="0.2">
      <c r="A451">
        <v>11346</v>
      </c>
      <c r="B451" t="s">
        <v>1095</v>
      </c>
      <c r="C451" t="s">
        <v>3782</v>
      </c>
      <c r="D451" t="s">
        <v>3783</v>
      </c>
      <c r="E451" t="s">
        <v>3784</v>
      </c>
      <c r="F451" t="s">
        <v>171</v>
      </c>
      <c r="G451" t="s">
        <v>172</v>
      </c>
      <c r="H451" s="1">
        <v>34555</v>
      </c>
      <c r="I451" t="s">
        <v>173</v>
      </c>
      <c r="K451" t="s">
        <v>943</v>
      </c>
      <c r="M451" t="s">
        <v>176</v>
      </c>
      <c r="N451">
        <v>2015</v>
      </c>
      <c r="O451" t="s">
        <v>1014</v>
      </c>
      <c r="P451" t="s">
        <v>178</v>
      </c>
      <c r="Q451" t="s">
        <v>172</v>
      </c>
      <c r="S451">
        <v>27865545</v>
      </c>
      <c r="T451" t="s">
        <v>196</v>
      </c>
      <c r="W451" t="s">
        <v>3785</v>
      </c>
      <c r="X451">
        <v>8455195641</v>
      </c>
      <c r="Y451" t="s">
        <v>186</v>
      </c>
      <c r="Z451" t="s">
        <v>282</v>
      </c>
      <c r="AA451">
        <v>2016</v>
      </c>
      <c r="AB451">
        <v>2016</v>
      </c>
      <c r="AC451" t="s">
        <v>187</v>
      </c>
      <c r="AD451" t="s">
        <v>185</v>
      </c>
      <c r="AS451">
        <v>3.06</v>
      </c>
      <c r="AT451" t="s">
        <v>188</v>
      </c>
      <c r="AU451" t="s">
        <v>189</v>
      </c>
      <c r="AV451" t="s">
        <v>190</v>
      </c>
      <c r="AW451" t="s">
        <v>264</v>
      </c>
      <c r="BM451" t="s">
        <v>3786</v>
      </c>
      <c r="BN451" t="s">
        <v>487</v>
      </c>
      <c r="BP451" t="s">
        <v>194</v>
      </c>
      <c r="BQ451" t="s">
        <v>195</v>
      </c>
      <c r="BS451">
        <v>14627</v>
      </c>
      <c r="BT451" t="s">
        <v>196</v>
      </c>
      <c r="BU451">
        <v>8457023529</v>
      </c>
      <c r="BZ451" t="s">
        <v>3787</v>
      </c>
      <c r="CC451" t="s">
        <v>3788</v>
      </c>
      <c r="CD451" t="s">
        <v>195</v>
      </c>
      <c r="CF451">
        <v>12524</v>
      </c>
      <c r="CG451" t="s">
        <v>196</v>
      </c>
      <c r="CH451">
        <v>8458973507</v>
      </c>
      <c r="CM451" t="s">
        <v>3789</v>
      </c>
      <c r="CP451" t="s">
        <v>194</v>
      </c>
      <c r="CQ451" t="s">
        <v>195</v>
      </c>
      <c r="CS451">
        <v>14620</v>
      </c>
      <c r="CT451" t="s">
        <v>196</v>
      </c>
      <c r="CU451">
        <v>8457023529</v>
      </c>
      <c r="EM451" t="s">
        <v>3787</v>
      </c>
      <c r="EP451" t="s">
        <v>3788</v>
      </c>
      <c r="EQ451" t="s">
        <v>195</v>
      </c>
      <c r="ES451">
        <v>12524</v>
      </c>
      <c r="ET451" t="s">
        <v>196</v>
      </c>
      <c r="EU451">
        <v>8458973507</v>
      </c>
    </row>
    <row r="452" spans="1:151" x14ac:dyDescent="0.2">
      <c r="A452">
        <v>14621</v>
      </c>
      <c r="B452" t="s">
        <v>1142</v>
      </c>
      <c r="C452" t="s">
        <v>3790</v>
      </c>
      <c r="E452" t="s">
        <v>3791</v>
      </c>
      <c r="F452" t="s">
        <v>171</v>
      </c>
      <c r="G452" t="s">
        <v>172</v>
      </c>
      <c r="H452" s="1">
        <v>35009</v>
      </c>
      <c r="I452" t="s">
        <v>173</v>
      </c>
      <c r="K452" t="s">
        <v>3792</v>
      </c>
      <c r="L452" t="s">
        <v>1025</v>
      </c>
      <c r="M452" t="s">
        <v>176</v>
      </c>
      <c r="N452">
        <v>2016</v>
      </c>
      <c r="O452" t="s">
        <v>634</v>
      </c>
      <c r="P452" t="s">
        <v>178</v>
      </c>
      <c r="Q452" t="s">
        <v>172</v>
      </c>
      <c r="S452">
        <v>28273363</v>
      </c>
      <c r="T452" t="s">
        <v>196</v>
      </c>
      <c r="W452" t="s">
        <v>3793</v>
      </c>
      <c r="X452">
        <v>9145843500</v>
      </c>
      <c r="Y452" t="s">
        <v>186</v>
      </c>
      <c r="Z452" t="s">
        <v>282</v>
      </c>
      <c r="AA452">
        <v>2017</v>
      </c>
      <c r="AB452">
        <v>2017</v>
      </c>
      <c r="AC452" t="s">
        <v>397</v>
      </c>
      <c r="AD452" t="s">
        <v>185</v>
      </c>
      <c r="AE452" t="s">
        <v>187</v>
      </c>
      <c r="AS452">
        <v>3.15</v>
      </c>
      <c r="AT452" t="s">
        <v>188</v>
      </c>
      <c r="AU452" t="s">
        <v>189</v>
      </c>
      <c r="AV452" t="s">
        <v>190</v>
      </c>
      <c r="AW452" t="s">
        <v>264</v>
      </c>
      <c r="BM452" t="s">
        <v>3794</v>
      </c>
      <c r="BN452" t="s">
        <v>193</v>
      </c>
      <c r="BP452" t="s">
        <v>194</v>
      </c>
      <c r="BQ452" t="s">
        <v>195</v>
      </c>
      <c r="BS452">
        <v>14627</v>
      </c>
      <c r="BT452" t="s">
        <v>196</v>
      </c>
      <c r="BU452">
        <v>9149608533</v>
      </c>
      <c r="BZ452" t="s">
        <v>3795</v>
      </c>
      <c r="CC452" t="s">
        <v>385</v>
      </c>
      <c r="CD452" t="s">
        <v>195</v>
      </c>
      <c r="CF452">
        <v>10538</v>
      </c>
      <c r="CG452" t="s">
        <v>196</v>
      </c>
      <c r="CH452">
        <v>9148334277</v>
      </c>
      <c r="CM452" t="s">
        <v>3796</v>
      </c>
      <c r="CP452" t="s">
        <v>194</v>
      </c>
      <c r="CQ452" t="s">
        <v>195</v>
      </c>
      <c r="CS452">
        <v>14620</v>
      </c>
      <c r="CT452" t="s">
        <v>196</v>
      </c>
      <c r="CU452">
        <v>9149608533</v>
      </c>
      <c r="EM452" t="s">
        <v>3795</v>
      </c>
      <c r="EP452" t="s">
        <v>385</v>
      </c>
      <c r="EQ452" t="s">
        <v>195</v>
      </c>
      <c r="ES452">
        <v>10538</v>
      </c>
      <c r="ET452" t="s">
        <v>196</v>
      </c>
      <c r="EU452">
        <v>9148334277</v>
      </c>
    </row>
    <row r="453" spans="1:151" x14ac:dyDescent="0.2">
      <c r="A453">
        <v>19573</v>
      </c>
      <c r="B453" t="s">
        <v>3797</v>
      </c>
      <c r="C453" t="s">
        <v>3798</v>
      </c>
      <c r="E453" t="s">
        <v>3799</v>
      </c>
      <c r="F453" t="s">
        <v>171</v>
      </c>
      <c r="G453" t="s">
        <v>172</v>
      </c>
      <c r="H453" s="1">
        <v>34976</v>
      </c>
      <c r="I453" t="s">
        <v>221</v>
      </c>
      <c r="K453" t="s">
        <v>515</v>
      </c>
      <c r="L453" t="s">
        <v>516</v>
      </c>
      <c r="M453" t="s">
        <v>176</v>
      </c>
      <c r="N453">
        <v>2017</v>
      </c>
      <c r="O453" t="s">
        <v>177</v>
      </c>
      <c r="P453" t="s">
        <v>178</v>
      </c>
      <c r="Q453" t="s">
        <v>172</v>
      </c>
      <c r="S453">
        <v>28727002</v>
      </c>
      <c r="T453" t="s">
        <v>196</v>
      </c>
      <c r="W453" t="s">
        <v>3800</v>
      </c>
      <c r="X453">
        <v>2148610351</v>
      </c>
      <c r="Y453" t="s">
        <v>182</v>
      </c>
      <c r="Z453" t="s">
        <v>183</v>
      </c>
      <c r="AA453">
        <v>2018</v>
      </c>
      <c r="AB453">
        <v>2018</v>
      </c>
      <c r="AC453" t="s">
        <v>184</v>
      </c>
      <c r="AD453" t="s">
        <v>185</v>
      </c>
      <c r="AM453" t="s">
        <v>413</v>
      </c>
      <c r="AS453">
        <v>3.06</v>
      </c>
      <c r="AT453" t="s">
        <v>188</v>
      </c>
      <c r="AU453" t="s">
        <v>189</v>
      </c>
      <c r="AV453" t="s">
        <v>190</v>
      </c>
      <c r="AW453" t="s">
        <v>210</v>
      </c>
      <c r="BM453" t="s">
        <v>3801</v>
      </c>
      <c r="BN453" t="s">
        <v>193</v>
      </c>
      <c r="BP453" t="s">
        <v>194</v>
      </c>
      <c r="BQ453" t="s">
        <v>195</v>
      </c>
      <c r="BS453">
        <v>14627</v>
      </c>
      <c r="BT453" t="s">
        <v>196</v>
      </c>
      <c r="BU453">
        <v>4692694552</v>
      </c>
      <c r="BZ453" t="s">
        <v>3802</v>
      </c>
      <c r="CC453" t="s">
        <v>1498</v>
      </c>
      <c r="CD453" t="s">
        <v>344</v>
      </c>
      <c r="CF453">
        <v>75227</v>
      </c>
      <c r="CG453" t="s">
        <v>196</v>
      </c>
      <c r="CH453">
        <v>4692694552</v>
      </c>
      <c r="CM453" t="s">
        <v>3803</v>
      </c>
      <c r="CP453" t="s">
        <v>194</v>
      </c>
      <c r="CQ453" t="s">
        <v>195</v>
      </c>
      <c r="CS453">
        <v>14627</v>
      </c>
      <c r="CT453" t="s">
        <v>196</v>
      </c>
      <c r="CU453">
        <v>4692694552</v>
      </c>
      <c r="ED453" t="s">
        <v>344</v>
      </c>
      <c r="EG453" t="s">
        <v>196</v>
      </c>
      <c r="EH453">
        <v>4692694552</v>
      </c>
      <c r="EM453" t="s">
        <v>3802</v>
      </c>
      <c r="EP453" t="s">
        <v>1498</v>
      </c>
      <c r="EQ453" t="s">
        <v>344</v>
      </c>
      <c r="ES453">
        <v>75227</v>
      </c>
      <c r="ET453" t="s">
        <v>196</v>
      </c>
      <c r="EU453">
        <v>4692694552</v>
      </c>
    </row>
    <row r="454" spans="1:151" x14ac:dyDescent="0.2">
      <c r="A454">
        <v>23641</v>
      </c>
      <c r="B454" t="s">
        <v>3804</v>
      </c>
      <c r="C454" t="s">
        <v>3805</v>
      </c>
      <c r="E454" t="s">
        <v>3806</v>
      </c>
      <c r="F454" t="s">
        <v>171</v>
      </c>
      <c r="G454" t="s">
        <v>172</v>
      </c>
      <c r="H454" s="1">
        <v>33571</v>
      </c>
      <c r="I454" t="s">
        <v>221</v>
      </c>
      <c r="K454" t="s">
        <v>547</v>
      </c>
      <c r="L454" t="s">
        <v>548</v>
      </c>
      <c r="M454" t="s">
        <v>306</v>
      </c>
      <c r="N454">
        <v>2017</v>
      </c>
      <c r="O454" t="s">
        <v>646</v>
      </c>
      <c r="P454" t="s">
        <v>363</v>
      </c>
      <c r="Q454" t="s">
        <v>172</v>
      </c>
      <c r="S454">
        <v>30362574</v>
      </c>
      <c r="T454" t="s">
        <v>196</v>
      </c>
      <c r="W454" t="s">
        <v>3807</v>
      </c>
      <c r="X454">
        <v>5854359438</v>
      </c>
      <c r="Y454" t="s">
        <v>186</v>
      </c>
      <c r="Z454" t="s">
        <v>282</v>
      </c>
      <c r="AA454">
        <v>2020</v>
      </c>
      <c r="AB454">
        <v>2020</v>
      </c>
      <c r="AC454" t="s">
        <v>3808</v>
      </c>
      <c r="AD454" t="s">
        <v>172</v>
      </c>
      <c r="AS454">
        <v>1.48</v>
      </c>
      <c r="AT454" t="s">
        <v>742</v>
      </c>
      <c r="AU454" t="s">
        <v>189</v>
      </c>
      <c r="AV454" t="s">
        <v>190</v>
      </c>
      <c r="AW454" t="s">
        <v>237</v>
      </c>
      <c r="BM454" t="s">
        <v>3809</v>
      </c>
      <c r="BN454" t="s">
        <v>193</v>
      </c>
      <c r="BP454" t="s">
        <v>194</v>
      </c>
      <c r="BQ454" t="s">
        <v>195</v>
      </c>
      <c r="BS454">
        <v>14627</v>
      </c>
      <c r="BT454" t="s">
        <v>196</v>
      </c>
      <c r="BU454">
        <v>5854966900</v>
      </c>
      <c r="BZ454" t="s">
        <v>3810</v>
      </c>
      <c r="CC454" t="s">
        <v>3811</v>
      </c>
      <c r="CD454" t="s">
        <v>195</v>
      </c>
      <c r="CF454">
        <v>144203102</v>
      </c>
      <c r="CG454" t="s">
        <v>196</v>
      </c>
      <c r="CH454">
        <v>5854966900</v>
      </c>
      <c r="CM454" t="s">
        <v>3812</v>
      </c>
      <c r="CP454" t="s">
        <v>3813</v>
      </c>
      <c r="CQ454" t="s">
        <v>195</v>
      </c>
      <c r="CS454">
        <v>12201</v>
      </c>
      <c r="CT454" t="s">
        <v>196</v>
      </c>
      <c r="CU454">
        <v>5854966900</v>
      </c>
      <c r="ED454" t="s">
        <v>195</v>
      </c>
      <c r="EG454" t="s">
        <v>196</v>
      </c>
      <c r="EH454">
        <v>5854966900</v>
      </c>
      <c r="EM454" t="s">
        <v>3810</v>
      </c>
      <c r="EP454" t="s">
        <v>3811</v>
      </c>
      <c r="EQ454" t="s">
        <v>195</v>
      </c>
      <c r="ES454">
        <v>144203102</v>
      </c>
      <c r="ET454" t="s">
        <v>196</v>
      </c>
      <c r="EU454">
        <v>5854966900</v>
      </c>
    </row>
    <row r="455" spans="1:151" x14ac:dyDescent="0.2">
      <c r="A455">
        <v>19158</v>
      </c>
      <c r="B455" t="s">
        <v>1216</v>
      </c>
      <c r="C455" t="s">
        <v>3814</v>
      </c>
      <c r="D455" t="s">
        <v>169</v>
      </c>
      <c r="E455" t="s">
        <v>3815</v>
      </c>
      <c r="F455" t="s">
        <v>3816</v>
      </c>
      <c r="G455" t="s">
        <v>172</v>
      </c>
      <c r="H455" s="1">
        <v>35077</v>
      </c>
      <c r="I455" t="s">
        <v>173</v>
      </c>
      <c r="K455" t="s">
        <v>1078</v>
      </c>
      <c r="L455" t="s">
        <v>3817</v>
      </c>
      <c r="M455" t="s">
        <v>224</v>
      </c>
      <c r="N455">
        <v>2016</v>
      </c>
      <c r="O455" t="s">
        <v>410</v>
      </c>
      <c r="P455" t="s">
        <v>178</v>
      </c>
      <c r="Q455" t="s">
        <v>172</v>
      </c>
      <c r="S455">
        <v>28784395</v>
      </c>
      <c r="T455" t="s">
        <v>196</v>
      </c>
      <c r="W455" t="s">
        <v>3818</v>
      </c>
      <c r="X455">
        <v>3153989028</v>
      </c>
      <c r="Y455" t="s">
        <v>182</v>
      </c>
      <c r="Z455" t="s">
        <v>183</v>
      </c>
      <c r="AA455">
        <v>2018</v>
      </c>
      <c r="AB455">
        <v>2018</v>
      </c>
      <c r="AC455" t="s">
        <v>752</v>
      </c>
      <c r="AD455" t="s">
        <v>185</v>
      </c>
      <c r="AM455" t="s">
        <v>3819</v>
      </c>
      <c r="AS455">
        <v>3.74</v>
      </c>
      <c r="AT455" t="s">
        <v>188</v>
      </c>
      <c r="AU455" t="s">
        <v>189</v>
      </c>
      <c r="AV455" t="s">
        <v>190</v>
      </c>
      <c r="AW455" t="s">
        <v>264</v>
      </c>
      <c r="BM455" t="s">
        <v>3820</v>
      </c>
      <c r="BN455" t="s">
        <v>193</v>
      </c>
      <c r="BP455" t="s">
        <v>194</v>
      </c>
      <c r="BQ455" t="s">
        <v>195</v>
      </c>
      <c r="BS455">
        <v>14627</v>
      </c>
      <c r="BT455" t="s">
        <v>196</v>
      </c>
      <c r="BU455">
        <v>3157087081</v>
      </c>
      <c r="BZ455" t="s">
        <v>3821</v>
      </c>
      <c r="CC455" t="s">
        <v>3822</v>
      </c>
      <c r="CD455" t="s">
        <v>195</v>
      </c>
      <c r="CF455">
        <v>14551</v>
      </c>
      <c r="CG455" t="s">
        <v>196</v>
      </c>
      <c r="CH455">
        <v>3153989028</v>
      </c>
      <c r="CM455" t="s">
        <v>3823</v>
      </c>
      <c r="CP455" t="s">
        <v>194</v>
      </c>
      <c r="CQ455" t="s">
        <v>195</v>
      </c>
      <c r="CS455">
        <v>14627</v>
      </c>
      <c r="CT455" t="s">
        <v>196</v>
      </c>
      <c r="CU455">
        <v>3157087081</v>
      </c>
      <c r="DZ455" t="s">
        <v>3824</v>
      </c>
      <c r="EC455" t="s">
        <v>3825</v>
      </c>
      <c r="ED455" t="s">
        <v>195</v>
      </c>
      <c r="EF455">
        <v>132041532</v>
      </c>
      <c r="EG455" t="s">
        <v>196</v>
      </c>
      <c r="EH455">
        <v>3153989028</v>
      </c>
      <c r="EM455" t="s">
        <v>3821</v>
      </c>
      <c r="EP455" t="s">
        <v>3822</v>
      </c>
      <c r="EQ455" t="s">
        <v>195</v>
      </c>
      <c r="ES455">
        <v>14551</v>
      </c>
      <c r="ET455" t="s">
        <v>196</v>
      </c>
      <c r="EU455">
        <v>3153989028</v>
      </c>
    </row>
    <row r="456" spans="1:151" x14ac:dyDescent="0.2">
      <c r="A456">
        <v>13156</v>
      </c>
      <c r="B456" t="s">
        <v>3505</v>
      </c>
      <c r="C456" t="s">
        <v>3826</v>
      </c>
      <c r="D456" t="s">
        <v>3827</v>
      </c>
      <c r="E456" t="s">
        <v>3828</v>
      </c>
      <c r="F456" t="s">
        <v>171</v>
      </c>
      <c r="G456" t="s">
        <v>172</v>
      </c>
      <c r="H456" s="1">
        <v>35018</v>
      </c>
      <c r="I456" t="s">
        <v>221</v>
      </c>
      <c r="K456" t="s">
        <v>1012</v>
      </c>
      <c r="L456" t="s">
        <v>1013</v>
      </c>
      <c r="M456" t="s">
        <v>176</v>
      </c>
      <c r="N456">
        <v>2016</v>
      </c>
      <c r="O456" t="s">
        <v>634</v>
      </c>
      <c r="P456" t="s">
        <v>178</v>
      </c>
      <c r="Q456" t="s">
        <v>172</v>
      </c>
      <c r="R456" t="s">
        <v>510</v>
      </c>
      <c r="S456">
        <v>28176541</v>
      </c>
      <c r="BM456" t="s">
        <v>2479</v>
      </c>
    </row>
    <row r="457" spans="1:151" x14ac:dyDescent="0.2">
      <c r="A457">
        <v>27223</v>
      </c>
      <c r="B457" t="s">
        <v>532</v>
      </c>
      <c r="C457" t="s">
        <v>3829</v>
      </c>
      <c r="D457" t="s">
        <v>622</v>
      </c>
      <c r="E457" t="s">
        <v>3830</v>
      </c>
      <c r="F457" t="s">
        <v>171</v>
      </c>
      <c r="G457" t="s">
        <v>172</v>
      </c>
      <c r="H457" s="1">
        <v>36782</v>
      </c>
      <c r="I457" t="s">
        <v>221</v>
      </c>
      <c r="K457" t="s">
        <v>576</v>
      </c>
      <c r="L457" t="s">
        <v>577</v>
      </c>
      <c r="M457" t="s">
        <v>224</v>
      </c>
      <c r="N457">
        <v>2019</v>
      </c>
      <c r="O457" t="s">
        <v>279</v>
      </c>
      <c r="P457" t="s">
        <v>178</v>
      </c>
      <c r="Q457" t="s">
        <v>172</v>
      </c>
      <c r="S457">
        <v>31349857</v>
      </c>
      <c r="T457" t="s">
        <v>196</v>
      </c>
      <c r="W457" t="s">
        <v>3831</v>
      </c>
      <c r="X457">
        <v>3152211339</v>
      </c>
      <c r="Y457" t="s">
        <v>186</v>
      </c>
      <c r="Z457" t="s">
        <v>282</v>
      </c>
      <c r="AA457">
        <v>2022</v>
      </c>
      <c r="AB457">
        <v>2022</v>
      </c>
      <c r="AC457" t="s">
        <v>1307</v>
      </c>
      <c r="AD457" t="s">
        <v>172</v>
      </c>
      <c r="AS457">
        <v>3.96</v>
      </c>
      <c r="AT457" t="s">
        <v>188</v>
      </c>
      <c r="AU457" t="s">
        <v>189</v>
      </c>
      <c r="AV457" t="s">
        <v>190</v>
      </c>
      <c r="AW457" t="s">
        <v>264</v>
      </c>
      <c r="BM457" t="s">
        <v>3832</v>
      </c>
      <c r="BN457" t="s">
        <v>193</v>
      </c>
      <c r="BP457" t="s">
        <v>194</v>
      </c>
      <c r="BQ457" t="s">
        <v>195</v>
      </c>
      <c r="BS457">
        <v>14627</v>
      </c>
      <c r="BT457" t="s">
        <v>196</v>
      </c>
      <c r="BU457">
        <v>3155234989</v>
      </c>
      <c r="BZ457" t="s">
        <v>3833</v>
      </c>
      <c r="CC457" t="s">
        <v>3834</v>
      </c>
      <c r="CD457" t="s">
        <v>195</v>
      </c>
      <c r="CF457">
        <v>134732200</v>
      </c>
      <c r="CG457" t="s">
        <v>196</v>
      </c>
      <c r="CH457">
        <v>13152211339</v>
      </c>
      <c r="CM457" t="s">
        <v>3835</v>
      </c>
      <c r="CP457" t="s">
        <v>194</v>
      </c>
      <c r="CQ457" t="s">
        <v>195</v>
      </c>
      <c r="CS457">
        <v>14627</v>
      </c>
      <c r="CT457" t="s">
        <v>196</v>
      </c>
      <c r="CU457">
        <v>3155234989</v>
      </c>
      <c r="DM457" t="s">
        <v>3836</v>
      </c>
      <c r="DP457" t="s">
        <v>3837</v>
      </c>
      <c r="DQ457" t="s">
        <v>195</v>
      </c>
      <c r="DS457">
        <v>13473</v>
      </c>
      <c r="DT457" t="s">
        <v>226</v>
      </c>
      <c r="DU457">
        <v>3153766032</v>
      </c>
      <c r="DW457">
        <v>3152211339</v>
      </c>
      <c r="DX457" t="s">
        <v>3838</v>
      </c>
      <c r="DY457" t="s">
        <v>406</v>
      </c>
      <c r="ED457" t="s">
        <v>195</v>
      </c>
      <c r="EG457" t="s">
        <v>196</v>
      </c>
      <c r="EH457">
        <v>13152211339</v>
      </c>
      <c r="EM457" t="s">
        <v>3833</v>
      </c>
      <c r="EP457" t="s">
        <v>3834</v>
      </c>
      <c r="EQ457" t="s">
        <v>195</v>
      </c>
      <c r="ES457">
        <v>134732200</v>
      </c>
      <c r="ET457" t="s">
        <v>196</v>
      </c>
      <c r="EU457">
        <v>13152211339</v>
      </c>
    </row>
    <row r="458" spans="1:151" x14ac:dyDescent="0.2">
      <c r="A458">
        <v>26687</v>
      </c>
      <c r="B458" t="s">
        <v>3597</v>
      </c>
      <c r="C458" t="s">
        <v>3839</v>
      </c>
      <c r="D458" t="s">
        <v>927</v>
      </c>
      <c r="E458" t="s">
        <v>3840</v>
      </c>
      <c r="F458" t="s">
        <v>171</v>
      </c>
      <c r="G458" t="s">
        <v>172</v>
      </c>
      <c r="H458" s="1">
        <v>35846</v>
      </c>
      <c r="I458" t="s">
        <v>221</v>
      </c>
      <c r="K458" t="s">
        <v>1046</v>
      </c>
      <c r="L458" t="s">
        <v>1047</v>
      </c>
      <c r="M458" t="s">
        <v>176</v>
      </c>
      <c r="N458">
        <v>2019</v>
      </c>
      <c r="O458" t="s">
        <v>482</v>
      </c>
      <c r="P458" t="s">
        <v>178</v>
      </c>
      <c r="Q458" t="s">
        <v>172</v>
      </c>
      <c r="S458">
        <v>30021266</v>
      </c>
      <c r="T458" t="s">
        <v>196</v>
      </c>
      <c r="W458" t="s">
        <v>3841</v>
      </c>
      <c r="X458">
        <v>5403571913</v>
      </c>
      <c r="Y458" t="s">
        <v>186</v>
      </c>
      <c r="Z458" t="s">
        <v>282</v>
      </c>
      <c r="AA458">
        <v>2020</v>
      </c>
      <c r="AB458">
        <v>2020</v>
      </c>
      <c r="AC458" t="s">
        <v>579</v>
      </c>
      <c r="AD458" t="s">
        <v>172</v>
      </c>
      <c r="AS458">
        <v>3.58</v>
      </c>
      <c r="AT458" t="s">
        <v>188</v>
      </c>
      <c r="AU458" t="s">
        <v>189</v>
      </c>
      <c r="AV458" t="s">
        <v>190</v>
      </c>
      <c r="AW458" t="s">
        <v>264</v>
      </c>
      <c r="BM458" t="s">
        <v>887</v>
      </c>
      <c r="BN458" t="s">
        <v>3842</v>
      </c>
      <c r="BP458" t="s">
        <v>194</v>
      </c>
      <c r="BQ458" t="s">
        <v>195</v>
      </c>
      <c r="BS458">
        <v>14627</v>
      </c>
      <c r="BT458" t="s">
        <v>196</v>
      </c>
      <c r="BU458">
        <v>5409980012</v>
      </c>
      <c r="BZ458" t="s">
        <v>3843</v>
      </c>
      <c r="CC458" t="s">
        <v>3844</v>
      </c>
      <c r="CD458" t="s">
        <v>3845</v>
      </c>
      <c r="CF458">
        <v>47401</v>
      </c>
      <c r="CG458" t="s">
        <v>196</v>
      </c>
      <c r="CH458">
        <v>5403571913</v>
      </c>
      <c r="CM458" t="s">
        <v>1747</v>
      </c>
      <c r="CP458" t="s">
        <v>194</v>
      </c>
      <c r="CQ458" t="s">
        <v>195</v>
      </c>
      <c r="CS458">
        <v>14611</v>
      </c>
      <c r="CT458" t="s">
        <v>196</v>
      </c>
      <c r="CU458">
        <v>5409980012</v>
      </c>
      <c r="ED458" t="s">
        <v>3845</v>
      </c>
      <c r="EG458" t="s">
        <v>196</v>
      </c>
      <c r="EH458">
        <v>5403571913</v>
      </c>
      <c r="EM458" t="s">
        <v>3843</v>
      </c>
      <c r="EP458" t="s">
        <v>3844</v>
      </c>
      <c r="EQ458" t="s">
        <v>3845</v>
      </c>
      <c r="ES458">
        <v>47401</v>
      </c>
      <c r="ET458" t="s">
        <v>196</v>
      </c>
      <c r="EU458">
        <v>5403571913</v>
      </c>
    </row>
    <row r="459" spans="1:151" x14ac:dyDescent="0.2">
      <c r="A459">
        <v>41350</v>
      </c>
      <c r="B459" t="s">
        <v>3846</v>
      </c>
      <c r="C459" t="s">
        <v>3847</v>
      </c>
      <c r="D459" t="s">
        <v>940</v>
      </c>
      <c r="E459" t="s">
        <v>3848</v>
      </c>
      <c r="F459" t="s">
        <v>171</v>
      </c>
      <c r="G459" t="str">
        <f>"0"</f>
        <v>0</v>
      </c>
      <c r="H459" s="1">
        <v>38000</v>
      </c>
      <c r="I459" t="s">
        <v>221</v>
      </c>
      <c r="K459" t="s">
        <v>222</v>
      </c>
      <c r="L459" t="s">
        <v>223</v>
      </c>
      <c r="M459" t="s">
        <v>224</v>
      </c>
      <c r="N459">
        <v>2024</v>
      </c>
      <c r="O459" t="s">
        <v>225</v>
      </c>
      <c r="P459" t="s">
        <v>178</v>
      </c>
      <c r="Q459" t="s">
        <v>172</v>
      </c>
      <c r="S459">
        <v>32299069</v>
      </c>
      <c r="T459" t="s">
        <v>226</v>
      </c>
      <c r="Y459" t="str">
        <f>"01AS"</f>
        <v>01AS</v>
      </c>
      <c r="Z459" t="s">
        <v>227</v>
      </c>
      <c r="AA459" t="s">
        <v>228</v>
      </c>
      <c r="AB459" t="s">
        <v>229</v>
      </c>
      <c r="AC459" t="s">
        <v>2129</v>
      </c>
      <c r="AD459" t="s">
        <v>185</v>
      </c>
      <c r="AM459" t="s">
        <v>3849</v>
      </c>
      <c r="AS459">
        <v>3.51</v>
      </c>
      <c r="AU459" t="s">
        <v>235</v>
      </c>
      <c r="AV459" t="s">
        <v>236</v>
      </c>
      <c r="AW459" t="s">
        <v>264</v>
      </c>
      <c r="BM459" t="s">
        <v>3850</v>
      </c>
      <c r="BN459" t="s">
        <v>239</v>
      </c>
      <c r="BO459" t="s">
        <v>3851</v>
      </c>
      <c r="BP459" t="s">
        <v>241</v>
      </c>
      <c r="BQ459" t="s">
        <v>195</v>
      </c>
      <c r="BS459">
        <v>14627</v>
      </c>
      <c r="BZ459" t="s">
        <v>3852</v>
      </c>
      <c r="CB459" t="s">
        <v>267</v>
      </c>
      <c r="CD459" t="s">
        <v>195</v>
      </c>
      <c r="CF459">
        <v>14627</v>
      </c>
      <c r="CG459" t="s">
        <v>244</v>
      </c>
      <c r="CM459" t="s">
        <v>3853</v>
      </c>
      <c r="CO459" t="s">
        <v>3851</v>
      </c>
      <c r="CP459" t="s">
        <v>3854</v>
      </c>
      <c r="CQ459" t="s">
        <v>541</v>
      </c>
      <c r="CS459" t="str">
        <f>"04106-6509"</f>
        <v>04106-6509</v>
      </c>
      <c r="CT459" t="s">
        <v>244</v>
      </c>
      <c r="CU459" t="s">
        <v>3855</v>
      </c>
    </row>
    <row r="460" spans="1:151" x14ac:dyDescent="0.2">
      <c r="A460">
        <v>24646</v>
      </c>
      <c r="B460" t="s">
        <v>3856</v>
      </c>
      <c r="C460" t="s">
        <v>3857</v>
      </c>
      <c r="E460" t="s">
        <v>3858</v>
      </c>
      <c r="F460" t="s">
        <v>171</v>
      </c>
      <c r="G460" t="s">
        <v>172</v>
      </c>
      <c r="H460" s="1">
        <v>23863</v>
      </c>
      <c r="K460" t="s">
        <v>253</v>
      </c>
      <c r="L460" t="s">
        <v>645</v>
      </c>
      <c r="M460" t="s">
        <v>306</v>
      </c>
      <c r="N460">
        <v>2017</v>
      </c>
      <c r="O460" t="s">
        <v>646</v>
      </c>
      <c r="P460" t="s">
        <v>178</v>
      </c>
      <c r="Q460" t="s">
        <v>172</v>
      </c>
      <c r="S460">
        <v>30028029</v>
      </c>
      <c r="T460" t="s">
        <v>196</v>
      </c>
      <c r="Y460" t="s">
        <v>613</v>
      </c>
      <c r="Z460" t="s">
        <v>614</v>
      </c>
      <c r="AA460" t="s">
        <v>615</v>
      </c>
      <c r="AB460" t="s">
        <v>259</v>
      </c>
      <c r="AC460" t="s">
        <v>187</v>
      </c>
      <c r="AD460" t="s">
        <v>185</v>
      </c>
      <c r="AS460" t="str">
        <f>"0"</f>
        <v>0</v>
      </c>
      <c r="AT460" t="s">
        <v>188</v>
      </c>
      <c r="AU460" t="s">
        <v>647</v>
      </c>
      <c r="AV460" t="s">
        <v>190</v>
      </c>
      <c r="AW460" t="s">
        <v>294</v>
      </c>
      <c r="BM460" t="s">
        <v>3859</v>
      </c>
      <c r="BN460" t="s">
        <v>3860</v>
      </c>
      <c r="BP460" t="s">
        <v>3861</v>
      </c>
      <c r="BQ460" t="s">
        <v>3451</v>
      </c>
      <c r="BS460">
        <v>22314</v>
      </c>
      <c r="BT460" t="s">
        <v>196</v>
      </c>
      <c r="BU460">
        <v>8625964625</v>
      </c>
      <c r="BZ460" t="s">
        <v>3859</v>
      </c>
      <c r="CA460" t="s">
        <v>3860</v>
      </c>
      <c r="CC460" t="s">
        <v>3861</v>
      </c>
      <c r="CD460" t="s">
        <v>3451</v>
      </c>
      <c r="CF460">
        <v>22314</v>
      </c>
      <c r="CG460" t="s">
        <v>196</v>
      </c>
      <c r="CH460">
        <v>8625964625</v>
      </c>
      <c r="CM460" t="s">
        <v>3859</v>
      </c>
      <c r="CN460" t="s">
        <v>3860</v>
      </c>
      <c r="CP460" t="s">
        <v>3861</v>
      </c>
      <c r="CQ460" t="s">
        <v>3451</v>
      </c>
      <c r="CS460">
        <v>22314</v>
      </c>
      <c r="CT460" t="s">
        <v>196</v>
      </c>
      <c r="CU460">
        <v>8625964625</v>
      </c>
    </row>
    <row r="461" spans="1:151" x14ac:dyDescent="0.2">
      <c r="A461">
        <v>37140</v>
      </c>
      <c r="B461" t="s">
        <v>3862</v>
      </c>
      <c r="C461" t="s">
        <v>3863</v>
      </c>
      <c r="D461" t="s">
        <v>3864</v>
      </c>
      <c r="E461" t="s">
        <v>3865</v>
      </c>
      <c r="F461" t="s">
        <v>171</v>
      </c>
      <c r="G461" t="str">
        <f>"0"</f>
        <v>0</v>
      </c>
      <c r="H461" s="1">
        <v>36965</v>
      </c>
      <c r="I461" t="s">
        <v>1571</v>
      </c>
      <c r="K461" t="s">
        <v>3866</v>
      </c>
      <c r="L461" t="s">
        <v>1257</v>
      </c>
      <c r="M461" t="s">
        <v>224</v>
      </c>
      <c r="N461">
        <v>2022</v>
      </c>
      <c r="O461" t="s">
        <v>468</v>
      </c>
      <c r="P461" t="s">
        <v>178</v>
      </c>
      <c r="Q461" t="s">
        <v>172</v>
      </c>
      <c r="S461">
        <v>31537353</v>
      </c>
      <c r="T461" t="s">
        <v>226</v>
      </c>
      <c r="Y461" t="str">
        <f>"01AS"</f>
        <v>01AS</v>
      </c>
      <c r="Z461" t="s">
        <v>227</v>
      </c>
      <c r="AA461" t="s">
        <v>320</v>
      </c>
      <c r="AB461" t="s">
        <v>321</v>
      </c>
      <c r="AC461" t="s">
        <v>1662</v>
      </c>
      <c r="AD461" t="s">
        <v>185</v>
      </c>
      <c r="AS461">
        <v>2.65</v>
      </c>
      <c r="AU461" t="s">
        <v>472</v>
      </c>
      <c r="AV461" t="s">
        <v>823</v>
      </c>
      <c r="AW461" t="s">
        <v>264</v>
      </c>
      <c r="BF461" t="s">
        <v>474</v>
      </c>
      <c r="BO461" t="s">
        <v>3867</v>
      </c>
      <c r="BQ461" t="s">
        <v>195</v>
      </c>
      <c r="CD461" t="s">
        <v>195</v>
      </c>
      <c r="CM461" t="s">
        <v>3868</v>
      </c>
      <c r="CO461" t="s">
        <v>3867</v>
      </c>
      <c r="CP461" t="s">
        <v>3869</v>
      </c>
      <c r="CQ461" t="s">
        <v>541</v>
      </c>
      <c r="CS461" t="str">
        <f>"01940-2224"</f>
        <v>01940-2224</v>
      </c>
      <c r="CT461" t="s">
        <v>244</v>
      </c>
      <c r="CU461" t="s">
        <v>3870</v>
      </c>
    </row>
    <row r="462" spans="1:151" x14ac:dyDescent="0.2">
      <c r="A462">
        <v>37553</v>
      </c>
      <c r="B462" t="s">
        <v>3862</v>
      </c>
      <c r="C462" t="s">
        <v>3863</v>
      </c>
      <c r="D462" t="s">
        <v>3864</v>
      </c>
      <c r="E462" t="s">
        <v>3865</v>
      </c>
      <c r="F462" t="s">
        <v>171</v>
      </c>
      <c r="G462" t="str">
        <f>"0"</f>
        <v>0</v>
      </c>
      <c r="H462" s="1">
        <v>36965</v>
      </c>
      <c r="I462" t="s">
        <v>1571</v>
      </c>
      <c r="K462" t="s">
        <v>2923</v>
      </c>
      <c r="L462" t="s">
        <v>920</v>
      </c>
      <c r="M462" t="s">
        <v>224</v>
      </c>
      <c r="N462">
        <v>2022</v>
      </c>
      <c r="O462" t="s">
        <v>468</v>
      </c>
      <c r="P462" t="s">
        <v>178</v>
      </c>
      <c r="Q462" t="s">
        <v>172</v>
      </c>
      <c r="S462">
        <v>31537353</v>
      </c>
      <c r="T462" t="s">
        <v>226</v>
      </c>
      <c r="Y462" t="str">
        <f>"01AS"</f>
        <v>01AS</v>
      </c>
      <c r="Z462" t="s">
        <v>227</v>
      </c>
      <c r="AA462" t="s">
        <v>320</v>
      </c>
      <c r="AB462" t="s">
        <v>321</v>
      </c>
      <c r="AC462" t="s">
        <v>1662</v>
      </c>
      <c r="AD462" t="s">
        <v>185</v>
      </c>
      <c r="AS462">
        <v>2.65</v>
      </c>
      <c r="AU462" t="s">
        <v>472</v>
      </c>
      <c r="AV462" t="s">
        <v>823</v>
      </c>
      <c r="AW462" t="s">
        <v>264</v>
      </c>
      <c r="BF462" t="s">
        <v>474</v>
      </c>
      <c r="BO462" t="s">
        <v>3867</v>
      </c>
      <c r="BQ462" t="s">
        <v>195</v>
      </c>
      <c r="CD462" t="s">
        <v>195</v>
      </c>
      <c r="CM462" t="s">
        <v>3868</v>
      </c>
      <c r="CO462" t="s">
        <v>3867</v>
      </c>
      <c r="CP462" t="s">
        <v>3869</v>
      </c>
      <c r="CQ462" t="s">
        <v>541</v>
      </c>
      <c r="CS462" t="str">
        <f>"01940-2224"</f>
        <v>01940-2224</v>
      </c>
      <c r="CT462" t="s">
        <v>244</v>
      </c>
      <c r="CU462" t="s">
        <v>3870</v>
      </c>
    </row>
    <row r="463" spans="1:151" x14ac:dyDescent="0.2">
      <c r="A463">
        <v>19461</v>
      </c>
      <c r="B463" t="s">
        <v>3871</v>
      </c>
      <c r="C463" t="s">
        <v>3872</v>
      </c>
      <c r="E463" t="s">
        <v>3873</v>
      </c>
      <c r="F463" t="s">
        <v>171</v>
      </c>
      <c r="G463" t="s">
        <v>172</v>
      </c>
      <c r="H463" s="1">
        <v>32999</v>
      </c>
      <c r="I463" t="s">
        <v>173</v>
      </c>
      <c r="K463" t="s">
        <v>1357</v>
      </c>
      <c r="L463" t="s">
        <v>1358</v>
      </c>
      <c r="M463" t="s">
        <v>224</v>
      </c>
      <c r="N463">
        <v>2016</v>
      </c>
      <c r="O463" t="s">
        <v>410</v>
      </c>
      <c r="P463" t="s">
        <v>178</v>
      </c>
      <c r="Q463" t="s">
        <v>172</v>
      </c>
      <c r="S463">
        <v>27922613</v>
      </c>
      <c r="T463" t="s">
        <v>196</v>
      </c>
      <c r="W463" t="s">
        <v>3874</v>
      </c>
      <c r="X463">
        <v>2318837035</v>
      </c>
      <c r="Y463" t="s">
        <v>802</v>
      </c>
      <c r="Z463" t="s">
        <v>803</v>
      </c>
      <c r="AA463" t="s">
        <v>615</v>
      </c>
      <c r="AB463" t="s">
        <v>259</v>
      </c>
      <c r="AC463" t="s">
        <v>804</v>
      </c>
      <c r="AD463" t="s">
        <v>185</v>
      </c>
      <c r="AF463" t="s">
        <v>802</v>
      </c>
      <c r="AG463" t="s">
        <v>3875</v>
      </c>
      <c r="AH463" t="s">
        <v>615</v>
      </c>
      <c r="AI463" t="s">
        <v>259</v>
      </c>
      <c r="AJ463" t="s">
        <v>3876</v>
      </c>
      <c r="AK463" t="s">
        <v>185</v>
      </c>
      <c r="AS463" t="str">
        <f>"0"</f>
        <v>0</v>
      </c>
      <c r="AT463" t="s">
        <v>188</v>
      </c>
      <c r="AU463" t="s">
        <v>189</v>
      </c>
      <c r="AV463" t="s">
        <v>190</v>
      </c>
      <c r="AW463" t="s">
        <v>264</v>
      </c>
      <c r="BM463" t="s">
        <v>3877</v>
      </c>
      <c r="BN463" t="s">
        <v>3878</v>
      </c>
      <c r="BP463" t="s">
        <v>194</v>
      </c>
      <c r="BQ463" t="s">
        <v>195</v>
      </c>
      <c r="BS463">
        <v>14607</v>
      </c>
      <c r="BT463" t="s">
        <v>196</v>
      </c>
      <c r="BU463">
        <v>2314639901</v>
      </c>
      <c r="BZ463" t="s">
        <v>3879</v>
      </c>
      <c r="CC463" t="s">
        <v>3880</v>
      </c>
      <c r="CD463" t="s">
        <v>585</v>
      </c>
      <c r="CF463">
        <v>49684</v>
      </c>
      <c r="CG463" t="s">
        <v>196</v>
      </c>
      <c r="CH463">
        <v>2314639901</v>
      </c>
      <c r="CM463" t="s">
        <v>3877</v>
      </c>
      <c r="CN463" t="s">
        <v>3878</v>
      </c>
      <c r="CP463" t="s">
        <v>194</v>
      </c>
      <c r="CQ463" t="s">
        <v>195</v>
      </c>
      <c r="CS463">
        <v>14607</v>
      </c>
      <c r="CT463" t="s">
        <v>196</v>
      </c>
      <c r="CU463">
        <v>2314639901</v>
      </c>
      <c r="EM463" t="s">
        <v>3879</v>
      </c>
      <c r="EP463" t="s">
        <v>3880</v>
      </c>
      <c r="EQ463" t="s">
        <v>585</v>
      </c>
      <c r="ES463">
        <v>49684</v>
      </c>
      <c r="ET463" t="s">
        <v>196</v>
      </c>
      <c r="EU463">
        <v>2314639901</v>
      </c>
    </row>
    <row r="464" spans="1:151" x14ac:dyDescent="0.2">
      <c r="A464">
        <v>11418</v>
      </c>
      <c r="B464" t="s">
        <v>3881</v>
      </c>
      <c r="C464" t="s">
        <v>3882</v>
      </c>
      <c r="E464" t="s">
        <v>3883</v>
      </c>
      <c r="F464" t="s">
        <v>171</v>
      </c>
      <c r="H464" s="1">
        <v>34489</v>
      </c>
      <c r="I464" t="s">
        <v>221</v>
      </c>
      <c r="K464" t="s">
        <v>3884</v>
      </c>
      <c r="L464" t="s">
        <v>3885</v>
      </c>
      <c r="M464" t="s">
        <v>306</v>
      </c>
      <c r="N464">
        <v>2014</v>
      </c>
      <c r="O464" t="s">
        <v>591</v>
      </c>
      <c r="P464" t="s">
        <v>178</v>
      </c>
      <c r="Q464" t="s">
        <v>172</v>
      </c>
      <c r="S464">
        <v>27802564</v>
      </c>
      <c r="T464" t="s">
        <v>196</v>
      </c>
      <c r="W464" t="s">
        <v>3886</v>
      </c>
      <c r="X464">
        <v>9173740686</v>
      </c>
      <c r="Y464" t="s">
        <v>186</v>
      </c>
      <c r="Z464" t="s">
        <v>282</v>
      </c>
      <c r="AA464">
        <v>2016</v>
      </c>
      <c r="AB464">
        <v>2016</v>
      </c>
      <c r="AC464" t="s">
        <v>3109</v>
      </c>
      <c r="AD464" t="s">
        <v>185</v>
      </c>
      <c r="AE464" t="s">
        <v>187</v>
      </c>
      <c r="AS464">
        <v>2.95</v>
      </c>
      <c r="AT464" t="s">
        <v>188</v>
      </c>
      <c r="AU464" t="s">
        <v>189</v>
      </c>
      <c r="AV464" t="s">
        <v>3529</v>
      </c>
      <c r="AW464" t="s">
        <v>264</v>
      </c>
      <c r="BM464" t="s">
        <v>3887</v>
      </c>
      <c r="BN464" t="s">
        <v>487</v>
      </c>
      <c r="BP464" t="s">
        <v>194</v>
      </c>
      <c r="BQ464" t="s">
        <v>195</v>
      </c>
      <c r="BS464">
        <v>14627</v>
      </c>
      <c r="BT464" t="s">
        <v>196</v>
      </c>
      <c r="BU464">
        <v>9147794691</v>
      </c>
      <c r="BZ464" t="s">
        <v>3888</v>
      </c>
      <c r="CC464" t="s">
        <v>3889</v>
      </c>
      <c r="CD464" t="s">
        <v>195</v>
      </c>
      <c r="CF464">
        <v>10708</v>
      </c>
      <c r="CG464" t="s">
        <v>196</v>
      </c>
      <c r="CH464">
        <v>9147794691</v>
      </c>
      <c r="CM464" t="s">
        <v>3890</v>
      </c>
      <c r="CN464" t="s">
        <v>3803</v>
      </c>
      <c r="CP464" t="s">
        <v>194</v>
      </c>
      <c r="CQ464" t="s">
        <v>195</v>
      </c>
      <c r="CS464">
        <v>14627</v>
      </c>
      <c r="CT464" t="s">
        <v>196</v>
      </c>
      <c r="CU464">
        <v>9143747428</v>
      </c>
      <c r="EM464" t="s">
        <v>3888</v>
      </c>
      <c r="EP464" t="s">
        <v>3889</v>
      </c>
      <c r="EQ464" t="s">
        <v>195</v>
      </c>
      <c r="ES464">
        <v>10708</v>
      </c>
      <c r="ET464" t="s">
        <v>196</v>
      </c>
      <c r="EU464">
        <v>9147794691</v>
      </c>
    </row>
    <row r="465" spans="1:151" x14ac:dyDescent="0.2">
      <c r="A465">
        <v>25939</v>
      </c>
      <c r="B465" t="s">
        <v>3881</v>
      </c>
      <c r="C465" t="s">
        <v>3882</v>
      </c>
      <c r="E465" t="s">
        <v>3883</v>
      </c>
      <c r="F465" t="s">
        <v>171</v>
      </c>
      <c r="H465" s="1">
        <v>34489</v>
      </c>
      <c r="I465" t="s">
        <v>221</v>
      </c>
      <c r="K465" t="s">
        <v>3891</v>
      </c>
      <c r="M465" t="s">
        <v>306</v>
      </c>
      <c r="N465">
        <v>2014</v>
      </c>
      <c r="O465" t="s">
        <v>591</v>
      </c>
      <c r="P465" t="s">
        <v>178</v>
      </c>
      <c r="Q465" t="s">
        <v>172</v>
      </c>
      <c r="S465">
        <v>27802564</v>
      </c>
      <c r="T465" t="s">
        <v>196</v>
      </c>
      <c r="W465" t="s">
        <v>3886</v>
      </c>
      <c r="X465">
        <v>9173740686</v>
      </c>
      <c r="Y465" t="s">
        <v>186</v>
      </c>
      <c r="Z465" t="s">
        <v>282</v>
      </c>
      <c r="AA465">
        <v>2016</v>
      </c>
      <c r="AB465">
        <v>2016</v>
      </c>
      <c r="AC465" t="s">
        <v>3109</v>
      </c>
      <c r="AD465" t="s">
        <v>185</v>
      </c>
      <c r="AE465" t="s">
        <v>187</v>
      </c>
      <c r="AS465">
        <v>2.95</v>
      </c>
      <c r="AT465" t="s">
        <v>188</v>
      </c>
      <c r="AU465" t="s">
        <v>189</v>
      </c>
      <c r="AV465" t="s">
        <v>3529</v>
      </c>
      <c r="AW465" t="s">
        <v>264</v>
      </c>
      <c r="BM465" t="s">
        <v>3887</v>
      </c>
      <c r="BN465" t="s">
        <v>487</v>
      </c>
      <c r="BP465" t="s">
        <v>194</v>
      </c>
      <c r="BQ465" t="s">
        <v>195</v>
      </c>
      <c r="BS465">
        <v>14627</v>
      </c>
      <c r="BT465" t="s">
        <v>196</v>
      </c>
      <c r="BU465">
        <v>9147794691</v>
      </c>
      <c r="BZ465" t="s">
        <v>3888</v>
      </c>
      <c r="CC465" t="s">
        <v>3889</v>
      </c>
      <c r="CD465" t="s">
        <v>195</v>
      </c>
      <c r="CF465">
        <v>10708</v>
      </c>
      <c r="CG465" t="s">
        <v>196</v>
      </c>
      <c r="CH465">
        <v>9147794691</v>
      </c>
      <c r="CM465" t="s">
        <v>3890</v>
      </c>
      <c r="CN465" t="s">
        <v>3803</v>
      </c>
      <c r="CP465" t="s">
        <v>194</v>
      </c>
      <c r="CQ465" t="s">
        <v>195</v>
      </c>
      <c r="CS465">
        <v>14627</v>
      </c>
      <c r="CT465" t="s">
        <v>196</v>
      </c>
      <c r="CU465">
        <v>9143747428</v>
      </c>
      <c r="EM465" t="s">
        <v>3888</v>
      </c>
      <c r="EP465" t="s">
        <v>3889</v>
      </c>
      <c r="EQ465" t="s">
        <v>195</v>
      </c>
      <c r="ES465">
        <v>10708</v>
      </c>
      <c r="ET465" t="s">
        <v>196</v>
      </c>
      <c r="EU465">
        <v>9147794691</v>
      </c>
    </row>
    <row r="466" spans="1:151" x14ac:dyDescent="0.2">
      <c r="A466">
        <v>39214</v>
      </c>
      <c r="B466" t="s">
        <v>3892</v>
      </c>
      <c r="C466" t="s">
        <v>3893</v>
      </c>
      <c r="D466" t="s">
        <v>880</v>
      </c>
      <c r="E466" t="s">
        <v>3894</v>
      </c>
      <c r="F466" t="s">
        <v>171</v>
      </c>
      <c r="G466" t="str">
        <f>"0"</f>
        <v>0</v>
      </c>
      <c r="I466" t="s">
        <v>173</v>
      </c>
      <c r="K466" t="s">
        <v>1396</v>
      </c>
      <c r="L466" t="s">
        <v>1397</v>
      </c>
      <c r="M466" t="s">
        <v>224</v>
      </c>
      <c r="N466">
        <v>2023</v>
      </c>
      <c r="O466" t="s">
        <v>597</v>
      </c>
      <c r="P466" t="s">
        <v>178</v>
      </c>
      <c r="Q466" t="s">
        <v>172</v>
      </c>
      <c r="R466" t="s">
        <v>510</v>
      </c>
      <c r="S466">
        <v>31551120</v>
      </c>
      <c r="BM466" t="s">
        <v>549</v>
      </c>
    </row>
    <row r="467" spans="1:151" x14ac:dyDescent="0.2">
      <c r="A467">
        <v>24175</v>
      </c>
      <c r="B467" t="s">
        <v>2661</v>
      </c>
      <c r="C467" t="s">
        <v>3895</v>
      </c>
      <c r="D467" t="s">
        <v>940</v>
      </c>
      <c r="E467" t="s">
        <v>3896</v>
      </c>
      <c r="F467" t="s">
        <v>1502</v>
      </c>
      <c r="G467" t="s">
        <v>172</v>
      </c>
      <c r="H467" s="1">
        <v>35492</v>
      </c>
      <c r="I467" t="s">
        <v>173</v>
      </c>
      <c r="K467" t="s">
        <v>1278</v>
      </c>
      <c r="M467" t="s">
        <v>176</v>
      </c>
      <c r="N467">
        <v>2018</v>
      </c>
      <c r="O467" t="s">
        <v>612</v>
      </c>
      <c r="P467" t="s">
        <v>178</v>
      </c>
      <c r="Q467" t="s">
        <v>172</v>
      </c>
      <c r="S467">
        <v>29254972</v>
      </c>
      <c r="T467" t="s">
        <v>196</v>
      </c>
      <c r="W467" t="s">
        <v>3897</v>
      </c>
      <c r="X467">
        <v>8454522891</v>
      </c>
      <c r="Y467" t="s">
        <v>186</v>
      </c>
      <c r="Z467" t="s">
        <v>282</v>
      </c>
      <c r="AA467">
        <v>2019</v>
      </c>
      <c r="AB467">
        <v>2019</v>
      </c>
      <c r="AC467" t="s">
        <v>960</v>
      </c>
      <c r="AD467" t="s">
        <v>185</v>
      </c>
      <c r="AS467">
        <v>3.66</v>
      </c>
      <c r="AT467" t="s">
        <v>188</v>
      </c>
      <c r="AU467" t="s">
        <v>189</v>
      </c>
      <c r="AV467" t="s">
        <v>190</v>
      </c>
      <c r="AW467" t="s">
        <v>264</v>
      </c>
      <c r="BM467" t="s">
        <v>3898</v>
      </c>
      <c r="BN467" t="s">
        <v>193</v>
      </c>
      <c r="BP467" t="s">
        <v>194</v>
      </c>
      <c r="BQ467" t="s">
        <v>195</v>
      </c>
      <c r="BS467">
        <v>14627</v>
      </c>
      <c r="BT467" t="s">
        <v>196</v>
      </c>
      <c r="BU467">
        <v>8455547192</v>
      </c>
      <c r="BZ467" t="s">
        <v>3899</v>
      </c>
      <c r="CC467" t="s">
        <v>3900</v>
      </c>
      <c r="CD467" t="s">
        <v>195</v>
      </c>
      <c r="CF467">
        <v>12603</v>
      </c>
      <c r="CG467" t="s">
        <v>196</v>
      </c>
      <c r="CH467">
        <v>8455547192</v>
      </c>
      <c r="CM467" t="s">
        <v>3901</v>
      </c>
      <c r="CP467" t="s">
        <v>194</v>
      </c>
      <c r="CQ467" t="s">
        <v>195</v>
      </c>
      <c r="CS467">
        <v>14619</v>
      </c>
      <c r="CT467" t="s">
        <v>196</v>
      </c>
      <c r="CU467">
        <v>8455547192</v>
      </c>
      <c r="ED467" t="s">
        <v>195</v>
      </c>
      <c r="EG467" t="s">
        <v>196</v>
      </c>
      <c r="EH467">
        <v>8455547192</v>
      </c>
      <c r="EM467" t="s">
        <v>3899</v>
      </c>
      <c r="EP467" t="s">
        <v>3900</v>
      </c>
      <c r="EQ467" t="s">
        <v>195</v>
      </c>
      <c r="ES467">
        <v>12603</v>
      </c>
      <c r="ET467" t="s">
        <v>196</v>
      </c>
      <c r="EU467">
        <v>8455547192</v>
      </c>
    </row>
    <row r="468" spans="1:151" x14ac:dyDescent="0.2">
      <c r="A468">
        <v>10244</v>
      </c>
      <c r="B468" t="s">
        <v>3902</v>
      </c>
      <c r="C468" t="s">
        <v>3903</v>
      </c>
      <c r="E468" t="s">
        <v>3904</v>
      </c>
      <c r="F468" t="s">
        <v>171</v>
      </c>
      <c r="G468" t="s">
        <v>172</v>
      </c>
      <c r="H468" s="1">
        <v>34648</v>
      </c>
      <c r="I468" t="s">
        <v>221</v>
      </c>
      <c r="K468" t="s">
        <v>1046</v>
      </c>
      <c r="L468" t="s">
        <v>1047</v>
      </c>
      <c r="M468" t="s">
        <v>176</v>
      </c>
      <c r="N468">
        <v>2015</v>
      </c>
      <c r="O468" t="s">
        <v>1014</v>
      </c>
      <c r="P468" t="s">
        <v>178</v>
      </c>
      <c r="Q468" t="s">
        <v>172</v>
      </c>
      <c r="S468">
        <v>27825488</v>
      </c>
      <c r="T468" t="s">
        <v>1752</v>
      </c>
      <c r="U468" t="s">
        <v>180</v>
      </c>
      <c r="V468" s="2">
        <v>42726</v>
      </c>
      <c r="W468" t="s">
        <v>3905</v>
      </c>
      <c r="X468">
        <v>6465963903</v>
      </c>
      <c r="Y468" t="s">
        <v>186</v>
      </c>
      <c r="Z468" t="s">
        <v>282</v>
      </c>
      <c r="AA468">
        <v>2016</v>
      </c>
      <c r="AB468">
        <v>2016</v>
      </c>
      <c r="AC468" t="s">
        <v>696</v>
      </c>
      <c r="AD468" t="s">
        <v>185</v>
      </c>
      <c r="AE468" t="s">
        <v>1950</v>
      </c>
      <c r="AS468">
        <v>3.58</v>
      </c>
      <c r="AT468" t="s">
        <v>188</v>
      </c>
      <c r="AU468" t="s">
        <v>189</v>
      </c>
      <c r="AV468" t="s">
        <v>190</v>
      </c>
      <c r="AW468" t="s">
        <v>191</v>
      </c>
      <c r="BM468" t="s">
        <v>3906</v>
      </c>
      <c r="BN468" t="s">
        <v>487</v>
      </c>
      <c r="BP468" t="s">
        <v>194</v>
      </c>
      <c r="BQ468" t="s">
        <v>195</v>
      </c>
      <c r="BS468">
        <v>14627</v>
      </c>
      <c r="BT468" t="s">
        <v>196</v>
      </c>
      <c r="BU468">
        <v>5857330513</v>
      </c>
      <c r="BZ468" t="s">
        <v>3907</v>
      </c>
      <c r="CC468" t="s">
        <v>3908</v>
      </c>
      <c r="CF468">
        <v>119048</v>
      </c>
      <c r="CG468" t="s">
        <v>1752</v>
      </c>
      <c r="CH468" t="s">
        <v>3909</v>
      </c>
      <c r="CM468" t="s">
        <v>3910</v>
      </c>
      <c r="CP468" t="s">
        <v>194</v>
      </c>
      <c r="CQ468" t="s">
        <v>195</v>
      </c>
      <c r="CS468">
        <v>14608</v>
      </c>
      <c r="CT468" t="s">
        <v>196</v>
      </c>
      <c r="CU468">
        <v>5853519466</v>
      </c>
      <c r="CZ468" t="s">
        <v>3907</v>
      </c>
      <c r="DC468" t="s">
        <v>3908</v>
      </c>
      <c r="DF468">
        <v>119048</v>
      </c>
      <c r="DG468" t="s">
        <v>1752</v>
      </c>
      <c r="DH468" t="s">
        <v>3909</v>
      </c>
      <c r="EM468" t="s">
        <v>3907</v>
      </c>
      <c r="EP468" t="s">
        <v>3908</v>
      </c>
      <c r="ES468">
        <v>119048</v>
      </c>
      <c r="ET468" t="s">
        <v>1752</v>
      </c>
      <c r="EU468" t="s">
        <v>3909</v>
      </c>
    </row>
    <row r="469" spans="1:151" x14ac:dyDescent="0.2">
      <c r="A469">
        <v>13180</v>
      </c>
      <c r="B469" t="s">
        <v>3911</v>
      </c>
      <c r="C469" t="s">
        <v>3912</v>
      </c>
      <c r="E469" t="s">
        <v>3913</v>
      </c>
      <c r="F469" t="s">
        <v>171</v>
      </c>
      <c r="G469" t="s">
        <v>172</v>
      </c>
      <c r="H469" s="1">
        <v>34458</v>
      </c>
      <c r="I469" t="s">
        <v>221</v>
      </c>
      <c r="K469" t="s">
        <v>1930</v>
      </c>
      <c r="L469" t="s">
        <v>1931</v>
      </c>
      <c r="M469" t="s">
        <v>224</v>
      </c>
      <c r="N469">
        <v>2015</v>
      </c>
      <c r="O469" t="s">
        <v>692</v>
      </c>
      <c r="P469" t="s">
        <v>178</v>
      </c>
      <c r="Q469" t="s">
        <v>172</v>
      </c>
      <c r="S469">
        <v>27744543</v>
      </c>
      <c r="T469" t="s">
        <v>3914</v>
      </c>
      <c r="U469" t="s">
        <v>180</v>
      </c>
      <c r="V469" s="2">
        <v>42505</v>
      </c>
      <c r="W469" t="s">
        <v>3915</v>
      </c>
      <c r="X469" t="s">
        <v>3916</v>
      </c>
      <c r="Y469" t="s">
        <v>186</v>
      </c>
      <c r="Z469" t="s">
        <v>183</v>
      </c>
      <c r="AA469">
        <v>2016</v>
      </c>
      <c r="AB469">
        <v>2016</v>
      </c>
      <c r="AC469" t="s">
        <v>457</v>
      </c>
      <c r="AD469" t="s">
        <v>185</v>
      </c>
      <c r="AF469" t="s">
        <v>186</v>
      </c>
      <c r="AG469" t="s">
        <v>282</v>
      </c>
      <c r="AH469">
        <v>2016</v>
      </c>
      <c r="AI469">
        <v>2016</v>
      </c>
      <c r="AJ469" t="s">
        <v>885</v>
      </c>
      <c r="AK469" t="s">
        <v>185</v>
      </c>
      <c r="AS469">
        <v>3.74</v>
      </c>
      <c r="AT469" t="s">
        <v>188</v>
      </c>
      <c r="AU469" t="s">
        <v>189</v>
      </c>
      <c r="AV469" t="s">
        <v>190</v>
      </c>
      <c r="AW469" t="s">
        <v>191</v>
      </c>
      <c r="BM469" t="s">
        <v>3917</v>
      </c>
      <c r="BN469" t="s">
        <v>487</v>
      </c>
      <c r="BP469" t="s">
        <v>194</v>
      </c>
      <c r="BQ469" t="s">
        <v>195</v>
      </c>
      <c r="BS469">
        <v>14627</v>
      </c>
      <c r="BT469" t="s">
        <v>196</v>
      </c>
      <c r="BU469">
        <v>5854748243</v>
      </c>
      <c r="BZ469" t="s">
        <v>3918</v>
      </c>
      <c r="CA469" t="s">
        <v>3919</v>
      </c>
      <c r="CC469" t="s">
        <v>3914</v>
      </c>
      <c r="CF469">
        <v>259820</v>
      </c>
      <c r="CG469" t="s">
        <v>3914</v>
      </c>
      <c r="CH469" t="s">
        <v>3920</v>
      </c>
      <c r="CM469" t="s">
        <v>3921</v>
      </c>
      <c r="CP469" t="s">
        <v>194</v>
      </c>
      <c r="CQ469" t="s">
        <v>195</v>
      </c>
      <c r="CS469">
        <v>14620</v>
      </c>
      <c r="CT469" t="s">
        <v>196</v>
      </c>
      <c r="CU469">
        <v>5854748243</v>
      </c>
      <c r="CZ469" t="s">
        <v>3918</v>
      </c>
      <c r="DA469" t="s">
        <v>3919</v>
      </c>
      <c r="DC469" t="s">
        <v>3914</v>
      </c>
      <c r="DF469">
        <v>259820</v>
      </c>
      <c r="DG469" t="s">
        <v>3914</v>
      </c>
      <c r="DH469" t="s">
        <v>3920</v>
      </c>
      <c r="EM469" t="s">
        <v>3918</v>
      </c>
      <c r="EN469" t="s">
        <v>3919</v>
      </c>
      <c r="EP469" t="s">
        <v>3914</v>
      </c>
      <c r="ES469">
        <v>259820</v>
      </c>
      <c r="ET469" t="s">
        <v>3914</v>
      </c>
      <c r="EU469" t="s">
        <v>3920</v>
      </c>
    </row>
    <row r="470" spans="1:151" x14ac:dyDescent="0.2">
      <c r="A470">
        <v>41356</v>
      </c>
      <c r="B470" t="s">
        <v>3922</v>
      </c>
      <c r="C470" t="s">
        <v>3923</v>
      </c>
      <c r="E470" t="s">
        <v>3924</v>
      </c>
      <c r="F470" t="s">
        <v>171</v>
      </c>
      <c r="G470" t="str">
        <f>"0"</f>
        <v>0</v>
      </c>
      <c r="H470" s="1">
        <v>38557</v>
      </c>
      <c r="I470" t="s">
        <v>173</v>
      </c>
      <c r="K470" t="s">
        <v>1730</v>
      </c>
      <c r="L470" t="s">
        <v>1731</v>
      </c>
      <c r="M470" t="s">
        <v>224</v>
      </c>
      <c r="N470">
        <v>2024</v>
      </c>
      <c r="O470" t="s">
        <v>225</v>
      </c>
      <c r="P470" t="s">
        <v>178</v>
      </c>
      <c r="Q470" t="s">
        <v>172</v>
      </c>
      <c r="S470">
        <v>32531473</v>
      </c>
      <c r="T470" t="s">
        <v>3925</v>
      </c>
      <c r="U470" t="s">
        <v>424</v>
      </c>
      <c r="Y470" t="str">
        <f>"04HSEAS"</f>
        <v>04HSEAS</v>
      </c>
      <c r="Z470" t="s">
        <v>499</v>
      </c>
      <c r="AA470" t="s">
        <v>833</v>
      </c>
      <c r="AB470" t="s">
        <v>834</v>
      </c>
      <c r="AC470" t="s">
        <v>500</v>
      </c>
      <c r="AD470" t="s">
        <v>185</v>
      </c>
      <c r="AS470">
        <v>3.71</v>
      </c>
      <c r="AU470" t="s">
        <v>235</v>
      </c>
      <c r="AV470" t="s">
        <v>236</v>
      </c>
      <c r="AW470" t="s">
        <v>264</v>
      </c>
      <c r="BM470" t="s">
        <v>3926</v>
      </c>
      <c r="BN470" t="s">
        <v>239</v>
      </c>
      <c r="BO470" t="s">
        <v>3927</v>
      </c>
      <c r="BP470" t="s">
        <v>241</v>
      </c>
      <c r="BQ470" t="s">
        <v>195</v>
      </c>
      <c r="BS470">
        <v>14627</v>
      </c>
      <c r="BZ470" t="s">
        <v>3928</v>
      </c>
      <c r="CB470" t="s">
        <v>475</v>
      </c>
      <c r="CD470" t="s">
        <v>195</v>
      </c>
      <c r="CF470">
        <v>14620</v>
      </c>
      <c r="CG470" t="s">
        <v>244</v>
      </c>
      <c r="CM470" t="s">
        <v>3929</v>
      </c>
      <c r="CO470" t="s">
        <v>3927</v>
      </c>
      <c r="CP470" t="s">
        <v>3930</v>
      </c>
      <c r="CQ470" t="s">
        <v>247</v>
      </c>
      <c r="CS470">
        <v>11101</v>
      </c>
      <c r="CT470" t="s">
        <v>244</v>
      </c>
      <c r="CU470" t="s">
        <v>3931</v>
      </c>
    </row>
    <row r="471" spans="1:151" x14ac:dyDescent="0.2">
      <c r="A471">
        <v>27374</v>
      </c>
      <c r="B471" t="s">
        <v>3932</v>
      </c>
      <c r="C471" t="s">
        <v>3933</v>
      </c>
      <c r="E471" t="s">
        <v>3934</v>
      </c>
      <c r="F471" t="s">
        <v>171</v>
      </c>
      <c r="G471" t="s">
        <v>172</v>
      </c>
      <c r="H471" s="1">
        <v>35879</v>
      </c>
      <c r="I471" t="s">
        <v>173</v>
      </c>
      <c r="K471" t="s">
        <v>867</v>
      </c>
      <c r="L471" t="s">
        <v>868</v>
      </c>
      <c r="M471" t="s">
        <v>224</v>
      </c>
      <c r="N471">
        <v>2019</v>
      </c>
      <c r="O471" t="s">
        <v>279</v>
      </c>
      <c r="P471" t="s">
        <v>178</v>
      </c>
      <c r="Q471" t="s">
        <v>172</v>
      </c>
      <c r="S471">
        <v>31398565</v>
      </c>
      <c r="T471" t="s">
        <v>3935</v>
      </c>
      <c r="U471" t="s">
        <v>180</v>
      </c>
      <c r="V471" s="2">
        <v>44696</v>
      </c>
      <c r="W471" t="s">
        <v>3936</v>
      </c>
      <c r="X471" t="s">
        <v>3937</v>
      </c>
      <c r="Y471" t="s">
        <v>186</v>
      </c>
      <c r="Z471" t="s">
        <v>183</v>
      </c>
      <c r="AA471">
        <v>2022</v>
      </c>
      <c r="AB471">
        <v>2022</v>
      </c>
      <c r="AC471" t="s">
        <v>184</v>
      </c>
      <c r="AD471" t="s">
        <v>172</v>
      </c>
      <c r="AS471">
        <v>4</v>
      </c>
      <c r="AT471" t="s">
        <v>188</v>
      </c>
      <c r="AU471" t="s">
        <v>189</v>
      </c>
      <c r="AV471" t="s">
        <v>190</v>
      </c>
      <c r="AW471" t="s">
        <v>191</v>
      </c>
      <c r="BM471" t="s">
        <v>3938</v>
      </c>
      <c r="BN471" t="s">
        <v>193</v>
      </c>
      <c r="BP471" t="s">
        <v>194</v>
      </c>
      <c r="BQ471" t="s">
        <v>195</v>
      </c>
      <c r="BS471">
        <v>14627</v>
      </c>
      <c r="BT471" t="s">
        <v>196</v>
      </c>
      <c r="BU471">
        <v>5851212121</v>
      </c>
      <c r="CM471" t="s">
        <v>3939</v>
      </c>
      <c r="CN471" t="s">
        <v>3939</v>
      </c>
      <c r="CP471" t="s">
        <v>194</v>
      </c>
      <c r="CQ471" t="s">
        <v>195</v>
      </c>
      <c r="CS471">
        <v>14627</v>
      </c>
      <c r="CT471" t="s">
        <v>196</v>
      </c>
      <c r="CU471">
        <v>5853603550</v>
      </c>
    </row>
    <row r="472" spans="1:151" x14ac:dyDescent="0.2">
      <c r="A472">
        <v>45280</v>
      </c>
      <c r="B472" t="s">
        <v>3940</v>
      </c>
      <c r="C472" t="s">
        <v>3941</v>
      </c>
      <c r="E472" t="s">
        <v>3942</v>
      </c>
      <c r="F472" t="s">
        <v>171</v>
      </c>
      <c r="G472" t="str">
        <f>"0"</f>
        <v>0</v>
      </c>
      <c r="H472" s="1">
        <v>33617</v>
      </c>
      <c r="I472" t="s">
        <v>173</v>
      </c>
      <c r="K472" t="s">
        <v>3943</v>
      </c>
      <c r="L472" t="s">
        <v>1940</v>
      </c>
      <c r="M472" t="s">
        <v>255</v>
      </c>
      <c r="N472" t="s">
        <v>1165</v>
      </c>
      <c r="O472" t="s">
        <v>1214</v>
      </c>
      <c r="P472" t="s">
        <v>178</v>
      </c>
      <c r="Q472" t="s">
        <v>172</v>
      </c>
      <c r="S472">
        <v>32908206</v>
      </c>
      <c r="T472" t="s">
        <v>226</v>
      </c>
      <c r="Y472" t="str">
        <f>"02SBS"</f>
        <v>02SBS</v>
      </c>
      <c r="Z472" t="s">
        <v>258</v>
      </c>
      <c r="AA472" t="s">
        <v>259</v>
      </c>
      <c r="AB472" t="s">
        <v>260</v>
      </c>
      <c r="AC472" t="s">
        <v>2778</v>
      </c>
      <c r="AD472" t="s">
        <v>185</v>
      </c>
      <c r="AS472">
        <v>3.72</v>
      </c>
      <c r="AU472" t="s">
        <v>472</v>
      </c>
      <c r="AV472" t="s">
        <v>473</v>
      </c>
      <c r="AW472" t="s">
        <v>264</v>
      </c>
      <c r="BO472" t="s">
        <v>2730</v>
      </c>
      <c r="BQ472" t="s">
        <v>195</v>
      </c>
      <c r="CA472" t="s">
        <v>3944</v>
      </c>
      <c r="CD472" t="s">
        <v>195</v>
      </c>
      <c r="CM472" t="s">
        <v>3945</v>
      </c>
      <c r="CN472" t="s">
        <v>3944</v>
      </c>
      <c r="CO472" t="s">
        <v>2730</v>
      </c>
      <c r="CP472" t="s">
        <v>241</v>
      </c>
      <c r="CQ472" t="s">
        <v>247</v>
      </c>
      <c r="CS472">
        <v>14607</v>
      </c>
      <c r="CT472" t="s">
        <v>244</v>
      </c>
      <c r="CU472" t="s">
        <v>3946</v>
      </c>
    </row>
    <row r="473" spans="1:151" x14ac:dyDescent="0.2">
      <c r="A473">
        <v>33555</v>
      </c>
      <c r="B473" t="s">
        <v>3947</v>
      </c>
      <c r="C473" t="s">
        <v>3948</v>
      </c>
      <c r="D473" t="s">
        <v>3949</v>
      </c>
      <c r="E473" t="s">
        <v>3950</v>
      </c>
      <c r="F473" t="s">
        <v>171</v>
      </c>
      <c r="G473" t="str">
        <f>"0"</f>
        <v>0</v>
      </c>
      <c r="K473" t="s">
        <v>453</v>
      </c>
      <c r="L473" t="s">
        <v>454</v>
      </c>
      <c r="M473" t="s">
        <v>205</v>
      </c>
      <c r="N473">
        <v>2020</v>
      </c>
      <c r="O473" t="s">
        <v>455</v>
      </c>
      <c r="P473" t="s">
        <v>178</v>
      </c>
      <c r="Q473" t="s">
        <v>172</v>
      </c>
      <c r="S473">
        <v>31320047</v>
      </c>
      <c r="T473" t="s">
        <v>226</v>
      </c>
      <c r="Y473" t="str">
        <f>"01AS"</f>
        <v>01AS</v>
      </c>
      <c r="Z473" t="s">
        <v>227</v>
      </c>
      <c r="AA473" t="s">
        <v>228</v>
      </c>
      <c r="AB473" t="s">
        <v>229</v>
      </c>
      <c r="AC473" t="s">
        <v>3951</v>
      </c>
      <c r="AD473" t="s">
        <v>185</v>
      </c>
      <c r="AS473">
        <v>3.88</v>
      </c>
      <c r="AT473" t="s">
        <v>429</v>
      </c>
      <c r="AU473" t="s">
        <v>235</v>
      </c>
      <c r="AV473" t="s">
        <v>236</v>
      </c>
      <c r="AW473" t="s">
        <v>264</v>
      </c>
      <c r="BM473" t="s">
        <v>3952</v>
      </c>
      <c r="BN473" t="s">
        <v>239</v>
      </c>
      <c r="BO473" t="s">
        <v>3953</v>
      </c>
      <c r="BP473" t="s">
        <v>241</v>
      </c>
      <c r="BQ473" t="s">
        <v>195</v>
      </c>
      <c r="BS473">
        <v>14627</v>
      </c>
      <c r="CD473" t="s">
        <v>195</v>
      </c>
      <c r="CM473" t="s">
        <v>3954</v>
      </c>
      <c r="CO473" t="s">
        <v>3953</v>
      </c>
      <c r="CP473" t="s">
        <v>3955</v>
      </c>
      <c r="CQ473" t="s">
        <v>541</v>
      </c>
      <c r="CS473" t="str">
        <f>"01945-1334"</f>
        <v>01945-1334</v>
      </c>
      <c r="CT473" t="s">
        <v>244</v>
      </c>
      <c r="CU473" t="s">
        <v>3956</v>
      </c>
    </row>
    <row r="474" spans="1:151" x14ac:dyDescent="0.2">
      <c r="A474">
        <v>33556</v>
      </c>
      <c r="B474" t="s">
        <v>3957</v>
      </c>
      <c r="C474" t="s">
        <v>3948</v>
      </c>
      <c r="D474" t="s">
        <v>3958</v>
      </c>
      <c r="E474" t="s">
        <v>3959</v>
      </c>
      <c r="F474" t="s">
        <v>171</v>
      </c>
      <c r="G474" t="str">
        <f>"0"</f>
        <v>0</v>
      </c>
      <c r="K474" t="s">
        <v>453</v>
      </c>
      <c r="L474" t="s">
        <v>454</v>
      </c>
      <c r="M474" t="s">
        <v>205</v>
      </c>
      <c r="N474">
        <v>2020</v>
      </c>
      <c r="O474" t="s">
        <v>455</v>
      </c>
      <c r="P474" t="s">
        <v>178</v>
      </c>
      <c r="Q474" t="s">
        <v>172</v>
      </c>
      <c r="S474">
        <v>31320108</v>
      </c>
      <c r="T474" t="s">
        <v>226</v>
      </c>
      <c r="Y474" t="str">
        <f>"01AS"</f>
        <v>01AS</v>
      </c>
      <c r="Z474" t="s">
        <v>227</v>
      </c>
      <c r="AA474" t="s">
        <v>228</v>
      </c>
      <c r="AB474" t="s">
        <v>229</v>
      </c>
      <c r="AC474" t="s">
        <v>3951</v>
      </c>
      <c r="AD474" t="s">
        <v>185</v>
      </c>
      <c r="AS474">
        <v>3.91</v>
      </c>
      <c r="AT474" t="s">
        <v>429</v>
      </c>
      <c r="AU474" t="s">
        <v>235</v>
      </c>
      <c r="AV474" t="s">
        <v>236</v>
      </c>
      <c r="AW474" t="s">
        <v>264</v>
      </c>
      <c r="BM474" t="s">
        <v>3960</v>
      </c>
      <c r="BN474" t="s">
        <v>239</v>
      </c>
      <c r="BO474" t="s">
        <v>3953</v>
      </c>
      <c r="BP474" t="s">
        <v>241</v>
      </c>
      <c r="BQ474" t="s">
        <v>195</v>
      </c>
      <c r="BS474">
        <v>14627</v>
      </c>
      <c r="CD474" t="s">
        <v>195</v>
      </c>
      <c r="CM474" t="s">
        <v>3954</v>
      </c>
      <c r="CO474" t="s">
        <v>3953</v>
      </c>
      <c r="CP474" t="s">
        <v>3955</v>
      </c>
      <c r="CQ474" t="s">
        <v>541</v>
      </c>
      <c r="CS474" t="str">
        <f>"01945-1334"</f>
        <v>01945-1334</v>
      </c>
      <c r="CT474" t="s">
        <v>244</v>
      </c>
      <c r="CU474" t="s">
        <v>3961</v>
      </c>
    </row>
    <row r="475" spans="1:151" x14ac:dyDescent="0.2">
      <c r="A475">
        <v>25378</v>
      </c>
      <c r="B475" t="s">
        <v>3962</v>
      </c>
      <c r="C475" t="s">
        <v>3963</v>
      </c>
      <c r="E475" t="s">
        <v>3964</v>
      </c>
      <c r="F475" t="s">
        <v>171</v>
      </c>
      <c r="K475" t="s">
        <v>769</v>
      </c>
      <c r="L475" t="s">
        <v>770</v>
      </c>
      <c r="M475" t="s">
        <v>176</v>
      </c>
      <c r="N475">
        <v>2017</v>
      </c>
      <c r="O475" t="s">
        <v>177</v>
      </c>
      <c r="P475" t="s">
        <v>178</v>
      </c>
      <c r="Q475" t="s">
        <v>172</v>
      </c>
    </row>
    <row r="476" spans="1:151" x14ac:dyDescent="0.2">
      <c r="A476">
        <v>25127</v>
      </c>
      <c r="B476" t="s">
        <v>3965</v>
      </c>
      <c r="C476" t="s">
        <v>3966</v>
      </c>
      <c r="D476" t="s">
        <v>880</v>
      </c>
      <c r="E476" t="s">
        <v>3967</v>
      </c>
      <c r="F476" t="s">
        <v>171</v>
      </c>
      <c r="G476" t="s">
        <v>172</v>
      </c>
      <c r="H476" s="1">
        <v>35749</v>
      </c>
      <c r="I476" t="s">
        <v>173</v>
      </c>
      <c r="K476" t="s">
        <v>1012</v>
      </c>
      <c r="L476" t="s">
        <v>1013</v>
      </c>
      <c r="M476" t="s">
        <v>306</v>
      </c>
      <c r="N476">
        <v>2018</v>
      </c>
      <c r="O476" t="s">
        <v>307</v>
      </c>
      <c r="P476" t="s">
        <v>178</v>
      </c>
      <c r="Q476" t="s">
        <v>172</v>
      </c>
      <c r="S476">
        <v>29988280</v>
      </c>
      <c r="T476" t="s">
        <v>196</v>
      </c>
      <c r="W476" t="s">
        <v>3968</v>
      </c>
      <c r="X476">
        <v>6107514542</v>
      </c>
      <c r="Y476" t="s">
        <v>182</v>
      </c>
      <c r="Z476" t="s">
        <v>183</v>
      </c>
      <c r="AA476">
        <v>2020</v>
      </c>
      <c r="AB476">
        <v>2020</v>
      </c>
      <c r="AC476" t="s">
        <v>184</v>
      </c>
      <c r="AD476" t="s">
        <v>185</v>
      </c>
      <c r="AS476">
        <v>3.33</v>
      </c>
      <c r="AT476" t="s">
        <v>188</v>
      </c>
      <c r="AU476" t="s">
        <v>189</v>
      </c>
      <c r="AV476" t="s">
        <v>190</v>
      </c>
      <c r="AW476" t="s">
        <v>264</v>
      </c>
      <c r="BM476" t="s">
        <v>3969</v>
      </c>
      <c r="BN476" t="s">
        <v>193</v>
      </c>
      <c r="BP476" t="s">
        <v>194</v>
      </c>
      <c r="BQ476" t="s">
        <v>195</v>
      </c>
      <c r="BS476">
        <v>14627</v>
      </c>
      <c r="BT476" t="s">
        <v>196</v>
      </c>
      <c r="BU476">
        <v>6103900146</v>
      </c>
      <c r="BZ476" t="s">
        <v>3970</v>
      </c>
      <c r="CC476" t="s">
        <v>3971</v>
      </c>
      <c r="CD476" t="s">
        <v>650</v>
      </c>
      <c r="CF476">
        <v>18034</v>
      </c>
      <c r="CG476" t="s">
        <v>196</v>
      </c>
      <c r="CH476">
        <v>6103900146</v>
      </c>
      <c r="CM476" t="s">
        <v>1509</v>
      </c>
      <c r="CP476" t="s">
        <v>194</v>
      </c>
      <c r="CQ476" t="s">
        <v>195</v>
      </c>
      <c r="CS476">
        <v>14627</v>
      </c>
      <c r="CT476" t="s">
        <v>196</v>
      </c>
      <c r="CU476">
        <v>6103900146</v>
      </c>
      <c r="ED476" t="s">
        <v>650</v>
      </c>
      <c r="EG476" t="s">
        <v>196</v>
      </c>
      <c r="EH476">
        <v>6103900146</v>
      </c>
      <c r="EM476" t="s">
        <v>3970</v>
      </c>
      <c r="EP476" t="s">
        <v>3971</v>
      </c>
      <c r="EQ476" t="s">
        <v>650</v>
      </c>
      <c r="ES476">
        <v>18034</v>
      </c>
      <c r="ET476" t="s">
        <v>196</v>
      </c>
      <c r="EU476">
        <v>6103900146</v>
      </c>
    </row>
    <row r="477" spans="1:151" x14ac:dyDescent="0.2">
      <c r="A477">
        <v>10085</v>
      </c>
      <c r="B477" t="s">
        <v>3972</v>
      </c>
      <c r="C477" t="s">
        <v>3973</v>
      </c>
      <c r="D477" t="s">
        <v>3974</v>
      </c>
      <c r="E477" t="s">
        <v>3975</v>
      </c>
      <c r="F477" t="s">
        <v>171</v>
      </c>
      <c r="G477" t="s">
        <v>172</v>
      </c>
      <c r="H477" s="1">
        <v>34246</v>
      </c>
      <c r="I477" t="s">
        <v>221</v>
      </c>
      <c r="K477" t="s">
        <v>2024</v>
      </c>
      <c r="L477" t="s">
        <v>820</v>
      </c>
      <c r="M477" t="s">
        <v>176</v>
      </c>
      <c r="N477">
        <v>2015</v>
      </c>
      <c r="O477" t="s">
        <v>1014</v>
      </c>
      <c r="P477" t="s">
        <v>178</v>
      </c>
      <c r="Q477" t="s">
        <v>172</v>
      </c>
      <c r="S477">
        <v>27805251</v>
      </c>
      <c r="T477" t="s">
        <v>3759</v>
      </c>
      <c r="U477" t="s">
        <v>337</v>
      </c>
      <c r="W477" t="s">
        <v>3976</v>
      </c>
      <c r="X477">
        <v>3522936792</v>
      </c>
      <c r="Y477" t="s">
        <v>186</v>
      </c>
      <c r="Z477" t="s">
        <v>183</v>
      </c>
      <c r="AA477">
        <v>2016</v>
      </c>
      <c r="AB477">
        <v>2016</v>
      </c>
      <c r="AC477" t="s">
        <v>2905</v>
      </c>
      <c r="AD477" t="s">
        <v>185</v>
      </c>
      <c r="AS477">
        <v>3.38</v>
      </c>
      <c r="AT477" t="s">
        <v>188</v>
      </c>
      <c r="AU477" t="s">
        <v>189</v>
      </c>
      <c r="AV477" t="s">
        <v>190</v>
      </c>
      <c r="AW477" t="s">
        <v>210</v>
      </c>
      <c r="BM477" t="s">
        <v>3977</v>
      </c>
      <c r="BN477" t="s">
        <v>487</v>
      </c>
      <c r="BP477" t="s">
        <v>194</v>
      </c>
      <c r="BQ477" t="s">
        <v>195</v>
      </c>
      <c r="BS477">
        <v>14627</v>
      </c>
      <c r="BT477" t="s">
        <v>196</v>
      </c>
      <c r="BU477">
        <v>3526100369</v>
      </c>
      <c r="BZ477" t="s">
        <v>3978</v>
      </c>
      <c r="CC477" t="s">
        <v>3979</v>
      </c>
      <c r="CD477" t="s">
        <v>214</v>
      </c>
      <c r="CF477">
        <v>34608</v>
      </c>
      <c r="CG477" t="s">
        <v>196</v>
      </c>
      <c r="CH477">
        <v>3526848015</v>
      </c>
      <c r="CM477" t="s">
        <v>215</v>
      </c>
      <c r="CP477" t="s">
        <v>194</v>
      </c>
      <c r="CQ477" t="s">
        <v>195</v>
      </c>
      <c r="CS477">
        <v>14611</v>
      </c>
      <c r="CT477" t="s">
        <v>196</v>
      </c>
      <c r="CU477">
        <v>3526100369</v>
      </c>
      <c r="EM477" t="s">
        <v>3978</v>
      </c>
      <c r="EP477" t="s">
        <v>3979</v>
      </c>
      <c r="EQ477" t="s">
        <v>214</v>
      </c>
      <c r="ES477">
        <v>34608</v>
      </c>
      <c r="ET477" t="s">
        <v>196</v>
      </c>
      <c r="EU477">
        <v>3526848015</v>
      </c>
    </row>
    <row r="478" spans="1:151" x14ac:dyDescent="0.2">
      <c r="A478">
        <v>19031</v>
      </c>
      <c r="B478" t="s">
        <v>622</v>
      </c>
      <c r="C478" t="s">
        <v>3980</v>
      </c>
      <c r="D478" t="s">
        <v>3981</v>
      </c>
      <c r="E478" t="s">
        <v>3982</v>
      </c>
      <c r="F478" t="s">
        <v>171</v>
      </c>
      <c r="G478" t="s">
        <v>172</v>
      </c>
      <c r="H478" s="1">
        <v>35259</v>
      </c>
      <c r="I478" t="s">
        <v>221</v>
      </c>
      <c r="K478" t="s">
        <v>304</v>
      </c>
      <c r="L478" t="s">
        <v>305</v>
      </c>
      <c r="M478" t="s">
        <v>306</v>
      </c>
      <c r="N478">
        <v>2016</v>
      </c>
      <c r="O478" t="s">
        <v>380</v>
      </c>
      <c r="P478" t="s">
        <v>178</v>
      </c>
      <c r="Q478" t="s">
        <v>172</v>
      </c>
      <c r="S478">
        <v>28759027</v>
      </c>
      <c r="T478" t="s">
        <v>196</v>
      </c>
      <c r="W478" t="s">
        <v>3983</v>
      </c>
      <c r="X478">
        <v>4848811835</v>
      </c>
      <c r="Y478" t="s">
        <v>186</v>
      </c>
      <c r="Z478" t="s">
        <v>183</v>
      </c>
      <c r="AA478">
        <v>2018</v>
      </c>
      <c r="AB478">
        <v>2018</v>
      </c>
      <c r="AC478" t="s">
        <v>3984</v>
      </c>
      <c r="AD478" t="s">
        <v>185</v>
      </c>
      <c r="AS478">
        <v>3.49</v>
      </c>
      <c r="AT478" t="s">
        <v>188</v>
      </c>
      <c r="AU478" t="s">
        <v>189</v>
      </c>
      <c r="AV478" t="s">
        <v>190</v>
      </c>
      <c r="AW478" t="s">
        <v>264</v>
      </c>
      <c r="BM478" t="s">
        <v>3985</v>
      </c>
      <c r="BN478" t="s">
        <v>193</v>
      </c>
      <c r="BP478" t="s">
        <v>194</v>
      </c>
      <c r="BQ478" t="s">
        <v>195</v>
      </c>
      <c r="BS478">
        <v>14627</v>
      </c>
      <c r="BT478" t="s">
        <v>196</v>
      </c>
      <c r="BU478">
        <v>4846856217</v>
      </c>
      <c r="BZ478" t="s">
        <v>3986</v>
      </c>
      <c r="CC478" t="s">
        <v>3987</v>
      </c>
      <c r="CD478" t="s">
        <v>650</v>
      </c>
      <c r="CF478">
        <v>19405</v>
      </c>
      <c r="CG478" t="s">
        <v>196</v>
      </c>
      <c r="CH478">
        <v>6102754549</v>
      </c>
      <c r="CM478" t="s">
        <v>3988</v>
      </c>
      <c r="CP478" t="s">
        <v>194</v>
      </c>
      <c r="CQ478" t="s">
        <v>195</v>
      </c>
      <c r="CS478">
        <v>14611</v>
      </c>
      <c r="CT478" t="s">
        <v>196</v>
      </c>
      <c r="CU478">
        <v>4846856217</v>
      </c>
      <c r="ED478" t="s">
        <v>650</v>
      </c>
      <c r="EG478" t="s">
        <v>196</v>
      </c>
      <c r="EH478">
        <v>6102754549</v>
      </c>
      <c r="EM478" t="s">
        <v>3986</v>
      </c>
      <c r="EP478" t="s">
        <v>3987</v>
      </c>
      <c r="EQ478" t="s">
        <v>650</v>
      </c>
      <c r="ES478">
        <v>19405</v>
      </c>
      <c r="ET478" t="s">
        <v>196</v>
      </c>
      <c r="EU478">
        <v>6102754549</v>
      </c>
    </row>
    <row r="479" spans="1:151" x14ac:dyDescent="0.2">
      <c r="A479">
        <v>42408</v>
      </c>
      <c r="B479" t="s">
        <v>1354</v>
      </c>
      <c r="C479" t="s">
        <v>3989</v>
      </c>
      <c r="D479" t="s">
        <v>1700</v>
      </c>
      <c r="E479" t="s">
        <v>3990</v>
      </c>
      <c r="F479" t="s">
        <v>171</v>
      </c>
      <c r="G479" t="str">
        <f>"0"</f>
        <v>0</v>
      </c>
      <c r="H479" s="1">
        <v>37793</v>
      </c>
      <c r="I479" t="s">
        <v>173</v>
      </c>
      <c r="K479" t="s">
        <v>1078</v>
      </c>
      <c r="L479" t="s">
        <v>3991</v>
      </c>
      <c r="M479" t="s">
        <v>224</v>
      </c>
      <c r="N479">
        <v>2024</v>
      </c>
      <c r="O479" t="s">
        <v>225</v>
      </c>
      <c r="P479" t="s">
        <v>178</v>
      </c>
      <c r="Q479" t="s">
        <v>172</v>
      </c>
      <c r="S479">
        <v>32300147</v>
      </c>
      <c r="T479" t="s">
        <v>226</v>
      </c>
      <c r="Y479" t="str">
        <f>"01AS"</f>
        <v>01AS</v>
      </c>
      <c r="Z479" t="s">
        <v>227</v>
      </c>
      <c r="AA479" t="s">
        <v>320</v>
      </c>
      <c r="AB479" t="s">
        <v>321</v>
      </c>
      <c r="AC479" t="s">
        <v>656</v>
      </c>
      <c r="AD479" t="s">
        <v>185</v>
      </c>
      <c r="AE479" t="s">
        <v>3992</v>
      </c>
      <c r="AS479">
        <v>3.85</v>
      </c>
      <c r="AU479" t="s">
        <v>472</v>
      </c>
      <c r="AV479" t="s">
        <v>473</v>
      </c>
      <c r="AW479" t="s">
        <v>264</v>
      </c>
      <c r="BM479" t="s">
        <v>3993</v>
      </c>
      <c r="BN479" t="s">
        <v>239</v>
      </c>
      <c r="BO479" t="s">
        <v>3994</v>
      </c>
      <c r="BP479" t="s">
        <v>241</v>
      </c>
      <c r="BQ479" t="s">
        <v>195</v>
      </c>
      <c r="BS479">
        <v>14627</v>
      </c>
      <c r="CD479" t="s">
        <v>195</v>
      </c>
      <c r="CM479" t="s">
        <v>3995</v>
      </c>
      <c r="CO479" t="s">
        <v>3994</v>
      </c>
      <c r="CP479" t="s">
        <v>3996</v>
      </c>
      <c r="CQ479" t="s">
        <v>247</v>
      </c>
      <c r="CS479" t="str">
        <f>"07871-2117"</f>
        <v>07871-2117</v>
      </c>
      <c r="CT479" t="s">
        <v>244</v>
      </c>
      <c r="CU479" t="s">
        <v>3997</v>
      </c>
    </row>
    <row r="480" spans="1:151" x14ac:dyDescent="0.2">
      <c r="A480">
        <v>39254</v>
      </c>
      <c r="B480" t="s">
        <v>1354</v>
      </c>
      <c r="C480" t="s">
        <v>3989</v>
      </c>
      <c r="D480" t="s">
        <v>1700</v>
      </c>
      <c r="E480" t="s">
        <v>3990</v>
      </c>
      <c r="F480" t="s">
        <v>171</v>
      </c>
      <c r="G480" t="str">
        <f>"0"</f>
        <v>0</v>
      </c>
      <c r="H480" s="1">
        <v>37793</v>
      </c>
      <c r="I480" t="s">
        <v>173</v>
      </c>
      <c r="K480" t="s">
        <v>1078</v>
      </c>
      <c r="L480" t="s">
        <v>3998</v>
      </c>
      <c r="M480" t="s">
        <v>224</v>
      </c>
      <c r="N480">
        <v>2023</v>
      </c>
      <c r="O480" t="s">
        <v>597</v>
      </c>
      <c r="P480" t="s">
        <v>178</v>
      </c>
      <c r="Q480" t="s">
        <v>172</v>
      </c>
      <c r="S480">
        <v>32300147</v>
      </c>
      <c r="T480" t="s">
        <v>226</v>
      </c>
      <c r="Y480" t="str">
        <f>"01AS"</f>
        <v>01AS</v>
      </c>
      <c r="Z480" t="s">
        <v>227</v>
      </c>
      <c r="AA480" t="s">
        <v>320</v>
      </c>
      <c r="AB480" t="s">
        <v>321</v>
      </c>
      <c r="AC480" t="s">
        <v>656</v>
      </c>
      <c r="AD480" t="s">
        <v>185</v>
      </c>
      <c r="AE480" t="s">
        <v>3992</v>
      </c>
      <c r="AS480">
        <v>3.85</v>
      </c>
      <c r="AU480" t="s">
        <v>472</v>
      </c>
      <c r="AV480" t="s">
        <v>473</v>
      </c>
      <c r="AW480" t="s">
        <v>264</v>
      </c>
      <c r="BM480" t="s">
        <v>3993</v>
      </c>
      <c r="BN480" t="s">
        <v>239</v>
      </c>
      <c r="BO480" t="s">
        <v>3994</v>
      </c>
      <c r="BP480" t="s">
        <v>241</v>
      </c>
      <c r="BQ480" t="s">
        <v>195</v>
      </c>
      <c r="BS480">
        <v>14627</v>
      </c>
      <c r="CD480" t="s">
        <v>195</v>
      </c>
      <c r="CM480" t="s">
        <v>3995</v>
      </c>
      <c r="CO480" t="s">
        <v>3994</v>
      </c>
      <c r="CP480" t="s">
        <v>3996</v>
      </c>
      <c r="CQ480" t="s">
        <v>247</v>
      </c>
      <c r="CS480" t="str">
        <f>"07871-2117"</f>
        <v>07871-2117</v>
      </c>
      <c r="CT480" t="s">
        <v>244</v>
      </c>
      <c r="CU480" t="s">
        <v>3997</v>
      </c>
    </row>
    <row r="481" spans="1:151" x14ac:dyDescent="0.2">
      <c r="A481">
        <v>23576</v>
      </c>
      <c r="B481" t="s">
        <v>622</v>
      </c>
      <c r="C481" t="s">
        <v>3999</v>
      </c>
      <c r="D481" t="s">
        <v>201</v>
      </c>
      <c r="E481" t="s">
        <v>4000</v>
      </c>
      <c r="F481" t="s">
        <v>4001</v>
      </c>
      <c r="G481" t="s">
        <v>172</v>
      </c>
      <c r="H481" s="1">
        <v>35344</v>
      </c>
      <c r="I481" t="s">
        <v>221</v>
      </c>
      <c r="K481" t="s">
        <v>1078</v>
      </c>
      <c r="L481" t="s">
        <v>676</v>
      </c>
      <c r="M481" t="s">
        <v>224</v>
      </c>
      <c r="N481">
        <v>2017</v>
      </c>
      <c r="O481" t="s">
        <v>441</v>
      </c>
      <c r="P481" t="s">
        <v>178</v>
      </c>
      <c r="Q481" t="s">
        <v>172</v>
      </c>
      <c r="S481">
        <v>29222872</v>
      </c>
      <c r="T481" t="s">
        <v>196</v>
      </c>
      <c r="W481" t="s">
        <v>4002</v>
      </c>
      <c r="X481">
        <v>7168667142</v>
      </c>
      <c r="Y481" t="s">
        <v>186</v>
      </c>
      <c r="Z481" t="s">
        <v>282</v>
      </c>
      <c r="AA481">
        <v>2019</v>
      </c>
      <c r="AB481">
        <v>2019</v>
      </c>
      <c r="AC481" t="s">
        <v>696</v>
      </c>
      <c r="AD481" t="s">
        <v>185</v>
      </c>
      <c r="AM481" t="s">
        <v>413</v>
      </c>
      <c r="AS481">
        <v>3.59</v>
      </c>
      <c r="AT481" t="s">
        <v>188</v>
      </c>
      <c r="AU481" t="s">
        <v>189</v>
      </c>
      <c r="AV481" t="s">
        <v>190</v>
      </c>
      <c r="AW481" t="s">
        <v>264</v>
      </c>
      <c r="BM481" t="s">
        <v>4003</v>
      </c>
      <c r="BN481" t="s">
        <v>193</v>
      </c>
      <c r="BP481" t="s">
        <v>194</v>
      </c>
      <c r="BQ481" t="s">
        <v>195</v>
      </c>
      <c r="BS481">
        <v>14627</v>
      </c>
      <c r="BT481" t="s">
        <v>196</v>
      </c>
      <c r="BU481">
        <v>7168667147</v>
      </c>
      <c r="BZ481" t="s">
        <v>4004</v>
      </c>
      <c r="CC481" t="s">
        <v>4005</v>
      </c>
      <c r="CD481" t="s">
        <v>195</v>
      </c>
      <c r="CF481">
        <v>14627</v>
      </c>
      <c r="CG481" t="s">
        <v>196</v>
      </c>
      <c r="CH481">
        <v>7168667147</v>
      </c>
      <c r="CM481" t="s">
        <v>4006</v>
      </c>
      <c r="CP481" t="s">
        <v>194</v>
      </c>
      <c r="CQ481" t="s">
        <v>195</v>
      </c>
      <c r="CS481">
        <v>14611</v>
      </c>
      <c r="CT481" t="s">
        <v>196</v>
      </c>
      <c r="CU481">
        <v>7168667147</v>
      </c>
      <c r="ED481" t="s">
        <v>195</v>
      </c>
      <c r="EG481" t="s">
        <v>196</v>
      </c>
      <c r="EH481">
        <v>7168667147</v>
      </c>
      <c r="EM481" t="s">
        <v>4004</v>
      </c>
      <c r="EP481" t="s">
        <v>4005</v>
      </c>
      <c r="EQ481" t="s">
        <v>195</v>
      </c>
      <c r="ES481">
        <v>14627</v>
      </c>
      <c r="ET481" t="s">
        <v>196</v>
      </c>
      <c r="EU481">
        <v>7168667147</v>
      </c>
    </row>
    <row r="482" spans="1:151" x14ac:dyDescent="0.2">
      <c r="A482">
        <v>41866</v>
      </c>
      <c r="B482" t="s">
        <v>4007</v>
      </c>
      <c r="C482" t="s">
        <v>4008</v>
      </c>
      <c r="E482" t="s">
        <v>4009</v>
      </c>
      <c r="F482" t="s">
        <v>171</v>
      </c>
      <c r="G482" t="str">
        <f>"0"</f>
        <v>0</v>
      </c>
      <c r="H482" s="1">
        <v>37169</v>
      </c>
      <c r="I482" t="s">
        <v>173</v>
      </c>
      <c r="K482" t="s">
        <v>1046</v>
      </c>
      <c r="L482" t="s">
        <v>1047</v>
      </c>
      <c r="M482" t="s">
        <v>306</v>
      </c>
      <c r="N482">
        <v>2024</v>
      </c>
      <c r="O482" t="s">
        <v>710</v>
      </c>
      <c r="P482" t="s">
        <v>178</v>
      </c>
      <c r="Q482" t="s">
        <v>172</v>
      </c>
      <c r="R482" t="s">
        <v>510</v>
      </c>
      <c r="S482">
        <v>31981736</v>
      </c>
      <c r="BM482" t="s">
        <v>4010</v>
      </c>
    </row>
    <row r="483" spans="1:151" x14ac:dyDescent="0.2">
      <c r="A483">
        <v>23222</v>
      </c>
      <c r="B483" t="s">
        <v>4011</v>
      </c>
      <c r="C483" t="s">
        <v>4012</v>
      </c>
      <c r="D483" t="s">
        <v>4013</v>
      </c>
      <c r="E483" t="s">
        <v>4014</v>
      </c>
      <c r="F483" t="s">
        <v>4015</v>
      </c>
      <c r="G483" t="s">
        <v>172</v>
      </c>
      <c r="H483" s="1">
        <v>35206</v>
      </c>
      <c r="I483" t="s">
        <v>221</v>
      </c>
      <c r="K483" t="s">
        <v>1078</v>
      </c>
      <c r="L483" t="s">
        <v>2903</v>
      </c>
      <c r="M483" t="s">
        <v>224</v>
      </c>
      <c r="N483">
        <v>2017</v>
      </c>
      <c r="O483" t="s">
        <v>441</v>
      </c>
      <c r="P483" t="s">
        <v>509</v>
      </c>
      <c r="Q483" t="s">
        <v>172</v>
      </c>
      <c r="S483">
        <v>28739357</v>
      </c>
      <c r="T483" t="s">
        <v>196</v>
      </c>
      <c r="W483" t="s">
        <v>4016</v>
      </c>
      <c r="X483">
        <v>2037215540</v>
      </c>
      <c r="Y483" t="s">
        <v>186</v>
      </c>
      <c r="Z483" t="s">
        <v>282</v>
      </c>
      <c r="AA483">
        <v>2018</v>
      </c>
      <c r="AB483">
        <v>2018</v>
      </c>
      <c r="AC483" t="s">
        <v>857</v>
      </c>
      <c r="AD483" t="s">
        <v>185</v>
      </c>
      <c r="AM483" t="s">
        <v>2598</v>
      </c>
      <c r="AN483" t="s">
        <v>413</v>
      </c>
      <c r="AS483">
        <v>3.35</v>
      </c>
      <c r="AT483" t="s">
        <v>188</v>
      </c>
      <c r="AU483" t="s">
        <v>189</v>
      </c>
      <c r="AV483" t="s">
        <v>190</v>
      </c>
      <c r="AW483" t="s">
        <v>264</v>
      </c>
      <c r="BM483" t="s">
        <v>4017</v>
      </c>
      <c r="BN483" t="s">
        <v>193</v>
      </c>
      <c r="BP483" t="s">
        <v>194</v>
      </c>
      <c r="BQ483" t="s">
        <v>195</v>
      </c>
      <c r="BS483">
        <v>14627</v>
      </c>
      <c r="BT483" t="s">
        <v>196</v>
      </c>
      <c r="BU483">
        <v>2037215361</v>
      </c>
      <c r="BZ483" t="s">
        <v>4018</v>
      </c>
      <c r="CC483" t="s">
        <v>4019</v>
      </c>
      <c r="CD483" t="s">
        <v>1508</v>
      </c>
      <c r="CF483" t="str">
        <f>"06759"</f>
        <v>06759</v>
      </c>
      <c r="CG483" t="s">
        <v>196</v>
      </c>
      <c r="CH483">
        <v>2037215361</v>
      </c>
      <c r="CM483" t="s">
        <v>4020</v>
      </c>
      <c r="CP483" t="s">
        <v>194</v>
      </c>
      <c r="CQ483" t="s">
        <v>195</v>
      </c>
      <c r="CS483">
        <v>14619</v>
      </c>
      <c r="CT483" t="s">
        <v>196</v>
      </c>
      <c r="CU483">
        <v>2037215361</v>
      </c>
      <c r="ED483" t="s">
        <v>1508</v>
      </c>
      <c r="EG483" t="s">
        <v>196</v>
      </c>
      <c r="EH483">
        <v>2037215361</v>
      </c>
      <c r="EM483" t="s">
        <v>4018</v>
      </c>
      <c r="EP483" t="s">
        <v>4019</v>
      </c>
      <c r="EQ483" t="s">
        <v>1508</v>
      </c>
      <c r="ES483" t="str">
        <f>"06759"</f>
        <v>06759</v>
      </c>
      <c r="ET483" t="s">
        <v>196</v>
      </c>
      <c r="EU483">
        <v>2037215361</v>
      </c>
    </row>
    <row r="484" spans="1:151" x14ac:dyDescent="0.2">
      <c r="A484">
        <v>27921</v>
      </c>
      <c r="B484" t="s">
        <v>1095</v>
      </c>
      <c r="C484" t="s">
        <v>4021</v>
      </c>
      <c r="D484" t="s">
        <v>4022</v>
      </c>
      <c r="E484" t="s">
        <v>4023</v>
      </c>
      <c r="F484" t="s">
        <v>171</v>
      </c>
      <c r="G484" t="s">
        <v>172</v>
      </c>
      <c r="H484" s="1">
        <v>32270</v>
      </c>
      <c r="I484" t="s">
        <v>173</v>
      </c>
      <c r="K484" t="s">
        <v>610</v>
      </c>
      <c r="L484" t="s">
        <v>969</v>
      </c>
      <c r="M484" t="s">
        <v>176</v>
      </c>
      <c r="N484">
        <v>2019</v>
      </c>
      <c r="O484" t="s">
        <v>482</v>
      </c>
      <c r="P484" t="s">
        <v>178</v>
      </c>
      <c r="Q484" t="s">
        <v>172</v>
      </c>
      <c r="S484">
        <v>31437141</v>
      </c>
      <c r="T484" t="s">
        <v>196</v>
      </c>
      <c r="Y484" t="s">
        <v>613</v>
      </c>
      <c r="Z484" t="s">
        <v>614</v>
      </c>
      <c r="AA484" t="s">
        <v>615</v>
      </c>
      <c r="AB484" t="s">
        <v>259</v>
      </c>
      <c r="AC484" t="s">
        <v>3688</v>
      </c>
      <c r="AD484" t="s">
        <v>185</v>
      </c>
      <c r="AS484" t="str">
        <f>"0"</f>
        <v>0</v>
      </c>
      <c r="AT484" t="s">
        <v>188</v>
      </c>
      <c r="AU484" t="s">
        <v>189</v>
      </c>
      <c r="AV484" t="s">
        <v>190</v>
      </c>
      <c r="AW484" t="s">
        <v>264</v>
      </c>
      <c r="BM484" t="s">
        <v>4024</v>
      </c>
      <c r="BP484" t="s">
        <v>860</v>
      </c>
      <c r="BQ484" t="s">
        <v>861</v>
      </c>
      <c r="BS484">
        <v>20001</v>
      </c>
      <c r="BT484" t="s">
        <v>196</v>
      </c>
      <c r="BU484">
        <v>9195937893</v>
      </c>
      <c r="BZ484" t="s">
        <v>4024</v>
      </c>
      <c r="CC484" t="s">
        <v>860</v>
      </c>
      <c r="CD484" t="s">
        <v>861</v>
      </c>
      <c r="CF484">
        <v>20001</v>
      </c>
      <c r="CG484" t="s">
        <v>196</v>
      </c>
      <c r="CH484">
        <v>9195937893</v>
      </c>
      <c r="CM484" t="s">
        <v>4024</v>
      </c>
      <c r="CP484" t="s">
        <v>860</v>
      </c>
      <c r="CQ484" t="s">
        <v>861</v>
      </c>
      <c r="CS484">
        <v>20001</v>
      </c>
      <c r="CT484" t="s">
        <v>196</v>
      </c>
      <c r="CU484">
        <v>9195937893</v>
      </c>
      <c r="DM484" t="s">
        <v>4025</v>
      </c>
      <c r="DP484" t="s">
        <v>4026</v>
      </c>
      <c r="DQ484" t="s">
        <v>936</v>
      </c>
      <c r="DS484">
        <v>27517</v>
      </c>
      <c r="DT484" t="s">
        <v>226</v>
      </c>
      <c r="DU484">
        <v>9199290503</v>
      </c>
      <c r="DW484">
        <v>9195931674</v>
      </c>
      <c r="DX484" t="s">
        <v>4027</v>
      </c>
      <c r="DY484" t="s">
        <v>406</v>
      </c>
    </row>
    <row r="485" spans="1:151" x14ac:dyDescent="0.2">
      <c r="A485">
        <v>12965</v>
      </c>
      <c r="B485" t="s">
        <v>4028</v>
      </c>
      <c r="C485" t="s">
        <v>4029</v>
      </c>
      <c r="D485" t="s">
        <v>4030</v>
      </c>
      <c r="E485" t="s">
        <v>4031</v>
      </c>
      <c r="F485" t="s">
        <v>171</v>
      </c>
      <c r="G485" t="s">
        <v>172</v>
      </c>
      <c r="H485" s="1">
        <v>34535</v>
      </c>
      <c r="I485" t="s">
        <v>173</v>
      </c>
      <c r="K485" t="s">
        <v>1478</v>
      </c>
      <c r="L485" t="s">
        <v>4032</v>
      </c>
      <c r="M485" t="s">
        <v>306</v>
      </c>
      <c r="N485">
        <v>2015</v>
      </c>
      <c r="O485" t="s">
        <v>517</v>
      </c>
      <c r="P485" t="s">
        <v>178</v>
      </c>
      <c r="Q485" t="s">
        <v>172</v>
      </c>
      <c r="S485">
        <v>27710616</v>
      </c>
      <c r="T485" t="s">
        <v>196</v>
      </c>
      <c r="W485" t="s">
        <v>4033</v>
      </c>
      <c r="X485">
        <v>5859430217</v>
      </c>
      <c r="Y485" t="s">
        <v>186</v>
      </c>
      <c r="Z485" t="s">
        <v>282</v>
      </c>
      <c r="AA485">
        <v>2016</v>
      </c>
      <c r="AB485">
        <v>2016</v>
      </c>
      <c r="AC485" t="s">
        <v>960</v>
      </c>
      <c r="AD485" t="s">
        <v>185</v>
      </c>
      <c r="AS485">
        <v>2.88</v>
      </c>
      <c r="AT485" t="s">
        <v>188</v>
      </c>
      <c r="AU485" t="s">
        <v>189</v>
      </c>
      <c r="AV485" t="s">
        <v>190</v>
      </c>
      <c r="AW485" t="s">
        <v>264</v>
      </c>
      <c r="BM485" t="s">
        <v>4034</v>
      </c>
      <c r="BP485" t="s">
        <v>2421</v>
      </c>
      <c r="BQ485" t="s">
        <v>195</v>
      </c>
      <c r="BS485">
        <v>14450</v>
      </c>
      <c r="BT485" t="s">
        <v>196</v>
      </c>
      <c r="BU485">
        <v>5854251728</v>
      </c>
      <c r="BZ485" t="s">
        <v>4034</v>
      </c>
      <c r="CC485" t="s">
        <v>2421</v>
      </c>
      <c r="CD485" t="s">
        <v>195</v>
      </c>
      <c r="CF485">
        <v>14450</v>
      </c>
      <c r="CG485" t="s">
        <v>196</v>
      </c>
      <c r="CH485">
        <v>5854251728</v>
      </c>
      <c r="CM485" t="s">
        <v>4035</v>
      </c>
      <c r="CP485" t="s">
        <v>2421</v>
      </c>
      <c r="CQ485" t="s">
        <v>195</v>
      </c>
      <c r="CS485">
        <v>14450</v>
      </c>
      <c r="CT485" t="s">
        <v>196</v>
      </c>
      <c r="CU485">
        <v>5857096908</v>
      </c>
      <c r="EM485" t="s">
        <v>4034</v>
      </c>
      <c r="EP485" t="s">
        <v>2421</v>
      </c>
      <c r="EQ485" t="s">
        <v>195</v>
      </c>
      <c r="ES485">
        <v>14450</v>
      </c>
      <c r="ET485" t="s">
        <v>196</v>
      </c>
      <c r="EU485">
        <v>5854251728</v>
      </c>
    </row>
    <row r="486" spans="1:151" x14ac:dyDescent="0.2">
      <c r="A486">
        <v>23675</v>
      </c>
      <c r="B486" t="s">
        <v>955</v>
      </c>
      <c r="C486" t="s">
        <v>4029</v>
      </c>
      <c r="D486" t="s">
        <v>4036</v>
      </c>
      <c r="E486" t="s">
        <v>4037</v>
      </c>
      <c r="F486" t="s">
        <v>171</v>
      </c>
      <c r="G486" t="str">
        <f>"0"</f>
        <v>0</v>
      </c>
      <c r="K486" t="s">
        <v>1930</v>
      </c>
      <c r="L486" t="s">
        <v>1931</v>
      </c>
      <c r="M486" t="s">
        <v>224</v>
      </c>
      <c r="N486">
        <v>2017</v>
      </c>
      <c r="O486" t="s">
        <v>441</v>
      </c>
      <c r="P486" t="s">
        <v>178</v>
      </c>
      <c r="Q486" t="s">
        <v>172</v>
      </c>
      <c r="S486">
        <v>29930500</v>
      </c>
      <c r="T486" t="s">
        <v>226</v>
      </c>
      <c r="Y486" t="str">
        <f>"07SMD"</f>
        <v>07SMD</v>
      </c>
      <c r="Z486" t="s">
        <v>849</v>
      </c>
      <c r="AA486" t="s">
        <v>3400</v>
      </c>
      <c r="AB486" t="s">
        <v>3401</v>
      </c>
      <c r="AC486" t="s">
        <v>3402</v>
      </c>
      <c r="AD486" t="s">
        <v>185</v>
      </c>
      <c r="AS486" t="str">
        <f>"0"</f>
        <v>0</v>
      </c>
      <c r="AT486" t="s">
        <v>429</v>
      </c>
      <c r="AV486" t="s">
        <v>823</v>
      </c>
      <c r="AW486" t="s">
        <v>264</v>
      </c>
      <c r="BO486" t="s">
        <v>2730</v>
      </c>
      <c r="BQ486" t="s">
        <v>195</v>
      </c>
      <c r="CD486" t="s">
        <v>195</v>
      </c>
      <c r="CM486" t="s">
        <v>4038</v>
      </c>
      <c r="CO486" t="s">
        <v>2730</v>
      </c>
      <c r="CP486" t="s">
        <v>241</v>
      </c>
      <c r="CQ486" t="s">
        <v>247</v>
      </c>
      <c r="CS486">
        <v>14607</v>
      </c>
      <c r="CT486" t="s">
        <v>244</v>
      </c>
      <c r="CU486" t="s">
        <v>4039</v>
      </c>
      <c r="DM486" t="s">
        <v>4040</v>
      </c>
      <c r="DP486" t="s">
        <v>4041</v>
      </c>
      <c r="DQ486" t="s">
        <v>1113</v>
      </c>
      <c r="DS486" t="str">
        <f>"05821"</f>
        <v>05821</v>
      </c>
      <c r="DT486" t="s">
        <v>226</v>
      </c>
      <c r="DU486">
        <v>8026332600</v>
      </c>
      <c r="DW486">
        <v>6174295666</v>
      </c>
      <c r="DX486" t="s">
        <v>4042</v>
      </c>
      <c r="DY486" t="s">
        <v>4043</v>
      </c>
    </row>
    <row r="487" spans="1:151" x14ac:dyDescent="0.2">
      <c r="A487">
        <v>41354</v>
      </c>
      <c r="B487" t="s">
        <v>564</v>
      </c>
      <c r="C487" t="s">
        <v>4044</v>
      </c>
      <c r="D487" t="s">
        <v>4045</v>
      </c>
      <c r="E487" t="s">
        <v>4046</v>
      </c>
      <c r="F487" t="s">
        <v>171</v>
      </c>
      <c r="G487" t="str">
        <f>"0"</f>
        <v>0</v>
      </c>
      <c r="H487" s="1">
        <v>37927</v>
      </c>
      <c r="I487" t="s">
        <v>173</v>
      </c>
      <c r="K487" t="s">
        <v>1730</v>
      </c>
      <c r="L487" t="s">
        <v>1731</v>
      </c>
      <c r="M487" t="s">
        <v>224</v>
      </c>
      <c r="N487">
        <v>2024</v>
      </c>
      <c r="O487" t="s">
        <v>225</v>
      </c>
      <c r="P487" t="s">
        <v>178</v>
      </c>
      <c r="Q487" t="s">
        <v>172</v>
      </c>
      <c r="S487">
        <v>32616446</v>
      </c>
      <c r="T487" t="s">
        <v>980</v>
      </c>
      <c r="U487" t="s">
        <v>424</v>
      </c>
      <c r="Y487" t="str">
        <f>"04HSEAS"</f>
        <v>04HSEAS</v>
      </c>
      <c r="Z487" t="s">
        <v>499</v>
      </c>
      <c r="AA487" t="s">
        <v>833</v>
      </c>
      <c r="AB487" t="s">
        <v>834</v>
      </c>
      <c r="AC487" t="s">
        <v>500</v>
      </c>
      <c r="AD487" t="s">
        <v>172</v>
      </c>
      <c r="AS487">
        <v>4</v>
      </c>
      <c r="AU487" t="s">
        <v>472</v>
      </c>
      <c r="AV487" t="s">
        <v>1777</v>
      </c>
      <c r="AW487" t="s">
        <v>430</v>
      </c>
      <c r="BM487" t="s">
        <v>4047</v>
      </c>
      <c r="BN487" t="s">
        <v>239</v>
      </c>
      <c r="BP487" t="s">
        <v>241</v>
      </c>
      <c r="BQ487" t="s">
        <v>195</v>
      </c>
      <c r="BS487">
        <v>14627</v>
      </c>
      <c r="CD487" t="s">
        <v>195</v>
      </c>
      <c r="CM487" t="s">
        <v>4048</v>
      </c>
      <c r="CP487" t="s">
        <v>4049</v>
      </c>
      <c r="CS487" t="s">
        <v>4050</v>
      </c>
      <c r="CT487" t="s">
        <v>980</v>
      </c>
      <c r="CU487" t="s">
        <v>4051</v>
      </c>
    </row>
    <row r="488" spans="1:151" x14ac:dyDescent="0.2">
      <c r="A488">
        <v>23269</v>
      </c>
      <c r="B488" t="s">
        <v>4052</v>
      </c>
      <c r="C488" t="s">
        <v>4053</v>
      </c>
      <c r="D488" t="s">
        <v>3949</v>
      </c>
      <c r="E488" t="s">
        <v>4054</v>
      </c>
      <c r="F488" t="s">
        <v>171</v>
      </c>
      <c r="G488" t="s">
        <v>172</v>
      </c>
      <c r="H488" s="1">
        <v>35142</v>
      </c>
      <c r="I488" t="s">
        <v>221</v>
      </c>
      <c r="K488" t="s">
        <v>439</v>
      </c>
      <c r="M488" t="s">
        <v>224</v>
      </c>
      <c r="N488">
        <v>2017</v>
      </c>
      <c r="O488" t="s">
        <v>441</v>
      </c>
      <c r="P488" t="s">
        <v>363</v>
      </c>
      <c r="Q488" t="s">
        <v>172</v>
      </c>
      <c r="S488">
        <v>28876786</v>
      </c>
      <c r="T488" t="s">
        <v>196</v>
      </c>
      <c r="W488" t="s">
        <v>4055</v>
      </c>
      <c r="X488">
        <v>6094574707</v>
      </c>
      <c r="Y488" t="s">
        <v>186</v>
      </c>
      <c r="Z488" t="s">
        <v>282</v>
      </c>
      <c r="AA488">
        <v>2018</v>
      </c>
      <c r="AB488">
        <v>2018</v>
      </c>
      <c r="AC488" t="s">
        <v>396</v>
      </c>
      <c r="AD488" t="s">
        <v>185</v>
      </c>
      <c r="AM488" t="s">
        <v>412</v>
      </c>
      <c r="AS488">
        <v>3.22</v>
      </c>
      <c r="AT488" t="s">
        <v>188</v>
      </c>
      <c r="AU488" t="s">
        <v>189</v>
      </c>
      <c r="AV488" t="s">
        <v>190</v>
      </c>
      <c r="AW488" t="s">
        <v>952</v>
      </c>
      <c r="BM488" t="s">
        <v>4056</v>
      </c>
      <c r="BN488" t="s">
        <v>193</v>
      </c>
      <c r="BP488" t="s">
        <v>194</v>
      </c>
      <c r="BQ488" t="s">
        <v>195</v>
      </c>
      <c r="BS488">
        <v>14627</v>
      </c>
      <c r="BT488" t="s">
        <v>196</v>
      </c>
      <c r="BU488">
        <v>8565067516</v>
      </c>
      <c r="BZ488" t="s">
        <v>4057</v>
      </c>
      <c r="CC488" t="s">
        <v>2505</v>
      </c>
      <c r="CD488" t="s">
        <v>1150</v>
      </c>
      <c r="CF488" t="str">
        <f>"08002"</f>
        <v>08002</v>
      </c>
      <c r="CG488" t="s">
        <v>196</v>
      </c>
      <c r="CH488">
        <v>8565067516</v>
      </c>
      <c r="CM488" t="s">
        <v>4058</v>
      </c>
      <c r="CN488" t="s">
        <v>193</v>
      </c>
      <c r="CP488" t="s">
        <v>194</v>
      </c>
      <c r="CQ488" t="s">
        <v>195</v>
      </c>
      <c r="CS488">
        <v>14627</v>
      </c>
      <c r="CT488" t="s">
        <v>196</v>
      </c>
      <c r="CU488">
        <v>8565067516</v>
      </c>
      <c r="DZ488" t="s">
        <v>4059</v>
      </c>
      <c r="EC488" t="s">
        <v>4060</v>
      </c>
      <c r="ED488" t="s">
        <v>1150</v>
      </c>
      <c r="EF488" t="str">
        <f>"083304058"</f>
        <v>083304058</v>
      </c>
      <c r="EG488" t="s">
        <v>196</v>
      </c>
      <c r="EH488">
        <v>8565067516</v>
      </c>
      <c r="EM488" t="s">
        <v>4057</v>
      </c>
      <c r="EP488" t="s">
        <v>2505</v>
      </c>
      <c r="EQ488" t="s">
        <v>1150</v>
      </c>
      <c r="ES488" t="str">
        <f>"08002"</f>
        <v>08002</v>
      </c>
      <c r="ET488" t="s">
        <v>196</v>
      </c>
      <c r="EU488">
        <v>8565067516</v>
      </c>
    </row>
    <row r="489" spans="1:151" x14ac:dyDescent="0.2">
      <c r="A489">
        <v>24238</v>
      </c>
      <c r="B489" t="s">
        <v>4061</v>
      </c>
      <c r="C489" t="s">
        <v>4062</v>
      </c>
      <c r="D489" t="s">
        <v>4063</v>
      </c>
      <c r="E489" t="s">
        <v>4064</v>
      </c>
      <c r="F489" t="s">
        <v>171</v>
      </c>
      <c r="G489" t="s">
        <v>172</v>
      </c>
      <c r="H489" s="1">
        <v>35387</v>
      </c>
      <c r="I489" t="s">
        <v>221</v>
      </c>
      <c r="K489" t="s">
        <v>1046</v>
      </c>
      <c r="L489" t="s">
        <v>1047</v>
      </c>
      <c r="M489" t="s">
        <v>176</v>
      </c>
      <c r="N489">
        <v>2018</v>
      </c>
      <c r="O489" t="s">
        <v>612</v>
      </c>
      <c r="P489" t="s">
        <v>178</v>
      </c>
      <c r="Q489" t="s">
        <v>172</v>
      </c>
      <c r="S489">
        <v>29359349</v>
      </c>
      <c r="T489" t="s">
        <v>2966</v>
      </c>
      <c r="U489" t="s">
        <v>180</v>
      </c>
      <c r="V489" s="2">
        <v>43604</v>
      </c>
      <c r="W489" t="s">
        <v>4065</v>
      </c>
      <c r="X489" t="s">
        <v>4066</v>
      </c>
      <c r="Y489" t="s">
        <v>186</v>
      </c>
      <c r="Z489" t="s">
        <v>183</v>
      </c>
      <c r="AA489">
        <v>2019</v>
      </c>
      <c r="AB489">
        <v>2019</v>
      </c>
      <c r="AC489" t="s">
        <v>1127</v>
      </c>
      <c r="AD489" t="s">
        <v>185</v>
      </c>
      <c r="AM489" t="s">
        <v>696</v>
      </c>
      <c r="AS489">
        <v>3.08</v>
      </c>
      <c r="AT489" t="s">
        <v>188</v>
      </c>
      <c r="AU489" t="s">
        <v>189</v>
      </c>
      <c r="AV489" t="s">
        <v>190</v>
      </c>
      <c r="AW489" t="s">
        <v>191</v>
      </c>
      <c r="BM489" t="s">
        <v>193</v>
      </c>
      <c r="BN489" t="s">
        <v>4067</v>
      </c>
      <c r="BP489" t="s">
        <v>194</v>
      </c>
      <c r="BQ489" t="s">
        <v>195</v>
      </c>
      <c r="BS489">
        <v>14627</v>
      </c>
      <c r="BT489" t="s">
        <v>196</v>
      </c>
      <c r="BU489">
        <v>5856907153</v>
      </c>
      <c r="CM489" t="s">
        <v>4068</v>
      </c>
      <c r="CP489" t="s">
        <v>194</v>
      </c>
      <c r="CQ489" t="s">
        <v>195</v>
      </c>
      <c r="CS489">
        <v>14627</v>
      </c>
      <c r="CT489" t="s">
        <v>196</v>
      </c>
      <c r="CU489">
        <v>5853638142</v>
      </c>
    </row>
    <row r="490" spans="1:151" x14ac:dyDescent="0.2">
      <c r="A490">
        <v>39320</v>
      </c>
      <c r="B490" t="s">
        <v>4069</v>
      </c>
      <c r="C490" t="s">
        <v>4070</v>
      </c>
      <c r="E490" t="s">
        <v>4071</v>
      </c>
      <c r="F490" t="s">
        <v>4072</v>
      </c>
      <c r="I490" t="s">
        <v>4073</v>
      </c>
      <c r="K490" t="s">
        <v>2923</v>
      </c>
      <c r="L490" t="s">
        <v>920</v>
      </c>
      <c r="M490" t="s">
        <v>224</v>
      </c>
      <c r="N490">
        <v>2023</v>
      </c>
      <c r="O490" t="s">
        <v>597</v>
      </c>
      <c r="P490" t="s">
        <v>178</v>
      </c>
      <c r="Q490" t="s">
        <v>185</v>
      </c>
      <c r="BM490" t="s">
        <v>4074</v>
      </c>
      <c r="BP490" t="s">
        <v>4075</v>
      </c>
      <c r="BQ490" t="s">
        <v>344</v>
      </c>
      <c r="BS490">
        <v>77802</v>
      </c>
      <c r="BT490" t="s">
        <v>226</v>
      </c>
      <c r="BU490">
        <v>9032039466</v>
      </c>
      <c r="BX490" t="s">
        <v>4074</v>
      </c>
      <c r="BY490" t="s">
        <v>4076</v>
      </c>
    </row>
    <row r="491" spans="1:151" x14ac:dyDescent="0.2">
      <c r="A491">
        <v>26392</v>
      </c>
      <c r="B491" t="s">
        <v>1085</v>
      </c>
      <c r="C491" t="s">
        <v>4077</v>
      </c>
      <c r="D491" t="s">
        <v>3289</v>
      </c>
      <c r="E491" t="s">
        <v>4078</v>
      </c>
      <c r="F491" t="s">
        <v>171</v>
      </c>
      <c r="G491" t="s">
        <v>172</v>
      </c>
      <c r="H491" s="1">
        <v>35902</v>
      </c>
      <c r="I491" t="s">
        <v>221</v>
      </c>
      <c r="K491" t="s">
        <v>4079</v>
      </c>
      <c r="L491" t="s">
        <v>820</v>
      </c>
      <c r="M491" t="s">
        <v>176</v>
      </c>
      <c r="N491">
        <v>2019</v>
      </c>
      <c r="O491" t="s">
        <v>482</v>
      </c>
      <c r="P491" t="s">
        <v>178</v>
      </c>
      <c r="Q491" t="s">
        <v>172</v>
      </c>
      <c r="S491">
        <v>29887828</v>
      </c>
      <c r="T491" t="s">
        <v>196</v>
      </c>
      <c r="W491" t="s">
        <v>4080</v>
      </c>
      <c r="X491">
        <v>2023524031</v>
      </c>
      <c r="Y491" t="s">
        <v>186</v>
      </c>
      <c r="Z491" t="s">
        <v>282</v>
      </c>
      <c r="AA491">
        <v>2020</v>
      </c>
      <c r="AB491">
        <v>2020</v>
      </c>
      <c r="AC491" t="s">
        <v>1308</v>
      </c>
      <c r="AD491" t="s">
        <v>185</v>
      </c>
      <c r="AS491">
        <v>3.75</v>
      </c>
      <c r="AT491" t="s">
        <v>188</v>
      </c>
      <c r="AU491" t="s">
        <v>189</v>
      </c>
      <c r="AV491" t="s">
        <v>190</v>
      </c>
      <c r="AW491" t="s">
        <v>264</v>
      </c>
      <c r="BM491" t="s">
        <v>4081</v>
      </c>
      <c r="BN491" t="s">
        <v>193</v>
      </c>
      <c r="BP491" t="s">
        <v>194</v>
      </c>
      <c r="BQ491" t="s">
        <v>195</v>
      </c>
      <c r="BS491">
        <v>14627</v>
      </c>
      <c r="BT491" t="s">
        <v>196</v>
      </c>
      <c r="BU491">
        <v>2025093271</v>
      </c>
      <c r="BZ491" t="s">
        <v>4082</v>
      </c>
      <c r="CC491" t="s">
        <v>4083</v>
      </c>
      <c r="CD491" t="s">
        <v>849</v>
      </c>
      <c r="CF491">
        <v>20878</v>
      </c>
      <c r="CG491" t="s">
        <v>196</v>
      </c>
      <c r="CH491">
        <v>2023524031</v>
      </c>
      <c r="CM491" t="s">
        <v>4084</v>
      </c>
      <c r="CP491" t="s">
        <v>194</v>
      </c>
      <c r="CQ491" t="s">
        <v>195</v>
      </c>
      <c r="CS491">
        <v>14611</v>
      </c>
      <c r="CT491" t="s">
        <v>196</v>
      </c>
      <c r="CU491">
        <v>2025093271</v>
      </c>
      <c r="ED491" t="s">
        <v>849</v>
      </c>
      <c r="EG491" t="s">
        <v>196</v>
      </c>
      <c r="EH491">
        <v>2023524031</v>
      </c>
      <c r="EM491" t="s">
        <v>4082</v>
      </c>
      <c r="EP491" t="s">
        <v>4083</v>
      </c>
      <c r="EQ491" t="s">
        <v>849</v>
      </c>
      <c r="ES491">
        <v>20878</v>
      </c>
      <c r="ET491" t="s">
        <v>196</v>
      </c>
      <c r="EU491">
        <v>2023524031</v>
      </c>
    </row>
    <row r="492" spans="1:151" x14ac:dyDescent="0.2">
      <c r="A492">
        <v>25379</v>
      </c>
      <c r="B492" t="s">
        <v>4085</v>
      </c>
      <c r="C492" t="s">
        <v>4086</v>
      </c>
      <c r="E492" t="s">
        <v>4087</v>
      </c>
      <c r="F492" t="s">
        <v>171</v>
      </c>
      <c r="K492" t="s">
        <v>769</v>
      </c>
      <c r="L492" t="s">
        <v>770</v>
      </c>
      <c r="M492" t="s">
        <v>176</v>
      </c>
      <c r="N492">
        <v>2017</v>
      </c>
      <c r="O492" t="s">
        <v>177</v>
      </c>
      <c r="P492" t="s">
        <v>178</v>
      </c>
      <c r="Q492" t="s">
        <v>172</v>
      </c>
    </row>
    <row r="493" spans="1:151" x14ac:dyDescent="0.2">
      <c r="A493">
        <v>45659</v>
      </c>
      <c r="B493" t="s">
        <v>4088</v>
      </c>
      <c r="C493" t="s">
        <v>4089</v>
      </c>
      <c r="D493" t="s">
        <v>940</v>
      </c>
      <c r="E493" t="s">
        <v>4090</v>
      </c>
      <c r="F493" t="s">
        <v>171</v>
      </c>
      <c r="G493" t="str">
        <f>"0"</f>
        <v>0</v>
      </c>
      <c r="H493" s="1">
        <v>38296</v>
      </c>
      <c r="I493" t="s">
        <v>221</v>
      </c>
      <c r="K493" t="s">
        <v>4091</v>
      </c>
      <c r="L493" t="s">
        <v>3127</v>
      </c>
      <c r="M493" t="s">
        <v>224</v>
      </c>
      <c r="N493">
        <v>2025</v>
      </c>
      <c r="O493" t="s">
        <v>528</v>
      </c>
      <c r="P493" t="s">
        <v>178</v>
      </c>
      <c r="Q493" t="s">
        <v>172</v>
      </c>
      <c r="R493" t="s">
        <v>510</v>
      </c>
      <c r="S493">
        <v>32342451</v>
      </c>
      <c r="BM493" t="s">
        <v>4092</v>
      </c>
    </row>
    <row r="494" spans="1:151" x14ac:dyDescent="0.2">
      <c r="A494">
        <v>23311</v>
      </c>
      <c r="B494" t="s">
        <v>4093</v>
      </c>
      <c r="C494" t="s">
        <v>4094</v>
      </c>
      <c r="D494" t="s">
        <v>4095</v>
      </c>
      <c r="E494" t="s">
        <v>4096</v>
      </c>
      <c r="F494" t="s">
        <v>171</v>
      </c>
      <c r="G494" t="s">
        <v>172</v>
      </c>
      <c r="H494" s="1">
        <v>35139</v>
      </c>
      <c r="I494" t="s">
        <v>221</v>
      </c>
      <c r="K494" t="s">
        <v>2812</v>
      </c>
      <c r="L494" t="s">
        <v>577</v>
      </c>
      <c r="M494" t="s">
        <v>306</v>
      </c>
      <c r="N494">
        <v>2017</v>
      </c>
      <c r="O494" t="s">
        <v>646</v>
      </c>
      <c r="P494" t="s">
        <v>178</v>
      </c>
      <c r="Q494" t="s">
        <v>172</v>
      </c>
      <c r="S494">
        <v>28860976</v>
      </c>
      <c r="T494" t="s">
        <v>196</v>
      </c>
      <c r="W494" t="s">
        <v>4097</v>
      </c>
      <c r="X494">
        <v>7243095532</v>
      </c>
      <c r="Y494" t="s">
        <v>186</v>
      </c>
      <c r="Z494" t="s">
        <v>282</v>
      </c>
      <c r="AA494">
        <v>2018</v>
      </c>
      <c r="AB494">
        <v>2018</v>
      </c>
      <c r="AC494" t="s">
        <v>1307</v>
      </c>
      <c r="AD494" t="s">
        <v>185</v>
      </c>
      <c r="AE494" t="s">
        <v>580</v>
      </c>
      <c r="AS494">
        <v>3.49</v>
      </c>
      <c r="AT494" t="s">
        <v>188</v>
      </c>
      <c r="AU494" t="s">
        <v>189</v>
      </c>
      <c r="AV494" t="s">
        <v>190</v>
      </c>
      <c r="AW494" t="s">
        <v>264</v>
      </c>
      <c r="BM494" t="s">
        <v>4098</v>
      </c>
      <c r="BN494" t="s">
        <v>193</v>
      </c>
      <c r="BP494" t="s">
        <v>194</v>
      </c>
      <c r="BQ494" t="s">
        <v>195</v>
      </c>
      <c r="BS494">
        <v>14627</v>
      </c>
      <c r="BT494" t="s">
        <v>196</v>
      </c>
      <c r="BU494">
        <v>7249531348</v>
      </c>
      <c r="BZ494" t="s">
        <v>4099</v>
      </c>
      <c r="CC494" t="s">
        <v>4100</v>
      </c>
      <c r="CD494" t="s">
        <v>650</v>
      </c>
      <c r="CF494">
        <v>156509727</v>
      </c>
      <c r="CG494" t="s">
        <v>196</v>
      </c>
      <c r="CH494">
        <v>7249531348</v>
      </c>
      <c r="CM494" t="s">
        <v>4101</v>
      </c>
      <c r="CP494" t="s">
        <v>194</v>
      </c>
      <c r="CQ494" t="s">
        <v>195</v>
      </c>
      <c r="CS494">
        <v>14619</v>
      </c>
      <c r="CT494" t="s">
        <v>196</v>
      </c>
      <c r="CU494">
        <v>7249531348</v>
      </c>
      <c r="ED494" t="s">
        <v>650</v>
      </c>
      <c r="EG494" t="s">
        <v>196</v>
      </c>
      <c r="EH494">
        <v>7249531348</v>
      </c>
      <c r="EM494" t="s">
        <v>4099</v>
      </c>
      <c r="EP494" t="s">
        <v>4100</v>
      </c>
      <c r="EQ494" t="s">
        <v>650</v>
      </c>
      <c r="ES494">
        <v>156509727</v>
      </c>
      <c r="ET494" t="s">
        <v>196</v>
      </c>
      <c r="EU494">
        <v>7249531348</v>
      </c>
    </row>
    <row r="495" spans="1:151" x14ac:dyDescent="0.2">
      <c r="A495">
        <v>13200</v>
      </c>
      <c r="B495" t="s">
        <v>4093</v>
      </c>
      <c r="C495" t="s">
        <v>4094</v>
      </c>
      <c r="D495" t="s">
        <v>4095</v>
      </c>
      <c r="E495" t="s">
        <v>4096</v>
      </c>
      <c r="F495" t="s">
        <v>171</v>
      </c>
      <c r="G495" t="s">
        <v>172</v>
      </c>
      <c r="H495" s="1">
        <v>35139</v>
      </c>
      <c r="I495" t="s">
        <v>221</v>
      </c>
      <c r="K495" t="s">
        <v>576</v>
      </c>
      <c r="L495" t="s">
        <v>577</v>
      </c>
      <c r="M495" t="s">
        <v>224</v>
      </c>
      <c r="N495">
        <v>2015</v>
      </c>
      <c r="O495" t="s">
        <v>692</v>
      </c>
      <c r="P495" t="s">
        <v>178</v>
      </c>
      <c r="Q495" t="s">
        <v>172</v>
      </c>
      <c r="S495">
        <v>28860976</v>
      </c>
      <c r="T495" t="s">
        <v>196</v>
      </c>
      <c r="W495" t="s">
        <v>4097</v>
      </c>
      <c r="X495">
        <v>7243095532</v>
      </c>
      <c r="Y495" t="s">
        <v>186</v>
      </c>
      <c r="Z495" t="s">
        <v>282</v>
      </c>
      <c r="AA495">
        <v>2018</v>
      </c>
      <c r="AB495">
        <v>2018</v>
      </c>
      <c r="AC495" t="s">
        <v>1307</v>
      </c>
      <c r="AD495" t="s">
        <v>185</v>
      </c>
      <c r="AE495" t="s">
        <v>580</v>
      </c>
      <c r="AS495">
        <v>3.49</v>
      </c>
      <c r="AT495" t="s">
        <v>188</v>
      </c>
      <c r="AU495" t="s">
        <v>189</v>
      </c>
      <c r="AV495" t="s">
        <v>190</v>
      </c>
      <c r="AW495" t="s">
        <v>264</v>
      </c>
      <c r="BM495" t="s">
        <v>4098</v>
      </c>
      <c r="BN495" t="s">
        <v>193</v>
      </c>
      <c r="BP495" t="s">
        <v>194</v>
      </c>
      <c r="BQ495" t="s">
        <v>195</v>
      </c>
      <c r="BS495">
        <v>14627</v>
      </c>
      <c r="BT495" t="s">
        <v>196</v>
      </c>
      <c r="BU495">
        <v>7249531348</v>
      </c>
      <c r="BZ495" t="s">
        <v>4099</v>
      </c>
      <c r="CC495" t="s">
        <v>4100</v>
      </c>
      <c r="CD495" t="s">
        <v>650</v>
      </c>
      <c r="CF495">
        <v>156509727</v>
      </c>
      <c r="CG495" t="s">
        <v>196</v>
      </c>
      <c r="CH495">
        <v>7249531348</v>
      </c>
      <c r="CM495" t="s">
        <v>4101</v>
      </c>
      <c r="CP495" t="s">
        <v>194</v>
      </c>
      <c r="CQ495" t="s">
        <v>195</v>
      </c>
      <c r="CS495">
        <v>14619</v>
      </c>
      <c r="CT495" t="s">
        <v>196</v>
      </c>
      <c r="CU495">
        <v>7249531348</v>
      </c>
      <c r="ED495" t="s">
        <v>650</v>
      </c>
      <c r="EG495" t="s">
        <v>196</v>
      </c>
      <c r="EH495">
        <v>7249531348</v>
      </c>
      <c r="EM495" t="s">
        <v>4099</v>
      </c>
      <c r="EP495" t="s">
        <v>4100</v>
      </c>
      <c r="EQ495" t="s">
        <v>650</v>
      </c>
      <c r="ES495">
        <v>156509727</v>
      </c>
      <c r="ET495" t="s">
        <v>196</v>
      </c>
      <c r="EU495">
        <v>7249531348</v>
      </c>
    </row>
    <row r="496" spans="1:151" x14ac:dyDescent="0.2">
      <c r="A496">
        <v>45299</v>
      </c>
      <c r="B496" t="s">
        <v>3250</v>
      </c>
      <c r="C496" t="s">
        <v>4102</v>
      </c>
      <c r="D496" t="s">
        <v>169</v>
      </c>
      <c r="E496" t="s">
        <v>4103</v>
      </c>
      <c r="F496" t="s">
        <v>171</v>
      </c>
      <c r="G496" t="str">
        <f>"0"</f>
        <v>0</v>
      </c>
      <c r="H496" s="1">
        <v>33463</v>
      </c>
      <c r="I496" t="s">
        <v>221</v>
      </c>
      <c r="K496" t="s">
        <v>3943</v>
      </c>
      <c r="L496" t="s">
        <v>1940</v>
      </c>
      <c r="M496" t="s">
        <v>255</v>
      </c>
      <c r="N496" t="s">
        <v>1165</v>
      </c>
      <c r="O496" t="s">
        <v>1214</v>
      </c>
      <c r="P496" t="s">
        <v>178</v>
      </c>
      <c r="Q496" t="s">
        <v>172</v>
      </c>
      <c r="S496">
        <v>32706543</v>
      </c>
      <c r="T496" t="s">
        <v>226</v>
      </c>
      <c r="Y496" t="str">
        <f>"02SBS"</f>
        <v>02SBS</v>
      </c>
      <c r="Z496" t="s">
        <v>258</v>
      </c>
      <c r="AA496" t="s">
        <v>259</v>
      </c>
      <c r="AB496" t="s">
        <v>260</v>
      </c>
      <c r="AC496" t="s">
        <v>4104</v>
      </c>
      <c r="AD496" t="s">
        <v>185</v>
      </c>
      <c r="AS496">
        <v>3.55</v>
      </c>
      <c r="AU496" t="s">
        <v>3009</v>
      </c>
      <c r="AV496" t="s">
        <v>236</v>
      </c>
      <c r="AW496" t="s">
        <v>264</v>
      </c>
      <c r="BO496" t="s">
        <v>4105</v>
      </c>
      <c r="BQ496" t="s">
        <v>195</v>
      </c>
      <c r="CD496" t="s">
        <v>195</v>
      </c>
      <c r="CM496" t="s">
        <v>4106</v>
      </c>
      <c r="CO496" t="s">
        <v>4105</v>
      </c>
      <c r="CP496" t="s">
        <v>1401</v>
      </c>
      <c r="CQ496" t="s">
        <v>247</v>
      </c>
      <c r="CS496" t="s">
        <v>4107</v>
      </c>
      <c r="CT496" t="s">
        <v>244</v>
      </c>
      <c r="CU496" t="s">
        <v>4108</v>
      </c>
    </row>
    <row r="497" spans="1:151" x14ac:dyDescent="0.2">
      <c r="A497">
        <v>10054</v>
      </c>
      <c r="B497" t="s">
        <v>4109</v>
      </c>
      <c r="C497" t="s">
        <v>4110</v>
      </c>
      <c r="D497" t="s">
        <v>4111</v>
      </c>
      <c r="E497" t="s">
        <v>4112</v>
      </c>
      <c r="F497" t="s">
        <v>171</v>
      </c>
      <c r="G497" t="s">
        <v>172</v>
      </c>
      <c r="H497" s="1">
        <v>34612</v>
      </c>
      <c r="I497" t="s">
        <v>221</v>
      </c>
      <c r="K497" t="s">
        <v>4113</v>
      </c>
      <c r="M497" t="s">
        <v>176</v>
      </c>
      <c r="N497">
        <v>2015</v>
      </c>
      <c r="O497" t="s">
        <v>1014</v>
      </c>
      <c r="P497" t="s">
        <v>363</v>
      </c>
      <c r="Q497" t="s">
        <v>172</v>
      </c>
      <c r="S497" t="s">
        <v>294</v>
      </c>
      <c r="T497" t="s">
        <v>196</v>
      </c>
      <c r="W497" t="s">
        <v>4114</v>
      </c>
      <c r="X497">
        <v>7187159733</v>
      </c>
      <c r="Y497" t="s">
        <v>186</v>
      </c>
      <c r="Z497" t="s">
        <v>282</v>
      </c>
      <c r="AA497">
        <v>2016</v>
      </c>
      <c r="AB497">
        <v>2016</v>
      </c>
      <c r="AC497" t="s">
        <v>4115</v>
      </c>
      <c r="AD497" t="s">
        <v>185</v>
      </c>
      <c r="AS497">
        <v>2.4900000000000002</v>
      </c>
      <c r="AT497" t="s">
        <v>188</v>
      </c>
      <c r="AU497" t="s">
        <v>189</v>
      </c>
      <c r="AV497" t="s">
        <v>190</v>
      </c>
      <c r="BM497" t="s">
        <v>4116</v>
      </c>
      <c r="BN497" t="s">
        <v>487</v>
      </c>
      <c r="BP497" t="s">
        <v>194</v>
      </c>
      <c r="BQ497" t="s">
        <v>4117</v>
      </c>
      <c r="BS497">
        <v>14627</v>
      </c>
      <c r="BT497" t="s">
        <v>196</v>
      </c>
      <c r="BU497">
        <v>6314135094</v>
      </c>
      <c r="BZ497" t="s">
        <v>4118</v>
      </c>
      <c r="CC497" t="s">
        <v>4119</v>
      </c>
      <c r="CD497" t="s">
        <v>4117</v>
      </c>
      <c r="CF497">
        <v>11788</v>
      </c>
      <c r="CG497" t="s">
        <v>196</v>
      </c>
      <c r="CH497">
        <v>6313606330</v>
      </c>
      <c r="CM497" t="s">
        <v>1525</v>
      </c>
      <c r="CN497" t="s">
        <v>4120</v>
      </c>
      <c r="CP497" t="s">
        <v>194</v>
      </c>
      <c r="CQ497" t="s">
        <v>4117</v>
      </c>
      <c r="CS497">
        <v>14627</v>
      </c>
      <c r="CT497" t="s">
        <v>196</v>
      </c>
      <c r="CU497">
        <v>6314135094</v>
      </c>
      <c r="EM497" t="s">
        <v>4118</v>
      </c>
      <c r="EP497" t="s">
        <v>4119</v>
      </c>
      <c r="EQ497" t="s">
        <v>4117</v>
      </c>
      <c r="ES497">
        <v>11788</v>
      </c>
      <c r="ET497" t="s">
        <v>196</v>
      </c>
      <c r="EU497">
        <v>6313606330</v>
      </c>
    </row>
    <row r="498" spans="1:151" x14ac:dyDescent="0.2">
      <c r="A498">
        <v>27857</v>
      </c>
      <c r="B498" t="s">
        <v>1922</v>
      </c>
      <c r="C498" t="s">
        <v>4121</v>
      </c>
      <c r="D498" t="s">
        <v>4122</v>
      </c>
      <c r="E498" t="s">
        <v>4123</v>
      </c>
      <c r="F498" t="s">
        <v>1502</v>
      </c>
      <c r="G498" t="s">
        <v>172</v>
      </c>
      <c r="H498" s="1">
        <v>36316</v>
      </c>
      <c r="I498" t="s">
        <v>173</v>
      </c>
      <c r="K498" t="s">
        <v>2176</v>
      </c>
      <c r="L498" t="s">
        <v>2177</v>
      </c>
      <c r="M498" t="s">
        <v>306</v>
      </c>
      <c r="N498">
        <v>2019</v>
      </c>
      <c r="O498" t="s">
        <v>534</v>
      </c>
      <c r="P498" t="s">
        <v>178</v>
      </c>
      <c r="Q498" t="s">
        <v>172</v>
      </c>
      <c r="S498">
        <v>30615250</v>
      </c>
      <c r="T498" t="s">
        <v>226</v>
      </c>
      <c r="Y498" t="str">
        <f>"01AS"</f>
        <v>01AS</v>
      </c>
      <c r="Z498" t="s">
        <v>227</v>
      </c>
      <c r="AA498" t="s">
        <v>320</v>
      </c>
      <c r="AB498" t="s">
        <v>321</v>
      </c>
      <c r="AC498" t="s">
        <v>656</v>
      </c>
      <c r="AD498" t="s">
        <v>185</v>
      </c>
      <c r="AS498">
        <v>3.07</v>
      </c>
      <c r="AT498" t="s">
        <v>429</v>
      </c>
      <c r="AU498" t="s">
        <v>235</v>
      </c>
      <c r="AV498" t="s">
        <v>236</v>
      </c>
      <c r="AW498" t="s">
        <v>264</v>
      </c>
      <c r="BM498" t="s">
        <v>4124</v>
      </c>
      <c r="BN498" t="s">
        <v>239</v>
      </c>
      <c r="BO498" t="s">
        <v>4125</v>
      </c>
      <c r="BP498" t="s">
        <v>241</v>
      </c>
      <c r="BQ498" t="s">
        <v>195</v>
      </c>
      <c r="BS498">
        <v>14627</v>
      </c>
      <c r="CD498" t="s">
        <v>195</v>
      </c>
      <c r="CM498" t="s">
        <v>4126</v>
      </c>
      <c r="CO498" t="s">
        <v>4125</v>
      </c>
      <c r="CP498" t="s">
        <v>4127</v>
      </c>
      <c r="CQ498" t="s">
        <v>247</v>
      </c>
      <c r="CS498">
        <v>12831</v>
      </c>
      <c r="CT498" t="s">
        <v>244</v>
      </c>
      <c r="CU498" t="s">
        <v>4128</v>
      </c>
    </row>
    <row r="499" spans="1:151" x14ac:dyDescent="0.2">
      <c r="A499">
        <v>41499</v>
      </c>
      <c r="B499" t="s">
        <v>4129</v>
      </c>
      <c r="C499" t="s">
        <v>4130</v>
      </c>
      <c r="D499" t="s">
        <v>505</v>
      </c>
      <c r="E499" t="s">
        <v>4131</v>
      </c>
      <c r="F499" t="s">
        <v>171</v>
      </c>
      <c r="G499" t="str">
        <f>"0"</f>
        <v>0</v>
      </c>
      <c r="H499" s="1">
        <v>37695</v>
      </c>
      <c r="I499" t="s">
        <v>221</v>
      </c>
      <c r="K499" t="s">
        <v>4132</v>
      </c>
      <c r="L499" t="s">
        <v>2903</v>
      </c>
      <c r="M499" t="s">
        <v>224</v>
      </c>
      <c r="N499">
        <v>2024</v>
      </c>
      <c r="O499" t="s">
        <v>225</v>
      </c>
      <c r="P499" t="s">
        <v>178</v>
      </c>
      <c r="Q499" t="s">
        <v>172</v>
      </c>
      <c r="S499">
        <v>32366952</v>
      </c>
      <c r="T499" t="s">
        <v>226</v>
      </c>
      <c r="Y499" t="str">
        <f>"01AS"</f>
        <v>01AS</v>
      </c>
      <c r="Z499" t="s">
        <v>227</v>
      </c>
      <c r="AA499" t="s">
        <v>320</v>
      </c>
      <c r="AB499" t="s">
        <v>321</v>
      </c>
      <c r="AC499" t="s">
        <v>678</v>
      </c>
      <c r="AD499" t="s">
        <v>185</v>
      </c>
      <c r="AM499" t="s">
        <v>4133</v>
      </c>
      <c r="AN499" t="s">
        <v>680</v>
      </c>
      <c r="AS499">
        <v>3.97</v>
      </c>
      <c r="AU499" t="s">
        <v>235</v>
      </c>
      <c r="AV499" t="s">
        <v>236</v>
      </c>
      <c r="AW499" t="s">
        <v>264</v>
      </c>
      <c r="BM499" t="s">
        <v>4134</v>
      </c>
      <c r="BN499" t="s">
        <v>239</v>
      </c>
      <c r="BO499" t="s">
        <v>4135</v>
      </c>
      <c r="BP499" t="s">
        <v>241</v>
      </c>
      <c r="BQ499" t="s">
        <v>195</v>
      </c>
      <c r="BS499">
        <v>14627</v>
      </c>
      <c r="BZ499" t="s">
        <v>3047</v>
      </c>
      <c r="CB499" t="s">
        <v>267</v>
      </c>
      <c r="CD499" t="s">
        <v>195</v>
      </c>
      <c r="CF499">
        <v>14627</v>
      </c>
      <c r="CG499" t="s">
        <v>244</v>
      </c>
      <c r="CM499" t="s">
        <v>4136</v>
      </c>
      <c r="CO499" t="s">
        <v>4135</v>
      </c>
      <c r="CP499" t="s">
        <v>4137</v>
      </c>
      <c r="CQ499" t="s">
        <v>247</v>
      </c>
      <c r="CS499" t="s">
        <v>4138</v>
      </c>
      <c r="CT499" t="s">
        <v>244</v>
      </c>
      <c r="CU499" t="s">
        <v>4139</v>
      </c>
    </row>
    <row r="500" spans="1:151" x14ac:dyDescent="0.2">
      <c r="A500">
        <v>38312</v>
      </c>
      <c r="B500" t="s">
        <v>4129</v>
      </c>
      <c r="C500" t="s">
        <v>4130</v>
      </c>
      <c r="D500" t="s">
        <v>505</v>
      </c>
      <c r="E500" t="s">
        <v>4131</v>
      </c>
      <c r="F500" t="s">
        <v>171</v>
      </c>
      <c r="G500" t="str">
        <f>"0"</f>
        <v>0</v>
      </c>
      <c r="H500" s="1">
        <v>37695</v>
      </c>
      <c r="I500" t="s">
        <v>221</v>
      </c>
      <c r="K500" t="s">
        <v>882</v>
      </c>
      <c r="L500" t="s">
        <v>318</v>
      </c>
      <c r="M500" t="s">
        <v>255</v>
      </c>
      <c r="N500" t="s">
        <v>2610</v>
      </c>
      <c r="O500" t="s">
        <v>2611</v>
      </c>
      <c r="P500" t="s">
        <v>178</v>
      </c>
      <c r="Q500" t="s">
        <v>172</v>
      </c>
      <c r="S500">
        <v>32366952</v>
      </c>
      <c r="T500" t="s">
        <v>226</v>
      </c>
      <c r="Y500" t="str">
        <f>"01AS"</f>
        <v>01AS</v>
      </c>
      <c r="Z500" t="s">
        <v>227</v>
      </c>
      <c r="AA500" t="s">
        <v>320</v>
      </c>
      <c r="AB500" t="s">
        <v>321</v>
      </c>
      <c r="AC500" t="s">
        <v>678</v>
      </c>
      <c r="AD500" t="s">
        <v>185</v>
      </c>
      <c r="AM500" t="s">
        <v>4133</v>
      </c>
      <c r="AN500" t="s">
        <v>680</v>
      </c>
      <c r="AS500">
        <v>3.97</v>
      </c>
      <c r="AU500" t="s">
        <v>235</v>
      </c>
      <c r="AV500" t="s">
        <v>236</v>
      </c>
      <c r="AW500" t="s">
        <v>264</v>
      </c>
      <c r="BM500" t="s">
        <v>4134</v>
      </c>
      <c r="BN500" t="s">
        <v>239</v>
      </c>
      <c r="BO500" t="s">
        <v>4135</v>
      </c>
      <c r="BP500" t="s">
        <v>241</v>
      </c>
      <c r="BQ500" t="s">
        <v>195</v>
      </c>
      <c r="BS500">
        <v>14627</v>
      </c>
      <c r="BZ500" t="s">
        <v>3047</v>
      </c>
      <c r="CB500" t="s">
        <v>267</v>
      </c>
      <c r="CD500" t="s">
        <v>195</v>
      </c>
      <c r="CF500">
        <v>14627</v>
      </c>
      <c r="CG500" t="s">
        <v>244</v>
      </c>
      <c r="CM500" t="s">
        <v>4136</v>
      </c>
      <c r="CO500" t="s">
        <v>4135</v>
      </c>
      <c r="CP500" t="s">
        <v>4137</v>
      </c>
      <c r="CQ500" t="s">
        <v>247</v>
      </c>
      <c r="CS500" t="s">
        <v>4138</v>
      </c>
      <c r="CT500" t="s">
        <v>244</v>
      </c>
      <c r="CU500" t="s">
        <v>4139</v>
      </c>
    </row>
    <row r="501" spans="1:151" x14ac:dyDescent="0.2">
      <c r="A501">
        <v>27994</v>
      </c>
      <c r="B501" t="s">
        <v>4140</v>
      </c>
      <c r="C501" t="s">
        <v>4141</v>
      </c>
      <c r="D501" t="s">
        <v>4142</v>
      </c>
      <c r="E501" t="s">
        <v>4143</v>
      </c>
      <c r="F501" t="s">
        <v>171</v>
      </c>
      <c r="G501" t="str">
        <f>"0"</f>
        <v>0</v>
      </c>
      <c r="K501" t="s">
        <v>1372</v>
      </c>
      <c r="L501" t="s">
        <v>1373</v>
      </c>
      <c r="M501" t="s">
        <v>176</v>
      </c>
      <c r="N501">
        <v>2019</v>
      </c>
      <c r="O501" t="s">
        <v>482</v>
      </c>
      <c r="P501" t="s">
        <v>178</v>
      </c>
      <c r="Q501" t="s">
        <v>172</v>
      </c>
      <c r="S501">
        <v>31229593</v>
      </c>
      <c r="T501" t="s">
        <v>2640</v>
      </c>
      <c r="U501" t="s">
        <v>180</v>
      </c>
      <c r="V501" s="2">
        <v>43273</v>
      </c>
      <c r="W501" t="s">
        <v>4144</v>
      </c>
      <c r="X501" t="s">
        <v>4145</v>
      </c>
      <c r="Y501" t="s">
        <v>613</v>
      </c>
      <c r="Z501" t="s">
        <v>614</v>
      </c>
      <c r="AA501" t="s">
        <v>615</v>
      </c>
      <c r="AB501" t="s">
        <v>259</v>
      </c>
      <c r="AC501" t="s">
        <v>2643</v>
      </c>
      <c r="AD501" t="s">
        <v>185</v>
      </c>
      <c r="AS501" t="str">
        <f>"0"</f>
        <v>0</v>
      </c>
      <c r="AT501" t="s">
        <v>188</v>
      </c>
      <c r="AU501" t="s">
        <v>647</v>
      </c>
      <c r="AV501" t="s">
        <v>190</v>
      </c>
      <c r="AW501" t="s">
        <v>191</v>
      </c>
      <c r="BM501" t="s">
        <v>4146</v>
      </c>
      <c r="BP501" t="s">
        <v>194</v>
      </c>
      <c r="BQ501" t="s">
        <v>195</v>
      </c>
      <c r="BS501">
        <v>14623</v>
      </c>
      <c r="BT501" t="s">
        <v>196</v>
      </c>
    </row>
    <row r="502" spans="1:151" x14ac:dyDescent="0.2">
      <c r="A502">
        <v>30019</v>
      </c>
      <c r="B502" t="s">
        <v>4147</v>
      </c>
      <c r="C502" t="s">
        <v>4148</v>
      </c>
      <c r="D502" t="s">
        <v>1154</v>
      </c>
      <c r="E502" t="s">
        <v>4149</v>
      </c>
      <c r="F502" t="s">
        <v>171</v>
      </c>
      <c r="G502" t="s">
        <v>172</v>
      </c>
      <c r="H502" s="1">
        <v>36246</v>
      </c>
      <c r="I502" t="s">
        <v>173</v>
      </c>
      <c r="K502" t="s">
        <v>4150</v>
      </c>
      <c r="L502" t="s">
        <v>4151</v>
      </c>
      <c r="M502" t="s">
        <v>176</v>
      </c>
      <c r="N502">
        <v>2020</v>
      </c>
      <c r="O502" t="s">
        <v>978</v>
      </c>
      <c r="P502" t="s">
        <v>979</v>
      </c>
      <c r="Q502" t="s">
        <v>172</v>
      </c>
      <c r="S502">
        <v>30723085</v>
      </c>
      <c r="T502" t="s">
        <v>226</v>
      </c>
      <c r="Y502" t="str">
        <f>"01AS"</f>
        <v>01AS</v>
      </c>
      <c r="Z502" t="s">
        <v>227</v>
      </c>
      <c r="AA502" t="s">
        <v>320</v>
      </c>
      <c r="AB502" t="s">
        <v>321</v>
      </c>
      <c r="AC502" t="s">
        <v>1451</v>
      </c>
      <c r="AD502" t="s">
        <v>185</v>
      </c>
      <c r="AM502" t="s">
        <v>4152</v>
      </c>
      <c r="AS502">
        <v>3.3</v>
      </c>
      <c r="AT502" t="s">
        <v>1261</v>
      </c>
      <c r="AU502" t="s">
        <v>235</v>
      </c>
      <c r="AV502" t="s">
        <v>236</v>
      </c>
      <c r="AW502" t="s">
        <v>264</v>
      </c>
      <c r="BM502" t="s">
        <v>4153</v>
      </c>
      <c r="BN502" t="s">
        <v>239</v>
      </c>
      <c r="BO502" t="s">
        <v>4154</v>
      </c>
      <c r="BP502" t="s">
        <v>241</v>
      </c>
      <c r="BQ502" t="s">
        <v>195</v>
      </c>
      <c r="BS502">
        <v>14627</v>
      </c>
      <c r="CD502" t="s">
        <v>195</v>
      </c>
      <c r="CM502" t="s">
        <v>4155</v>
      </c>
      <c r="CO502" t="s">
        <v>4154</v>
      </c>
      <c r="CP502" t="s">
        <v>4156</v>
      </c>
      <c r="CQ502" t="s">
        <v>571</v>
      </c>
      <c r="CS502">
        <v>19072</v>
      </c>
      <c r="CT502" t="s">
        <v>244</v>
      </c>
      <c r="CU502" t="s">
        <v>4157</v>
      </c>
    </row>
    <row r="503" spans="1:151" x14ac:dyDescent="0.2">
      <c r="A503">
        <v>27784</v>
      </c>
      <c r="B503" t="s">
        <v>1274</v>
      </c>
      <c r="C503" t="s">
        <v>4158</v>
      </c>
      <c r="D503" t="s">
        <v>1154</v>
      </c>
      <c r="E503" t="s">
        <v>4159</v>
      </c>
      <c r="F503" t="s">
        <v>171</v>
      </c>
      <c r="G503" t="str">
        <f>"0"</f>
        <v>0</v>
      </c>
      <c r="K503" t="s">
        <v>203</v>
      </c>
      <c r="L503" t="s">
        <v>204</v>
      </c>
      <c r="M503" t="s">
        <v>205</v>
      </c>
      <c r="N503">
        <v>2019</v>
      </c>
      <c r="O503" t="s">
        <v>206</v>
      </c>
      <c r="P503" t="s">
        <v>178</v>
      </c>
      <c r="Q503" t="s">
        <v>172</v>
      </c>
      <c r="S503">
        <v>30026094</v>
      </c>
      <c r="T503" t="s">
        <v>196</v>
      </c>
      <c r="W503" t="s">
        <v>4160</v>
      </c>
      <c r="X503">
        <v>4123580259</v>
      </c>
      <c r="Y503" t="s">
        <v>182</v>
      </c>
      <c r="Z503" t="s">
        <v>183</v>
      </c>
      <c r="AA503">
        <v>2020</v>
      </c>
      <c r="AB503">
        <v>2020</v>
      </c>
      <c r="AC503" t="s">
        <v>208</v>
      </c>
      <c r="AD503" t="s">
        <v>185</v>
      </c>
      <c r="AS503">
        <v>3.7</v>
      </c>
      <c r="AT503" t="s">
        <v>188</v>
      </c>
      <c r="AU503" t="s">
        <v>1520</v>
      </c>
      <c r="AV503" t="s">
        <v>4161</v>
      </c>
      <c r="AW503" t="s">
        <v>264</v>
      </c>
      <c r="BM503" t="s">
        <v>4162</v>
      </c>
      <c r="BP503" t="s">
        <v>4163</v>
      </c>
      <c r="BQ503" t="s">
        <v>650</v>
      </c>
      <c r="BS503">
        <v>152374150</v>
      </c>
      <c r="BT503" t="s">
        <v>196</v>
      </c>
      <c r="BU503">
        <v>4128011194</v>
      </c>
      <c r="BZ503" t="s">
        <v>4162</v>
      </c>
      <c r="CC503" t="s">
        <v>4163</v>
      </c>
      <c r="CD503" t="s">
        <v>650</v>
      </c>
      <c r="CF503">
        <v>152374150</v>
      </c>
      <c r="CG503" t="s">
        <v>196</v>
      </c>
      <c r="CH503">
        <v>4128011194</v>
      </c>
      <c r="CM503" t="s">
        <v>4164</v>
      </c>
      <c r="CP503" t="s">
        <v>194</v>
      </c>
      <c r="CQ503" t="s">
        <v>195</v>
      </c>
      <c r="CS503">
        <v>14627</v>
      </c>
      <c r="CT503" t="s">
        <v>196</v>
      </c>
      <c r="CU503">
        <v>4128011194</v>
      </c>
      <c r="ED503" t="s">
        <v>650</v>
      </c>
      <c r="EG503" t="s">
        <v>196</v>
      </c>
      <c r="EH503">
        <v>4128011194</v>
      </c>
      <c r="EM503" t="s">
        <v>4162</v>
      </c>
      <c r="EP503" t="s">
        <v>4163</v>
      </c>
      <c r="EQ503" t="s">
        <v>650</v>
      </c>
      <c r="ES503">
        <v>152374150</v>
      </c>
      <c r="ET503" t="s">
        <v>196</v>
      </c>
      <c r="EU503">
        <v>4128011194</v>
      </c>
    </row>
    <row r="504" spans="1:151" x14ac:dyDescent="0.2">
      <c r="A504">
        <v>46753</v>
      </c>
      <c r="B504" t="s">
        <v>1385</v>
      </c>
      <c r="C504" t="s">
        <v>4165</v>
      </c>
      <c r="D504" t="s">
        <v>1154</v>
      </c>
      <c r="E504" t="s">
        <v>1213</v>
      </c>
      <c r="F504" t="s">
        <v>171</v>
      </c>
      <c r="G504" t="str">
        <f>"0"</f>
        <v>0</v>
      </c>
      <c r="H504" s="1">
        <v>38486</v>
      </c>
      <c r="I504" t="s">
        <v>221</v>
      </c>
      <c r="K504" t="s">
        <v>515</v>
      </c>
      <c r="L504" t="s">
        <v>516</v>
      </c>
      <c r="M504" t="s">
        <v>176</v>
      </c>
      <c r="N504">
        <v>2026</v>
      </c>
      <c r="O504" t="s">
        <v>508</v>
      </c>
      <c r="P504" t="s">
        <v>509</v>
      </c>
      <c r="Q504" t="s">
        <v>172</v>
      </c>
      <c r="R504" t="s">
        <v>510</v>
      </c>
      <c r="S504">
        <v>32496147</v>
      </c>
      <c r="BM504" t="s">
        <v>3769</v>
      </c>
    </row>
    <row r="505" spans="1:151" x14ac:dyDescent="0.2">
      <c r="A505">
        <v>42113</v>
      </c>
      <c r="B505" t="s">
        <v>1385</v>
      </c>
      <c r="C505" t="s">
        <v>4165</v>
      </c>
      <c r="D505" t="s">
        <v>1154</v>
      </c>
      <c r="E505" t="s">
        <v>1213</v>
      </c>
      <c r="F505" t="s">
        <v>171</v>
      </c>
      <c r="G505" t="str">
        <f>"0"</f>
        <v>0</v>
      </c>
      <c r="H505" s="1">
        <v>38486</v>
      </c>
      <c r="I505" t="s">
        <v>221</v>
      </c>
      <c r="K505" t="s">
        <v>453</v>
      </c>
      <c r="L505" t="s">
        <v>2757</v>
      </c>
      <c r="M505" t="s">
        <v>205</v>
      </c>
      <c r="N505">
        <v>2024</v>
      </c>
      <c r="O505" t="s">
        <v>2271</v>
      </c>
      <c r="P505" t="s">
        <v>178</v>
      </c>
      <c r="Q505" t="s">
        <v>172</v>
      </c>
      <c r="R505" t="s">
        <v>510</v>
      </c>
      <c r="S505">
        <v>32496147</v>
      </c>
      <c r="BM505" t="s">
        <v>3769</v>
      </c>
    </row>
    <row r="506" spans="1:151" x14ac:dyDescent="0.2">
      <c r="A506">
        <v>24536</v>
      </c>
      <c r="B506" t="s">
        <v>4166</v>
      </c>
      <c r="C506" t="s">
        <v>4167</v>
      </c>
      <c r="D506" t="s">
        <v>1175</v>
      </c>
      <c r="E506" t="s">
        <v>4168</v>
      </c>
      <c r="F506" t="s">
        <v>171</v>
      </c>
      <c r="G506" t="s">
        <v>172</v>
      </c>
      <c r="H506" s="1">
        <v>34941</v>
      </c>
      <c r="I506" t="s">
        <v>221</v>
      </c>
      <c r="K506" t="s">
        <v>304</v>
      </c>
      <c r="L506" t="s">
        <v>305</v>
      </c>
      <c r="M506" t="s">
        <v>306</v>
      </c>
      <c r="N506">
        <v>2018</v>
      </c>
      <c r="O506" t="s">
        <v>307</v>
      </c>
      <c r="P506" t="s">
        <v>363</v>
      </c>
      <c r="Q506" t="s">
        <v>172</v>
      </c>
      <c r="S506">
        <v>28880134</v>
      </c>
      <c r="T506" t="s">
        <v>196</v>
      </c>
      <c r="W506" t="s">
        <v>4169</v>
      </c>
      <c r="X506">
        <v>6102565403</v>
      </c>
      <c r="Y506" t="s">
        <v>802</v>
      </c>
      <c r="Z506" t="s">
        <v>1583</v>
      </c>
      <c r="AA506">
        <v>2018</v>
      </c>
      <c r="AB506">
        <v>2018</v>
      </c>
      <c r="AC506" t="s">
        <v>1584</v>
      </c>
      <c r="AD506" t="s">
        <v>185</v>
      </c>
      <c r="AF506" t="s">
        <v>186</v>
      </c>
      <c r="AG506" t="s">
        <v>282</v>
      </c>
      <c r="AH506">
        <v>2018</v>
      </c>
      <c r="AI506">
        <v>2018</v>
      </c>
      <c r="AJ506" t="s">
        <v>1109</v>
      </c>
      <c r="AK506" t="s">
        <v>185</v>
      </c>
      <c r="AS506">
        <v>3.74</v>
      </c>
      <c r="AT506" t="s">
        <v>4170</v>
      </c>
      <c r="AU506" t="s">
        <v>189</v>
      </c>
      <c r="AV506" t="s">
        <v>190</v>
      </c>
      <c r="AW506" t="s">
        <v>264</v>
      </c>
      <c r="BM506" t="s">
        <v>4171</v>
      </c>
      <c r="BN506" t="s">
        <v>4172</v>
      </c>
      <c r="BP506" t="s">
        <v>194</v>
      </c>
      <c r="BQ506" t="s">
        <v>195</v>
      </c>
      <c r="BS506">
        <v>14604</v>
      </c>
      <c r="BT506" t="s">
        <v>196</v>
      </c>
      <c r="BU506">
        <v>4848442721</v>
      </c>
      <c r="BZ506" t="s">
        <v>4173</v>
      </c>
      <c r="CC506" t="s">
        <v>4174</v>
      </c>
      <c r="CD506" t="s">
        <v>650</v>
      </c>
      <c r="CF506">
        <v>19342</v>
      </c>
      <c r="CG506" t="s">
        <v>196</v>
      </c>
      <c r="CH506">
        <v>4848442721</v>
      </c>
      <c r="CM506" t="s">
        <v>4171</v>
      </c>
      <c r="CN506" t="s">
        <v>4172</v>
      </c>
      <c r="CP506" t="s">
        <v>194</v>
      </c>
      <c r="CQ506" t="s">
        <v>195</v>
      </c>
      <c r="CS506">
        <v>14604</v>
      </c>
      <c r="CT506" t="s">
        <v>196</v>
      </c>
      <c r="CU506">
        <v>4848442721</v>
      </c>
      <c r="ED506" t="s">
        <v>650</v>
      </c>
      <c r="EG506" t="s">
        <v>196</v>
      </c>
      <c r="EH506">
        <v>4848442721</v>
      </c>
      <c r="EM506" t="s">
        <v>4173</v>
      </c>
      <c r="EP506" t="s">
        <v>4174</v>
      </c>
      <c r="EQ506" t="s">
        <v>650</v>
      </c>
      <c r="ES506">
        <v>19342</v>
      </c>
      <c r="ET506" t="s">
        <v>196</v>
      </c>
      <c r="EU506">
        <v>4848442721</v>
      </c>
    </row>
    <row r="507" spans="1:151" x14ac:dyDescent="0.2">
      <c r="A507">
        <v>24037</v>
      </c>
      <c r="B507" t="s">
        <v>4175</v>
      </c>
      <c r="C507" t="s">
        <v>4176</v>
      </c>
      <c r="D507" t="s">
        <v>172</v>
      </c>
      <c r="E507" t="s">
        <v>4177</v>
      </c>
      <c r="F507" t="s">
        <v>171</v>
      </c>
      <c r="G507" t="s">
        <v>172</v>
      </c>
      <c r="H507" s="1">
        <v>35571</v>
      </c>
      <c r="I507" t="s">
        <v>221</v>
      </c>
      <c r="K507" t="s">
        <v>4178</v>
      </c>
      <c r="L507" t="s">
        <v>633</v>
      </c>
      <c r="M507" t="s">
        <v>176</v>
      </c>
      <c r="N507">
        <v>2018</v>
      </c>
      <c r="O507" t="s">
        <v>612</v>
      </c>
      <c r="P507" t="s">
        <v>178</v>
      </c>
      <c r="Q507" t="s">
        <v>172</v>
      </c>
      <c r="S507">
        <v>29385904</v>
      </c>
      <c r="T507" t="s">
        <v>196</v>
      </c>
      <c r="W507" t="s">
        <v>4179</v>
      </c>
      <c r="X507">
        <v>6073271643</v>
      </c>
      <c r="Y507" t="s">
        <v>186</v>
      </c>
      <c r="Z507" t="s">
        <v>282</v>
      </c>
      <c r="AA507">
        <v>2019</v>
      </c>
      <c r="AB507">
        <v>2019</v>
      </c>
      <c r="AC507" t="s">
        <v>395</v>
      </c>
      <c r="AD507" t="s">
        <v>185</v>
      </c>
      <c r="AM507" t="s">
        <v>4180</v>
      </c>
      <c r="AN507" t="s">
        <v>4181</v>
      </c>
      <c r="AS507">
        <v>3.65</v>
      </c>
      <c r="AT507" t="s">
        <v>188</v>
      </c>
      <c r="AU507" t="s">
        <v>189</v>
      </c>
      <c r="AV507" t="s">
        <v>190</v>
      </c>
      <c r="AW507" t="s">
        <v>264</v>
      </c>
      <c r="BM507" t="s">
        <v>4182</v>
      </c>
      <c r="BN507" t="s">
        <v>193</v>
      </c>
      <c r="BP507" t="s">
        <v>194</v>
      </c>
      <c r="BQ507" t="s">
        <v>195</v>
      </c>
      <c r="BS507">
        <v>14627</v>
      </c>
      <c r="BT507" t="s">
        <v>196</v>
      </c>
      <c r="BU507">
        <v>6073399041</v>
      </c>
      <c r="BZ507" t="s">
        <v>4183</v>
      </c>
      <c r="CC507" t="s">
        <v>4184</v>
      </c>
      <c r="CD507" t="s">
        <v>195</v>
      </c>
      <c r="CF507">
        <v>13053</v>
      </c>
      <c r="CG507" t="s">
        <v>196</v>
      </c>
      <c r="CH507">
        <v>6078444060</v>
      </c>
      <c r="CM507" t="s">
        <v>4185</v>
      </c>
      <c r="CP507" t="s">
        <v>194</v>
      </c>
      <c r="CQ507" t="s">
        <v>195</v>
      </c>
      <c r="CS507">
        <v>14619</v>
      </c>
      <c r="CT507" t="s">
        <v>196</v>
      </c>
      <c r="CU507">
        <v>6073399041</v>
      </c>
      <c r="ED507" t="s">
        <v>195</v>
      </c>
      <c r="EG507" t="s">
        <v>196</v>
      </c>
      <c r="EH507">
        <v>6078444060</v>
      </c>
      <c r="EM507" t="s">
        <v>4183</v>
      </c>
      <c r="EP507" t="s">
        <v>4184</v>
      </c>
      <c r="EQ507" t="s">
        <v>195</v>
      </c>
      <c r="ES507">
        <v>13053</v>
      </c>
      <c r="ET507" t="s">
        <v>196</v>
      </c>
      <c r="EU507">
        <v>6078444060</v>
      </c>
    </row>
    <row r="508" spans="1:151" x14ac:dyDescent="0.2">
      <c r="A508">
        <v>12618</v>
      </c>
      <c r="B508" t="s">
        <v>4186</v>
      </c>
      <c r="C508" t="s">
        <v>4187</v>
      </c>
      <c r="D508" t="s">
        <v>2416</v>
      </c>
      <c r="E508" t="s">
        <v>4188</v>
      </c>
      <c r="F508" t="s">
        <v>171</v>
      </c>
      <c r="G508" t="s">
        <v>172</v>
      </c>
      <c r="H508" s="1">
        <v>34388</v>
      </c>
      <c r="I508" t="s">
        <v>221</v>
      </c>
      <c r="K508" t="s">
        <v>3792</v>
      </c>
      <c r="L508" t="s">
        <v>4189</v>
      </c>
      <c r="M508" t="s">
        <v>306</v>
      </c>
      <c r="N508">
        <v>2015</v>
      </c>
      <c r="O508" t="s">
        <v>517</v>
      </c>
      <c r="P508" t="s">
        <v>178</v>
      </c>
      <c r="Q508" t="s">
        <v>172</v>
      </c>
      <c r="S508">
        <v>27805428</v>
      </c>
      <c r="T508" t="s">
        <v>196</v>
      </c>
      <c r="W508" t="s">
        <v>4190</v>
      </c>
      <c r="X508">
        <v>5016555600</v>
      </c>
      <c r="Y508" t="s">
        <v>186</v>
      </c>
      <c r="Z508" t="s">
        <v>282</v>
      </c>
      <c r="AA508">
        <v>2016</v>
      </c>
      <c r="AB508">
        <v>2016</v>
      </c>
      <c r="AC508" t="s">
        <v>397</v>
      </c>
      <c r="AD508" t="s">
        <v>185</v>
      </c>
      <c r="AS508">
        <v>3.32</v>
      </c>
      <c r="AT508" t="s">
        <v>188</v>
      </c>
      <c r="AU508" t="s">
        <v>189</v>
      </c>
      <c r="AV508" t="s">
        <v>190</v>
      </c>
      <c r="AW508" t="s">
        <v>616</v>
      </c>
      <c r="BM508" t="s">
        <v>4191</v>
      </c>
      <c r="BP508" t="s">
        <v>4192</v>
      </c>
      <c r="BQ508" t="s">
        <v>3594</v>
      </c>
      <c r="BS508">
        <v>719136907</v>
      </c>
      <c r="BT508" t="s">
        <v>196</v>
      </c>
      <c r="BU508">
        <v>5015383593</v>
      </c>
      <c r="BZ508" t="s">
        <v>4191</v>
      </c>
      <c r="CC508" t="s">
        <v>4192</v>
      </c>
      <c r="CD508" t="s">
        <v>3594</v>
      </c>
      <c r="CF508">
        <v>719136907</v>
      </c>
      <c r="CG508" t="s">
        <v>196</v>
      </c>
      <c r="CH508">
        <v>5015383593</v>
      </c>
      <c r="CM508" t="s">
        <v>4193</v>
      </c>
      <c r="CP508" t="s">
        <v>194</v>
      </c>
      <c r="CQ508" t="s">
        <v>195</v>
      </c>
      <c r="CS508">
        <v>14618</v>
      </c>
      <c r="CT508" t="s">
        <v>196</v>
      </c>
      <c r="CU508">
        <v>5858203956</v>
      </c>
      <c r="EM508" t="s">
        <v>4191</v>
      </c>
      <c r="EP508" t="s">
        <v>4192</v>
      </c>
      <c r="EQ508" t="s">
        <v>3594</v>
      </c>
      <c r="ES508">
        <v>719136907</v>
      </c>
      <c r="ET508" t="s">
        <v>196</v>
      </c>
      <c r="EU508">
        <v>5015383593</v>
      </c>
    </row>
    <row r="509" spans="1:151" x14ac:dyDescent="0.2">
      <c r="A509">
        <v>33182</v>
      </c>
      <c r="B509" t="s">
        <v>1173</v>
      </c>
      <c r="C509" t="s">
        <v>4194</v>
      </c>
      <c r="D509" t="s">
        <v>1968</v>
      </c>
      <c r="E509" t="s">
        <v>4195</v>
      </c>
      <c r="F509" t="s">
        <v>171</v>
      </c>
      <c r="G509" t="s">
        <v>172</v>
      </c>
      <c r="H509" s="1">
        <v>37365</v>
      </c>
      <c r="I509" t="s">
        <v>221</v>
      </c>
      <c r="K509" t="s">
        <v>943</v>
      </c>
      <c r="M509" t="s">
        <v>306</v>
      </c>
      <c r="N509">
        <v>2020</v>
      </c>
      <c r="O509" t="s">
        <v>1379</v>
      </c>
      <c r="P509" t="s">
        <v>363</v>
      </c>
      <c r="Q509" t="s">
        <v>172</v>
      </c>
      <c r="S509">
        <v>31595155</v>
      </c>
      <c r="T509" t="s">
        <v>196</v>
      </c>
      <c r="W509" t="s">
        <v>4196</v>
      </c>
      <c r="X509">
        <v>7033048077</v>
      </c>
      <c r="Y509" t="s">
        <v>186</v>
      </c>
      <c r="Z509" t="s">
        <v>282</v>
      </c>
      <c r="AA509">
        <v>2023</v>
      </c>
      <c r="AB509">
        <v>2023</v>
      </c>
      <c r="AC509" t="s">
        <v>396</v>
      </c>
      <c r="AD509" t="s">
        <v>172</v>
      </c>
      <c r="AS509">
        <v>3.53</v>
      </c>
      <c r="AT509" t="s">
        <v>188</v>
      </c>
      <c r="AU509" t="s">
        <v>189</v>
      </c>
      <c r="AV509" t="s">
        <v>190</v>
      </c>
      <c r="AW509" t="s">
        <v>264</v>
      </c>
      <c r="BM509" t="s">
        <v>4197</v>
      </c>
      <c r="BN509" t="s">
        <v>193</v>
      </c>
      <c r="BP509" t="s">
        <v>194</v>
      </c>
      <c r="BQ509" t="s">
        <v>195</v>
      </c>
      <c r="BS509">
        <v>14627</v>
      </c>
      <c r="BT509" t="s">
        <v>196</v>
      </c>
      <c r="BU509">
        <v>2402703943</v>
      </c>
      <c r="BZ509" t="s">
        <v>4198</v>
      </c>
      <c r="CC509" t="s">
        <v>4199</v>
      </c>
      <c r="CD509" t="s">
        <v>849</v>
      </c>
      <c r="CF509">
        <v>206464361</v>
      </c>
      <c r="CG509" t="s">
        <v>196</v>
      </c>
      <c r="CH509">
        <v>2402703943</v>
      </c>
      <c r="CM509" t="s">
        <v>4200</v>
      </c>
      <c r="CP509" t="s">
        <v>194</v>
      </c>
      <c r="CQ509" t="s">
        <v>195</v>
      </c>
      <c r="CS509">
        <v>14627</v>
      </c>
      <c r="CT509" t="s">
        <v>196</v>
      </c>
      <c r="CU509">
        <v>2402703943</v>
      </c>
      <c r="ED509" t="s">
        <v>849</v>
      </c>
      <c r="EG509" t="s">
        <v>196</v>
      </c>
      <c r="EH509">
        <v>2402703943</v>
      </c>
      <c r="EM509" t="s">
        <v>4198</v>
      </c>
      <c r="EP509" t="s">
        <v>4199</v>
      </c>
      <c r="EQ509" t="s">
        <v>849</v>
      </c>
      <c r="ES509">
        <v>206464361</v>
      </c>
      <c r="ET509" t="s">
        <v>196</v>
      </c>
      <c r="EU509">
        <v>2402703943</v>
      </c>
    </row>
    <row r="510" spans="1:151" x14ac:dyDescent="0.2">
      <c r="A510">
        <v>27047</v>
      </c>
      <c r="B510" t="s">
        <v>4201</v>
      </c>
      <c r="C510" t="s">
        <v>4202</v>
      </c>
      <c r="D510" t="s">
        <v>4203</v>
      </c>
      <c r="E510" t="s">
        <v>4204</v>
      </c>
      <c r="F510" t="s">
        <v>171</v>
      </c>
      <c r="G510" t="s">
        <v>172</v>
      </c>
      <c r="H510" s="1">
        <v>36484</v>
      </c>
      <c r="I510" t="s">
        <v>221</v>
      </c>
      <c r="K510" t="s">
        <v>222</v>
      </c>
      <c r="L510" t="s">
        <v>223</v>
      </c>
      <c r="M510" t="s">
        <v>224</v>
      </c>
      <c r="N510">
        <v>2019</v>
      </c>
      <c r="O510" t="s">
        <v>279</v>
      </c>
      <c r="P510" t="s">
        <v>178</v>
      </c>
      <c r="Q510" t="s">
        <v>172</v>
      </c>
      <c r="S510">
        <v>31320146</v>
      </c>
      <c r="T510" t="s">
        <v>196</v>
      </c>
      <c r="W510" t="s">
        <v>4205</v>
      </c>
      <c r="X510">
        <v>9194755435</v>
      </c>
      <c r="Y510" t="s">
        <v>4206</v>
      </c>
      <c r="Z510" t="s">
        <v>4207</v>
      </c>
      <c r="AA510" t="s">
        <v>615</v>
      </c>
      <c r="AB510" t="s">
        <v>4208</v>
      </c>
      <c r="AC510" t="s">
        <v>4206</v>
      </c>
      <c r="AD510" t="s">
        <v>185</v>
      </c>
      <c r="AS510">
        <v>4</v>
      </c>
      <c r="AT510" t="s">
        <v>188</v>
      </c>
      <c r="AU510" t="s">
        <v>647</v>
      </c>
      <c r="AV510" t="s">
        <v>190</v>
      </c>
      <c r="AW510" t="s">
        <v>715</v>
      </c>
      <c r="BM510" t="s">
        <v>4209</v>
      </c>
      <c r="BN510" t="s">
        <v>193</v>
      </c>
      <c r="BP510" t="s">
        <v>194</v>
      </c>
      <c r="BQ510" t="s">
        <v>195</v>
      </c>
      <c r="BS510">
        <v>14627</v>
      </c>
      <c r="BT510" t="s">
        <v>196</v>
      </c>
      <c r="BU510">
        <v>9196108514</v>
      </c>
      <c r="BZ510" t="s">
        <v>4210</v>
      </c>
      <c r="CC510" t="s">
        <v>4211</v>
      </c>
      <c r="CD510" t="s">
        <v>936</v>
      </c>
      <c r="CF510">
        <v>27516</v>
      </c>
      <c r="CG510" t="s">
        <v>196</v>
      </c>
      <c r="CH510">
        <v>9196108514</v>
      </c>
      <c r="CM510" t="s">
        <v>4212</v>
      </c>
      <c r="CP510" t="s">
        <v>194</v>
      </c>
      <c r="CQ510" t="s">
        <v>195</v>
      </c>
      <c r="CS510">
        <v>146274800</v>
      </c>
      <c r="CT510" t="s">
        <v>196</v>
      </c>
      <c r="CU510">
        <v>9196108514</v>
      </c>
      <c r="DZ510" t="s">
        <v>4213</v>
      </c>
      <c r="EC510" t="s">
        <v>4214</v>
      </c>
      <c r="ED510" t="s">
        <v>936</v>
      </c>
      <c r="EF510">
        <v>27615</v>
      </c>
      <c r="EG510" t="s">
        <v>196</v>
      </c>
      <c r="EH510">
        <v>9196108514</v>
      </c>
      <c r="EM510" t="s">
        <v>4210</v>
      </c>
      <c r="EP510" t="s">
        <v>4211</v>
      </c>
      <c r="EQ510" t="s">
        <v>936</v>
      </c>
      <c r="ES510">
        <v>27516</v>
      </c>
      <c r="ET510" t="s">
        <v>196</v>
      </c>
      <c r="EU510">
        <v>9196108514</v>
      </c>
    </row>
    <row r="511" spans="1:151" x14ac:dyDescent="0.2">
      <c r="A511">
        <v>27391</v>
      </c>
      <c r="B511" t="s">
        <v>4201</v>
      </c>
      <c r="C511" t="s">
        <v>4202</v>
      </c>
      <c r="D511" t="s">
        <v>4203</v>
      </c>
      <c r="E511" t="s">
        <v>4204</v>
      </c>
      <c r="F511" t="s">
        <v>171</v>
      </c>
      <c r="G511" t="s">
        <v>172</v>
      </c>
      <c r="H511" s="1">
        <v>36484</v>
      </c>
      <c r="I511" t="s">
        <v>221</v>
      </c>
      <c r="K511" t="s">
        <v>1304</v>
      </c>
      <c r="L511" t="s">
        <v>633</v>
      </c>
      <c r="M511" t="s">
        <v>224</v>
      </c>
      <c r="N511">
        <v>2019</v>
      </c>
      <c r="O511" t="s">
        <v>279</v>
      </c>
      <c r="P511" t="s">
        <v>178</v>
      </c>
      <c r="Q511" t="s">
        <v>172</v>
      </c>
      <c r="S511">
        <v>31320146</v>
      </c>
      <c r="T511" t="s">
        <v>196</v>
      </c>
      <c r="W511" t="s">
        <v>4205</v>
      </c>
      <c r="X511">
        <v>9194755435</v>
      </c>
      <c r="Y511" t="s">
        <v>4206</v>
      </c>
      <c r="Z511" t="s">
        <v>4207</v>
      </c>
      <c r="AA511" t="s">
        <v>615</v>
      </c>
      <c r="AB511" t="s">
        <v>4208</v>
      </c>
      <c r="AC511" t="s">
        <v>4206</v>
      </c>
      <c r="AD511" t="s">
        <v>185</v>
      </c>
      <c r="AS511">
        <v>4</v>
      </c>
      <c r="AT511" t="s">
        <v>188</v>
      </c>
      <c r="AU511" t="s">
        <v>647</v>
      </c>
      <c r="AV511" t="s">
        <v>190</v>
      </c>
      <c r="AW511" t="s">
        <v>715</v>
      </c>
      <c r="BM511" t="s">
        <v>4209</v>
      </c>
      <c r="BN511" t="s">
        <v>193</v>
      </c>
      <c r="BP511" t="s">
        <v>194</v>
      </c>
      <c r="BQ511" t="s">
        <v>195</v>
      </c>
      <c r="BS511">
        <v>14627</v>
      </c>
      <c r="BT511" t="s">
        <v>196</v>
      </c>
      <c r="BU511">
        <v>9196108514</v>
      </c>
      <c r="BZ511" t="s">
        <v>4210</v>
      </c>
      <c r="CC511" t="s">
        <v>4211</v>
      </c>
      <c r="CD511" t="s">
        <v>936</v>
      </c>
      <c r="CF511">
        <v>27516</v>
      </c>
      <c r="CG511" t="s">
        <v>196</v>
      </c>
      <c r="CH511">
        <v>9196108514</v>
      </c>
      <c r="CM511" t="s">
        <v>4212</v>
      </c>
      <c r="CP511" t="s">
        <v>194</v>
      </c>
      <c r="CQ511" t="s">
        <v>195</v>
      </c>
      <c r="CS511">
        <v>146274800</v>
      </c>
      <c r="CT511" t="s">
        <v>196</v>
      </c>
      <c r="CU511">
        <v>9196108514</v>
      </c>
      <c r="DZ511" t="s">
        <v>4213</v>
      </c>
      <c r="EC511" t="s">
        <v>4214</v>
      </c>
      <c r="ED511" t="s">
        <v>936</v>
      </c>
      <c r="EF511">
        <v>27615</v>
      </c>
      <c r="EG511" t="s">
        <v>196</v>
      </c>
      <c r="EH511">
        <v>9196108514</v>
      </c>
      <c r="EM511" t="s">
        <v>4210</v>
      </c>
      <c r="EP511" t="s">
        <v>4211</v>
      </c>
      <c r="EQ511" t="s">
        <v>936</v>
      </c>
      <c r="ES511">
        <v>27516</v>
      </c>
      <c r="ET511" t="s">
        <v>196</v>
      </c>
      <c r="EU511">
        <v>9196108514</v>
      </c>
    </row>
    <row r="512" spans="1:151" x14ac:dyDescent="0.2">
      <c r="A512">
        <v>24352</v>
      </c>
      <c r="B512" t="s">
        <v>4215</v>
      </c>
      <c r="C512" t="s">
        <v>4216</v>
      </c>
      <c r="E512" t="s">
        <v>4217</v>
      </c>
      <c r="F512" t="s">
        <v>171</v>
      </c>
      <c r="G512" t="s">
        <v>172</v>
      </c>
      <c r="H512" s="1">
        <v>35137</v>
      </c>
      <c r="I512" t="s">
        <v>173</v>
      </c>
      <c r="K512" t="s">
        <v>1961</v>
      </c>
      <c r="L512" t="s">
        <v>2552</v>
      </c>
      <c r="M512" t="s">
        <v>176</v>
      </c>
      <c r="N512">
        <v>2018</v>
      </c>
      <c r="O512" t="s">
        <v>612</v>
      </c>
      <c r="P512" t="s">
        <v>363</v>
      </c>
      <c r="Q512" t="s">
        <v>172</v>
      </c>
      <c r="S512">
        <v>28764366</v>
      </c>
      <c r="T512" t="s">
        <v>196</v>
      </c>
      <c r="W512" t="s">
        <v>4218</v>
      </c>
      <c r="X512">
        <v>2024927919</v>
      </c>
      <c r="Y512" t="s">
        <v>186</v>
      </c>
      <c r="Z512" t="s">
        <v>282</v>
      </c>
      <c r="AA512">
        <v>2018</v>
      </c>
      <c r="AB512">
        <v>2018</v>
      </c>
      <c r="AC512" t="s">
        <v>580</v>
      </c>
      <c r="AD512" t="s">
        <v>185</v>
      </c>
      <c r="AM512" t="s">
        <v>960</v>
      </c>
      <c r="AS512">
        <v>3.13</v>
      </c>
      <c r="AT512" t="s">
        <v>188</v>
      </c>
      <c r="AU512" t="s">
        <v>189</v>
      </c>
      <c r="AV512" t="s">
        <v>3529</v>
      </c>
      <c r="AW512" t="s">
        <v>264</v>
      </c>
      <c r="BM512" t="s">
        <v>4219</v>
      </c>
      <c r="BP512" t="s">
        <v>194</v>
      </c>
      <c r="BQ512" t="s">
        <v>195</v>
      </c>
      <c r="BS512">
        <v>14627</v>
      </c>
      <c r="BT512" t="s">
        <v>196</v>
      </c>
      <c r="BU512">
        <v>2022131499</v>
      </c>
      <c r="CM512" t="s">
        <v>4219</v>
      </c>
      <c r="CP512" t="s">
        <v>194</v>
      </c>
      <c r="CQ512" t="s">
        <v>195</v>
      </c>
      <c r="CS512">
        <v>14627</v>
      </c>
      <c r="CT512" t="s">
        <v>196</v>
      </c>
      <c r="CU512">
        <v>2022131499</v>
      </c>
      <c r="ED512" t="s">
        <v>861</v>
      </c>
      <c r="EG512" t="s">
        <v>196</v>
      </c>
      <c r="EH512">
        <v>81335976700</v>
      </c>
      <c r="EM512" t="s">
        <v>4220</v>
      </c>
      <c r="EN512" t="s">
        <v>4221</v>
      </c>
      <c r="EP512" t="s">
        <v>860</v>
      </c>
      <c r="EQ512" t="s">
        <v>861</v>
      </c>
      <c r="ES512">
        <v>20431</v>
      </c>
      <c r="ET512" t="s">
        <v>196</v>
      </c>
      <c r="EU512">
        <v>81335976700</v>
      </c>
    </row>
    <row r="513" spans="1:151" x14ac:dyDescent="0.2">
      <c r="A513">
        <v>24351</v>
      </c>
      <c r="B513" t="s">
        <v>4215</v>
      </c>
      <c r="C513" t="s">
        <v>4216</v>
      </c>
      <c r="E513" t="s">
        <v>4217</v>
      </c>
      <c r="F513" t="s">
        <v>171</v>
      </c>
      <c r="G513" t="s">
        <v>172</v>
      </c>
      <c r="H513" s="1">
        <v>35137</v>
      </c>
      <c r="I513" t="s">
        <v>173</v>
      </c>
      <c r="K513" t="s">
        <v>1024</v>
      </c>
      <c r="L513" t="s">
        <v>1025</v>
      </c>
      <c r="M513" t="s">
        <v>176</v>
      </c>
      <c r="N513">
        <v>2018</v>
      </c>
      <c r="O513" t="s">
        <v>612</v>
      </c>
      <c r="P513" t="s">
        <v>178</v>
      </c>
      <c r="Q513" t="s">
        <v>172</v>
      </c>
      <c r="S513">
        <v>28764366</v>
      </c>
      <c r="T513" t="s">
        <v>196</v>
      </c>
      <c r="W513" t="s">
        <v>4218</v>
      </c>
      <c r="X513">
        <v>2024927919</v>
      </c>
      <c r="Y513" t="s">
        <v>186</v>
      </c>
      <c r="Z513" t="s">
        <v>282</v>
      </c>
      <c r="AA513">
        <v>2018</v>
      </c>
      <c r="AB513">
        <v>2018</v>
      </c>
      <c r="AC513" t="s">
        <v>580</v>
      </c>
      <c r="AD513" t="s">
        <v>185</v>
      </c>
      <c r="AM513" t="s">
        <v>960</v>
      </c>
      <c r="AS513">
        <v>3.13</v>
      </c>
      <c r="AT513" t="s">
        <v>188</v>
      </c>
      <c r="AU513" t="s">
        <v>189</v>
      </c>
      <c r="AV513" t="s">
        <v>3529</v>
      </c>
      <c r="AW513" t="s">
        <v>264</v>
      </c>
      <c r="BM513" t="s">
        <v>4219</v>
      </c>
      <c r="BP513" t="s">
        <v>194</v>
      </c>
      <c r="BQ513" t="s">
        <v>195</v>
      </c>
      <c r="BS513">
        <v>14627</v>
      </c>
      <c r="BT513" t="s">
        <v>196</v>
      </c>
      <c r="BU513">
        <v>2022131499</v>
      </c>
      <c r="CM513" t="s">
        <v>4219</v>
      </c>
      <c r="CP513" t="s">
        <v>194</v>
      </c>
      <c r="CQ513" t="s">
        <v>195</v>
      </c>
      <c r="CS513">
        <v>14627</v>
      </c>
      <c r="CT513" t="s">
        <v>196</v>
      </c>
      <c r="CU513">
        <v>2022131499</v>
      </c>
      <c r="ED513" t="s">
        <v>861</v>
      </c>
      <c r="EG513" t="s">
        <v>196</v>
      </c>
      <c r="EH513">
        <v>81335976700</v>
      </c>
      <c r="EM513" t="s">
        <v>4220</v>
      </c>
      <c r="EN513" t="s">
        <v>4221</v>
      </c>
      <c r="EP513" t="s">
        <v>860</v>
      </c>
      <c r="EQ513" t="s">
        <v>861</v>
      </c>
      <c r="ES513">
        <v>20431</v>
      </c>
      <c r="ET513" t="s">
        <v>196</v>
      </c>
      <c r="EU513">
        <v>81335976700</v>
      </c>
    </row>
    <row r="514" spans="1:151" x14ac:dyDescent="0.2">
      <c r="A514">
        <v>23193</v>
      </c>
      <c r="B514" t="s">
        <v>4215</v>
      </c>
      <c r="C514" t="s">
        <v>4216</v>
      </c>
      <c r="E514" t="s">
        <v>4217</v>
      </c>
      <c r="F514" t="s">
        <v>171</v>
      </c>
      <c r="G514" t="s">
        <v>172</v>
      </c>
      <c r="H514" s="1">
        <v>35137</v>
      </c>
      <c r="I514" t="s">
        <v>173</v>
      </c>
      <c r="K514" t="s">
        <v>2812</v>
      </c>
      <c r="L514" t="s">
        <v>577</v>
      </c>
      <c r="M514" t="s">
        <v>306</v>
      </c>
      <c r="N514">
        <v>2017</v>
      </c>
      <c r="O514" t="s">
        <v>646</v>
      </c>
      <c r="P514" t="s">
        <v>178</v>
      </c>
      <c r="Q514" t="s">
        <v>172</v>
      </c>
      <c r="S514">
        <v>28764366</v>
      </c>
      <c r="T514" t="s">
        <v>196</v>
      </c>
      <c r="W514" t="s">
        <v>4218</v>
      </c>
      <c r="X514">
        <v>2024927919</v>
      </c>
      <c r="Y514" t="s">
        <v>186</v>
      </c>
      <c r="Z514" t="s">
        <v>282</v>
      </c>
      <c r="AA514">
        <v>2018</v>
      </c>
      <c r="AB514">
        <v>2018</v>
      </c>
      <c r="AC514" t="s">
        <v>580</v>
      </c>
      <c r="AD514" t="s">
        <v>185</v>
      </c>
      <c r="AM514" t="s">
        <v>960</v>
      </c>
      <c r="AS514">
        <v>3.13</v>
      </c>
      <c r="AT514" t="s">
        <v>188</v>
      </c>
      <c r="AU514" t="s">
        <v>189</v>
      </c>
      <c r="AV514" t="s">
        <v>3529</v>
      </c>
      <c r="AW514" t="s">
        <v>264</v>
      </c>
      <c r="BM514" t="s">
        <v>4219</v>
      </c>
      <c r="BP514" t="s">
        <v>194</v>
      </c>
      <c r="BQ514" t="s">
        <v>195</v>
      </c>
      <c r="BS514">
        <v>14627</v>
      </c>
      <c r="BT514" t="s">
        <v>196</v>
      </c>
      <c r="BU514">
        <v>2022131499</v>
      </c>
      <c r="CM514" t="s">
        <v>4219</v>
      </c>
      <c r="CP514" t="s">
        <v>194</v>
      </c>
      <c r="CQ514" t="s">
        <v>195</v>
      </c>
      <c r="CS514">
        <v>14627</v>
      </c>
      <c r="CT514" t="s">
        <v>196</v>
      </c>
      <c r="CU514">
        <v>2022131499</v>
      </c>
      <c r="ED514" t="s">
        <v>861</v>
      </c>
      <c r="EG514" t="s">
        <v>196</v>
      </c>
      <c r="EH514">
        <v>81335976700</v>
      </c>
      <c r="EM514" t="s">
        <v>4220</v>
      </c>
      <c r="EN514" t="s">
        <v>4221</v>
      </c>
      <c r="EP514" t="s">
        <v>860</v>
      </c>
      <c r="EQ514" t="s">
        <v>861</v>
      </c>
      <c r="ES514">
        <v>20431</v>
      </c>
      <c r="ET514" t="s">
        <v>196</v>
      </c>
      <c r="EU514">
        <v>81335976700</v>
      </c>
    </row>
    <row r="515" spans="1:151" x14ac:dyDescent="0.2">
      <c r="A515">
        <v>13203</v>
      </c>
      <c r="B515" t="s">
        <v>4215</v>
      </c>
      <c r="C515" t="s">
        <v>4216</v>
      </c>
      <c r="E515" t="s">
        <v>4217</v>
      </c>
      <c r="F515" t="s">
        <v>171</v>
      </c>
      <c r="G515" t="s">
        <v>172</v>
      </c>
      <c r="H515" s="1">
        <v>35137</v>
      </c>
      <c r="I515" t="s">
        <v>173</v>
      </c>
      <c r="K515" t="s">
        <v>576</v>
      </c>
      <c r="L515" t="s">
        <v>577</v>
      </c>
      <c r="M515" t="s">
        <v>224</v>
      </c>
      <c r="N515">
        <v>2015</v>
      </c>
      <c r="O515" t="s">
        <v>692</v>
      </c>
      <c r="P515" t="s">
        <v>178</v>
      </c>
      <c r="Q515" t="s">
        <v>172</v>
      </c>
      <c r="S515">
        <v>28764366</v>
      </c>
      <c r="T515" t="s">
        <v>196</v>
      </c>
      <c r="W515" t="s">
        <v>4218</v>
      </c>
      <c r="X515">
        <v>2024927919</v>
      </c>
      <c r="Y515" t="s">
        <v>186</v>
      </c>
      <c r="Z515" t="s">
        <v>282</v>
      </c>
      <c r="AA515">
        <v>2018</v>
      </c>
      <c r="AB515">
        <v>2018</v>
      </c>
      <c r="AC515" t="s">
        <v>580</v>
      </c>
      <c r="AD515" t="s">
        <v>185</v>
      </c>
      <c r="AM515" t="s">
        <v>960</v>
      </c>
      <c r="AS515">
        <v>3.13</v>
      </c>
      <c r="AT515" t="s">
        <v>188</v>
      </c>
      <c r="AU515" t="s">
        <v>189</v>
      </c>
      <c r="AV515" t="s">
        <v>3529</v>
      </c>
      <c r="AW515" t="s">
        <v>264</v>
      </c>
      <c r="BM515" t="s">
        <v>4219</v>
      </c>
      <c r="BP515" t="s">
        <v>194</v>
      </c>
      <c r="BQ515" t="s">
        <v>195</v>
      </c>
      <c r="BS515">
        <v>14627</v>
      </c>
      <c r="BT515" t="s">
        <v>196</v>
      </c>
      <c r="BU515">
        <v>2022131499</v>
      </c>
      <c r="CM515" t="s">
        <v>4219</v>
      </c>
      <c r="CP515" t="s">
        <v>194</v>
      </c>
      <c r="CQ515" t="s">
        <v>195</v>
      </c>
      <c r="CS515">
        <v>14627</v>
      </c>
      <c r="CT515" t="s">
        <v>196</v>
      </c>
      <c r="CU515">
        <v>2022131499</v>
      </c>
      <c r="ED515" t="s">
        <v>861</v>
      </c>
      <c r="EG515" t="s">
        <v>196</v>
      </c>
      <c r="EH515">
        <v>81335976700</v>
      </c>
      <c r="EM515" t="s">
        <v>4220</v>
      </c>
      <c r="EN515" t="s">
        <v>4221</v>
      </c>
      <c r="EP515" t="s">
        <v>860</v>
      </c>
      <c r="EQ515" t="s">
        <v>861</v>
      </c>
      <c r="ES515">
        <v>20431</v>
      </c>
      <c r="ET515" t="s">
        <v>196</v>
      </c>
      <c r="EU515">
        <v>81335976700</v>
      </c>
    </row>
    <row r="516" spans="1:151" x14ac:dyDescent="0.2">
      <c r="A516">
        <v>36992</v>
      </c>
      <c r="B516" t="s">
        <v>4222</v>
      </c>
      <c r="C516" t="s">
        <v>4223</v>
      </c>
      <c r="D516" t="s">
        <v>4224</v>
      </c>
      <c r="E516" t="s">
        <v>4225</v>
      </c>
      <c r="F516" t="s">
        <v>171</v>
      </c>
      <c r="G516" t="s">
        <v>172</v>
      </c>
      <c r="H516" s="1">
        <v>37095</v>
      </c>
      <c r="I516" t="s">
        <v>221</v>
      </c>
      <c r="K516" t="s">
        <v>819</v>
      </c>
      <c r="L516" t="s">
        <v>820</v>
      </c>
      <c r="M516" t="s">
        <v>224</v>
      </c>
      <c r="N516">
        <v>2022</v>
      </c>
      <c r="O516" t="s">
        <v>468</v>
      </c>
      <c r="P516" t="s">
        <v>178</v>
      </c>
      <c r="Q516" t="s">
        <v>172</v>
      </c>
      <c r="R516" t="s">
        <v>510</v>
      </c>
      <c r="S516">
        <v>31496216</v>
      </c>
      <c r="BF516" t="s">
        <v>474</v>
      </c>
      <c r="BM516" t="s">
        <v>4226</v>
      </c>
    </row>
    <row r="517" spans="1:151" x14ac:dyDescent="0.2">
      <c r="A517">
        <v>36993</v>
      </c>
      <c r="B517" t="s">
        <v>4222</v>
      </c>
      <c r="C517" t="s">
        <v>4223</v>
      </c>
      <c r="D517" t="s">
        <v>4224</v>
      </c>
      <c r="E517" t="s">
        <v>4225</v>
      </c>
      <c r="F517" t="s">
        <v>171</v>
      </c>
      <c r="G517" t="s">
        <v>172</v>
      </c>
      <c r="H517" s="1">
        <v>37095</v>
      </c>
      <c r="I517" t="s">
        <v>221</v>
      </c>
      <c r="K517" t="s">
        <v>2976</v>
      </c>
      <c r="L517" t="s">
        <v>2515</v>
      </c>
      <c r="M517" t="s">
        <v>224</v>
      </c>
      <c r="N517">
        <v>2022</v>
      </c>
      <c r="O517" t="s">
        <v>468</v>
      </c>
      <c r="P517" t="s">
        <v>178</v>
      </c>
      <c r="Q517" t="s">
        <v>172</v>
      </c>
      <c r="R517" t="s">
        <v>510</v>
      </c>
      <c r="S517">
        <v>31496216</v>
      </c>
      <c r="BF517" t="s">
        <v>474</v>
      </c>
      <c r="BM517" t="s">
        <v>4226</v>
      </c>
    </row>
    <row r="518" spans="1:151" x14ac:dyDescent="0.2">
      <c r="A518">
        <v>32745</v>
      </c>
      <c r="B518" t="s">
        <v>4222</v>
      </c>
      <c r="C518" t="s">
        <v>4223</v>
      </c>
      <c r="D518" t="s">
        <v>4224</v>
      </c>
      <c r="E518" t="s">
        <v>4225</v>
      </c>
      <c r="F518" t="s">
        <v>171</v>
      </c>
      <c r="G518" t="s">
        <v>172</v>
      </c>
      <c r="H518" s="1">
        <v>37095</v>
      </c>
      <c r="I518" t="s">
        <v>221</v>
      </c>
      <c r="K518" t="s">
        <v>222</v>
      </c>
      <c r="L518" t="s">
        <v>223</v>
      </c>
      <c r="M518" t="s">
        <v>224</v>
      </c>
      <c r="N518">
        <v>2020</v>
      </c>
      <c r="O518" t="s">
        <v>362</v>
      </c>
      <c r="P518" t="s">
        <v>363</v>
      </c>
      <c r="Q518" t="s">
        <v>172</v>
      </c>
      <c r="R518" t="s">
        <v>510</v>
      </c>
      <c r="S518">
        <v>31496216</v>
      </c>
      <c r="BF518" t="s">
        <v>474</v>
      </c>
      <c r="BM518" t="s">
        <v>4226</v>
      </c>
    </row>
    <row r="519" spans="1:151" x14ac:dyDescent="0.2">
      <c r="A519">
        <v>38636</v>
      </c>
      <c r="B519" t="s">
        <v>2946</v>
      </c>
      <c r="C519" t="s">
        <v>4227</v>
      </c>
      <c r="D519" t="s">
        <v>4228</v>
      </c>
      <c r="E519" t="s">
        <v>4229</v>
      </c>
      <c r="F519" t="s">
        <v>171</v>
      </c>
      <c r="G519" t="str">
        <f>"0"</f>
        <v>0</v>
      </c>
      <c r="H519" s="1">
        <v>37585</v>
      </c>
      <c r="I519" t="s">
        <v>221</v>
      </c>
      <c r="K519" t="s">
        <v>2766</v>
      </c>
      <c r="L519" t="s">
        <v>2767</v>
      </c>
      <c r="M519" t="s">
        <v>306</v>
      </c>
      <c r="N519">
        <v>2023</v>
      </c>
      <c r="O519" t="s">
        <v>908</v>
      </c>
      <c r="P519" t="s">
        <v>178</v>
      </c>
      <c r="Q519" t="s">
        <v>172</v>
      </c>
      <c r="S519">
        <v>32055559</v>
      </c>
      <c r="T519" t="s">
        <v>226</v>
      </c>
      <c r="Y519" t="str">
        <f>"01AS"</f>
        <v>01AS</v>
      </c>
      <c r="Z519" t="s">
        <v>499</v>
      </c>
      <c r="AA519" t="s">
        <v>320</v>
      </c>
      <c r="AB519" t="s">
        <v>321</v>
      </c>
      <c r="AC519" t="s">
        <v>2768</v>
      </c>
      <c r="AD519" t="s">
        <v>185</v>
      </c>
      <c r="AM519" t="s">
        <v>4230</v>
      </c>
      <c r="AS519">
        <v>3.53</v>
      </c>
      <c r="AU519" t="s">
        <v>235</v>
      </c>
      <c r="AV519" t="s">
        <v>236</v>
      </c>
      <c r="AW519" t="s">
        <v>952</v>
      </c>
      <c r="BM519" t="s">
        <v>4231</v>
      </c>
      <c r="BN519" t="s">
        <v>239</v>
      </c>
      <c r="BO519" t="s">
        <v>4232</v>
      </c>
      <c r="BP519" t="s">
        <v>241</v>
      </c>
      <c r="BQ519" t="s">
        <v>195</v>
      </c>
      <c r="BS519">
        <v>14627</v>
      </c>
      <c r="BZ519" t="s">
        <v>242</v>
      </c>
      <c r="CB519" t="s">
        <v>243</v>
      </c>
      <c r="CD519" t="s">
        <v>195</v>
      </c>
      <c r="CF519">
        <v>14642</v>
      </c>
      <c r="CG519" t="s">
        <v>244</v>
      </c>
      <c r="CM519" t="s">
        <v>4233</v>
      </c>
      <c r="CO519" t="s">
        <v>4232</v>
      </c>
      <c r="CP519" t="s">
        <v>4234</v>
      </c>
      <c r="CQ519" t="s">
        <v>247</v>
      </c>
      <c r="CS519" t="s">
        <v>4235</v>
      </c>
      <c r="CT519" t="s">
        <v>244</v>
      </c>
      <c r="CU519" t="s">
        <v>4236</v>
      </c>
    </row>
    <row r="520" spans="1:151" x14ac:dyDescent="0.2">
      <c r="A520">
        <v>22136</v>
      </c>
      <c r="B520" t="s">
        <v>3597</v>
      </c>
      <c r="C520" t="s">
        <v>4237</v>
      </c>
      <c r="D520" t="s">
        <v>1436</v>
      </c>
      <c r="E520" t="s">
        <v>4238</v>
      </c>
      <c r="F520" t="s">
        <v>171</v>
      </c>
      <c r="G520" t="s">
        <v>172</v>
      </c>
      <c r="H520" s="1">
        <v>35558</v>
      </c>
      <c r="I520" t="s">
        <v>221</v>
      </c>
      <c r="K520" t="s">
        <v>277</v>
      </c>
      <c r="L520" t="s">
        <v>278</v>
      </c>
      <c r="M520" t="s">
        <v>224</v>
      </c>
      <c r="N520">
        <v>2017</v>
      </c>
      <c r="O520" t="s">
        <v>441</v>
      </c>
      <c r="P520" t="s">
        <v>178</v>
      </c>
      <c r="Q520" t="s">
        <v>172</v>
      </c>
      <c r="S520">
        <v>29291021</v>
      </c>
      <c r="T520" t="s">
        <v>196</v>
      </c>
      <c r="W520" t="s">
        <v>4239</v>
      </c>
      <c r="X520">
        <v>9089677916</v>
      </c>
      <c r="Y520" t="s">
        <v>182</v>
      </c>
      <c r="Z520" t="s">
        <v>183</v>
      </c>
      <c r="AA520">
        <v>2019</v>
      </c>
      <c r="AB520">
        <v>2019</v>
      </c>
      <c r="AC520" t="s">
        <v>752</v>
      </c>
      <c r="AD520" t="s">
        <v>185</v>
      </c>
      <c r="AS520">
        <v>3.68</v>
      </c>
      <c r="AT520" t="s">
        <v>188</v>
      </c>
      <c r="AU520" t="s">
        <v>189</v>
      </c>
      <c r="AV520" t="s">
        <v>190</v>
      </c>
      <c r="AW520" t="s">
        <v>264</v>
      </c>
      <c r="BM520" t="s">
        <v>2373</v>
      </c>
      <c r="BN520" t="s">
        <v>193</v>
      </c>
      <c r="BP520" t="s">
        <v>194</v>
      </c>
      <c r="BQ520" t="s">
        <v>195</v>
      </c>
      <c r="BS520">
        <v>14627</v>
      </c>
      <c r="BT520" t="s">
        <v>196</v>
      </c>
      <c r="BU520">
        <v>9089678371</v>
      </c>
      <c r="BZ520" t="s">
        <v>4240</v>
      </c>
      <c r="CC520" t="s">
        <v>4241</v>
      </c>
      <c r="CD520" t="s">
        <v>1150</v>
      </c>
      <c r="CF520" t="str">
        <f>"07090"</f>
        <v>07090</v>
      </c>
      <c r="CG520" t="s">
        <v>196</v>
      </c>
      <c r="CH520">
        <v>9089678371</v>
      </c>
      <c r="CM520" t="s">
        <v>4242</v>
      </c>
      <c r="CP520" t="s">
        <v>194</v>
      </c>
      <c r="CQ520" t="s">
        <v>195</v>
      </c>
      <c r="CS520">
        <v>14627</v>
      </c>
      <c r="CT520" t="s">
        <v>196</v>
      </c>
      <c r="CU520">
        <v>9089678371</v>
      </c>
      <c r="ED520" t="s">
        <v>1150</v>
      </c>
      <c r="EG520" t="s">
        <v>196</v>
      </c>
      <c r="EH520">
        <v>9089678371</v>
      </c>
      <c r="EM520" t="s">
        <v>4240</v>
      </c>
      <c r="EP520" t="s">
        <v>4241</v>
      </c>
      <c r="EQ520" t="s">
        <v>1150</v>
      </c>
      <c r="ES520" t="str">
        <f>"07090"</f>
        <v>07090</v>
      </c>
      <c r="ET520" t="s">
        <v>196</v>
      </c>
      <c r="EU520">
        <v>9089678371</v>
      </c>
    </row>
    <row r="521" spans="1:151" x14ac:dyDescent="0.2">
      <c r="A521">
        <v>26029</v>
      </c>
      <c r="B521" t="s">
        <v>2028</v>
      </c>
      <c r="C521" t="s">
        <v>4243</v>
      </c>
      <c r="D521" t="s">
        <v>3216</v>
      </c>
      <c r="E521" t="s">
        <v>4244</v>
      </c>
      <c r="F521" t="s">
        <v>171</v>
      </c>
      <c r="G521" t="str">
        <f>"0"</f>
        <v>0</v>
      </c>
      <c r="K521" t="s">
        <v>1372</v>
      </c>
      <c r="L521" t="s">
        <v>1373</v>
      </c>
      <c r="M521" t="s">
        <v>176</v>
      </c>
      <c r="N521">
        <v>2018</v>
      </c>
      <c r="O521" t="s">
        <v>612</v>
      </c>
      <c r="P521" t="s">
        <v>178</v>
      </c>
      <c r="Q521" t="s">
        <v>172</v>
      </c>
      <c r="S521">
        <v>27031315</v>
      </c>
      <c r="T521" t="s">
        <v>196</v>
      </c>
      <c r="Y521" t="s">
        <v>613</v>
      </c>
      <c r="Z521" t="s">
        <v>614</v>
      </c>
      <c r="AA521" t="s">
        <v>615</v>
      </c>
      <c r="AB521" t="s">
        <v>259</v>
      </c>
      <c r="AC521" t="s">
        <v>4245</v>
      </c>
      <c r="AD521" t="s">
        <v>185</v>
      </c>
      <c r="AS521" t="str">
        <f>"0"</f>
        <v>0</v>
      </c>
      <c r="AT521" t="s">
        <v>188</v>
      </c>
      <c r="AU521" t="s">
        <v>647</v>
      </c>
      <c r="AV521" t="s">
        <v>190</v>
      </c>
      <c r="AW521" t="s">
        <v>264</v>
      </c>
      <c r="BM521" t="s">
        <v>4246</v>
      </c>
      <c r="BP521" t="s">
        <v>194</v>
      </c>
      <c r="BQ521" t="s">
        <v>195</v>
      </c>
      <c r="BS521">
        <v>14620</v>
      </c>
      <c r="BT521" t="s">
        <v>196</v>
      </c>
      <c r="BU521">
        <v>5857047258</v>
      </c>
      <c r="BZ521" t="s">
        <v>4246</v>
      </c>
      <c r="CC521" t="s">
        <v>194</v>
      </c>
      <c r="CD521" t="s">
        <v>195</v>
      </c>
      <c r="CF521">
        <v>14620</v>
      </c>
      <c r="CG521" t="s">
        <v>196</v>
      </c>
      <c r="CH521">
        <v>5857047258</v>
      </c>
      <c r="CM521" t="s">
        <v>4246</v>
      </c>
      <c r="CP521" t="s">
        <v>194</v>
      </c>
      <c r="CQ521" t="s">
        <v>195</v>
      </c>
      <c r="CS521">
        <v>14620</v>
      </c>
      <c r="CT521" t="s">
        <v>196</v>
      </c>
      <c r="CU521">
        <v>5857047258</v>
      </c>
    </row>
    <row r="522" spans="1:151" x14ac:dyDescent="0.2">
      <c r="A522">
        <v>25730</v>
      </c>
      <c r="B522" t="s">
        <v>2028</v>
      </c>
      <c r="C522" t="s">
        <v>4243</v>
      </c>
      <c r="D522" t="s">
        <v>3216</v>
      </c>
      <c r="E522" t="s">
        <v>4244</v>
      </c>
      <c r="F522" t="s">
        <v>171</v>
      </c>
      <c r="G522" t="str">
        <f>"0"</f>
        <v>0</v>
      </c>
      <c r="K522" t="s">
        <v>769</v>
      </c>
      <c r="L522" t="s">
        <v>770</v>
      </c>
      <c r="M522" t="s">
        <v>176</v>
      </c>
      <c r="N522">
        <v>2018</v>
      </c>
      <c r="O522" t="s">
        <v>612</v>
      </c>
      <c r="P522" t="s">
        <v>178</v>
      </c>
      <c r="Q522" t="s">
        <v>172</v>
      </c>
      <c r="S522">
        <v>27031315</v>
      </c>
      <c r="T522" t="s">
        <v>196</v>
      </c>
      <c r="Y522" t="s">
        <v>613</v>
      </c>
      <c r="Z522" t="s">
        <v>614</v>
      </c>
      <c r="AA522" t="s">
        <v>615</v>
      </c>
      <c r="AB522" t="s">
        <v>259</v>
      </c>
      <c r="AC522" t="s">
        <v>4245</v>
      </c>
      <c r="AD522" t="s">
        <v>185</v>
      </c>
      <c r="AS522" t="str">
        <f>"0"</f>
        <v>0</v>
      </c>
      <c r="AT522" t="s">
        <v>188</v>
      </c>
      <c r="AU522" t="s">
        <v>647</v>
      </c>
      <c r="AV522" t="s">
        <v>190</v>
      </c>
      <c r="AW522" t="s">
        <v>264</v>
      </c>
      <c r="BM522" t="s">
        <v>4246</v>
      </c>
      <c r="BP522" t="s">
        <v>194</v>
      </c>
      <c r="BQ522" t="s">
        <v>195</v>
      </c>
      <c r="BS522">
        <v>14620</v>
      </c>
      <c r="BT522" t="s">
        <v>196</v>
      </c>
      <c r="BU522">
        <v>5857047258</v>
      </c>
      <c r="BZ522" t="s">
        <v>4246</v>
      </c>
      <c r="CC522" t="s">
        <v>194</v>
      </c>
      <c r="CD522" t="s">
        <v>195</v>
      </c>
      <c r="CF522">
        <v>14620</v>
      </c>
      <c r="CG522" t="s">
        <v>196</v>
      </c>
      <c r="CH522">
        <v>5857047258</v>
      </c>
      <c r="CM522" t="s">
        <v>4246</v>
      </c>
      <c r="CP522" t="s">
        <v>194</v>
      </c>
      <c r="CQ522" t="s">
        <v>195</v>
      </c>
      <c r="CS522">
        <v>14620</v>
      </c>
      <c r="CT522" t="s">
        <v>196</v>
      </c>
      <c r="CU522">
        <v>5857047258</v>
      </c>
    </row>
    <row r="523" spans="1:151" x14ac:dyDescent="0.2">
      <c r="A523">
        <v>19412</v>
      </c>
      <c r="B523" t="s">
        <v>3958</v>
      </c>
      <c r="C523" t="s">
        <v>4247</v>
      </c>
      <c r="D523" t="s">
        <v>201</v>
      </c>
      <c r="E523" t="s">
        <v>4248</v>
      </c>
      <c r="F523" t="s">
        <v>171</v>
      </c>
      <c r="G523" t="s">
        <v>172</v>
      </c>
      <c r="H523" s="1">
        <v>35149</v>
      </c>
      <c r="I523" t="s">
        <v>221</v>
      </c>
      <c r="K523" t="s">
        <v>4249</v>
      </c>
      <c r="L523" t="s">
        <v>820</v>
      </c>
      <c r="M523" t="s">
        <v>176</v>
      </c>
      <c r="N523">
        <v>2017</v>
      </c>
      <c r="O523" t="s">
        <v>177</v>
      </c>
      <c r="P523" t="s">
        <v>178</v>
      </c>
      <c r="Q523" t="s">
        <v>172</v>
      </c>
      <c r="S523">
        <v>28857716</v>
      </c>
      <c r="T523" t="s">
        <v>196</v>
      </c>
      <c r="W523" t="s">
        <v>4250</v>
      </c>
      <c r="X523">
        <v>8602025742</v>
      </c>
      <c r="Y523" t="s">
        <v>186</v>
      </c>
      <c r="Z523" t="s">
        <v>282</v>
      </c>
      <c r="AA523">
        <v>2018</v>
      </c>
      <c r="AB523">
        <v>2018</v>
      </c>
      <c r="AC523" t="s">
        <v>696</v>
      </c>
      <c r="AD523" t="s">
        <v>185</v>
      </c>
      <c r="AM523" t="s">
        <v>960</v>
      </c>
      <c r="AN523" t="s">
        <v>412</v>
      </c>
      <c r="AS523">
        <v>3.72</v>
      </c>
      <c r="AT523" t="s">
        <v>188</v>
      </c>
      <c r="AU523" t="s">
        <v>189</v>
      </c>
      <c r="AV523" t="s">
        <v>190</v>
      </c>
      <c r="AW523" t="s">
        <v>264</v>
      </c>
      <c r="BM523" t="s">
        <v>4251</v>
      </c>
      <c r="BN523" t="s">
        <v>193</v>
      </c>
      <c r="BP523" t="s">
        <v>194</v>
      </c>
      <c r="BQ523" t="s">
        <v>195</v>
      </c>
      <c r="BS523">
        <v>14627</v>
      </c>
      <c r="BT523" t="s">
        <v>196</v>
      </c>
      <c r="BU523">
        <v>8609785742</v>
      </c>
      <c r="BZ523" t="s">
        <v>4252</v>
      </c>
      <c r="CC523" t="s">
        <v>4253</v>
      </c>
      <c r="CD523" t="s">
        <v>1508</v>
      </c>
      <c r="CF523" t="str">
        <f>"06107"</f>
        <v>06107</v>
      </c>
      <c r="CG523" t="s">
        <v>196</v>
      </c>
      <c r="CH523">
        <v>8605610006</v>
      </c>
      <c r="CM523" t="s">
        <v>4254</v>
      </c>
      <c r="CP523" t="s">
        <v>194</v>
      </c>
      <c r="CQ523" t="s">
        <v>195</v>
      </c>
      <c r="CS523">
        <v>14627</v>
      </c>
      <c r="CT523" t="s">
        <v>196</v>
      </c>
      <c r="CU523">
        <v>8609785742</v>
      </c>
      <c r="ED523" t="s">
        <v>1508</v>
      </c>
      <c r="EG523" t="s">
        <v>196</v>
      </c>
      <c r="EH523">
        <v>8605610006</v>
      </c>
      <c r="EM523" t="s">
        <v>4252</v>
      </c>
      <c r="EP523" t="s">
        <v>4253</v>
      </c>
      <c r="EQ523" t="s">
        <v>1508</v>
      </c>
      <c r="ES523" t="str">
        <f>"06107"</f>
        <v>06107</v>
      </c>
      <c r="ET523" t="s">
        <v>196</v>
      </c>
      <c r="EU523">
        <v>8605610006</v>
      </c>
    </row>
    <row r="524" spans="1:151" x14ac:dyDescent="0.2">
      <c r="A524">
        <v>14697</v>
      </c>
      <c r="B524" t="s">
        <v>3958</v>
      </c>
      <c r="C524" t="s">
        <v>4247</v>
      </c>
      <c r="D524" t="s">
        <v>201</v>
      </c>
      <c r="E524" t="s">
        <v>4248</v>
      </c>
      <c r="F524" t="s">
        <v>1502</v>
      </c>
      <c r="G524" t="s">
        <v>172</v>
      </c>
      <c r="H524" s="1">
        <v>35149</v>
      </c>
      <c r="I524" t="s">
        <v>221</v>
      </c>
      <c r="K524" t="s">
        <v>4255</v>
      </c>
      <c r="M524" t="s">
        <v>224</v>
      </c>
      <c r="N524">
        <v>2016</v>
      </c>
      <c r="O524" t="s">
        <v>410</v>
      </c>
      <c r="P524" t="s">
        <v>178</v>
      </c>
      <c r="Q524" t="s">
        <v>172</v>
      </c>
      <c r="S524">
        <v>28857716</v>
      </c>
      <c r="T524" t="s">
        <v>196</v>
      </c>
      <c r="W524" t="s">
        <v>4250</v>
      </c>
      <c r="X524">
        <v>8602025742</v>
      </c>
      <c r="Y524" t="s">
        <v>186</v>
      </c>
      <c r="Z524" t="s">
        <v>282</v>
      </c>
      <c r="AA524">
        <v>2018</v>
      </c>
      <c r="AB524">
        <v>2018</v>
      </c>
      <c r="AC524" t="s">
        <v>696</v>
      </c>
      <c r="AD524" t="s">
        <v>185</v>
      </c>
      <c r="AM524" t="s">
        <v>960</v>
      </c>
      <c r="AN524" t="s">
        <v>412</v>
      </c>
      <c r="AS524">
        <v>3.72</v>
      </c>
      <c r="AT524" t="s">
        <v>188</v>
      </c>
      <c r="AU524" t="s">
        <v>189</v>
      </c>
      <c r="AV524" t="s">
        <v>190</v>
      </c>
      <c r="AW524" t="s">
        <v>264</v>
      </c>
      <c r="BM524" t="s">
        <v>4251</v>
      </c>
      <c r="BN524" t="s">
        <v>193</v>
      </c>
      <c r="BP524" t="s">
        <v>194</v>
      </c>
      <c r="BQ524" t="s">
        <v>195</v>
      </c>
      <c r="BS524">
        <v>14627</v>
      </c>
      <c r="BT524" t="s">
        <v>196</v>
      </c>
      <c r="BU524">
        <v>8609785742</v>
      </c>
      <c r="BZ524" t="s">
        <v>4252</v>
      </c>
      <c r="CC524" t="s">
        <v>4253</v>
      </c>
      <c r="CD524" t="s">
        <v>1508</v>
      </c>
      <c r="CF524" t="str">
        <f>"06107"</f>
        <v>06107</v>
      </c>
      <c r="CG524" t="s">
        <v>196</v>
      </c>
      <c r="CH524">
        <v>8605610006</v>
      </c>
      <c r="CM524" t="s">
        <v>4254</v>
      </c>
      <c r="CP524" t="s">
        <v>194</v>
      </c>
      <c r="CQ524" t="s">
        <v>195</v>
      </c>
      <c r="CS524">
        <v>14627</v>
      </c>
      <c r="CT524" t="s">
        <v>196</v>
      </c>
      <c r="CU524">
        <v>8609785742</v>
      </c>
      <c r="ED524" t="s">
        <v>1508</v>
      </c>
      <c r="EG524" t="s">
        <v>196</v>
      </c>
      <c r="EH524">
        <v>8605610006</v>
      </c>
      <c r="EM524" t="s">
        <v>4252</v>
      </c>
      <c r="EP524" t="s">
        <v>4253</v>
      </c>
      <c r="EQ524" t="s">
        <v>1508</v>
      </c>
      <c r="ES524" t="str">
        <f>"06107"</f>
        <v>06107</v>
      </c>
      <c r="ET524" t="s">
        <v>196</v>
      </c>
      <c r="EU524">
        <v>8605610006</v>
      </c>
    </row>
    <row r="525" spans="1:151" x14ac:dyDescent="0.2">
      <c r="A525">
        <v>45471</v>
      </c>
      <c r="B525" t="s">
        <v>1616</v>
      </c>
      <c r="C525" t="s">
        <v>4256</v>
      </c>
      <c r="D525" t="s">
        <v>1418</v>
      </c>
      <c r="E525" t="s">
        <v>4257</v>
      </c>
      <c r="F525" t="s">
        <v>171</v>
      </c>
      <c r="G525" t="str">
        <f>"0"</f>
        <v>0</v>
      </c>
      <c r="H525" s="1">
        <v>38179</v>
      </c>
      <c r="I525" t="s">
        <v>4258</v>
      </c>
      <c r="K525" t="s">
        <v>882</v>
      </c>
      <c r="L525" t="s">
        <v>318</v>
      </c>
      <c r="M525" t="s">
        <v>255</v>
      </c>
      <c r="N525" t="s">
        <v>1165</v>
      </c>
      <c r="O525" t="s">
        <v>1214</v>
      </c>
      <c r="P525" t="s">
        <v>178</v>
      </c>
      <c r="Q525" t="s">
        <v>172</v>
      </c>
      <c r="R525" t="s">
        <v>510</v>
      </c>
      <c r="S525">
        <v>32308686</v>
      </c>
      <c r="BM525" t="s">
        <v>4259</v>
      </c>
    </row>
    <row r="526" spans="1:151" x14ac:dyDescent="0.2">
      <c r="A526">
        <v>20875</v>
      </c>
      <c r="B526" t="s">
        <v>2594</v>
      </c>
      <c r="C526" t="s">
        <v>4260</v>
      </c>
      <c r="D526" t="s">
        <v>1175</v>
      </c>
      <c r="E526" t="s">
        <v>4261</v>
      </c>
      <c r="F526" t="s">
        <v>171</v>
      </c>
      <c r="G526" t="s">
        <v>172</v>
      </c>
      <c r="H526" s="1">
        <v>35178</v>
      </c>
      <c r="I526" t="s">
        <v>221</v>
      </c>
      <c r="K526" t="s">
        <v>4262</v>
      </c>
      <c r="L526" t="s">
        <v>1257</v>
      </c>
      <c r="M526" t="s">
        <v>255</v>
      </c>
      <c r="N526">
        <v>2016</v>
      </c>
      <c r="O526" t="s">
        <v>883</v>
      </c>
      <c r="P526" t="s">
        <v>178</v>
      </c>
      <c r="Q526" t="s">
        <v>172</v>
      </c>
      <c r="S526">
        <v>28770435</v>
      </c>
      <c r="T526" t="s">
        <v>196</v>
      </c>
      <c r="W526" t="s">
        <v>4263</v>
      </c>
      <c r="X526">
        <v>2196809092</v>
      </c>
      <c r="Y526" t="s">
        <v>182</v>
      </c>
      <c r="Z526" t="s">
        <v>183</v>
      </c>
      <c r="AA526">
        <v>2018</v>
      </c>
      <c r="AB526">
        <v>2018</v>
      </c>
      <c r="AC526" t="s">
        <v>752</v>
      </c>
      <c r="AD526" t="s">
        <v>185</v>
      </c>
      <c r="AM526" t="s">
        <v>1180</v>
      </c>
      <c r="AS526">
        <v>3.53</v>
      </c>
      <c r="AT526" t="s">
        <v>188</v>
      </c>
      <c r="AU526" t="s">
        <v>189</v>
      </c>
      <c r="AV526" t="s">
        <v>190</v>
      </c>
      <c r="AW526" t="s">
        <v>264</v>
      </c>
      <c r="BM526" t="s">
        <v>4264</v>
      </c>
      <c r="BN526" t="s">
        <v>193</v>
      </c>
      <c r="BP526" t="s">
        <v>194</v>
      </c>
      <c r="BQ526" t="s">
        <v>195</v>
      </c>
      <c r="BS526">
        <v>14627</v>
      </c>
      <c r="BT526" t="s">
        <v>196</v>
      </c>
      <c r="BU526">
        <v>2193086319</v>
      </c>
      <c r="BZ526" t="s">
        <v>4265</v>
      </c>
      <c r="CC526" t="s">
        <v>4266</v>
      </c>
      <c r="CD526" t="s">
        <v>3845</v>
      </c>
      <c r="CF526">
        <v>46307</v>
      </c>
      <c r="CG526" t="s">
        <v>196</v>
      </c>
      <c r="CH526">
        <v>2196622962</v>
      </c>
      <c r="CM526" t="s">
        <v>4267</v>
      </c>
      <c r="CP526" t="s">
        <v>194</v>
      </c>
      <c r="CQ526" t="s">
        <v>195</v>
      </c>
      <c r="CS526">
        <v>14620</v>
      </c>
      <c r="CT526" t="s">
        <v>196</v>
      </c>
      <c r="CU526">
        <v>2193086319</v>
      </c>
      <c r="ED526" t="s">
        <v>3845</v>
      </c>
      <c r="EG526" t="s">
        <v>196</v>
      </c>
      <c r="EH526">
        <v>2196622962</v>
      </c>
      <c r="EM526" t="s">
        <v>4265</v>
      </c>
      <c r="EP526" t="s">
        <v>4266</v>
      </c>
      <c r="EQ526" t="s">
        <v>3845</v>
      </c>
      <c r="ES526">
        <v>46307</v>
      </c>
      <c r="ET526" t="s">
        <v>196</v>
      </c>
      <c r="EU526">
        <v>2196622962</v>
      </c>
    </row>
    <row r="527" spans="1:151" x14ac:dyDescent="0.2">
      <c r="A527">
        <v>12501</v>
      </c>
      <c r="B527" t="s">
        <v>4268</v>
      </c>
      <c r="C527" t="s">
        <v>4269</v>
      </c>
      <c r="E527" t="s">
        <v>4270</v>
      </c>
      <c r="F527" t="s">
        <v>171</v>
      </c>
      <c r="G527" t="s">
        <v>172</v>
      </c>
      <c r="H527" s="1">
        <v>34914</v>
      </c>
      <c r="I527" t="s">
        <v>173</v>
      </c>
      <c r="K527" t="s">
        <v>1840</v>
      </c>
      <c r="L527" t="s">
        <v>1841</v>
      </c>
      <c r="M527" t="s">
        <v>205</v>
      </c>
      <c r="N527">
        <v>2015</v>
      </c>
      <c r="O527" t="s">
        <v>1842</v>
      </c>
      <c r="P527" t="s">
        <v>178</v>
      </c>
      <c r="Q527" t="s">
        <v>172</v>
      </c>
      <c r="S527">
        <v>28217404</v>
      </c>
      <c r="T527" t="s">
        <v>196</v>
      </c>
      <c r="W527" t="s">
        <v>4271</v>
      </c>
      <c r="X527">
        <v>7166755683</v>
      </c>
      <c r="Y527" t="s">
        <v>186</v>
      </c>
      <c r="Z527" t="s">
        <v>282</v>
      </c>
      <c r="AA527">
        <v>2017</v>
      </c>
      <c r="AB527">
        <v>2017</v>
      </c>
      <c r="AC527" t="s">
        <v>396</v>
      </c>
      <c r="AD527" t="s">
        <v>185</v>
      </c>
      <c r="AM527" t="s">
        <v>1280</v>
      </c>
      <c r="AN527" t="s">
        <v>208</v>
      </c>
      <c r="AS527">
        <v>3.86</v>
      </c>
      <c r="AT527" t="s">
        <v>188</v>
      </c>
      <c r="AU527" t="s">
        <v>189</v>
      </c>
      <c r="AV527" t="s">
        <v>190</v>
      </c>
      <c r="AW527" t="s">
        <v>264</v>
      </c>
      <c r="BM527" t="s">
        <v>4272</v>
      </c>
      <c r="BN527" t="s">
        <v>487</v>
      </c>
      <c r="BP527" t="s">
        <v>194</v>
      </c>
      <c r="BQ527" t="s">
        <v>195</v>
      </c>
      <c r="BS527">
        <v>14627</v>
      </c>
      <c r="BT527" t="s">
        <v>196</v>
      </c>
      <c r="BU527">
        <v>7164492783</v>
      </c>
      <c r="BZ527" t="s">
        <v>4273</v>
      </c>
      <c r="CC527" t="s">
        <v>4274</v>
      </c>
      <c r="CD527" t="s">
        <v>195</v>
      </c>
      <c r="CF527">
        <v>14224</v>
      </c>
      <c r="CG527" t="s">
        <v>196</v>
      </c>
      <c r="CH527">
        <v>7166755683</v>
      </c>
      <c r="CM527" t="s">
        <v>4275</v>
      </c>
      <c r="CP527" t="s">
        <v>194</v>
      </c>
      <c r="CQ527" t="s">
        <v>195</v>
      </c>
      <c r="CS527">
        <v>14627</v>
      </c>
      <c r="CT527" t="s">
        <v>196</v>
      </c>
      <c r="CU527">
        <v>7164492783</v>
      </c>
      <c r="EM527" t="s">
        <v>4273</v>
      </c>
      <c r="EP527" t="s">
        <v>4274</v>
      </c>
      <c r="EQ527" t="s">
        <v>195</v>
      </c>
      <c r="ES527">
        <v>14224</v>
      </c>
      <c r="ET527" t="s">
        <v>196</v>
      </c>
      <c r="EU527">
        <v>7166755683</v>
      </c>
    </row>
    <row r="528" spans="1:151" x14ac:dyDescent="0.2">
      <c r="A528">
        <v>40526</v>
      </c>
      <c r="B528" t="s">
        <v>3315</v>
      </c>
      <c r="C528" t="s">
        <v>4276</v>
      </c>
      <c r="E528" t="s">
        <v>4277</v>
      </c>
      <c r="F528" t="s">
        <v>171</v>
      </c>
      <c r="G528" t="str">
        <f t="shared" ref="G528:G533" si="1">"0"</f>
        <v>0</v>
      </c>
      <c r="H528" s="1">
        <v>36583</v>
      </c>
      <c r="I528" t="s">
        <v>221</v>
      </c>
      <c r="K528" t="s">
        <v>1807</v>
      </c>
      <c r="L528" t="s">
        <v>633</v>
      </c>
      <c r="M528" t="s">
        <v>224</v>
      </c>
      <c r="N528">
        <v>2023</v>
      </c>
      <c r="O528" t="s">
        <v>597</v>
      </c>
      <c r="P528" t="s">
        <v>178</v>
      </c>
      <c r="Q528" t="s">
        <v>172</v>
      </c>
      <c r="S528">
        <v>31410373</v>
      </c>
      <c r="T528" t="s">
        <v>226</v>
      </c>
      <c r="Y528" t="str">
        <f>"06ESM"</f>
        <v>06ESM</v>
      </c>
      <c r="Z528" t="s">
        <v>470</v>
      </c>
      <c r="AA528" t="s">
        <v>259</v>
      </c>
      <c r="AB528" t="s">
        <v>260</v>
      </c>
      <c r="AC528" t="s">
        <v>4278</v>
      </c>
      <c r="AD528" t="s">
        <v>185</v>
      </c>
      <c r="AS528" t="str">
        <f>"0"</f>
        <v>0</v>
      </c>
      <c r="AU528" t="s">
        <v>472</v>
      </c>
      <c r="AV528" t="s">
        <v>473</v>
      </c>
      <c r="AW528" t="s">
        <v>264</v>
      </c>
      <c r="BO528" t="s">
        <v>2730</v>
      </c>
      <c r="BQ528" t="s">
        <v>195</v>
      </c>
      <c r="BZ528" t="s">
        <v>266</v>
      </c>
      <c r="CA528" t="s">
        <v>4279</v>
      </c>
      <c r="CB528" t="s">
        <v>267</v>
      </c>
      <c r="CD528" t="s">
        <v>195</v>
      </c>
      <c r="CF528">
        <v>14627</v>
      </c>
      <c r="CG528" t="s">
        <v>244</v>
      </c>
      <c r="CM528" t="s">
        <v>4280</v>
      </c>
      <c r="CN528" t="s">
        <v>4279</v>
      </c>
      <c r="CO528" t="s">
        <v>2730</v>
      </c>
      <c r="CP528" t="s">
        <v>241</v>
      </c>
      <c r="CQ528" t="s">
        <v>247</v>
      </c>
      <c r="CS528">
        <v>14607</v>
      </c>
      <c r="CT528" t="s">
        <v>244</v>
      </c>
      <c r="CU528" t="s">
        <v>4281</v>
      </c>
    </row>
    <row r="529" spans="1:151" x14ac:dyDescent="0.2">
      <c r="A529">
        <v>41966</v>
      </c>
      <c r="B529" t="s">
        <v>4282</v>
      </c>
      <c r="C529" t="s">
        <v>4283</v>
      </c>
      <c r="D529" t="s">
        <v>3657</v>
      </c>
      <c r="E529" t="s">
        <v>4284</v>
      </c>
      <c r="F529" t="s">
        <v>171</v>
      </c>
      <c r="G529" t="str">
        <f t="shared" si="1"/>
        <v>0</v>
      </c>
      <c r="H529" s="1">
        <v>37768</v>
      </c>
      <c r="I529" t="s">
        <v>221</v>
      </c>
      <c r="K529" t="s">
        <v>895</v>
      </c>
      <c r="L529" t="s">
        <v>1668</v>
      </c>
      <c r="M529" t="s">
        <v>224</v>
      </c>
      <c r="N529">
        <v>2024</v>
      </c>
      <c r="O529" t="s">
        <v>225</v>
      </c>
      <c r="P529" t="s">
        <v>178</v>
      </c>
      <c r="Q529" t="s">
        <v>172</v>
      </c>
      <c r="S529">
        <v>31980258</v>
      </c>
      <c r="T529" t="s">
        <v>226</v>
      </c>
      <c r="Y529" t="str">
        <f>"01AS"</f>
        <v>01AS</v>
      </c>
      <c r="Z529" t="s">
        <v>227</v>
      </c>
      <c r="AA529" t="s">
        <v>1572</v>
      </c>
      <c r="AB529" t="s">
        <v>1573</v>
      </c>
      <c r="AC529" t="s">
        <v>1662</v>
      </c>
      <c r="AD529" t="s">
        <v>185</v>
      </c>
      <c r="AE529" t="s">
        <v>678</v>
      </c>
      <c r="AS529">
        <v>3.69</v>
      </c>
      <c r="AU529" t="s">
        <v>472</v>
      </c>
      <c r="AV529" t="s">
        <v>823</v>
      </c>
      <c r="AW529" t="s">
        <v>264</v>
      </c>
      <c r="BO529" t="s">
        <v>4285</v>
      </c>
      <c r="BQ529" t="s">
        <v>195</v>
      </c>
      <c r="CD529" t="s">
        <v>195</v>
      </c>
      <c r="CM529" t="s">
        <v>4286</v>
      </c>
      <c r="CO529" t="s">
        <v>4285</v>
      </c>
      <c r="CP529" t="s">
        <v>4287</v>
      </c>
      <c r="CQ529" t="s">
        <v>4288</v>
      </c>
      <c r="CS529" t="str">
        <f>"02865-2306"</f>
        <v>02865-2306</v>
      </c>
      <c r="CT529" t="s">
        <v>244</v>
      </c>
      <c r="CU529" t="s">
        <v>4289</v>
      </c>
    </row>
    <row r="530" spans="1:151" x14ac:dyDescent="0.2">
      <c r="A530">
        <v>38787</v>
      </c>
      <c r="B530" t="s">
        <v>4282</v>
      </c>
      <c r="C530" t="s">
        <v>4283</v>
      </c>
      <c r="D530" t="s">
        <v>3657</v>
      </c>
      <c r="E530" t="s">
        <v>4284</v>
      </c>
      <c r="F530" t="s">
        <v>171</v>
      </c>
      <c r="G530" t="str">
        <f t="shared" si="1"/>
        <v>0</v>
      </c>
      <c r="H530" s="1">
        <v>37768</v>
      </c>
      <c r="I530" t="s">
        <v>221</v>
      </c>
      <c r="K530" t="s">
        <v>919</v>
      </c>
      <c r="L530" t="s">
        <v>920</v>
      </c>
      <c r="M530" t="s">
        <v>205</v>
      </c>
      <c r="N530">
        <v>2023</v>
      </c>
      <c r="O530" t="s">
        <v>921</v>
      </c>
      <c r="P530" t="s">
        <v>178</v>
      </c>
      <c r="Q530" t="s">
        <v>172</v>
      </c>
      <c r="S530">
        <v>31980258</v>
      </c>
      <c r="T530" t="s">
        <v>226</v>
      </c>
      <c r="Y530" t="str">
        <f>"01AS"</f>
        <v>01AS</v>
      </c>
      <c r="Z530" t="s">
        <v>227</v>
      </c>
      <c r="AA530" t="s">
        <v>1572</v>
      </c>
      <c r="AB530" t="s">
        <v>1573</v>
      </c>
      <c r="AC530" t="s">
        <v>1662</v>
      </c>
      <c r="AD530" t="s">
        <v>185</v>
      </c>
      <c r="AE530" t="s">
        <v>678</v>
      </c>
      <c r="AS530">
        <v>3.69</v>
      </c>
      <c r="AU530" t="s">
        <v>472</v>
      </c>
      <c r="AV530" t="s">
        <v>823</v>
      </c>
      <c r="AW530" t="s">
        <v>264</v>
      </c>
      <c r="BO530" t="s">
        <v>4285</v>
      </c>
      <c r="BQ530" t="s">
        <v>195</v>
      </c>
      <c r="CD530" t="s">
        <v>195</v>
      </c>
      <c r="CM530" t="s">
        <v>4286</v>
      </c>
      <c r="CO530" t="s">
        <v>4285</v>
      </c>
      <c r="CP530" t="s">
        <v>4287</v>
      </c>
      <c r="CQ530" t="s">
        <v>4288</v>
      </c>
      <c r="CS530" t="str">
        <f>"02865-2306"</f>
        <v>02865-2306</v>
      </c>
      <c r="CT530" t="s">
        <v>244</v>
      </c>
      <c r="CU530" t="s">
        <v>4289</v>
      </c>
    </row>
    <row r="531" spans="1:151" x14ac:dyDescent="0.2">
      <c r="A531">
        <v>38334</v>
      </c>
      <c r="B531" t="s">
        <v>4282</v>
      </c>
      <c r="C531" t="s">
        <v>4283</v>
      </c>
      <c r="D531" t="s">
        <v>3657</v>
      </c>
      <c r="E531" t="s">
        <v>4284</v>
      </c>
      <c r="F531" t="s">
        <v>171</v>
      </c>
      <c r="G531" t="str">
        <f t="shared" si="1"/>
        <v>0</v>
      </c>
      <c r="H531" s="1">
        <v>37768</v>
      </c>
      <c r="I531" t="s">
        <v>221</v>
      </c>
      <c r="K531" t="s">
        <v>277</v>
      </c>
      <c r="L531" t="s">
        <v>278</v>
      </c>
      <c r="M531" t="s">
        <v>224</v>
      </c>
      <c r="N531">
        <v>2023</v>
      </c>
      <c r="O531" t="s">
        <v>597</v>
      </c>
      <c r="P531" t="s">
        <v>178</v>
      </c>
      <c r="Q531" t="s">
        <v>172</v>
      </c>
      <c r="S531">
        <v>31980258</v>
      </c>
      <c r="T531" t="s">
        <v>226</v>
      </c>
      <c r="Y531" t="str">
        <f>"01AS"</f>
        <v>01AS</v>
      </c>
      <c r="Z531" t="s">
        <v>227</v>
      </c>
      <c r="AA531" t="s">
        <v>1572</v>
      </c>
      <c r="AB531" t="s">
        <v>1573</v>
      </c>
      <c r="AC531" t="s">
        <v>1662</v>
      </c>
      <c r="AD531" t="s">
        <v>185</v>
      </c>
      <c r="AE531" t="s">
        <v>678</v>
      </c>
      <c r="AS531">
        <v>3.69</v>
      </c>
      <c r="AU531" t="s">
        <v>472</v>
      </c>
      <c r="AV531" t="s">
        <v>823</v>
      </c>
      <c r="AW531" t="s">
        <v>264</v>
      </c>
      <c r="BO531" t="s">
        <v>4285</v>
      </c>
      <c r="BQ531" t="s">
        <v>195</v>
      </c>
      <c r="CD531" t="s">
        <v>195</v>
      </c>
      <c r="CM531" t="s">
        <v>4286</v>
      </c>
      <c r="CO531" t="s">
        <v>4285</v>
      </c>
      <c r="CP531" t="s">
        <v>4287</v>
      </c>
      <c r="CQ531" t="s">
        <v>4288</v>
      </c>
      <c r="CS531" t="str">
        <f>"02865-2306"</f>
        <v>02865-2306</v>
      </c>
      <c r="CT531" t="s">
        <v>244</v>
      </c>
      <c r="CU531" t="s">
        <v>4289</v>
      </c>
    </row>
    <row r="532" spans="1:151" x14ac:dyDescent="0.2">
      <c r="A532">
        <v>41455</v>
      </c>
      <c r="B532" t="s">
        <v>4290</v>
      </c>
      <c r="C532" t="s">
        <v>4291</v>
      </c>
      <c r="D532" t="s">
        <v>201</v>
      </c>
      <c r="E532" t="s">
        <v>4292</v>
      </c>
      <c r="F532" t="s">
        <v>171</v>
      </c>
      <c r="G532" t="str">
        <f t="shared" si="1"/>
        <v>0</v>
      </c>
      <c r="H532" s="1">
        <v>37178</v>
      </c>
      <c r="I532" t="s">
        <v>221</v>
      </c>
      <c r="K532" t="s">
        <v>882</v>
      </c>
      <c r="L532" t="s">
        <v>318</v>
      </c>
      <c r="M532" t="s">
        <v>255</v>
      </c>
      <c r="N532" t="s">
        <v>256</v>
      </c>
      <c r="O532" t="s">
        <v>257</v>
      </c>
      <c r="P532" t="s">
        <v>178</v>
      </c>
      <c r="Q532" t="s">
        <v>172</v>
      </c>
      <c r="R532" t="s">
        <v>510</v>
      </c>
      <c r="S532">
        <v>31819541</v>
      </c>
      <c r="BL532" t="s">
        <v>474</v>
      </c>
      <c r="BM532" t="s">
        <v>4293</v>
      </c>
    </row>
    <row r="533" spans="1:151" x14ac:dyDescent="0.2">
      <c r="A533">
        <v>46705</v>
      </c>
      <c r="B533" t="s">
        <v>4294</v>
      </c>
      <c r="C533" t="s">
        <v>4295</v>
      </c>
      <c r="D533" t="s">
        <v>4296</v>
      </c>
      <c r="E533" t="s">
        <v>4297</v>
      </c>
      <c r="F533" t="s">
        <v>171</v>
      </c>
      <c r="G533" t="str">
        <f t="shared" si="1"/>
        <v>0</v>
      </c>
      <c r="H533" s="1">
        <v>38782</v>
      </c>
      <c r="I533" t="s">
        <v>221</v>
      </c>
      <c r="K533" t="s">
        <v>515</v>
      </c>
      <c r="L533" t="s">
        <v>516</v>
      </c>
      <c r="M533" t="s">
        <v>176</v>
      </c>
      <c r="N533">
        <v>2026</v>
      </c>
      <c r="O533" t="s">
        <v>508</v>
      </c>
      <c r="P533" t="s">
        <v>509</v>
      </c>
      <c r="Q533" t="s">
        <v>172</v>
      </c>
      <c r="S533">
        <v>32839678</v>
      </c>
      <c r="T533" t="s">
        <v>226</v>
      </c>
      <c r="Y533" t="str">
        <f>"04HSEAS"</f>
        <v>04HSEAS</v>
      </c>
      <c r="Z533" t="s">
        <v>499</v>
      </c>
      <c r="AA533" t="s">
        <v>833</v>
      </c>
      <c r="AB533" t="s">
        <v>834</v>
      </c>
      <c r="AC533" t="s">
        <v>3358</v>
      </c>
      <c r="AD533" t="s">
        <v>172</v>
      </c>
      <c r="AS533">
        <v>3.21</v>
      </c>
      <c r="AU533" t="s">
        <v>472</v>
      </c>
      <c r="AV533" t="s">
        <v>473</v>
      </c>
      <c r="AW533" t="s">
        <v>264</v>
      </c>
      <c r="BM533" t="s">
        <v>4298</v>
      </c>
      <c r="BN533" t="s">
        <v>239</v>
      </c>
      <c r="BO533" t="s">
        <v>4299</v>
      </c>
      <c r="BP533" t="s">
        <v>241</v>
      </c>
      <c r="BQ533" t="s">
        <v>195</v>
      </c>
      <c r="BS533">
        <v>14627</v>
      </c>
      <c r="CD533" t="s">
        <v>195</v>
      </c>
      <c r="CM533" t="s">
        <v>4300</v>
      </c>
      <c r="CO533" t="s">
        <v>4299</v>
      </c>
      <c r="CP533" t="s">
        <v>4301</v>
      </c>
      <c r="CQ533" t="s">
        <v>571</v>
      </c>
      <c r="CS533" t="s">
        <v>4302</v>
      </c>
      <c r="CT533" t="s">
        <v>244</v>
      </c>
      <c r="CU533" t="s">
        <v>4303</v>
      </c>
    </row>
    <row r="534" spans="1:151" x14ac:dyDescent="0.2">
      <c r="A534">
        <v>23688</v>
      </c>
      <c r="B534" t="s">
        <v>976</v>
      </c>
      <c r="C534" t="s">
        <v>4304</v>
      </c>
      <c r="D534" t="s">
        <v>4305</v>
      </c>
      <c r="E534" t="s">
        <v>4306</v>
      </c>
      <c r="F534" t="s">
        <v>171</v>
      </c>
      <c r="G534" t="s">
        <v>172</v>
      </c>
      <c r="H534" s="1">
        <v>35400</v>
      </c>
      <c r="I534" t="s">
        <v>173</v>
      </c>
      <c r="K534" t="s">
        <v>4307</v>
      </c>
      <c r="L534" t="s">
        <v>2515</v>
      </c>
      <c r="M534" t="s">
        <v>176</v>
      </c>
      <c r="N534">
        <v>2018</v>
      </c>
      <c r="O534" t="s">
        <v>612</v>
      </c>
      <c r="P534" t="s">
        <v>178</v>
      </c>
      <c r="Q534" t="s">
        <v>172</v>
      </c>
      <c r="S534">
        <v>29291922</v>
      </c>
      <c r="T534" t="s">
        <v>226</v>
      </c>
      <c r="Y534" t="str">
        <f>"07SMD"</f>
        <v>07SMD</v>
      </c>
      <c r="Z534" t="s">
        <v>849</v>
      </c>
      <c r="AA534" t="s">
        <v>3401</v>
      </c>
      <c r="AC534" t="s">
        <v>3402</v>
      </c>
      <c r="AD534" t="s">
        <v>185</v>
      </c>
      <c r="AS534" t="str">
        <f>"0"</f>
        <v>0</v>
      </c>
      <c r="AU534" t="s">
        <v>235</v>
      </c>
      <c r="AV534" t="s">
        <v>236</v>
      </c>
      <c r="AW534" t="s">
        <v>264</v>
      </c>
      <c r="BO534" t="s">
        <v>4308</v>
      </c>
      <c r="BQ534" t="s">
        <v>195</v>
      </c>
      <c r="CD534" t="s">
        <v>195</v>
      </c>
      <c r="CM534" t="s">
        <v>4309</v>
      </c>
      <c r="CO534" t="s">
        <v>4308</v>
      </c>
      <c r="CP534" t="s">
        <v>4310</v>
      </c>
      <c r="CQ534" t="s">
        <v>247</v>
      </c>
      <c r="CS534">
        <v>14225</v>
      </c>
      <c r="CT534" t="s">
        <v>244</v>
      </c>
      <c r="CU534" t="s">
        <v>4311</v>
      </c>
    </row>
    <row r="535" spans="1:151" x14ac:dyDescent="0.2">
      <c r="A535">
        <v>24895</v>
      </c>
      <c r="B535" t="s">
        <v>2416</v>
      </c>
      <c r="C535" t="s">
        <v>4312</v>
      </c>
      <c r="E535" t="s">
        <v>4313</v>
      </c>
      <c r="F535" t="s">
        <v>171</v>
      </c>
      <c r="K535" t="s">
        <v>1372</v>
      </c>
      <c r="L535" t="s">
        <v>1373</v>
      </c>
      <c r="M535" t="s">
        <v>176</v>
      </c>
      <c r="N535">
        <v>2017</v>
      </c>
      <c r="O535" t="s">
        <v>177</v>
      </c>
      <c r="P535" t="s">
        <v>178</v>
      </c>
      <c r="Q535" t="s">
        <v>172</v>
      </c>
    </row>
    <row r="536" spans="1:151" x14ac:dyDescent="0.2">
      <c r="A536">
        <v>27995</v>
      </c>
      <c r="B536" t="s">
        <v>4314</v>
      </c>
      <c r="C536" t="s">
        <v>4312</v>
      </c>
      <c r="E536" t="s">
        <v>4315</v>
      </c>
      <c r="F536" t="s">
        <v>171</v>
      </c>
      <c r="G536" t="str">
        <f>"0"</f>
        <v>0</v>
      </c>
      <c r="K536" t="s">
        <v>1372</v>
      </c>
      <c r="L536" t="s">
        <v>1373</v>
      </c>
      <c r="M536" t="s">
        <v>176</v>
      </c>
      <c r="N536">
        <v>2019</v>
      </c>
      <c r="O536" t="s">
        <v>482</v>
      </c>
      <c r="P536" t="s">
        <v>178</v>
      </c>
      <c r="Q536" t="s">
        <v>172</v>
      </c>
      <c r="S536">
        <v>31303583</v>
      </c>
      <c r="T536" t="s">
        <v>2640</v>
      </c>
      <c r="U536" t="s">
        <v>180</v>
      </c>
      <c r="V536" s="2">
        <v>43273</v>
      </c>
      <c r="W536" t="s">
        <v>4316</v>
      </c>
      <c r="X536" t="s">
        <v>4317</v>
      </c>
      <c r="Y536" t="s">
        <v>613</v>
      </c>
      <c r="Z536" t="s">
        <v>614</v>
      </c>
      <c r="AA536" t="s">
        <v>615</v>
      </c>
      <c r="AB536" t="s">
        <v>259</v>
      </c>
      <c r="AC536" t="s">
        <v>2643</v>
      </c>
      <c r="AD536" t="s">
        <v>185</v>
      </c>
      <c r="AS536" t="str">
        <f>"0"</f>
        <v>0</v>
      </c>
      <c r="AT536" t="s">
        <v>188</v>
      </c>
      <c r="AU536" t="s">
        <v>647</v>
      </c>
      <c r="AV536" t="s">
        <v>190</v>
      </c>
      <c r="AW536" t="s">
        <v>191</v>
      </c>
      <c r="BM536" t="s">
        <v>4318</v>
      </c>
      <c r="BP536" t="s">
        <v>194</v>
      </c>
      <c r="BQ536" t="s">
        <v>195</v>
      </c>
      <c r="BS536">
        <v>14623</v>
      </c>
      <c r="BT536" t="s">
        <v>196</v>
      </c>
    </row>
    <row r="537" spans="1:151" x14ac:dyDescent="0.2">
      <c r="A537">
        <v>25788</v>
      </c>
      <c r="B537" t="s">
        <v>4319</v>
      </c>
      <c r="C537" t="s">
        <v>4320</v>
      </c>
      <c r="D537" t="s">
        <v>4321</v>
      </c>
      <c r="E537" t="s">
        <v>4322</v>
      </c>
      <c r="F537" t="s">
        <v>171</v>
      </c>
      <c r="G537" t="str">
        <f>"0"</f>
        <v>0</v>
      </c>
      <c r="K537" t="s">
        <v>3300</v>
      </c>
      <c r="L537" t="s">
        <v>3174</v>
      </c>
      <c r="M537" t="s">
        <v>224</v>
      </c>
      <c r="N537">
        <v>2018</v>
      </c>
      <c r="O537" t="s">
        <v>354</v>
      </c>
      <c r="P537" t="s">
        <v>178</v>
      </c>
      <c r="Q537" t="s">
        <v>172</v>
      </c>
      <c r="S537">
        <v>30805859</v>
      </c>
      <c r="T537" t="s">
        <v>196</v>
      </c>
      <c r="W537" t="s">
        <v>4323</v>
      </c>
      <c r="X537">
        <v>9143108558</v>
      </c>
      <c r="Y537" t="s">
        <v>186</v>
      </c>
      <c r="Z537" t="s">
        <v>282</v>
      </c>
      <c r="AA537">
        <v>2021</v>
      </c>
      <c r="AB537">
        <v>2021</v>
      </c>
      <c r="AC537" t="s">
        <v>283</v>
      </c>
      <c r="AD537" t="s">
        <v>172</v>
      </c>
      <c r="AS537">
        <v>3.57</v>
      </c>
      <c r="AT537" t="s">
        <v>188</v>
      </c>
      <c r="AU537" t="s">
        <v>189</v>
      </c>
      <c r="AV537" t="s">
        <v>190</v>
      </c>
      <c r="AW537" t="s">
        <v>952</v>
      </c>
      <c r="BM537" t="s">
        <v>4324</v>
      </c>
      <c r="BN537" t="s">
        <v>193</v>
      </c>
      <c r="BP537" t="s">
        <v>194</v>
      </c>
      <c r="BQ537" t="s">
        <v>195</v>
      </c>
      <c r="BS537">
        <v>14627</v>
      </c>
      <c r="BT537" t="s">
        <v>196</v>
      </c>
      <c r="BU537">
        <v>9143108558</v>
      </c>
      <c r="BZ537" t="s">
        <v>4325</v>
      </c>
      <c r="CC537" t="s">
        <v>4326</v>
      </c>
      <c r="CD537" t="s">
        <v>195</v>
      </c>
      <c r="CF537">
        <v>10530</v>
      </c>
      <c r="CG537" t="s">
        <v>196</v>
      </c>
      <c r="CH537">
        <v>9146184406</v>
      </c>
      <c r="CM537" t="s">
        <v>4327</v>
      </c>
      <c r="CP537" t="s">
        <v>194</v>
      </c>
      <c r="CQ537" t="s">
        <v>195</v>
      </c>
      <c r="CS537">
        <v>14627</v>
      </c>
      <c r="CT537" t="s">
        <v>196</v>
      </c>
      <c r="CU537">
        <v>9142180579</v>
      </c>
      <c r="DM537" t="s">
        <v>4328</v>
      </c>
      <c r="DP537" t="s">
        <v>1008</v>
      </c>
      <c r="DQ537" t="s">
        <v>195</v>
      </c>
      <c r="DR537" t="s">
        <v>1053</v>
      </c>
      <c r="DS537">
        <v>10530</v>
      </c>
      <c r="DT537" t="s">
        <v>226</v>
      </c>
      <c r="DU537">
        <v>9142180579</v>
      </c>
      <c r="DW537">
        <v>9143108558</v>
      </c>
      <c r="DX537" t="s">
        <v>4329</v>
      </c>
      <c r="DY537" t="s">
        <v>406</v>
      </c>
      <c r="ED537" t="s">
        <v>195</v>
      </c>
      <c r="EG537" t="s">
        <v>196</v>
      </c>
      <c r="EH537">
        <v>9146184406</v>
      </c>
      <c r="EM537" t="s">
        <v>4325</v>
      </c>
      <c r="EP537" t="s">
        <v>4326</v>
      </c>
      <c r="EQ537" t="s">
        <v>195</v>
      </c>
      <c r="ES537">
        <v>10530</v>
      </c>
      <c r="ET537" t="s">
        <v>196</v>
      </c>
      <c r="EU537">
        <v>9146184406</v>
      </c>
    </row>
    <row r="538" spans="1:151" x14ac:dyDescent="0.2">
      <c r="A538">
        <v>25634</v>
      </c>
      <c r="B538" t="s">
        <v>2919</v>
      </c>
      <c r="C538" t="s">
        <v>4330</v>
      </c>
      <c r="D538" t="s">
        <v>940</v>
      </c>
      <c r="E538" t="s">
        <v>4331</v>
      </c>
      <c r="F538" t="s">
        <v>171</v>
      </c>
      <c r="G538" t="s">
        <v>172</v>
      </c>
      <c r="H538" s="1">
        <v>35944</v>
      </c>
      <c r="I538" t="s">
        <v>221</v>
      </c>
      <c r="K538" t="s">
        <v>4332</v>
      </c>
      <c r="L538" t="s">
        <v>820</v>
      </c>
      <c r="M538" t="s">
        <v>306</v>
      </c>
      <c r="N538">
        <v>2018</v>
      </c>
      <c r="O538" t="s">
        <v>307</v>
      </c>
      <c r="P538" t="s">
        <v>178</v>
      </c>
      <c r="Q538" t="s">
        <v>172</v>
      </c>
      <c r="S538">
        <v>29943357</v>
      </c>
      <c r="T538" t="s">
        <v>196</v>
      </c>
      <c r="W538" t="s">
        <v>4333</v>
      </c>
      <c r="X538">
        <v>5168836045</v>
      </c>
      <c r="Y538" t="s">
        <v>186</v>
      </c>
      <c r="Z538" t="s">
        <v>282</v>
      </c>
      <c r="AA538">
        <v>2020</v>
      </c>
      <c r="AB538">
        <v>2020</v>
      </c>
      <c r="AC538" t="s">
        <v>396</v>
      </c>
      <c r="AD538" t="s">
        <v>185</v>
      </c>
      <c r="AM538" t="s">
        <v>4334</v>
      </c>
      <c r="AS538">
        <v>3.7</v>
      </c>
      <c r="AT538" t="s">
        <v>188</v>
      </c>
      <c r="AU538" t="s">
        <v>189</v>
      </c>
      <c r="AV538" t="s">
        <v>190</v>
      </c>
      <c r="AW538" t="s">
        <v>237</v>
      </c>
      <c r="BM538" t="s">
        <v>4335</v>
      </c>
      <c r="BP538" t="s">
        <v>4336</v>
      </c>
      <c r="BQ538" t="s">
        <v>195</v>
      </c>
      <c r="BS538">
        <v>11050</v>
      </c>
      <c r="BT538" t="s">
        <v>196</v>
      </c>
      <c r="BU538">
        <v>5167131998</v>
      </c>
      <c r="BZ538" t="s">
        <v>4337</v>
      </c>
      <c r="CC538" t="s">
        <v>4336</v>
      </c>
      <c r="CD538" t="s">
        <v>195</v>
      </c>
      <c r="CF538">
        <v>11050</v>
      </c>
      <c r="CG538" t="s">
        <v>196</v>
      </c>
      <c r="CH538" t="s">
        <v>4338</v>
      </c>
      <c r="CM538" t="s">
        <v>1747</v>
      </c>
      <c r="CP538" t="s">
        <v>4339</v>
      </c>
      <c r="CQ538" t="s">
        <v>195</v>
      </c>
      <c r="CS538">
        <v>14627</v>
      </c>
      <c r="CT538" t="s">
        <v>196</v>
      </c>
      <c r="CU538">
        <v>5167131998</v>
      </c>
      <c r="ED538" t="s">
        <v>195</v>
      </c>
      <c r="EG538" t="s">
        <v>196</v>
      </c>
      <c r="EH538" t="s">
        <v>4338</v>
      </c>
      <c r="EM538" t="s">
        <v>4337</v>
      </c>
      <c r="EP538" t="s">
        <v>4336</v>
      </c>
      <c r="EQ538" t="s">
        <v>195</v>
      </c>
      <c r="ES538">
        <v>11050</v>
      </c>
      <c r="ET538" t="s">
        <v>196</v>
      </c>
      <c r="EU538" t="s">
        <v>4338</v>
      </c>
    </row>
    <row r="539" spans="1:151" x14ac:dyDescent="0.2">
      <c r="A539">
        <v>41388</v>
      </c>
      <c r="B539" t="s">
        <v>4340</v>
      </c>
      <c r="C539" t="s">
        <v>4341</v>
      </c>
      <c r="D539" t="s">
        <v>4342</v>
      </c>
      <c r="E539" t="s">
        <v>4343</v>
      </c>
      <c r="F539" t="s">
        <v>171</v>
      </c>
      <c r="G539" t="str">
        <f>"0"</f>
        <v>0</v>
      </c>
      <c r="H539" s="1">
        <v>38115</v>
      </c>
      <c r="I539" t="s">
        <v>221</v>
      </c>
      <c r="K539" t="s">
        <v>222</v>
      </c>
      <c r="L539" t="s">
        <v>223</v>
      </c>
      <c r="M539" t="s">
        <v>224</v>
      </c>
      <c r="N539">
        <v>2024</v>
      </c>
      <c r="O539" t="s">
        <v>225</v>
      </c>
      <c r="P539" t="s">
        <v>363</v>
      </c>
      <c r="Q539" t="s">
        <v>172</v>
      </c>
      <c r="S539">
        <v>32632743</v>
      </c>
      <c r="T539" t="s">
        <v>226</v>
      </c>
      <c r="Y539" t="str">
        <f>"01AS"</f>
        <v>01AS</v>
      </c>
      <c r="Z539" t="s">
        <v>227</v>
      </c>
      <c r="AA539" t="s">
        <v>4344</v>
      </c>
      <c r="AB539" t="s">
        <v>4345</v>
      </c>
      <c r="AC539" t="s">
        <v>1451</v>
      </c>
      <c r="AD539" t="s">
        <v>172</v>
      </c>
      <c r="AS539">
        <v>3</v>
      </c>
      <c r="AU539" t="s">
        <v>472</v>
      </c>
      <c r="AV539" t="s">
        <v>473</v>
      </c>
      <c r="AW539" t="s">
        <v>264</v>
      </c>
      <c r="BM539" t="s">
        <v>4346</v>
      </c>
      <c r="BN539" t="s">
        <v>239</v>
      </c>
      <c r="BO539" t="s">
        <v>4347</v>
      </c>
      <c r="BP539" t="s">
        <v>241</v>
      </c>
      <c r="BQ539" t="s">
        <v>195</v>
      </c>
      <c r="BS539">
        <v>14627</v>
      </c>
      <c r="CD539" t="s">
        <v>195</v>
      </c>
      <c r="CM539" t="s">
        <v>4348</v>
      </c>
      <c r="CO539" t="s">
        <v>4347</v>
      </c>
      <c r="CP539" t="s">
        <v>241</v>
      </c>
      <c r="CQ539" t="s">
        <v>247</v>
      </c>
      <c r="CS539" t="s">
        <v>4349</v>
      </c>
      <c r="CT539" t="s">
        <v>244</v>
      </c>
      <c r="CU539" t="s">
        <v>4350</v>
      </c>
    </row>
    <row r="540" spans="1:151" x14ac:dyDescent="0.2">
      <c r="A540">
        <v>41112</v>
      </c>
      <c r="B540" t="s">
        <v>4351</v>
      </c>
      <c r="C540" t="s">
        <v>4352</v>
      </c>
      <c r="D540" t="s">
        <v>2324</v>
      </c>
      <c r="E540" t="s">
        <v>4353</v>
      </c>
      <c r="F540" t="s">
        <v>171</v>
      </c>
      <c r="G540" t="str">
        <f>"0"</f>
        <v>0</v>
      </c>
      <c r="H540" s="1">
        <v>37751</v>
      </c>
      <c r="I540" t="s">
        <v>221</v>
      </c>
      <c r="K540" t="s">
        <v>4354</v>
      </c>
      <c r="L540" t="s">
        <v>4355</v>
      </c>
      <c r="M540" t="s">
        <v>176</v>
      </c>
      <c r="N540">
        <v>2024</v>
      </c>
      <c r="O540" t="s">
        <v>319</v>
      </c>
      <c r="P540" t="s">
        <v>178</v>
      </c>
      <c r="Q540" t="s">
        <v>172</v>
      </c>
      <c r="S540">
        <v>32040920</v>
      </c>
      <c r="T540" t="s">
        <v>226</v>
      </c>
      <c r="Y540" t="str">
        <f>"01AS"</f>
        <v>01AS</v>
      </c>
      <c r="Z540" t="s">
        <v>227</v>
      </c>
      <c r="AA540" t="s">
        <v>320</v>
      </c>
      <c r="AB540" t="s">
        <v>321</v>
      </c>
      <c r="AC540" t="s">
        <v>4356</v>
      </c>
      <c r="AD540" t="s">
        <v>185</v>
      </c>
      <c r="AE540" t="s">
        <v>323</v>
      </c>
      <c r="AS540">
        <v>3.63</v>
      </c>
      <c r="AU540" t="s">
        <v>235</v>
      </c>
      <c r="AV540" t="s">
        <v>236</v>
      </c>
      <c r="AW540" t="s">
        <v>264</v>
      </c>
      <c r="BM540" t="s">
        <v>4357</v>
      </c>
      <c r="BN540" t="s">
        <v>239</v>
      </c>
      <c r="BO540" t="s">
        <v>4358</v>
      </c>
      <c r="BP540" t="s">
        <v>241</v>
      </c>
      <c r="BQ540" t="s">
        <v>195</v>
      </c>
      <c r="BS540">
        <v>14627</v>
      </c>
      <c r="CD540" t="s">
        <v>195</v>
      </c>
      <c r="CM540" t="s">
        <v>4359</v>
      </c>
      <c r="CO540" t="s">
        <v>4358</v>
      </c>
      <c r="CP540" t="s">
        <v>4360</v>
      </c>
      <c r="CQ540" t="s">
        <v>4361</v>
      </c>
      <c r="CS540" t="s">
        <v>4362</v>
      </c>
      <c r="CT540" t="s">
        <v>244</v>
      </c>
      <c r="CU540" t="s">
        <v>4363</v>
      </c>
    </row>
    <row r="541" spans="1:151" x14ac:dyDescent="0.2">
      <c r="A541">
        <v>42210</v>
      </c>
      <c r="B541" t="s">
        <v>4351</v>
      </c>
      <c r="C541" t="s">
        <v>4352</v>
      </c>
      <c r="D541" t="s">
        <v>2324</v>
      </c>
      <c r="E541" t="s">
        <v>4353</v>
      </c>
      <c r="F541" t="s">
        <v>171</v>
      </c>
      <c r="G541" t="str">
        <f>"0"</f>
        <v>0</v>
      </c>
      <c r="H541" s="1">
        <v>37751</v>
      </c>
      <c r="I541" t="s">
        <v>221</v>
      </c>
      <c r="K541" t="s">
        <v>4364</v>
      </c>
      <c r="L541" t="s">
        <v>318</v>
      </c>
      <c r="M541" t="s">
        <v>224</v>
      </c>
      <c r="N541">
        <v>2024</v>
      </c>
      <c r="O541" t="s">
        <v>225</v>
      </c>
      <c r="P541" t="s">
        <v>178</v>
      </c>
      <c r="Q541" t="s">
        <v>172</v>
      </c>
      <c r="S541">
        <v>32040920</v>
      </c>
      <c r="T541" t="s">
        <v>226</v>
      </c>
      <c r="Y541" t="str">
        <f>"01AS"</f>
        <v>01AS</v>
      </c>
      <c r="Z541" t="s">
        <v>227</v>
      </c>
      <c r="AA541" t="s">
        <v>320</v>
      </c>
      <c r="AB541" t="s">
        <v>321</v>
      </c>
      <c r="AC541" t="s">
        <v>4356</v>
      </c>
      <c r="AD541" t="s">
        <v>185</v>
      </c>
      <c r="AE541" t="s">
        <v>323</v>
      </c>
      <c r="AS541">
        <v>3.63</v>
      </c>
      <c r="AU541" t="s">
        <v>235</v>
      </c>
      <c r="AV541" t="s">
        <v>236</v>
      </c>
      <c r="AW541" t="s">
        <v>264</v>
      </c>
      <c r="BM541" t="s">
        <v>4357</v>
      </c>
      <c r="BN541" t="s">
        <v>239</v>
      </c>
      <c r="BO541" t="s">
        <v>4358</v>
      </c>
      <c r="BP541" t="s">
        <v>241</v>
      </c>
      <c r="BQ541" t="s">
        <v>195</v>
      </c>
      <c r="BS541">
        <v>14627</v>
      </c>
      <c r="CD541" t="s">
        <v>195</v>
      </c>
      <c r="CM541" t="s">
        <v>4359</v>
      </c>
      <c r="CO541" t="s">
        <v>4358</v>
      </c>
      <c r="CP541" t="s">
        <v>4360</v>
      </c>
      <c r="CQ541" t="s">
        <v>4361</v>
      </c>
      <c r="CS541" t="s">
        <v>4362</v>
      </c>
      <c r="CT541" t="s">
        <v>244</v>
      </c>
      <c r="CU541" t="s">
        <v>4363</v>
      </c>
    </row>
    <row r="542" spans="1:151" x14ac:dyDescent="0.2">
      <c r="A542">
        <v>27933</v>
      </c>
      <c r="B542" t="s">
        <v>4365</v>
      </c>
      <c r="C542" t="s">
        <v>4366</v>
      </c>
      <c r="D542" t="s">
        <v>1968</v>
      </c>
      <c r="E542" t="s">
        <v>4367</v>
      </c>
      <c r="F542" t="s">
        <v>171</v>
      </c>
      <c r="G542" t="str">
        <f>"0"</f>
        <v>0</v>
      </c>
      <c r="K542" t="s">
        <v>610</v>
      </c>
      <c r="L542" t="s">
        <v>969</v>
      </c>
      <c r="M542" t="s">
        <v>176</v>
      </c>
      <c r="N542">
        <v>2019</v>
      </c>
      <c r="O542" t="s">
        <v>482</v>
      </c>
      <c r="P542" t="s">
        <v>178</v>
      </c>
      <c r="Q542" t="s">
        <v>172</v>
      </c>
      <c r="R542" t="s">
        <v>510</v>
      </c>
      <c r="S542">
        <v>21412660</v>
      </c>
      <c r="BM542" t="s">
        <v>4368</v>
      </c>
    </row>
    <row r="543" spans="1:151" x14ac:dyDescent="0.2">
      <c r="A543">
        <v>23420</v>
      </c>
      <c r="B543" t="s">
        <v>4369</v>
      </c>
      <c r="C543" t="s">
        <v>4370</v>
      </c>
      <c r="D543" t="s">
        <v>654</v>
      </c>
      <c r="E543" t="s">
        <v>4371</v>
      </c>
      <c r="F543" t="s">
        <v>171</v>
      </c>
      <c r="G543" t="s">
        <v>172</v>
      </c>
      <c r="H543" s="1">
        <v>35238</v>
      </c>
      <c r="I543" t="s">
        <v>173</v>
      </c>
      <c r="K543" t="s">
        <v>4372</v>
      </c>
      <c r="L543" t="s">
        <v>1731</v>
      </c>
      <c r="M543" t="s">
        <v>306</v>
      </c>
      <c r="N543">
        <v>2017</v>
      </c>
      <c r="O543" t="s">
        <v>646</v>
      </c>
      <c r="P543" t="s">
        <v>178</v>
      </c>
      <c r="Q543" t="s">
        <v>172</v>
      </c>
      <c r="S543">
        <v>29265596</v>
      </c>
      <c r="T543" t="s">
        <v>196</v>
      </c>
      <c r="W543" t="s">
        <v>4373</v>
      </c>
      <c r="X543">
        <v>6026904333</v>
      </c>
      <c r="Y543" t="s">
        <v>186</v>
      </c>
      <c r="Z543" t="s">
        <v>282</v>
      </c>
      <c r="AA543">
        <v>2019</v>
      </c>
      <c r="AB543">
        <v>2019</v>
      </c>
      <c r="AC543" t="s">
        <v>846</v>
      </c>
      <c r="AD543" t="s">
        <v>185</v>
      </c>
      <c r="AM543" t="s">
        <v>4374</v>
      </c>
      <c r="AS543">
        <v>3.56</v>
      </c>
      <c r="AT543" t="s">
        <v>188</v>
      </c>
      <c r="AU543" t="s">
        <v>189</v>
      </c>
      <c r="AV543" t="s">
        <v>190</v>
      </c>
      <c r="AW543" t="s">
        <v>264</v>
      </c>
      <c r="BM543" t="s">
        <v>4375</v>
      </c>
      <c r="BN543" t="s">
        <v>193</v>
      </c>
      <c r="BP543" t="s">
        <v>194</v>
      </c>
      <c r="BQ543" t="s">
        <v>195</v>
      </c>
      <c r="BS543">
        <v>14627</v>
      </c>
      <c r="BT543" t="s">
        <v>196</v>
      </c>
      <c r="BU543">
        <v>4802623515</v>
      </c>
      <c r="BZ543" t="s">
        <v>4376</v>
      </c>
      <c r="CC543" t="s">
        <v>4377</v>
      </c>
      <c r="CD543" t="s">
        <v>1746</v>
      </c>
      <c r="CF543">
        <v>85253</v>
      </c>
      <c r="CG543" t="s">
        <v>196</v>
      </c>
      <c r="CH543">
        <v>4802623515</v>
      </c>
      <c r="CM543" t="s">
        <v>997</v>
      </c>
      <c r="CP543" t="s">
        <v>194</v>
      </c>
      <c r="CQ543" t="s">
        <v>195</v>
      </c>
      <c r="CS543">
        <v>14611</v>
      </c>
      <c r="CT543" t="s">
        <v>196</v>
      </c>
      <c r="CU543">
        <v>4802623515</v>
      </c>
      <c r="ED543" t="s">
        <v>1746</v>
      </c>
      <c r="EG543" t="s">
        <v>196</v>
      </c>
      <c r="EH543">
        <v>4802623515</v>
      </c>
      <c r="EM543" t="s">
        <v>4376</v>
      </c>
      <c r="EP543" t="s">
        <v>4377</v>
      </c>
      <c r="EQ543" t="s">
        <v>1746</v>
      </c>
      <c r="ES543">
        <v>85253</v>
      </c>
      <c r="ET543" t="s">
        <v>196</v>
      </c>
      <c r="EU543">
        <v>4802623515</v>
      </c>
    </row>
    <row r="544" spans="1:151" x14ac:dyDescent="0.2">
      <c r="A544">
        <v>24821</v>
      </c>
      <c r="B544" t="s">
        <v>4378</v>
      </c>
      <c r="C544" t="s">
        <v>4370</v>
      </c>
      <c r="D544" t="s">
        <v>2594</v>
      </c>
      <c r="E544" t="s">
        <v>4379</v>
      </c>
      <c r="F544" t="s">
        <v>171</v>
      </c>
      <c r="G544" t="s">
        <v>172</v>
      </c>
      <c r="H544" s="1">
        <v>36249</v>
      </c>
      <c r="I544" t="s">
        <v>221</v>
      </c>
      <c r="K544" t="s">
        <v>222</v>
      </c>
      <c r="L544" t="s">
        <v>223</v>
      </c>
      <c r="M544" t="s">
        <v>224</v>
      </c>
      <c r="N544">
        <v>2018</v>
      </c>
      <c r="O544" t="s">
        <v>354</v>
      </c>
      <c r="P544" t="s">
        <v>178</v>
      </c>
      <c r="Q544" t="s">
        <v>172</v>
      </c>
      <c r="S544">
        <v>30737105</v>
      </c>
      <c r="T544" t="s">
        <v>196</v>
      </c>
      <c r="W544" t="s">
        <v>4380</v>
      </c>
      <c r="X544">
        <v>7576420241</v>
      </c>
      <c r="Y544" t="s">
        <v>186</v>
      </c>
      <c r="Z544" t="s">
        <v>183</v>
      </c>
      <c r="AA544">
        <v>2021</v>
      </c>
      <c r="AB544">
        <v>2021</v>
      </c>
      <c r="AC544" t="s">
        <v>4381</v>
      </c>
      <c r="AD544" t="s">
        <v>185</v>
      </c>
      <c r="AS544">
        <v>3.1</v>
      </c>
      <c r="AT544" t="s">
        <v>188</v>
      </c>
      <c r="AU544" t="s">
        <v>647</v>
      </c>
      <c r="AV544" t="s">
        <v>190</v>
      </c>
      <c r="AW544" t="s">
        <v>294</v>
      </c>
      <c r="BM544" t="s">
        <v>4382</v>
      </c>
      <c r="BN544" t="s">
        <v>193</v>
      </c>
      <c r="BP544" t="s">
        <v>194</v>
      </c>
      <c r="BQ544" t="s">
        <v>195</v>
      </c>
      <c r="BS544">
        <v>14627</v>
      </c>
      <c r="BT544" t="s">
        <v>196</v>
      </c>
      <c r="BU544">
        <v>7576219998</v>
      </c>
      <c r="BZ544" t="s">
        <v>4383</v>
      </c>
      <c r="CC544" t="s">
        <v>4384</v>
      </c>
      <c r="CD544" t="s">
        <v>3451</v>
      </c>
      <c r="CF544">
        <v>231858204</v>
      </c>
      <c r="CG544" t="s">
        <v>196</v>
      </c>
      <c r="CH544">
        <v>7576219998</v>
      </c>
      <c r="CM544" t="s">
        <v>4385</v>
      </c>
      <c r="CP544" t="s">
        <v>194</v>
      </c>
      <c r="CQ544" t="s">
        <v>195</v>
      </c>
      <c r="CS544">
        <v>14627</v>
      </c>
      <c r="CT544" t="s">
        <v>196</v>
      </c>
      <c r="CU544">
        <v>7576219998</v>
      </c>
      <c r="ED544" t="s">
        <v>3451</v>
      </c>
      <c r="EG544" t="s">
        <v>196</v>
      </c>
      <c r="EH544">
        <v>7576219998</v>
      </c>
      <c r="EM544" t="s">
        <v>4383</v>
      </c>
      <c r="EP544" t="s">
        <v>4384</v>
      </c>
      <c r="EQ544" t="s">
        <v>3451</v>
      </c>
      <c r="ES544">
        <v>231858204</v>
      </c>
      <c r="ET544" t="s">
        <v>196</v>
      </c>
      <c r="EU544">
        <v>7576219998</v>
      </c>
    </row>
    <row r="545" spans="1:151" x14ac:dyDescent="0.2">
      <c r="A545">
        <v>25895</v>
      </c>
      <c r="B545" t="s">
        <v>4386</v>
      </c>
      <c r="C545" t="s">
        <v>4387</v>
      </c>
      <c r="E545" t="s">
        <v>4388</v>
      </c>
      <c r="F545" t="s">
        <v>171</v>
      </c>
      <c r="K545" t="s">
        <v>481</v>
      </c>
      <c r="M545" t="s">
        <v>306</v>
      </c>
      <c r="N545">
        <v>2014</v>
      </c>
      <c r="O545" t="s">
        <v>591</v>
      </c>
      <c r="P545" t="s">
        <v>178</v>
      </c>
      <c r="Q545" t="s">
        <v>172</v>
      </c>
    </row>
    <row r="546" spans="1:151" x14ac:dyDescent="0.2">
      <c r="A546">
        <v>27077</v>
      </c>
      <c r="B546" t="s">
        <v>4389</v>
      </c>
      <c r="C546" t="s">
        <v>4370</v>
      </c>
      <c r="D546" t="s">
        <v>654</v>
      </c>
      <c r="E546" t="s">
        <v>4390</v>
      </c>
      <c r="F546" t="s">
        <v>171</v>
      </c>
      <c r="G546" t="s">
        <v>172</v>
      </c>
      <c r="H546" s="1">
        <v>36039</v>
      </c>
      <c r="I546" t="s">
        <v>173</v>
      </c>
      <c r="K546" t="s">
        <v>1438</v>
      </c>
      <c r="L546" t="s">
        <v>1439</v>
      </c>
      <c r="M546" t="s">
        <v>255</v>
      </c>
      <c r="N546" t="s">
        <v>1347</v>
      </c>
      <c r="O546" t="s">
        <v>1348</v>
      </c>
      <c r="P546" t="s">
        <v>178</v>
      </c>
      <c r="Q546" t="s">
        <v>172</v>
      </c>
      <c r="S546">
        <v>29936311</v>
      </c>
      <c r="T546" t="s">
        <v>196</v>
      </c>
      <c r="W546" t="s">
        <v>4391</v>
      </c>
      <c r="X546">
        <v>5183738540</v>
      </c>
      <c r="Y546" t="s">
        <v>182</v>
      </c>
      <c r="Z546" t="s">
        <v>183</v>
      </c>
      <c r="AA546">
        <v>2020</v>
      </c>
      <c r="AB546">
        <v>2020</v>
      </c>
      <c r="AC546" t="s">
        <v>184</v>
      </c>
      <c r="AD546" t="s">
        <v>185</v>
      </c>
      <c r="AM546" t="s">
        <v>397</v>
      </c>
      <c r="AS546">
        <v>3.87</v>
      </c>
      <c r="AT546" t="s">
        <v>188</v>
      </c>
      <c r="AU546" t="s">
        <v>189</v>
      </c>
      <c r="AV546" t="s">
        <v>190</v>
      </c>
      <c r="AW546" t="s">
        <v>264</v>
      </c>
      <c r="BM546" t="s">
        <v>4392</v>
      </c>
      <c r="BN546" t="s">
        <v>193</v>
      </c>
      <c r="BP546" t="s">
        <v>194</v>
      </c>
      <c r="BQ546" t="s">
        <v>195</v>
      </c>
      <c r="BS546">
        <v>14627</v>
      </c>
      <c r="BT546" t="s">
        <v>196</v>
      </c>
      <c r="BU546">
        <v>5185262519</v>
      </c>
      <c r="BZ546" t="s">
        <v>4393</v>
      </c>
      <c r="CC546" t="s">
        <v>4394</v>
      </c>
      <c r="CD546" t="s">
        <v>195</v>
      </c>
      <c r="CF546">
        <v>12065</v>
      </c>
      <c r="CG546" t="s">
        <v>196</v>
      </c>
      <c r="CH546">
        <v>5185262519</v>
      </c>
      <c r="CM546" t="s">
        <v>4395</v>
      </c>
      <c r="CP546" t="s">
        <v>194</v>
      </c>
      <c r="CQ546" t="s">
        <v>195</v>
      </c>
      <c r="CS546">
        <v>14627</v>
      </c>
      <c r="CT546" t="s">
        <v>196</v>
      </c>
      <c r="CU546">
        <v>5185262519</v>
      </c>
      <c r="ED546" t="s">
        <v>195</v>
      </c>
      <c r="EG546" t="s">
        <v>196</v>
      </c>
      <c r="EH546">
        <v>5185262519</v>
      </c>
      <c r="EM546" t="s">
        <v>4393</v>
      </c>
      <c r="EP546" t="s">
        <v>4394</v>
      </c>
      <c r="EQ546" t="s">
        <v>195</v>
      </c>
      <c r="ES546">
        <v>12065</v>
      </c>
      <c r="ET546" t="s">
        <v>196</v>
      </c>
      <c r="EU546">
        <v>5185262519</v>
      </c>
    </row>
    <row r="547" spans="1:151" x14ac:dyDescent="0.2">
      <c r="A547">
        <v>27071</v>
      </c>
      <c r="B547" t="s">
        <v>4396</v>
      </c>
      <c r="C547" t="s">
        <v>4387</v>
      </c>
      <c r="D547" t="s">
        <v>1354</v>
      </c>
      <c r="E547" t="s">
        <v>4397</v>
      </c>
      <c r="F547" t="s">
        <v>171</v>
      </c>
      <c r="G547" t="s">
        <v>172</v>
      </c>
      <c r="H547" s="1">
        <v>31613</v>
      </c>
      <c r="I547" t="s">
        <v>173</v>
      </c>
      <c r="K547" t="s">
        <v>769</v>
      </c>
      <c r="L547" t="s">
        <v>770</v>
      </c>
      <c r="M547" t="s">
        <v>176</v>
      </c>
      <c r="N547">
        <v>2018</v>
      </c>
      <c r="O547" t="s">
        <v>612</v>
      </c>
      <c r="P547" t="s">
        <v>178</v>
      </c>
      <c r="Q547" t="s">
        <v>172</v>
      </c>
    </row>
    <row r="548" spans="1:151" x14ac:dyDescent="0.2">
      <c r="A548">
        <v>31140</v>
      </c>
      <c r="B548" t="s">
        <v>4398</v>
      </c>
      <c r="C548" t="s">
        <v>4370</v>
      </c>
      <c r="D548" t="s">
        <v>622</v>
      </c>
      <c r="E548" t="s">
        <v>4399</v>
      </c>
      <c r="F548" t="s">
        <v>171</v>
      </c>
      <c r="G548" t="str">
        <f>"0"</f>
        <v>0</v>
      </c>
      <c r="K548" t="s">
        <v>253</v>
      </c>
      <c r="L548" t="s">
        <v>254</v>
      </c>
      <c r="M548" t="s">
        <v>176</v>
      </c>
      <c r="N548">
        <v>2020</v>
      </c>
      <c r="O548" t="s">
        <v>978</v>
      </c>
      <c r="P548" t="s">
        <v>178</v>
      </c>
      <c r="Q548" t="s">
        <v>172</v>
      </c>
      <c r="S548">
        <v>31339766</v>
      </c>
      <c r="T548" t="s">
        <v>196</v>
      </c>
      <c r="Y548" t="s">
        <v>613</v>
      </c>
      <c r="Z548" t="s">
        <v>614</v>
      </c>
      <c r="AA548" t="s">
        <v>615</v>
      </c>
      <c r="AB548" t="s">
        <v>259</v>
      </c>
      <c r="AC548" t="s">
        <v>970</v>
      </c>
      <c r="AD548" t="s">
        <v>185</v>
      </c>
      <c r="AS548" t="str">
        <f>"0"</f>
        <v>0</v>
      </c>
      <c r="AT548" t="s">
        <v>188</v>
      </c>
      <c r="AU548" t="s">
        <v>189</v>
      </c>
      <c r="AV548" t="s">
        <v>190</v>
      </c>
      <c r="AW548" t="s">
        <v>264</v>
      </c>
      <c r="BM548" t="s">
        <v>4400</v>
      </c>
      <c r="BP548" t="s">
        <v>545</v>
      </c>
      <c r="BQ548" t="s">
        <v>344</v>
      </c>
      <c r="BS548">
        <v>78726</v>
      </c>
      <c r="BT548" t="s">
        <v>196</v>
      </c>
      <c r="BU548">
        <v>5126952385</v>
      </c>
      <c r="BZ548" t="s">
        <v>4400</v>
      </c>
      <c r="CC548" t="s">
        <v>545</v>
      </c>
      <c r="CD548" t="s">
        <v>344</v>
      </c>
      <c r="CF548">
        <v>78726</v>
      </c>
      <c r="CG548" t="s">
        <v>196</v>
      </c>
      <c r="CH548">
        <v>5126952385</v>
      </c>
      <c r="CM548" t="s">
        <v>4400</v>
      </c>
      <c r="CP548" t="s">
        <v>545</v>
      </c>
      <c r="CQ548" t="s">
        <v>344</v>
      </c>
      <c r="CS548">
        <v>78726</v>
      </c>
      <c r="CT548" t="s">
        <v>196</v>
      </c>
      <c r="CU548">
        <v>5126952385</v>
      </c>
      <c r="DT548" t="s">
        <v>226</v>
      </c>
    </row>
    <row r="549" spans="1:151" x14ac:dyDescent="0.2">
      <c r="A549">
        <v>27934</v>
      </c>
      <c r="B549" t="s">
        <v>4398</v>
      </c>
      <c r="C549" t="s">
        <v>4370</v>
      </c>
      <c r="D549" t="s">
        <v>622</v>
      </c>
      <c r="E549" t="s">
        <v>4399</v>
      </c>
      <c r="F549" t="s">
        <v>171</v>
      </c>
      <c r="G549" t="str">
        <f>"0"</f>
        <v>0</v>
      </c>
      <c r="K549" t="s">
        <v>610</v>
      </c>
      <c r="L549" t="s">
        <v>969</v>
      </c>
      <c r="M549" t="s">
        <v>176</v>
      </c>
      <c r="N549">
        <v>2019</v>
      </c>
      <c r="O549" t="s">
        <v>482</v>
      </c>
      <c r="P549" t="s">
        <v>178</v>
      </c>
      <c r="Q549" t="s">
        <v>172</v>
      </c>
      <c r="S549">
        <v>31339766</v>
      </c>
      <c r="T549" t="s">
        <v>196</v>
      </c>
      <c r="Y549" t="s">
        <v>613</v>
      </c>
      <c r="Z549" t="s">
        <v>614</v>
      </c>
      <c r="AA549" t="s">
        <v>615</v>
      </c>
      <c r="AB549" t="s">
        <v>259</v>
      </c>
      <c r="AC549" t="s">
        <v>970</v>
      </c>
      <c r="AD549" t="s">
        <v>185</v>
      </c>
      <c r="AS549" t="str">
        <f>"0"</f>
        <v>0</v>
      </c>
      <c r="AT549" t="s">
        <v>188</v>
      </c>
      <c r="AU549" t="s">
        <v>189</v>
      </c>
      <c r="AV549" t="s">
        <v>190</v>
      </c>
      <c r="AW549" t="s">
        <v>264</v>
      </c>
      <c r="BM549" t="s">
        <v>4400</v>
      </c>
      <c r="BP549" t="s">
        <v>545</v>
      </c>
      <c r="BQ549" t="s">
        <v>344</v>
      </c>
      <c r="BS549">
        <v>78726</v>
      </c>
      <c r="BT549" t="s">
        <v>196</v>
      </c>
      <c r="BU549">
        <v>5126952385</v>
      </c>
      <c r="BZ549" t="s">
        <v>4400</v>
      </c>
      <c r="CC549" t="s">
        <v>545</v>
      </c>
      <c r="CD549" t="s">
        <v>344</v>
      </c>
      <c r="CF549">
        <v>78726</v>
      </c>
      <c r="CG549" t="s">
        <v>196</v>
      </c>
      <c r="CH549">
        <v>5126952385</v>
      </c>
      <c r="CM549" t="s">
        <v>4400</v>
      </c>
      <c r="CP549" t="s">
        <v>545</v>
      </c>
      <c r="CQ549" t="s">
        <v>344</v>
      </c>
      <c r="CS549">
        <v>78726</v>
      </c>
      <c r="CT549" t="s">
        <v>196</v>
      </c>
      <c r="CU549">
        <v>5126952385</v>
      </c>
      <c r="DT549" t="s">
        <v>226</v>
      </c>
    </row>
    <row r="550" spans="1:151" x14ac:dyDescent="0.2">
      <c r="A550">
        <v>39319</v>
      </c>
      <c r="B550" t="s">
        <v>4401</v>
      </c>
      <c r="C550" t="s">
        <v>4387</v>
      </c>
      <c r="E550" t="s">
        <v>4402</v>
      </c>
      <c r="F550" t="s">
        <v>171</v>
      </c>
      <c r="I550" t="s">
        <v>4073</v>
      </c>
      <c r="K550" t="s">
        <v>2923</v>
      </c>
      <c r="L550" t="s">
        <v>920</v>
      </c>
      <c r="M550" t="s">
        <v>224</v>
      </c>
      <c r="N550">
        <v>2023</v>
      </c>
      <c r="O550" t="s">
        <v>597</v>
      </c>
      <c r="P550" t="s">
        <v>178</v>
      </c>
      <c r="Q550" t="s">
        <v>185</v>
      </c>
      <c r="BM550" t="s">
        <v>4403</v>
      </c>
      <c r="BP550" t="s">
        <v>4404</v>
      </c>
      <c r="BQ550" t="s">
        <v>214</v>
      </c>
      <c r="BS550">
        <v>32504</v>
      </c>
      <c r="BT550" t="s">
        <v>226</v>
      </c>
      <c r="BU550">
        <v>4179881080</v>
      </c>
      <c r="BW550">
        <v>4179881080</v>
      </c>
      <c r="BX550" t="s">
        <v>4405</v>
      </c>
      <c r="BY550" t="s">
        <v>4076</v>
      </c>
    </row>
    <row r="551" spans="1:151" x14ac:dyDescent="0.2">
      <c r="A551">
        <v>45020</v>
      </c>
      <c r="B551" t="s">
        <v>4406</v>
      </c>
      <c r="C551" t="s">
        <v>4387</v>
      </c>
      <c r="D551" t="s">
        <v>2244</v>
      </c>
      <c r="E551" t="s">
        <v>4407</v>
      </c>
      <c r="F551" t="s">
        <v>171</v>
      </c>
      <c r="G551" t="str">
        <f>"0"</f>
        <v>0</v>
      </c>
      <c r="H551" s="1">
        <v>38078</v>
      </c>
      <c r="I551" t="s">
        <v>173</v>
      </c>
      <c r="K551" t="s">
        <v>1046</v>
      </c>
      <c r="L551" t="s">
        <v>1047</v>
      </c>
      <c r="M551" t="s">
        <v>176</v>
      </c>
      <c r="N551">
        <v>2025</v>
      </c>
      <c r="O551" t="s">
        <v>677</v>
      </c>
      <c r="P551" t="s">
        <v>178</v>
      </c>
      <c r="Q551" t="s">
        <v>172</v>
      </c>
      <c r="R551" t="s">
        <v>510</v>
      </c>
      <c r="S551">
        <v>32315394</v>
      </c>
      <c r="BM551" t="s">
        <v>4408</v>
      </c>
    </row>
    <row r="552" spans="1:151" x14ac:dyDescent="0.2">
      <c r="A552">
        <v>38398</v>
      </c>
      <c r="B552" t="s">
        <v>4409</v>
      </c>
      <c r="C552" t="s">
        <v>4410</v>
      </c>
      <c r="E552" t="s">
        <v>4411</v>
      </c>
      <c r="F552" t="s">
        <v>171</v>
      </c>
      <c r="G552" t="str">
        <f>"0"</f>
        <v>0</v>
      </c>
      <c r="H552" s="1">
        <v>37268</v>
      </c>
      <c r="I552" t="s">
        <v>221</v>
      </c>
      <c r="K552" t="s">
        <v>4372</v>
      </c>
      <c r="L552" t="s">
        <v>1731</v>
      </c>
      <c r="M552" t="s">
        <v>306</v>
      </c>
      <c r="N552">
        <v>2023</v>
      </c>
      <c r="O552" t="s">
        <v>908</v>
      </c>
      <c r="P552" t="s">
        <v>178</v>
      </c>
      <c r="Q552" t="s">
        <v>172</v>
      </c>
      <c r="S552">
        <v>31801751</v>
      </c>
      <c r="T552" t="s">
        <v>226</v>
      </c>
      <c r="Y552" t="str">
        <f>"01AS"</f>
        <v>01AS</v>
      </c>
      <c r="Z552" t="s">
        <v>227</v>
      </c>
      <c r="AA552" t="s">
        <v>320</v>
      </c>
      <c r="AB552" t="s">
        <v>321</v>
      </c>
      <c r="AC552" t="s">
        <v>2129</v>
      </c>
      <c r="AD552" t="s">
        <v>185</v>
      </c>
      <c r="AM552" t="s">
        <v>2214</v>
      </c>
      <c r="AS552">
        <v>3.17</v>
      </c>
      <c r="AU552" t="s">
        <v>235</v>
      </c>
      <c r="AV552" t="s">
        <v>236</v>
      </c>
      <c r="AW552" t="s">
        <v>294</v>
      </c>
      <c r="BM552" t="s">
        <v>4412</v>
      </c>
      <c r="BN552" t="s">
        <v>239</v>
      </c>
      <c r="BO552" t="s">
        <v>4413</v>
      </c>
      <c r="BP552" t="s">
        <v>241</v>
      </c>
      <c r="BQ552" t="s">
        <v>195</v>
      </c>
      <c r="BS552">
        <v>14627</v>
      </c>
      <c r="CD552" t="s">
        <v>195</v>
      </c>
      <c r="CM552" t="s">
        <v>4414</v>
      </c>
      <c r="CO552" t="s">
        <v>4413</v>
      </c>
      <c r="CP552" t="s">
        <v>4415</v>
      </c>
      <c r="CQ552" t="s">
        <v>247</v>
      </c>
      <c r="CS552" t="s">
        <v>4416</v>
      </c>
      <c r="CT552" t="s">
        <v>244</v>
      </c>
      <c r="CU552" t="s">
        <v>4417</v>
      </c>
    </row>
    <row r="553" spans="1:151" x14ac:dyDescent="0.2">
      <c r="A553">
        <v>13136</v>
      </c>
      <c r="B553" t="s">
        <v>4418</v>
      </c>
      <c r="C553" t="s">
        <v>4419</v>
      </c>
      <c r="D553" t="s">
        <v>3949</v>
      </c>
      <c r="E553" t="s">
        <v>4420</v>
      </c>
      <c r="F553" t="s">
        <v>171</v>
      </c>
      <c r="G553" t="s">
        <v>172</v>
      </c>
      <c r="H553" s="1">
        <v>34827</v>
      </c>
      <c r="I553" t="s">
        <v>221</v>
      </c>
      <c r="K553" t="s">
        <v>1035</v>
      </c>
      <c r="L553" t="s">
        <v>1036</v>
      </c>
      <c r="M553" t="s">
        <v>224</v>
      </c>
      <c r="N553">
        <v>2015</v>
      </c>
      <c r="O553" t="s">
        <v>692</v>
      </c>
      <c r="P553" t="s">
        <v>178</v>
      </c>
      <c r="Q553" t="s">
        <v>172</v>
      </c>
      <c r="S553">
        <v>28235132</v>
      </c>
      <c r="T553" t="s">
        <v>196</v>
      </c>
      <c r="W553" t="s">
        <v>4421</v>
      </c>
      <c r="X553">
        <v>5186869892</v>
      </c>
      <c r="Y553" t="s">
        <v>182</v>
      </c>
      <c r="Z553" t="s">
        <v>183</v>
      </c>
      <c r="AA553">
        <v>2017</v>
      </c>
      <c r="AB553">
        <v>2017</v>
      </c>
      <c r="AC553" t="s">
        <v>1191</v>
      </c>
      <c r="AD553" t="s">
        <v>185</v>
      </c>
      <c r="AM553" t="s">
        <v>697</v>
      </c>
      <c r="AS553">
        <v>3.91</v>
      </c>
      <c r="AT553" t="s">
        <v>188</v>
      </c>
      <c r="AU553" t="s">
        <v>189</v>
      </c>
      <c r="AV553" t="s">
        <v>190</v>
      </c>
      <c r="AW553" t="s">
        <v>264</v>
      </c>
      <c r="BM553" t="s">
        <v>4422</v>
      </c>
      <c r="BN553" t="s">
        <v>487</v>
      </c>
      <c r="BP553" t="s">
        <v>194</v>
      </c>
      <c r="BQ553" t="s">
        <v>195</v>
      </c>
      <c r="BS553">
        <v>14627</v>
      </c>
      <c r="BT553" t="s">
        <v>196</v>
      </c>
      <c r="BU553">
        <v>5189358935</v>
      </c>
      <c r="BZ553" t="s">
        <v>4423</v>
      </c>
      <c r="CC553" t="s">
        <v>4424</v>
      </c>
      <c r="CD553" t="s">
        <v>195</v>
      </c>
      <c r="CF553">
        <v>12057</v>
      </c>
      <c r="CG553" t="s">
        <v>196</v>
      </c>
      <c r="CH553">
        <v>5186869892</v>
      </c>
      <c r="CM553" t="s">
        <v>2124</v>
      </c>
      <c r="CN553" t="s">
        <v>487</v>
      </c>
      <c r="CP553" t="s">
        <v>194</v>
      </c>
      <c r="CQ553" t="s">
        <v>195</v>
      </c>
      <c r="CS553">
        <v>14627</v>
      </c>
      <c r="CT553" t="s">
        <v>196</v>
      </c>
      <c r="CU553">
        <v>5189358935</v>
      </c>
      <c r="EM553" t="s">
        <v>4423</v>
      </c>
      <c r="EP553" t="s">
        <v>4424</v>
      </c>
      <c r="EQ553" t="s">
        <v>195</v>
      </c>
      <c r="ES553">
        <v>12057</v>
      </c>
      <c r="ET553" t="s">
        <v>196</v>
      </c>
      <c r="EU553">
        <v>5186869892</v>
      </c>
    </row>
    <row r="554" spans="1:151" x14ac:dyDescent="0.2">
      <c r="A554">
        <v>10304</v>
      </c>
      <c r="B554" t="s">
        <v>3505</v>
      </c>
      <c r="C554" t="s">
        <v>4425</v>
      </c>
      <c r="E554" t="s">
        <v>4426</v>
      </c>
      <c r="F554" t="s">
        <v>171</v>
      </c>
      <c r="G554" t="s">
        <v>172</v>
      </c>
      <c r="H554" s="1">
        <v>34575</v>
      </c>
      <c r="I554" t="s">
        <v>221</v>
      </c>
      <c r="K554" t="s">
        <v>515</v>
      </c>
      <c r="M554" t="s">
        <v>176</v>
      </c>
      <c r="N554">
        <v>2015</v>
      </c>
      <c r="O554" t="s">
        <v>1014</v>
      </c>
      <c r="P554" t="s">
        <v>363</v>
      </c>
      <c r="Q554" t="s">
        <v>172</v>
      </c>
      <c r="S554" t="s">
        <v>264</v>
      </c>
      <c r="T554" t="s">
        <v>196</v>
      </c>
      <c r="W554" t="s">
        <v>4427</v>
      </c>
      <c r="X554">
        <v>6507046875</v>
      </c>
      <c r="Y554" t="s">
        <v>182</v>
      </c>
      <c r="Z554" t="s">
        <v>183</v>
      </c>
      <c r="AA554">
        <v>2016</v>
      </c>
      <c r="AB554">
        <v>2016</v>
      </c>
      <c r="AC554" t="s">
        <v>1786</v>
      </c>
      <c r="AD554" t="s">
        <v>185</v>
      </c>
      <c r="AS554">
        <v>2.87</v>
      </c>
      <c r="AT554" t="s">
        <v>188</v>
      </c>
      <c r="AU554" t="s">
        <v>189</v>
      </c>
      <c r="AV554" t="s">
        <v>190</v>
      </c>
      <c r="BM554" t="s">
        <v>4428</v>
      </c>
      <c r="BN554" t="s">
        <v>487</v>
      </c>
      <c r="BP554" t="s">
        <v>194</v>
      </c>
      <c r="BQ554" t="s">
        <v>195</v>
      </c>
      <c r="BS554">
        <v>14627</v>
      </c>
      <c r="BT554" t="s">
        <v>196</v>
      </c>
      <c r="BU554">
        <v>6502234066</v>
      </c>
      <c r="BZ554" t="s">
        <v>4429</v>
      </c>
      <c r="CC554" t="s">
        <v>4430</v>
      </c>
      <c r="CD554" t="s">
        <v>461</v>
      </c>
      <c r="CF554">
        <v>94303</v>
      </c>
      <c r="CG554" t="s">
        <v>196</v>
      </c>
      <c r="CH554">
        <v>6505659520</v>
      </c>
      <c r="CM554" t="s">
        <v>4431</v>
      </c>
      <c r="CN554" t="s">
        <v>487</v>
      </c>
      <c r="CP554" t="s">
        <v>194</v>
      </c>
      <c r="CQ554" t="s">
        <v>195</v>
      </c>
      <c r="CS554">
        <v>14627</v>
      </c>
      <c r="CT554" t="s">
        <v>196</v>
      </c>
      <c r="CU554">
        <v>6502234066</v>
      </c>
      <c r="EM554" t="s">
        <v>4429</v>
      </c>
      <c r="EP554" t="s">
        <v>4430</v>
      </c>
      <c r="EQ554" t="s">
        <v>461</v>
      </c>
      <c r="ES554">
        <v>94303</v>
      </c>
      <c r="ET554" t="s">
        <v>196</v>
      </c>
      <c r="EU554">
        <v>6505659520</v>
      </c>
    </row>
    <row r="555" spans="1:151" x14ac:dyDescent="0.2">
      <c r="A555">
        <v>19547</v>
      </c>
      <c r="B555" t="s">
        <v>4432</v>
      </c>
      <c r="C555" t="s">
        <v>2199</v>
      </c>
      <c r="D555" t="s">
        <v>2361</v>
      </c>
      <c r="E555" t="s">
        <v>4433</v>
      </c>
      <c r="F555" t="s">
        <v>171</v>
      </c>
      <c r="G555" t="s">
        <v>172</v>
      </c>
      <c r="H555" s="1">
        <v>35342</v>
      </c>
      <c r="I555" t="s">
        <v>221</v>
      </c>
      <c r="K555" t="s">
        <v>1853</v>
      </c>
      <c r="L555" t="s">
        <v>516</v>
      </c>
      <c r="M555" t="s">
        <v>176</v>
      </c>
      <c r="N555">
        <v>2017</v>
      </c>
      <c r="O555" t="s">
        <v>177</v>
      </c>
      <c r="P555" t="s">
        <v>178</v>
      </c>
      <c r="Q555" t="s">
        <v>172</v>
      </c>
      <c r="S555">
        <v>28698357</v>
      </c>
      <c r="T555" t="s">
        <v>196</v>
      </c>
      <c r="W555" t="s">
        <v>4434</v>
      </c>
      <c r="X555">
        <v>6077598459</v>
      </c>
      <c r="Y555" t="s">
        <v>186</v>
      </c>
      <c r="Z555" t="s">
        <v>282</v>
      </c>
      <c r="AA555">
        <v>2018</v>
      </c>
      <c r="AB555">
        <v>2018</v>
      </c>
      <c r="AC555" t="s">
        <v>1950</v>
      </c>
      <c r="AD555" t="s">
        <v>185</v>
      </c>
      <c r="AM555" t="s">
        <v>413</v>
      </c>
      <c r="AN555" t="s">
        <v>2261</v>
      </c>
      <c r="AS555">
        <v>3.98</v>
      </c>
      <c r="AT555" t="s">
        <v>188</v>
      </c>
      <c r="AU555" t="s">
        <v>189</v>
      </c>
      <c r="AV555" t="s">
        <v>190</v>
      </c>
      <c r="AW555" t="s">
        <v>264</v>
      </c>
      <c r="BM555" t="s">
        <v>4435</v>
      </c>
      <c r="BN555" t="s">
        <v>193</v>
      </c>
      <c r="BP555" t="s">
        <v>194</v>
      </c>
      <c r="BQ555" t="s">
        <v>195</v>
      </c>
      <c r="BS555">
        <v>14627</v>
      </c>
      <c r="BT555" t="s">
        <v>196</v>
      </c>
      <c r="BU555">
        <v>6072212772</v>
      </c>
      <c r="BZ555" t="s">
        <v>4436</v>
      </c>
      <c r="CC555" t="s">
        <v>4437</v>
      </c>
      <c r="CD555" t="s">
        <v>195</v>
      </c>
      <c r="CF555">
        <v>13904</v>
      </c>
      <c r="CG555" t="s">
        <v>196</v>
      </c>
      <c r="CH555">
        <v>6077710173</v>
      </c>
      <c r="CM555" t="s">
        <v>215</v>
      </c>
      <c r="CP555" t="s">
        <v>194</v>
      </c>
      <c r="CQ555" t="s">
        <v>195</v>
      </c>
      <c r="CS555">
        <v>14627</v>
      </c>
      <c r="CT555" t="s">
        <v>196</v>
      </c>
      <c r="CU555">
        <v>6072212772</v>
      </c>
      <c r="ED555" t="s">
        <v>195</v>
      </c>
      <c r="EG555" t="s">
        <v>196</v>
      </c>
      <c r="EH555">
        <v>6077710173</v>
      </c>
      <c r="EM555" t="s">
        <v>4436</v>
      </c>
      <c r="EP555" t="s">
        <v>4437</v>
      </c>
      <c r="EQ555" t="s">
        <v>195</v>
      </c>
      <c r="ES555">
        <v>13904</v>
      </c>
      <c r="ET555" t="s">
        <v>196</v>
      </c>
      <c r="EU555">
        <v>6077710173</v>
      </c>
    </row>
    <row r="556" spans="1:151" x14ac:dyDescent="0.2">
      <c r="A556">
        <v>23247</v>
      </c>
      <c r="B556" t="s">
        <v>4438</v>
      </c>
      <c r="C556" t="s">
        <v>4439</v>
      </c>
      <c r="D556" t="s">
        <v>4440</v>
      </c>
      <c r="E556" t="s">
        <v>4441</v>
      </c>
      <c r="F556" t="s">
        <v>4442</v>
      </c>
      <c r="G556" t="s">
        <v>172</v>
      </c>
      <c r="H556" s="1">
        <v>35475</v>
      </c>
      <c r="I556" t="s">
        <v>173</v>
      </c>
      <c r="K556" t="s">
        <v>2176</v>
      </c>
      <c r="M556" t="s">
        <v>306</v>
      </c>
      <c r="N556">
        <v>2017</v>
      </c>
      <c r="O556" t="s">
        <v>646</v>
      </c>
      <c r="P556" t="s">
        <v>178</v>
      </c>
      <c r="Q556" t="s">
        <v>172</v>
      </c>
      <c r="S556">
        <v>29375752</v>
      </c>
      <c r="T556" t="s">
        <v>196</v>
      </c>
      <c r="W556" t="s">
        <v>4443</v>
      </c>
      <c r="X556">
        <v>5139101157</v>
      </c>
      <c r="Y556" t="s">
        <v>182</v>
      </c>
      <c r="Z556" t="s">
        <v>183</v>
      </c>
      <c r="AA556">
        <v>2019</v>
      </c>
      <c r="AB556">
        <v>2019</v>
      </c>
      <c r="AC556" t="s">
        <v>1786</v>
      </c>
      <c r="AD556" t="s">
        <v>185</v>
      </c>
      <c r="AS556">
        <v>3.77</v>
      </c>
      <c r="AT556" t="s">
        <v>188</v>
      </c>
      <c r="AU556" t="s">
        <v>189</v>
      </c>
      <c r="AV556" t="s">
        <v>190</v>
      </c>
      <c r="AW556" t="s">
        <v>264</v>
      </c>
      <c r="BM556" t="s">
        <v>4444</v>
      </c>
      <c r="BN556" t="s">
        <v>193</v>
      </c>
      <c r="BP556" t="s">
        <v>194</v>
      </c>
      <c r="BQ556" t="s">
        <v>195</v>
      </c>
      <c r="BS556">
        <v>14627</v>
      </c>
      <c r="BT556" t="s">
        <v>196</v>
      </c>
      <c r="BU556">
        <v>5137393261</v>
      </c>
      <c r="BZ556" t="s">
        <v>4445</v>
      </c>
      <c r="CC556" t="s">
        <v>4446</v>
      </c>
      <c r="CD556" t="s">
        <v>1414</v>
      </c>
      <c r="CF556">
        <v>45208</v>
      </c>
      <c r="CG556" t="s">
        <v>196</v>
      </c>
      <c r="CH556">
        <v>5137393261</v>
      </c>
      <c r="CM556" t="s">
        <v>312</v>
      </c>
      <c r="CP556" t="s">
        <v>194</v>
      </c>
      <c r="CQ556" t="s">
        <v>195</v>
      </c>
      <c r="CS556">
        <v>14627</v>
      </c>
      <c r="CT556" t="s">
        <v>196</v>
      </c>
      <c r="CU556">
        <v>5137393261</v>
      </c>
      <c r="ED556" t="s">
        <v>1414</v>
      </c>
      <c r="EG556" t="s">
        <v>196</v>
      </c>
      <c r="EH556">
        <v>5137393261</v>
      </c>
      <c r="EM556" t="s">
        <v>4445</v>
      </c>
      <c r="EP556" t="s">
        <v>4446</v>
      </c>
      <c r="EQ556" t="s">
        <v>1414</v>
      </c>
      <c r="ES556">
        <v>45208</v>
      </c>
      <c r="ET556" t="s">
        <v>196</v>
      </c>
      <c r="EU556">
        <v>5137393261</v>
      </c>
    </row>
    <row r="557" spans="1:151" x14ac:dyDescent="0.2">
      <c r="A557">
        <v>39045</v>
      </c>
      <c r="B557" t="s">
        <v>4447</v>
      </c>
      <c r="C557" t="s">
        <v>4448</v>
      </c>
      <c r="E557" t="s">
        <v>4449</v>
      </c>
      <c r="F557" t="s">
        <v>4450</v>
      </c>
      <c r="I557" t="s">
        <v>4073</v>
      </c>
      <c r="K557" t="s">
        <v>2923</v>
      </c>
      <c r="L557" t="s">
        <v>920</v>
      </c>
      <c r="M557" t="s">
        <v>224</v>
      </c>
      <c r="N557">
        <v>2023</v>
      </c>
      <c r="O557" t="s">
        <v>597</v>
      </c>
      <c r="P557" t="s">
        <v>178</v>
      </c>
      <c r="Q557" t="s">
        <v>185</v>
      </c>
      <c r="BM557" t="s">
        <v>4451</v>
      </c>
      <c r="BN557" t="s">
        <v>4452</v>
      </c>
      <c r="BP557" t="s">
        <v>241</v>
      </c>
      <c r="BQ557" t="s">
        <v>195</v>
      </c>
      <c r="BS557">
        <v>14607</v>
      </c>
      <c r="BT557" t="s">
        <v>226</v>
      </c>
      <c r="BU557" t="s">
        <v>4453</v>
      </c>
      <c r="BW557" t="s">
        <v>4453</v>
      </c>
      <c r="BZ557" t="s">
        <v>4454</v>
      </c>
      <c r="CA557" t="s">
        <v>4452</v>
      </c>
      <c r="CC557" t="s">
        <v>241</v>
      </c>
      <c r="CD557" t="s">
        <v>195</v>
      </c>
      <c r="CF557">
        <v>14607</v>
      </c>
      <c r="CG557" t="s">
        <v>226</v>
      </c>
      <c r="CH557">
        <v>4125389554</v>
      </c>
      <c r="CK557" t="s">
        <v>4455</v>
      </c>
      <c r="CL557" t="s">
        <v>1712</v>
      </c>
    </row>
    <row r="558" spans="1:151" x14ac:dyDescent="0.2">
      <c r="A558">
        <v>41523</v>
      </c>
      <c r="B558" t="s">
        <v>4456</v>
      </c>
      <c r="C558" t="s">
        <v>4457</v>
      </c>
      <c r="D558" t="s">
        <v>2127</v>
      </c>
      <c r="E558" t="s">
        <v>4458</v>
      </c>
      <c r="F558" t="s">
        <v>171</v>
      </c>
      <c r="G558" t="str">
        <f>"0"</f>
        <v>0</v>
      </c>
      <c r="H558" s="1">
        <v>37551</v>
      </c>
      <c r="I558" t="s">
        <v>221</v>
      </c>
      <c r="K558" t="s">
        <v>3740</v>
      </c>
      <c r="L558" t="s">
        <v>2350</v>
      </c>
      <c r="M558" t="s">
        <v>255</v>
      </c>
      <c r="N558" t="s">
        <v>256</v>
      </c>
      <c r="O558" t="s">
        <v>257</v>
      </c>
      <c r="P558" t="s">
        <v>178</v>
      </c>
      <c r="Q558" t="s">
        <v>172</v>
      </c>
      <c r="S558">
        <v>31730112</v>
      </c>
      <c r="T558" t="s">
        <v>226</v>
      </c>
      <c r="Y558" t="str">
        <f>"01AS"</f>
        <v>01AS</v>
      </c>
      <c r="Z558" t="s">
        <v>499</v>
      </c>
      <c r="AA558" t="s">
        <v>320</v>
      </c>
      <c r="AB558" t="s">
        <v>321</v>
      </c>
      <c r="AC558" t="s">
        <v>821</v>
      </c>
      <c r="AD558" t="s">
        <v>185</v>
      </c>
      <c r="AM558" t="s">
        <v>680</v>
      </c>
      <c r="AS558">
        <v>3.47</v>
      </c>
      <c r="AU558" t="s">
        <v>235</v>
      </c>
      <c r="AV558" t="s">
        <v>236</v>
      </c>
      <c r="AW558" t="s">
        <v>264</v>
      </c>
      <c r="BM558" t="s">
        <v>4459</v>
      </c>
      <c r="BN558" t="s">
        <v>239</v>
      </c>
      <c r="BO558" t="s">
        <v>4460</v>
      </c>
      <c r="BP558" t="s">
        <v>241</v>
      </c>
      <c r="BQ558" t="s">
        <v>195</v>
      </c>
      <c r="BS558">
        <v>14627</v>
      </c>
      <c r="CD558" t="s">
        <v>195</v>
      </c>
      <c r="CM558" t="s">
        <v>4461</v>
      </c>
      <c r="CO558" t="s">
        <v>4460</v>
      </c>
      <c r="CP558" t="s">
        <v>4462</v>
      </c>
      <c r="CQ558" t="s">
        <v>4463</v>
      </c>
      <c r="CS558" t="str">
        <f>"06513-1209"</f>
        <v>06513-1209</v>
      </c>
      <c r="CT558" t="s">
        <v>244</v>
      </c>
      <c r="CU558" t="s">
        <v>4464</v>
      </c>
    </row>
    <row r="559" spans="1:151" x14ac:dyDescent="0.2">
      <c r="A559">
        <v>19008</v>
      </c>
      <c r="B559" t="s">
        <v>4465</v>
      </c>
      <c r="C559" t="s">
        <v>4466</v>
      </c>
      <c r="D559" t="s">
        <v>4013</v>
      </c>
      <c r="E559" t="s">
        <v>4467</v>
      </c>
      <c r="F559" t="s">
        <v>171</v>
      </c>
      <c r="G559" t="s">
        <v>172</v>
      </c>
      <c r="H559" s="1">
        <v>34735</v>
      </c>
      <c r="I559" t="s">
        <v>221</v>
      </c>
      <c r="K559" t="s">
        <v>1961</v>
      </c>
      <c r="L559" t="s">
        <v>2552</v>
      </c>
      <c r="M559" t="s">
        <v>306</v>
      </c>
      <c r="N559">
        <v>2016</v>
      </c>
      <c r="O559" t="s">
        <v>380</v>
      </c>
      <c r="P559" t="s">
        <v>178</v>
      </c>
      <c r="Q559" t="s">
        <v>172</v>
      </c>
      <c r="S559">
        <v>29231188</v>
      </c>
      <c r="T559" t="s">
        <v>196</v>
      </c>
      <c r="W559" t="s">
        <v>4468</v>
      </c>
      <c r="X559">
        <v>5857276315</v>
      </c>
      <c r="Y559" t="s">
        <v>186</v>
      </c>
      <c r="Z559" t="s">
        <v>282</v>
      </c>
      <c r="AA559">
        <v>2017</v>
      </c>
      <c r="AB559">
        <v>2017</v>
      </c>
      <c r="AC559" t="s">
        <v>696</v>
      </c>
      <c r="AD559" t="s">
        <v>185</v>
      </c>
      <c r="AS559">
        <v>2.95</v>
      </c>
      <c r="AT559" t="s">
        <v>188</v>
      </c>
      <c r="AU559" t="s">
        <v>189</v>
      </c>
      <c r="AV559" t="s">
        <v>190</v>
      </c>
      <c r="AW559" t="s">
        <v>264</v>
      </c>
      <c r="BM559" t="s">
        <v>4469</v>
      </c>
      <c r="BP559" t="s">
        <v>4470</v>
      </c>
      <c r="BQ559" t="s">
        <v>195</v>
      </c>
      <c r="BS559">
        <v>14519</v>
      </c>
      <c r="BT559" t="s">
        <v>196</v>
      </c>
      <c r="BU559">
        <v>3158792143</v>
      </c>
      <c r="BZ559" t="s">
        <v>4469</v>
      </c>
      <c r="CC559" t="s">
        <v>4470</v>
      </c>
      <c r="CD559" t="s">
        <v>195</v>
      </c>
      <c r="CF559">
        <v>14519</v>
      </c>
      <c r="CG559" t="s">
        <v>196</v>
      </c>
      <c r="CH559">
        <v>3158792143</v>
      </c>
      <c r="CM559" t="s">
        <v>4469</v>
      </c>
      <c r="CP559" t="s">
        <v>4470</v>
      </c>
      <c r="CQ559" t="s">
        <v>195</v>
      </c>
      <c r="CS559">
        <v>14519</v>
      </c>
      <c r="CT559" t="s">
        <v>196</v>
      </c>
      <c r="CU559">
        <v>3158792143</v>
      </c>
      <c r="EM559" t="s">
        <v>4469</v>
      </c>
      <c r="EP559" t="s">
        <v>4470</v>
      </c>
      <c r="EQ559" t="s">
        <v>195</v>
      </c>
      <c r="ES559">
        <v>14519</v>
      </c>
      <c r="ET559" t="s">
        <v>196</v>
      </c>
      <c r="EU559">
        <v>3158792143</v>
      </c>
    </row>
    <row r="560" spans="1:151" x14ac:dyDescent="0.2">
      <c r="A560">
        <v>46099</v>
      </c>
      <c r="B560" t="s">
        <v>3494</v>
      </c>
      <c r="C560" t="s">
        <v>4471</v>
      </c>
      <c r="D560" t="s">
        <v>4472</v>
      </c>
      <c r="E560" t="s">
        <v>4473</v>
      </c>
      <c r="F560" t="s">
        <v>171</v>
      </c>
      <c r="G560" t="str">
        <f>"0"</f>
        <v>0</v>
      </c>
      <c r="H560" s="1">
        <v>38649</v>
      </c>
      <c r="I560" t="s">
        <v>173</v>
      </c>
      <c r="K560" t="s">
        <v>4474</v>
      </c>
      <c r="L560" t="s">
        <v>305</v>
      </c>
      <c r="M560" t="s">
        <v>224</v>
      </c>
      <c r="N560">
        <v>2025</v>
      </c>
      <c r="O560" t="s">
        <v>528</v>
      </c>
      <c r="P560" t="s">
        <v>178</v>
      </c>
      <c r="Q560" t="s">
        <v>172</v>
      </c>
      <c r="S560">
        <v>32607741</v>
      </c>
      <c r="T560" t="s">
        <v>226</v>
      </c>
      <c r="Y560" t="str">
        <f>"01AS"</f>
        <v>01AS</v>
      </c>
      <c r="Z560" t="s">
        <v>227</v>
      </c>
      <c r="AA560" t="s">
        <v>228</v>
      </c>
      <c r="AB560" t="s">
        <v>229</v>
      </c>
      <c r="AC560" t="s">
        <v>1236</v>
      </c>
      <c r="AD560" t="s">
        <v>172</v>
      </c>
      <c r="AS560">
        <v>3.45</v>
      </c>
      <c r="AU560" t="s">
        <v>472</v>
      </c>
      <c r="AV560" t="s">
        <v>473</v>
      </c>
      <c r="AW560" t="s">
        <v>264</v>
      </c>
      <c r="BM560" t="s">
        <v>4475</v>
      </c>
      <c r="BN560" t="s">
        <v>239</v>
      </c>
      <c r="BO560" t="s">
        <v>4476</v>
      </c>
      <c r="BP560" t="s">
        <v>241</v>
      </c>
      <c r="BQ560" t="s">
        <v>195</v>
      </c>
      <c r="BS560">
        <v>14627</v>
      </c>
      <c r="CD560" t="s">
        <v>195</v>
      </c>
      <c r="CM560" t="s">
        <v>4477</v>
      </c>
      <c r="CO560" t="s">
        <v>4476</v>
      </c>
      <c r="CP560" t="s">
        <v>4478</v>
      </c>
      <c r="CQ560" t="s">
        <v>4463</v>
      </c>
      <c r="CS560" t="str">
        <f>"06750-1613"</f>
        <v>06750-1613</v>
      </c>
      <c r="CT560" t="s">
        <v>244</v>
      </c>
      <c r="CU560" t="s">
        <v>4479</v>
      </c>
    </row>
    <row r="561" spans="1:151" x14ac:dyDescent="0.2">
      <c r="A561">
        <v>26835</v>
      </c>
      <c r="B561" t="s">
        <v>4093</v>
      </c>
      <c r="C561" t="s">
        <v>4480</v>
      </c>
      <c r="D561" t="s">
        <v>2361</v>
      </c>
      <c r="E561" t="s">
        <v>4481</v>
      </c>
      <c r="F561" t="s">
        <v>171</v>
      </c>
      <c r="G561" t="s">
        <v>172</v>
      </c>
      <c r="H561" s="1">
        <v>36495</v>
      </c>
      <c r="I561" t="s">
        <v>221</v>
      </c>
      <c r="K561" t="s">
        <v>576</v>
      </c>
      <c r="L561" t="s">
        <v>577</v>
      </c>
      <c r="M561" t="s">
        <v>224</v>
      </c>
      <c r="N561">
        <v>2019</v>
      </c>
      <c r="O561" t="s">
        <v>279</v>
      </c>
      <c r="P561" t="s">
        <v>178</v>
      </c>
      <c r="Q561" t="s">
        <v>172</v>
      </c>
      <c r="S561">
        <v>30786530</v>
      </c>
      <c r="T561" t="s">
        <v>196</v>
      </c>
      <c r="W561" t="s">
        <v>4482</v>
      </c>
      <c r="X561">
        <v>5185422424</v>
      </c>
      <c r="Y561" t="s">
        <v>186</v>
      </c>
      <c r="Z561" t="s">
        <v>282</v>
      </c>
      <c r="AA561">
        <v>2021</v>
      </c>
      <c r="AB561">
        <v>2021</v>
      </c>
      <c r="AC561" t="s">
        <v>696</v>
      </c>
      <c r="AD561" t="s">
        <v>172</v>
      </c>
      <c r="AS561">
        <v>3.68</v>
      </c>
      <c r="AT561" t="s">
        <v>188</v>
      </c>
      <c r="AU561" t="s">
        <v>189</v>
      </c>
      <c r="AV561" t="s">
        <v>190</v>
      </c>
      <c r="AW561" t="s">
        <v>264</v>
      </c>
      <c r="BM561" t="s">
        <v>4483</v>
      </c>
      <c r="BN561" t="s">
        <v>193</v>
      </c>
      <c r="BP561" t="s">
        <v>194</v>
      </c>
      <c r="BQ561" t="s">
        <v>195</v>
      </c>
      <c r="BS561">
        <v>14627</v>
      </c>
      <c r="BT561" t="s">
        <v>196</v>
      </c>
      <c r="BU561">
        <v>5187799355</v>
      </c>
      <c r="BZ561" t="s">
        <v>4484</v>
      </c>
      <c r="CC561" t="s">
        <v>4485</v>
      </c>
      <c r="CD561" t="s">
        <v>195</v>
      </c>
      <c r="CF561">
        <v>12047</v>
      </c>
      <c r="CG561" t="s">
        <v>196</v>
      </c>
      <c r="CH561">
        <v>5187799355</v>
      </c>
      <c r="CM561" t="s">
        <v>4486</v>
      </c>
      <c r="CN561" t="s">
        <v>4487</v>
      </c>
      <c r="CP561" t="s">
        <v>194</v>
      </c>
      <c r="CQ561" t="s">
        <v>195</v>
      </c>
      <c r="CS561">
        <v>14627</v>
      </c>
      <c r="CT561" t="s">
        <v>196</v>
      </c>
      <c r="CU561">
        <v>5187799355</v>
      </c>
      <c r="ED561" t="s">
        <v>195</v>
      </c>
      <c r="EG561" t="s">
        <v>196</v>
      </c>
      <c r="EH561">
        <v>5187799355</v>
      </c>
      <c r="EM561" t="s">
        <v>4484</v>
      </c>
      <c r="EP561" t="s">
        <v>4485</v>
      </c>
      <c r="EQ561" t="s">
        <v>195</v>
      </c>
      <c r="ES561">
        <v>12047</v>
      </c>
      <c r="ET561" t="s">
        <v>196</v>
      </c>
      <c r="EU561">
        <v>5187799355</v>
      </c>
    </row>
    <row r="562" spans="1:151" x14ac:dyDescent="0.2">
      <c r="A562">
        <v>45331</v>
      </c>
      <c r="B562" t="s">
        <v>2682</v>
      </c>
      <c r="C562" t="s">
        <v>4488</v>
      </c>
      <c r="E562" t="s">
        <v>4489</v>
      </c>
      <c r="F562" t="s">
        <v>171</v>
      </c>
      <c r="G562" t="str">
        <f>"0"</f>
        <v>0</v>
      </c>
      <c r="H562" s="1">
        <v>38972</v>
      </c>
      <c r="I562" t="s">
        <v>221</v>
      </c>
      <c r="K562" t="s">
        <v>334</v>
      </c>
      <c r="L562" t="s">
        <v>291</v>
      </c>
      <c r="M562" t="s">
        <v>1389</v>
      </c>
      <c r="N562">
        <v>2024</v>
      </c>
      <c r="O562" t="s">
        <v>1390</v>
      </c>
      <c r="P562" t="s">
        <v>178</v>
      </c>
      <c r="Q562" t="s">
        <v>172</v>
      </c>
      <c r="S562">
        <v>31750745</v>
      </c>
      <c r="T562" t="s">
        <v>226</v>
      </c>
      <c r="Y562" t="str">
        <f>"01AS"</f>
        <v>01AS</v>
      </c>
      <c r="Z562" t="s">
        <v>499</v>
      </c>
      <c r="AA562" t="s">
        <v>833</v>
      </c>
      <c r="AB562" t="s">
        <v>834</v>
      </c>
      <c r="AC562" t="s">
        <v>728</v>
      </c>
      <c r="AD562" t="s">
        <v>172</v>
      </c>
      <c r="AS562">
        <v>3.33</v>
      </c>
      <c r="AU562" t="s">
        <v>472</v>
      </c>
      <c r="AV562" t="s">
        <v>473</v>
      </c>
      <c r="AW562" t="s">
        <v>264</v>
      </c>
      <c r="BM562" t="s">
        <v>4490</v>
      </c>
      <c r="BN562" t="s">
        <v>239</v>
      </c>
      <c r="BO562" t="s">
        <v>4491</v>
      </c>
      <c r="BP562" t="s">
        <v>241</v>
      </c>
      <c r="BQ562" t="s">
        <v>195</v>
      </c>
      <c r="BS562">
        <v>14627</v>
      </c>
      <c r="CD562" t="s">
        <v>195</v>
      </c>
      <c r="CM562" t="s">
        <v>4492</v>
      </c>
      <c r="CO562" t="s">
        <v>4491</v>
      </c>
      <c r="CP562" t="s">
        <v>4493</v>
      </c>
      <c r="CQ562" t="s">
        <v>247</v>
      </c>
      <c r="CS562" t="s">
        <v>4494</v>
      </c>
      <c r="CT562" t="s">
        <v>244</v>
      </c>
      <c r="CU562" t="s">
        <v>4495</v>
      </c>
    </row>
    <row r="563" spans="1:151" x14ac:dyDescent="0.2">
      <c r="A563">
        <v>32558</v>
      </c>
      <c r="B563" t="s">
        <v>4496</v>
      </c>
      <c r="C563" t="s">
        <v>4497</v>
      </c>
      <c r="D563" t="s">
        <v>622</v>
      </c>
      <c r="E563" t="s">
        <v>4498</v>
      </c>
      <c r="F563" t="s">
        <v>171</v>
      </c>
      <c r="G563" t="s">
        <v>172</v>
      </c>
      <c r="H563" s="1">
        <v>36544</v>
      </c>
      <c r="I563" t="s">
        <v>221</v>
      </c>
      <c r="K563" t="s">
        <v>867</v>
      </c>
      <c r="L563" t="s">
        <v>868</v>
      </c>
      <c r="M563" t="s">
        <v>224</v>
      </c>
      <c r="N563">
        <v>2020</v>
      </c>
      <c r="O563" t="s">
        <v>362</v>
      </c>
      <c r="P563" t="s">
        <v>363</v>
      </c>
      <c r="Q563" t="s">
        <v>172</v>
      </c>
      <c r="S563">
        <v>31328579</v>
      </c>
      <c r="T563" t="s">
        <v>196</v>
      </c>
      <c r="W563" t="s">
        <v>4499</v>
      </c>
      <c r="X563">
        <v>3145998707</v>
      </c>
      <c r="Y563" t="s">
        <v>186</v>
      </c>
      <c r="Z563" t="s">
        <v>282</v>
      </c>
      <c r="AA563">
        <v>2022</v>
      </c>
      <c r="AB563">
        <v>2022</v>
      </c>
      <c r="AC563" t="s">
        <v>1109</v>
      </c>
      <c r="AD563" t="s">
        <v>172</v>
      </c>
      <c r="AS563">
        <v>2.79</v>
      </c>
      <c r="AT563" t="s">
        <v>188</v>
      </c>
      <c r="AU563" t="s">
        <v>189</v>
      </c>
      <c r="AV563" t="s">
        <v>190</v>
      </c>
      <c r="AW563" t="s">
        <v>264</v>
      </c>
      <c r="BM563" t="s">
        <v>4500</v>
      </c>
      <c r="BN563" t="s">
        <v>193</v>
      </c>
      <c r="BP563" t="s">
        <v>194</v>
      </c>
      <c r="BQ563" t="s">
        <v>195</v>
      </c>
      <c r="BS563">
        <v>14627</v>
      </c>
      <c r="BT563" t="s">
        <v>196</v>
      </c>
      <c r="BU563">
        <v>3142618707</v>
      </c>
      <c r="BZ563" t="s">
        <v>4501</v>
      </c>
      <c r="CC563" t="s">
        <v>1894</v>
      </c>
      <c r="CD563" t="s">
        <v>1895</v>
      </c>
      <c r="CF563">
        <v>631281322</v>
      </c>
      <c r="CG563" t="s">
        <v>196</v>
      </c>
      <c r="CH563">
        <v>3142618707</v>
      </c>
      <c r="CM563" t="s">
        <v>4502</v>
      </c>
      <c r="CP563" t="s">
        <v>194</v>
      </c>
      <c r="CQ563" t="s">
        <v>195</v>
      </c>
      <c r="CS563">
        <v>14627</v>
      </c>
      <c r="CT563" t="s">
        <v>196</v>
      </c>
      <c r="CU563">
        <v>3142618707</v>
      </c>
      <c r="DZ563" t="s">
        <v>4503</v>
      </c>
      <c r="EC563" t="s">
        <v>1894</v>
      </c>
      <c r="ED563" t="s">
        <v>1895</v>
      </c>
      <c r="EF563">
        <v>63126</v>
      </c>
      <c r="EG563" t="s">
        <v>196</v>
      </c>
      <c r="EH563">
        <v>3142618707</v>
      </c>
      <c r="EM563" t="s">
        <v>4501</v>
      </c>
      <c r="EP563" t="s">
        <v>1894</v>
      </c>
      <c r="EQ563" t="s">
        <v>1895</v>
      </c>
      <c r="ES563">
        <v>631281322</v>
      </c>
      <c r="ET563" t="s">
        <v>196</v>
      </c>
      <c r="EU563">
        <v>3142618707</v>
      </c>
    </row>
    <row r="564" spans="1:151" x14ac:dyDescent="0.2">
      <c r="A564">
        <v>37877</v>
      </c>
      <c r="B564" t="s">
        <v>4504</v>
      </c>
      <c r="C564" t="s">
        <v>4505</v>
      </c>
      <c r="D564" t="s">
        <v>4506</v>
      </c>
      <c r="E564" t="s">
        <v>4507</v>
      </c>
      <c r="F564" t="s">
        <v>171</v>
      </c>
      <c r="G564" t="str">
        <f>"0"</f>
        <v>0</v>
      </c>
      <c r="H564" s="1">
        <v>37468</v>
      </c>
      <c r="I564" t="s">
        <v>221</v>
      </c>
      <c r="K564" t="s">
        <v>4508</v>
      </c>
      <c r="L564" t="s">
        <v>4509</v>
      </c>
      <c r="M564" t="s">
        <v>176</v>
      </c>
      <c r="N564">
        <v>2023</v>
      </c>
      <c r="O564" t="s">
        <v>1048</v>
      </c>
      <c r="P564" t="s">
        <v>178</v>
      </c>
      <c r="Q564" t="s">
        <v>172</v>
      </c>
      <c r="R564" t="s">
        <v>510</v>
      </c>
      <c r="S564">
        <v>31777643</v>
      </c>
      <c r="BA564" t="s">
        <v>4510</v>
      </c>
      <c r="BM564" t="s">
        <v>4511</v>
      </c>
    </row>
    <row r="565" spans="1:151" x14ac:dyDescent="0.2">
      <c r="A565">
        <v>19042</v>
      </c>
      <c r="B565" t="s">
        <v>4512</v>
      </c>
      <c r="C565" t="s">
        <v>4513</v>
      </c>
      <c r="D565" t="s">
        <v>4514</v>
      </c>
      <c r="E565" t="s">
        <v>4515</v>
      </c>
      <c r="F565" t="s">
        <v>4516</v>
      </c>
      <c r="G565" t="s">
        <v>172</v>
      </c>
      <c r="H565" s="1">
        <v>34749</v>
      </c>
      <c r="I565" t="s">
        <v>221</v>
      </c>
      <c r="K565" t="s">
        <v>1078</v>
      </c>
      <c r="L565" t="s">
        <v>4517</v>
      </c>
      <c r="M565" t="s">
        <v>306</v>
      </c>
      <c r="N565">
        <v>2016</v>
      </c>
      <c r="O565" t="s">
        <v>380</v>
      </c>
      <c r="P565" t="s">
        <v>178</v>
      </c>
      <c r="Q565" t="s">
        <v>172</v>
      </c>
      <c r="S565">
        <v>28177777</v>
      </c>
      <c r="T565" t="s">
        <v>196</v>
      </c>
      <c r="W565" t="s">
        <v>4518</v>
      </c>
      <c r="X565">
        <v>6176503525</v>
      </c>
      <c r="Y565" t="s">
        <v>186</v>
      </c>
      <c r="Z565" t="s">
        <v>282</v>
      </c>
      <c r="AA565">
        <v>2017</v>
      </c>
      <c r="AB565">
        <v>2017</v>
      </c>
      <c r="AC565" t="s">
        <v>1109</v>
      </c>
      <c r="AD565" t="s">
        <v>185</v>
      </c>
      <c r="AE565" t="s">
        <v>396</v>
      </c>
      <c r="AS565">
        <v>3.96</v>
      </c>
      <c r="AT565" t="s">
        <v>188</v>
      </c>
      <c r="AU565" t="s">
        <v>189</v>
      </c>
      <c r="AV565" t="s">
        <v>190</v>
      </c>
      <c r="AW565" t="s">
        <v>210</v>
      </c>
      <c r="BM565" t="s">
        <v>4519</v>
      </c>
      <c r="BP565" t="s">
        <v>4520</v>
      </c>
      <c r="BQ565" t="s">
        <v>401</v>
      </c>
      <c r="BS565" t="str">
        <f>"02446"</f>
        <v>02446</v>
      </c>
      <c r="BT565" t="s">
        <v>196</v>
      </c>
      <c r="BU565">
        <v>6176509968</v>
      </c>
      <c r="BZ565" t="s">
        <v>4519</v>
      </c>
      <c r="CC565" t="s">
        <v>4520</v>
      </c>
      <c r="CD565" t="s">
        <v>401</v>
      </c>
      <c r="CF565" t="str">
        <f>"02446"</f>
        <v>02446</v>
      </c>
      <c r="CG565" t="s">
        <v>196</v>
      </c>
      <c r="CH565">
        <v>6176509968</v>
      </c>
      <c r="CM565" t="s">
        <v>4521</v>
      </c>
      <c r="CP565" t="s">
        <v>194</v>
      </c>
      <c r="CQ565" t="s">
        <v>195</v>
      </c>
      <c r="CS565">
        <v>14627</v>
      </c>
      <c r="CT565" t="s">
        <v>196</v>
      </c>
      <c r="CU565">
        <v>6176509968</v>
      </c>
      <c r="EM565" t="s">
        <v>4519</v>
      </c>
      <c r="EP565" t="s">
        <v>4520</v>
      </c>
      <c r="EQ565" t="s">
        <v>401</v>
      </c>
      <c r="ES565" t="str">
        <f>"02446"</f>
        <v>02446</v>
      </c>
      <c r="ET565" t="s">
        <v>196</v>
      </c>
      <c r="EU565">
        <v>6176509968</v>
      </c>
    </row>
    <row r="566" spans="1:151" x14ac:dyDescent="0.2">
      <c r="A566">
        <v>26175</v>
      </c>
      <c r="B566" t="s">
        <v>4522</v>
      </c>
      <c r="C566" t="s">
        <v>4523</v>
      </c>
      <c r="D566" t="s">
        <v>4524</v>
      </c>
      <c r="E566" t="s">
        <v>4525</v>
      </c>
      <c r="F566" t="s">
        <v>171</v>
      </c>
      <c r="G566" t="s">
        <v>172</v>
      </c>
      <c r="H566" s="1">
        <v>33120</v>
      </c>
      <c r="I566" t="s">
        <v>221</v>
      </c>
      <c r="K566" t="s">
        <v>3218</v>
      </c>
      <c r="L566" t="s">
        <v>4526</v>
      </c>
      <c r="M566" t="s">
        <v>224</v>
      </c>
      <c r="N566">
        <v>2018</v>
      </c>
      <c r="O566" t="s">
        <v>354</v>
      </c>
      <c r="P566" t="s">
        <v>178</v>
      </c>
      <c r="Q566" t="s">
        <v>172</v>
      </c>
      <c r="S566">
        <v>28326229</v>
      </c>
      <c r="T566" t="s">
        <v>196</v>
      </c>
      <c r="W566" t="s">
        <v>4527</v>
      </c>
      <c r="X566">
        <v>8184156228</v>
      </c>
      <c r="Y566" t="s">
        <v>802</v>
      </c>
      <c r="Z566" t="s">
        <v>803</v>
      </c>
      <c r="AA566" t="s">
        <v>615</v>
      </c>
      <c r="AB566" t="s">
        <v>259</v>
      </c>
      <c r="AC566" t="s">
        <v>804</v>
      </c>
      <c r="AD566" t="s">
        <v>185</v>
      </c>
      <c r="AS566" t="str">
        <f>"0"</f>
        <v>0</v>
      </c>
      <c r="AT566" t="s">
        <v>188</v>
      </c>
      <c r="AU566" t="s">
        <v>647</v>
      </c>
      <c r="AV566" t="s">
        <v>4528</v>
      </c>
      <c r="AW566" t="s">
        <v>264</v>
      </c>
      <c r="BM566" t="s">
        <v>4529</v>
      </c>
      <c r="BP566" t="s">
        <v>4530</v>
      </c>
      <c r="BQ566" t="s">
        <v>461</v>
      </c>
      <c r="BS566">
        <v>91208</v>
      </c>
      <c r="BT566" t="s">
        <v>196</v>
      </c>
      <c r="BU566">
        <v>8186185035</v>
      </c>
      <c r="BZ566" t="s">
        <v>4529</v>
      </c>
      <c r="CC566" t="s">
        <v>4530</v>
      </c>
      <c r="CD566" t="s">
        <v>461</v>
      </c>
      <c r="CF566">
        <v>91208</v>
      </c>
      <c r="CG566" t="s">
        <v>196</v>
      </c>
      <c r="CH566">
        <v>8186185035</v>
      </c>
      <c r="CM566" t="s">
        <v>4529</v>
      </c>
      <c r="CP566" t="s">
        <v>4530</v>
      </c>
      <c r="CQ566" t="s">
        <v>461</v>
      </c>
      <c r="CS566">
        <v>91208</v>
      </c>
      <c r="CT566" t="s">
        <v>196</v>
      </c>
      <c r="CU566">
        <v>8186185035</v>
      </c>
      <c r="ED566" t="s">
        <v>461</v>
      </c>
      <c r="EG566" t="s">
        <v>196</v>
      </c>
      <c r="EH566">
        <v>8186185035</v>
      </c>
      <c r="EM566" t="s">
        <v>4529</v>
      </c>
      <c r="EP566" t="s">
        <v>4530</v>
      </c>
      <c r="EQ566" t="s">
        <v>461</v>
      </c>
      <c r="ES566">
        <v>91208</v>
      </c>
      <c r="ET566" t="s">
        <v>196</v>
      </c>
      <c r="EU566">
        <v>8186185035</v>
      </c>
    </row>
    <row r="567" spans="1:151" x14ac:dyDescent="0.2">
      <c r="A567">
        <v>42095</v>
      </c>
      <c r="B567" t="s">
        <v>4531</v>
      </c>
      <c r="C567" t="s">
        <v>4532</v>
      </c>
      <c r="D567" t="s">
        <v>4533</v>
      </c>
      <c r="E567" t="s">
        <v>4534</v>
      </c>
      <c r="F567" t="s">
        <v>171</v>
      </c>
      <c r="G567" t="str">
        <f>"0"</f>
        <v>0</v>
      </c>
      <c r="H567" s="1">
        <v>38137</v>
      </c>
      <c r="I567" t="s">
        <v>173</v>
      </c>
      <c r="K567" t="s">
        <v>4535</v>
      </c>
      <c r="L567" t="s">
        <v>1689</v>
      </c>
      <c r="M567" t="s">
        <v>224</v>
      </c>
      <c r="N567">
        <v>2024</v>
      </c>
      <c r="O567" t="s">
        <v>225</v>
      </c>
      <c r="P567" t="s">
        <v>178</v>
      </c>
      <c r="Q567" t="s">
        <v>172</v>
      </c>
      <c r="S567">
        <v>32355994</v>
      </c>
      <c r="T567" t="s">
        <v>226</v>
      </c>
      <c r="Y567" t="str">
        <f>"01AS"</f>
        <v>01AS</v>
      </c>
      <c r="Z567" t="s">
        <v>227</v>
      </c>
      <c r="AA567" t="s">
        <v>320</v>
      </c>
      <c r="AB567" t="s">
        <v>321</v>
      </c>
      <c r="AC567" t="s">
        <v>1167</v>
      </c>
      <c r="AD567" t="s">
        <v>185</v>
      </c>
      <c r="AM567" t="s">
        <v>2214</v>
      </c>
      <c r="AS567">
        <v>3.75</v>
      </c>
      <c r="AU567" t="s">
        <v>472</v>
      </c>
      <c r="AV567" t="s">
        <v>473</v>
      </c>
      <c r="AW567" t="s">
        <v>715</v>
      </c>
      <c r="BM567" t="s">
        <v>4536</v>
      </c>
      <c r="BN567" t="s">
        <v>239</v>
      </c>
      <c r="BO567" t="s">
        <v>4537</v>
      </c>
      <c r="BP567" t="s">
        <v>241</v>
      </c>
      <c r="BQ567" t="s">
        <v>195</v>
      </c>
      <c r="BS567">
        <v>14627</v>
      </c>
      <c r="BZ567" t="s">
        <v>242</v>
      </c>
      <c r="CB567" t="s">
        <v>243</v>
      </c>
      <c r="CD567" t="s">
        <v>195</v>
      </c>
      <c r="CF567">
        <v>14642</v>
      </c>
      <c r="CG567" t="s">
        <v>244</v>
      </c>
      <c r="CM567" t="s">
        <v>4538</v>
      </c>
      <c r="CO567" t="s">
        <v>4537</v>
      </c>
      <c r="CP567" t="s">
        <v>4539</v>
      </c>
      <c r="CQ567" t="s">
        <v>735</v>
      </c>
      <c r="CS567" t="s">
        <v>4540</v>
      </c>
      <c r="CT567" t="s">
        <v>244</v>
      </c>
      <c r="CU567" t="s">
        <v>4541</v>
      </c>
    </row>
    <row r="568" spans="1:151" x14ac:dyDescent="0.2">
      <c r="A568">
        <v>25940</v>
      </c>
      <c r="B568" t="s">
        <v>4542</v>
      </c>
      <c r="C568" t="s">
        <v>4543</v>
      </c>
      <c r="E568" t="s">
        <v>4544</v>
      </c>
      <c r="F568" t="s">
        <v>171</v>
      </c>
      <c r="K568" t="s">
        <v>1106</v>
      </c>
      <c r="M568" t="s">
        <v>306</v>
      </c>
      <c r="N568">
        <v>2014</v>
      </c>
      <c r="O568" t="s">
        <v>591</v>
      </c>
      <c r="P568" t="s">
        <v>178</v>
      </c>
      <c r="Q568" t="s">
        <v>172</v>
      </c>
    </row>
    <row r="569" spans="1:151" x14ac:dyDescent="0.2">
      <c r="A569">
        <v>45519</v>
      </c>
      <c r="B569" t="s">
        <v>4545</v>
      </c>
      <c r="C569" t="s">
        <v>4546</v>
      </c>
      <c r="D569" t="s">
        <v>4547</v>
      </c>
      <c r="E569" t="s">
        <v>4548</v>
      </c>
      <c r="F569" t="s">
        <v>171</v>
      </c>
      <c r="G569" t="str">
        <f>"0"</f>
        <v>0</v>
      </c>
      <c r="H569" s="1">
        <v>38938</v>
      </c>
      <c r="I569" t="s">
        <v>221</v>
      </c>
      <c r="K569" t="s">
        <v>409</v>
      </c>
      <c r="L569" t="s">
        <v>1643</v>
      </c>
      <c r="M569" t="s">
        <v>224</v>
      </c>
      <c r="N569">
        <v>2025</v>
      </c>
      <c r="O569" t="s">
        <v>528</v>
      </c>
      <c r="P569" t="s">
        <v>178</v>
      </c>
      <c r="Q569" t="s">
        <v>172</v>
      </c>
      <c r="S569">
        <v>32814804</v>
      </c>
      <c r="T569" t="s">
        <v>226</v>
      </c>
      <c r="Y569" t="str">
        <f>"01AS"</f>
        <v>01AS</v>
      </c>
      <c r="Z569" t="s">
        <v>227</v>
      </c>
      <c r="AA569" t="s">
        <v>833</v>
      </c>
      <c r="AB569" t="s">
        <v>834</v>
      </c>
      <c r="AC569" t="s">
        <v>1236</v>
      </c>
      <c r="AD569" t="s">
        <v>172</v>
      </c>
      <c r="AE569" t="s">
        <v>1334</v>
      </c>
      <c r="AS569">
        <v>3.82</v>
      </c>
      <c r="AU569" t="s">
        <v>472</v>
      </c>
      <c r="AV569" t="s">
        <v>473</v>
      </c>
      <c r="AW569" t="s">
        <v>264</v>
      </c>
      <c r="BM569" t="s">
        <v>4549</v>
      </c>
      <c r="BN569" t="s">
        <v>239</v>
      </c>
      <c r="BO569" t="s">
        <v>4550</v>
      </c>
      <c r="BP569" t="s">
        <v>241</v>
      </c>
      <c r="BQ569" t="s">
        <v>195</v>
      </c>
      <c r="BS569">
        <v>14627</v>
      </c>
      <c r="CD569" t="s">
        <v>195</v>
      </c>
      <c r="CM569" t="s">
        <v>4551</v>
      </c>
      <c r="CO569" t="s">
        <v>4550</v>
      </c>
      <c r="CP569" t="s">
        <v>1401</v>
      </c>
      <c r="CQ569" t="s">
        <v>247</v>
      </c>
      <c r="CS569" t="s">
        <v>4552</v>
      </c>
      <c r="CT569" t="s">
        <v>244</v>
      </c>
      <c r="CU569" t="s">
        <v>4553</v>
      </c>
    </row>
    <row r="570" spans="1:151" x14ac:dyDescent="0.2">
      <c r="A570">
        <v>39212</v>
      </c>
      <c r="B570" t="s">
        <v>949</v>
      </c>
      <c r="C570" t="s">
        <v>4554</v>
      </c>
      <c r="D570" t="s">
        <v>390</v>
      </c>
      <c r="E570" t="s">
        <v>4555</v>
      </c>
      <c r="F570" t="s">
        <v>171</v>
      </c>
      <c r="G570" t="str">
        <f>"0"</f>
        <v>0</v>
      </c>
      <c r="H570" s="1">
        <v>37798</v>
      </c>
      <c r="I570" t="s">
        <v>173</v>
      </c>
      <c r="K570" t="s">
        <v>1396</v>
      </c>
      <c r="L570" t="s">
        <v>1397</v>
      </c>
      <c r="M570" t="s">
        <v>224</v>
      </c>
      <c r="N570">
        <v>2023</v>
      </c>
      <c r="O570" t="s">
        <v>597</v>
      </c>
      <c r="P570" t="s">
        <v>178</v>
      </c>
      <c r="Q570" t="s">
        <v>172</v>
      </c>
      <c r="S570">
        <v>32049398</v>
      </c>
      <c r="T570" t="s">
        <v>226</v>
      </c>
      <c r="Y570" t="str">
        <f>"01AS"</f>
        <v>01AS</v>
      </c>
      <c r="Z570" t="s">
        <v>227</v>
      </c>
      <c r="AA570" t="s">
        <v>833</v>
      </c>
      <c r="AB570" t="s">
        <v>834</v>
      </c>
      <c r="AC570" t="s">
        <v>2285</v>
      </c>
      <c r="AD570" t="s">
        <v>185</v>
      </c>
      <c r="AS570">
        <v>3.23</v>
      </c>
      <c r="AU570" t="s">
        <v>472</v>
      </c>
      <c r="AV570" t="s">
        <v>473</v>
      </c>
      <c r="AW570" t="s">
        <v>264</v>
      </c>
      <c r="BO570" t="s">
        <v>4556</v>
      </c>
      <c r="BQ570" t="s">
        <v>195</v>
      </c>
      <c r="BZ570" t="s">
        <v>266</v>
      </c>
      <c r="CB570" t="s">
        <v>267</v>
      </c>
      <c r="CD570" t="s">
        <v>195</v>
      </c>
      <c r="CF570">
        <v>14627</v>
      </c>
      <c r="CG570" t="s">
        <v>244</v>
      </c>
      <c r="CM570" t="s">
        <v>4557</v>
      </c>
      <c r="CO570" t="s">
        <v>4556</v>
      </c>
      <c r="CP570" t="s">
        <v>4558</v>
      </c>
      <c r="CQ570" t="s">
        <v>4559</v>
      </c>
      <c r="CS570" t="s">
        <v>4560</v>
      </c>
      <c r="CT570" t="s">
        <v>244</v>
      </c>
      <c r="CU570" t="s">
        <v>4561</v>
      </c>
    </row>
    <row r="571" spans="1:151" x14ac:dyDescent="0.2">
      <c r="A571">
        <v>45723</v>
      </c>
      <c r="B571" t="s">
        <v>3925</v>
      </c>
      <c r="C571" t="s">
        <v>4562</v>
      </c>
      <c r="E571" t="s">
        <v>1213</v>
      </c>
      <c r="F571" t="s">
        <v>171</v>
      </c>
      <c r="G571" t="str">
        <f>"0"</f>
        <v>0</v>
      </c>
      <c r="H571" s="1">
        <v>38123</v>
      </c>
      <c r="I571" t="s">
        <v>173</v>
      </c>
      <c r="K571" t="s">
        <v>409</v>
      </c>
      <c r="L571" t="s">
        <v>1643</v>
      </c>
      <c r="M571" t="s">
        <v>224</v>
      </c>
      <c r="N571">
        <v>2025</v>
      </c>
      <c r="O571" t="s">
        <v>528</v>
      </c>
      <c r="P571" t="s">
        <v>178</v>
      </c>
      <c r="Q571" t="s">
        <v>172</v>
      </c>
      <c r="R571" t="s">
        <v>510</v>
      </c>
      <c r="S571">
        <v>32325102</v>
      </c>
      <c r="BM571" t="s">
        <v>4563</v>
      </c>
    </row>
    <row r="572" spans="1:151" x14ac:dyDescent="0.2">
      <c r="A572">
        <v>17754</v>
      </c>
      <c r="B572" t="s">
        <v>4564</v>
      </c>
      <c r="C572" t="s">
        <v>4565</v>
      </c>
      <c r="E572" t="s">
        <v>4566</v>
      </c>
      <c r="F572" t="s">
        <v>171</v>
      </c>
      <c r="G572" t="s">
        <v>172</v>
      </c>
      <c r="H572" s="1">
        <v>35117</v>
      </c>
      <c r="I572" t="s">
        <v>221</v>
      </c>
      <c r="K572" t="s">
        <v>304</v>
      </c>
      <c r="L572" t="s">
        <v>305</v>
      </c>
      <c r="M572" t="s">
        <v>306</v>
      </c>
      <c r="N572">
        <v>2016</v>
      </c>
      <c r="O572" t="s">
        <v>380</v>
      </c>
      <c r="P572" t="s">
        <v>363</v>
      </c>
      <c r="Q572" t="s">
        <v>172</v>
      </c>
      <c r="S572">
        <v>28752783</v>
      </c>
      <c r="T572" t="s">
        <v>4567</v>
      </c>
      <c r="U572" t="s">
        <v>180</v>
      </c>
      <c r="V572" s="2">
        <v>43240</v>
      </c>
      <c r="W572" t="s">
        <v>4568</v>
      </c>
      <c r="X572" t="s">
        <v>4569</v>
      </c>
      <c r="Y572" t="s">
        <v>186</v>
      </c>
      <c r="Z572" t="s">
        <v>183</v>
      </c>
      <c r="AA572">
        <v>2018</v>
      </c>
      <c r="AB572">
        <v>2018</v>
      </c>
      <c r="AC572" t="s">
        <v>752</v>
      </c>
      <c r="AD572" t="s">
        <v>172</v>
      </c>
      <c r="AS572">
        <v>2.67</v>
      </c>
      <c r="AT572" t="s">
        <v>188</v>
      </c>
      <c r="AU572" t="s">
        <v>189</v>
      </c>
      <c r="AV572" t="s">
        <v>190</v>
      </c>
      <c r="AW572" t="s">
        <v>191</v>
      </c>
      <c r="BM572" t="s">
        <v>487</v>
      </c>
      <c r="BN572" t="s">
        <v>4570</v>
      </c>
      <c r="BP572" t="s">
        <v>194</v>
      </c>
      <c r="BQ572" t="s">
        <v>195</v>
      </c>
      <c r="BS572">
        <v>14627</v>
      </c>
      <c r="BT572" t="s">
        <v>196</v>
      </c>
      <c r="BU572">
        <v>5857333297</v>
      </c>
      <c r="BZ572" t="s">
        <v>4571</v>
      </c>
      <c r="CA572" t="s">
        <v>4572</v>
      </c>
      <c r="CC572" t="s">
        <v>4573</v>
      </c>
      <c r="CF572">
        <v>64659</v>
      </c>
      <c r="CG572" t="s">
        <v>4567</v>
      </c>
      <c r="CH572" t="s">
        <v>4574</v>
      </c>
      <c r="CM572" t="s">
        <v>487</v>
      </c>
      <c r="CN572" t="s">
        <v>4570</v>
      </c>
      <c r="CP572" t="s">
        <v>194</v>
      </c>
      <c r="CQ572" t="s">
        <v>195</v>
      </c>
      <c r="CS572">
        <v>14627</v>
      </c>
      <c r="CT572" t="s">
        <v>196</v>
      </c>
      <c r="CU572">
        <v>5857333297</v>
      </c>
      <c r="CZ572" t="s">
        <v>4571</v>
      </c>
      <c r="DA572" t="s">
        <v>4572</v>
      </c>
      <c r="DC572" t="s">
        <v>4573</v>
      </c>
      <c r="DF572">
        <v>64659</v>
      </c>
      <c r="DG572" t="s">
        <v>4567</v>
      </c>
      <c r="DH572" t="s">
        <v>4574</v>
      </c>
      <c r="EM572" t="s">
        <v>4571</v>
      </c>
      <c r="EN572" t="s">
        <v>4572</v>
      </c>
      <c r="EP572" t="s">
        <v>4573</v>
      </c>
      <c r="ES572">
        <v>64659</v>
      </c>
      <c r="ET572" t="s">
        <v>4567</v>
      </c>
      <c r="EU572" t="s">
        <v>4574</v>
      </c>
    </row>
    <row r="573" spans="1:151" x14ac:dyDescent="0.2">
      <c r="A573">
        <v>12870</v>
      </c>
      <c r="B573" t="s">
        <v>4575</v>
      </c>
      <c r="C573" t="s">
        <v>4576</v>
      </c>
      <c r="E573" t="s">
        <v>4577</v>
      </c>
      <c r="F573" t="s">
        <v>171</v>
      </c>
      <c r="G573" t="s">
        <v>172</v>
      </c>
      <c r="H573" s="1">
        <v>34422</v>
      </c>
      <c r="I573" t="s">
        <v>221</v>
      </c>
      <c r="K573" t="s">
        <v>2724</v>
      </c>
      <c r="L573" t="s">
        <v>820</v>
      </c>
      <c r="M573" t="s">
        <v>224</v>
      </c>
      <c r="N573">
        <v>2015</v>
      </c>
      <c r="O573" t="s">
        <v>692</v>
      </c>
      <c r="P573" t="s">
        <v>178</v>
      </c>
      <c r="Q573" t="s">
        <v>172</v>
      </c>
      <c r="S573">
        <v>27780145</v>
      </c>
      <c r="T573" t="s">
        <v>196</v>
      </c>
      <c r="W573" t="s">
        <v>4578</v>
      </c>
      <c r="X573">
        <v>3023458692</v>
      </c>
      <c r="Y573" t="s">
        <v>186</v>
      </c>
      <c r="Z573" t="s">
        <v>282</v>
      </c>
      <c r="AA573">
        <v>2016</v>
      </c>
      <c r="AB573">
        <v>2016</v>
      </c>
      <c r="AC573" t="s">
        <v>396</v>
      </c>
      <c r="AD573" t="s">
        <v>185</v>
      </c>
      <c r="AE573" t="s">
        <v>4115</v>
      </c>
      <c r="AS573">
        <v>3.25</v>
      </c>
      <c r="AT573" t="s">
        <v>188</v>
      </c>
      <c r="AU573" t="s">
        <v>189</v>
      </c>
      <c r="AV573" t="s">
        <v>190</v>
      </c>
      <c r="AW573" t="s">
        <v>237</v>
      </c>
      <c r="BM573" t="s">
        <v>4579</v>
      </c>
      <c r="BN573" t="s">
        <v>487</v>
      </c>
      <c r="BP573" t="s">
        <v>194</v>
      </c>
      <c r="BQ573" t="s">
        <v>195</v>
      </c>
      <c r="BS573">
        <v>14627</v>
      </c>
      <c r="BT573" t="s">
        <v>196</v>
      </c>
      <c r="BU573">
        <v>3023454909</v>
      </c>
      <c r="BZ573" t="s">
        <v>4580</v>
      </c>
      <c r="CC573" t="s">
        <v>4581</v>
      </c>
      <c r="CD573" t="s">
        <v>4582</v>
      </c>
      <c r="CF573">
        <v>19808</v>
      </c>
      <c r="CG573" t="s">
        <v>196</v>
      </c>
      <c r="CH573">
        <v>3024531122</v>
      </c>
      <c r="CM573" t="s">
        <v>702</v>
      </c>
      <c r="CP573" t="s">
        <v>194</v>
      </c>
      <c r="CQ573" t="s">
        <v>195</v>
      </c>
      <c r="CS573">
        <v>14627</v>
      </c>
      <c r="CT573" t="s">
        <v>196</v>
      </c>
      <c r="CU573">
        <v>3023454909</v>
      </c>
      <c r="EM573" t="s">
        <v>4580</v>
      </c>
      <c r="EP573" t="s">
        <v>4581</v>
      </c>
      <c r="EQ573" t="s">
        <v>4582</v>
      </c>
      <c r="ES573">
        <v>19808</v>
      </c>
      <c r="ET573" t="s">
        <v>196</v>
      </c>
      <c r="EU573">
        <v>3024531122</v>
      </c>
    </row>
    <row r="574" spans="1:151" x14ac:dyDescent="0.2">
      <c r="A574">
        <v>19199</v>
      </c>
      <c r="B574" t="s">
        <v>1404</v>
      </c>
      <c r="C574" t="s">
        <v>4576</v>
      </c>
      <c r="D574" t="s">
        <v>4583</v>
      </c>
      <c r="E574" t="s">
        <v>4584</v>
      </c>
      <c r="F574" t="s">
        <v>171</v>
      </c>
      <c r="G574" t="s">
        <v>172</v>
      </c>
      <c r="H574" s="1">
        <v>35364</v>
      </c>
      <c r="I574" t="s">
        <v>221</v>
      </c>
      <c r="K574" t="s">
        <v>3651</v>
      </c>
      <c r="M574" t="s">
        <v>306</v>
      </c>
      <c r="N574">
        <v>2016</v>
      </c>
      <c r="O574" t="s">
        <v>380</v>
      </c>
      <c r="P574" t="s">
        <v>363</v>
      </c>
      <c r="Q574" t="s">
        <v>172</v>
      </c>
      <c r="S574">
        <v>28673682</v>
      </c>
      <c r="T574" t="s">
        <v>196</v>
      </c>
      <c r="W574" t="s">
        <v>4585</v>
      </c>
      <c r="X574">
        <v>6072676867</v>
      </c>
      <c r="Y574" t="s">
        <v>186</v>
      </c>
      <c r="Z574" t="s">
        <v>282</v>
      </c>
      <c r="AA574">
        <v>2019</v>
      </c>
      <c r="AB574">
        <v>2019</v>
      </c>
      <c r="AC574" t="s">
        <v>396</v>
      </c>
      <c r="AD574" t="s">
        <v>172</v>
      </c>
      <c r="AS574">
        <v>3.05</v>
      </c>
      <c r="AT574" t="s">
        <v>188</v>
      </c>
      <c r="AU574" t="s">
        <v>189</v>
      </c>
      <c r="AV574" t="s">
        <v>190</v>
      </c>
      <c r="AW574" t="s">
        <v>264</v>
      </c>
      <c r="BM574" t="s">
        <v>4586</v>
      </c>
      <c r="BN574" t="s">
        <v>193</v>
      </c>
      <c r="BP574" t="s">
        <v>194</v>
      </c>
      <c r="BQ574" t="s">
        <v>195</v>
      </c>
      <c r="BS574">
        <v>14627</v>
      </c>
      <c r="BT574" t="s">
        <v>196</v>
      </c>
      <c r="BU574">
        <v>6072676867</v>
      </c>
      <c r="BZ574" t="s">
        <v>4587</v>
      </c>
      <c r="CC574" t="s">
        <v>4588</v>
      </c>
      <c r="CD574" t="s">
        <v>195</v>
      </c>
      <c r="CF574">
        <v>138201630</v>
      </c>
      <c r="CG574" t="s">
        <v>196</v>
      </c>
      <c r="CH574">
        <v>6074332014</v>
      </c>
      <c r="CM574" t="s">
        <v>4589</v>
      </c>
      <c r="CP574" t="s">
        <v>4588</v>
      </c>
      <c r="CQ574" t="s">
        <v>195</v>
      </c>
      <c r="CS574">
        <v>13820</v>
      </c>
      <c r="CT574" t="s">
        <v>196</v>
      </c>
      <c r="CU574">
        <v>6074332014</v>
      </c>
      <c r="ED574" t="s">
        <v>195</v>
      </c>
      <c r="EG574" t="s">
        <v>196</v>
      </c>
      <c r="EH574">
        <v>6074332014</v>
      </c>
      <c r="EM574" t="s">
        <v>4587</v>
      </c>
      <c r="EP574" t="s">
        <v>4588</v>
      </c>
      <c r="EQ574" t="s">
        <v>195</v>
      </c>
      <c r="ES574">
        <v>138201630</v>
      </c>
      <c r="ET574" t="s">
        <v>196</v>
      </c>
      <c r="EU574">
        <v>6074332014</v>
      </c>
    </row>
    <row r="575" spans="1:151" x14ac:dyDescent="0.2">
      <c r="A575">
        <v>25876</v>
      </c>
      <c r="B575" t="s">
        <v>1456</v>
      </c>
      <c r="C575" t="s">
        <v>4590</v>
      </c>
      <c r="E575" t="s">
        <v>4591</v>
      </c>
      <c r="F575" t="s">
        <v>171</v>
      </c>
      <c r="K575" t="s">
        <v>1046</v>
      </c>
      <c r="M575" t="s">
        <v>306</v>
      </c>
      <c r="N575">
        <v>2014</v>
      </c>
      <c r="O575" t="s">
        <v>591</v>
      </c>
      <c r="P575" t="s">
        <v>178</v>
      </c>
      <c r="Q575" t="s">
        <v>172</v>
      </c>
    </row>
    <row r="576" spans="1:151" x14ac:dyDescent="0.2">
      <c r="A576">
        <v>27789</v>
      </c>
      <c r="B576" t="s">
        <v>1095</v>
      </c>
      <c r="C576" t="s">
        <v>4592</v>
      </c>
      <c r="E576" t="s">
        <v>4593</v>
      </c>
      <c r="F576" t="s">
        <v>171</v>
      </c>
      <c r="G576" t="str">
        <f>"0"</f>
        <v>0</v>
      </c>
      <c r="K576" t="s">
        <v>203</v>
      </c>
      <c r="L576" t="s">
        <v>204</v>
      </c>
      <c r="M576" t="s">
        <v>205</v>
      </c>
      <c r="N576">
        <v>2019</v>
      </c>
      <c r="O576" t="s">
        <v>206</v>
      </c>
      <c r="P576" t="s">
        <v>178</v>
      </c>
      <c r="Q576" t="s">
        <v>172</v>
      </c>
      <c r="S576">
        <v>30748408</v>
      </c>
      <c r="T576" t="s">
        <v>196</v>
      </c>
      <c r="W576" t="s">
        <v>4594</v>
      </c>
      <c r="X576">
        <v>8456259315</v>
      </c>
      <c r="Y576" t="s">
        <v>186</v>
      </c>
      <c r="Z576" t="s">
        <v>183</v>
      </c>
      <c r="AA576">
        <v>2021</v>
      </c>
      <c r="AB576">
        <v>2021</v>
      </c>
      <c r="AC576" t="s">
        <v>208</v>
      </c>
      <c r="AD576" t="s">
        <v>172</v>
      </c>
      <c r="AS576">
        <v>4</v>
      </c>
      <c r="AT576" t="s">
        <v>188</v>
      </c>
      <c r="AU576" t="s">
        <v>189</v>
      </c>
      <c r="AV576" t="s">
        <v>190</v>
      </c>
      <c r="AW576" t="s">
        <v>264</v>
      </c>
      <c r="BM576" t="s">
        <v>4595</v>
      </c>
      <c r="BP576" t="s">
        <v>3900</v>
      </c>
      <c r="BQ576" t="s">
        <v>195</v>
      </c>
      <c r="BS576">
        <v>12601</v>
      </c>
      <c r="BT576" t="s">
        <v>196</v>
      </c>
      <c r="BU576">
        <v>8454529413</v>
      </c>
      <c r="BZ576" t="s">
        <v>4595</v>
      </c>
      <c r="CC576" t="s">
        <v>3900</v>
      </c>
      <c r="CD576" t="s">
        <v>195</v>
      </c>
      <c r="CF576">
        <v>12601</v>
      </c>
      <c r="CG576" t="s">
        <v>196</v>
      </c>
      <c r="CH576">
        <v>8454529413</v>
      </c>
      <c r="CM576" t="s">
        <v>4596</v>
      </c>
      <c r="CP576" t="s">
        <v>194</v>
      </c>
      <c r="CQ576" t="s">
        <v>195</v>
      </c>
      <c r="CS576">
        <v>14620</v>
      </c>
      <c r="CT576" t="s">
        <v>196</v>
      </c>
      <c r="CU576">
        <v>8454187251</v>
      </c>
      <c r="ED576" t="s">
        <v>195</v>
      </c>
      <c r="EG576" t="s">
        <v>196</v>
      </c>
      <c r="EH576">
        <v>8454529413</v>
      </c>
      <c r="EM576" t="s">
        <v>4595</v>
      </c>
      <c r="EP576" t="s">
        <v>3900</v>
      </c>
      <c r="EQ576" t="s">
        <v>195</v>
      </c>
      <c r="ES576">
        <v>12601</v>
      </c>
      <c r="ET576" t="s">
        <v>196</v>
      </c>
      <c r="EU576">
        <v>8454529413</v>
      </c>
    </row>
    <row r="577" spans="1:151" x14ac:dyDescent="0.2">
      <c r="A577">
        <v>20852</v>
      </c>
      <c r="B577" t="s">
        <v>4597</v>
      </c>
      <c r="C577" t="s">
        <v>4598</v>
      </c>
      <c r="D577" t="s">
        <v>3657</v>
      </c>
      <c r="E577" t="s">
        <v>4599</v>
      </c>
      <c r="F577" t="s">
        <v>4600</v>
      </c>
      <c r="H577" s="1">
        <v>35512</v>
      </c>
      <c r="I577" t="s">
        <v>221</v>
      </c>
      <c r="K577" t="s">
        <v>1078</v>
      </c>
      <c r="L577" t="s">
        <v>820</v>
      </c>
      <c r="M577" t="s">
        <v>224</v>
      </c>
      <c r="N577">
        <v>2017</v>
      </c>
      <c r="O577" t="s">
        <v>441</v>
      </c>
      <c r="P577" t="s">
        <v>178</v>
      </c>
      <c r="Q577" t="s">
        <v>172</v>
      </c>
      <c r="S577">
        <v>29383467</v>
      </c>
      <c r="T577" t="s">
        <v>196</v>
      </c>
      <c r="W577" t="s">
        <v>4601</v>
      </c>
      <c r="X577">
        <v>2062653822</v>
      </c>
      <c r="Y577" t="s">
        <v>186</v>
      </c>
      <c r="Z577" t="s">
        <v>183</v>
      </c>
      <c r="AA577">
        <v>2019</v>
      </c>
      <c r="AB577">
        <v>2019</v>
      </c>
      <c r="AC577" t="s">
        <v>1092</v>
      </c>
      <c r="AD577" t="s">
        <v>185</v>
      </c>
      <c r="AM577" t="s">
        <v>1068</v>
      </c>
      <c r="AN577" t="s">
        <v>3384</v>
      </c>
      <c r="AS577">
        <v>3.99</v>
      </c>
      <c r="AT577" t="s">
        <v>188</v>
      </c>
      <c r="AU577" t="s">
        <v>189</v>
      </c>
      <c r="AV577" t="s">
        <v>190</v>
      </c>
      <c r="AW577" t="s">
        <v>264</v>
      </c>
      <c r="AX577" t="s">
        <v>4602</v>
      </c>
      <c r="AY577" t="s">
        <v>4603</v>
      </c>
      <c r="BM577" t="s">
        <v>4604</v>
      </c>
      <c r="BN577" t="s">
        <v>193</v>
      </c>
      <c r="BP577" t="s">
        <v>194</v>
      </c>
      <c r="BQ577" t="s">
        <v>195</v>
      </c>
      <c r="BS577">
        <v>14627</v>
      </c>
      <c r="BT577" t="s">
        <v>196</v>
      </c>
      <c r="BU577">
        <v>2066690791</v>
      </c>
      <c r="BZ577" t="s">
        <v>4605</v>
      </c>
      <c r="CC577" t="s">
        <v>4606</v>
      </c>
      <c r="CD577" t="s">
        <v>1433</v>
      </c>
      <c r="CF577">
        <v>98075</v>
      </c>
      <c r="CG577" t="s">
        <v>196</v>
      </c>
      <c r="CH577">
        <v>2066690791</v>
      </c>
      <c r="CM577" t="s">
        <v>4607</v>
      </c>
      <c r="CP577" t="s">
        <v>194</v>
      </c>
      <c r="CQ577" t="s">
        <v>195</v>
      </c>
      <c r="CS577">
        <v>14627</v>
      </c>
      <c r="CT577" t="s">
        <v>196</v>
      </c>
      <c r="CU577">
        <v>2066690791</v>
      </c>
      <c r="DZ577" t="s">
        <v>4608</v>
      </c>
      <c r="EC577" t="s">
        <v>4609</v>
      </c>
      <c r="ED577" t="s">
        <v>1433</v>
      </c>
      <c r="EF577">
        <v>98075</v>
      </c>
      <c r="EG577" t="s">
        <v>196</v>
      </c>
      <c r="EH577">
        <v>2066690791</v>
      </c>
      <c r="EM577" t="s">
        <v>4605</v>
      </c>
      <c r="EP577" t="s">
        <v>4606</v>
      </c>
      <c r="EQ577" t="s">
        <v>1433</v>
      </c>
      <c r="ES577">
        <v>98075</v>
      </c>
      <c r="ET577" t="s">
        <v>196</v>
      </c>
      <c r="EU577">
        <v>2066690791</v>
      </c>
    </row>
    <row r="578" spans="1:151" x14ac:dyDescent="0.2">
      <c r="A578">
        <v>38166</v>
      </c>
      <c r="B578" t="s">
        <v>3434</v>
      </c>
      <c r="C578" t="s">
        <v>4610</v>
      </c>
      <c r="D578" t="s">
        <v>4611</v>
      </c>
      <c r="E578" t="s">
        <v>4612</v>
      </c>
      <c r="F578" t="s">
        <v>171</v>
      </c>
      <c r="G578" t="s">
        <v>172</v>
      </c>
      <c r="H578" s="1">
        <v>36833</v>
      </c>
      <c r="I578" t="s">
        <v>173</v>
      </c>
      <c r="K578" t="s">
        <v>1817</v>
      </c>
      <c r="L578" t="s">
        <v>1158</v>
      </c>
      <c r="M578" t="s">
        <v>205</v>
      </c>
      <c r="N578">
        <v>2023</v>
      </c>
      <c r="O578" t="s">
        <v>921</v>
      </c>
      <c r="P578" t="s">
        <v>178</v>
      </c>
      <c r="Q578" t="s">
        <v>172</v>
      </c>
      <c r="S578">
        <v>31541718</v>
      </c>
      <c r="T578" t="s">
        <v>226</v>
      </c>
      <c r="Y578" t="str">
        <f>"01AS"</f>
        <v>01AS</v>
      </c>
      <c r="Z578" t="s">
        <v>227</v>
      </c>
      <c r="AA578" t="s">
        <v>321</v>
      </c>
      <c r="AC578" t="s">
        <v>471</v>
      </c>
      <c r="AD578" t="s">
        <v>185</v>
      </c>
      <c r="AE578" t="s">
        <v>3017</v>
      </c>
      <c r="AS578">
        <v>3.96</v>
      </c>
      <c r="AU578" t="s">
        <v>235</v>
      </c>
      <c r="AV578" t="s">
        <v>236</v>
      </c>
      <c r="AW578" t="s">
        <v>264</v>
      </c>
      <c r="BM578" t="s">
        <v>4613</v>
      </c>
      <c r="BN578" t="s">
        <v>239</v>
      </c>
      <c r="BO578" t="s">
        <v>4614</v>
      </c>
      <c r="BP578" t="s">
        <v>241</v>
      </c>
      <c r="BQ578" t="s">
        <v>195</v>
      </c>
      <c r="BS578">
        <v>14627</v>
      </c>
      <c r="CD578" t="s">
        <v>195</v>
      </c>
      <c r="CM578" t="s">
        <v>4615</v>
      </c>
      <c r="CO578" t="s">
        <v>4614</v>
      </c>
      <c r="CP578" t="s">
        <v>1338</v>
      </c>
      <c r="CQ578" t="s">
        <v>541</v>
      </c>
      <c r="CS578" t="s">
        <v>4616</v>
      </c>
      <c r="CT578" t="s">
        <v>244</v>
      </c>
      <c r="CU578" t="s">
        <v>4617</v>
      </c>
    </row>
    <row r="579" spans="1:151" x14ac:dyDescent="0.2">
      <c r="A579">
        <v>24081</v>
      </c>
      <c r="B579" t="s">
        <v>3075</v>
      </c>
      <c r="C579" t="s">
        <v>4618</v>
      </c>
      <c r="E579" t="s">
        <v>4619</v>
      </c>
      <c r="F579" t="s">
        <v>171</v>
      </c>
      <c r="G579" t="s">
        <v>172</v>
      </c>
      <c r="H579" s="1">
        <v>35457</v>
      </c>
      <c r="I579" t="s">
        <v>221</v>
      </c>
      <c r="K579" t="s">
        <v>1518</v>
      </c>
      <c r="L579" t="s">
        <v>820</v>
      </c>
      <c r="M579" t="s">
        <v>176</v>
      </c>
      <c r="N579">
        <v>2018</v>
      </c>
      <c r="O579" t="s">
        <v>612</v>
      </c>
      <c r="P579" t="s">
        <v>178</v>
      </c>
      <c r="Q579" t="s">
        <v>172</v>
      </c>
      <c r="S579">
        <v>29388899</v>
      </c>
      <c r="T579" t="s">
        <v>196</v>
      </c>
      <c r="W579" t="s">
        <v>4620</v>
      </c>
      <c r="X579">
        <v>7813072907</v>
      </c>
      <c r="Y579" t="s">
        <v>186</v>
      </c>
      <c r="Z579" t="s">
        <v>282</v>
      </c>
      <c r="AA579">
        <v>2019</v>
      </c>
      <c r="AB579">
        <v>2019</v>
      </c>
      <c r="AC579" t="s">
        <v>846</v>
      </c>
      <c r="AD579" t="s">
        <v>185</v>
      </c>
      <c r="AM579" t="s">
        <v>208</v>
      </c>
      <c r="AS579">
        <v>3.42</v>
      </c>
      <c r="AT579" t="s">
        <v>188</v>
      </c>
      <c r="AU579" t="s">
        <v>189</v>
      </c>
      <c r="AV579" t="s">
        <v>190</v>
      </c>
      <c r="AW579" t="s">
        <v>264</v>
      </c>
      <c r="BM579" t="s">
        <v>4621</v>
      </c>
      <c r="BN579" t="s">
        <v>193</v>
      </c>
      <c r="BP579" t="s">
        <v>194</v>
      </c>
      <c r="BQ579" t="s">
        <v>195</v>
      </c>
      <c r="BS579">
        <v>14627</v>
      </c>
      <c r="BT579" t="s">
        <v>196</v>
      </c>
      <c r="BU579">
        <v>7814923020</v>
      </c>
      <c r="BZ579" t="s">
        <v>4622</v>
      </c>
      <c r="CC579" t="s">
        <v>4623</v>
      </c>
      <c r="CD579" t="s">
        <v>401</v>
      </c>
      <c r="CF579" t="str">
        <f>"02459"</f>
        <v>02459</v>
      </c>
      <c r="CG579" t="s">
        <v>196</v>
      </c>
      <c r="CH579">
        <v>7814923020</v>
      </c>
      <c r="CM579" t="s">
        <v>215</v>
      </c>
      <c r="CN579" t="s">
        <v>4624</v>
      </c>
      <c r="CP579" t="s">
        <v>194</v>
      </c>
      <c r="CQ579" t="s">
        <v>195</v>
      </c>
      <c r="CS579">
        <v>14611</v>
      </c>
      <c r="CT579" t="s">
        <v>196</v>
      </c>
      <c r="CU579">
        <v>7814923020</v>
      </c>
      <c r="ED579" t="s">
        <v>401</v>
      </c>
      <c r="EG579" t="s">
        <v>196</v>
      </c>
      <c r="EH579">
        <v>7814923020</v>
      </c>
      <c r="EM579" t="s">
        <v>4622</v>
      </c>
      <c r="EP579" t="s">
        <v>4623</v>
      </c>
      <c r="EQ579" t="s">
        <v>401</v>
      </c>
      <c r="ES579" t="str">
        <f>"02459"</f>
        <v>02459</v>
      </c>
      <c r="ET579" t="s">
        <v>196</v>
      </c>
      <c r="EU579">
        <v>7814923020</v>
      </c>
    </row>
    <row r="580" spans="1:151" x14ac:dyDescent="0.2">
      <c r="A580">
        <v>11453</v>
      </c>
      <c r="B580" t="s">
        <v>4093</v>
      </c>
      <c r="C580" t="s">
        <v>4625</v>
      </c>
      <c r="D580" t="s">
        <v>4626</v>
      </c>
      <c r="E580" t="s">
        <v>4627</v>
      </c>
      <c r="F580" t="s">
        <v>171</v>
      </c>
      <c r="G580" t="s">
        <v>172</v>
      </c>
      <c r="H580" s="1">
        <v>34829</v>
      </c>
      <c r="I580" t="s">
        <v>221</v>
      </c>
      <c r="K580" t="s">
        <v>943</v>
      </c>
      <c r="L580" t="s">
        <v>318</v>
      </c>
      <c r="M580" t="s">
        <v>306</v>
      </c>
      <c r="N580">
        <v>2015</v>
      </c>
      <c r="O580" t="s">
        <v>517</v>
      </c>
      <c r="P580" t="s">
        <v>178</v>
      </c>
      <c r="Q580" t="s">
        <v>172</v>
      </c>
      <c r="S580">
        <v>27857960</v>
      </c>
      <c r="T580" t="s">
        <v>196</v>
      </c>
      <c r="W580" t="s">
        <v>4628</v>
      </c>
      <c r="X580">
        <v>7405907154</v>
      </c>
      <c r="Y580" t="s">
        <v>186</v>
      </c>
      <c r="Z580" t="s">
        <v>282</v>
      </c>
      <c r="AA580">
        <v>2017</v>
      </c>
      <c r="AB580">
        <v>2017</v>
      </c>
      <c r="AC580" t="s">
        <v>396</v>
      </c>
      <c r="AD580" t="s">
        <v>185</v>
      </c>
      <c r="AE580" t="s">
        <v>1307</v>
      </c>
      <c r="AM580" t="s">
        <v>2261</v>
      </c>
      <c r="AS580">
        <v>3.48</v>
      </c>
      <c r="AT580" t="s">
        <v>188</v>
      </c>
      <c r="AU580" t="s">
        <v>189</v>
      </c>
      <c r="AV580" t="s">
        <v>190</v>
      </c>
      <c r="AW580" t="s">
        <v>294</v>
      </c>
      <c r="BM580" t="s">
        <v>4629</v>
      </c>
      <c r="BN580" t="s">
        <v>193</v>
      </c>
      <c r="BP580" t="s">
        <v>194</v>
      </c>
      <c r="BQ580" t="s">
        <v>195</v>
      </c>
      <c r="BS580">
        <v>14627</v>
      </c>
      <c r="BT580" t="s">
        <v>196</v>
      </c>
      <c r="BU580">
        <v>7405412008</v>
      </c>
      <c r="BZ580" t="s">
        <v>4630</v>
      </c>
      <c r="CC580" t="s">
        <v>4631</v>
      </c>
      <c r="CD580" t="s">
        <v>1414</v>
      </c>
      <c r="CF580">
        <v>45778</v>
      </c>
      <c r="CG580" t="s">
        <v>196</v>
      </c>
      <c r="CH580">
        <v>7405412008</v>
      </c>
      <c r="CM580" t="s">
        <v>4632</v>
      </c>
      <c r="CP580" t="s">
        <v>194</v>
      </c>
      <c r="CQ580" t="s">
        <v>195</v>
      </c>
      <c r="CS580">
        <v>14624</v>
      </c>
      <c r="CT580" t="s">
        <v>196</v>
      </c>
      <c r="CU580">
        <v>7405412008</v>
      </c>
      <c r="ED580" t="s">
        <v>1414</v>
      </c>
      <c r="EG580" t="s">
        <v>196</v>
      </c>
      <c r="EH580">
        <v>7405412008</v>
      </c>
      <c r="EM580" t="s">
        <v>4630</v>
      </c>
      <c r="EP580" t="s">
        <v>4631</v>
      </c>
      <c r="EQ580" t="s">
        <v>1414</v>
      </c>
      <c r="ES580">
        <v>45778</v>
      </c>
      <c r="ET580" t="s">
        <v>196</v>
      </c>
      <c r="EU580">
        <v>7405412008</v>
      </c>
    </row>
    <row r="581" spans="1:151" x14ac:dyDescent="0.2">
      <c r="A581">
        <v>45501</v>
      </c>
      <c r="B581" t="s">
        <v>4633</v>
      </c>
      <c r="C581" t="s">
        <v>4634</v>
      </c>
      <c r="D581" t="s">
        <v>1418</v>
      </c>
      <c r="E581" t="s">
        <v>4635</v>
      </c>
      <c r="F581" t="s">
        <v>171</v>
      </c>
      <c r="G581" t="str">
        <f>"0"</f>
        <v>0</v>
      </c>
      <c r="H581" s="1">
        <v>38000</v>
      </c>
      <c r="I581" t="s">
        <v>221</v>
      </c>
      <c r="K581" t="s">
        <v>1304</v>
      </c>
      <c r="L581" t="s">
        <v>633</v>
      </c>
      <c r="M581" t="s">
        <v>224</v>
      </c>
      <c r="N581">
        <v>2025</v>
      </c>
      <c r="O581" t="s">
        <v>528</v>
      </c>
      <c r="P581" t="s">
        <v>178</v>
      </c>
      <c r="Q581" t="s">
        <v>172</v>
      </c>
      <c r="R581" t="s">
        <v>510</v>
      </c>
      <c r="S581">
        <v>32314663</v>
      </c>
      <c r="BM581" t="s">
        <v>2247</v>
      </c>
    </row>
    <row r="582" spans="1:151" x14ac:dyDescent="0.2">
      <c r="A582">
        <v>26673</v>
      </c>
      <c r="B582" t="s">
        <v>3287</v>
      </c>
      <c r="C582" t="s">
        <v>4636</v>
      </c>
      <c r="D582" t="s">
        <v>4637</v>
      </c>
      <c r="E582" t="s">
        <v>4638</v>
      </c>
      <c r="F582" t="s">
        <v>171</v>
      </c>
      <c r="G582" t="s">
        <v>172</v>
      </c>
      <c r="H582" s="1">
        <v>36119</v>
      </c>
      <c r="I582" t="s">
        <v>221</v>
      </c>
      <c r="K582" t="s">
        <v>4639</v>
      </c>
      <c r="L582" t="s">
        <v>820</v>
      </c>
      <c r="M582" t="s">
        <v>176</v>
      </c>
      <c r="N582">
        <v>2019</v>
      </c>
      <c r="O582" t="s">
        <v>482</v>
      </c>
      <c r="P582" t="s">
        <v>178</v>
      </c>
      <c r="Q582" t="s">
        <v>172</v>
      </c>
      <c r="S582">
        <v>29869237</v>
      </c>
      <c r="T582" t="s">
        <v>196</v>
      </c>
      <c r="W582" t="s">
        <v>4640</v>
      </c>
      <c r="X582">
        <v>8603047766</v>
      </c>
      <c r="Y582" t="s">
        <v>186</v>
      </c>
      <c r="Z582" t="s">
        <v>183</v>
      </c>
      <c r="AA582">
        <v>2020</v>
      </c>
      <c r="AB582">
        <v>2020</v>
      </c>
      <c r="AC582" t="s">
        <v>1786</v>
      </c>
      <c r="AD582" t="s">
        <v>172</v>
      </c>
      <c r="AS582">
        <v>3.18</v>
      </c>
      <c r="AT582" t="s">
        <v>188</v>
      </c>
      <c r="AU582" t="s">
        <v>189</v>
      </c>
      <c r="AV582" t="s">
        <v>190</v>
      </c>
      <c r="AW582" t="s">
        <v>264</v>
      </c>
      <c r="BM582" t="s">
        <v>193</v>
      </c>
      <c r="BN582" t="s">
        <v>4641</v>
      </c>
      <c r="BP582" t="s">
        <v>194</v>
      </c>
      <c r="BQ582" t="s">
        <v>195</v>
      </c>
      <c r="BS582">
        <v>14627</v>
      </c>
      <c r="BT582" t="s">
        <v>196</v>
      </c>
      <c r="BU582">
        <v>8609083163</v>
      </c>
      <c r="BZ582" t="s">
        <v>4642</v>
      </c>
      <c r="CC582" t="s">
        <v>4643</v>
      </c>
      <c r="CD582" t="s">
        <v>1508</v>
      </c>
      <c r="CF582" t="str">
        <f>"06357"</f>
        <v>06357</v>
      </c>
      <c r="CG582" t="s">
        <v>196</v>
      </c>
      <c r="CH582">
        <v>8609083163</v>
      </c>
      <c r="CM582" t="s">
        <v>2787</v>
      </c>
      <c r="CP582" t="s">
        <v>194</v>
      </c>
      <c r="CQ582" t="s">
        <v>195</v>
      </c>
      <c r="CS582">
        <v>14627</v>
      </c>
      <c r="CT582" t="s">
        <v>196</v>
      </c>
      <c r="CU582">
        <v>8609083163</v>
      </c>
      <c r="ED582" t="s">
        <v>1508</v>
      </c>
      <c r="EG582" t="s">
        <v>196</v>
      </c>
      <c r="EH582">
        <v>8609083163</v>
      </c>
      <c r="EM582" t="s">
        <v>4642</v>
      </c>
      <c r="EP582" t="s">
        <v>4643</v>
      </c>
      <c r="EQ582" t="s">
        <v>1508</v>
      </c>
      <c r="ES582" t="str">
        <f>"06357"</f>
        <v>06357</v>
      </c>
      <c r="ET582" t="s">
        <v>196</v>
      </c>
      <c r="EU582">
        <v>8609083163</v>
      </c>
    </row>
    <row r="583" spans="1:151" x14ac:dyDescent="0.2">
      <c r="A583">
        <v>19041</v>
      </c>
      <c r="B583" t="s">
        <v>4644</v>
      </c>
      <c r="C583" t="s">
        <v>4645</v>
      </c>
      <c r="D583" t="s">
        <v>4061</v>
      </c>
      <c r="E583" t="s">
        <v>4646</v>
      </c>
      <c r="F583" t="s">
        <v>171</v>
      </c>
      <c r="G583" t="s">
        <v>172</v>
      </c>
      <c r="H583" s="1">
        <v>35385</v>
      </c>
      <c r="I583" t="s">
        <v>221</v>
      </c>
      <c r="K583" t="s">
        <v>2448</v>
      </c>
      <c r="L583" t="s">
        <v>2449</v>
      </c>
      <c r="M583" t="s">
        <v>306</v>
      </c>
      <c r="N583">
        <v>2016</v>
      </c>
      <c r="O583" t="s">
        <v>380</v>
      </c>
      <c r="P583" t="s">
        <v>178</v>
      </c>
      <c r="Q583" t="s">
        <v>172</v>
      </c>
      <c r="S583">
        <v>28758457</v>
      </c>
      <c r="T583" t="s">
        <v>196</v>
      </c>
      <c r="W583" t="s">
        <v>4647</v>
      </c>
      <c r="X583">
        <v>3155159667</v>
      </c>
      <c r="Y583" t="s">
        <v>186</v>
      </c>
      <c r="Z583" t="s">
        <v>282</v>
      </c>
      <c r="AA583">
        <v>2018</v>
      </c>
      <c r="AB583">
        <v>2018</v>
      </c>
      <c r="AC583" t="s">
        <v>696</v>
      </c>
      <c r="AD583" t="s">
        <v>185</v>
      </c>
      <c r="AE583" t="s">
        <v>960</v>
      </c>
      <c r="AM583" t="s">
        <v>697</v>
      </c>
      <c r="AS583">
        <v>3.7</v>
      </c>
      <c r="AT583" t="s">
        <v>188</v>
      </c>
      <c r="AU583" t="s">
        <v>189</v>
      </c>
      <c r="AV583" t="s">
        <v>190</v>
      </c>
      <c r="AW583" t="s">
        <v>264</v>
      </c>
      <c r="BM583" t="s">
        <v>4648</v>
      </c>
      <c r="BN583" t="s">
        <v>193</v>
      </c>
      <c r="BP583" t="s">
        <v>194</v>
      </c>
      <c r="BQ583" t="s">
        <v>195</v>
      </c>
      <c r="BS583">
        <v>14627</v>
      </c>
      <c r="BT583" t="s">
        <v>196</v>
      </c>
      <c r="BU583">
        <v>3155157018</v>
      </c>
      <c r="BZ583" t="s">
        <v>4649</v>
      </c>
      <c r="CC583" t="s">
        <v>4650</v>
      </c>
      <c r="CD583" t="s">
        <v>195</v>
      </c>
      <c r="CF583">
        <v>13160</v>
      </c>
      <c r="CG583" t="s">
        <v>196</v>
      </c>
      <c r="CH583">
        <v>3155157018</v>
      </c>
      <c r="CM583" t="s">
        <v>4651</v>
      </c>
      <c r="CP583" t="s">
        <v>4650</v>
      </c>
      <c r="CQ583" t="s">
        <v>195</v>
      </c>
      <c r="CS583">
        <v>13160</v>
      </c>
      <c r="CT583" t="s">
        <v>196</v>
      </c>
      <c r="CU583">
        <v>3155157018</v>
      </c>
      <c r="ED583" t="s">
        <v>195</v>
      </c>
      <c r="EG583" t="s">
        <v>196</v>
      </c>
      <c r="EH583">
        <v>3155157018</v>
      </c>
      <c r="EM583" t="s">
        <v>4649</v>
      </c>
      <c r="EP583" t="s">
        <v>4650</v>
      </c>
      <c r="EQ583" t="s">
        <v>195</v>
      </c>
      <c r="ES583">
        <v>13160</v>
      </c>
      <c r="ET583" t="s">
        <v>196</v>
      </c>
      <c r="EU583">
        <v>3155157018</v>
      </c>
    </row>
    <row r="584" spans="1:151" x14ac:dyDescent="0.2">
      <c r="A584">
        <v>41165</v>
      </c>
      <c r="B584" t="s">
        <v>4652</v>
      </c>
      <c r="C584" t="s">
        <v>4653</v>
      </c>
      <c r="D584" t="s">
        <v>4654</v>
      </c>
      <c r="E584" t="s">
        <v>4655</v>
      </c>
      <c r="F584" t="s">
        <v>171</v>
      </c>
      <c r="G584" t="str">
        <f>"0"</f>
        <v>0</v>
      </c>
      <c r="H584" s="1">
        <v>37138</v>
      </c>
      <c r="I584" t="s">
        <v>221</v>
      </c>
      <c r="K584" t="s">
        <v>4656</v>
      </c>
      <c r="L584" t="s">
        <v>4657</v>
      </c>
      <c r="M584" t="s">
        <v>176</v>
      </c>
      <c r="N584">
        <v>2024</v>
      </c>
      <c r="O584" t="s">
        <v>319</v>
      </c>
      <c r="P584" t="s">
        <v>178</v>
      </c>
      <c r="Q584" t="s">
        <v>172</v>
      </c>
      <c r="S584">
        <v>31775700</v>
      </c>
      <c r="T584" t="s">
        <v>226</v>
      </c>
      <c r="Y584" t="str">
        <f t="shared" ref="Y584:Y589" si="2">"01AS"</f>
        <v>01AS</v>
      </c>
      <c r="Z584" t="s">
        <v>227</v>
      </c>
      <c r="AA584" t="s">
        <v>1572</v>
      </c>
      <c r="AB584" t="s">
        <v>1573</v>
      </c>
      <c r="AC584" t="s">
        <v>1237</v>
      </c>
      <c r="AD584" t="s">
        <v>185</v>
      </c>
      <c r="AE584" t="s">
        <v>678</v>
      </c>
      <c r="AS584">
        <v>3.56</v>
      </c>
      <c r="AU584" t="s">
        <v>472</v>
      </c>
      <c r="AV584" t="s">
        <v>823</v>
      </c>
      <c r="AW584" t="s">
        <v>210</v>
      </c>
      <c r="BM584" t="s">
        <v>4658</v>
      </c>
      <c r="BN584" t="s">
        <v>239</v>
      </c>
      <c r="BO584" t="s">
        <v>1833</v>
      </c>
      <c r="BP584" t="s">
        <v>241</v>
      </c>
      <c r="BQ584" t="s">
        <v>195</v>
      </c>
      <c r="BS584">
        <v>14627</v>
      </c>
      <c r="CD584" t="s">
        <v>195</v>
      </c>
      <c r="CM584" t="s">
        <v>4659</v>
      </c>
      <c r="CO584" t="s">
        <v>1833</v>
      </c>
      <c r="CP584" t="s">
        <v>241</v>
      </c>
      <c r="CQ584" t="s">
        <v>247</v>
      </c>
      <c r="CS584">
        <v>14619</v>
      </c>
      <c r="CT584" t="s">
        <v>244</v>
      </c>
      <c r="CU584" t="s">
        <v>4660</v>
      </c>
    </row>
    <row r="585" spans="1:151" x14ac:dyDescent="0.2">
      <c r="A585">
        <v>33688</v>
      </c>
      <c r="B585" t="s">
        <v>4661</v>
      </c>
      <c r="C585" t="s">
        <v>4662</v>
      </c>
      <c r="D585" t="s">
        <v>4663</v>
      </c>
      <c r="E585" t="s">
        <v>4664</v>
      </c>
      <c r="F585" t="s">
        <v>171</v>
      </c>
      <c r="G585" t="s">
        <v>172</v>
      </c>
      <c r="H585" s="1">
        <v>36425</v>
      </c>
      <c r="I585" t="s">
        <v>173</v>
      </c>
      <c r="K585" t="s">
        <v>4665</v>
      </c>
      <c r="M585" t="s">
        <v>224</v>
      </c>
      <c r="N585">
        <v>2020</v>
      </c>
      <c r="O585" t="s">
        <v>362</v>
      </c>
      <c r="P585" t="s">
        <v>509</v>
      </c>
      <c r="Q585" t="s">
        <v>172</v>
      </c>
      <c r="S585">
        <v>30824515</v>
      </c>
      <c r="T585" t="s">
        <v>469</v>
      </c>
      <c r="U585" t="s">
        <v>424</v>
      </c>
      <c r="Y585" t="str">
        <f t="shared" si="2"/>
        <v>01AS</v>
      </c>
      <c r="Z585" t="s">
        <v>499</v>
      </c>
      <c r="AA585" t="s">
        <v>320</v>
      </c>
      <c r="AB585" t="s">
        <v>321</v>
      </c>
      <c r="AC585" t="s">
        <v>2003</v>
      </c>
      <c r="AD585" t="s">
        <v>185</v>
      </c>
      <c r="AS585">
        <v>3.13</v>
      </c>
      <c r="AT585" t="s">
        <v>429</v>
      </c>
      <c r="AU585" t="s">
        <v>472</v>
      </c>
      <c r="AV585" t="s">
        <v>1777</v>
      </c>
      <c r="AW585" t="s">
        <v>430</v>
      </c>
      <c r="BO585" t="s">
        <v>4666</v>
      </c>
      <c r="BQ585" t="s">
        <v>195</v>
      </c>
      <c r="CD585" t="s">
        <v>195</v>
      </c>
      <c r="CM585" t="s">
        <v>4667</v>
      </c>
      <c r="CO585" t="s">
        <v>4666</v>
      </c>
      <c r="CP585" t="s">
        <v>4666</v>
      </c>
      <c r="CQ585" t="s">
        <v>2276</v>
      </c>
      <c r="CS585">
        <v>60000</v>
      </c>
      <c r="CT585" t="s">
        <v>469</v>
      </c>
      <c r="CU585" t="s">
        <v>4668</v>
      </c>
    </row>
    <row r="586" spans="1:151" x14ac:dyDescent="0.2">
      <c r="A586">
        <v>33718</v>
      </c>
      <c r="B586" t="s">
        <v>4661</v>
      </c>
      <c r="C586" t="s">
        <v>4662</v>
      </c>
      <c r="D586" t="s">
        <v>4663</v>
      </c>
      <c r="E586" t="s">
        <v>4664</v>
      </c>
      <c r="F586" t="s">
        <v>171</v>
      </c>
      <c r="G586" t="s">
        <v>172</v>
      </c>
      <c r="H586" s="1">
        <v>36425</v>
      </c>
      <c r="I586" t="s">
        <v>173</v>
      </c>
      <c r="K586" t="s">
        <v>4669</v>
      </c>
      <c r="M586" t="s">
        <v>255</v>
      </c>
      <c r="N586" t="s">
        <v>4670</v>
      </c>
      <c r="O586" t="s">
        <v>4671</v>
      </c>
      <c r="P586" t="s">
        <v>509</v>
      </c>
      <c r="Q586" t="s">
        <v>172</v>
      </c>
      <c r="S586">
        <v>30824515</v>
      </c>
      <c r="T586" t="s">
        <v>469</v>
      </c>
      <c r="U586" t="s">
        <v>424</v>
      </c>
      <c r="Y586" t="str">
        <f t="shared" si="2"/>
        <v>01AS</v>
      </c>
      <c r="Z586" t="s">
        <v>499</v>
      </c>
      <c r="AA586" t="s">
        <v>320</v>
      </c>
      <c r="AB586" t="s">
        <v>321</v>
      </c>
      <c r="AC586" t="s">
        <v>2003</v>
      </c>
      <c r="AD586" t="s">
        <v>185</v>
      </c>
      <c r="AS586">
        <v>3.13</v>
      </c>
      <c r="AT586" t="s">
        <v>429</v>
      </c>
      <c r="AU586" t="s">
        <v>472</v>
      </c>
      <c r="AV586" t="s">
        <v>1777</v>
      </c>
      <c r="AW586" t="s">
        <v>430</v>
      </c>
      <c r="BO586" t="s">
        <v>4666</v>
      </c>
      <c r="BQ586" t="s">
        <v>195</v>
      </c>
      <c r="CD586" t="s">
        <v>195</v>
      </c>
      <c r="CM586" t="s">
        <v>4667</v>
      </c>
      <c r="CO586" t="s">
        <v>4666</v>
      </c>
      <c r="CP586" t="s">
        <v>4666</v>
      </c>
      <c r="CQ586" t="s">
        <v>2276</v>
      </c>
      <c r="CS586">
        <v>60000</v>
      </c>
      <c r="CT586" t="s">
        <v>469</v>
      </c>
      <c r="CU586" t="s">
        <v>4668</v>
      </c>
    </row>
    <row r="587" spans="1:151" x14ac:dyDescent="0.2">
      <c r="A587">
        <v>27109</v>
      </c>
      <c r="B587" t="s">
        <v>4661</v>
      </c>
      <c r="C587" t="s">
        <v>4662</v>
      </c>
      <c r="D587" t="s">
        <v>4663</v>
      </c>
      <c r="E587" t="s">
        <v>4664</v>
      </c>
      <c r="F587" t="s">
        <v>171</v>
      </c>
      <c r="G587" t="s">
        <v>172</v>
      </c>
      <c r="H587" s="1">
        <v>36425</v>
      </c>
      <c r="I587" t="s">
        <v>173</v>
      </c>
      <c r="K587" t="s">
        <v>277</v>
      </c>
      <c r="L587" t="s">
        <v>278</v>
      </c>
      <c r="M587" t="s">
        <v>224</v>
      </c>
      <c r="N587">
        <v>2019</v>
      </c>
      <c r="O587" t="s">
        <v>279</v>
      </c>
      <c r="P587" t="s">
        <v>178</v>
      </c>
      <c r="Q587" t="s">
        <v>172</v>
      </c>
      <c r="S587">
        <v>30824515</v>
      </c>
      <c r="T587" t="s">
        <v>469</v>
      </c>
      <c r="U587" t="s">
        <v>424</v>
      </c>
      <c r="Y587" t="str">
        <f t="shared" si="2"/>
        <v>01AS</v>
      </c>
      <c r="Z587" t="s">
        <v>499</v>
      </c>
      <c r="AA587" t="s">
        <v>320</v>
      </c>
      <c r="AB587" t="s">
        <v>321</v>
      </c>
      <c r="AC587" t="s">
        <v>2003</v>
      </c>
      <c r="AD587" t="s">
        <v>185</v>
      </c>
      <c r="AS587">
        <v>3.13</v>
      </c>
      <c r="AT587" t="s">
        <v>429</v>
      </c>
      <c r="AU587" t="s">
        <v>472</v>
      </c>
      <c r="AV587" t="s">
        <v>1777</v>
      </c>
      <c r="AW587" t="s">
        <v>430</v>
      </c>
      <c r="BO587" t="s">
        <v>4666</v>
      </c>
      <c r="BQ587" t="s">
        <v>195</v>
      </c>
      <c r="CD587" t="s">
        <v>195</v>
      </c>
      <c r="CM587" t="s">
        <v>4667</v>
      </c>
      <c r="CO587" t="s">
        <v>4666</v>
      </c>
      <c r="CP587" t="s">
        <v>4666</v>
      </c>
      <c r="CQ587" t="s">
        <v>2276</v>
      </c>
      <c r="CS587">
        <v>60000</v>
      </c>
      <c r="CT587" t="s">
        <v>469</v>
      </c>
      <c r="CU587" t="s">
        <v>4668</v>
      </c>
    </row>
    <row r="588" spans="1:151" x14ac:dyDescent="0.2">
      <c r="A588">
        <v>28482</v>
      </c>
      <c r="B588" t="s">
        <v>4661</v>
      </c>
      <c r="C588" t="s">
        <v>4662</v>
      </c>
      <c r="D588" t="s">
        <v>4663</v>
      </c>
      <c r="E588" t="s">
        <v>4664</v>
      </c>
      <c r="F588" t="s">
        <v>171</v>
      </c>
      <c r="G588" t="s">
        <v>172</v>
      </c>
      <c r="H588" s="1">
        <v>36425</v>
      </c>
      <c r="I588" t="s">
        <v>173</v>
      </c>
      <c r="K588" t="s">
        <v>882</v>
      </c>
      <c r="L588" t="s">
        <v>318</v>
      </c>
      <c r="M588" t="s">
        <v>255</v>
      </c>
      <c r="N588" t="s">
        <v>421</v>
      </c>
      <c r="O588" t="s">
        <v>422</v>
      </c>
      <c r="P588" t="s">
        <v>178</v>
      </c>
      <c r="Q588" t="s">
        <v>172</v>
      </c>
      <c r="S588">
        <v>30824515</v>
      </c>
      <c r="T588" t="s">
        <v>469</v>
      </c>
      <c r="U588" t="s">
        <v>424</v>
      </c>
      <c r="Y588" t="str">
        <f t="shared" si="2"/>
        <v>01AS</v>
      </c>
      <c r="Z588" t="s">
        <v>499</v>
      </c>
      <c r="AA588" t="s">
        <v>320</v>
      </c>
      <c r="AB588" t="s">
        <v>321</v>
      </c>
      <c r="AC588" t="s">
        <v>2003</v>
      </c>
      <c r="AD588" t="s">
        <v>185</v>
      </c>
      <c r="AS588">
        <v>3.13</v>
      </c>
      <c r="AT588" t="s">
        <v>429</v>
      </c>
      <c r="AU588" t="s">
        <v>472</v>
      </c>
      <c r="AV588" t="s">
        <v>1777</v>
      </c>
      <c r="AW588" t="s">
        <v>430</v>
      </c>
      <c r="BO588" t="s">
        <v>4666</v>
      </c>
      <c r="BQ588" t="s">
        <v>195</v>
      </c>
      <c r="CD588" t="s">
        <v>195</v>
      </c>
      <c r="CM588" t="s">
        <v>4667</v>
      </c>
      <c r="CO588" t="s">
        <v>4666</v>
      </c>
      <c r="CP588" t="s">
        <v>4666</v>
      </c>
      <c r="CQ588" t="s">
        <v>2276</v>
      </c>
      <c r="CS588">
        <v>60000</v>
      </c>
      <c r="CT588" t="s">
        <v>469</v>
      </c>
      <c r="CU588" t="s">
        <v>4668</v>
      </c>
    </row>
    <row r="589" spans="1:151" x14ac:dyDescent="0.2">
      <c r="A589">
        <v>24775</v>
      </c>
      <c r="B589" t="s">
        <v>4661</v>
      </c>
      <c r="C589" t="s">
        <v>4662</v>
      </c>
      <c r="D589" t="s">
        <v>4663</v>
      </c>
      <c r="E589" t="s">
        <v>4664</v>
      </c>
      <c r="F589" t="s">
        <v>171</v>
      </c>
      <c r="G589" t="s">
        <v>172</v>
      </c>
      <c r="H589" s="1">
        <v>36425</v>
      </c>
      <c r="I589" t="s">
        <v>173</v>
      </c>
      <c r="K589" t="s">
        <v>576</v>
      </c>
      <c r="L589" t="s">
        <v>577</v>
      </c>
      <c r="M589" t="s">
        <v>224</v>
      </c>
      <c r="N589">
        <v>2018</v>
      </c>
      <c r="O589" t="s">
        <v>354</v>
      </c>
      <c r="P589" t="s">
        <v>363</v>
      </c>
      <c r="Q589" t="s">
        <v>172</v>
      </c>
      <c r="S589">
        <v>30824515</v>
      </c>
      <c r="T589" t="s">
        <v>469</v>
      </c>
      <c r="U589" t="s">
        <v>424</v>
      </c>
      <c r="Y589" t="str">
        <f t="shared" si="2"/>
        <v>01AS</v>
      </c>
      <c r="Z589" t="s">
        <v>499</v>
      </c>
      <c r="AA589" t="s">
        <v>320</v>
      </c>
      <c r="AB589" t="s">
        <v>321</v>
      </c>
      <c r="AC589" t="s">
        <v>2003</v>
      </c>
      <c r="AD589" t="s">
        <v>185</v>
      </c>
      <c r="AS589">
        <v>3.13</v>
      </c>
      <c r="AT589" t="s">
        <v>429</v>
      </c>
      <c r="AU589" t="s">
        <v>472</v>
      </c>
      <c r="AV589" t="s">
        <v>1777</v>
      </c>
      <c r="AW589" t="s">
        <v>430</v>
      </c>
      <c r="BO589" t="s">
        <v>4666</v>
      </c>
      <c r="BQ589" t="s">
        <v>195</v>
      </c>
      <c r="CD589" t="s">
        <v>195</v>
      </c>
      <c r="CM589" t="s">
        <v>4667</v>
      </c>
      <c r="CO589" t="s">
        <v>4666</v>
      </c>
      <c r="CP589" t="s">
        <v>4666</v>
      </c>
      <c r="CQ589" t="s">
        <v>2276</v>
      </c>
      <c r="CS589">
        <v>60000</v>
      </c>
      <c r="CT589" t="s">
        <v>469</v>
      </c>
      <c r="CU589" t="s">
        <v>4668</v>
      </c>
    </row>
    <row r="590" spans="1:151" x14ac:dyDescent="0.2">
      <c r="A590">
        <v>46331</v>
      </c>
      <c r="B590" t="s">
        <v>4672</v>
      </c>
      <c r="C590" t="s">
        <v>4673</v>
      </c>
      <c r="E590" t="s">
        <v>4674</v>
      </c>
      <c r="F590" t="s">
        <v>171</v>
      </c>
      <c r="G590" t="str">
        <f>"0"</f>
        <v>0</v>
      </c>
      <c r="H590" s="1">
        <v>37840</v>
      </c>
      <c r="I590" t="s">
        <v>173</v>
      </c>
      <c r="K590" t="s">
        <v>2246</v>
      </c>
      <c r="L590" t="s">
        <v>4675</v>
      </c>
      <c r="M590" t="s">
        <v>224</v>
      </c>
      <c r="N590">
        <v>2025</v>
      </c>
      <c r="O590" t="s">
        <v>528</v>
      </c>
      <c r="P590" t="s">
        <v>178</v>
      </c>
      <c r="Q590" t="s">
        <v>172</v>
      </c>
      <c r="R590" t="s">
        <v>510</v>
      </c>
      <c r="S590">
        <v>32358810</v>
      </c>
      <c r="BM590" t="s">
        <v>4676</v>
      </c>
    </row>
    <row r="591" spans="1:151" x14ac:dyDescent="0.2">
      <c r="A591">
        <v>42337</v>
      </c>
      <c r="B591" t="s">
        <v>4672</v>
      </c>
      <c r="C591" t="s">
        <v>4673</v>
      </c>
      <c r="E591" t="s">
        <v>4674</v>
      </c>
      <c r="F591" t="s">
        <v>4677</v>
      </c>
      <c r="G591" t="str">
        <f>"0"</f>
        <v>0</v>
      </c>
      <c r="H591" s="1">
        <v>37840</v>
      </c>
      <c r="I591" t="s">
        <v>173</v>
      </c>
      <c r="K591" t="s">
        <v>4678</v>
      </c>
      <c r="L591" t="s">
        <v>2172</v>
      </c>
      <c r="M591" t="s">
        <v>1164</v>
      </c>
      <c r="N591" t="s">
        <v>1165</v>
      </c>
      <c r="O591" t="s">
        <v>1166</v>
      </c>
      <c r="P591" t="s">
        <v>178</v>
      </c>
      <c r="Q591" t="s">
        <v>172</v>
      </c>
      <c r="R591" t="s">
        <v>510</v>
      </c>
      <c r="S591">
        <v>32358810</v>
      </c>
      <c r="BM591" t="s">
        <v>4676</v>
      </c>
    </row>
    <row r="592" spans="1:151" x14ac:dyDescent="0.2">
      <c r="A592">
        <v>39418</v>
      </c>
      <c r="B592" t="s">
        <v>4672</v>
      </c>
      <c r="C592" t="s">
        <v>4673</v>
      </c>
      <c r="E592" t="s">
        <v>4674</v>
      </c>
      <c r="F592" t="s">
        <v>171</v>
      </c>
      <c r="G592" t="str">
        <f>"0"</f>
        <v>0</v>
      </c>
      <c r="H592" s="1">
        <v>37840</v>
      </c>
      <c r="I592" t="s">
        <v>173</v>
      </c>
      <c r="K592" t="s">
        <v>2246</v>
      </c>
      <c r="L592" t="s">
        <v>4675</v>
      </c>
      <c r="M592" t="s">
        <v>224</v>
      </c>
      <c r="N592">
        <v>2023</v>
      </c>
      <c r="O592" t="s">
        <v>597</v>
      </c>
      <c r="P592" t="s">
        <v>178</v>
      </c>
      <c r="Q592" t="s">
        <v>172</v>
      </c>
      <c r="R592" t="s">
        <v>510</v>
      </c>
      <c r="S592">
        <v>32358810</v>
      </c>
      <c r="BM592" t="s">
        <v>4676</v>
      </c>
    </row>
    <row r="593" spans="1:151" x14ac:dyDescent="0.2">
      <c r="A593">
        <v>38339</v>
      </c>
      <c r="B593" t="s">
        <v>4672</v>
      </c>
      <c r="C593" t="s">
        <v>4673</v>
      </c>
      <c r="E593" t="s">
        <v>4674</v>
      </c>
      <c r="F593" t="s">
        <v>171</v>
      </c>
      <c r="G593" t="str">
        <f>"0"</f>
        <v>0</v>
      </c>
      <c r="H593" s="1">
        <v>37840</v>
      </c>
      <c r="I593" t="s">
        <v>173</v>
      </c>
      <c r="K593" t="s">
        <v>409</v>
      </c>
      <c r="L593" t="s">
        <v>1643</v>
      </c>
      <c r="M593" t="s">
        <v>224</v>
      </c>
      <c r="N593">
        <v>2023</v>
      </c>
      <c r="O593" t="s">
        <v>597</v>
      </c>
      <c r="P593" t="s">
        <v>178</v>
      </c>
      <c r="Q593" t="s">
        <v>172</v>
      </c>
      <c r="R593" t="s">
        <v>510</v>
      </c>
      <c r="S593">
        <v>32358810</v>
      </c>
      <c r="BM593" t="s">
        <v>4676</v>
      </c>
    </row>
    <row r="594" spans="1:151" x14ac:dyDescent="0.2">
      <c r="A594">
        <v>23140</v>
      </c>
      <c r="B594" t="s">
        <v>4679</v>
      </c>
      <c r="C594" t="s">
        <v>4680</v>
      </c>
      <c r="D594" t="s">
        <v>4681</v>
      </c>
      <c r="E594" t="s">
        <v>4682</v>
      </c>
      <c r="F594" t="s">
        <v>171</v>
      </c>
      <c r="G594" t="s">
        <v>172</v>
      </c>
      <c r="H594" s="1">
        <v>34954</v>
      </c>
      <c r="I594" t="s">
        <v>221</v>
      </c>
      <c r="K594" t="s">
        <v>4683</v>
      </c>
      <c r="L594" t="s">
        <v>820</v>
      </c>
      <c r="M594" t="s">
        <v>306</v>
      </c>
      <c r="N594">
        <v>2017</v>
      </c>
      <c r="O594" t="s">
        <v>646</v>
      </c>
      <c r="P594" t="s">
        <v>178</v>
      </c>
      <c r="Q594" t="s">
        <v>172</v>
      </c>
      <c r="S594">
        <v>28897392</v>
      </c>
      <c r="T594" t="s">
        <v>4684</v>
      </c>
      <c r="U594" t="s">
        <v>180</v>
      </c>
      <c r="V594" s="2">
        <v>43240</v>
      </c>
      <c r="W594" t="s">
        <v>4685</v>
      </c>
      <c r="X594" t="s">
        <v>4686</v>
      </c>
      <c r="Y594" t="s">
        <v>186</v>
      </c>
      <c r="Z594" t="s">
        <v>282</v>
      </c>
      <c r="AA594">
        <v>2018</v>
      </c>
      <c r="AB594">
        <v>2018</v>
      </c>
      <c r="AC594" t="s">
        <v>396</v>
      </c>
      <c r="AD594" t="s">
        <v>185</v>
      </c>
      <c r="AE594" t="s">
        <v>857</v>
      </c>
      <c r="AS594">
        <v>3.49</v>
      </c>
      <c r="AT594" t="s">
        <v>188</v>
      </c>
      <c r="AU594" t="s">
        <v>1520</v>
      </c>
      <c r="AV594" t="s">
        <v>4161</v>
      </c>
      <c r="AW594" t="s">
        <v>191</v>
      </c>
      <c r="BM594" t="s">
        <v>4687</v>
      </c>
      <c r="BN594" t="s">
        <v>193</v>
      </c>
      <c r="BP594" t="s">
        <v>194</v>
      </c>
      <c r="BQ594" t="s">
        <v>195</v>
      </c>
      <c r="BS594">
        <v>14627</v>
      </c>
      <c r="BT594" t="s">
        <v>196</v>
      </c>
      <c r="BU594">
        <v>5852783571</v>
      </c>
      <c r="CM594" t="s">
        <v>4688</v>
      </c>
      <c r="CP594" t="s">
        <v>194</v>
      </c>
      <c r="CQ594" t="s">
        <v>195</v>
      </c>
      <c r="CS594">
        <v>14627</v>
      </c>
      <c r="CT594" t="s">
        <v>196</v>
      </c>
      <c r="CU594">
        <v>5852783571</v>
      </c>
    </row>
    <row r="595" spans="1:151" x14ac:dyDescent="0.2">
      <c r="A595">
        <v>32552</v>
      </c>
      <c r="B595" t="s">
        <v>4689</v>
      </c>
      <c r="C595" t="s">
        <v>4690</v>
      </c>
      <c r="E595" t="s">
        <v>4691</v>
      </c>
      <c r="F595" t="s">
        <v>171</v>
      </c>
      <c r="G595" t="s">
        <v>172</v>
      </c>
      <c r="H595" s="1">
        <v>34862</v>
      </c>
      <c r="I595" t="s">
        <v>173</v>
      </c>
      <c r="K595" t="s">
        <v>4669</v>
      </c>
      <c r="L595" t="s">
        <v>4692</v>
      </c>
      <c r="M595" t="s">
        <v>255</v>
      </c>
      <c r="N595" t="s">
        <v>421</v>
      </c>
      <c r="O595" t="s">
        <v>422</v>
      </c>
      <c r="P595" t="s">
        <v>178</v>
      </c>
      <c r="Q595" t="s">
        <v>172</v>
      </c>
      <c r="S595">
        <v>31611541</v>
      </c>
      <c r="T595" t="s">
        <v>1382</v>
      </c>
      <c r="U595" t="s">
        <v>424</v>
      </c>
      <c r="Y595" t="str">
        <f>"02SBS"</f>
        <v>02SBS</v>
      </c>
      <c r="Z595" t="s">
        <v>4693</v>
      </c>
      <c r="AA595" t="s">
        <v>259</v>
      </c>
      <c r="AB595" t="s">
        <v>260</v>
      </c>
      <c r="AC595" t="s">
        <v>4694</v>
      </c>
      <c r="AD595" t="s">
        <v>185</v>
      </c>
      <c r="AS595">
        <v>3.7</v>
      </c>
      <c r="AT595" t="s">
        <v>429</v>
      </c>
      <c r="AV595" t="s">
        <v>823</v>
      </c>
      <c r="AW595" t="s">
        <v>430</v>
      </c>
      <c r="BO595" t="s">
        <v>1381</v>
      </c>
      <c r="BQ595" t="s">
        <v>195</v>
      </c>
      <c r="CA595" t="s">
        <v>4695</v>
      </c>
      <c r="CD595" t="s">
        <v>195</v>
      </c>
      <c r="CM595" t="s">
        <v>4696</v>
      </c>
      <c r="CN595" t="s">
        <v>4695</v>
      </c>
      <c r="CO595" t="s">
        <v>1381</v>
      </c>
      <c r="CP595" t="s">
        <v>1381</v>
      </c>
      <c r="CQ595" t="s">
        <v>4697</v>
      </c>
      <c r="CS595">
        <v>100016</v>
      </c>
      <c r="CT595" t="s">
        <v>1382</v>
      </c>
      <c r="CU595" t="s">
        <v>4698</v>
      </c>
    </row>
    <row r="596" spans="1:151" x14ac:dyDescent="0.2">
      <c r="A596">
        <v>33874</v>
      </c>
      <c r="B596" t="s">
        <v>4699</v>
      </c>
      <c r="C596" t="s">
        <v>4690</v>
      </c>
      <c r="E596" t="s">
        <v>4700</v>
      </c>
      <c r="F596" t="s">
        <v>171</v>
      </c>
      <c r="G596" t="s">
        <v>172</v>
      </c>
      <c r="H596" s="1">
        <v>36892</v>
      </c>
      <c r="I596" t="s">
        <v>221</v>
      </c>
      <c r="K596" t="s">
        <v>1377</v>
      </c>
      <c r="L596" t="s">
        <v>1378</v>
      </c>
      <c r="M596" t="s">
        <v>306</v>
      </c>
      <c r="N596">
        <v>2020</v>
      </c>
      <c r="O596" t="s">
        <v>1379</v>
      </c>
      <c r="P596" t="s">
        <v>509</v>
      </c>
      <c r="Q596" t="s">
        <v>172</v>
      </c>
      <c r="S596">
        <v>31529204</v>
      </c>
      <c r="T596" t="s">
        <v>1382</v>
      </c>
      <c r="U596" t="s">
        <v>424</v>
      </c>
      <c r="Y596" t="str">
        <f>"01AS"</f>
        <v>01AS</v>
      </c>
      <c r="Z596" t="s">
        <v>227</v>
      </c>
      <c r="AA596" t="s">
        <v>833</v>
      </c>
      <c r="AB596" t="s">
        <v>834</v>
      </c>
      <c r="AC596" t="s">
        <v>1236</v>
      </c>
      <c r="AD596" t="s">
        <v>172</v>
      </c>
      <c r="AS596">
        <v>3.8</v>
      </c>
      <c r="AT596" t="s">
        <v>1261</v>
      </c>
      <c r="AU596" t="s">
        <v>235</v>
      </c>
      <c r="AV596" t="s">
        <v>236</v>
      </c>
      <c r="AW596" t="s">
        <v>430</v>
      </c>
      <c r="BM596" t="s">
        <v>4701</v>
      </c>
      <c r="BN596" t="s">
        <v>239</v>
      </c>
      <c r="BO596" t="s">
        <v>4702</v>
      </c>
      <c r="BP596" t="s">
        <v>241</v>
      </c>
      <c r="BQ596" t="s">
        <v>195</v>
      </c>
      <c r="BS596">
        <v>14627</v>
      </c>
      <c r="CA596" t="s">
        <v>4703</v>
      </c>
      <c r="CD596" t="s">
        <v>195</v>
      </c>
      <c r="CM596" t="s">
        <v>4704</v>
      </c>
      <c r="CN596" t="s">
        <v>4703</v>
      </c>
      <c r="CO596" t="s">
        <v>4702</v>
      </c>
      <c r="CP596" t="s">
        <v>4702</v>
      </c>
      <c r="CQ596" t="s">
        <v>4705</v>
      </c>
      <c r="CS596">
        <v>200125</v>
      </c>
      <c r="CT596" t="s">
        <v>1382</v>
      </c>
      <c r="CU596" t="s">
        <v>4706</v>
      </c>
    </row>
    <row r="597" spans="1:151" x14ac:dyDescent="0.2">
      <c r="A597">
        <v>33924</v>
      </c>
      <c r="B597" t="s">
        <v>4707</v>
      </c>
      <c r="C597" t="s">
        <v>4690</v>
      </c>
      <c r="E597" t="s">
        <v>4708</v>
      </c>
      <c r="F597" t="s">
        <v>171</v>
      </c>
      <c r="G597" t="s">
        <v>172</v>
      </c>
      <c r="H597" s="1">
        <v>36550</v>
      </c>
      <c r="I597" t="s">
        <v>221</v>
      </c>
      <c r="K597" t="s">
        <v>1377</v>
      </c>
      <c r="L597" t="s">
        <v>1378</v>
      </c>
      <c r="M597" t="s">
        <v>306</v>
      </c>
      <c r="N597">
        <v>2020</v>
      </c>
      <c r="O597" t="s">
        <v>1379</v>
      </c>
      <c r="P597" t="s">
        <v>509</v>
      </c>
      <c r="Q597" t="s">
        <v>172</v>
      </c>
      <c r="S597">
        <v>31366311</v>
      </c>
      <c r="T597" t="s">
        <v>1382</v>
      </c>
      <c r="U597" t="s">
        <v>424</v>
      </c>
      <c r="Y597" t="str">
        <f>"01AS"</f>
        <v>01AS</v>
      </c>
      <c r="Z597" t="s">
        <v>499</v>
      </c>
      <c r="AA597" t="s">
        <v>228</v>
      </c>
      <c r="AB597" t="s">
        <v>229</v>
      </c>
      <c r="AC597" t="s">
        <v>428</v>
      </c>
      <c r="AD597" t="s">
        <v>185</v>
      </c>
      <c r="AE597" t="s">
        <v>1334</v>
      </c>
      <c r="AS597">
        <v>3.86</v>
      </c>
      <c r="AT597" t="s">
        <v>1261</v>
      </c>
      <c r="AU597" t="s">
        <v>235</v>
      </c>
      <c r="AV597" t="s">
        <v>236</v>
      </c>
      <c r="AW597" t="s">
        <v>430</v>
      </c>
      <c r="BM597" t="s">
        <v>4709</v>
      </c>
      <c r="BN597" t="s">
        <v>239</v>
      </c>
      <c r="BO597" t="s">
        <v>4702</v>
      </c>
      <c r="BP597" t="s">
        <v>241</v>
      </c>
      <c r="BQ597" t="s">
        <v>195</v>
      </c>
      <c r="BS597">
        <v>14627</v>
      </c>
      <c r="CA597" t="s">
        <v>4710</v>
      </c>
      <c r="CD597" t="s">
        <v>195</v>
      </c>
      <c r="CM597" t="s">
        <v>4711</v>
      </c>
      <c r="CN597" t="s">
        <v>4710</v>
      </c>
      <c r="CO597" t="s">
        <v>4702</v>
      </c>
      <c r="CP597" t="s">
        <v>4702</v>
      </c>
      <c r="CQ597" t="s">
        <v>4705</v>
      </c>
      <c r="CS597">
        <v>200042</v>
      </c>
      <c r="CT597" t="s">
        <v>1382</v>
      </c>
    </row>
    <row r="598" spans="1:151" x14ac:dyDescent="0.2">
      <c r="A598">
        <v>34022</v>
      </c>
      <c r="B598" t="s">
        <v>4712</v>
      </c>
      <c r="C598" t="s">
        <v>4690</v>
      </c>
      <c r="E598" t="s">
        <v>4713</v>
      </c>
      <c r="F598" t="s">
        <v>171</v>
      </c>
      <c r="G598" t="s">
        <v>172</v>
      </c>
      <c r="H598" s="1">
        <v>36169</v>
      </c>
      <c r="I598" t="s">
        <v>173</v>
      </c>
      <c r="K598" t="s">
        <v>1377</v>
      </c>
      <c r="L598" t="s">
        <v>1378</v>
      </c>
      <c r="M598" t="s">
        <v>306</v>
      </c>
      <c r="N598">
        <v>2020</v>
      </c>
      <c r="O598" t="s">
        <v>1379</v>
      </c>
      <c r="P598" t="s">
        <v>509</v>
      </c>
      <c r="Q598" t="s">
        <v>172</v>
      </c>
      <c r="S598">
        <v>30648449</v>
      </c>
      <c r="T598" t="s">
        <v>1382</v>
      </c>
      <c r="U598" t="s">
        <v>424</v>
      </c>
      <c r="Y598" t="str">
        <f>"01AS"</f>
        <v>01AS</v>
      </c>
      <c r="Z598" t="s">
        <v>499</v>
      </c>
      <c r="AA598" t="s">
        <v>320</v>
      </c>
      <c r="AB598" t="s">
        <v>321</v>
      </c>
      <c r="AC598" t="s">
        <v>1334</v>
      </c>
      <c r="AD598" t="s">
        <v>185</v>
      </c>
      <c r="AF598" t="s">
        <v>426</v>
      </c>
      <c r="AG598" t="s">
        <v>729</v>
      </c>
      <c r="AJ598" t="s">
        <v>2285</v>
      </c>
      <c r="AK598" t="s">
        <v>185</v>
      </c>
      <c r="AS598">
        <v>3.77</v>
      </c>
      <c r="AT598" t="s">
        <v>429</v>
      </c>
      <c r="AV598" t="s">
        <v>823</v>
      </c>
      <c r="AW598" t="s">
        <v>430</v>
      </c>
      <c r="BC598" t="s">
        <v>474</v>
      </c>
      <c r="BM598" t="s">
        <v>4714</v>
      </c>
      <c r="BN598" t="s">
        <v>239</v>
      </c>
      <c r="BO598" t="s">
        <v>4715</v>
      </c>
      <c r="BP598" t="s">
        <v>241</v>
      </c>
      <c r="BQ598" t="s">
        <v>195</v>
      </c>
      <c r="BS598">
        <v>14627</v>
      </c>
      <c r="CA598" t="s">
        <v>4716</v>
      </c>
      <c r="CD598" t="s">
        <v>195</v>
      </c>
      <c r="CM598" t="s">
        <v>4717</v>
      </c>
      <c r="CN598" t="s">
        <v>4716</v>
      </c>
      <c r="CO598" t="s">
        <v>4715</v>
      </c>
      <c r="CP598" t="s">
        <v>4718</v>
      </c>
      <c r="CQ598" t="s">
        <v>3674</v>
      </c>
      <c r="CS598">
        <v>215600</v>
      </c>
      <c r="CT598" t="s">
        <v>1382</v>
      </c>
      <c r="CU598" t="s">
        <v>4719</v>
      </c>
    </row>
    <row r="599" spans="1:151" x14ac:dyDescent="0.2">
      <c r="A599">
        <v>34246</v>
      </c>
      <c r="B599" t="s">
        <v>4720</v>
      </c>
      <c r="C599" t="s">
        <v>4721</v>
      </c>
      <c r="E599" t="s">
        <v>4722</v>
      </c>
      <c r="F599" t="s">
        <v>171</v>
      </c>
      <c r="I599" t="s">
        <v>173</v>
      </c>
      <c r="K599" t="s">
        <v>1377</v>
      </c>
      <c r="L599" t="s">
        <v>1378</v>
      </c>
      <c r="M599" t="s">
        <v>306</v>
      </c>
      <c r="N599">
        <v>2020</v>
      </c>
      <c r="O599" t="s">
        <v>1379</v>
      </c>
      <c r="P599" t="s">
        <v>178</v>
      </c>
      <c r="Q599" t="s">
        <v>185</v>
      </c>
      <c r="BC599" t="s">
        <v>474</v>
      </c>
      <c r="BM599" t="s">
        <v>4723</v>
      </c>
      <c r="BP599" t="s">
        <v>4724</v>
      </c>
      <c r="BR599" t="s">
        <v>4725</v>
      </c>
      <c r="BS599">
        <v>310000</v>
      </c>
      <c r="BT599" t="s">
        <v>1382</v>
      </c>
      <c r="BU599">
        <v>18689579236</v>
      </c>
      <c r="BW599">
        <v>18689579236</v>
      </c>
    </row>
    <row r="600" spans="1:151" x14ac:dyDescent="0.2">
      <c r="A600">
        <v>34228</v>
      </c>
      <c r="B600" t="s">
        <v>4726</v>
      </c>
      <c r="C600" t="s">
        <v>4721</v>
      </c>
      <c r="E600" t="s">
        <v>4727</v>
      </c>
      <c r="F600" t="s">
        <v>171</v>
      </c>
      <c r="I600" t="s">
        <v>173</v>
      </c>
      <c r="K600" t="s">
        <v>1377</v>
      </c>
      <c r="L600" t="s">
        <v>1378</v>
      </c>
      <c r="M600" t="s">
        <v>306</v>
      </c>
      <c r="N600">
        <v>2020</v>
      </c>
      <c r="O600" t="s">
        <v>1379</v>
      </c>
      <c r="P600" t="s">
        <v>509</v>
      </c>
      <c r="Q600" t="s">
        <v>185</v>
      </c>
      <c r="BC600" t="s">
        <v>474</v>
      </c>
      <c r="BM600" t="s">
        <v>4728</v>
      </c>
      <c r="BP600" t="s">
        <v>4729</v>
      </c>
      <c r="BR600" t="s">
        <v>4730</v>
      </c>
      <c r="BS600">
        <v>361000</v>
      </c>
      <c r="BT600" t="s">
        <v>1382</v>
      </c>
      <c r="BU600" t="s">
        <v>4731</v>
      </c>
    </row>
    <row r="601" spans="1:151" x14ac:dyDescent="0.2">
      <c r="A601">
        <v>36740</v>
      </c>
      <c r="B601" t="s">
        <v>4732</v>
      </c>
      <c r="C601" t="s">
        <v>4721</v>
      </c>
      <c r="E601" t="s">
        <v>4733</v>
      </c>
      <c r="F601" t="s">
        <v>171</v>
      </c>
      <c r="G601" t="str">
        <f>"0"</f>
        <v>0</v>
      </c>
      <c r="H601" s="1">
        <v>36671</v>
      </c>
      <c r="I601" t="s">
        <v>1450</v>
      </c>
      <c r="K601" t="s">
        <v>2514</v>
      </c>
      <c r="L601" t="s">
        <v>2515</v>
      </c>
      <c r="M601" t="s">
        <v>176</v>
      </c>
      <c r="N601">
        <v>2022</v>
      </c>
      <c r="O601" t="s">
        <v>555</v>
      </c>
      <c r="P601" t="s">
        <v>178</v>
      </c>
      <c r="Q601" t="s">
        <v>172</v>
      </c>
      <c r="S601">
        <v>31527637</v>
      </c>
      <c r="T601" t="s">
        <v>1382</v>
      </c>
      <c r="U601" t="s">
        <v>424</v>
      </c>
      <c r="Y601" t="str">
        <f>"01AS"</f>
        <v>01AS</v>
      </c>
      <c r="Z601" t="s">
        <v>499</v>
      </c>
      <c r="AA601" t="s">
        <v>321</v>
      </c>
      <c r="AC601" t="s">
        <v>728</v>
      </c>
      <c r="AD601" t="s">
        <v>185</v>
      </c>
      <c r="AM601" t="s">
        <v>2191</v>
      </c>
      <c r="AS601">
        <v>3.58</v>
      </c>
      <c r="AV601" t="s">
        <v>823</v>
      </c>
      <c r="AW601" t="s">
        <v>430</v>
      </c>
      <c r="BF601" t="s">
        <v>474</v>
      </c>
      <c r="BM601" t="s">
        <v>4734</v>
      </c>
      <c r="BN601" t="s">
        <v>239</v>
      </c>
      <c r="BO601" t="s">
        <v>4735</v>
      </c>
      <c r="BP601" t="s">
        <v>241</v>
      </c>
      <c r="BQ601" t="s">
        <v>195</v>
      </c>
      <c r="BS601">
        <v>14627</v>
      </c>
      <c r="CD601" t="s">
        <v>195</v>
      </c>
      <c r="CM601" t="s">
        <v>4736</v>
      </c>
      <c r="CO601" t="s">
        <v>4735</v>
      </c>
      <c r="CP601" t="s">
        <v>1401</v>
      </c>
      <c r="CQ601" t="s">
        <v>247</v>
      </c>
      <c r="CS601">
        <v>14534</v>
      </c>
      <c r="CT601" t="s">
        <v>244</v>
      </c>
      <c r="CU601" t="s">
        <v>4737</v>
      </c>
    </row>
    <row r="602" spans="1:151" x14ac:dyDescent="0.2">
      <c r="A602">
        <v>37191</v>
      </c>
      <c r="B602" t="s">
        <v>4732</v>
      </c>
      <c r="C602" t="s">
        <v>4721</v>
      </c>
      <c r="E602" t="s">
        <v>4733</v>
      </c>
      <c r="F602" t="s">
        <v>171</v>
      </c>
      <c r="G602" t="str">
        <f>"0"</f>
        <v>0</v>
      </c>
      <c r="H602" s="1">
        <v>36671</v>
      </c>
      <c r="I602" t="s">
        <v>1450</v>
      </c>
      <c r="K602" t="s">
        <v>2976</v>
      </c>
      <c r="L602" t="s">
        <v>2515</v>
      </c>
      <c r="M602" t="s">
        <v>224</v>
      </c>
      <c r="N602">
        <v>2022</v>
      </c>
      <c r="O602" t="s">
        <v>468</v>
      </c>
      <c r="P602" t="s">
        <v>178</v>
      </c>
      <c r="Q602" t="s">
        <v>172</v>
      </c>
      <c r="S602">
        <v>31527637</v>
      </c>
      <c r="T602" t="s">
        <v>1382</v>
      </c>
      <c r="U602" t="s">
        <v>424</v>
      </c>
      <c r="Y602" t="str">
        <f>"01AS"</f>
        <v>01AS</v>
      </c>
      <c r="Z602" t="s">
        <v>499</v>
      </c>
      <c r="AA602" t="s">
        <v>321</v>
      </c>
      <c r="AC602" t="s">
        <v>728</v>
      </c>
      <c r="AD602" t="s">
        <v>185</v>
      </c>
      <c r="AM602" t="s">
        <v>2191</v>
      </c>
      <c r="AS602">
        <v>3.58</v>
      </c>
      <c r="AV602" t="s">
        <v>823</v>
      </c>
      <c r="AW602" t="s">
        <v>430</v>
      </c>
      <c r="BF602" t="s">
        <v>474</v>
      </c>
      <c r="BM602" t="s">
        <v>4734</v>
      </c>
      <c r="BN602" t="s">
        <v>239</v>
      </c>
      <c r="BO602" t="s">
        <v>4735</v>
      </c>
      <c r="BP602" t="s">
        <v>241</v>
      </c>
      <c r="BQ602" t="s">
        <v>195</v>
      </c>
      <c r="BS602">
        <v>14627</v>
      </c>
      <c r="CD602" t="s">
        <v>195</v>
      </c>
      <c r="CM602" t="s">
        <v>4736</v>
      </c>
      <c r="CO602" t="s">
        <v>4735</v>
      </c>
      <c r="CP602" t="s">
        <v>1401</v>
      </c>
      <c r="CQ602" t="s">
        <v>247</v>
      </c>
      <c r="CS602">
        <v>14534</v>
      </c>
      <c r="CT602" t="s">
        <v>244</v>
      </c>
      <c r="CU602" t="s">
        <v>4737</v>
      </c>
    </row>
    <row r="603" spans="1:151" x14ac:dyDescent="0.2">
      <c r="A603">
        <v>17857</v>
      </c>
      <c r="B603" t="s">
        <v>4738</v>
      </c>
      <c r="C603" t="s">
        <v>4739</v>
      </c>
      <c r="D603" t="s">
        <v>1562</v>
      </c>
      <c r="E603" t="s">
        <v>4740</v>
      </c>
      <c r="F603" t="s">
        <v>171</v>
      </c>
      <c r="K603" t="s">
        <v>409</v>
      </c>
      <c r="M603" t="s">
        <v>224</v>
      </c>
      <c r="N603">
        <v>2016</v>
      </c>
      <c r="O603" t="s">
        <v>410</v>
      </c>
      <c r="P603" t="s">
        <v>178</v>
      </c>
      <c r="Q603" t="s">
        <v>172</v>
      </c>
      <c r="R603" t="s">
        <v>510</v>
      </c>
      <c r="S603">
        <v>28177463</v>
      </c>
      <c r="BM603" t="s">
        <v>4741</v>
      </c>
    </row>
    <row r="604" spans="1:151" x14ac:dyDescent="0.2">
      <c r="A604">
        <v>45749</v>
      </c>
      <c r="B604" t="s">
        <v>1616</v>
      </c>
      <c r="C604" t="s">
        <v>4739</v>
      </c>
      <c r="D604" t="s">
        <v>1436</v>
      </c>
      <c r="E604" t="s">
        <v>4742</v>
      </c>
      <c r="F604" t="s">
        <v>171</v>
      </c>
      <c r="G604" t="str">
        <f>"0"</f>
        <v>0</v>
      </c>
      <c r="H604" s="1">
        <v>38226</v>
      </c>
      <c r="I604" t="s">
        <v>221</v>
      </c>
      <c r="K604" t="s">
        <v>1046</v>
      </c>
      <c r="L604" t="s">
        <v>1047</v>
      </c>
      <c r="M604" t="s">
        <v>306</v>
      </c>
      <c r="N604">
        <v>2025</v>
      </c>
      <c r="O604" t="s">
        <v>2065</v>
      </c>
      <c r="P604" t="s">
        <v>178</v>
      </c>
      <c r="Q604" t="s">
        <v>172</v>
      </c>
      <c r="R604" t="s">
        <v>510</v>
      </c>
      <c r="S604">
        <v>32267990</v>
      </c>
      <c r="BM604" t="s">
        <v>4563</v>
      </c>
    </row>
    <row r="605" spans="1:151" x14ac:dyDescent="0.2">
      <c r="A605">
        <v>27989</v>
      </c>
      <c r="B605" t="s">
        <v>3515</v>
      </c>
      <c r="C605" t="s">
        <v>4743</v>
      </c>
      <c r="D605" t="s">
        <v>1580</v>
      </c>
      <c r="E605" t="s">
        <v>4744</v>
      </c>
      <c r="F605" t="s">
        <v>171</v>
      </c>
      <c r="G605" t="str">
        <f>"0"</f>
        <v>0</v>
      </c>
      <c r="K605" t="s">
        <v>1372</v>
      </c>
      <c r="L605" t="s">
        <v>1373</v>
      </c>
      <c r="M605" t="s">
        <v>176</v>
      </c>
      <c r="N605">
        <v>2019</v>
      </c>
      <c r="O605" t="s">
        <v>482</v>
      </c>
      <c r="P605" t="s">
        <v>178</v>
      </c>
      <c r="Q605" t="s">
        <v>172</v>
      </c>
      <c r="R605" t="s">
        <v>510</v>
      </c>
      <c r="S605">
        <v>29320370</v>
      </c>
      <c r="BM605" t="s">
        <v>4745</v>
      </c>
    </row>
    <row r="606" spans="1:151" x14ac:dyDescent="0.2">
      <c r="A606">
        <v>45398</v>
      </c>
      <c r="B606" t="s">
        <v>4746</v>
      </c>
      <c r="C606" t="s">
        <v>4747</v>
      </c>
      <c r="D606" t="s">
        <v>4748</v>
      </c>
      <c r="E606" t="s">
        <v>4749</v>
      </c>
      <c r="F606" t="s">
        <v>171</v>
      </c>
      <c r="G606" t="str">
        <f>"0"</f>
        <v>0</v>
      </c>
      <c r="H606" s="1">
        <v>37613</v>
      </c>
      <c r="I606" t="s">
        <v>173</v>
      </c>
      <c r="K606" t="s">
        <v>409</v>
      </c>
      <c r="L606" t="s">
        <v>1643</v>
      </c>
      <c r="M606" t="s">
        <v>224</v>
      </c>
      <c r="N606">
        <v>2025</v>
      </c>
      <c r="O606" t="s">
        <v>528</v>
      </c>
      <c r="P606" t="s">
        <v>178</v>
      </c>
      <c r="Q606" t="s">
        <v>172</v>
      </c>
      <c r="S606">
        <v>32070170</v>
      </c>
      <c r="T606" t="s">
        <v>226</v>
      </c>
      <c r="Y606" t="str">
        <f>"01AS"</f>
        <v>01AS</v>
      </c>
      <c r="Z606" t="s">
        <v>227</v>
      </c>
      <c r="AA606" t="s">
        <v>228</v>
      </c>
      <c r="AB606" t="s">
        <v>229</v>
      </c>
      <c r="AC606" t="s">
        <v>598</v>
      </c>
      <c r="AD606" t="s">
        <v>172</v>
      </c>
      <c r="AS606">
        <v>3.22</v>
      </c>
      <c r="AU606" t="s">
        <v>472</v>
      </c>
      <c r="AV606" t="s">
        <v>473</v>
      </c>
      <c r="AW606" t="s">
        <v>264</v>
      </c>
      <c r="BO606" t="s">
        <v>475</v>
      </c>
      <c r="BQ606" t="s">
        <v>195</v>
      </c>
      <c r="CD606" t="s">
        <v>195</v>
      </c>
      <c r="CM606" t="s">
        <v>4750</v>
      </c>
      <c r="CO606" t="s">
        <v>475</v>
      </c>
      <c r="CP606" t="s">
        <v>241</v>
      </c>
      <c r="CQ606" t="s">
        <v>247</v>
      </c>
      <c r="CS606">
        <v>14620</v>
      </c>
      <c r="CT606" t="s">
        <v>244</v>
      </c>
      <c r="CU606" t="s">
        <v>4751</v>
      </c>
    </row>
    <row r="607" spans="1:151" x14ac:dyDescent="0.2">
      <c r="A607">
        <v>37315</v>
      </c>
      <c r="B607" t="s">
        <v>3395</v>
      </c>
      <c r="C607" t="s">
        <v>4752</v>
      </c>
      <c r="D607" t="s">
        <v>673</v>
      </c>
      <c r="E607" t="s">
        <v>4753</v>
      </c>
      <c r="F607" t="s">
        <v>171</v>
      </c>
      <c r="G607" t="str">
        <f>"0"</f>
        <v>0</v>
      </c>
      <c r="H607" s="1">
        <v>37247</v>
      </c>
      <c r="I607" t="s">
        <v>1450</v>
      </c>
      <c r="K607" t="s">
        <v>4508</v>
      </c>
      <c r="L607" t="s">
        <v>4509</v>
      </c>
      <c r="M607" t="s">
        <v>306</v>
      </c>
      <c r="N607">
        <v>2022</v>
      </c>
      <c r="O607" t="s">
        <v>782</v>
      </c>
      <c r="P607" t="s">
        <v>178</v>
      </c>
      <c r="Q607" t="s">
        <v>172</v>
      </c>
      <c r="S607">
        <v>31793551</v>
      </c>
      <c r="T607" t="s">
        <v>226</v>
      </c>
      <c r="Y607" t="str">
        <f>"04HSEAS"</f>
        <v>04HSEAS</v>
      </c>
      <c r="Z607" t="s">
        <v>499</v>
      </c>
      <c r="AA607" t="s">
        <v>320</v>
      </c>
      <c r="AB607" t="s">
        <v>321</v>
      </c>
      <c r="AC607" t="s">
        <v>1868</v>
      </c>
      <c r="AD607" t="s">
        <v>185</v>
      </c>
      <c r="AM607" t="s">
        <v>680</v>
      </c>
      <c r="AN607" t="s">
        <v>4754</v>
      </c>
      <c r="AS607">
        <v>3.88</v>
      </c>
      <c r="AU607" t="s">
        <v>235</v>
      </c>
      <c r="AV607" t="s">
        <v>236</v>
      </c>
      <c r="AW607" t="s">
        <v>264</v>
      </c>
      <c r="BF607" t="s">
        <v>474</v>
      </c>
      <c r="BM607" t="s">
        <v>4755</v>
      </c>
      <c r="BN607" t="s">
        <v>239</v>
      </c>
      <c r="BO607" t="s">
        <v>4756</v>
      </c>
      <c r="BP607" t="s">
        <v>241</v>
      </c>
      <c r="BQ607" t="s">
        <v>195</v>
      </c>
      <c r="BS607">
        <v>14627</v>
      </c>
      <c r="CD607" t="s">
        <v>195</v>
      </c>
      <c r="CM607" t="s">
        <v>4757</v>
      </c>
      <c r="CO607" t="s">
        <v>4756</v>
      </c>
      <c r="CP607" t="s">
        <v>4758</v>
      </c>
      <c r="CQ607" t="s">
        <v>4463</v>
      </c>
      <c r="CS607" t="s">
        <v>4759</v>
      </c>
      <c r="CT607" t="s">
        <v>244</v>
      </c>
      <c r="CU607" t="s">
        <v>4760</v>
      </c>
    </row>
    <row r="608" spans="1:151" x14ac:dyDescent="0.2">
      <c r="A608">
        <v>20881</v>
      </c>
      <c r="B608" t="s">
        <v>4761</v>
      </c>
      <c r="C608" t="s">
        <v>4762</v>
      </c>
      <c r="D608" t="s">
        <v>2148</v>
      </c>
      <c r="E608" t="s">
        <v>4763</v>
      </c>
      <c r="F608" t="s">
        <v>171</v>
      </c>
      <c r="G608" t="s">
        <v>172</v>
      </c>
      <c r="H608" s="1">
        <v>35152</v>
      </c>
      <c r="I608" t="s">
        <v>173</v>
      </c>
      <c r="K608" t="s">
        <v>4262</v>
      </c>
      <c r="M608" t="s">
        <v>255</v>
      </c>
      <c r="N608">
        <v>2016</v>
      </c>
      <c r="O608" t="s">
        <v>883</v>
      </c>
      <c r="P608" t="s">
        <v>178</v>
      </c>
      <c r="Q608" t="s">
        <v>172</v>
      </c>
      <c r="S608">
        <v>29287734</v>
      </c>
      <c r="T608" t="s">
        <v>196</v>
      </c>
      <c r="W608" t="s">
        <v>4764</v>
      </c>
      <c r="X608">
        <v>8606080765</v>
      </c>
      <c r="Y608" t="s">
        <v>186</v>
      </c>
      <c r="Z608" t="s">
        <v>282</v>
      </c>
      <c r="AA608">
        <v>2020</v>
      </c>
      <c r="AB608">
        <v>2020</v>
      </c>
      <c r="AC608" t="s">
        <v>2179</v>
      </c>
      <c r="AD608" t="s">
        <v>172</v>
      </c>
      <c r="AS608">
        <v>2.83</v>
      </c>
      <c r="AT608" t="s">
        <v>742</v>
      </c>
      <c r="AU608" t="s">
        <v>189</v>
      </c>
      <c r="AV608" t="s">
        <v>190</v>
      </c>
      <c r="AW608" t="s">
        <v>237</v>
      </c>
      <c r="BM608" t="s">
        <v>4765</v>
      </c>
      <c r="BN608" t="s">
        <v>193</v>
      </c>
      <c r="BP608" t="s">
        <v>194</v>
      </c>
      <c r="BQ608" t="s">
        <v>195</v>
      </c>
      <c r="BS608">
        <v>14627</v>
      </c>
      <c r="BT608" t="s">
        <v>196</v>
      </c>
      <c r="BU608">
        <v>5852735015</v>
      </c>
      <c r="BZ608" t="s">
        <v>4766</v>
      </c>
      <c r="CC608" t="s">
        <v>4767</v>
      </c>
      <c r="CD608" t="s">
        <v>1508</v>
      </c>
      <c r="CF608" t="str">
        <f>"06378"</f>
        <v>06378</v>
      </c>
      <c r="CG608" t="s">
        <v>196</v>
      </c>
      <c r="CH608">
        <v>8605359152</v>
      </c>
      <c r="CM608" t="s">
        <v>4768</v>
      </c>
      <c r="CP608" t="s">
        <v>194</v>
      </c>
      <c r="CQ608" t="s">
        <v>195</v>
      </c>
      <c r="CS608">
        <v>14627</v>
      </c>
      <c r="CT608" t="s">
        <v>196</v>
      </c>
      <c r="CU608">
        <v>8606080198</v>
      </c>
      <c r="ED608" t="s">
        <v>1508</v>
      </c>
      <c r="EG608" t="s">
        <v>196</v>
      </c>
      <c r="EH608">
        <v>8605359152</v>
      </c>
      <c r="EM608" t="s">
        <v>4766</v>
      </c>
      <c r="EP608" t="s">
        <v>4767</v>
      </c>
      <c r="EQ608" t="s">
        <v>1508</v>
      </c>
      <c r="ES608" t="str">
        <f>"06378"</f>
        <v>06378</v>
      </c>
      <c r="ET608" t="s">
        <v>196</v>
      </c>
      <c r="EU608">
        <v>8605359152</v>
      </c>
    </row>
    <row r="609" spans="1:151" x14ac:dyDescent="0.2">
      <c r="A609">
        <v>27996</v>
      </c>
      <c r="B609" t="s">
        <v>4769</v>
      </c>
      <c r="C609" t="s">
        <v>4770</v>
      </c>
      <c r="E609" t="s">
        <v>4771</v>
      </c>
      <c r="F609" t="s">
        <v>171</v>
      </c>
      <c r="G609" t="str">
        <f>"0"</f>
        <v>0</v>
      </c>
      <c r="K609" t="s">
        <v>1372</v>
      </c>
      <c r="L609" t="s">
        <v>1373</v>
      </c>
      <c r="M609" t="s">
        <v>176</v>
      </c>
      <c r="N609">
        <v>2019</v>
      </c>
      <c r="O609" t="s">
        <v>482</v>
      </c>
      <c r="P609" t="s">
        <v>178</v>
      </c>
      <c r="Q609" t="s">
        <v>172</v>
      </c>
      <c r="S609">
        <v>31325141</v>
      </c>
      <c r="T609" t="s">
        <v>2640</v>
      </c>
      <c r="U609" t="s">
        <v>180</v>
      </c>
      <c r="V609" s="2">
        <v>43273</v>
      </c>
      <c r="W609" t="s">
        <v>4772</v>
      </c>
      <c r="X609" t="s">
        <v>4773</v>
      </c>
      <c r="Y609" t="s">
        <v>613</v>
      </c>
      <c r="Z609" t="s">
        <v>614</v>
      </c>
      <c r="AA609" t="s">
        <v>615</v>
      </c>
      <c r="AB609" t="s">
        <v>259</v>
      </c>
      <c r="AC609" t="s">
        <v>2643</v>
      </c>
      <c r="AD609" t="s">
        <v>185</v>
      </c>
      <c r="AS609" t="str">
        <f>"0"</f>
        <v>0</v>
      </c>
      <c r="AT609" t="s">
        <v>188</v>
      </c>
      <c r="AU609" t="s">
        <v>647</v>
      </c>
      <c r="AV609" t="s">
        <v>190</v>
      </c>
      <c r="AW609" t="s">
        <v>191</v>
      </c>
      <c r="BM609" t="s">
        <v>4774</v>
      </c>
      <c r="BP609" t="s">
        <v>194</v>
      </c>
      <c r="BQ609" t="s">
        <v>195</v>
      </c>
      <c r="BS609">
        <v>14623</v>
      </c>
      <c r="BT609" t="s">
        <v>196</v>
      </c>
    </row>
    <row r="610" spans="1:151" x14ac:dyDescent="0.2">
      <c r="A610">
        <v>42502</v>
      </c>
      <c r="B610" t="s">
        <v>4775</v>
      </c>
      <c r="C610" t="s">
        <v>4776</v>
      </c>
      <c r="D610" t="s">
        <v>4777</v>
      </c>
      <c r="E610" t="s">
        <v>4778</v>
      </c>
      <c r="F610" t="s">
        <v>4779</v>
      </c>
      <c r="G610" t="str">
        <f>"0"</f>
        <v>0</v>
      </c>
      <c r="H610" s="1">
        <v>37913</v>
      </c>
      <c r="I610" t="s">
        <v>221</v>
      </c>
      <c r="K610" t="s">
        <v>4780</v>
      </c>
      <c r="L610" t="s">
        <v>3127</v>
      </c>
      <c r="M610" t="s">
        <v>176</v>
      </c>
      <c r="N610">
        <v>2025</v>
      </c>
      <c r="O610" t="s">
        <v>677</v>
      </c>
      <c r="P610" t="s">
        <v>178</v>
      </c>
      <c r="Q610" t="s">
        <v>172</v>
      </c>
      <c r="S610">
        <v>32350401</v>
      </c>
      <c r="T610" t="s">
        <v>226</v>
      </c>
      <c r="Y610" t="str">
        <f>"01AS"</f>
        <v>01AS</v>
      </c>
      <c r="Z610" t="s">
        <v>227</v>
      </c>
      <c r="AA610" t="s">
        <v>320</v>
      </c>
      <c r="AB610" t="s">
        <v>321</v>
      </c>
      <c r="AC610" t="s">
        <v>1236</v>
      </c>
      <c r="AD610" t="s">
        <v>185</v>
      </c>
      <c r="AE610" t="s">
        <v>1237</v>
      </c>
      <c r="AS610">
        <v>3.96</v>
      </c>
      <c r="AU610" t="s">
        <v>472</v>
      </c>
      <c r="AV610" t="s">
        <v>473</v>
      </c>
      <c r="AW610" t="s">
        <v>264</v>
      </c>
      <c r="BM610" t="s">
        <v>4781</v>
      </c>
      <c r="BN610" t="s">
        <v>239</v>
      </c>
      <c r="BO610" t="s">
        <v>4782</v>
      </c>
      <c r="BP610" t="s">
        <v>241</v>
      </c>
      <c r="BQ610" t="s">
        <v>195</v>
      </c>
      <c r="BS610">
        <v>14627</v>
      </c>
      <c r="CA610" t="s">
        <v>4783</v>
      </c>
      <c r="CD610" t="s">
        <v>195</v>
      </c>
      <c r="CM610" t="s">
        <v>4784</v>
      </c>
      <c r="CN610" t="s">
        <v>4783</v>
      </c>
      <c r="CO610" t="s">
        <v>4782</v>
      </c>
      <c r="CP610" t="s">
        <v>4785</v>
      </c>
      <c r="CQ610" t="s">
        <v>247</v>
      </c>
      <c r="CS610">
        <v>14485</v>
      </c>
      <c r="CT610" t="s">
        <v>244</v>
      </c>
      <c r="CU610" t="s">
        <v>4786</v>
      </c>
    </row>
    <row r="611" spans="1:151" x14ac:dyDescent="0.2">
      <c r="A611">
        <v>46450</v>
      </c>
      <c r="B611" t="s">
        <v>4787</v>
      </c>
      <c r="C611" t="s">
        <v>4788</v>
      </c>
      <c r="D611" t="s">
        <v>880</v>
      </c>
      <c r="E611" t="s">
        <v>1213</v>
      </c>
      <c r="F611" t="s">
        <v>171</v>
      </c>
      <c r="I611" t="s">
        <v>221</v>
      </c>
      <c r="K611" t="s">
        <v>2836</v>
      </c>
      <c r="M611" t="s">
        <v>176</v>
      </c>
      <c r="N611">
        <v>2026</v>
      </c>
      <c r="O611" t="s">
        <v>508</v>
      </c>
      <c r="P611" t="s">
        <v>509</v>
      </c>
      <c r="Q611" t="s">
        <v>172</v>
      </c>
      <c r="R611" t="s">
        <v>510</v>
      </c>
      <c r="S611">
        <v>23057333</v>
      </c>
      <c r="BM611" t="s">
        <v>4789</v>
      </c>
    </row>
    <row r="612" spans="1:151" x14ac:dyDescent="0.2">
      <c r="A612">
        <v>13141</v>
      </c>
      <c r="B612" t="s">
        <v>2296</v>
      </c>
      <c r="C612" t="s">
        <v>4790</v>
      </c>
      <c r="E612" t="s">
        <v>4791</v>
      </c>
      <c r="F612" t="s">
        <v>171</v>
      </c>
      <c r="G612" t="s">
        <v>172</v>
      </c>
      <c r="H612" s="1">
        <v>35206</v>
      </c>
      <c r="I612" t="s">
        <v>173</v>
      </c>
      <c r="K612" t="s">
        <v>1853</v>
      </c>
      <c r="M612" t="s">
        <v>1164</v>
      </c>
      <c r="N612" t="s">
        <v>3425</v>
      </c>
      <c r="O612" t="s">
        <v>3426</v>
      </c>
      <c r="P612" t="s">
        <v>363</v>
      </c>
      <c r="Q612" t="s">
        <v>172</v>
      </c>
      <c r="S612">
        <v>28816188</v>
      </c>
      <c r="T612" t="s">
        <v>196</v>
      </c>
      <c r="W612" t="s">
        <v>4792</v>
      </c>
      <c r="X612">
        <v>7176531717</v>
      </c>
      <c r="Y612" t="s">
        <v>186</v>
      </c>
      <c r="Z612" t="s">
        <v>282</v>
      </c>
      <c r="AA612">
        <v>2018</v>
      </c>
      <c r="AB612">
        <v>2018</v>
      </c>
      <c r="AC612" t="s">
        <v>2179</v>
      </c>
      <c r="AD612" t="s">
        <v>172</v>
      </c>
      <c r="AS612">
        <v>2.38</v>
      </c>
      <c r="AT612" t="s">
        <v>742</v>
      </c>
      <c r="AU612" t="s">
        <v>189</v>
      </c>
      <c r="AV612" t="s">
        <v>190</v>
      </c>
      <c r="AW612" t="s">
        <v>264</v>
      </c>
      <c r="BM612" t="s">
        <v>4793</v>
      </c>
      <c r="BN612" t="s">
        <v>487</v>
      </c>
      <c r="BP612" t="s">
        <v>194</v>
      </c>
      <c r="BQ612" t="s">
        <v>195</v>
      </c>
      <c r="BS612">
        <v>14627</v>
      </c>
      <c r="BT612" t="s">
        <v>196</v>
      </c>
      <c r="BU612">
        <v>5857435507</v>
      </c>
      <c r="BZ612" t="s">
        <v>4794</v>
      </c>
      <c r="CC612" t="s">
        <v>4795</v>
      </c>
      <c r="CD612" t="s">
        <v>650</v>
      </c>
      <c r="CF612">
        <v>17022</v>
      </c>
      <c r="CG612" t="s">
        <v>196</v>
      </c>
      <c r="CH612">
        <v>7174801794</v>
      </c>
      <c r="CM612" t="s">
        <v>4796</v>
      </c>
      <c r="CN612" t="s">
        <v>4797</v>
      </c>
      <c r="CP612" t="s">
        <v>194</v>
      </c>
      <c r="CQ612" t="s">
        <v>195</v>
      </c>
      <c r="CS612">
        <v>14627</v>
      </c>
      <c r="CT612" t="s">
        <v>196</v>
      </c>
      <c r="CU612">
        <v>5857435507</v>
      </c>
      <c r="EM612" t="s">
        <v>4794</v>
      </c>
      <c r="EP612" t="s">
        <v>4795</v>
      </c>
      <c r="EQ612" t="s">
        <v>650</v>
      </c>
      <c r="ES612">
        <v>17022</v>
      </c>
      <c r="ET612" t="s">
        <v>196</v>
      </c>
      <c r="EU612">
        <v>7174801794</v>
      </c>
    </row>
    <row r="613" spans="1:151" x14ac:dyDescent="0.2">
      <c r="A613">
        <v>17827</v>
      </c>
      <c r="B613" t="s">
        <v>2296</v>
      </c>
      <c r="C613" t="s">
        <v>4790</v>
      </c>
      <c r="E613" t="s">
        <v>4791</v>
      </c>
      <c r="F613" t="s">
        <v>171</v>
      </c>
      <c r="G613" t="s">
        <v>172</v>
      </c>
      <c r="H613" s="1">
        <v>35206</v>
      </c>
      <c r="I613" t="s">
        <v>173</v>
      </c>
      <c r="K613" t="s">
        <v>409</v>
      </c>
      <c r="M613" t="s">
        <v>224</v>
      </c>
      <c r="N613">
        <v>2016</v>
      </c>
      <c r="O613" t="s">
        <v>410</v>
      </c>
      <c r="P613" t="s">
        <v>363</v>
      </c>
      <c r="Q613" t="s">
        <v>172</v>
      </c>
      <c r="S613">
        <v>28816188</v>
      </c>
      <c r="T613" t="s">
        <v>196</v>
      </c>
      <c r="W613" t="s">
        <v>4792</v>
      </c>
      <c r="X613">
        <v>7176531717</v>
      </c>
      <c r="Y613" t="s">
        <v>186</v>
      </c>
      <c r="Z613" t="s">
        <v>282</v>
      </c>
      <c r="AA613">
        <v>2018</v>
      </c>
      <c r="AB613">
        <v>2018</v>
      </c>
      <c r="AC613" t="s">
        <v>2179</v>
      </c>
      <c r="AD613" t="s">
        <v>172</v>
      </c>
      <c r="AS613">
        <v>2.38</v>
      </c>
      <c r="AT613" t="s">
        <v>742</v>
      </c>
      <c r="AU613" t="s">
        <v>189</v>
      </c>
      <c r="AV613" t="s">
        <v>190</v>
      </c>
      <c r="AW613" t="s">
        <v>264</v>
      </c>
      <c r="BM613" t="s">
        <v>4793</v>
      </c>
      <c r="BN613" t="s">
        <v>487</v>
      </c>
      <c r="BP613" t="s">
        <v>194</v>
      </c>
      <c r="BQ613" t="s">
        <v>195</v>
      </c>
      <c r="BS613">
        <v>14627</v>
      </c>
      <c r="BT613" t="s">
        <v>196</v>
      </c>
      <c r="BU613">
        <v>5857435507</v>
      </c>
      <c r="BZ613" t="s">
        <v>4794</v>
      </c>
      <c r="CC613" t="s">
        <v>4795</v>
      </c>
      <c r="CD613" t="s">
        <v>650</v>
      </c>
      <c r="CF613">
        <v>17022</v>
      </c>
      <c r="CG613" t="s">
        <v>196</v>
      </c>
      <c r="CH613">
        <v>7174801794</v>
      </c>
      <c r="CM613" t="s">
        <v>4796</v>
      </c>
      <c r="CN613" t="s">
        <v>4797</v>
      </c>
      <c r="CP613" t="s">
        <v>194</v>
      </c>
      <c r="CQ613" t="s">
        <v>195</v>
      </c>
      <c r="CS613">
        <v>14627</v>
      </c>
      <c r="CT613" t="s">
        <v>196</v>
      </c>
      <c r="CU613">
        <v>5857435507</v>
      </c>
      <c r="EM613" t="s">
        <v>4794</v>
      </c>
      <c r="EP613" t="s">
        <v>4795</v>
      </c>
      <c r="EQ613" t="s">
        <v>650</v>
      </c>
      <c r="ES613">
        <v>17022</v>
      </c>
      <c r="ET613" t="s">
        <v>196</v>
      </c>
      <c r="EU613">
        <v>7174801794</v>
      </c>
    </row>
    <row r="614" spans="1:151" x14ac:dyDescent="0.2">
      <c r="A614">
        <v>41882</v>
      </c>
      <c r="B614" t="s">
        <v>4798</v>
      </c>
      <c r="C614" t="s">
        <v>4799</v>
      </c>
      <c r="D614" t="s">
        <v>2986</v>
      </c>
      <c r="E614" t="s">
        <v>4800</v>
      </c>
      <c r="F614" t="s">
        <v>171</v>
      </c>
      <c r="G614" t="str">
        <f>"0"</f>
        <v>0</v>
      </c>
      <c r="H614" s="1">
        <v>37705</v>
      </c>
      <c r="I614" t="s">
        <v>173</v>
      </c>
      <c r="K614" t="s">
        <v>554</v>
      </c>
      <c r="L614" t="s">
        <v>175</v>
      </c>
      <c r="M614" t="s">
        <v>306</v>
      </c>
      <c r="N614">
        <v>2024</v>
      </c>
      <c r="O614" t="s">
        <v>710</v>
      </c>
      <c r="P614" t="s">
        <v>178</v>
      </c>
      <c r="Q614" t="s">
        <v>172</v>
      </c>
      <c r="S614">
        <v>32058772</v>
      </c>
      <c r="T614" t="s">
        <v>226</v>
      </c>
      <c r="Y614" t="str">
        <f>"01AS"</f>
        <v>01AS</v>
      </c>
      <c r="Z614" t="s">
        <v>227</v>
      </c>
      <c r="AA614" t="s">
        <v>320</v>
      </c>
      <c r="AB614" t="s">
        <v>321</v>
      </c>
      <c r="AC614" t="s">
        <v>1451</v>
      </c>
      <c r="AD614" t="s">
        <v>185</v>
      </c>
      <c r="AM614" t="s">
        <v>2140</v>
      </c>
      <c r="AN614" t="s">
        <v>3319</v>
      </c>
      <c r="AS614">
        <v>3.47</v>
      </c>
      <c r="AU614" t="s">
        <v>235</v>
      </c>
      <c r="AV614" t="s">
        <v>236</v>
      </c>
      <c r="AW614" t="s">
        <v>264</v>
      </c>
      <c r="BM614" t="s">
        <v>4153</v>
      </c>
      <c r="BN614" t="s">
        <v>239</v>
      </c>
      <c r="BO614" t="s">
        <v>4801</v>
      </c>
      <c r="BP614" t="s">
        <v>241</v>
      </c>
      <c r="BQ614" t="s">
        <v>195</v>
      </c>
      <c r="BS614">
        <v>14627</v>
      </c>
      <c r="BZ614" t="s">
        <v>242</v>
      </c>
      <c r="CB614" t="s">
        <v>243</v>
      </c>
      <c r="CD614" t="s">
        <v>195</v>
      </c>
      <c r="CF614">
        <v>14642</v>
      </c>
      <c r="CG614" t="s">
        <v>244</v>
      </c>
      <c r="CM614" t="s">
        <v>4802</v>
      </c>
      <c r="CO614" t="s">
        <v>4801</v>
      </c>
      <c r="CP614" t="s">
        <v>4803</v>
      </c>
      <c r="CQ614" t="s">
        <v>247</v>
      </c>
      <c r="CS614" t="s">
        <v>4804</v>
      </c>
      <c r="CT614" t="s">
        <v>244</v>
      </c>
      <c r="CU614" t="s">
        <v>4805</v>
      </c>
    </row>
    <row r="615" spans="1:151" x14ac:dyDescent="0.2">
      <c r="A615">
        <v>42734</v>
      </c>
      <c r="B615" t="s">
        <v>4798</v>
      </c>
      <c r="C615" t="s">
        <v>4799</v>
      </c>
      <c r="D615" t="s">
        <v>2986</v>
      </c>
      <c r="E615" t="s">
        <v>4800</v>
      </c>
      <c r="F615" t="s">
        <v>171</v>
      </c>
      <c r="G615" t="str">
        <f>"0"</f>
        <v>0</v>
      </c>
      <c r="H615" s="1">
        <v>37705</v>
      </c>
      <c r="I615" t="s">
        <v>173</v>
      </c>
      <c r="K615" t="s">
        <v>687</v>
      </c>
      <c r="L615" t="s">
        <v>1189</v>
      </c>
      <c r="M615" t="s">
        <v>224</v>
      </c>
      <c r="N615">
        <v>2024</v>
      </c>
      <c r="O615" t="s">
        <v>225</v>
      </c>
      <c r="P615" t="s">
        <v>178</v>
      </c>
      <c r="Q615" t="s">
        <v>172</v>
      </c>
      <c r="S615">
        <v>32058772</v>
      </c>
      <c r="T615" t="s">
        <v>226</v>
      </c>
      <c r="Y615" t="str">
        <f>"01AS"</f>
        <v>01AS</v>
      </c>
      <c r="Z615" t="s">
        <v>227</v>
      </c>
      <c r="AA615" t="s">
        <v>320</v>
      </c>
      <c r="AB615" t="s">
        <v>321</v>
      </c>
      <c r="AC615" t="s">
        <v>1451</v>
      </c>
      <c r="AD615" t="s">
        <v>185</v>
      </c>
      <c r="AM615" t="s">
        <v>2140</v>
      </c>
      <c r="AN615" t="s">
        <v>3319</v>
      </c>
      <c r="AS615">
        <v>3.47</v>
      </c>
      <c r="AU615" t="s">
        <v>235</v>
      </c>
      <c r="AV615" t="s">
        <v>236</v>
      </c>
      <c r="AW615" t="s">
        <v>264</v>
      </c>
      <c r="BM615" t="s">
        <v>4153</v>
      </c>
      <c r="BN615" t="s">
        <v>239</v>
      </c>
      <c r="BO615" t="s">
        <v>4801</v>
      </c>
      <c r="BP615" t="s">
        <v>241</v>
      </c>
      <c r="BQ615" t="s">
        <v>195</v>
      </c>
      <c r="BS615">
        <v>14627</v>
      </c>
      <c r="BZ615" t="s">
        <v>242</v>
      </c>
      <c r="CB615" t="s">
        <v>243</v>
      </c>
      <c r="CD615" t="s">
        <v>195</v>
      </c>
      <c r="CF615">
        <v>14642</v>
      </c>
      <c r="CG615" t="s">
        <v>244</v>
      </c>
      <c r="CM615" t="s">
        <v>4802</v>
      </c>
      <c r="CO615" t="s">
        <v>4801</v>
      </c>
      <c r="CP615" t="s">
        <v>4803</v>
      </c>
      <c r="CQ615" t="s">
        <v>247</v>
      </c>
      <c r="CS615" t="s">
        <v>4804</v>
      </c>
      <c r="CT615" t="s">
        <v>244</v>
      </c>
      <c r="CU615" t="s">
        <v>4805</v>
      </c>
    </row>
    <row r="616" spans="1:151" x14ac:dyDescent="0.2">
      <c r="A616">
        <v>37253</v>
      </c>
      <c r="B616" t="s">
        <v>4806</v>
      </c>
      <c r="C616" t="s">
        <v>4807</v>
      </c>
      <c r="D616" t="s">
        <v>917</v>
      </c>
      <c r="E616" t="s">
        <v>4808</v>
      </c>
      <c r="F616" t="s">
        <v>171</v>
      </c>
      <c r="G616" t="str">
        <f>"0"</f>
        <v>0</v>
      </c>
      <c r="H616" s="1">
        <v>37316</v>
      </c>
      <c r="I616" t="s">
        <v>1450</v>
      </c>
      <c r="K616" t="s">
        <v>2766</v>
      </c>
      <c r="L616" t="s">
        <v>2767</v>
      </c>
      <c r="M616" t="s">
        <v>306</v>
      </c>
      <c r="N616">
        <v>2022</v>
      </c>
      <c r="O616" t="s">
        <v>782</v>
      </c>
      <c r="P616" t="s">
        <v>178</v>
      </c>
      <c r="Q616" t="s">
        <v>172</v>
      </c>
      <c r="S616">
        <v>23987258</v>
      </c>
      <c r="T616" t="s">
        <v>226</v>
      </c>
      <c r="Y616" t="str">
        <f>"01AS"</f>
        <v>01AS</v>
      </c>
      <c r="Z616" t="s">
        <v>499</v>
      </c>
      <c r="AA616" t="s">
        <v>320</v>
      </c>
      <c r="AB616" t="s">
        <v>321</v>
      </c>
      <c r="AC616" t="s">
        <v>2768</v>
      </c>
      <c r="AD616" t="s">
        <v>185</v>
      </c>
      <c r="AM616" t="s">
        <v>4152</v>
      </c>
      <c r="AS616">
        <v>3.57</v>
      </c>
      <c r="AU616" t="s">
        <v>235</v>
      </c>
      <c r="AV616" t="s">
        <v>236</v>
      </c>
      <c r="AW616" t="s">
        <v>210</v>
      </c>
      <c r="BF616" t="s">
        <v>474</v>
      </c>
      <c r="BM616" t="s">
        <v>4809</v>
      </c>
      <c r="BN616" t="s">
        <v>239</v>
      </c>
      <c r="BO616" t="s">
        <v>4810</v>
      </c>
      <c r="BP616" t="s">
        <v>241</v>
      </c>
      <c r="BQ616" t="s">
        <v>195</v>
      </c>
      <c r="BS616">
        <v>14627</v>
      </c>
      <c r="CD616" t="s">
        <v>195</v>
      </c>
      <c r="CM616" t="s">
        <v>4811</v>
      </c>
      <c r="CO616" t="s">
        <v>4810</v>
      </c>
      <c r="CP616" t="s">
        <v>4812</v>
      </c>
      <c r="CQ616" t="s">
        <v>247</v>
      </c>
      <c r="CS616" t="s">
        <v>4813</v>
      </c>
      <c r="CT616" t="s">
        <v>244</v>
      </c>
      <c r="CU616" t="s">
        <v>4814</v>
      </c>
    </row>
    <row r="617" spans="1:151" x14ac:dyDescent="0.2">
      <c r="A617">
        <v>27011</v>
      </c>
      <c r="B617" t="s">
        <v>1095</v>
      </c>
      <c r="C617" t="s">
        <v>4815</v>
      </c>
      <c r="D617" t="s">
        <v>3556</v>
      </c>
      <c r="E617" t="s">
        <v>4816</v>
      </c>
      <c r="F617" t="s">
        <v>171</v>
      </c>
      <c r="G617" t="str">
        <f>"0"</f>
        <v>0</v>
      </c>
      <c r="K617" t="s">
        <v>882</v>
      </c>
      <c r="L617" t="s">
        <v>318</v>
      </c>
      <c r="M617" t="s">
        <v>255</v>
      </c>
      <c r="N617" t="s">
        <v>1347</v>
      </c>
      <c r="O617" t="s">
        <v>1348</v>
      </c>
      <c r="P617" t="s">
        <v>178</v>
      </c>
      <c r="Q617" t="s">
        <v>172</v>
      </c>
      <c r="S617">
        <v>29431571</v>
      </c>
      <c r="T617" t="s">
        <v>196</v>
      </c>
      <c r="W617" t="s">
        <v>4817</v>
      </c>
      <c r="X617">
        <v>6106887881</v>
      </c>
      <c r="Y617" t="s">
        <v>182</v>
      </c>
      <c r="Z617" t="s">
        <v>282</v>
      </c>
      <c r="AA617">
        <v>2019</v>
      </c>
      <c r="AB617">
        <v>2019</v>
      </c>
      <c r="AC617" t="s">
        <v>208</v>
      </c>
      <c r="AD617" t="s">
        <v>185</v>
      </c>
      <c r="AF617" t="s">
        <v>186</v>
      </c>
      <c r="AG617" t="s">
        <v>282</v>
      </c>
      <c r="AH617">
        <v>2019</v>
      </c>
      <c r="AI617">
        <v>2019</v>
      </c>
      <c r="AJ617" t="s">
        <v>960</v>
      </c>
      <c r="AK617" t="s">
        <v>185</v>
      </c>
      <c r="AS617">
        <v>3.59</v>
      </c>
      <c r="AT617" t="s">
        <v>188</v>
      </c>
      <c r="AU617" t="s">
        <v>189</v>
      </c>
      <c r="AV617" t="s">
        <v>190</v>
      </c>
      <c r="AW617" t="s">
        <v>264</v>
      </c>
      <c r="BM617" t="s">
        <v>4818</v>
      </c>
      <c r="BN617" t="s">
        <v>193</v>
      </c>
      <c r="BP617" t="s">
        <v>194</v>
      </c>
      <c r="BQ617" t="s">
        <v>195</v>
      </c>
      <c r="BS617">
        <v>14627</v>
      </c>
      <c r="BT617" t="s">
        <v>196</v>
      </c>
      <c r="BU617">
        <v>6103129610</v>
      </c>
      <c r="BZ617" t="s">
        <v>4819</v>
      </c>
      <c r="CC617" t="s">
        <v>3191</v>
      </c>
      <c r="CD617" t="s">
        <v>650</v>
      </c>
      <c r="CF617">
        <v>19087</v>
      </c>
      <c r="CG617" t="s">
        <v>196</v>
      </c>
      <c r="CH617">
        <v>6106887881</v>
      </c>
      <c r="CM617" t="s">
        <v>4820</v>
      </c>
      <c r="CP617" t="s">
        <v>194</v>
      </c>
      <c r="CQ617" t="s">
        <v>195</v>
      </c>
      <c r="CS617">
        <v>14611</v>
      </c>
      <c r="CT617" t="s">
        <v>196</v>
      </c>
      <c r="CU617">
        <v>6103129610</v>
      </c>
      <c r="ED617" t="s">
        <v>650</v>
      </c>
      <c r="EG617" t="s">
        <v>196</v>
      </c>
      <c r="EH617">
        <v>6106887881</v>
      </c>
      <c r="EM617" t="s">
        <v>4819</v>
      </c>
      <c r="EP617" t="s">
        <v>3191</v>
      </c>
      <c r="EQ617" t="s">
        <v>650</v>
      </c>
      <c r="ES617">
        <v>19087</v>
      </c>
      <c r="ET617" t="s">
        <v>196</v>
      </c>
      <c r="EU617">
        <v>6106887881</v>
      </c>
    </row>
    <row r="618" spans="1:151" x14ac:dyDescent="0.2">
      <c r="A618">
        <v>13309</v>
      </c>
      <c r="B618" t="s">
        <v>2296</v>
      </c>
      <c r="C618" t="s">
        <v>4821</v>
      </c>
      <c r="D618" t="s">
        <v>4822</v>
      </c>
      <c r="E618" t="s">
        <v>4823</v>
      </c>
      <c r="F618" t="s">
        <v>171</v>
      </c>
      <c r="G618" t="s">
        <v>172</v>
      </c>
      <c r="H618" s="1">
        <v>34816</v>
      </c>
      <c r="I618" t="s">
        <v>173</v>
      </c>
      <c r="K618" t="s">
        <v>4824</v>
      </c>
      <c r="M618" t="s">
        <v>176</v>
      </c>
      <c r="N618">
        <v>2016</v>
      </c>
      <c r="O618" t="s">
        <v>634</v>
      </c>
      <c r="P618" t="s">
        <v>178</v>
      </c>
      <c r="Q618" t="s">
        <v>172</v>
      </c>
      <c r="S618">
        <v>28228707</v>
      </c>
      <c r="T618" t="s">
        <v>196</v>
      </c>
      <c r="W618" t="s">
        <v>4825</v>
      </c>
      <c r="X618">
        <v>5852431162</v>
      </c>
      <c r="Y618" t="s">
        <v>186</v>
      </c>
      <c r="Z618" t="s">
        <v>183</v>
      </c>
      <c r="AA618">
        <v>2017</v>
      </c>
      <c r="AB618">
        <v>2017</v>
      </c>
      <c r="AC618" t="s">
        <v>1442</v>
      </c>
      <c r="AD618" t="s">
        <v>185</v>
      </c>
      <c r="AF618" t="s">
        <v>186</v>
      </c>
      <c r="AG618" t="s">
        <v>282</v>
      </c>
      <c r="AH618">
        <v>2017</v>
      </c>
      <c r="AI618">
        <v>2017</v>
      </c>
      <c r="AJ618" t="s">
        <v>1441</v>
      </c>
      <c r="AK618" t="s">
        <v>185</v>
      </c>
      <c r="AS618">
        <v>3.88</v>
      </c>
      <c r="AT618" t="s">
        <v>188</v>
      </c>
      <c r="AU618" t="s">
        <v>189</v>
      </c>
      <c r="AV618" t="s">
        <v>190</v>
      </c>
      <c r="AW618" t="s">
        <v>264</v>
      </c>
      <c r="BM618" t="s">
        <v>4826</v>
      </c>
      <c r="BN618" t="s">
        <v>193</v>
      </c>
      <c r="BP618" t="s">
        <v>194</v>
      </c>
      <c r="BQ618" t="s">
        <v>195</v>
      </c>
      <c r="BS618">
        <v>14627</v>
      </c>
      <c r="BT618" t="s">
        <v>196</v>
      </c>
      <c r="BU618">
        <v>5852431162</v>
      </c>
      <c r="BZ618" t="s">
        <v>4827</v>
      </c>
      <c r="CC618" t="s">
        <v>4828</v>
      </c>
      <c r="CD618" t="s">
        <v>195</v>
      </c>
      <c r="CF618">
        <v>145339704</v>
      </c>
      <c r="CG618" t="s">
        <v>196</v>
      </c>
      <c r="CH618">
        <v>5852431162</v>
      </c>
      <c r="CM618" t="s">
        <v>4829</v>
      </c>
      <c r="CP618" t="s">
        <v>194</v>
      </c>
      <c r="CQ618" t="s">
        <v>195</v>
      </c>
      <c r="CS618">
        <v>14608</v>
      </c>
      <c r="CT618" t="s">
        <v>196</v>
      </c>
      <c r="CU618">
        <v>5854474806</v>
      </c>
      <c r="EM618" t="s">
        <v>4827</v>
      </c>
      <c r="EP618" t="s">
        <v>4828</v>
      </c>
      <c r="EQ618" t="s">
        <v>195</v>
      </c>
      <c r="ES618">
        <v>145339704</v>
      </c>
      <c r="ET618" t="s">
        <v>196</v>
      </c>
      <c r="EU618">
        <v>5852431162</v>
      </c>
    </row>
    <row r="619" spans="1:151" x14ac:dyDescent="0.2">
      <c r="A619">
        <v>46511</v>
      </c>
      <c r="B619" t="s">
        <v>4830</v>
      </c>
      <c r="C619" t="s">
        <v>4831</v>
      </c>
      <c r="E619" t="s">
        <v>4832</v>
      </c>
      <c r="F619" t="s">
        <v>171</v>
      </c>
      <c r="G619" t="str">
        <f>"0"</f>
        <v>0</v>
      </c>
      <c r="H619" s="1">
        <v>38242</v>
      </c>
      <c r="I619" t="s">
        <v>221</v>
      </c>
      <c r="K619" t="s">
        <v>2246</v>
      </c>
      <c r="L619" t="s">
        <v>4833</v>
      </c>
      <c r="M619" t="s">
        <v>224</v>
      </c>
      <c r="N619">
        <v>2025</v>
      </c>
      <c r="O619" t="s">
        <v>528</v>
      </c>
      <c r="P619" t="s">
        <v>178</v>
      </c>
      <c r="Q619" t="s">
        <v>172</v>
      </c>
      <c r="R619" t="s">
        <v>510</v>
      </c>
      <c r="S619">
        <v>31874106</v>
      </c>
      <c r="BM619" t="s">
        <v>4834</v>
      </c>
    </row>
    <row r="620" spans="1:151" x14ac:dyDescent="0.2">
      <c r="A620">
        <v>37892</v>
      </c>
      <c r="B620" t="s">
        <v>2046</v>
      </c>
      <c r="C620" t="s">
        <v>4835</v>
      </c>
      <c r="D620" t="s">
        <v>4836</v>
      </c>
      <c r="E620" t="s">
        <v>4837</v>
      </c>
      <c r="F620" t="s">
        <v>171</v>
      </c>
      <c r="G620" t="str">
        <f>"0"</f>
        <v>0</v>
      </c>
      <c r="H620" s="1">
        <v>37380</v>
      </c>
      <c r="I620" t="s">
        <v>1571</v>
      </c>
      <c r="K620" t="s">
        <v>1291</v>
      </c>
      <c r="L620" t="s">
        <v>2172</v>
      </c>
      <c r="M620" t="s">
        <v>176</v>
      </c>
      <c r="N620">
        <v>2023</v>
      </c>
      <c r="O620" t="s">
        <v>1048</v>
      </c>
      <c r="P620" t="s">
        <v>178</v>
      </c>
      <c r="Q620" t="s">
        <v>172</v>
      </c>
      <c r="R620" t="s">
        <v>510</v>
      </c>
      <c r="S620">
        <v>31843683</v>
      </c>
      <c r="BM620" t="s">
        <v>4838</v>
      </c>
    </row>
    <row r="621" spans="1:151" x14ac:dyDescent="0.2">
      <c r="A621">
        <v>19634</v>
      </c>
      <c r="B621" t="s">
        <v>4839</v>
      </c>
      <c r="C621" t="s">
        <v>4840</v>
      </c>
      <c r="D621" t="s">
        <v>4841</v>
      </c>
      <c r="E621" t="s">
        <v>4842</v>
      </c>
      <c r="F621" t="s">
        <v>171</v>
      </c>
      <c r="G621" t="s">
        <v>172</v>
      </c>
      <c r="H621" s="1">
        <v>35274</v>
      </c>
      <c r="I621" t="s">
        <v>173</v>
      </c>
      <c r="K621" t="s">
        <v>1012</v>
      </c>
      <c r="L621" t="s">
        <v>1013</v>
      </c>
      <c r="M621" t="s">
        <v>176</v>
      </c>
      <c r="N621">
        <v>2017</v>
      </c>
      <c r="O621" t="s">
        <v>177</v>
      </c>
      <c r="P621" t="s">
        <v>178</v>
      </c>
      <c r="Q621" t="s">
        <v>172</v>
      </c>
      <c r="S621">
        <v>29209699</v>
      </c>
      <c r="T621" t="s">
        <v>3759</v>
      </c>
      <c r="U621" t="s">
        <v>180</v>
      </c>
      <c r="V621" s="2">
        <v>43604</v>
      </c>
      <c r="W621" t="s">
        <v>4843</v>
      </c>
      <c r="X621">
        <v>5857751585</v>
      </c>
      <c r="Y621" t="s">
        <v>186</v>
      </c>
      <c r="Z621" t="s">
        <v>183</v>
      </c>
      <c r="AA621">
        <v>2019</v>
      </c>
      <c r="AB621">
        <v>2019</v>
      </c>
      <c r="AC621" t="s">
        <v>4844</v>
      </c>
      <c r="AD621" t="s">
        <v>185</v>
      </c>
      <c r="AS621">
        <v>3.39</v>
      </c>
      <c r="AT621" t="s">
        <v>188</v>
      </c>
      <c r="AU621" t="s">
        <v>189</v>
      </c>
      <c r="AV621" t="s">
        <v>190</v>
      </c>
      <c r="AW621" t="s">
        <v>191</v>
      </c>
      <c r="BM621" t="s">
        <v>4845</v>
      </c>
      <c r="BN621" t="s">
        <v>193</v>
      </c>
      <c r="BP621" t="s">
        <v>194</v>
      </c>
      <c r="BQ621" t="s">
        <v>195</v>
      </c>
      <c r="BS621">
        <v>14627</v>
      </c>
      <c r="BT621" t="s">
        <v>196</v>
      </c>
      <c r="BU621">
        <v>5857751585</v>
      </c>
      <c r="CM621" t="s">
        <v>4846</v>
      </c>
      <c r="CN621" t="s">
        <v>4847</v>
      </c>
      <c r="CP621" t="s">
        <v>194</v>
      </c>
      <c r="CQ621" t="s">
        <v>195</v>
      </c>
      <c r="CS621">
        <v>14627</v>
      </c>
      <c r="CT621" t="s">
        <v>196</v>
      </c>
      <c r="CU621">
        <v>5857751585</v>
      </c>
    </row>
    <row r="622" spans="1:151" x14ac:dyDescent="0.2">
      <c r="A622">
        <v>36298</v>
      </c>
      <c r="B622" t="s">
        <v>4848</v>
      </c>
      <c r="C622" t="s">
        <v>4849</v>
      </c>
      <c r="D622" t="s">
        <v>622</v>
      </c>
      <c r="E622" t="s">
        <v>4850</v>
      </c>
      <c r="F622" t="s">
        <v>171</v>
      </c>
      <c r="G622" t="s">
        <v>172</v>
      </c>
      <c r="H622" s="1">
        <v>36303</v>
      </c>
      <c r="I622" t="s">
        <v>221</v>
      </c>
      <c r="K622" t="s">
        <v>1683</v>
      </c>
      <c r="L622" t="s">
        <v>820</v>
      </c>
      <c r="M622" t="s">
        <v>306</v>
      </c>
      <c r="N622">
        <v>2021</v>
      </c>
      <c r="O622" t="s">
        <v>1673</v>
      </c>
      <c r="P622" t="s">
        <v>178</v>
      </c>
      <c r="Q622" t="s">
        <v>172</v>
      </c>
      <c r="S622">
        <v>30605312</v>
      </c>
      <c r="T622" t="s">
        <v>226</v>
      </c>
      <c r="Y622" t="str">
        <f>"01AS"</f>
        <v>01AS</v>
      </c>
      <c r="Z622" t="s">
        <v>227</v>
      </c>
      <c r="AA622" t="s">
        <v>320</v>
      </c>
      <c r="AB622" t="s">
        <v>321</v>
      </c>
      <c r="AC622" t="s">
        <v>4851</v>
      </c>
      <c r="AD622" t="s">
        <v>185</v>
      </c>
      <c r="AJ622" t="s">
        <v>4852</v>
      </c>
      <c r="AS622">
        <v>3.48</v>
      </c>
      <c r="AT622" t="s">
        <v>1261</v>
      </c>
      <c r="AV622" t="s">
        <v>473</v>
      </c>
      <c r="AW622" t="s">
        <v>264</v>
      </c>
      <c r="BD622" t="s">
        <v>474</v>
      </c>
      <c r="BO622" t="s">
        <v>4853</v>
      </c>
      <c r="BQ622" t="s">
        <v>195</v>
      </c>
      <c r="CD622" t="s">
        <v>195</v>
      </c>
      <c r="CM622" t="s">
        <v>4854</v>
      </c>
      <c r="CO622" t="s">
        <v>4853</v>
      </c>
      <c r="CP622" t="s">
        <v>4855</v>
      </c>
      <c r="CQ622" t="s">
        <v>247</v>
      </c>
      <c r="CS622">
        <v>12308</v>
      </c>
      <c r="CT622" t="s">
        <v>244</v>
      </c>
      <c r="CU622" t="s">
        <v>4856</v>
      </c>
    </row>
    <row r="623" spans="1:151" x14ac:dyDescent="0.2">
      <c r="A623">
        <v>19218</v>
      </c>
      <c r="B623" t="s">
        <v>4857</v>
      </c>
      <c r="C623" t="s">
        <v>4858</v>
      </c>
      <c r="E623" t="s">
        <v>4859</v>
      </c>
      <c r="F623" t="s">
        <v>1502</v>
      </c>
      <c r="G623" t="s">
        <v>172</v>
      </c>
      <c r="H623" s="1">
        <v>35067</v>
      </c>
      <c r="I623" t="s">
        <v>221</v>
      </c>
      <c r="K623" t="s">
        <v>937</v>
      </c>
      <c r="M623" t="s">
        <v>224</v>
      </c>
      <c r="N623">
        <v>2016</v>
      </c>
      <c r="O623" t="s">
        <v>410</v>
      </c>
      <c r="P623" t="s">
        <v>178</v>
      </c>
      <c r="Q623" t="s">
        <v>172</v>
      </c>
      <c r="S623">
        <v>28838173</v>
      </c>
      <c r="T623" t="s">
        <v>179</v>
      </c>
      <c r="U623" t="s">
        <v>180</v>
      </c>
      <c r="V623" s="2">
        <v>43604</v>
      </c>
      <c r="W623" t="s">
        <v>4860</v>
      </c>
      <c r="X623">
        <v>6175138001</v>
      </c>
      <c r="Y623" t="s">
        <v>186</v>
      </c>
      <c r="Z623" t="s">
        <v>282</v>
      </c>
      <c r="AA623">
        <v>2019</v>
      </c>
      <c r="AB623">
        <v>2019</v>
      </c>
      <c r="AC623" t="s">
        <v>1950</v>
      </c>
      <c r="AD623" t="s">
        <v>185</v>
      </c>
      <c r="AE623" t="s">
        <v>209</v>
      </c>
      <c r="AM623" t="s">
        <v>412</v>
      </c>
      <c r="AS623">
        <v>3.57</v>
      </c>
      <c r="AT623" t="s">
        <v>188</v>
      </c>
      <c r="AU623" t="s">
        <v>189</v>
      </c>
      <c r="AV623" t="s">
        <v>190</v>
      </c>
      <c r="AW623" t="s">
        <v>191</v>
      </c>
      <c r="BM623" t="s">
        <v>487</v>
      </c>
      <c r="BN623" t="s">
        <v>4861</v>
      </c>
      <c r="BP623" t="s">
        <v>194</v>
      </c>
      <c r="BQ623" t="s">
        <v>195</v>
      </c>
      <c r="BS623">
        <v>14627</v>
      </c>
      <c r="BT623" t="s">
        <v>196</v>
      </c>
      <c r="BU623">
        <v>6265595530</v>
      </c>
      <c r="CM623" t="s">
        <v>4862</v>
      </c>
      <c r="CP623" t="s">
        <v>194</v>
      </c>
      <c r="CQ623" t="s">
        <v>195</v>
      </c>
      <c r="CS623">
        <v>14627</v>
      </c>
      <c r="CT623" t="s">
        <v>196</v>
      </c>
      <c r="CU623">
        <v>6265595530</v>
      </c>
      <c r="DM623" t="s">
        <v>4863</v>
      </c>
      <c r="DP623" t="s">
        <v>4702</v>
      </c>
      <c r="DR623" t="s">
        <v>1382</v>
      </c>
      <c r="DS623">
        <v>200438</v>
      </c>
      <c r="DT623" t="s">
        <v>1382</v>
      </c>
      <c r="DW623" t="s">
        <v>4864</v>
      </c>
    </row>
    <row r="624" spans="1:151" x14ac:dyDescent="0.2">
      <c r="A624">
        <v>26978</v>
      </c>
      <c r="B624" t="s">
        <v>4865</v>
      </c>
      <c r="C624" t="s">
        <v>4858</v>
      </c>
      <c r="E624" t="s">
        <v>4866</v>
      </c>
      <c r="F624" t="s">
        <v>171</v>
      </c>
      <c r="G624" t="s">
        <v>172</v>
      </c>
      <c r="H624" s="1">
        <v>36637</v>
      </c>
      <c r="I624" t="s">
        <v>221</v>
      </c>
      <c r="K624" t="s">
        <v>867</v>
      </c>
      <c r="L624" t="s">
        <v>868</v>
      </c>
      <c r="M624" t="s">
        <v>224</v>
      </c>
      <c r="N624">
        <v>2019</v>
      </c>
      <c r="O624" t="s">
        <v>279</v>
      </c>
      <c r="P624" t="s">
        <v>363</v>
      </c>
      <c r="Q624" t="s">
        <v>172</v>
      </c>
      <c r="S624">
        <v>31401999</v>
      </c>
      <c r="T624" t="s">
        <v>179</v>
      </c>
      <c r="U624" t="s">
        <v>180</v>
      </c>
      <c r="V624" s="2">
        <v>44696</v>
      </c>
      <c r="W624" t="s">
        <v>4867</v>
      </c>
      <c r="X624">
        <v>8613801852103</v>
      </c>
      <c r="Y624" t="s">
        <v>186</v>
      </c>
      <c r="Z624" t="s">
        <v>282</v>
      </c>
      <c r="AA624">
        <v>2022</v>
      </c>
      <c r="AB624">
        <v>2022</v>
      </c>
      <c r="AC624" t="s">
        <v>187</v>
      </c>
      <c r="AD624" t="s">
        <v>172</v>
      </c>
      <c r="AS624">
        <v>4</v>
      </c>
      <c r="AT624" t="s">
        <v>188</v>
      </c>
      <c r="AU624" t="s">
        <v>189</v>
      </c>
      <c r="AV624" t="s">
        <v>190</v>
      </c>
      <c r="AW624" t="s">
        <v>191</v>
      </c>
      <c r="BM624" t="s">
        <v>4868</v>
      </c>
      <c r="BN624" t="s">
        <v>193</v>
      </c>
      <c r="BP624" t="s">
        <v>194</v>
      </c>
      <c r="BQ624" t="s">
        <v>195</v>
      </c>
      <c r="BS624">
        <v>14627</v>
      </c>
      <c r="BT624" t="s">
        <v>196</v>
      </c>
      <c r="BU624">
        <v>5859671085</v>
      </c>
      <c r="CM624" t="s">
        <v>1525</v>
      </c>
      <c r="CP624" t="s">
        <v>194</v>
      </c>
      <c r="CQ624" t="s">
        <v>195</v>
      </c>
      <c r="CS624">
        <v>14627</v>
      </c>
      <c r="CT624" t="s">
        <v>196</v>
      </c>
      <c r="CU624">
        <v>5859671085</v>
      </c>
    </row>
    <row r="625" spans="1:151" x14ac:dyDescent="0.2">
      <c r="A625">
        <v>32800</v>
      </c>
      <c r="B625" t="s">
        <v>4869</v>
      </c>
      <c r="C625" t="s">
        <v>4858</v>
      </c>
      <c r="E625" t="s">
        <v>4870</v>
      </c>
      <c r="F625" t="s">
        <v>171</v>
      </c>
      <c r="G625" t="s">
        <v>172</v>
      </c>
      <c r="H625" s="1">
        <v>36623</v>
      </c>
      <c r="I625" t="s">
        <v>221</v>
      </c>
      <c r="K625" t="s">
        <v>867</v>
      </c>
      <c r="L625" t="s">
        <v>868</v>
      </c>
      <c r="M625" t="s">
        <v>224</v>
      </c>
      <c r="N625">
        <v>2020</v>
      </c>
      <c r="O625" t="s">
        <v>362</v>
      </c>
      <c r="P625" t="s">
        <v>363</v>
      </c>
      <c r="Q625" t="s">
        <v>172</v>
      </c>
      <c r="S625">
        <v>31399371</v>
      </c>
      <c r="T625" t="s">
        <v>226</v>
      </c>
      <c r="Y625" t="str">
        <f>"01AS"</f>
        <v>01AS</v>
      </c>
      <c r="Z625" t="s">
        <v>499</v>
      </c>
      <c r="AA625" t="s">
        <v>228</v>
      </c>
      <c r="AB625" t="s">
        <v>229</v>
      </c>
      <c r="AC625" t="s">
        <v>4871</v>
      </c>
      <c r="AD625" t="s">
        <v>185</v>
      </c>
      <c r="AS625">
        <v>3.18</v>
      </c>
      <c r="AT625" t="s">
        <v>1261</v>
      </c>
      <c r="AU625" t="s">
        <v>235</v>
      </c>
      <c r="AV625" t="s">
        <v>236</v>
      </c>
      <c r="AW625" t="s">
        <v>715</v>
      </c>
      <c r="BM625" t="s">
        <v>4872</v>
      </c>
      <c r="BN625" t="s">
        <v>239</v>
      </c>
      <c r="BO625" t="s">
        <v>4873</v>
      </c>
      <c r="BP625" t="s">
        <v>241</v>
      </c>
      <c r="BQ625" t="s">
        <v>195</v>
      </c>
      <c r="BS625">
        <v>14627</v>
      </c>
      <c r="CD625" t="s">
        <v>195</v>
      </c>
      <c r="CM625" t="s">
        <v>4874</v>
      </c>
      <c r="CO625" t="s">
        <v>4873</v>
      </c>
      <c r="CP625" t="s">
        <v>684</v>
      </c>
      <c r="CQ625" t="s">
        <v>247</v>
      </c>
      <c r="CS625" t="s">
        <v>4875</v>
      </c>
      <c r="CT625" t="s">
        <v>244</v>
      </c>
      <c r="CU625" t="s">
        <v>4876</v>
      </c>
    </row>
    <row r="626" spans="1:151" x14ac:dyDescent="0.2">
      <c r="A626">
        <v>33811</v>
      </c>
      <c r="B626" t="s">
        <v>4877</v>
      </c>
      <c r="C626" t="s">
        <v>4858</v>
      </c>
      <c r="E626" t="s">
        <v>4878</v>
      </c>
      <c r="F626" t="s">
        <v>171</v>
      </c>
      <c r="G626" t="s">
        <v>172</v>
      </c>
      <c r="H626" s="1">
        <v>36308</v>
      </c>
      <c r="I626" t="s">
        <v>221</v>
      </c>
      <c r="K626" t="s">
        <v>1377</v>
      </c>
      <c r="L626" t="s">
        <v>1378</v>
      </c>
      <c r="M626" t="s">
        <v>306</v>
      </c>
      <c r="N626">
        <v>2020</v>
      </c>
      <c r="O626" t="s">
        <v>1379</v>
      </c>
      <c r="P626" t="s">
        <v>509</v>
      </c>
      <c r="Q626" t="s">
        <v>172</v>
      </c>
      <c r="S626">
        <v>31649452</v>
      </c>
      <c r="T626" t="s">
        <v>1382</v>
      </c>
      <c r="U626" t="s">
        <v>424</v>
      </c>
      <c r="Y626" t="str">
        <f>"01AS"</f>
        <v>01AS</v>
      </c>
      <c r="Z626" t="s">
        <v>499</v>
      </c>
      <c r="AA626" t="s">
        <v>320</v>
      </c>
      <c r="AB626" t="s">
        <v>321</v>
      </c>
      <c r="AC626" t="s">
        <v>2066</v>
      </c>
      <c r="AD626" t="s">
        <v>172</v>
      </c>
      <c r="AF626" t="s">
        <v>426</v>
      </c>
      <c r="AG626" t="s">
        <v>427</v>
      </c>
      <c r="AJ626" t="s">
        <v>2066</v>
      </c>
      <c r="AK626" t="s">
        <v>172</v>
      </c>
      <c r="AS626">
        <v>3.56</v>
      </c>
      <c r="AT626" t="s">
        <v>429</v>
      </c>
      <c r="AU626" t="s">
        <v>235</v>
      </c>
      <c r="AV626" t="s">
        <v>236</v>
      </c>
      <c r="AW626" t="s">
        <v>430</v>
      </c>
      <c r="BO626" t="s">
        <v>4879</v>
      </c>
      <c r="BQ626" t="s">
        <v>195</v>
      </c>
      <c r="CA626" t="s">
        <v>4880</v>
      </c>
      <c r="CD626" t="s">
        <v>195</v>
      </c>
      <c r="CM626" t="s">
        <v>4881</v>
      </c>
      <c r="CN626" t="s">
        <v>4880</v>
      </c>
      <c r="CO626" t="s">
        <v>4879</v>
      </c>
      <c r="CP626" t="s">
        <v>4879</v>
      </c>
      <c r="CQ626" t="s">
        <v>4882</v>
      </c>
      <c r="CS626">
        <v>550081</v>
      </c>
      <c r="CT626" t="s">
        <v>1382</v>
      </c>
      <c r="CU626" t="s">
        <v>4883</v>
      </c>
    </row>
    <row r="627" spans="1:151" x14ac:dyDescent="0.2">
      <c r="A627">
        <v>34173</v>
      </c>
      <c r="B627" t="s">
        <v>4884</v>
      </c>
      <c r="C627" t="s">
        <v>4885</v>
      </c>
      <c r="E627" t="s">
        <v>4886</v>
      </c>
      <c r="F627" t="s">
        <v>171</v>
      </c>
      <c r="I627" t="s">
        <v>221</v>
      </c>
      <c r="K627" t="s">
        <v>1377</v>
      </c>
      <c r="L627" t="s">
        <v>1378</v>
      </c>
      <c r="M627" t="s">
        <v>306</v>
      </c>
      <c r="N627">
        <v>2020</v>
      </c>
      <c r="O627" t="s">
        <v>1379</v>
      </c>
      <c r="P627" t="s">
        <v>178</v>
      </c>
      <c r="Q627" t="s">
        <v>185</v>
      </c>
      <c r="BM627" t="s">
        <v>4887</v>
      </c>
      <c r="BP627" t="s">
        <v>1381</v>
      </c>
      <c r="BQ627" t="s">
        <v>4888</v>
      </c>
      <c r="BR627" t="s">
        <v>1381</v>
      </c>
      <c r="BS627">
        <v>102300</v>
      </c>
      <c r="BT627" t="s">
        <v>1382</v>
      </c>
      <c r="BU627" t="s">
        <v>4889</v>
      </c>
      <c r="BX627" t="s">
        <v>4890</v>
      </c>
      <c r="BY627" t="s">
        <v>4076</v>
      </c>
    </row>
    <row r="628" spans="1:151" x14ac:dyDescent="0.2">
      <c r="A628">
        <v>37173</v>
      </c>
      <c r="B628" t="s">
        <v>4891</v>
      </c>
      <c r="C628" t="s">
        <v>4885</v>
      </c>
      <c r="D628" t="s">
        <v>4892</v>
      </c>
      <c r="E628" t="s">
        <v>4893</v>
      </c>
      <c r="F628" t="s">
        <v>171</v>
      </c>
      <c r="G628" t="str">
        <f>"0"</f>
        <v>0</v>
      </c>
      <c r="H628" s="1">
        <v>36758</v>
      </c>
      <c r="I628" t="s">
        <v>1571</v>
      </c>
      <c r="K628" t="s">
        <v>4372</v>
      </c>
      <c r="L628" t="s">
        <v>1731</v>
      </c>
      <c r="M628" t="s">
        <v>306</v>
      </c>
      <c r="N628">
        <v>2022</v>
      </c>
      <c r="O628" t="s">
        <v>782</v>
      </c>
      <c r="P628" t="s">
        <v>178</v>
      </c>
      <c r="Q628" t="s">
        <v>172</v>
      </c>
      <c r="S628">
        <v>31463706</v>
      </c>
      <c r="T628" t="s">
        <v>226</v>
      </c>
      <c r="Y628" t="str">
        <f>"01AS"</f>
        <v>01AS</v>
      </c>
      <c r="Z628" t="s">
        <v>227</v>
      </c>
      <c r="AA628" t="s">
        <v>320</v>
      </c>
      <c r="AB628" t="s">
        <v>321</v>
      </c>
      <c r="AC628" t="s">
        <v>1237</v>
      </c>
      <c r="AD628" t="s">
        <v>185</v>
      </c>
      <c r="AM628" t="s">
        <v>4894</v>
      </c>
      <c r="AS628">
        <v>3.23</v>
      </c>
      <c r="AU628" t="s">
        <v>235</v>
      </c>
      <c r="AV628" t="s">
        <v>236</v>
      </c>
      <c r="AW628" t="s">
        <v>715</v>
      </c>
      <c r="BF628" t="s">
        <v>474</v>
      </c>
      <c r="BM628" t="s">
        <v>4895</v>
      </c>
      <c r="BN628" t="s">
        <v>239</v>
      </c>
      <c r="BO628" t="s">
        <v>4896</v>
      </c>
      <c r="BP628" t="s">
        <v>241</v>
      </c>
      <c r="BQ628" t="s">
        <v>195</v>
      </c>
      <c r="BS628">
        <v>14627</v>
      </c>
      <c r="CD628" t="s">
        <v>195</v>
      </c>
      <c r="CM628" t="s">
        <v>4897</v>
      </c>
      <c r="CO628" t="s">
        <v>4896</v>
      </c>
      <c r="CP628" t="s">
        <v>241</v>
      </c>
      <c r="CQ628" t="s">
        <v>247</v>
      </c>
      <c r="CS628" t="s">
        <v>4898</v>
      </c>
      <c r="CT628" t="s">
        <v>244</v>
      </c>
      <c r="CU628" t="s">
        <v>4899</v>
      </c>
    </row>
    <row r="629" spans="1:151" x14ac:dyDescent="0.2">
      <c r="A629">
        <v>42159</v>
      </c>
      <c r="B629" t="s">
        <v>3282</v>
      </c>
      <c r="C629" t="s">
        <v>4885</v>
      </c>
      <c r="D629" t="s">
        <v>4900</v>
      </c>
      <c r="E629" t="s">
        <v>4901</v>
      </c>
      <c r="F629" t="s">
        <v>171</v>
      </c>
      <c r="G629" t="str">
        <f>"0"</f>
        <v>0</v>
      </c>
      <c r="H629" s="1">
        <v>37995</v>
      </c>
      <c r="I629" t="s">
        <v>221</v>
      </c>
      <c r="K629" t="s">
        <v>4902</v>
      </c>
      <c r="M629" t="s">
        <v>306</v>
      </c>
      <c r="N629">
        <v>2024</v>
      </c>
      <c r="O629" t="s">
        <v>710</v>
      </c>
      <c r="P629" t="s">
        <v>509</v>
      </c>
      <c r="Q629" t="s">
        <v>172</v>
      </c>
      <c r="S629">
        <v>32396744</v>
      </c>
      <c r="T629" t="s">
        <v>2238</v>
      </c>
      <c r="U629" t="s">
        <v>424</v>
      </c>
      <c r="Y629" t="str">
        <f>"06ESM"</f>
        <v>06ESM</v>
      </c>
      <c r="Z629" t="s">
        <v>1717</v>
      </c>
      <c r="AA629" t="s">
        <v>228</v>
      </c>
      <c r="AB629" t="s">
        <v>229</v>
      </c>
      <c r="AC629" t="s">
        <v>1718</v>
      </c>
      <c r="AD629" t="s">
        <v>185</v>
      </c>
      <c r="AF629" t="s">
        <v>426</v>
      </c>
      <c r="AG629" t="s">
        <v>729</v>
      </c>
      <c r="AJ629" t="s">
        <v>1236</v>
      </c>
      <c r="AK629" t="s">
        <v>185</v>
      </c>
      <c r="AS629">
        <v>3.86</v>
      </c>
      <c r="AU629" t="s">
        <v>472</v>
      </c>
      <c r="AV629" t="s">
        <v>473</v>
      </c>
      <c r="AW629" t="s">
        <v>430</v>
      </c>
      <c r="BM629" t="s">
        <v>4903</v>
      </c>
      <c r="BN629" t="s">
        <v>4904</v>
      </c>
      <c r="BO629" t="s">
        <v>4905</v>
      </c>
      <c r="BP629" t="s">
        <v>241</v>
      </c>
      <c r="BQ629" t="s">
        <v>195</v>
      </c>
      <c r="BS629">
        <v>14605</v>
      </c>
      <c r="BZ629" t="s">
        <v>242</v>
      </c>
      <c r="CB629" t="s">
        <v>243</v>
      </c>
      <c r="CD629" t="s">
        <v>195</v>
      </c>
      <c r="CF629">
        <v>14642</v>
      </c>
      <c r="CG629" t="s">
        <v>244</v>
      </c>
      <c r="CM629" t="s">
        <v>4906</v>
      </c>
      <c r="CO629" t="s">
        <v>4905</v>
      </c>
      <c r="CP629" t="s">
        <v>4907</v>
      </c>
      <c r="CQ629" t="s">
        <v>2683</v>
      </c>
      <c r="CS629" t="s">
        <v>4908</v>
      </c>
      <c r="CT629" t="s">
        <v>2238</v>
      </c>
      <c r="CU629" t="s">
        <v>4909</v>
      </c>
    </row>
    <row r="630" spans="1:151" x14ac:dyDescent="0.2">
      <c r="A630">
        <v>27005</v>
      </c>
      <c r="B630" t="s">
        <v>4910</v>
      </c>
      <c r="C630" t="s">
        <v>4911</v>
      </c>
      <c r="D630" t="s">
        <v>2416</v>
      </c>
      <c r="E630" t="s">
        <v>4912</v>
      </c>
      <c r="F630" t="s">
        <v>171</v>
      </c>
      <c r="G630" t="s">
        <v>172</v>
      </c>
      <c r="H630" s="1">
        <v>35390</v>
      </c>
      <c r="I630" t="s">
        <v>221</v>
      </c>
      <c r="K630" t="s">
        <v>882</v>
      </c>
      <c r="L630" t="s">
        <v>318</v>
      </c>
      <c r="M630" t="s">
        <v>255</v>
      </c>
      <c r="N630" t="s">
        <v>1347</v>
      </c>
      <c r="O630" t="s">
        <v>1348</v>
      </c>
      <c r="P630" t="s">
        <v>178</v>
      </c>
      <c r="Q630" t="s">
        <v>172</v>
      </c>
      <c r="R630" t="s">
        <v>510</v>
      </c>
      <c r="S630">
        <v>28679820</v>
      </c>
      <c r="AX630" t="s">
        <v>4913</v>
      </c>
      <c r="BM630" t="s">
        <v>1488</v>
      </c>
    </row>
    <row r="631" spans="1:151" x14ac:dyDescent="0.2">
      <c r="A631">
        <v>21056</v>
      </c>
      <c r="B631" t="s">
        <v>4910</v>
      </c>
      <c r="C631" t="s">
        <v>4911</v>
      </c>
      <c r="D631" t="s">
        <v>2416</v>
      </c>
      <c r="E631" t="s">
        <v>4912</v>
      </c>
      <c r="F631" t="s">
        <v>4914</v>
      </c>
      <c r="G631" t="s">
        <v>172</v>
      </c>
      <c r="H631" s="1">
        <v>35390</v>
      </c>
      <c r="I631" t="s">
        <v>221</v>
      </c>
      <c r="K631" t="s">
        <v>1078</v>
      </c>
      <c r="L631" t="s">
        <v>727</v>
      </c>
      <c r="M631" t="s">
        <v>224</v>
      </c>
      <c r="N631">
        <v>2017</v>
      </c>
      <c r="O631" t="s">
        <v>441</v>
      </c>
      <c r="P631" t="s">
        <v>178</v>
      </c>
      <c r="Q631" t="s">
        <v>172</v>
      </c>
      <c r="R631" t="s">
        <v>510</v>
      </c>
      <c r="S631">
        <v>28679820</v>
      </c>
      <c r="AX631" t="s">
        <v>4913</v>
      </c>
      <c r="BM631" t="s">
        <v>1488</v>
      </c>
    </row>
    <row r="632" spans="1:151" x14ac:dyDescent="0.2">
      <c r="A632">
        <v>14662</v>
      </c>
      <c r="B632" t="s">
        <v>4910</v>
      </c>
      <c r="C632" t="s">
        <v>4911</v>
      </c>
      <c r="D632" t="s">
        <v>2416</v>
      </c>
      <c r="E632" t="s">
        <v>4912</v>
      </c>
      <c r="F632" t="s">
        <v>171</v>
      </c>
      <c r="G632" t="s">
        <v>172</v>
      </c>
      <c r="H632" s="1">
        <v>35390</v>
      </c>
      <c r="I632" t="s">
        <v>221</v>
      </c>
      <c r="K632" t="s">
        <v>3193</v>
      </c>
      <c r="L632" t="s">
        <v>1158</v>
      </c>
      <c r="M632" t="s">
        <v>205</v>
      </c>
      <c r="N632">
        <v>2016</v>
      </c>
      <c r="O632" t="s">
        <v>4915</v>
      </c>
      <c r="P632" t="s">
        <v>178</v>
      </c>
      <c r="Q632" t="s">
        <v>172</v>
      </c>
      <c r="R632" t="s">
        <v>510</v>
      </c>
      <c r="S632">
        <v>28679820</v>
      </c>
      <c r="AX632" t="s">
        <v>4913</v>
      </c>
      <c r="BM632" t="s">
        <v>1488</v>
      </c>
    </row>
    <row r="633" spans="1:151" x14ac:dyDescent="0.2">
      <c r="A633">
        <v>20879</v>
      </c>
      <c r="B633" t="s">
        <v>4910</v>
      </c>
      <c r="C633" t="s">
        <v>4911</v>
      </c>
      <c r="D633" t="s">
        <v>2416</v>
      </c>
      <c r="E633" t="s">
        <v>4912</v>
      </c>
      <c r="F633" t="s">
        <v>171</v>
      </c>
      <c r="G633" t="s">
        <v>172</v>
      </c>
      <c r="H633" s="1">
        <v>35390</v>
      </c>
      <c r="I633" t="s">
        <v>221</v>
      </c>
      <c r="K633" t="s">
        <v>4262</v>
      </c>
      <c r="L633" t="s">
        <v>1257</v>
      </c>
      <c r="M633" t="s">
        <v>255</v>
      </c>
      <c r="N633">
        <v>2016</v>
      </c>
      <c r="O633" t="s">
        <v>883</v>
      </c>
      <c r="P633" t="s">
        <v>178</v>
      </c>
      <c r="Q633" t="s">
        <v>172</v>
      </c>
      <c r="R633" t="s">
        <v>510</v>
      </c>
      <c r="S633">
        <v>28679820</v>
      </c>
      <c r="AX633" t="s">
        <v>4913</v>
      </c>
      <c r="BM633" t="s">
        <v>1488</v>
      </c>
    </row>
    <row r="634" spans="1:151" x14ac:dyDescent="0.2">
      <c r="A634">
        <v>28388</v>
      </c>
      <c r="B634" t="s">
        <v>4611</v>
      </c>
      <c r="C634" t="s">
        <v>4916</v>
      </c>
      <c r="D634" t="s">
        <v>4917</v>
      </c>
      <c r="E634" t="s">
        <v>4918</v>
      </c>
      <c r="F634" t="s">
        <v>171</v>
      </c>
      <c r="G634" t="s">
        <v>172</v>
      </c>
      <c r="H634" s="1">
        <v>36753</v>
      </c>
      <c r="I634" t="s">
        <v>173</v>
      </c>
      <c r="K634" t="s">
        <v>3218</v>
      </c>
      <c r="L634" t="s">
        <v>4919</v>
      </c>
      <c r="M634" t="s">
        <v>224</v>
      </c>
      <c r="N634">
        <v>2019</v>
      </c>
      <c r="O634" t="s">
        <v>279</v>
      </c>
      <c r="P634" t="s">
        <v>178</v>
      </c>
      <c r="Q634" t="s">
        <v>172</v>
      </c>
      <c r="S634">
        <v>31392433</v>
      </c>
      <c r="T634" t="s">
        <v>196</v>
      </c>
      <c r="W634" t="s">
        <v>4920</v>
      </c>
      <c r="X634">
        <v>3109914194</v>
      </c>
      <c r="Y634" t="s">
        <v>802</v>
      </c>
      <c r="Z634" t="s">
        <v>1583</v>
      </c>
      <c r="AA634">
        <v>2022</v>
      </c>
      <c r="AB634">
        <v>2022</v>
      </c>
      <c r="AC634" t="s">
        <v>1584</v>
      </c>
      <c r="AD634" t="s">
        <v>185</v>
      </c>
      <c r="AF634" t="s">
        <v>186</v>
      </c>
      <c r="AG634" t="s">
        <v>282</v>
      </c>
      <c r="AH634">
        <v>2022</v>
      </c>
      <c r="AI634">
        <v>2022</v>
      </c>
      <c r="AJ634" t="s">
        <v>208</v>
      </c>
      <c r="AK634" t="s">
        <v>172</v>
      </c>
      <c r="AS634">
        <v>3.67</v>
      </c>
      <c r="AT634" t="s">
        <v>188</v>
      </c>
      <c r="AU634" t="s">
        <v>189</v>
      </c>
      <c r="AV634" t="s">
        <v>190</v>
      </c>
      <c r="AW634" t="s">
        <v>264</v>
      </c>
      <c r="BM634" t="s">
        <v>4921</v>
      </c>
      <c r="BN634" t="s">
        <v>4922</v>
      </c>
      <c r="BP634" t="s">
        <v>194</v>
      </c>
      <c r="BQ634" t="s">
        <v>195</v>
      </c>
      <c r="BS634">
        <v>14627</v>
      </c>
      <c r="BT634" t="s">
        <v>196</v>
      </c>
      <c r="BU634">
        <v>3107804357</v>
      </c>
      <c r="BZ634" t="s">
        <v>4923</v>
      </c>
      <c r="CC634" t="s">
        <v>4924</v>
      </c>
      <c r="CD634" t="s">
        <v>461</v>
      </c>
      <c r="CF634">
        <v>902662025</v>
      </c>
      <c r="CG634" t="s">
        <v>196</v>
      </c>
      <c r="CH634">
        <v>3105455030</v>
      </c>
      <c r="CM634" t="s">
        <v>4925</v>
      </c>
      <c r="CN634" t="s">
        <v>4926</v>
      </c>
      <c r="CP634" t="s">
        <v>194</v>
      </c>
      <c r="CQ634" t="s">
        <v>195</v>
      </c>
      <c r="CS634">
        <v>14605</v>
      </c>
      <c r="CT634" t="s">
        <v>196</v>
      </c>
      <c r="CU634">
        <v>3107804357</v>
      </c>
      <c r="DM634" t="s">
        <v>4927</v>
      </c>
      <c r="DP634" t="s">
        <v>4928</v>
      </c>
      <c r="DQ634" t="s">
        <v>461</v>
      </c>
      <c r="DS634">
        <v>90266</v>
      </c>
      <c r="DT634" t="s">
        <v>226</v>
      </c>
      <c r="DU634">
        <v>3105455030</v>
      </c>
      <c r="DW634">
        <v>3109914194</v>
      </c>
      <c r="DX634" t="s">
        <v>4929</v>
      </c>
      <c r="DY634" t="s">
        <v>406</v>
      </c>
      <c r="ED634" t="s">
        <v>461</v>
      </c>
      <c r="EG634" t="s">
        <v>196</v>
      </c>
      <c r="EH634">
        <v>3105455030</v>
      </c>
      <c r="EM634" t="s">
        <v>4923</v>
      </c>
      <c r="EP634" t="s">
        <v>4924</v>
      </c>
      <c r="EQ634" t="s">
        <v>461</v>
      </c>
      <c r="ES634">
        <v>902662025</v>
      </c>
      <c r="ET634" t="s">
        <v>196</v>
      </c>
      <c r="EU634">
        <v>3105455030</v>
      </c>
    </row>
    <row r="635" spans="1:151" x14ac:dyDescent="0.2">
      <c r="A635">
        <v>24370</v>
      </c>
      <c r="B635" t="s">
        <v>3225</v>
      </c>
      <c r="C635" t="s">
        <v>4930</v>
      </c>
      <c r="D635" t="s">
        <v>654</v>
      </c>
      <c r="E635" t="s">
        <v>4931</v>
      </c>
      <c r="F635" t="s">
        <v>171</v>
      </c>
      <c r="G635" t="s">
        <v>172</v>
      </c>
      <c r="H635" s="1">
        <v>35485</v>
      </c>
      <c r="I635" t="s">
        <v>173</v>
      </c>
      <c r="K635" t="s">
        <v>515</v>
      </c>
      <c r="L635" t="s">
        <v>516</v>
      </c>
      <c r="M635" t="s">
        <v>176</v>
      </c>
      <c r="N635">
        <v>2018</v>
      </c>
      <c r="O635" t="s">
        <v>612</v>
      </c>
      <c r="P635" t="s">
        <v>178</v>
      </c>
      <c r="Q635" t="s">
        <v>172</v>
      </c>
      <c r="S635">
        <v>29396726</v>
      </c>
      <c r="T635" t="s">
        <v>196</v>
      </c>
      <c r="W635" t="s">
        <v>4932</v>
      </c>
      <c r="X635">
        <v>5189287136</v>
      </c>
      <c r="Y635" t="s">
        <v>182</v>
      </c>
      <c r="Z635" t="s">
        <v>183</v>
      </c>
      <c r="AA635">
        <v>2019</v>
      </c>
      <c r="AB635">
        <v>2019</v>
      </c>
      <c r="AC635" t="s">
        <v>184</v>
      </c>
      <c r="AD635" t="s">
        <v>185</v>
      </c>
      <c r="AS635">
        <v>3.21</v>
      </c>
      <c r="AT635" t="s">
        <v>188</v>
      </c>
      <c r="AU635" t="s">
        <v>189</v>
      </c>
      <c r="AV635" t="s">
        <v>190</v>
      </c>
      <c r="AW635" t="s">
        <v>264</v>
      </c>
      <c r="BM635" t="s">
        <v>4933</v>
      </c>
      <c r="BN635" t="s">
        <v>193</v>
      </c>
      <c r="BP635" t="s">
        <v>194</v>
      </c>
      <c r="BQ635" t="s">
        <v>195</v>
      </c>
      <c r="BS635">
        <v>14627</v>
      </c>
      <c r="BT635" t="s">
        <v>196</v>
      </c>
      <c r="BU635">
        <v>5185224713</v>
      </c>
      <c r="BZ635" t="s">
        <v>4934</v>
      </c>
      <c r="CC635" t="s">
        <v>4935</v>
      </c>
      <c r="CD635" t="s">
        <v>195</v>
      </c>
      <c r="CF635">
        <v>12306</v>
      </c>
      <c r="CG635" t="s">
        <v>196</v>
      </c>
      <c r="CH635">
        <v>5185224713</v>
      </c>
      <c r="CM635" t="s">
        <v>4936</v>
      </c>
      <c r="CP635" t="s">
        <v>194</v>
      </c>
      <c r="CQ635" t="s">
        <v>195</v>
      </c>
      <c r="CS635">
        <v>14627</v>
      </c>
      <c r="CT635" t="s">
        <v>196</v>
      </c>
      <c r="CU635">
        <v>5185224713</v>
      </c>
      <c r="ED635" t="s">
        <v>195</v>
      </c>
      <c r="EG635" t="s">
        <v>196</v>
      </c>
      <c r="EH635">
        <v>5185224713</v>
      </c>
      <c r="EM635" t="s">
        <v>4934</v>
      </c>
      <c r="EP635" t="s">
        <v>4935</v>
      </c>
      <c r="EQ635" t="s">
        <v>195</v>
      </c>
      <c r="ES635">
        <v>12306</v>
      </c>
      <c r="ET635" t="s">
        <v>196</v>
      </c>
      <c r="EU635">
        <v>5185224713</v>
      </c>
    </row>
    <row r="636" spans="1:151" x14ac:dyDescent="0.2">
      <c r="A636">
        <v>27195</v>
      </c>
      <c r="B636" t="s">
        <v>3881</v>
      </c>
      <c r="C636" t="s">
        <v>4937</v>
      </c>
      <c r="D636" t="s">
        <v>3657</v>
      </c>
      <c r="E636" t="s">
        <v>4938</v>
      </c>
      <c r="F636" t="s">
        <v>171</v>
      </c>
      <c r="H636" s="1">
        <v>35807</v>
      </c>
      <c r="I636" t="s">
        <v>221</v>
      </c>
      <c r="J636" t="s">
        <v>4939</v>
      </c>
      <c r="K636" t="s">
        <v>1304</v>
      </c>
      <c r="L636" t="s">
        <v>633</v>
      </c>
      <c r="M636" t="s">
        <v>224</v>
      </c>
      <c r="N636">
        <v>2019</v>
      </c>
      <c r="O636" t="s">
        <v>279</v>
      </c>
      <c r="P636" t="s">
        <v>178</v>
      </c>
      <c r="Q636" t="s">
        <v>185</v>
      </c>
      <c r="BM636" t="s">
        <v>4940</v>
      </c>
      <c r="BP636" t="s">
        <v>4941</v>
      </c>
      <c r="BQ636" t="s">
        <v>344</v>
      </c>
      <c r="BR636" t="s">
        <v>4942</v>
      </c>
      <c r="BS636" t="s">
        <v>4943</v>
      </c>
      <c r="BT636" t="s">
        <v>226</v>
      </c>
      <c r="BU636">
        <v>5127055214</v>
      </c>
      <c r="BX636" t="s">
        <v>4944</v>
      </c>
    </row>
    <row r="637" spans="1:151" x14ac:dyDescent="0.2">
      <c r="A637">
        <v>26706</v>
      </c>
      <c r="B637" t="s">
        <v>1216</v>
      </c>
      <c r="C637" t="s">
        <v>4945</v>
      </c>
      <c r="E637" t="s">
        <v>4946</v>
      </c>
      <c r="F637" t="s">
        <v>171</v>
      </c>
      <c r="G637" t="s">
        <v>172</v>
      </c>
      <c r="H637" s="1">
        <v>36170</v>
      </c>
      <c r="I637" t="s">
        <v>173</v>
      </c>
      <c r="K637" t="s">
        <v>547</v>
      </c>
      <c r="L637" t="s">
        <v>548</v>
      </c>
      <c r="M637" t="s">
        <v>176</v>
      </c>
      <c r="N637">
        <v>2019</v>
      </c>
      <c r="O637" t="s">
        <v>482</v>
      </c>
      <c r="P637" t="s">
        <v>178</v>
      </c>
      <c r="Q637" t="s">
        <v>172</v>
      </c>
      <c r="S637">
        <v>29723430</v>
      </c>
      <c r="T637" t="s">
        <v>196</v>
      </c>
      <c r="W637" t="s">
        <v>4947</v>
      </c>
      <c r="X637">
        <v>5854554182</v>
      </c>
      <c r="Y637" t="s">
        <v>4948</v>
      </c>
      <c r="Z637" t="s">
        <v>4207</v>
      </c>
      <c r="AA637" t="s">
        <v>615</v>
      </c>
      <c r="AB637" t="s">
        <v>4948</v>
      </c>
      <c r="AC637" t="s">
        <v>4206</v>
      </c>
      <c r="AD637" t="s">
        <v>185</v>
      </c>
      <c r="AS637" t="str">
        <f>"0"</f>
        <v>0</v>
      </c>
      <c r="AT637" t="s">
        <v>188</v>
      </c>
      <c r="AU637" t="s">
        <v>647</v>
      </c>
      <c r="AV637" t="s">
        <v>190</v>
      </c>
      <c r="AW637" t="s">
        <v>237</v>
      </c>
      <c r="BM637" t="s">
        <v>4949</v>
      </c>
      <c r="BN637" t="s">
        <v>193</v>
      </c>
      <c r="BP637" t="s">
        <v>194</v>
      </c>
      <c r="BQ637" t="s">
        <v>195</v>
      </c>
      <c r="BS637">
        <v>14627</v>
      </c>
      <c r="BT637" t="s">
        <v>196</v>
      </c>
      <c r="BU637">
        <v>5854061275</v>
      </c>
      <c r="BZ637" t="s">
        <v>4950</v>
      </c>
      <c r="CC637" t="s">
        <v>194</v>
      </c>
      <c r="CD637" t="s">
        <v>195</v>
      </c>
      <c r="CF637">
        <v>14616</v>
      </c>
      <c r="CG637" t="s">
        <v>196</v>
      </c>
      <c r="CH637" t="s">
        <v>4951</v>
      </c>
      <c r="CM637" t="s">
        <v>4952</v>
      </c>
      <c r="CP637" t="s">
        <v>194</v>
      </c>
      <c r="CQ637" t="s">
        <v>195</v>
      </c>
      <c r="CS637">
        <v>14627</v>
      </c>
      <c r="CT637" t="s">
        <v>196</v>
      </c>
      <c r="CU637">
        <v>5854061275</v>
      </c>
      <c r="ED637" t="s">
        <v>195</v>
      </c>
      <c r="EG637" t="s">
        <v>196</v>
      </c>
      <c r="EH637" t="s">
        <v>4951</v>
      </c>
      <c r="EM637" t="s">
        <v>4950</v>
      </c>
      <c r="EP637" t="s">
        <v>194</v>
      </c>
      <c r="EQ637" t="s">
        <v>195</v>
      </c>
      <c r="ES637">
        <v>14616</v>
      </c>
      <c r="ET637" t="s">
        <v>196</v>
      </c>
      <c r="EU637" t="s">
        <v>4951</v>
      </c>
    </row>
    <row r="638" spans="1:151" x14ac:dyDescent="0.2">
      <c r="A638">
        <v>18982</v>
      </c>
      <c r="B638" t="s">
        <v>4953</v>
      </c>
      <c r="C638" t="s">
        <v>4954</v>
      </c>
      <c r="D638" t="s">
        <v>4955</v>
      </c>
      <c r="E638" t="s">
        <v>4956</v>
      </c>
      <c r="F638" t="s">
        <v>171</v>
      </c>
      <c r="G638" t="s">
        <v>172</v>
      </c>
      <c r="H638" s="1">
        <v>34647</v>
      </c>
      <c r="I638" t="s">
        <v>173</v>
      </c>
      <c r="K638" t="s">
        <v>3465</v>
      </c>
      <c r="L638" t="s">
        <v>4957</v>
      </c>
      <c r="M638" t="s">
        <v>306</v>
      </c>
      <c r="N638">
        <v>2016</v>
      </c>
      <c r="O638" t="s">
        <v>380</v>
      </c>
      <c r="P638" t="s">
        <v>178</v>
      </c>
      <c r="Q638" t="s">
        <v>172</v>
      </c>
      <c r="S638">
        <v>28288961</v>
      </c>
      <c r="T638" t="s">
        <v>4567</v>
      </c>
      <c r="U638" t="s">
        <v>180</v>
      </c>
      <c r="V638" s="2">
        <v>42876</v>
      </c>
      <c r="W638" t="s">
        <v>4958</v>
      </c>
      <c r="X638" t="s">
        <v>4959</v>
      </c>
      <c r="Y638" t="s">
        <v>182</v>
      </c>
      <c r="Z638" t="s">
        <v>183</v>
      </c>
      <c r="AA638">
        <v>2017</v>
      </c>
      <c r="AB638">
        <v>2017</v>
      </c>
      <c r="AC638" t="s">
        <v>208</v>
      </c>
      <c r="AD638" t="s">
        <v>185</v>
      </c>
      <c r="AF638" t="s">
        <v>186</v>
      </c>
      <c r="AG638" t="s">
        <v>282</v>
      </c>
      <c r="AH638">
        <v>2017</v>
      </c>
      <c r="AI638">
        <v>2017</v>
      </c>
      <c r="AJ638" t="s">
        <v>382</v>
      </c>
      <c r="AK638" t="s">
        <v>185</v>
      </c>
      <c r="AS638">
        <v>3.05</v>
      </c>
      <c r="AT638" t="s">
        <v>188</v>
      </c>
      <c r="AU638" t="s">
        <v>189</v>
      </c>
      <c r="AV638" t="s">
        <v>190</v>
      </c>
      <c r="AW638" t="s">
        <v>191</v>
      </c>
      <c r="BM638" t="s">
        <v>4960</v>
      </c>
      <c r="BN638" t="s">
        <v>193</v>
      </c>
      <c r="BP638" t="s">
        <v>194</v>
      </c>
      <c r="BQ638" t="s">
        <v>195</v>
      </c>
      <c r="BS638">
        <v>14627</v>
      </c>
      <c r="BT638" t="s">
        <v>196</v>
      </c>
      <c r="BU638">
        <v>5853609644</v>
      </c>
      <c r="CM638" t="s">
        <v>3529</v>
      </c>
      <c r="CP638" t="s">
        <v>194</v>
      </c>
      <c r="CQ638" t="s">
        <v>195</v>
      </c>
      <c r="CS638">
        <v>14627</v>
      </c>
      <c r="CT638" t="s">
        <v>196</v>
      </c>
      <c r="CU638">
        <v>5853609644</v>
      </c>
    </row>
    <row r="639" spans="1:151" x14ac:dyDescent="0.2">
      <c r="A639">
        <v>46509</v>
      </c>
      <c r="B639" t="s">
        <v>4961</v>
      </c>
      <c r="C639" t="s">
        <v>4962</v>
      </c>
      <c r="E639" t="s">
        <v>4963</v>
      </c>
      <c r="F639" t="s">
        <v>171</v>
      </c>
      <c r="G639" t="str">
        <f>"0"</f>
        <v>0</v>
      </c>
      <c r="H639" s="1">
        <v>38004</v>
      </c>
      <c r="I639" t="s">
        <v>221</v>
      </c>
      <c r="K639" t="s">
        <v>1478</v>
      </c>
      <c r="L639" t="s">
        <v>727</v>
      </c>
      <c r="M639" t="s">
        <v>176</v>
      </c>
      <c r="N639">
        <v>2026</v>
      </c>
      <c r="O639" t="s">
        <v>508</v>
      </c>
      <c r="P639" t="s">
        <v>509</v>
      </c>
      <c r="Q639" t="s">
        <v>172</v>
      </c>
      <c r="R639" t="s">
        <v>510</v>
      </c>
      <c r="S639">
        <v>32584325</v>
      </c>
      <c r="BM639" t="s">
        <v>4964</v>
      </c>
    </row>
    <row r="640" spans="1:151" x14ac:dyDescent="0.2">
      <c r="A640">
        <v>45386</v>
      </c>
      <c r="B640" t="s">
        <v>4961</v>
      </c>
      <c r="C640" t="s">
        <v>4962</v>
      </c>
      <c r="E640" t="s">
        <v>4963</v>
      </c>
      <c r="F640" t="s">
        <v>171</v>
      </c>
      <c r="G640" t="str">
        <f>"0"</f>
        <v>0</v>
      </c>
      <c r="H640" s="1">
        <v>38004</v>
      </c>
      <c r="I640" t="s">
        <v>221</v>
      </c>
      <c r="K640" t="s">
        <v>726</v>
      </c>
      <c r="L640" t="s">
        <v>727</v>
      </c>
      <c r="M640" t="s">
        <v>224</v>
      </c>
      <c r="N640">
        <v>2025</v>
      </c>
      <c r="O640" t="s">
        <v>528</v>
      </c>
      <c r="P640" t="s">
        <v>178</v>
      </c>
      <c r="Q640" t="s">
        <v>172</v>
      </c>
      <c r="R640" t="s">
        <v>510</v>
      </c>
      <c r="S640">
        <v>32584325</v>
      </c>
      <c r="BM640" t="s">
        <v>4964</v>
      </c>
    </row>
    <row r="641" spans="1:151" x14ac:dyDescent="0.2">
      <c r="A641">
        <v>41339</v>
      </c>
      <c r="B641" t="s">
        <v>4961</v>
      </c>
      <c r="C641" t="s">
        <v>4962</v>
      </c>
      <c r="E641" t="s">
        <v>4963</v>
      </c>
      <c r="F641" t="s">
        <v>171</v>
      </c>
      <c r="G641" t="str">
        <f>"0"</f>
        <v>0</v>
      </c>
      <c r="H641" s="1">
        <v>38004</v>
      </c>
      <c r="I641" t="s">
        <v>221</v>
      </c>
      <c r="K641" t="s">
        <v>867</v>
      </c>
      <c r="L641" t="s">
        <v>868</v>
      </c>
      <c r="M641" t="s">
        <v>224</v>
      </c>
      <c r="N641">
        <v>2024</v>
      </c>
      <c r="O641" t="s">
        <v>225</v>
      </c>
      <c r="P641" t="s">
        <v>178</v>
      </c>
      <c r="Q641" t="s">
        <v>172</v>
      </c>
      <c r="R641" t="s">
        <v>510</v>
      </c>
      <c r="S641">
        <v>32584325</v>
      </c>
      <c r="BM641" t="s">
        <v>4964</v>
      </c>
    </row>
    <row r="642" spans="1:151" x14ac:dyDescent="0.2">
      <c r="A642">
        <v>42501</v>
      </c>
      <c r="B642" t="s">
        <v>4965</v>
      </c>
      <c r="C642" t="s">
        <v>4966</v>
      </c>
      <c r="D642" t="s">
        <v>169</v>
      </c>
      <c r="E642" t="s">
        <v>4967</v>
      </c>
      <c r="F642" t="s">
        <v>4968</v>
      </c>
      <c r="G642" t="str">
        <f>"0"</f>
        <v>0</v>
      </c>
      <c r="H642" s="1">
        <v>38215</v>
      </c>
      <c r="I642" t="s">
        <v>221</v>
      </c>
      <c r="K642" t="s">
        <v>709</v>
      </c>
      <c r="L642" t="s">
        <v>318</v>
      </c>
      <c r="M642" t="s">
        <v>176</v>
      </c>
      <c r="N642">
        <v>2025</v>
      </c>
      <c r="O642" t="s">
        <v>677</v>
      </c>
      <c r="P642" t="s">
        <v>178</v>
      </c>
      <c r="Q642" t="s">
        <v>172</v>
      </c>
      <c r="R642" t="s">
        <v>510</v>
      </c>
      <c r="S642">
        <v>32335217</v>
      </c>
      <c r="BM642" t="s">
        <v>4092</v>
      </c>
    </row>
    <row r="643" spans="1:151" x14ac:dyDescent="0.2">
      <c r="A643">
        <v>25380</v>
      </c>
      <c r="B643" t="s">
        <v>4969</v>
      </c>
      <c r="C643" t="s">
        <v>4970</v>
      </c>
      <c r="E643" t="s">
        <v>4971</v>
      </c>
      <c r="F643" t="s">
        <v>171</v>
      </c>
      <c r="K643" t="s">
        <v>769</v>
      </c>
      <c r="L643" t="s">
        <v>770</v>
      </c>
      <c r="M643" t="s">
        <v>176</v>
      </c>
      <c r="N643">
        <v>2017</v>
      </c>
      <c r="O643" t="s">
        <v>177</v>
      </c>
      <c r="P643" t="s">
        <v>178</v>
      </c>
      <c r="Q643" t="s">
        <v>172</v>
      </c>
      <c r="S643">
        <v>29908585</v>
      </c>
      <c r="T643" t="s">
        <v>196</v>
      </c>
      <c r="Y643" t="s">
        <v>613</v>
      </c>
      <c r="Z643" t="s">
        <v>614</v>
      </c>
      <c r="AA643" t="s">
        <v>615</v>
      </c>
      <c r="AB643" t="s">
        <v>259</v>
      </c>
      <c r="AC643" t="s">
        <v>187</v>
      </c>
      <c r="AD643" t="s">
        <v>185</v>
      </c>
      <c r="AS643" t="str">
        <f>"0"</f>
        <v>0</v>
      </c>
      <c r="AT643" t="s">
        <v>188</v>
      </c>
      <c r="AU643" t="s">
        <v>189</v>
      </c>
      <c r="AV643" t="s">
        <v>190</v>
      </c>
      <c r="AW643" t="s">
        <v>264</v>
      </c>
      <c r="BM643" t="s">
        <v>4972</v>
      </c>
      <c r="BP643" t="s">
        <v>194</v>
      </c>
      <c r="BQ643" t="s">
        <v>195</v>
      </c>
      <c r="BS643">
        <v>14620</v>
      </c>
      <c r="BT643" t="s">
        <v>196</v>
      </c>
      <c r="BU643">
        <v>7163080413</v>
      </c>
      <c r="BZ643" t="s">
        <v>4973</v>
      </c>
      <c r="CA643" t="s">
        <v>4974</v>
      </c>
      <c r="CC643" t="s">
        <v>973</v>
      </c>
      <c r="CD643" t="s">
        <v>195</v>
      </c>
      <c r="CF643">
        <v>10002</v>
      </c>
      <c r="CG643" t="s">
        <v>196</v>
      </c>
      <c r="CH643">
        <v>7163080413</v>
      </c>
      <c r="CM643" t="s">
        <v>4975</v>
      </c>
      <c r="CP643" t="s">
        <v>4976</v>
      </c>
      <c r="CQ643" t="s">
        <v>195</v>
      </c>
      <c r="CS643">
        <v>14207</v>
      </c>
      <c r="CT643" t="s">
        <v>196</v>
      </c>
      <c r="CU643">
        <v>7163080413</v>
      </c>
      <c r="ED643" t="s">
        <v>195</v>
      </c>
      <c r="EG643" t="s">
        <v>196</v>
      </c>
      <c r="EH643">
        <v>7163080413</v>
      </c>
      <c r="EM643" t="s">
        <v>4973</v>
      </c>
      <c r="EN643" t="s">
        <v>4974</v>
      </c>
      <c r="EP643" t="s">
        <v>973</v>
      </c>
      <c r="EQ643" t="s">
        <v>195</v>
      </c>
      <c r="ES643">
        <v>10002</v>
      </c>
      <c r="ET643" t="s">
        <v>196</v>
      </c>
      <c r="EU643">
        <v>7163080413</v>
      </c>
    </row>
    <row r="644" spans="1:151" x14ac:dyDescent="0.2">
      <c r="A644">
        <v>10259</v>
      </c>
      <c r="B644" t="s">
        <v>4977</v>
      </c>
      <c r="C644" t="s">
        <v>4978</v>
      </c>
      <c r="E644" t="s">
        <v>4979</v>
      </c>
      <c r="F644" t="s">
        <v>171</v>
      </c>
      <c r="G644" t="s">
        <v>172</v>
      </c>
      <c r="H644" s="1">
        <v>34331</v>
      </c>
      <c r="I644" t="s">
        <v>173</v>
      </c>
      <c r="K644" t="s">
        <v>1853</v>
      </c>
      <c r="L644" t="s">
        <v>516</v>
      </c>
      <c r="M644" t="s">
        <v>176</v>
      </c>
      <c r="N644">
        <v>2015</v>
      </c>
      <c r="O644" t="s">
        <v>1014</v>
      </c>
      <c r="P644" t="s">
        <v>178</v>
      </c>
      <c r="Q644" t="s">
        <v>172</v>
      </c>
      <c r="S644">
        <v>27730164</v>
      </c>
      <c r="T644" t="s">
        <v>196</v>
      </c>
      <c r="W644" t="s">
        <v>4980</v>
      </c>
      <c r="X644">
        <v>5166506355</v>
      </c>
      <c r="Y644" t="s">
        <v>186</v>
      </c>
      <c r="Z644" t="s">
        <v>282</v>
      </c>
      <c r="AA644">
        <v>2016</v>
      </c>
      <c r="AB644">
        <v>2016</v>
      </c>
      <c r="AC644" t="s">
        <v>4115</v>
      </c>
      <c r="AD644" t="s">
        <v>185</v>
      </c>
      <c r="AM644" t="s">
        <v>413</v>
      </c>
      <c r="AN644" t="s">
        <v>1280</v>
      </c>
      <c r="AS644">
        <v>3.57</v>
      </c>
      <c r="AT644" t="s">
        <v>188</v>
      </c>
      <c r="AU644" t="s">
        <v>189</v>
      </c>
      <c r="AV644" t="s">
        <v>190</v>
      </c>
      <c r="AW644" t="s">
        <v>237</v>
      </c>
      <c r="BM644" t="s">
        <v>4981</v>
      </c>
      <c r="BN644" t="s">
        <v>487</v>
      </c>
      <c r="BP644" t="s">
        <v>194</v>
      </c>
      <c r="BQ644" t="s">
        <v>195</v>
      </c>
      <c r="BS644">
        <v>14627</v>
      </c>
      <c r="BT644" t="s">
        <v>196</v>
      </c>
      <c r="BU644">
        <v>5166402073</v>
      </c>
      <c r="BZ644" t="s">
        <v>4982</v>
      </c>
      <c r="CC644" t="s">
        <v>4983</v>
      </c>
      <c r="CD644" t="s">
        <v>195</v>
      </c>
      <c r="CF644">
        <v>11530</v>
      </c>
      <c r="CG644" t="s">
        <v>196</v>
      </c>
      <c r="CH644">
        <v>5167473567</v>
      </c>
      <c r="CM644">
        <v>1000</v>
      </c>
      <c r="CN644" t="s">
        <v>4984</v>
      </c>
      <c r="CP644" t="s">
        <v>194</v>
      </c>
      <c r="CQ644" t="s">
        <v>195</v>
      </c>
      <c r="CS644">
        <v>14627</v>
      </c>
      <c r="CT644" t="s">
        <v>196</v>
      </c>
      <c r="CU644">
        <v>5166402073</v>
      </c>
      <c r="EM644" t="s">
        <v>4982</v>
      </c>
      <c r="EP644" t="s">
        <v>4983</v>
      </c>
      <c r="EQ644" t="s">
        <v>195</v>
      </c>
      <c r="ES644">
        <v>11530</v>
      </c>
      <c r="ET644" t="s">
        <v>196</v>
      </c>
      <c r="EU644">
        <v>5167473567</v>
      </c>
    </row>
    <row r="645" spans="1:151" x14ac:dyDescent="0.2">
      <c r="A645">
        <v>24870</v>
      </c>
      <c r="B645" t="s">
        <v>4985</v>
      </c>
      <c r="C645" t="s">
        <v>4986</v>
      </c>
      <c r="E645" t="s">
        <v>4987</v>
      </c>
      <c r="F645" t="s">
        <v>171</v>
      </c>
      <c r="K645" t="s">
        <v>1372</v>
      </c>
      <c r="L645" t="s">
        <v>1373</v>
      </c>
      <c r="M645" t="s">
        <v>176</v>
      </c>
      <c r="N645">
        <v>2017</v>
      </c>
      <c r="O645" t="s">
        <v>177</v>
      </c>
      <c r="P645" t="s">
        <v>178</v>
      </c>
      <c r="Q645" t="s">
        <v>172</v>
      </c>
      <c r="R645" t="s">
        <v>510</v>
      </c>
      <c r="S645">
        <v>27647882</v>
      </c>
      <c r="BM645" t="s">
        <v>4988</v>
      </c>
    </row>
    <row r="646" spans="1:151" x14ac:dyDescent="0.2">
      <c r="A646">
        <v>28501</v>
      </c>
      <c r="B646" t="s">
        <v>3750</v>
      </c>
      <c r="C646" t="s">
        <v>4989</v>
      </c>
      <c r="E646" t="s">
        <v>4990</v>
      </c>
      <c r="F646" t="s">
        <v>171</v>
      </c>
      <c r="G646" t="s">
        <v>172</v>
      </c>
      <c r="H646" s="1">
        <v>36041</v>
      </c>
      <c r="I646" t="s">
        <v>221</v>
      </c>
      <c r="K646" t="s">
        <v>1074</v>
      </c>
      <c r="L646" t="s">
        <v>318</v>
      </c>
      <c r="M646" t="s">
        <v>176</v>
      </c>
      <c r="N646">
        <v>2020</v>
      </c>
      <c r="O646" t="s">
        <v>978</v>
      </c>
      <c r="P646" t="s">
        <v>979</v>
      </c>
      <c r="Q646" t="s">
        <v>172</v>
      </c>
      <c r="S646">
        <v>30757486</v>
      </c>
      <c r="T646" t="s">
        <v>226</v>
      </c>
      <c r="Y646" t="str">
        <f>"01AS"</f>
        <v>01AS</v>
      </c>
      <c r="Z646" t="s">
        <v>227</v>
      </c>
      <c r="AA646" t="s">
        <v>320</v>
      </c>
      <c r="AB646" t="s">
        <v>321</v>
      </c>
      <c r="AC646" t="s">
        <v>598</v>
      </c>
      <c r="AD646" t="s">
        <v>185</v>
      </c>
      <c r="AM646" t="s">
        <v>4991</v>
      </c>
      <c r="AS646">
        <v>3.42</v>
      </c>
      <c r="AT646" t="s">
        <v>1261</v>
      </c>
      <c r="AU646" t="s">
        <v>235</v>
      </c>
      <c r="AV646" t="s">
        <v>236</v>
      </c>
      <c r="AW646" t="s">
        <v>210</v>
      </c>
      <c r="BM646" t="s">
        <v>4992</v>
      </c>
      <c r="BN646" t="s">
        <v>239</v>
      </c>
      <c r="BO646" t="s">
        <v>4993</v>
      </c>
      <c r="BP646" t="s">
        <v>241</v>
      </c>
      <c r="BQ646" t="s">
        <v>195</v>
      </c>
      <c r="BS646">
        <v>14627</v>
      </c>
      <c r="CD646" t="s">
        <v>195</v>
      </c>
      <c r="CM646" t="s">
        <v>4994</v>
      </c>
      <c r="CO646" t="s">
        <v>4993</v>
      </c>
      <c r="CP646" t="s">
        <v>4995</v>
      </c>
      <c r="CQ646" t="s">
        <v>571</v>
      </c>
      <c r="CS646" t="s">
        <v>4996</v>
      </c>
      <c r="CT646" t="s">
        <v>244</v>
      </c>
      <c r="CU646" t="s">
        <v>4997</v>
      </c>
    </row>
    <row r="647" spans="1:151" x14ac:dyDescent="0.2">
      <c r="A647">
        <v>17898</v>
      </c>
      <c r="B647" t="s">
        <v>4998</v>
      </c>
      <c r="C647" t="s">
        <v>4999</v>
      </c>
      <c r="E647" t="s">
        <v>5000</v>
      </c>
      <c r="F647" t="s">
        <v>171</v>
      </c>
      <c r="G647" t="s">
        <v>172</v>
      </c>
      <c r="H647" s="1">
        <v>32841</v>
      </c>
      <c r="I647" t="s">
        <v>173</v>
      </c>
      <c r="K647" t="s">
        <v>1484</v>
      </c>
      <c r="L647" t="s">
        <v>5001</v>
      </c>
      <c r="M647" t="s">
        <v>306</v>
      </c>
      <c r="N647">
        <v>2016</v>
      </c>
      <c r="O647" t="s">
        <v>380</v>
      </c>
      <c r="P647" t="s">
        <v>178</v>
      </c>
      <c r="Q647" t="s">
        <v>172</v>
      </c>
      <c r="S647">
        <v>29474189</v>
      </c>
      <c r="T647" t="s">
        <v>196</v>
      </c>
      <c r="W647" t="s">
        <v>5002</v>
      </c>
      <c r="X647">
        <v>5855196401</v>
      </c>
      <c r="Y647" t="s">
        <v>186</v>
      </c>
      <c r="Z647" t="s">
        <v>282</v>
      </c>
      <c r="AA647">
        <v>2018</v>
      </c>
      <c r="AB647">
        <v>2018</v>
      </c>
      <c r="AC647" t="s">
        <v>696</v>
      </c>
      <c r="AD647" t="s">
        <v>185</v>
      </c>
      <c r="AS647">
        <v>3.84</v>
      </c>
      <c r="AT647" t="s">
        <v>188</v>
      </c>
      <c r="AU647" t="s">
        <v>189</v>
      </c>
      <c r="AV647" t="s">
        <v>190</v>
      </c>
      <c r="AW647" t="s">
        <v>264</v>
      </c>
      <c r="BM647" t="s">
        <v>5003</v>
      </c>
      <c r="BN647" t="s">
        <v>487</v>
      </c>
      <c r="BP647" t="s">
        <v>194</v>
      </c>
      <c r="BQ647" t="s">
        <v>195</v>
      </c>
      <c r="BS647">
        <v>14627</v>
      </c>
      <c r="BT647" t="s">
        <v>196</v>
      </c>
      <c r="BU647">
        <v>5857321251</v>
      </c>
      <c r="BZ647" t="s">
        <v>5004</v>
      </c>
      <c r="CC647" t="s">
        <v>5005</v>
      </c>
      <c r="CD647" t="s">
        <v>195</v>
      </c>
      <c r="CF647">
        <v>14487</v>
      </c>
      <c r="CG647" t="s">
        <v>196</v>
      </c>
      <c r="CH647">
        <v>5857321251</v>
      </c>
      <c r="CM647" t="s">
        <v>5006</v>
      </c>
      <c r="CP647" t="s">
        <v>5005</v>
      </c>
      <c r="CQ647" t="s">
        <v>195</v>
      </c>
      <c r="CS647">
        <v>14487</v>
      </c>
      <c r="CT647" t="s">
        <v>196</v>
      </c>
      <c r="CU647">
        <v>5857321251</v>
      </c>
      <c r="ED647" t="s">
        <v>195</v>
      </c>
      <c r="EG647" t="s">
        <v>196</v>
      </c>
      <c r="EH647">
        <v>5857321251</v>
      </c>
      <c r="EM647" t="s">
        <v>5004</v>
      </c>
      <c r="EP647" t="s">
        <v>5005</v>
      </c>
      <c r="EQ647" t="s">
        <v>195</v>
      </c>
      <c r="ES647">
        <v>14487</v>
      </c>
      <c r="ET647" t="s">
        <v>196</v>
      </c>
      <c r="EU647">
        <v>5857321251</v>
      </c>
    </row>
    <row r="648" spans="1:151" x14ac:dyDescent="0.2">
      <c r="A648">
        <v>19349</v>
      </c>
      <c r="B648" t="s">
        <v>4998</v>
      </c>
      <c r="C648" t="s">
        <v>4999</v>
      </c>
      <c r="E648" t="s">
        <v>5000</v>
      </c>
      <c r="F648" t="s">
        <v>5007</v>
      </c>
      <c r="G648" t="s">
        <v>172</v>
      </c>
      <c r="H648" s="1">
        <v>32841</v>
      </c>
      <c r="I648" t="s">
        <v>173</v>
      </c>
      <c r="K648" t="s">
        <v>1078</v>
      </c>
      <c r="L648" t="s">
        <v>611</v>
      </c>
      <c r="M648" t="s">
        <v>224</v>
      </c>
      <c r="N648">
        <v>2016</v>
      </c>
      <c r="O648" t="s">
        <v>410</v>
      </c>
      <c r="P648" t="s">
        <v>178</v>
      </c>
      <c r="Q648" t="s">
        <v>172</v>
      </c>
      <c r="S648">
        <v>29474189</v>
      </c>
      <c r="T648" t="s">
        <v>196</v>
      </c>
      <c r="W648" t="s">
        <v>5002</v>
      </c>
      <c r="X648">
        <v>5855196401</v>
      </c>
      <c r="Y648" t="s">
        <v>186</v>
      </c>
      <c r="Z648" t="s">
        <v>282</v>
      </c>
      <c r="AA648">
        <v>2018</v>
      </c>
      <c r="AB648">
        <v>2018</v>
      </c>
      <c r="AC648" t="s">
        <v>696</v>
      </c>
      <c r="AD648" t="s">
        <v>185</v>
      </c>
      <c r="AS648">
        <v>3.84</v>
      </c>
      <c r="AT648" t="s">
        <v>188</v>
      </c>
      <c r="AU648" t="s">
        <v>189</v>
      </c>
      <c r="AV648" t="s">
        <v>190</v>
      </c>
      <c r="AW648" t="s">
        <v>264</v>
      </c>
      <c r="BM648" t="s">
        <v>5003</v>
      </c>
      <c r="BN648" t="s">
        <v>487</v>
      </c>
      <c r="BP648" t="s">
        <v>194</v>
      </c>
      <c r="BQ648" t="s">
        <v>195</v>
      </c>
      <c r="BS648">
        <v>14627</v>
      </c>
      <c r="BT648" t="s">
        <v>196</v>
      </c>
      <c r="BU648">
        <v>5857321251</v>
      </c>
      <c r="BZ648" t="s">
        <v>5004</v>
      </c>
      <c r="CC648" t="s">
        <v>5005</v>
      </c>
      <c r="CD648" t="s">
        <v>195</v>
      </c>
      <c r="CF648">
        <v>14487</v>
      </c>
      <c r="CG648" t="s">
        <v>196</v>
      </c>
      <c r="CH648">
        <v>5857321251</v>
      </c>
      <c r="CM648" t="s">
        <v>5006</v>
      </c>
      <c r="CP648" t="s">
        <v>5005</v>
      </c>
      <c r="CQ648" t="s">
        <v>195</v>
      </c>
      <c r="CS648">
        <v>14487</v>
      </c>
      <c r="CT648" t="s">
        <v>196</v>
      </c>
      <c r="CU648">
        <v>5857321251</v>
      </c>
      <c r="ED648" t="s">
        <v>195</v>
      </c>
      <c r="EG648" t="s">
        <v>196</v>
      </c>
      <c r="EH648">
        <v>5857321251</v>
      </c>
      <c r="EM648" t="s">
        <v>5004</v>
      </c>
      <c r="EP648" t="s">
        <v>5005</v>
      </c>
      <c r="EQ648" t="s">
        <v>195</v>
      </c>
      <c r="ES648">
        <v>14487</v>
      </c>
      <c r="ET648" t="s">
        <v>196</v>
      </c>
      <c r="EU648">
        <v>5857321251</v>
      </c>
    </row>
    <row r="649" spans="1:151" x14ac:dyDescent="0.2">
      <c r="A649">
        <v>37217</v>
      </c>
      <c r="B649" t="s">
        <v>5008</v>
      </c>
      <c r="C649" t="s">
        <v>5009</v>
      </c>
      <c r="D649" t="s">
        <v>593</v>
      </c>
      <c r="E649" t="s">
        <v>5010</v>
      </c>
      <c r="F649" t="s">
        <v>171</v>
      </c>
      <c r="G649" t="str">
        <f>"0"</f>
        <v>0</v>
      </c>
      <c r="H649" s="1">
        <v>36977</v>
      </c>
      <c r="I649" t="s">
        <v>1450</v>
      </c>
      <c r="K649" t="s">
        <v>2514</v>
      </c>
      <c r="L649" t="s">
        <v>5011</v>
      </c>
      <c r="M649" t="s">
        <v>306</v>
      </c>
      <c r="N649">
        <v>2022</v>
      </c>
      <c r="O649" t="s">
        <v>782</v>
      </c>
      <c r="P649" t="s">
        <v>178</v>
      </c>
      <c r="Q649" t="s">
        <v>172</v>
      </c>
      <c r="S649">
        <v>31531801</v>
      </c>
      <c r="T649" t="s">
        <v>226</v>
      </c>
      <c r="Y649" t="str">
        <f>"01AS"</f>
        <v>01AS</v>
      </c>
      <c r="Z649" t="s">
        <v>227</v>
      </c>
      <c r="AA649" t="s">
        <v>1572</v>
      </c>
      <c r="AB649" t="s">
        <v>1573</v>
      </c>
      <c r="AC649" t="s">
        <v>2351</v>
      </c>
      <c r="AD649" t="s">
        <v>185</v>
      </c>
      <c r="AM649" t="s">
        <v>3054</v>
      </c>
      <c r="AN649" t="s">
        <v>1049</v>
      </c>
      <c r="AS649">
        <v>3.76</v>
      </c>
      <c r="AU649" t="s">
        <v>235</v>
      </c>
      <c r="AV649" t="s">
        <v>236</v>
      </c>
      <c r="AW649" t="s">
        <v>264</v>
      </c>
      <c r="BF649" t="s">
        <v>474</v>
      </c>
      <c r="BM649" t="s">
        <v>5012</v>
      </c>
      <c r="BN649" t="s">
        <v>239</v>
      </c>
      <c r="BO649" t="s">
        <v>5013</v>
      </c>
      <c r="BP649" t="s">
        <v>241</v>
      </c>
      <c r="BQ649" t="s">
        <v>195</v>
      </c>
      <c r="BS649">
        <v>14627</v>
      </c>
      <c r="CD649" t="s">
        <v>195</v>
      </c>
      <c r="CM649" t="s">
        <v>5014</v>
      </c>
      <c r="CO649" t="s">
        <v>5013</v>
      </c>
      <c r="CP649" t="s">
        <v>5015</v>
      </c>
      <c r="CQ649" t="s">
        <v>247</v>
      </c>
      <c r="CS649" t="s">
        <v>5016</v>
      </c>
      <c r="CT649" t="s">
        <v>244</v>
      </c>
      <c r="CU649" t="s">
        <v>5017</v>
      </c>
    </row>
    <row r="650" spans="1:151" x14ac:dyDescent="0.2">
      <c r="A650">
        <v>19231</v>
      </c>
      <c r="B650" t="s">
        <v>4848</v>
      </c>
      <c r="C650" t="s">
        <v>5018</v>
      </c>
      <c r="D650" t="s">
        <v>5019</v>
      </c>
      <c r="E650" t="s">
        <v>5020</v>
      </c>
      <c r="F650" t="s">
        <v>5021</v>
      </c>
      <c r="G650" t="s">
        <v>172</v>
      </c>
      <c r="H650" s="1">
        <v>35195</v>
      </c>
      <c r="I650" t="s">
        <v>221</v>
      </c>
      <c r="K650" t="s">
        <v>2176</v>
      </c>
      <c r="L650" t="s">
        <v>2177</v>
      </c>
      <c r="M650" t="s">
        <v>176</v>
      </c>
      <c r="N650">
        <v>2017</v>
      </c>
      <c r="O650" t="s">
        <v>177</v>
      </c>
      <c r="P650" t="s">
        <v>178</v>
      </c>
      <c r="Q650" t="s">
        <v>172</v>
      </c>
      <c r="S650">
        <v>28757405</v>
      </c>
      <c r="T650" t="s">
        <v>196</v>
      </c>
      <c r="W650" t="s">
        <v>5022</v>
      </c>
      <c r="X650">
        <v>9144199470</v>
      </c>
      <c r="Y650" t="s">
        <v>186</v>
      </c>
      <c r="Z650" t="s">
        <v>282</v>
      </c>
      <c r="AA650">
        <v>2018</v>
      </c>
      <c r="AB650">
        <v>2018</v>
      </c>
      <c r="AC650" t="s">
        <v>1280</v>
      </c>
      <c r="AD650" t="s">
        <v>185</v>
      </c>
      <c r="AM650" t="s">
        <v>5023</v>
      </c>
      <c r="AS650">
        <v>3.82</v>
      </c>
      <c r="AT650" t="s">
        <v>188</v>
      </c>
      <c r="AU650" t="s">
        <v>189</v>
      </c>
      <c r="AV650" t="s">
        <v>190</v>
      </c>
      <c r="AW650" t="s">
        <v>264</v>
      </c>
      <c r="BM650" t="s">
        <v>5024</v>
      </c>
      <c r="BN650" t="s">
        <v>193</v>
      </c>
      <c r="BP650" t="s">
        <v>194</v>
      </c>
      <c r="BQ650" t="s">
        <v>195</v>
      </c>
      <c r="BS650">
        <v>14627</v>
      </c>
      <c r="BT650" t="s">
        <v>196</v>
      </c>
      <c r="BU650">
        <v>9144194447</v>
      </c>
      <c r="BZ650" t="s">
        <v>5025</v>
      </c>
      <c r="CC650" t="s">
        <v>2563</v>
      </c>
      <c r="CD650" t="s">
        <v>195</v>
      </c>
      <c r="CF650">
        <v>10591</v>
      </c>
      <c r="CG650" t="s">
        <v>196</v>
      </c>
      <c r="CH650">
        <v>9146319145</v>
      </c>
      <c r="CM650" t="s">
        <v>5026</v>
      </c>
      <c r="CN650" t="s">
        <v>5027</v>
      </c>
      <c r="CP650" t="s">
        <v>194</v>
      </c>
      <c r="CQ650" t="s">
        <v>195</v>
      </c>
      <c r="CS650">
        <v>14611</v>
      </c>
      <c r="CT650" t="s">
        <v>196</v>
      </c>
      <c r="CU650">
        <v>9144194447</v>
      </c>
      <c r="ED650" t="s">
        <v>195</v>
      </c>
      <c r="EG650" t="s">
        <v>196</v>
      </c>
      <c r="EH650">
        <v>9146319145</v>
      </c>
      <c r="EM650" t="s">
        <v>5025</v>
      </c>
      <c r="EP650" t="s">
        <v>2563</v>
      </c>
      <c r="EQ650" t="s">
        <v>195</v>
      </c>
      <c r="ES650">
        <v>10591</v>
      </c>
      <c r="ET650" t="s">
        <v>196</v>
      </c>
      <c r="EU650">
        <v>9146319145</v>
      </c>
    </row>
    <row r="651" spans="1:151" x14ac:dyDescent="0.2">
      <c r="A651">
        <v>25669</v>
      </c>
      <c r="B651" t="s">
        <v>1499</v>
      </c>
      <c r="C651" t="s">
        <v>5018</v>
      </c>
      <c r="D651" t="s">
        <v>940</v>
      </c>
      <c r="E651" t="s">
        <v>5028</v>
      </c>
      <c r="F651" t="s">
        <v>5029</v>
      </c>
      <c r="G651" t="s">
        <v>172</v>
      </c>
      <c r="H651" s="1">
        <v>35381</v>
      </c>
      <c r="I651" t="s">
        <v>221</v>
      </c>
      <c r="K651" t="s">
        <v>1078</v>
      </c>
      <c r="L651" t="s">
        <v>1409</v>
      </c>
      <c r="M651" t="s">
        <v>306</v>
      </c>
      <c r="N651">
        <v>2018</v>
      </c>
      <c r="O651" t="s">
        <v>307</v>
      </c>
      <c r="P651" t="s">
        <v>178</v>
      </c>
      <c r="Q651" t="s">
        <v>172</v>
      </c>
      <c r="S651">
        <v>29422975</v>
      </c>
      <c r="T651" t="s">
        <v>196</v>
      </c>
      <c r="W651" t="s">
        <v>5030</v>
      </c>
      <c r="X651">
        <v>5089515565</v>
      </c>
      <c r="Y651" t="s">
        <v>182</v>
      </c>
      <c r="Z651" t="s">
        <v>183</v>
      </c>
      <c r="AA651">
        <v>2020</v>
      </c>
      <c r="AB651">
        <v>2020</v>
      </c>
      <c r="AC651" t="s">
        <v>752</v>
      </c>
      <c r="AD651" t="s">
        <v>185</v>
      </c>
      <c r="AS651">
        <v>3.1</v>
      </c>
      <c r="AT651" t="s">
        <v>188</v>
      </c>
      <c r="AU651" t="s">
        <v>189</v>
      </c>
      <c r="AV651" t="s">
        <v>190</v>
      </c>
      <c r="AW651" t="s">
        <v>264</v>
      </c>
      <c r="BM651" t="s">
        <v>5031</v>
      </c>
      <c r="BN651" t="s">
        <v>193</v>
      </c>
      <c r="BP651" t="s">
        <v>194</v>
      </c>
      <c r="BQ651" t="s">
        <v>195</v>
      </c>
      <c r="BS651">
        <v>14627</v>
      </c>
      <c r="BT651" t="s">
        <v>196</v>
      </c>
      <c r="BU651">
        <v>5085058819</v>
      </c>
      <c r="BZ651" t="s">
        <v>5032</v>
      </c>
      <c r="CC651" t="s">
        <v>5033</v>
      </c>
      <c r="CD651" t="s">
        <v>401</v>
      </c>
      <c r="CF651" t="str">
        <f>"01778"</f>
        <v>01778</v>
      </c>
      <c r="CG651" t="s">
        <v>196</v>
      </c>
      <c r="CH651">
        <v>5086536556</v>
      </c>
      <c r="CM651" t="s">
        <v>5034</v>
      </c>
      <c r="CP651" t="s">
        <v>194</v>
      </c>
      <c r="CQ651" t="s">
        <v>195</v>
      </c>
      <c r="CS651">
        <v>14611</v>
      </c>
      <c r="CT651" t="s">
        <v>196</v>
      </c>
      <c r="CU651">
        <v>5085058819</v>
      </c>
      <c r="ED651" t="s">
        <v>401</v>
      </c>
      <c r="EG651" t="s">
        <v>196</v>
      </c>
      <c r="EH651">
        <v>5086536556</v>
      </c>
      <c r="EM651" t="s">
        <v>5032</v>
      </c>
      <c r="EP651" t="s">
        <v>5033</v>
      </c>
      <c r="EQ651" t="s">
        <v>401</v>
      </c>
      <c r="ES651" t="str">
        <f>"01778"</f>
        <v>01778</v>
      </c>
      <c r="ET651" t="s">
        <v>196</v>
      </c>
      <c r="EU651">
        <v>5086536556</v>
      </c>
    </row>
    <row r="652" spans="1:151" x14ac:dyDescent="0.2">
      <c r="A652">
        <v>25795</v>
      </c>
      <c r="B652" t="s">
        <v>3474</v>
      </c>
      <c r="C652" t="s">
        <v>5018</v>
      </c>
      <c r="D652" t="s">
        <v>5035</v>
      </c>
      <c r="E652" t="s">
        <v>5036</v>
      </c>
      <c r="F652" t="s">
        <v>171</v>
      </c>
      <c r="G652" t="s">
        <v>172</v>
      </c>
      <c r="H652" s="1">
        <v>35801</v>
      </c>
      <c r="I652" t="s">
        <v>173</v>
      </c>
      <c r="K652" t="s">
        <v>5037</v>
      </c>
      <c r="L652" t="s">
        <v>318</v>
      </c>
      <c r="M652" t="s">
        <v>306</v>
      </c>
      <c r="N652">
        <v>2018</v>
      </c>
      <c r="O652" t="s">
        <v>307</v>
      </c>
      <c r="P652" t="s">
        <v>178</v>
      </c>
      <c r="Q652" t="s">
        <v>172</v>
      </c>
      <c r="S652">
        <v>29856787</v>
      </c>
      <c r="T652" t="s">
        <v>196</v>
      </c>
      <c r="W652" t="s">
        <v>5038</v>
      </c>
      <c r="X652">
        <v>3392224303</v>
      </c>
      <c r="Y652" t="s">
        <v>186</v>
      </c>
      <c r="Z652" t="s">
        <v>282</v>
      </c>
      <c r="AA652">
        <v>2020</v>
      </c>
      <c r="AB652">
        <v>2020</v>
      </c>
      <c r="AC652" t="s">
        <v>187</v>
      </c>
      <c r="AD652" t="s">
        <v>172</v>
      </c>
      <c r="AS652">
        <v>3.33</v>
      </c>
      <c r="AT652" t="s">
        <v>188</v>
      </c>
      <c r="AU652" t="s">
        <v>189</v>
      </c>
      <c r="AV652" t="s">
        <v>190</v>
      </c>
      <c r="AW652" t="s">
        <v>210</v>
      </c>
      <c r="BM652" t="s">
        <v>5039</v>
      </c>
      <c r="BN652" t="s">
        <v>193</v>
      </c>
      <c r="BP652" t="s">
        <v>194</v>
      </c>
      <c r="BQ652" t="s">
        <v>195</v>
      </c>
      <c r="BS652">
        <v>14627</v>
      </c>
      <c r="BT652" t="s">
        <v>196</v>
      </c>
      <c r="BU652">
        <v>6178884511</v>
      </c>
      <c r="BZ652" t="s">
        <v>5040</v>
      </c>
      <c r="CA652">
        <v>2</v>
      </c>
      <c r="CC652" t="s">
        <v>4520</v>
      </c>
      <c r="CD652" t="s">
        <v>401</v>
      </c>
      <c r="CF652" t="str">
        <f>"02446"</f>
        <v>02446</v>
      </c>
      <c r="CG652" t="s">
        <v>196</v>
      </c>
      <c r="CH652">
        <v>6178884511</v>
      </c>
      <c r="CM652" t="s">
        <v>5041</v>
      </c>
      <c r="CP652" t="s">
        <v>194</v>
      </c>
      <c r="CQ652" t="s">
        <v>195</v>
      </c>
      <c r="CS652">
        <v>14627</v>
      </c>
      <c r="CT652" t="s">
        <v>196</v>
      </c>
      <c r="CU652">
        <v>6178884511</v>
      </c>
      <c r="DZ652" t="s">
        <v>5042</v>
      </c>
      <c r="EC652" t="s">
        <v>4520</v>
      </c>
      <c r="ED652" t="s">
        <v>401</v>
      </c>
      <c r="EF652" t="str">
        <f>"02446"</f>
        <v>02446</v>
      </c>
      <c r="EG652" t="s">
        <v>196</v>
      </c>
      <c r="EH652">
        <v>6178884511</v>
      </c>
      <c r="EM652" t="s">
        <v>5040</v>
      </c>
      <c r="EN652">
        <v>2</v>
      </c>
      <c r="EP652" t="s">
        <v>4520</v>
      </c>
      <c r="EQ652" t="s">
        <v>401</v>
      </c>
      <c r="ES652" t="str">
        <f>"02446"</f>
        <v>02446</v>
      </c>
      <c r="ET652" t="s">
        <v>196</v>
      </c>
      <c r="EU652">
        <v>6178884511</v>
      </c>
    </row>
    <row r="653" spans="1:151" x14ac:dyDescent="0.2">
      <c r="A653">
        <v>38796</v>
      </c>
      <c r="B653" t="s">
        <v>3657</v>
      </c>
      <c r="C653" t="s">
        <v>5043</v>
      </c>
      <c r="D653" t="s">
        <v>5044</v>
      </c>
      <c r="E653" t="s">
        <v>5045</v>
      </c>
      <c r="F653" t="s">
        <v>171</v>
      </c>
      <c r="G653" t="str">
        <f>"0"</f>
        <v>0</v>
      </c>
      <c r="I653" t="s">
        <v>221</v>
      </c>
      <c r="K653" t="s">
        <v>919</v>
      </c>
      <c r="L653" t="s">
        <v>920</v>
      </c>
      <c r="M653" t="s">
        <v>205</v>
      </c>
      <c r="N653">
        <v>2023</v>
      </c>
      <c r="O653" t="s">
        <v>921</v>
      </c>
      <c r="P653" t="s">
        <v>178</v>
      </c>
      <c r="Q653" t="s">
        <v>172</v>
      </c>
      <c r="S653">
        <v>31841788</v>
      </c>
      <c r="T653" t="s">
        <v>226</v>
      </c>
      <c r="Y653" t="str">
        <f>"01AS"</f>
        <v>01AS</v>
      </c>
      <c r="Z653" t="s">
        <v>470</v>
      </c>
      <c r="AA653" t="s">
        <v>259</v>
      </c>
      <c r="AB653" t="s">
        <v>260</v>
      </c>
      <c r="AC653" t="s">
        <v>1203</v>
      </c>
      <c r="AD653" t="s">
        <v>185</v>
      </c>
      <c r="AS653" t="str">
        <f>"0"</f>
        <v>0</v>
      </c>
      <c r="AU653" t="s">
        <v>472</v>
      </c>
      <c r="AV653" t="s">
        <v>473</v>
      </c>
      <c r="AW653" t="s">
        <v>264</v>
      </c>
      <c r="BO653" t="s">
        <v>5046</v>
      </c>
      <c r="BQ653" t="s">
        <v>195</v>
      </c>
      <c r="BZ653" t="s">
        <v>266</v>
      </c>
      <c r="CB653" t="s">
        <v>267</v>
      </c>
      <c r="CD653" t="s">
        <v>195</v>
      </c>
      <c r="CF653">
        <v>14627</v>
      </c>
      <c r="CG653" t="s">
        <v>244</v>
      </c>
      <c r="CM653" t="s">
        <v>5047</v>
      </c>
      <c r="CO653" t="s">
        <v>5046</v>
      </c>
      <c r="CP653" t="s">
        <v>241</v>
      </c>
      <c r="CQ653" t="s">
        <v>247</v>
      </c>
      <c r="CS653">
        <v>14609</v>
      </c>
      <c r="CT653" t="s">
        <v>244</v>
      </c>
      <c r="CU653" t="s">
        <v>5048</v>
      </c>
    </row>
    <row r="654" spans="1:151" x14ac:dyDescent="0.2">
      <c r="A654">
        <v>42087</v>
      </c>
      <c r="B654" t="s">
        <v>1354</v>
      </c>
      <c r="C654" t="s">
        <v>5049</v>
      </c>
      <c r="D654" t="s">
        <v>1456</v>
      </c>
      <c r="E654" t="s">
        <v>5050</v>
      </c>
      <c r="F654" t="s">
        <v>171</v>
      </c>
      <c r="G654" t="str">
        <f>"0"</f>
        <v>0</v>
      </c>
      <c r="H654" s="1">
        <v>37462</v>
      </c>
      <c r="I654" t="s">
        <v>173</v>
      </c>
      <c r="K654" t="s">
        <v>290</v>
      </c>
      <c r="L654" t="s">
        <v>291</v>
      </c>
      <c r="M654" t="s">
        <v>205</v>
      </c>
      <c r="N654">
        <v>2024</v>
      </c>
      <c r="O654" t="s">
        <v>2271</v>
      </c>
      <c r="P654" t="s">
        <v>178</v>
      </c>
      <c r="Q654" t="s">
        <v>172</v>
      </c>
      <c r="S654">
        <v>31775410</v>
      </c>
      <c r="T654" t="s">
        <v>226</v>
      </c>
      <c r="Y654" t="str">
        <f>"01AS"</f>
        <v>01AS</v>
      </c>
      <c r="Z654" t="s">
        <v>227</v>
      </c>
      <c r="AA654" t="s">
        <v>320</v>
      </c>
      <c r="AB654" t="s">
        <v>321</v>
      </c>
      <c r="AC654" t="s">
        <v>656</v>
      </c>
      <c r="AD654" t="s">
        <v>185</v>
      </c>
      <c r="AS654">
        <v>3.09</v>
      </c>
      <c r="AU654" t="s">
        <v>472</v>
      </c>
      <c r="AV654" t="s">
        <v>473</v>
      </c>
      <c r="AW654" t="s">
        <v>264</v>
      </c>
      <c r="BO654" t="s">
        <v>5051</v>
      </c>
      <c r="BQ654" t="s">
        <v>195</v>
      </c>
      <c r="CD654" t="s">
        <v>195</v>
      </c>
      <c r="CM654" t="s">
        <v>5052</v>
      </c>
      <c r="CO654" t="s">
        <v>5051</v>
      </c>
      <c r="CP654" t="s">
        <v>5053</v>
      </c>
      <c r="CQ654" t="s">
        <v>4463</v>
      </c>
      <c r="CS654" t="str">
        <f>"06082-3016"</f>
        <v>06082-3016</v>
      </c>
      <c r="CT654" t="s">
        <v>244</v>
      </c>
      <c r="CU654" t="s">
        <v>5054</v>
      </c>
    </row>
    <row r="655" spans="1:151" x14ac:dyDescent="0.2">
      <c r="A655">
        <v>19240</v>
      </c>
      <c r="B655" t="s">
        <v>1285</v>
      </c>
      <c r="C655" t="s">
        <v>5055</v>
      </c>
      <c r="E655" t="s">
        <v>5056</v>
      </c>
      <c r="F655" t="s">
        <v>1890</v>
      </c>
      <c r="G655" t="s">
        <v>172</v>
      </c>
      <c r="H655" s="1">
        <v>34927</v>
      </c>
      <c r="I655" t="s">
        <v>173</v>
      </c>
      <c r="K655" t="s">
        <v>5057</v>
      </c>
      <c r="M655" t="s">
        <v>306</v>
      </c>
      <c r="N655">
        <v>2016</v>
      </c>
      <c r="O655" t="s">
        <v>380</v>
      </c>
      <c r="P655" t="s">
        <v>178</v>
      </c>
      <c r="Q655" t="s">
        <v>172</v>
      </c>
      <c r="S655">
        <v>28335481</v>
      </c>
      <c r="T655" t="s">
        <v>1916</v>
      </c>
      <c r="U655" t="s">
        <v>180</v>
      </c>
      <c r="V655" s="2">
        <v>42876</v>
      </c>
      <c r="W655" t="s">
        <v>5058</v>
      </c>
      <c r="X655">
        <v>5857325173</v>
      </c>
      <c r="Y655" t="s">
        <v>186</v>
      </c>
      <c r="Z655" t="s">
        <v>282</v>
      </c>
      <c r="AA655">
        <v>2017</v>
      </c>
      <c r="AB655">
        <v>2017</v>
      </c>
      <c r="AC655" t="s">
        <v>4181</v>
      </c>
      <c r="AD655" t="s">
        <v>185</v>
      </c>
      <c r="AE655" t="s">
        <v>5059</v>
      </c>
      <c r="AS655">
        <v>3.35</v>
      </c>
      <c r="AT655" t="s">
        <v>188</v>
      </c>
      <c r="AU655" t="s">
        <v>1520</v>
      </c>
      <c r="AV655" t="s">
        <v>4161</v>
      </c>
      <c r="AW655" t="s">
        <v>191</v>
      </c>
      <c r="BM655" t="s">
        <v>5060</v>
      </c>
      <c r="BN655" t="s">
        <v>193</v>
      </c>
      <c r="BP655" t="s">
        <v>194</v>
      </c>
      <c r="BQ655" t="s">
        <v>195</v>
      </c>
      <c r="BS655">
        <v>14627</v>
      </c>
      <c r="BT655" t="s">
        <v>196</v>
      </c>
      <c r="BU655">
        <v>5857325173</v>
      </c>
      <c r="CM655" t="s">
        <v>5061</v>
      </c>
      <c r="CN655" t="s">
        <v>487</v>
      </c>
      <c r="CP655" t="s">
        <v>194</v>
      </c>
      <c r="CQ655" t="s">
        <v>195</v>
      </c>
      <c r="CS655">
        <v>14627</v>
      </c>
      <c r="CT655" t="s">
        <v>196</v>
      </c>
      <c r="CU655">
        <v>5857325173</v>
      </c>
    </row>
    <row r="656" spans="1:151" x14ac:dyDescent="0.2">
      <c r="A656">
        <v>39321</v>
      </c>
      <c r="B656" t="s">
        <v>5062</v>
      </c>
      <c r="C656" t="s">
        <v>5063</v>
      </c>
      <c r="E656" t="s">
        <v>5064</v>
      </c>
      <c r="F656" t="s">
        <v>171</v>
      </c>
      <c r="I656" t="s">
        <v>4073</v>
      </c>
      <c r="K656" t="s">
        <v>2923</v>
      </c>
      <c r="L656" t="s">
        <v>920</v>
      </c>
      <c r="M656" t="s">
        <v>224</v>
      </c>
      <c r="N656">
        <v>2023</v>
      </c>
      <c r="O656" t="s">
        <v>597</v>
      </c>
      <c r="P656" t="s">
        <v>178</v>
      </c>
      <c r="Q656" t="s">
        <v>185</v>
      </c>
      <c r="BM656" t="s">
        <v>5065</v>
      </c>
      <c r="BP656" t="s">
        <v>5066</v>
      </c>
      <c r="BQ656" t="s">
        <v>195</v>
      </c>
      <c r="BS656">
        <v>13850</v>
      </c>
      <c r="BT656" t="s">
        <v>226</v>
      </c>
      <c r="BU656">
        <v>6077442199</v>
      </c>
      <c r="BW656">
        <v>6077442199</v>
      </c>
    </row>
    <row r="657" spans="1:151" x14ac:dyDescent="0.2">
      <c r="A657">
        <v>41266</v>
      </c>
      <c r="B657" t="s">
        <v>5067</v>
      </c>
      <c r="C657" t="s">
        <v>5068</v>
      </c>
      <c r="E657" t="s">
        <v>5069</v>
      </c>
      <c r="F657" t="s">
        <v>171</v>
      </c>
      <c r="I657" t="s">
        <v>221</v>
      </c>
      <c r="K657" t="s">
        <v>253</v>
      </c>
      <c r="L657" t="s">
        <v>254</v>
      </c>
      <c r="M657" t="s">
        <v>255</v>
      </c>
      <c r="N657" t="s">
        <v>256</v>
      </c>
      <c r="O657" t="s">
        <v>257</v>
      </c>
      <c r="P657" t="s">
        <v>178</v>
      </c>
      <c r="Q657" t="s">
        <v>185</v>
      </c>
      <c r="BM657" t="s">
        <v>5070</v>
      </c>
      <c r="BP657" t="s">
        <v>720</v>
      </c>
      <c r="BQ657" t="s">
        <v>195</v>
      </c>
      <c r="BS657">
        <v>11221</v>
      </c>
      <c r="BT657" t="s">
        <v>226</v>
      </c>
      <c r="BU657">
        <v>6463269515</v>
      </c>
      <c r="BX657" t="s">
        <v>5071</v>
      </c>
      <c r="BY657" t="s">
        <v>1384</v>
      </c>
    </row>
    <row r="658" spans="1:151" x14ac:dyDescent="0.2">
      <c r="A658">
        <v>13210</v>
      </c>
      <c r="B658" t="s">
        <v>5072</v>
      </c>
      <c r="C658" t="s">
        <v>2399</v>
      </c>
      <c r="D658" t="s">
        <v>5073</v>
      </c>
      <c r="E658" t="s">
        <v>5074</v>
      </c>
      <c r="F658" t="s">
        <v>171</v>
      </c>
      <c r="G658" t="s">
        <v>172</v>
      </c>
      <c r="H658" s="1">
        <v>34884</v>
      </c>
      <c r="I658" t="s">
        <v>221</v>
      </c>
      <c r="K658" t="s">
        <v>867</v>
      </c>
      <c r="L658" t="s">
        <v>868</v>
      </c>
      <c r="M658" t="s">
        <v>224</v>
      </c>
      <c r="N658">
        <v>2015</v>
      </c>
      <c r="O658" t="s">
        <v>692</v>
      </c>
      <c r="P658" t="s">
        <v>178</v>
      </c>
      <c r="Q658" t="s">
        <v>172</v>
      </c>
      <c r="S658">
        <v>28213307</v>
      </c>
      <c r="T658" t="s">
        <v>196</v>
      </c>
      <c r="W658" t="s">
        <v>5075</v>
      </c>
      <c r="X658">
        <v>5853050095</v>
      </c>
      <c r="Y658" t="s">
        <v>186</v>
      </c>
      <c r="Z658" t="s">
        <v>282</v>
      </c>
      <c r="AA658">
        <v>2017</v>
      </c>
      <c r="AB658">
        <v>2017</v>
      </c>
      <c r="AC658" t="s">
        <v>1686</v>
      </c>
      <c r="AD658" t="s">
        <v>185</v>
      </c>
      <c r="AS658">
        <v>3.96</v>
      </c>
      <c r="AT658" t="s">
        <v>188</v>
      </c>
      <c r="AU658" t="s">
        <v>189</v>
      </c>
      <c r="AV658" t="s">
        <v>190</v>
      </c>
      <c r="AW658" t="s">
        <v>264</v>
      </c>
      <c r="BM658" t="s">
        <v>5076</v>
      </c>
      <c r="BN658" t="s">
        <v>487</v>
      </c>
      <c r="BP658" t="s">
        <v>194</v>
      </c>
      <c r="BQ658" t="s">
        <v>195</v>
      </c>
      <c r="BS658">
        <v>14627</v>
      </c>
      <c r="BT658" t="s">
        <v>196</v>
      </c>
      <c r="BU658">
        <v>5853097027</v>
      </c>
      <c r="BZ658" t="s">
        <v>5077</v>
      </c>
      <c r="CC658" t="s">
        <v>194</v>
      </c>
      <c r="CD658" t="s">
        <v>195</v>
      </c>
      <c r="CF658">
        <v>14618</v>
      </c>
      <c r="CG658" t="s">
        <v>196</v>
      </c>
      <c r="CH658">
        <v>5852710095</v>
      </c>
      <c r="CM658" t="s">
        <v>5078</v>
      </c>
      <c r="CN658" t="s">
        <v>5079</v>
      </c>
      <c r="CP658" t="s">
        <v>194</v>
      </c>
      <c r="CQ658" t="s">
        <v>195</v>
      </c>
      <c r="CS658">
        <v>14618</v>
      </c>
      <c r="CT658" t="s">
        <v>196</v>
      </c>
      <c r="CU658">
        <v>5853097027</v>
      </c>
      <c r="EM658" t="s">
        <v>5077</v>
      </c>
      <c r="EP658" t="s">
        <v>194</v>
      </c>
      <c r="EQ658" t="s">
        <v>195</v>
      </c>
      <c r="ES658">
        <v>14618</v>
      </c>
      <c r="ET658" t="s">
        <v>196</v>
      </c>
      <c r="EU658">
        <v>5852710095</v>
      </c>
    </row>
    <row r="659" spans="1:151" x14ac:dyDescent="0.2">
      <c r="A659">
        <v>19445</v>
      </c>
      <c r="B659" t="s">
        <v>4093</v>
      </c>
      <c r="C659" t="s">
        <v>2399</v>
      </c>
      <c r="D659" t="s">
        <v>5080</v>
      </c>
      <c r="E659" t="s">
        <v>5081</v>
      </c>
      <c r="F659" t="s">
        <v>5082</v>
      </c>
      <c r="G659" t="s">
        <v>172</v>
      </c>
      <c r="H659" s="1">
        <v>35251</v>
      </c>
      <c r="I659" t="s">
        <v>221</v>
      </c>
      <c r="K659" t="s">
        <v>2514</v>
      </c>
      <c r="L659" t="s">
        <v>2515</v>
      </c>
      <c r="M659" t="s">
        <v>176</v>
      </c>
      <c r="N659">
        <v>2017</v>
      </c>
      <c r="O659" t="s">
        <v>177</v>
      </c>
      <c r="P659" t="s">
        <v>178</v>
      </c>
      <c r="Q659" t="s">
        <v>172</v>
      </c>
      <c r="S659">
        <v>28781486</v>
      </c>
      <c r="T659" t="s">
        <v>196</v>
      </c>
      <c r="W659" t="s">
        <v>5083</v>
      </c>
      <c r="X659">
        <v>9143328480</v>
      </c>
      <c r="Y659" t="s">
        <v>186</v>
      </c>
      <c r="Z659" t="s">
        <v>183</v>
      </c>
      <c r="AA659" t="s">
        <v>615</v>
      </c>
      <c r="AB659" t="s">
        <v>3710</v>
      </c>
      <c r="AC659" t="s">
        <v>1109</v>
      </c>
      <c r="AD659" t="s">
        <v>185</v>
      </c>
      <c r="AS659">
        <v>3.19</v>
      </c>
      <c r="AT659" t="s">
        <v>188</v>
      </c>
      <c r="AU659" t="s">
        <v>189</v>
      </c>
      <c r="AV659" t="s">
        <v>190</v>
      </c>
      <c r="AW659" t="s">
        <v>264</v>
      </c>
      <c r="BM659" t="s">
        <v>5084</v>
      </c>
      <c r="BP659" t="s">
        <v>2563</v>
      </c>
      <c r="BQ659" t="s">
        <v>195</v>
      </c>
      <c r="BS659">
        <v>10591</v>
      </c>
      <c r="BT659" t="s">
        <v>196</v>
      </c>
      <c r="BU659">
        <v>9143328480</v>
      </c>
      <c r="BZ659" t="s">
        <v>5084</v>
      </c>
      <c r="CC659" t="s">
        <v>2563</v>
      </c>
      <c r="CD659" t="s">
        <v>195</v>
      </c>
      <c r="CF659">
        <v>10591</v>
      </c>
      <c r="CG659" t="s">
        <v>196</v>
      </c>
      <c r="CH659">
        <v>9143328480</v>
      </c>
      <c r="CM659" t="s">
        <v>5084</v>
      </c>
      <c r="CP659" t="s">
        <v>2563</v>
      </c>
      <c r="CQ659" t="s">
        <v>195</v>
      </c>
      <c r="CS659">
        <v>10591</v>
      </c>
      <c r="CT659" t="s">
        <v>196</v>
      </c>
      <c r="CU659">
        <v>9143328480</v>
      </c>
      <c r="ED659" t="s">
        <v>195</v>
      </c>
      <c r="EG659" t="s">
        <v>196</v>
      </c>
      <c r="EH659">
        <v>9143328480</v>
      </c>
      <c r="EM659" t="s">
        <v>5084</v>
      </c>
      <c r="EP659" t="s">
        <v>2563</v>
      </c>
      <c r="EQ659" t="s">
        <v>195</v>
      </c>
      <c r="ES659">
        <v>10591</v>
      </c>
      <c r="ET659" t="s">
        <v>196</v>
      </c>
      <c r="EU659">
        <v>9143328480</v>
      </c>
    </row>
    <row r="660" spans="1:151" x14ac:dyDescent="0.2">
      <c r="A660">
        <v>46018</v>
      </c>
      <c r="B660" t="s">
        <v>592</v>
      </c>
      <c r="C660" t="s">
        <v>5085</v>
      </c>
      <c r="D660" t="s">
        <v>1154</v>
      </c>
      <c r="E660" t="s">
        <v>1213</v>
      </c>
      <c r="F660" t="s">
        <v>171</v>
      </c>
      <c r="G660" t="str">
        <f>"0"</f>
        <v>0</v>
      </c>
      <c r="H660" s="1">
        <v>38062</v>
      </c>
      <c r="I660" t="s">
        <v>1619</v>
      </c>
      <c r="K660" t="s">
        <v>5086</v>
      </c>
      <c r="L660" t="s">
        <v>4509</v>
      </c>
      <c r="M660" t="s">
        <v>224</v>
      </c>
      <c r="N660">
        <v>2025</v>
      </c>
      <c r="O660" t="s">
        <v>528</v>
      </c>
      <c r="P660" t="s">
        <v>178</v>
      </c>
      <c r="Q660" t="s">
        <v>172</v>
      </c>
      <c r="R660" t="s">
        <v>510</v>
      </c>
      <c r="S660">
        <v>32328448</v>
      </c>
      <c r="BM660" t="s">
        <v>5087</v>
      </c>
    </row>
    <row r="661" spans="1:151" x14ac:dyDescent="0.2">
      <c r="A661">
        <v>41307</v>
      </c>
      <c r="B661" t="s">
        <v>5088</v>
      </c>
      <c r="C661" t="s">
        <v>5089</v>
      </c>
      <c r="D661" t="s">
        <v>5090</v>
      </c>
      <c r="E661" t="s">
        <v>5091</v>
      </c>
      <c r="F661" t="s">
        <v>171</v>
      </c>
      <c r="G661" t="str">
        <f>"0"</f>
        <v>0</v>
      </c>
      <c r="H661" s="1">
        <v>38590</v>
      </c>
      <c r="I661" t="s">
        <v>221</v>
      </c>
      <c r="K661" t="s">
        <v>222</v>
      </c>
      <c r="L661" t="s">
        <v>223</v>
      </c>
      <c r="M661" t="s">
        <v>224</v>
      </c>
      <c r="N661">
        <v>2024</v>
      </c>
      <c r="O661" t="s">
        <v>225</v>
      </c>
      <c r="P661" t="s">
        <v>178</v>
      </c>
      <c r="Q661" t="s">
        <v>172</v>
      </c>
      <c r="S661">
        <v>32580426</v>
      </c>
      <c r="T661" t="s">
        <v>226</v>
      </c>
      <c r="Y661" t="str">
        <f>"01AS"</f>
        <v>01AS</v>
      </c>
      <c r="Z661" t="s">
        <v>227</v>
      </c>
      <c r="AA661" t="s">
        <v>833</v>
      </c>
      <c r="AB661" t="s">
        <v>834</v>
      </c>
      <c r="AC661" t="s">
        <v>5092</v>
      </c>
      <c r="AD661" t="s">
        <v>172</v>
      </c>
      <c r="AS661">
        <v>3.91</v>
      </c>
      <c r="AU661" t="s">
        <v>235</v>
      </c>
      <c r="AV661" t="s">
        <v>236</v>
      </c>
      <c r="AW661" t="s">
        <v>264</v>
      </c>
      <c r="BM661" t="s">
        <v>5093</v>
      </c>
      <c r="BN661" t="s">
        <v>239</v>
      </c>
      <c r="BO661" t="s">
        <v>5094</v>
      </c>
      <c r="BP661" t="s">
        <v>241</v>
      </c>
      <c r="BQ661" t="s">
        <v>195</v>
      </c>
      <c r="BS661">
        <v>14627</v>
      </c>
      <c r="CD661" t="s">
        <v>195</v>
      </c>
      <c r="CM661" t="s">
        <v>5095</v>
      </c>
      <c r="CO661" t="s">
        <v>5094</v>
      </c>
      <c r="CP661" t="s">
        <v>5096</v>
      </c>
      <c r="CQ661" t="s">
        <v>247</v>
      </c>
      <c r="CS661" t="str">
        <f>"08844-4275"</f>
        <v>08844-4275</v>
      </c>
      <c r="CT661" t="s">
        <v>244</v>
      </c>
      <c r="CU661" t="s">
        <v>5097</v>
      </c>
    </row>
    <row r="662" spans="1:151" x14ac:dyDescent="0.2">
      <c r="A662">
        <v>38266</v>
      </c>
      <c r="B662" t="s">
        <v>5098</v>
      </c>
      <c r="C662" t="s">
        <v>5099</v>
      </c>
      <c r="D662" t="s">
        <v>5100</v>
      </c>
      <c r="E662" t="s">
        <v>5101</v>
      </c>
      <c r="F662" t="s">
        <v>171</v>
      </c>
      <c r="G662" t="str">
        <f>"0"</f>
        <v>0</v>
      </c>
      <c r="H662" s="1">
        <v>37859</v>
      </c>
      <c r="I662" t="s">
        <v>173</v>
      </c>
      <c r="K662" t="s">
        <v>277</v>
      </c>
      <c r="L662" t="s">
        <v>278</v>
      </c>
      <c r="M662" t="s">
        <v>224</v>
      </c>
      <c r="N662">
        <v>2023</v>
      </c>
      <c r="O662" t="s">
        <v>597</v>
      </c>
      <c r="P662" t="s">
        <v>178</v>
      </c>
      <c r="Q662" t="s">
        <v>172</v>
      </c>
      <c r="S662">
        <v>32395518</v>
      </c>
      <c r="T662" t="s">
        <v>226</v>
      </c>
      <c r="Y662" t="str">
        <f>"06ESM"</f>
        <v>06ESM</v>
      </c>
      <c r="Z662" t="s">
        <v>1717</v>
      </c>
      <c r="AA662" t="s">
        <v>833</v>
      </c>
      <c r="AB662" t="s">
        <v>834</v>
      </c>
      <c r="AC662" t="s">
        <v>1718</v>
      </c>
      <c r="AD662" t="s">
        <v>185</v>
      </c>
      <c r="AS662">
        <v>3.97</v>
      </c>
      <c r="AU662" t="s">
        <v>472</v>
      </c>
      <c r="AV662" t="s">
        <v>473</v>
      </c>
      <c r="AW662" t="s">
        <v>264</v>
      </c>
      <c r="BO662" t="s">
        <v>5102</v>
      </c>
      <c r="BQ662" t="s">
        <v>195</v>
      </c>
      <c r="CD662" t="s">
        <v>195</v>
      </c>
      <c r="CM662" t="s">
        <v>5103</v>
      </c>
      <c r="CO662" t="s">
        <v>5102</v>
      </c>
      <c r="CP662" t="s">
        <v>5104</v>
      </c>
      <c r="CQ662" t="s">
        <v>541</v>
      </c>
      <c r="CS662" t="str">
        <f>"04611"</f>
        <v>04611</v>
      </c>
      <c r="CT662" t="s">
        <v>244</v>
      </c>
      <c r="CU662" t="s">
        <v>5105</v>
      </c>
    </row>
    <row r="663" spans="1:151" x14ac:dyDescent="0.2">
      <c r="A663">
        <v>39054</v>
      </c>
      <c r="B663" t="s">
        <v>1354</v>
      </c>
      <c r="C663" t="s">
        <v>5106</v>
      </c>
      <c r="D663" t="s">
        <v>998</v>
      </c>
      <c r="E663" t="s">
        <v>5107</v>
      </c>
      <c r="F663" t="s">
        <v>171</v>
      </c>
      <c r="G663" t="str">
        <f>"0"</f>
        <v>0</v>
      </c>
      <c r="H663" s="1">
        <v>37701</v>
      </c>
      <c r="I663" t="s">
        <v>173</v>
      </c>
      <c r="K663" t="s">
        <v>853</v>
      </c>
      <c r="L663" t="s">
        <v>854</v>
      </c>
      <c r="M663" t="s">
        <v>306</v>
      </c>
      <c r="N663">
        <v>2023</v>
      </c>
      <c r="O663" t="s">
        <v>908</v>
      </c>
      <c r="P663" t="s">
        <v>178</v>
      </c>
      <c r="Q663" t="s">
        <v>172</v>
      </c>
      <c r="S663">
        <v>31977517</v>
      </c>
      <c r="T663" t="s">
        <v>226</v>
      </c>
      <c r="Y663" t="str">
        <f>"01AS"</f>
        <v>01AS</v>
      </c>
      <c r="Z663" t="s">
        <v>499</v>
      </c>
      <c r="AA663" t="s">
        <v>320</v>
      </c>
      <c r="AB663" t="s">
        <v>321</v>
      </c>
      <c r="AC663" t="s">
        <v>2066</v>
      </c>
      <c r="AS663">
        <v>3.61</v>
      </c>
      <c r="AU663" t="s">
        <v>235</v>
      </c>
      <c r="AV663" t="s">
        <v>236</v>
      </c>
      <c r="AW663" t="s">
        <v>264</v>
      </c>
      <c r="BM663" t="s">
        <v>5108</v>
      </c>
      <c r="BN663" t="s">
        <v>239</v>
      </c>
      <c r="BO663" t="s">
        <v>5109</v>
      </c>
      <c r="BP663" t="s">
        <v>241</v>
      </c>
      <c r="BQ663" t="s">
        <v>195</v>
      </c>
      <c r="BS663">
        <v>14627</v>
      </c>
      <c r="CD663" t="s">
        <v>195</v>
      </c>
      <c r="CM663" t="s">
        <v>5110</v>
      </c>
      <c r="CO663" t="s">
        <v>5109</v>
      </c>
      <c r="CP663" t="s">
        <v>5111</v>
      </c>
      <c r="CQ663" t="s">
        <v>247</v>
      </c>
      <c r="CS663" t="str">
        <f>"07927-1557"</f>
        <v>07927-1557</v>
      </c>
      <c r="CT663" t="s">
        <v>244</v>
      </c>
      <c r="CU663" t="s">
        <v>5112</v>
      </c>
    </row>
    <row r="664" spans="1:151" x14ac:dyDescent="0.2">
      <c r="A664">
        <v>19528</v>
      </c>
      <c r="B664" t="s">
        <v>1173</v>
      </c>
      <c r="C664" t="s">
        <v>5113</v>
      </c>
      <c r="E664" t="s">
        <v>5114</v>
      </c>
      <c r="F664" t="s">
        <v>171</v>
      </c>
      <c r="G664" t="s">
        <v>172</v>
      </c>
      <c r="H664" s="1">
        <v>35119</v>
      </c>
      <c r="I664" t="s">
        <v>221</v>
      </c>
      <c r="K664" t="s">
        <v>5115</v>
      </c>
      <c r="L664" t="s">
        <v>1189</v>
      </c>
      <c r="M664" t="s">
        <v>176</v>
      </c>
      <c r="N664">
        <v>2017</v>
      </c>
      <c r="O664" t="s">
        <v>177</v>
      </c>
      <c r="P664" t="s">
        <v>178</v>
      </c>
      <c r="Q664" t="s">
        <v>172</v>
      </c>
      <c r="S664">
        <v>28808251</v>
      </c>
      <c r="T664" t="s">
        <v>196</v>
      </c>
      <c r="W664" t="s">
        <v>5116</v>
      </c>
      <c r="X664">
        <v>3019834741</v>
      </c>
      <c r="Y664" t="s">
        <v>186</v>
      </c>
      <c r="Z664" t="s">
        <v>282</v>
      </c>
      <c r="AA664">
        <v>2018</v>
      </c>
      <c r="AB664">
        <v>2018</v>
      </c>
      <c r="AC664" t="s">
        <v>3159</v>
      </c>
      <c r="AD664" t="s">
        <v>185</v>
      </c>
      <c r="AE664" t="s">
        <v>1280</v>
      </c>
      <c r="AM664" t="s">
        <v>5117</v>
      </c>
      <c r="AS664">
        <v>3.98</v>
      </c>
      <c r="AT664" t="s">
        <v>188</v>
      </c>
      <c r="AU664" t="s">
        <v>1520</v>
      </c>
      <c r="AV664" t="s">
        <v>4161</v>
      </c>
      <c r="AW664" t="s">
        <v>264</v>
      </c>
      <c r="BM664" t="s">
        <v>340</v>
      </c>
      <c r="BN664" t="s">
        <v>193</v>
      </c>
      <c r="BP664" t="s">
        <v>194</v>
      </c>
      <c r="BQ664" t="s">
        <v>195</v>
      </c>
      <c r="BS664">
        <v>14627</v>
      </c>
      <c r="BT664" t="s">
        <v>196</v>
      </c>
      <c r="BU664">
        <v>3019834741</v>
      </c>
      <c r="BZ664" t="s">
        <v>5118</v>
      </c>
      <c r="CC664" t="s">
        <v>5119</v>
      </c>
      <c r="CD664" t="s">
        <v>849</v>
      </c>
      <c r="CF664">
        <v>20854</v>
      </c>
      <c r="CG664" t="s">
        <v>196</v>
      </c>
      <c r="CH664">
        <v>3019834741</v>
      </c>
      <c r="CM664" t="s">
        <v>5120</v>
      </c>
      <c r="CN664" t="s">
        <v>193</v>
      </c>
      <c r="CP664" t="s">
        <v>194</v>
      </c>
      <c r="CQ664" t="s">
        <v>195</v>
      </c>
      <c r="CS664">
        <v>14627</v>
      </c>
      <c r="CT664" t="s">
        <v>196</v>
      </c>
      <c r="CU664">
        <v>2409945289</v>
      </c>
      <c r="ED664" t="s">
        <v>849</v>
      </c>
      <c r="EG664" t="s">
        <v>196</v>
      </c>
      <c r="EH664">
        <v>3019834741</v>
      </c>
      <c r="EM664" t="s">
        <v>5118</v>
      </c>
      <c r="EP664" t="s">
        <v>5119</v>
      </c>
      <c r="EQ664" t="s">
        <v>849</v>
      </c>
      <c r="ES664">
        <v>20854</v>
      </c>
      <c r="ET664" t="s">
        <v>196</v>
      </c>
      <c r="EU664">
        <v>3019834741</v>
      </c>
    </row>
    <row r="665" spans="1:151" x14ac:dyDescent="0.2">
      <c r="A665">
        <v>12804</v>
      </c>
      <c r="B665" t="s">
        <v>5121</v>
      </c>
      <c r="C665" t="s">
        <v>5122</v>
      </c>
      <c r="E665" t="s">
        <v>5123</v>
      </c>
      <c r="F665" t="s">
        <v>171</v>
      </c>
      <c r="G665" t="s">
        <v>172</v>
      </c>
      <c r="H665" s="1">
        <v>34093</v>
      </c>
      <c r="I665" t="s">
        <v>221</v>
      </c>
      <c r="K665" t="s">
        <v>547</v>
      </c>
      <c r="L665" t="s">
        <v>548</v>
      </c>
      <c r="M665" t="s">
        <v>306</v>
      </c>
      <c r="N665">
        <v>2015</v>
      </c>
      <c r="O665" t="s">
        <v>517</v>
      </c>
      <c r="P665" t="s">
        <v>178</v>
      </c>
      <c r="Q665" t="s">
        <v>172</v>
      </c>
      <c r="S665">
        <v>27578841</v>
      </c>
      <c r="T665" t="s">
        <v>196</v>
      </c>
      <c r="W665" t="s">
        <v>5124</v>
      </c>
      <c r="X665">
        <v>2533342969</v>
      </c>
      <c r="Y665" t="s">
        <v>186</v>
      </c>
      <c r="Z665" t="s">
        <v>183</v>
      </c>
      <c r="AA665">
        <v>2016</v>
      </c>
      <c r="AB665">
        <v>2016</v>
      </c>
      <c r="AC665" t="s">
        <v>1109</v>
      </c>
      <c r="AD665" t="s">
        <v>185</v>
      </c>
      <c r="AM665" t="s">
        <v>886</v>
      </c>
      <c r="AN665" t="s">
        <v>396</v>
      </c>
      <c r="AS665">
        <v>3.9</v>
      </c>
      <c r="AT665" t="s">
        <v>188</v>
      </c>
      <c r="AU665" t="s">
        <v>189</v>
      </c>
      <c r="AV665" t="s">
        <v>190</v>
      </c>
      <c r="AW665" t="s">
        <v>264</v>
      </c>
      <c r="BM665" t="s">
        <v>5125</v>
      </c>
      <c r="BN665" t="s">
        <v>487</v>
      </c>
      <c r="BP665" t="s">
        <v>194</v>
      </c>
      <c r="BQ665" t="s">
        <v>195</v>
      </c>
      <c r="BS665">
        <v>14627</v>
      </c>
      <c r="BT665" t="s">
        <v>196</v>
      </c>
      <c r="BU665">
        <v>2532493683</v>
      </c>
      <c r="BZ665" t="s">
        <v>5126</v>
      </c>
      <c r="CC665" t="s">
        <v>5127</v>
      </c>
      <c r="CD665" t="s">
        <v>1433</v>
      </c>
      <c r="CF665">
        <v>98031</v>
      </c>
      <c r="CG665" t="s">
        <v>196</v>
      </c>
      <c r="CH665">
        <v>2536391890</v>
      </c>
      <c r="CM665" t="s">
        <v>5128</v>
      </c>
      <c r="CP665" t="s">
        <v>194</v>
      </c>
      <c r="CQ665" t="s">
        <v>195</v>
      </c>
      <c r="CS665">
        <v>14627</v>
      </c>
      <c r="CT665" t="s">
        <v>196</v>
      </c>
      <c r="CU665">
        <v>2532493683</v>
      </c>
      <c r="EM665" t="s">
        <v>5126</v>
      </c>
      <c r="EP665" t="s">
        <v>5127</v>
      </c>
      <c r="EQ665" t="s">
        <v>1433</v>
      </c>
      <c r="ES665">
        <v>98031</v>
      </c>
      <c r="ET665" t="s">
        <v>196</v>
      </c>
      <c r="EU665">
        <v>2536391890</v>
      </c>
    </row>
    <row r="666" spans="1:151" x14ac:dyDescent="0.2">
      <c r="A666">
        <v>19592</v>
      </c>
      <c r="B666" t="s">
        <v>5129</v>
      </c>
      <c r="C666" t="s">
        <v>5130</v>
      </c>
      <c r="D666" t="s">
        <v>5131</v>
      </c>
      <c r="E666" t="s">
        <v>5132</v>
      </c>
      <c r="F666" t="s">
        <v>171</v>
      </c>
      <c r="G666" t="s">
        <v>172</v>
      </c>
      <c r="H666" s="1">
        <v>35149</v>
      </c>
      <c r="I666" t="s">
        <v>173</v>
      </c>
      <c r="K666" t="s">
        <v>3465</v>
      </c>
      <c r="M666" t="s">
        <v>176</v>
      </c>
      <c r="N666">
        <v>2017</v>
      </c>
      <c r="O666" t="s">
        <v>177</v>
      </c>
      <c r="P666" t="s">
        <v>363</v>
      </c>
      <c r="Q666" t="s">
        <v>172</v>
      </c>
      <c r="S666">
        <v>28894971</v>
      </c>
      <c r="T666" t="s">
        <v>4567</v>
      </c>
      <c r="U666" t="s">
        <v>180</v>
      </c>
      <c r="V666" s="2">
        <v>43240</v>
      </c>
      <c r="W666" t="s">
        <v>5133</v>
      </c>
      <c r="X666">
        <v>5218115888257</v>
      </c>
      <c r="Y666" t="s">
        <v>182</v>
      </c>
      <c r="Z666" t="s">
        <v>183</v>
      </c>
      <c r="AA666">
        <v>2018</v>
      </c>
      <c r="AB666">
        <v>2018</v>
      </c>
      <c r="AC666" t="s">
        <v>208</v>
      </c>
      <c r="AD666" t="s">
        <v>185</v>
      </c>
      <c r="AM666" t="s">
        <v>187</v>
      </c>
      <c r="AS666">
        <v>3.1</v>
      </c>
      <c r="AT666" t="s">
        <v>188</v>
      </c>
      <c r="AU666" t="s">
        <v>189</v>
      </c>
      <c r="AV666" t="s">
        <v>190</v>
      </c>
      <c r="AW666" t="s">
        <v>191</v>
      </c>
      <c r="BM666" t="s">
        <v>5134</v>
      </c>
      <c r="BN666" t="s">
        <v>193</v>
      </c>
      <c r="BP666" t="s">
        <v>194</v>
      </c>
      <c r="BQ666" t="s">
        <v>195</v>
      </c>
      <c r="BS666">
        <v>14627</v>
      </c>
      <c r="BT666" t="s">
        <v>196</v>
      </c>
      <c r="BU666">
        <v>2247037283</v>
      </c>
      <c r="CM666" t="s">
        <v>5135</v>
      </c>
      <c r="CP666" t="s">
        <v>194</v>
      </c>
      <c r="CQ666" t="s">
        <v>195</v>
      </c>
      <c r="CS666">
        <v>14611</v>
      </c>
      <c r="CT666" t="s">
        <v>196</v>
      </c>
      <c r="CU666">
        <v>2247037283</v>
      </c>
    </row>
    <row r="667" spans="1:151" x14ac:dyDescent="0.2">
      <c r="A667">
        <v>19737</v>
      </c>
      <c r="B667" t="s">
        <v>5129</v>
      </c>
      <c r="C667" t="s">
        <v>5130</v>
      </c>
      <c r="D667" t="s">
        <v>5131</v>
      </c>
      <c r="E667" t="s">
        <v>5132</v>
      </c>
      <c r="F667" t="s">
        <v>171</v>
      </c>
      <c r="G667" t="s">
        <v>172</v>
      </c>
      <c r="H667" s="1">
        <v>35149</v>
      </c>
      <c r="I667" t="s">
        <v>173</v>
      </c>
      <c r="K667" t="s">
        <v>4354</v>
      </c>
      <c r="L667" t="s">
        <v>4355</v>
      </c>
      <c r="M667" t="s">
        <v>176</v>
      </c>
      <c r="N667">
        <v>2017</v>
      </c>
      <c r="O667" t="s">
        <v>177</v>
      </c>
      <c r="P667" t="s">
        <v>178</v>
      </c>
      <c r="Q667" t="s">
        <v>172</v>
      </c>
      <c r="S667">
        <v>28894971</v>
      </c>
      <c r="T667" t="s">
        <v>4567</v>
      </c>
      <c r="U667" t="s">
        <v>180</v>
      </c>
      <c r="V667" s="2">
        <v>43240</v>
      </c>
      <c r="W667" t="s">
        <v>5133</v>
      </c>
      <c r="X667">
        <v>5218115888257</v>
      </c>
      <c r="Y667" t="s">
        <v>182</v>
      </c>
      <c r="Z667" t="s">
        <v>183</v>
      </c>
      <c r="AA667">
        <v>2018</v>
      </c>
      <c r="AB667">
        <v>2018</v>
      </c>
      <c r="AC667" t="s">
        <v>208</v>
      </c>
      <c r="AD667" t="s">
        <v>185</v>
      </c>
      <c r="AM667" t="s">
        <v>187</v>
      </c>
      <c r="AS667">
        <v>3.1</v>
      </c>
      <c r="AT667" t="s">
        <v>188</v>
      </c>
      <c r="AU667" t="s">
        <v>189</v>
      </c>
      <c r="AV667" t="s">
        <v>190</v>
      </c>
      <c r="AW667" t="s">
        <v>191</v>
      </c>
      <c r="BM667" t="s">
        <v>5134</v>
      </c>
      <c r="BN667" t="s">
        <v>193</v>
      </c>
      <c r="BP667" t="s">
        <v>194</v>
      </c>
      <c r="BQ667" t="s">
        <v>195</v>
      </c>
      <c r="BS667">
        <v>14627</v>
      </c>
      <c r="BT667" t="s">
        <v>196</v>
      </c>
      <c r="BU667">
        <v>2247037283</v>
      </c>
      <c r="CM667" t="s">
        <v>5135</v>
      </c>
      <c r="CP667" t="s">
        <v>194</v>
      </c>
      <c r="CQ667" t="s">
        <v>195</v>
      </c>
      <c r="CS667">
        <v>14611</v>
      </c>
      <c r="CT667" t="s">
        <v>196</v>
      </c>
      <c r="CU667">
        <v>2247037283</v>
      </c>
    </row>
    <row r="668" spans="1:151" x14ac:dyDescent="0.2">
      <c r="A668">
        <v>13173</v>
      </c>
      <c r="B668" t="s">
        <v>5136</v>
      </c>
      <c r="C668" t="s">
        <v>5137</v>
      </c>
      <c r="E668" t="s">
        <v>5138</v>
      </c>
      <c r="F668" t="s">
        <v>171</v>
      </c>
      <c r="G668" t="s">
        <v>172</v>
      </c>
      <c r="H668" s="1">
        <v>34925</v>
      </c>
      <c r="I668" t="s">
        <v>221</v>
      </c>
      <c r="K668" t="s">
        <v>5139</v>
      </c>
      <c r="L668" t="s">
        <v>633</v>
      </c>
      <c r="M668" t="s">
        <v>176</v>
      </c>
      <c r="N668">
        <v>2016</v>
      </c>
      <c r="O668" t="s">
        <v>634</v>
      </c>
      <c r="P668" t="s">
        <v>178</v>
      </c>
      <c r="Q668" t="s">
        <v>172</v>
      </c>
      <c r="S668">
        <v>28206231</v>
      </c>
      <c r="T668" t="s">
        <v>196</v>
      </c>
      <c r="W668" t="s">
        <v>5140</v>
      </c>
      <c r="X668">
        <v>9176200272</v>
      </c>
      <c r="Y668" t="s">
        <v>186</v>
      </c>
      <c r="Z668" t="s">
        <v>282</v>
      </c>
      <c r="AA668">
        <v>2017</v>
      </c>
      <c r="AB668">
        <v>2017</v>
      </c>
      <c r="AC668" t="s">
        <v>1109</v>
      </c>
      <c r="AD668" t="s">
        <v>185</v>
      </c>
      <c r="AE668" t="s">
        <v>636</v>
      </c>
      <c r="AS668">
        <v>3.14</v>
      </c>
      <c r="AT668" t="s">
        <v>188</v>
      </c>
      <c r="AU668" t="s">
        <v>189</v>
      </c>
      <c r="AV668" t="s">
        <v>190</v>
      </c>
      <c r="AW668" t="s">
        <v>210</v>
      </c>
      <c r="BM668" t="s">
        <v>5141</v>
      </c>
      <c r="BN668" t="s">
        <v>193</v>
      </c>
      <c r="BP668" t="s">
        <v>194</v>
      </c>
      <c r="BQ668" t="s">
        <v>195</v>
      </c>
      <c r="BS668">
        <v>14627</v>
      </c>
      <c r="BT668" t="s">
        <v>196</v>
      </c>
      <c r="BU668">
        <v>4256224239</v>
      </c>
      <c r="BZ668" t="s">
        <v>5142</v>
      </c>
      <c r="CC668" t="s">
        <v>5143</v>
      </c>
      <c r="CD668" t="s">
        <v>195</v>
      </c>
      <c r="CF668">
        <v>11373</v>
      </c>
      <c r="CG668" t="s">
        <v>196</v>
      </c>
      <c r="CH668">
        <v>7187848768</v>
      </c>
      <c r="CM668" t="s">
        <v>5142</v>
      </c>
      <c r="CP668" t="s">
        <v>5143</v>
      </c>
      <c r="CQ668" t="s">
        <v>195</v>
      </c>
      <c r="CS668">
        <v>11373</v>
      </c>
      <c r="CT668" t="s">
        <v>196</v>
      </c>
      <c r="CU668">
        <v>4256224239</v>
      </c>
      <c r="ED668" t="s">
        <v>195</v>
      </c>
      <c r="EG668" t="s">
        <v>196</v>
      </c>
      <c r="EH668">
        <v>7187848768</v>
      </c>
      <c r="EM668" t="s">
        <v>5142</v>
      </c>
      <c r="EP668" t="s">
        <v>5143</v>
      </c>
      <c r="EQ668" t="s">
        <v>195</v>
      </c>
      <c r="ES668">
        <v>11373</v>
      </c>
      <c r="ET668" t="s">
        <v>196</v>
      </c>
      <c r="EU668">
        <v>7187848768</v>
      </c>
    </row>
    <row r="669" spans="1:151" x14ac:dyDescent="0.2">
      <c r="A669">
        <v>45563</v>
      </c>
      <c r="B669" t="s">
        <v>5144</v>
      </c>
      <c r="C669" t="s">
        <v>5145</v>
      </c>
      <c r="D669" t="s">
        <v>5146</v>
      </c>
      <c r="E669" t="s">
        <v>5147</v>
      </c>
      <c r="F669" t="s">
        <v>171</v>
      </c>
      <c r="G669" t="str">
        <f>"0"</f>
        <v>0</v>
      </c>
      <c r="H669" s="1">
        <v>27821</v>
      </c>
      <c r="I669" t="s">
        <v>173</v>
      </c>
      <c r="K669" t="s">
        <v>5148</v>
      </c>
      <c r="L669" t="s">
        <v>5149</v>
      </c>
      <c r="M669" t="s">
        <v>176</v>
      </c>
      <c r="N669">
        <v>2025</v>
      </c>
      <c r="O669" t="s">
        <v>677</v>
      </c>
      <c r="P669" t="s">
        <v>178</v>
      </c>
      <c r="Q669" t="s">
        <v>172</v>
      </c>
      <c r="S669">
        <v>32647129</v>
      </c>
      <c r="T669" t="s">
        <v>2238</v>
      </c>
      <c r="Y669" t="str">
        <f>"02SBS"</f>
        <v>02SBS</v>
      </c>
      <c r="Z669" t="s">
        <v>258</v>
      </c>
      <c r="AA669" t="s">
        <v>259</v>
      </c>
      <c r="AB669" t="s">
        <v>260</v>
      </c>
      <c r="AC669" t="s">
        <v>4104</v>
      </c>
      <c r="AD669" t="s">
        <v>185</v>
      </c>
      <c r="AS669">
        <v>3.65</v>
      </c>
      <c r="AU669" t="s">
        <v>3009</v>
      </c>
      <c r="AV669" t="s">
        <v>236</v>
      </c>
      <c r="AW669" t="s">
        <v>237</v>
      </c>
      <c r="BO669" t="s">
        <v>5150</v>
      </c>
      <c r="BQ669" t="s">
        <v>195</v>
      </c>
      <c r="CD669" t="s">
        <v>195</v>
      </c>
      <c r="CM669" t="s">
        <v>5151</v>
      </c>
      <c r="CO669" t="s">
        <v>5150</v>
      </c>
      <c r="CP669" t="s">
        <v>241</v>
      </c>
      <c r="CQ669" t="s">
        <v>247</v>
      </c>
      <c r="CS669" t="s">
        <v>5152</v>
      </c>
      <c r="CT669" t="s">
        <v>244</v>
      </c>
      <c r="CU669" t="s">
        <v>5153</v>
      </c>
    </row>
    <row r="670" spans="1:151" x14ac:dyDescent="0.2">
      <c r="A670">
        <v>41434</v>
      </c>
      <c r="B670" t="s">
        <v>2046</v>
      </c>
      <c r="C670" t="s">
        <v>5154</v>
      </c>
      <c r="D670" t="s">
        <v>5155</v>
      </c>
      <c r="E670" t="s">
        <v>5156</v>
      </c>
      <c r="F670" t="s">
        <v>171</v>
      </c>
      <c r="G670" t="str">
        <f>"0"</f>
        <v>0</v>
      </c>
      <c r="H670" s="1">
        <v>37524</v>
      </c>
      <c r="I670" t="s">
        <v>173</v>
      </c>
      <c r="K670" t="s">
        <v>466</v>
      </c>
      <c r="L670" t="s">
        <v>467</v>
      </c>
      <c r="M670" t="s">
        <v>224</v>
      </c>
      <c r="N670">
        <v>2024</v>
      </c>
      <c r="O670" t="s">
        <v>225</v>
      </c>
      <c r="P670" t="s">
        <v>178</v>
      </c>
      <c r="Q670" t="s">
        <v>172</v>
      </c>
      <c r="S670">
        <v>32081961</v>
      </c>
      <c r="T670" t="s">
        <v>226</v>
      </c>
      <c r="Y670" t="str">
        <f>"01AS"</f>
        <v>01AS</v>
      </c>
      <c r="Z670" t="s">
        <v>227</v>
      </c>
      <c r="AA670" t="s">
        <v>320</v>
      </c>
      <c r="AB670" t="s">
        <v>321</v>
      </c>
      <c r="AC670" t="s">
        <v>656</v>
      </c>
      <c r="AD670" t="s">
        <v>185</v>
      </c>
      <c r="AS670">
        <v>3.68</v>
      </c>
      <c r="AU670" t="s">
        <v>472</v>
      </c>
      <c r="AV670" t="s">
        <v>823</v>
      </c>
      <c r="AW670" t="s">
        <v>264</v>
      </c>
      <c r="BO670" t="s">
        <v>5157</v>
      </c>
      <c r="BQ670" t="s">
        <v>195</v>
      </c>
      <c r="CD670" t="s">
        <v>195</v>
      </c>
      <c r="CM670" t="s">
        <v>5158</v>
      </c>
      <c r="CO670" t="s">
        <v>5157</v>
      </c>
      <c r="CP670" t="s">
        <v>5159</v>
      </c>
      <c r="CQ670" t="s">
        <v>541</v>
      </c>
      <c r="CS670" t="str">
        <f>"02482-7009"</f>
        <v>02482-7009</v>
      </c>
      <c r="CT670" t="s">
        <v>244</v>
      </c>
      <c r="CU670" t="s">
        <v>5160</v>
      </c>
    </row>
    <row r="671" spans="1:151" x14ac:dyDescent="0.2">
      <c r="A671">
        <v>45577</v>
      </c>
      <c r="B671" t="s">
        <v>2046</v>
      </c>
      <c r="C671" t="s">
        <v>5154</v>
      </c>
      <c r="D671" t="s">
        <v>5155</v>
      </c>
      <c r="E671" t="s">
        <v>5156</v>
      </c>
      <c r="F671" t="s">
        <v>171</v>
      </c>
      <c r="G671" t="str">
        <f>"0"</f>
        <v>0</v>
      </c>
      <c r="H671" s="1">
        <v>37524</v>
      </c>
      <c r="I671" t="s">
        <v>173</v>
      </c>
      <c r="K671" t="s">
        <v>1345</v>
      </c>
      <c r="L671" t="s">
        <v>2201</v>
      </c>
      <c r="M671" t="s">
        <v>255</v>
      </c>
      <c r="N671" t="s">
        <v>1165</v>
      </c>
      <c r="O671" t="s">
        <v>1214</v>
      </c>
      <c r="P671" t="s">
        <v>178</v>
      </c>
      <c r="Q671" t="s">
        <v>172</v>
      </c>
      <c r="S671">
        <v>32081961</v>
      </c>
      <c r="T671" t="s">
        <v>226</v>
      </c>
      <c r="Y671" t="str">
        <f>"01AS"</f>
        <v>01AS</v>
      </c>
      <c r="Z671" t="s">
        <v>227</v>
      </c>
      <c r="AA671" t="s">
        <v>320</v>
      </c>
      <c r="AB671" t="s">
        <v>321</v>
      </c>
      <c r="AC671" t="s">
        <v>656</v>
      </c>
      <c r="AD671" t="s">
        <v>185</v>
      </c>
      <c r="AS671">
        <v>3.68</v>
      </c>
      <c r="AU671" t="s">
        <v>472</v>
      </c>
      <c r="AV671" t="s">
        <v>823</v>
      </c>
      <c r="AW671" t="s">
        <v>264</v>
      </c>
      <c r="BO671" t="s">
        <v>5157</v>
      </c>
      <c r="BQ671" t="s">
        <v>195</v>
      </c>
      <c r="CD671" t="s">
        <v>195</v>
      </c>
      <c r="CM671" t="s">
        <v>5158</v>
      </c>
      <c r="CO671" t="s">
        <v>5157</v>
      </c>
      <c r="CP671" t="s">
        <v>5159</v>
      </c>
      <c r="CQ671" t="s">
        <v>541</v>
      </c>
      <c r="CS671" t="str">
        <f>"02482-7009"</f>
        <v>02482-7009</v>
      </c>
      <c r="CT671" t="s">
        <v>244</v>
      </c>
      <c r="CU671" t="s">
        <v>5160</v>
      </c>
    </row>
    <row r="672" spans="1:151" x14ac:dyDescent="0.2">
      <c r="A672">
        <v>29955</v>
      </c>
      <c r="B672" t="s">
        <v>1791</v>
      </c>
      <c r="C672" t="s">
        <v>5161</v>
      </c>
      <c r="D672" t="s">
        <v>1216</v>
      </c>
      <c r="E672" t="s">
        <v>5162</v>
      </c>
      <c r="F672" t="s">
        <v>5163</v>
      </c>
      <c r="G672" t="s">
        <v>172</v>
      </c>
      <c r="H672" s="1">
        <v>36411</v>
      </c>
      <c r="I672" t="s">
        <v>173</v>
      </c>
      <c r="K672" t="s">
        <v>304</v>
      </c>
      <c r="L672" t="s">
        <v>305</v>
      </c>
      <c r="M672" t="s">
        <v>176</v>
      </c>
      <c r="N672">
        <v>2020</v>
      </c>
      <c r="O672" t="s">
        <v>978</v>
      </c>
      <c r="P672" t="s">
        <v>979</v>
      </c>
      <c r="Q672" t="s">
        <v>172</v>
      </c>
      <c r="S672">
        <v>30615243</v>
      </c>
      <c r="T672" t="s">
        <v>226</v>
      </c>
      <c r="Y672" t="str">
        <f>"01AS"</f>
        <v>01AS</v>
      </c>
      <c r="Z672" t="s">
        <v>499</v>
      </c>
      <c r="AA672" t="s">
        <v>320</v>
      </c>
      <c r="AB672" t="s">
        <v>321</v>
      </c>
      <c r="AC672" t="s">
        <v>1334</v>
      </c>
      <c r="AD672" t="s">
        <v>185</v>
      </c>
      <c r="AF672" t="s">
        <v>426</v>
      </c>
      <c r="AG672" t="s">
        <v>729</v>
      </c>
      <c r="AJ672" t="s">
        <v>3310</v>
      </c>
      <c r="AK672" t="s">
        <v>185</v>
      </c>
      <c r="AL672" t="s">
        <v>1236</v>
      </c>
      <c r="AS672">
        <v>3.34</v>
      </c>
      <c r="AT672" t="s">
        <v>1261</v>
      </c>
      <c r="AV672" t="s">
        <v>473</v>
      </c>
      <c r="AW672" t="s">
        <v>264</v>
      </c>
      <c r="BM672" t="s">
        <v>5164</v>
      </c>
      <c r="BN672" t="s">
        <v>239</v>
      </c>
      <c r="BO672" t="s">
        <v>4735</v>
      </c>
      <c r="BP672" t="s">
        <v>241</v>
      </c>
      <c r="BQ672" t="s">
        <v>195</v>
      </c>
      <c r="BS672">
        <v>14627</v>
      </c>
      <c r="CD672" t="s">
        <v>195</v>
      </c>
      <c r="CM672" t="s">
        <v>5165</v>
      </c>
      <c r="CO672" t="s">
        <v>4735</v>
      </c>
      <c r="CP672" t="s">
        <v>1401</v>
      </c>
      <c r="CQ672" t="s">
        <v>247</v>
      </c>
      <c r="CS672">
        <v>14534</v>
      </c>
      <c r="CT672" t="s">
        <v>244</v>
      </c>
      <c r="CU672" t="s">
        <v>5166</v>
      </c>
    </row>
    <row r="673" spans="1:151" x14ac:dyDescent="0.2">
      <c r="A673">
        <v>21003</v>
      </c>
      <c r="B673" t="s">
        <v>4848</v>
      </c>
      <c r="C673" t="s">
        <v>5167</v>
      </c>
      <c r="D673" t="s">
        <v>5168</v>
      </c>
      <c r="E673" t="s">
        <v>5169</v>
      </c>
      <c r="F673" t="s">
        <v>171</v>
      </c>
      <c r="G673" t="s">
        <v>172</v>
      </c>
      <c r="H673" s="1">
        <v>34731</v>
      </c>
      <c r="I673" t="s">
        <v>221</v>
      </c>
      <c r="K673" t="s">
        <v>2435</v>
      </c>
      <c r="M673" t="s">
        <v>5170</v>
      </c>
      <c r="N673">
        <v>2017</v>
      </c>
      <c r="O673" t="s">
        <v>5171</v>
      </c>
      <c r="P673" t="s">
        <v>178</v>
      </c>
      <c r="Q673" t="s">
        <v>172</v>
      </c>
      <c r="S673">
        <v>28276319</v>
      </c>
      <c r="T673" t="s">
        <v>196</v>
      </c>
      <c r="W673" t="s">
        <v>5172</v>
      </c>
      <c r="X673">
        <v>5182312389</v>
      </c>
      <c r="Y673" t="s">
        <v>182</v>
      </c>
      <c r="Z673" t="s">
        <v>183</v>
      </c>
      <c r="AA673">
        <v>2017</v>
      </c>
      <c r="AB673">
        <v>2017</v>
      </c>
      <c r="AC673" t="s">
        <v>184</v>
      </c>
      <c r="AD673" t="s">
        <v>185</v>
      </c>
      <c r="AM673" t="s">
        <v>413</v>
      </c>
      <c r="AS673">
        <v>3.49</v>
      </c>
      <c r="AT673" t="s">
        <v>188</v>
      </c>
      <c r="AU673" t="s">
        <v>189</v>
      </c>
      <c r="AV673" t="s">
        <v>190</v>
      </c>
      <c r="AW673" t="s">
        <v>237</v>
      </c>
      <c r="BM673" t="s">
        <v>5173</v>
      </c>
      <c r="BN673" t="s">
        <v>193</v>
      </c>
      <c r="BP673" t="s">
        <v>194</v>
      </c>
      <c r="BQ673" t="s">
        <v>195</v>
      </c>
      <c r="BS673">
        <v>14627</v>
      </c>
      <c r="BT673" t="s">
        <v>196</v>
      </c>
      <c r="BU673">
        <v>5182315515</v>
      </c>
      <c r="BZ673" t="s">
        <v>5174</v>
      </c>
      <c r="CC673" t="s">
        <v>5175</v>
      </c>
      <c r="CD673" t="s">
        <v>195</v>
      </c>
      <c r="CF673">
        <v>12157</v>
      </c>
      <c r="CG673" t="s">
        <v>196</v>
      </c>
      <c r="CH673">
        <v>5182957775</v>
      </c>
      <c r="CM673" t="s">
        <v>1509</v>
      </c>
      <c r="CN673" t="s">
        <v>5176</v>
      </c>
      <c r="CP673" t="s">
        <v>194</v>
      </c>
      <c r="CQ673" t="s">
        <v>195</v>
      </c>
      <c r="CS673">
        <v>14627</v>
      </c>
      <c r="CT673" t="s">
        <v>196</v>
      </c>
      <c r="CU673">
        <v>5182315515</v>
      </c>
      <c r="EM673" t="s">
        <v>5174</v>
      </c>
      <c r="EP673" t="s">
        <v>5175</v>
      </c>
      <c r="EQ673" t="s">
        <v>195</v>
      </c>
      <c r="ES673">
        <v>12157</v>
      </c>
      <c r="ET673" t="s">
        <v>196</v>
      </c>
      <c r="EU673">
        <v>5182957775</v>
      </c>
    </row>
    <row r="674" spans="1:151" x14ac:dyDescent="0.2">
      <c r="A674">
        <v>13248</v>
      </c>
      <c r="B674" t="s">
        <v>4848</v>
      </c>
      <c r="C674" t="s">
        <v>5167</v>
      </c>
      <c r="D674" t="s">
        <v>5168</v>
      </c>
      <c r="E674" t="s">
        <v>5169</v>
      </c>
      <c r="F674" t="s">
        <v>171</v>
      </c>
      <c r="G674" t="s">
        <v>172</v>
      </c>
      <c r="H674" s="1">
        <v>34731</v>
      </c>
      <c r="I674" t="s">
        <v>221</v>
      </c>
      <c r="K674" t="s">
        <v>515</v>
      </c>
      <c r="L674" t="s">
        <v>516</v>
      </c>
      <c r="M674" t="s">
        <v>176</v>
      </c>
      <c r="N674">
        <v>2016</v>
      </c>
      <c r="O674" t="s">
        <v>634</v>
      </c>
      <c r="P674" t="s">
        <v>178</v>
      </c>
      <c r="Q674" t="s">
        <v>172</v>
      </c>
      <c r="S674">
        <v>28276319</v>
      </c>
      <c r="T674" t="s">
        <v>196</v>
      </c>
      <c r="W674" t="s">
        <v>5172</v>
      </c>
      <c r="X674">
        <v>5182312389</v>
      </c>
      <c r="Y674" t="s">
        <v>182</v>
      </c>
      <c r="Z674" t="s">
        <v>183</v>
      </c>
      <c r="AA674">
        <v>2017</v>
      </c>
      <c r="AB674">
        <v>2017</v>
      </c>
      <c r="AC674" t="s">
        <v>184</v>
      </c>
      <c r="AD674" t="s">
        <v>185</v>
      </c>
      <c r="AM674" t="s">
        <v>413</v>
      </c>
      <c r="AS674">
        <v>3.49</v>
      </c>
      <c r="AT674" t="s">
        <v>188</v>
      </c>
      <c r="AU674" t="s">
        <v>189</v>
      </c>
      <c r="AV674" t="s">
        <v>190</v>
      </c>
      <c r="AW674" t="s">
        <v>237</v>
      </c>
      <c r="BM674" t="s">
        <v>5173</v>
      </c>
      <c r="BN674" t="s">
        <v>193</v>
      </c>
      <c r="BP674" t="s">
        <v>194</v>
      </c>
      <c r="BQ674" t="s">
        <v>195</v>
      </c>
      <c r="BS674">
        <v>14627</v>
      </c>
      <c r="BT674" t="s">
        <v>196</v>
      </c>
      <c r="BU674">
        <v>5182315515</v>
      </c>
      <c r="BZ674" t="s">
        <v>5174</v>
      </c>
      <c r="CC674" t="s">
        <v>5175</v>
      </c>
      <c r="CD674" t="s">
        <v>195</v>
      </c>
      <c r="CF674">
        <v>12157</v>
      </c>
      <c r="CG674" t="s">
        <v>196</v>
      </c>
      <c r="CH674">
        <v>5182957775</v>
      </c>
      <c r="CM674" t="s">
        <v>1509</v>
      </c>
      <c r="CN674" t="s">
        <v>5176</v>
      </c>
      <c r="CP674" t="s">
        <v>194</v>
      </c>
      <c r="CQ674" t="s">
        <v>195</v>
      </c>
      <c r="CS674">
        <v>14627</v>
      </c>
      <c r="CT674" t="s">
        <v>196</v>
      </c>
      <c r="CU674">
        <v>5182315515</v>
      </c>
      <c r="EM674" t="s">
        <v>5174</v>
      </c>
      <c r="EP674" t="s">
        <v>5175</v>
      </c>
      <c r="EQ674" t="s">
        <v>195</v>
      </c>
      <c r="ES674">
        <v>12157</v>
      </c>
      <c r="ET674" t="s">
        <v>196</v>
      </c>
      <c r="EU674">
        <v>5182957775</v>
      </c>
    </row>
    <row r="675" spans="1:151" x14ac:dyDescent="0.2">
      <c r="A675">
        <v>26692</v>
      </c>
      <c r="B675" t="s">
        <v>1144</v>
      </c>
      <c r="C675" t="s">
        <v>5177</v>
      </c>
      <c r="D675" t="s">
        <v>880</v>
      </c>
      <c r="E675" t="s">
        <v>5178</v>
      </c>
      <c r="F675" t="s">
        <v>171</v>
      </c>
      <c r="G675" t="s">
        <v>172</v>
      </c>
      <c r="H675" s="1">
        <v>35917</v>
      </c>
      <c r="I675" t="s">
        <v>173</v>
      </c>
      <c r="K675" t="s">
        <v>352</v>
      </c>
      <c r="L675" t="s">
        <v>353</v>
      </c>
      <c r="M675" t="s">
        <v>224</v>
      </c>
      <c r="N675">
        <v>2019</v>
      </c>
      <c r="O675" t="s">
        <v>279</v>
      </c>
      <c r="P675" t="s">
        <v>178</v>
      </c>
      <c r="Q675" t="s">
        <v>172</v>
      </c>
      <c r="S675">
        <v>29924516</v>
      </c>
      <c r="T675" t="s">
        <v>196</v>
      </c>
      <c r="W675" t="s">
        <v>5179</v>
      </c>
      <c r="X675">
        <v>5028279625</v>
      </c>
      <c r="Y675" t="s">
        <v>186</v>
      </c>
      <c r="Z675" t="s">
        <v>183</v>
      </c>
      <c r="AA675">
        <v>2020</v>
      </c>
      <c r="AB675">
        <v>2020</v>
      </c>
      <c r="AC675" t="s">
        <v>1191</v>
      </c>
      <c r="AD675" t="s">
        <v>172</v>
      </c>
      <c r="AS675">
        <v>3.21</v>
      </c>
      <c r="AT675" t="s">
        <v>188</v>
      </c>
      <c r="AU675" t="s">
        <v>189</v>
      </c>
      <c r="AV675" t="s">
        <v>190</v>
      </c>
      <c r="AW675" t="s">
        <v>715</v>
      </c>
      <c r="BM675" t="s">
        <v>5180</v>
      </c>
      <c r="BN675" t="s">
        <v>193</v>
      </c>
      <c r="BP675" t="s">
        <v>194</v>
      </c>
      <c r="BQ675" t="s">
        <v>195</v>
      </c>
      <c r="BS675">
        <v>14627</v>
      </c>
      <c r="BT675" t="s">
        <v>196</v>
      </c>
      <c r="BU675">
        <v>5854849966</v>
      </c>
      <c r="BZ675" t="s">
        <v>5181</v>
      </c>
      <c r="CC675" t="s">
        <v>5182</v>
      </c>
      <c r="CD675" t="s">
        <v>5183</v>
      </c>
      <c r="CF675">
        <v>40004</v>
      </c>
      <c r="CG675" t="s">
        <v>196</v>
      </c>
      <c r="CH675">
        <v>5027710503</v>
      </c>
      <c r="CM675" t="s">
        <v>5184</v>
      </c>
      <c r="CP675" t="s">
        <v>194</v>
      </c>
      <c r="CQ675" t="s">
        <v>195</v>
      </c>
      <c r="CS675">
        <v>14627</v>
      </c>
      <c r="CT675" t="s">
        <v>196</v>
      </c>
      <c r="CU675">
        <v>5852019363</v>
      </c>
      <c r="DZ675" t="s">
        <v>5185</v>
      </c>
      <c r="EC675" t="s">
        <v>5186</v>
      </c>
      <c r="ED675" t="s">
        <v>5183</v>
      </c>
      <c r="EF675">
        <v>40004</v>
      </c>
      <c r="EG675" t="s">
        <v>196</v>
      </c>
      <c r="EH675">
        <v>5027710503</v>
      </c>
      <c r="EM675" t="s">
        <v>5181</v>
      </c>
      <c r="EP675" t="s">
        <v>5182</v>
      </c>
      <c r="EQ675" t="s">
        <v>5183</v>
      </c>
      <c r="ES675">
        <v>40004</v>
      </c>
      <c r="ET675" t="s">
        <v>196</v>
      </c>
      <c r="EU675">
        <v>5027710503</v>
      </c>
    </row>
    <row r="676" spans="1:151" x14ac:dyDescent="0.2">
      <c r="A676">
        <v>33867</v>
      </c>
      <c r="B676" t="s">
        <v>5187</v>
      </c>
      <c r="C676" t="s">
        <v>5188</v>
      </c>
      <c r="E676" t="s">
        <v>5189</v>
      </c>
      <c r="F676" t="s">
        <v>171</v>
      </c>
      <c r="G676" t="s">
        <v>172</v>
      </c>
      <c r="H676" s="1">
        <v>36684</v>
      </c>
      <c r="I676" t="s">
        <v>221</v>
      </c>
      <c r="K676" t="s">
        <v>1377</v>
      </c>
      <c r="L676" t="s">
        <v>1378</v>
      </c>
      <c r="M676" t="s">
        <v>306</v>
      </c>
      <c r="N676">
        <v>2020</v>
      </c>
      <c r="O676" t="s">
        <v>1379</v>
      </c>
      <c r="P676" t="s">
        <v>509</v>
      </c>
      <c r="Q676" t="s">
        <v>172</v>
      </c>
      <c r="S676">
        <v>31318433</v>
      </c>
      <c r="T676" t="s">
        <v>1382</v>
      </c>
      <c r="U676" t="s">
        <v>424</v>
      </c>
      <c r="Y676" t="str">
        <f>"01AS"</f>
        <v>01AS</v>
      </c>
      <c r="Z676" t="s">
        <v>499</v>
      </c>
      <c r="AA676" t="s">
        <v>228</v>
      </c>
      <c r="AB676" t="s">
        <v>229</v>
      </c>
      <c r="AC676" t="s">
        <v>428</v>
      </c>
      <c r="AD676" t="s">
        <v>185</v>
      </c>
      <c r="AE676" t="s">
        <v>1334</v>
      </c>
      <c r="AS676">
        <v>3.79</v>
      </c>
      <c r="AT676" t="s">
        <v>429</v>
      </c>
      <c r="AU676" t="s">
        <v>235</v>
      </c>
      <c r="AV676" t="s">
        <v>236</v>
      </c>
      <c r="AW676" t="s">
        <v>430</v>
      </c>
      <c r="BM676" t="s">
        <v>5190</v>
      </c>
      <c r="BN676" t="s">
        <v>239</v>
      </c>
      <c r="BO676" t="s">
        <v>4702</v>
      </c>
      <c r="BP676" t="s">
        <v>241</v>
      </c>
      <c r="BQ676" t="s">
        <v>195</v>
      </c>
      <c r="BS676">
        <v>14627</v>
      </c>
      <c r="CA676" t="s">
        <v>5191</v>
      </c>
      <c r="CD676" t="s">
        <v>195</v>
      </c>
      <c r="CM676" t="s">
        <v>5192</v>
      </c>
      <c r="CN676" t="s">
        <v>5191</v>
      </c>
      <c r="CO676" t="s">
        <v>4702</v>
      </c>
      <c r="CP676" t="s">
        <v>4702</v>
      </c>
      <c r="CQ676" t="s">
        <v>4705</v>
      </c>
      <c r="CS676">
        <v>200031</v>
      </c>
      <c r="CT676" t="s">
        <v>1382</v>
      </c>
      <c r="CU676" t="s">
        <v>5193</v>
      </c>
    </row>
    <row r="677" spans="1:151" x14ac:dyDescent="0.2">
      <c r="A677">
        <v>27398</v>
      </c>
      <c r="B677" t="s">
        <v>5194</v>
      </c>
      <c r="C677" t="s">
        <v>5195</v>
      </c>
      <c r="E677" t="s">
        <v>5196</v>
      </c>
      <c r="F677" t="s">
        <v>171</v>
      </c>
      <c r="G677" t="s">
        <v>172</v>
      </c>
      <c r="H677" s="1">
        <v>35828</v>
      </c>
      <c r="I677" t="s">
        <v>221</v>
      </c>
      <c r="K677" t="s">
        <v>5197</v>
      </c>
      <c r="L677" t="s">
        <v>5198</v>
      </c>
      <c r="M677" t="s">
        <v>224</v>
      </c>
      <c r="N677">
        <v>2019</v>
      </c>
      <c r="O677" t="s">
        <v>279</v>
      </c>
      <c r="P677" t="s">
        <v>178</v>
      </c>
      <c r="Q677" t="s">
        <v>172</v>
      </c>
      <c r="S677">
        <v>30872714</v>
      </c>
      <c r="T677" t="s">
        <v>811</v>
      </c>
      <c r="U677" t="s">
        <v>180</v>
      </c>
      <c r="V677" s="2">
        <v>44332</v>
      </c>
      <c r="W677" t="s">
        <v>5199</v>
      </c>
      <c r="X677">
        <v>5857329990</v>
      </c>
      <c r="Y677" t="s">
        <v>186</v>
      </c>
      <c r="Z677" t="s">
        <v>183</v>
      </c>
      <c r="AA677">
        <v>2021</v>
      </c>
      <c r="AB677">
        <v>2021</v>
      </c>
      <c r="AC677" t="s">
        <v>5200</v>
      </c>
      <c r="AD677" t="s">
        <v>172</v>
      </c>
      <c r="AS677">
        <v>3.24</v>
      </c>
      <c r="AT677" t="s">
        <v>188</v>
      </c>
      <c r="AU677" t="s">
        <v>189</v>
      </c>
      <c r="AV677" t="s">
        <v>190</v>
      </c>
      <c r="AW677" t="s">
        <v>191</v>
      </c>
      <c r="BM677" t="s">
        <v>5201</v>
      </c>
      <c r="BN677" t="s">
        <v>193</v>
      </c>
      <c r="BP677" t="s">
        <v>194</v>
      </c>
      <c r="BQ677" t="s">
        <v>195</v>
      </c>
      <c r="BS677">
        <v>14627</v>
      </c>
      <c r="BT677" t="s">
        <v>196</v>
      </c>
      <c r="BU677">
        <v>5852037442</v>
      </c>
      <c r="CM677" t="s">
        <v>5202</v>
      </c>
      <c r="CP677" t="s">
        <v>194</v>
      </c>
      <c r="CQ677" t="s">
        <v>195</v>
      </c>
      <c r="CS677">
        <v>14620</v>
      </c>
      <c r="CT677" t="s">
        <v>196</v>
      </c>
      <c r="CU677">
        <v>5852037442</v>
      </c>
    </row>
    <row r="678" spans="1:151" x14ac:dyDescent="0.2">
      <c r="A678">
        <v>37924</v>
      </c>
      <c r="B678" t="s">
        <v>5203</v>
      </c>
      <c r="C678" t="s">
        <v>5204</v>
      </c>
      <c r="D678" t="s">
        <v>5205</v>
      </c>
      <c r="E678" t="s">
        <v>5206</v>
      </c>
      <c r="F678" t="s">
        <v>171</v>
      </c>
      <c r="G678" t="str">
        <f>"0"</f>
        <v>0</v>
      </c>
      <c r="H678" s="1">
        <v>37302</v>
      </c>
      <c r="I678" t="s">
        <v>221</v>
      </c>
      <c r="K678" t="s">
        <v>515</v>
      </c>
      <c r="L678" t="s">
        <v>516</v>
      </c>
      <c r="M678" t="s">
        <v>176</v>
      </c>
      <c r="N678">
        <v>2023</v>
      </c>
      <c r="O678" t="s">
        <v>1048</v>
      </c>
      <c r="P678" t="s">
        <v>178</v>
      </c>
      <c r="Q678" t="s">
        <v>172</v>
      </c>
      <c r="S678">
        <v>31833080</v>
      </c>
      <c r="T678" t="s">
        <v>226</v>
      </c>
      <c r="Y678" t="str">
        <f>"04HSEAS"</f>
        <v>04HSEAS</v>
      </c>
      <c r="Z678" t="s">
        <v>227</v>
      </c>
      <c r="AA678" t="s">
        <v>320</v>
      </c>
      <c r="AB678" t="s">
        <v>321</v>
      </c>
      <c r="AC678" t="s">
        <v>500</v>
      </c>
      <c r="AD678" t="s">
        <v>185</v>
      </c>
      <c r="AM678" t="s">
        <v>680</v>
      </c>
      <c r="AS678">
        <v>3.42</v>
      </c>
      <c r="AU678" t="s">
        <v>235</v>
      </c>
      <c r="AV678" t="s">
        <v>823</v>
      </c>
      <c r="AW678" t="s">
        <v>210</v>
      </c>
      <c r="BH678" t="s">
        <v>474</v>
      </c>
      <c r="BM678" t="s">
        <v>5207</v>
      </c>
      <c r="BN678" t="s">
        <v>239</v>
      </c>
      <c r="BO678" t="s">
        <v>5208</v>
      </c>
      <c r="BP678" t="s">
        <v>241</v>
      </c>
      <c r="BQ678" t="s">
        <v>195</v>
      </c>
      <c r="BS678">
        <v>14627</v>
      </c>
      <c r="CD678" t="s">
        <v>195</v>
      </c>
      <c r="CM678" t="s">
        <v>5209</v>
      </c>
      <c r="CO678" t="s">
        <v>5208</v>
      </c>
      <c r="CP678" t="s">
        <v>5210</v>
      </c>
      <c r="CQ678" t="s">
        <v>247</v>
      </c>
      <c r="CS678" t="s">
        <v>5211</v>
      </c>
      <c r="CT678" t="s">
        <v>244</v>
      </c>
      <c r="CU678" t="s">
        <v>5212</v>
      </c>
    </row>
    <row r="679" spans="1:151" x14ac:dyDescent="0.2">
      <c r="A679">
        <v>26491</v>
      </c>
      <c r="B679" t="s">
        <v>5213</v>
      </c>
      <c r="C679" t="s">
        <v>5214</v>
      </c>
      <c r="D679" t="s">
        <v>957</v>
      </c>
      <c r="E679" t="s">
        <v>5215</v>
      </c>
      <c r="F679" t="s">
        <v>1502</v>
      </c>
      <c r="G679" t="s">
        <v>172</v>
      </c>
      <c r="H679" s="1">
        <v>35824</v>
      </c>
      <c r="I679" t="s">
        <v>221</v>
      </c>
      <c r="K679" t="s">
        <v>943</v>
      </c>
      <c r="L679" t="s">
        <v>318</v>
      </c>
      <c r="M679" t="s">
        <v>176</v>
      </c>
      <c r="N679">
        <v>2019</v>
      </c>
      <c r="O679" t="s">
        <v>482</v>
      </c>
      <c r="P679" t="s">
        <v>178</v>
      </c>
      <c r="Q679" t="s">
        <v>172</v>
      </c>
      <c r="S679">
        <v>29939817</v>
      </c>
      <c r="T679" t="s">
        <v>196</v>
      </c>
      <c r="W679" t="s">
        <v>5216</v>
      </c>
      <c r="X679">
        <v>7168827244</v>
      </c>
      <c r="Y679" t="s">
        <v>186</v>
      </c>
      <c r="Z679" t="s">
        <v>282</v>
      </c>
      <c r="AA679">
        <v>2020</v>
      </c>
      <c r="AB679">
        <v>2020</v>
      </c>
      <c r="AC679" t="s">
        <v>1280</v>
      </c>
      <c r="AD679" t="s">
        <v>172</v>
      </c>
      <c r="AS679">
        <v>3.93</v>
      </c>
      <c r="AT679" t="s">
        <v>188</v>
      </c>
      <c r="AU679" t="s">
        <v>189</v>
      </c>
      <c r="AV679" t="s">
        <v>190</v>
      </c>
      <c r="AW679" t="s">
        <v>264</v>
      </c>
      <c r="BM679" t="s">
        <v>5217</v>
      </c>
      <c r="BN679" t="s">
        <v>193</v>
      </c>
      <c r="BP679" t="s">
        <v>194</v>
      </c>
      <c r="BQ679" t="s">
        <v>195</v>
      </c>
      <c r="BS679">
        <v>14627</v>
      </c>
      <c r="BT679" t="s">
        <v>196</v>
      </c>
      <c r="BU679">
        <v>7168489403</v>
      </c>
      <c r="BZ679" t="s">
        <v>5218</v>
      </c>
      <c r="CC679" t="s">
        <v>4976</v>
      </c>
      <c r="CD679" t="s">
        <v>195</v>
      </c>
      <c r="CF679">
        <v>14213</v>
      </c>
      <c r="CG679" t="s">
        <v>196</v>
      </c>
      <c r="CH679">
        <v>7168489403</v>
      </c>
      <c r="CM679" t="s">
        <v>215</v>
      </c>
      <c r="CP679" t="s">
        <v>194</v>
      </c>
      <c r="CQ679" t="s">
        <v>195</v>
      </c>
      <c r="CS679">
        <v>14611</v>
      </c>
      <c r="CT679" t="s">
        <v>196</v>
      </c>
      <c r="CU679">
        <v>7168489403</v>
      </c>
      <c r="ED679" t="s">
        <v>195</v>
      </c>
      <c r="EG679" t="s">
        <v>196</v>
      </c>
      <c r="EH679">
        <v>7168489403</v>
      </c>
      <c r="EM679" t="s">
        <v>5218</v>
      </c>
      <c r="EP679" t="s">
        <v>4976</v>
      </c>
      <c r="EQ679" t="s">
        <v>195</v>
      </c>
      <c r="ES679">
        <v>14213</v>
      </c>
      <c r="ET679" t="s">
        <v>196</v>
      </c>
      <c r="EU679">
        <v>7168489403</v>
      </c>
    </row>
    <row r="680" spans="1:151" x14ac:dyDescent="0.2">
      <c r="A680">
        <v>24242</v>
      </c>
      <c r="B680" t="s">
        <v>5219</v>
      </c>
      <c r="C680" t="s">
        <v>5220</v>
      </c>
      <c r="D680" t="s">
        <v>5221</v>
      </c>
      <c r="E680" t="s">
        <v>5222</v>
      </c>
      <c r="F680" t="s">
        <v>171</v>
      </c>
      <c r="G680" t="s">
        <v>172</v>
      </c>
      <c r="H680" s="1">
        <v>35727</v>
      </c>
      <c r="I680" t="s">
        <v>221</v>
      </c>
      <c r="K680" t="s">
        <v>1642</v>
      </c>
      <c r="L680" t="s">
        <v>1643</v>
      </c>
      <c r="M680" t="s">
        <v>176</v>
      </c>
      <c r="N680">
        <v>2018</v>
      </c>
      <c r="O680" t="s">
        <v>612</v>
      </c>
      <c r="P680" t="s">
        <v>178</v>
      </c>
      <c r="Q680" t="s">
        <v>172</v>
      </c>
      <c r="S680">
        <v>29845514</v>
      </c>
      <c r="T680" t="s">
        <v>196</v>
      </c>
      <c r="W680" t="s">
        <v>5223</v>
      </c>
      <c r="X680">
        <v>8603015844</v>
      </c>
      <c r="Y680" t="s">
        <v>186</v>
      </c>
      <c r="Z680" t="s">
        <v>282</v>
      </c>
      <c r="AA680">
        <v>2020</v>
      </c>
      <c r="AB680">
        <v>2020</v>
      </c>
      <c r="AC680" t="s">
        <v>1280</v>
      </c>
      <c r="AD680" t="s">
        <v>185</v>
      </c>
      <c r="AE680" t="s">
        <v>413</v>
      </c>
      <c r="AS680">
        <v>3.68</v>
      </c>
      <c r="AT680" t="s">
        <v>188</v>
      </c>
      <c r="AU680" t="s">
        <v>189</v>
      </c>
      <c r="AV680" t="s">
        <v>190</v>
      </c>
      <c r="AW680" t="s">
        <v>264</v>
      </c>
      <c r="BM680" t="s">
        <v>5224</v>
      </c>
      <c r="BP680" t="s">
        <v>5225</v>
      </c>
      <c r="BQ680" t="s">
        <v>1508</v>
      </c>
      <c r="BS680" t="str">
        <f>"06441"</f>
        <v>06441</v>
      </c>
      <c r="BT680" t="s">
        <v>196</v>
      </c>
      <c r="BU680">
        <v>8607599220</v>
      </c>
      <c r="BZ680" t="s">
        <v>5224</v>
      </c>
      <c r="CC680" t="s">
        <v>5225</v>
      </c>
      <c r="CD680" t="s">
        <v>1508</v>
      </c>
      <c r="CF680" t="str">
        <f>"06441"</f>
        <v>06441</v>
      </c>
      <c r="CG680" t="s">
        <v>196</v>
      </c>
      <c r="CH680">
        <v>8607599220</v>
      </c>
      <c r="CM680" t="s">
        <v>5226</v>
      </c>
      <c r="CP680" t="s">
        <v>194</v>
      </c>
      <c r="CQ680" t="s">
        <v>195</v>
      </c>
      <c r="CS680">
        <v>14627</v>
      </c>
      <c r="CT680" t="s">
        <v>196</v>
      </c>
      <c r="CU680">
        <v>8607599220</v>
      </c>
      <c r="ED680" t="s">
        <v>1508</v>
      </c>
      <c r="EG680" t="s">
        <v>196</v>
      </c>
      <c r="EH680">
        <v>8607599220</v>
      </c>
      <c r="EM680" t="s">
        <v>5224</v>
      </c>
      <c r="EP680" t="s">
        <v>5225</v>
      </c>
      <c r="EQ680" t="s">
        <v>1508</v>
      </c>
      <c r="ES680" t="str">
        <f>"06441"</f>
        <v>06441</v>
      </c>
      <c r="ET680" t="s">
        <v>196</v>
      </c>
      <c r="EU680">
        <v>8607599220</v>
      </c>
    </row>
    <row r="681" spans="1:151" x14ac:dyDescent="0.2">
      <c r="A681">
        <v>24875</v>
      </c>
      <c r="B681" t="s">
        <v>1341</v>
      </c>
      <c r="C681" t="s">
        <v>5227</v>
      </c>
      <c r="E681" t="s">
        <v>5228</v>
      </c>
      <c r="F681" t="s">
        <v>171</v>
      </c>
      <c r="K681" t="s">
        <v>1372</v>
      </c>
      <c r="L681" t="s">
        <v>1373</v>
      </c>
      <c r="M681" t="s">
        <v>176</v>
      </c>
      <c r="N681">
        <v>2017</v>
      </c>
      <c r="O681" t="s">
        <v>177</v>
      </c>
      <c r="P681" t="s">
        <v>178</v>
      </c>
      <c r="Q681" t="s">
        <v>172</v>
      </c>
      <c r="S681">
        <v>29517978</v>
      </c>
      <c r="T681" t="s">
        <v>1916</v>
      </c>
      <c r="U681" t="s">
        <v>5229</v>
      </c>
      <c r="X681">
        <v>5857050151</v>
      </c>
      <c r="Y681" t="s">
        <v>4206</v>
      </c>
      <c r="Z681" t="s">
        <v>4207</v>
      </c>
      <c r="AA681" t="s">
        <v>615</v>
      </c>
      <c r="AB681" t="s">
        <v>5230</v>
      </c>
      <c r="AC681" t="s">
        <v>4206</v>
      </c>
      <c r="AD681" t="s">
        <v>172</v>
      </c>
      <c r="AS681" t="str">
        <f>"0"</f>
        <v>0</v>
      </c>
      <c r="AT681" t="s">
        <v>188</v>
      </c>
      <c r="AU681" t="s">
        <v>1520</v>
      </c>
      <c r="AV681" t="s">
        <v>190</v>
      </c>
      <c r="AW681" t="s">
        <v>191</v>
      </c>
      <c r="BM681" t="s">
        <v>5231</v>
      </c>
      <c r="BP681" t="s">
        <v>194</v>
      </c>
      <c r="BQ681" t="s">
        <v>195</v>
      </c>
      <c r="BS681">
        <v>14625</v>
      </c>
      <c r="BT681" t="s">
        <v>196</v>
      </c>
      <c r="BU681">
        <v>5854853403</v>
      </c>
      <c r="BZ681" t="s">
        <v>5231</v>
      </c>
      <c r="CC681" t="s">
        <v>194</v>
      </c>
      <c r="CD681" t="s">
        <v>195</v>
      </c>
      <c r="CF681">
        <v>14625</v>
      </c>
      <c r="CG681" t="s">
        <v>196</v>
      </c>
      <c r="CH681">
        <v>5854853403</v>
      </c>
      <c r="CM681" t="s">
        <v>5231</v>
      </c>
      <c r="CP681" t="s">
        <v>194</v>
      </c>
      <c r="CQ681" t="s">
        <v>195</v>
      </c>
      <c r="CS681">
        <v>14625</v>
      </c>
      <c r="CT681" t="s">
        <v>196</v>
      </c>
      <c r="CU681">
        <v>5854853403</v>
      </c>
    </row>
    <row r="682" spans="1:151" x14ac:dyDescent="0.2">
      <c r="A682">
        <v>19513</v>
      </c>
      <c r="B682" t="s">
        <v>4524</v>
      </c>
      <c r="C682" t="s">
        <v>5232</v>
      </c>
      <c r="E682" t="s">
        <v>5233</v>
      </c>
      <c r="F682" t="s">
        <v>5234</v>
      </c>
      <c r="G682" t="s">
        <v>172</v>
      </c>
      <c r="H682" s="1">
        <v>35104</v>
      </c>
      <c r="I682" t="s">
        <v>221</v>
      </c>
      <c r="K682" t="s">
        <v>1278</v>
      </c>
      <c r="M682" t="s">
        <v>176</v>
      </c>
      <c r="N682">
        <v>2017</v>
      </c>
      <c r="O682" t="s">
        <v>177</v>
      </c>
      <c r="P682" t="s">
        <v>178</v>
      </c>
      <c r="Q682" t="s">
        <v>172</v>
      </c>
      <c r="S682">
        <v>28778783</v>
      </c>
      <c r="T682" t="s">
        <v>196</v>
      </c>
      <c r="W682" t="s">
        <v>5235</v>
      </c>
      <c r="X682">
        <v>9412244227</v>
      </c>
      <c r="Y682" t="s">
        <v>186</v>
      </c>
      <c r="Z682" t="s">
        <v>282</v>
      </c>
      <c r="AA682">
        <v>2018</v>
      </c>
      <c r="AB682">
        <v>2018</v>
      </c>
      <c r="AC682" t="s">
        <v>382</v>
      </c>
      <c r="AD682" t="s">
        <v>185</v>
      </c>
      <c r="AM682" t="s">
        <v>857</v>
      </c>
      <c r="AS682">
        <v>3.21</v>
      </c>
      <c r="AT682" t="s">
        <v>188</v>
      </c>
      <c r="AU682" t="s">
        <v>189</v>
      </c>
      <c r="AV682" t="s">
        <v>190</v>
      </c>
      <c r="AW682" t="s">
        <v>264</v>
      </c>
      <c r="BM682" t="s">
        <v>5236</v>
      </c>
      <c r="BN682" t="s">
        <v>193</v>
      </c>
      <c r="BP682" t="s">
        <v>194</v>
      </c>
      <c r="BQ682" t="s">
        <v>195</v>
      </c>
      <c r="BS682">
        <v>14627</v>
      </c>
      <c r="BT682" t="s">
        <v>196</v>
      </c>
      <c r="BU682">
        <v>9412241239</v>
      </c>
      <c r="BZ682" t="s">
        <v>5237</v>
      </c>
      <c r="CC682" t="s">
        <v>5238</v>
      </c>
      <c r="CD682" t="s">
        <v>214</v>
      </c>
      <c r="CF682">
        <v>34202</v>
      </c>
      <c r="CG682" t="s">
        <v>196</v>
      </c>
      <c r="CH682">
        <v>9412241239</v>
      </c>
      <c r="CM682" t="s">
        <v>5239</v>
      </c>
      <c r="CP682" t="s">
        <v>194</v>
      </c>
      <c r="CQ682" t="s">
        <v>195</v>
      </c>
      <c r="CS682">
        <v>14620</v>
      </c>
      <c r="CT682" t="s">
        <v>196</v>
      </c>
      <c r="CU682">
        <v>9412241239</v>
      </c>
      <c r="ED682" t="s">
        <v>214</v>
      </c>
      <c r="EG682" t="s">
        <v>196</v>
      </c>
      <c r="EH682">
        <v>9412241239</v>
      </c>
      <c r="EM682" t="s">
        <v>5237</v>
      </c>
      <c r="EP682" t="s">
        <v>5238</v>
      </c>
      <c r="EQ682" t="s">
        <v>214</v>
      </c>
      <c r="ES682">
        <v>34202</v>
      </c>
      <c r="ET682" t="s">
        <v>196</v>
      </c>
      <c r="EU682">
        <v>9412241239</v>
      </c>
    </row>
    <row r="683" spans="1:151" x14ac:dyDescent="0.2">
      <c r="A683">
        <v>13297</v>
      </c>
      <c r="B683" t="s">
        <v>4418</v>
      </c>
      <c r="C683" t="s">
        <v>5240</v>
      </c>
      <c r="D683" t="s">
        <v>3949</v>
      </c>
      <c r="E683" t="s">
        <v>5241</v>
      </c>
      <c r="F683" t="s">
        <v>171</v>
      </c>
      <c r="G683" t="s">
        <v>172</v>
      </c>
      <c r="H683" s="1">
        <v>34875</v>
      </c>
      <c r="I683" t="s">
        <v>221</v>
      </c>
      <c r="K683" t="s">
        <v>2664</v>
      </c>
      <c r="L683" t="s">
        <v>305</v>
      </c>
      <c r="M683" t="s">
        <v>176</v>
      </c>
      <c r="N683">
        <v>2016</v>
      </c>
      <c r="O683" t="s">
        <v>634</v>
      </c>
      <c r="P683" t="s">
        <v>178</v>
      </c>
      <c r="Q683" t="s">
        <v>172</v>
      </c>
      <c r="S683">
        <v>28180098</v>
      </c>
      <c r="T683" t="s">
        <v>196</v>
      </c>
      <c r="W683" t="s">
        <v>5242</v>
      </c>
      <c r="X683">
        <v>5185889659</v>
      </c>
      <c r="Y683" t="s">
        <v>186</v>
      </c>
      <c r="Z683" t="s">
        <v>282</v>
      </c>
      <c r="AA683">
        <v>2017</v>
      </c>
      <c r="AB683">
        <v>2017</v>
      </c>
      <c r="AC683" t="s">
        <v>339</v>
      </c>
      <c r="AD683" t="s">
        <v>185</v>
      </c>
      <c r="AM683" t="s">
        <v>886</v>
      </c>
      <c r="AS683">
        <v>3.38</v>
      </c>
      <c r="AT683" t="s">
        <v>188</v>
      </c>
      <c r="AU683" t="s">
        <v>189</v>
      </c>
      <c r="AV683" t="s">
        <v>190</v>
      </c>
      <c r="AW683" t="s">
        <v>264</v>
      </c>
      <c r="BM683" t="s">
        <v>5243</v>
      </c>
      <c r="BP683" t="s">
        <v>194</v>
      </c>
      <c r="BQ683" t="s">
        <v>195</v>
      </c>
      <c r="BS683">
        <v>14620</v>
      </c>
      <c r="BT683" t="s">
        <v>196</v>
      </c>
      <c r="BU683">
        <v>5183913213</v>
      </c>
      <c r="BZ683" t="s">
        <v>5244</v>
      </c>
      <c r="CC683" t="s">
        <v>4485</v>
      </c>
      <c r="CD683" t="s">
        <v>195</v>
      </c>
      <c r="CF683">
        <v>12047</v>
      </c>
      <c r="CG683" t="s">
        <v>196</v>
      </c>
      <c r="CH683">
        <v>5187859699</v>
      </c>
      <c r="CM683" t="s">
        <v>5243</v>
      </c>
      <c r="CP683" t="s">
        <v>194</v>
      </c>
      <c r="CQ683" t="s">
        <v>195</v>
      </c>
      <c r="CS683">
        <v>14620</v>
      </c>
      <c r="CT683" t="s">
        <v>196</v>
      </c>
      <c r="CU683">
        <v>5183913213</v>
      </c>
      <c r="EM683" t="s">
        <v>5244</v>
      </c>
      <c r="EP683" t="s">
        <v>4485</v>
      </c>
      <c r="EQ683" t="s">
        <v>195</v>
      </c>
      <c r="ES683">
        <v>12047</v>
      </c>
      <c r="ET683" t="s">
        <v>196</v>
      </c>
      <c r="EU683">
        <v>5187859699</v>
      </c>
    </row>
    <row r="684" spans="1:151" x14ac:dyDescent="0.2">
      <c r="A684">
        <v>25381</v>
      </c>
      <c r="B684" t="s">
        <v>5245</v>
      </c>
      <c r="C684" t="s">
        <v>5246</v>
      </c>
      <c r="E684" t="s">
        <v>5247</v>
      </c>
      <c r="F684" t="s">
        <v>171</v>
      </c>
      <c r="K684" t="s">
        <v>769</v>
      </c>
      <c r="L684" t="s">
        <v>770</v>
      </c>
      <c r="M684" t="s">
        <v>176</v>
      </c>
      <c r="N684">
        <v>2017</v>
      </c>
      <c r="O684" t="s">
        <v>177</v>
      </c>
      <c r="P684" t="s">
        <v>178</v>
      </c>
      <c r="Q684" t="s">
        <v>172</v>
      </c>
    </row>
    <row r="685" spans="1:151" x14ac:dyDescent="0.2">
      <c r="A685">
        <v>35584</v>
      </c>
      <c r="B685" t="s">
        <v>5248</v>
      </c>
      <c r="C685" t="s">
        <v>5249</v>
      </c>
      <c r="E685" t="s">
        <v>5250</v>
      </c>
      <c r="F685" t="s">
        <v>171</v>
      </c>
      <c r="G685" t="s">
        <v>172</v>
      </c>
      <c r="H685" s="1">
        <v>36596</v>
      </c>
      <c r="I685" t="s">
        <v>221</v>
      </c>
      <c r="K685" t="s">
        <v>1377</v>
      </c>
      <c r="L685" t="s">
        <v>1378</v>
      </c>
      <c r="M685" t="s">
        <v>306</v>
      </c>
      <c r="N685">
        <v>2020</v>
      </c>
      <c r="O685" t="s">
        <v>1379</v>
      </c>
      <c r="P685" t="s">
        <v>3256</v>
      </c>
      <c r="Q685" t="s">
        <v>172</v>
      </c>
      <c r="S685">
        <v>31392266</v>
      </c>
      <c r="T685" t="s">
        <v>1382</v>
      </c>
      <c r="U685" t="s">
        <v>424</v>
      </c>
      <c r="Y685" t="str">
        <f>"01AS"</f>
        <v>01AS</v>
      </c>
      <c r="Z685" t="s">
        <v>499</v>
      </c>
      <c r="AA685" t="s">
        <v>228</v>
      </c>
      <c r="AB685" t="s">
        <v>229</v>
      </c>
      <c r="AC685" t="s">
        <v>2190</v>
      </c>
      <c r="AD685" t="s">
        <v>185</v>
      </c>
      <c r="AF685" t="s">
        <v>426</v>
      </c>
      <c r="AG685" t="s">
        <v>729</v>
      </c>
      <c r="AJ685" t="s">
        <v>1237</v>
      </c>
      <c r="AK685" t="s">
        <v>185</v>
      </c>
      <c r="AM685" t="s">
        <v>5251</v>
      </c>
      <c r="AS685">
        <v>3.95</v>
      </c>
      <c r="AT685" t="s">
        <v>1261</v>
      </c>
      <c r="AU685" t="s">
        <v>235</v>
      </c>
      <c r="AV685" t="s">
        <v>236</v>
      </c>
      <c r="AW685" t="s">
        <v>430</v>
      </c>
      <c r="BM685" t="s">
        <v>5252</v>
      </c>
      <c r="BN685" t="s">
        <v>239</v>
      </c>
      <c r="BO685" t="s">
        <v>5253</v>
      </c>
      <c r="BP685" t="s">
        <v>241</v>
      </c>
      <c r="BQ685" t="s">
        <v>195</v>
      </c>
      <c r="BS685">
        <v>14627</v>
      </c>
      <c r="CA685" t="s">
        <v>5254</v>
      </c>
      <c r="CD685" t="s">
        <v>195</v>
      </c>
      <c r="CM685" t="s">
        <v>5255</v>
      </c>
      <c r="CN685" t="s">
        <v>5254</v>
      </c>
      <c r="CO685" t="s">
        <v>5253</v>
      </c>
      <c r="CP685" t="s">
        <v>5256</v>
      </c>
      <c r="CQ685" t="s">
        <v>5257</v>
      </c>
      <c r="CS685">
        <v>511495</v>
      </c>
      <c r="CT685" t="s">
        <v>1382</v>
      </c>
      <c r="CU685" t="s">
        <v>5258</v>
      </c>
    </row>
    <row r="686" spans="1:151" x14ac:dyDescent="0.2">
      <c r="A686">
        <v>42138</v>
      </c>
      <c r="B686" t="s">
        <v>949</v>
      </c>
      <c r="C686" t="s">
        <v>5259</v>
      </c>
      <c r="E686" t="s">
        <v>5260</v>
      </c>
      <c r="F686" t="s">
        <v>171</v>
      </c>
      <c r="G686" t="str">
        <f>"0"</f>
        <v>0</v>
      </c>
      <c r="H686" s="1">
        <v>38258</v>
      </c>
      <c r="I686" t="s">
        <v>173</v>
      </c>
      <c r="K686" t="s">
        <v>4364</v>
      </c>
      <c r="L686" t="s">
        <v>318</v>
      </c>
      <c r="M686" t="s">
        <v>224</v>
      </c>
      <c r="N686">
        <v>2024</v>
      </c>
      <c r="O686" t="s">
        <v>225</v>
      </c>
      <c r="P686" t="s">
        <v>2100</v>
      </c>
      <c r="Q686" t="s">
        <v>172</v>
      </c>
      <c r="S686">
        <v>32297386</v>
      </c>
      <c r="T686" t="s">
        <v>226</v>
      </c>
      <c r="Y686" t="str">
        <f>"01AS"</f>
        <v>01AS</v>
      </c>
      <c r="Z686" t="s">
        <v>499</v>
      </c>
      <c r="AA686" t="s">
        <v>833</v>
      </c>
      <c r="AB686" t="s">
        <v>834</v>
      </c>
      <c r="AC686" t="s">
        <v>5261</v>
      </c>
      <c r="AD686" t="s">
        <v>185</v>
      </c>
      <c r="AS686">
        <v>3.76</v>
      </c>
      <c r="AU686" t="s">
        <v>472</v>
      </c>
      <c r="AV686" t="s">
        <v>473</v>
      </c>
      <c r="AW686" t="s">
        <v>715</v>
      </c>
      <c r="BM686" t="s">
        <v>5262</v>
      </c>
      <c r="BN686" t="s">
        <v>239</v>
      </c>
      <c r="BO686" t="s">
        <v>5263</v>
      </c>
      <c r="BP686" t="s">
        <v>241</v>
      </c>
      <c r="BQ686" t="s">
        <v>195</v>
      </c>
      <c r="BS686">
        <v>14627</v>
      </c>
      <c r="CD686" t="s">
        <v>195</v>
      </c>
      <c r="CM686" t="s">
        <v>5264</v>
      </c>
      <c r="CO686" t="s">
        <v>5263</v>
      </c>
      <c r="CP686" t="s">
        <v>5265</v>
      </c>
      <c r="CQ686" t="s">
        <v>270</v>
      </c>
      <c r="CS686">
        <v>22042</v>
      </c>
      <c r="CT686" t="s">
        <v>244</v>
      </c>
      <c r="CU686" t="s">
        <v>5266</v>
      </c>
    </row>
    <row r="687" spans="1:151" x14ac:dyDescent="0.2">
      <c r="A687">
        <v>45658</v>
      </c>
      <c r="B687" t="s">
        <v>5267</v>
      </c>
      <c r="C687" t="s">
        <v>5259</v>
      </c>
      <c r="E687" t="s">
        <v>5268</v>
      </c>
      <c r="F687" t="s">
        <v>5269</v>
      </c>
      <c r="G687" t="str">
        <f>"0"</f>
        <v>0</v>
      </c>
      <c r="H687" s="1">
        <v>38567</v>
      </c>
      <c r="I687" t="s">
        <v>221</v>
      </c>
      <c r="K687" t="s">
        <v>4535</v>
      </c>
      <c r="L687" t="s">
        <v>1689</v>
      </c>
      <c r="M687" t="s">
        <v>224</v>
      </c>
      <c r="N687">
        <v>2025</v>
      </c>
      <c r="O687" t="s">
        <v>528</v>
      </c>
      <c r="P687" t="s">
        <v>178</v>
      </c>
      <c r="Q687" t="s">
        <v>172</v>
      </c>
      <c r="S687">
        <v>32520552</v>
      </c>
      <c r="T687" t="s">
        <v>226</v>
      </c>
      <c r="Y687" t="str">
        <f>"01AS"</f>
        <v>01AS</v>
      </c>
      <c r="Z687" t="s">
        <v>227</v>
      </c>
      <c r="AA687" t="s">
        <v>228</v>
      </c>
      <c r="AB687" t="s">
        <v>229</v>
      </c>
      <c r="AC687" t="s">
        <v>678</v>
      </c>
      <c r="AD687" t="s">
        <v>185</v>
      </c>
      <c r="AS687">
        <v>3.89</v>
      </c>
      <c r="AU687" t="s">
        <v>472</v>
      </c>
      <c r="AV687" t="s">
        <v>473</v>
      </c>
      <c r="AW687" t="s">
        <v>715</v>
      </c>
      <c r="BM687" t="s">
        <v>5270</v>
      </c>
      <c r="BN687" t="s">
        <v>239</v>
      </c>
      <c r="BO687" t="s">
        <v>5271</v>
      </c>
      <c r="BP687" t="s">
        <v>241</v>
      </c>
      <c r="BQ687" t="s">
        <v>195</v>
      </c>
      <c r="BS687">
        <v>14627</v>
      </c>
      <c r="CD687" t="s">
        <v>195</v>
      </c>
      <c r="CM687" t="s">
        <v>5272</v>
      </c>
      <c r="CO687" t="s">
        <v>5271</v>
      </c>
      <c r="CP687" t="s">
        <v>1053</v>
      </c>
      <c r="CQ687" t="s">
        <v>247</v>
      </c>
      <c r="CS687" t="s">
        <v>5273</v>
      </c>
      <c r="CT687" t="s">
        <v>244</v>
      </c>
      <c r="CU687" t="s">
        <v>5274</v>
      </c>
      <c r="DM687" t="s">
        <v>5275</v>
      </c>
      <c r="DP687" t="s">
        <v>1053</v>
      </c>
      <c r="DQ687" t="s">
        <v>195</v>
      </c>
      <c r="DS687">
        <v>10023</v>
      </c>
      <c r="DT687" t="s">
        <v>226</v>
      </c>
      <c r="DU687" t="s">
        <v>5276</v>
      </c>
      <c r="DX687" t="s">
        <v>5277</v>
      </c>
      <c r="DY687" t="s">
        <v>1605</v>
      </c>
    </row>
    <row r="688" spans="1:151" x14ac:dyDescent="0.2">
      <c r="A688">
        <v>41790</v>
      </c>
      <c r="B688" t="s">
        <v>5278</v>
      </c>
      <c r="C688" t="s">
        <v>5279</v>
      </c>
      <c r="E688" t="s">
        <v>5280</v>
      </c>
      <c r="F688" t="s">
        <v>171</v>
      </c>
      <c r="G688" t="str">
        <f>"0"</f>
        <v>0</v>
      </c>
      <c r="H688" s="1">
        <v>37497</v>
      </c>
      <c r="I688" t="s">
        <v>173</v>
      </c>
      <c r="K688" t="s">
        <v>3615</v>
      </c>
      <c r="L688" t="s">
        <v>2040</v>
      </c>
      <c r="M688" t="s">
        <v>306</v>
      </c>
      <c r="N688">
        <v>2024</v>
      </c>
      <c r="O688" t="s">
        <v>710</v>
      </c>
      <c r="P688" t="s">
        <v>178</v>
      </c>
      <c r="Q688" t="s">
        <v>172</v>
      </c>
      <c r="S688">
        <v>31863070</v>
      </c>
      <c r="T688" t="s">
        <v>226</v>
      </c>
      <c r="Y688" t="str">
        <f>"04HSEAS"</f>
        <v>04HSEAS</v>
      </c>
      <c r="Z688" t="s">
        <v>499</v>
      </c>
      <c r="AA688" t="s">
        <v>320</v>
      </c>
      <c r="AB688" t="s">
        <v>321</v>
      </c>
      <c r="AC688" t="s">
        <v>500</v>
      </c>
      <c r="AD688" t="s">
        <v>185</v>
      </c>
      <c r="AS688">
        <v>2.96</v>
      </c>
      <c r="AU688" t="s">
        <v>472</v>
      </c>
      <c r="AV688" t="s">
        <v>473</v>
      </c>
      <c r="AW688" t="s">
        <v>715</v>
      </c>
      <c r="BM688" t="s">
        <v>5281</v>
      </c>
      <c r="BN688" t="s">
        <v>239</v>
      </c>
      <c r="BO688" t="s">
        <v>5282</v>
      </c>
      <c r="BP688" t="s">
        <v>241</v>
      </c>
      <c r="BQ688" t="s">
        <v>195</v>
      </c>
      <c r="BS688">
        <v>14627</v>
      </c>
      <c r="CD688" t="s">
        <v>195</v>
      </c>
      <c r="CM688" t="s">
        <v>5283</v>
      </c>
      <c r="CO688" t="s">
        <v>5282</v>
      </c>
      <c r="CP688" t="s">
        <v>5284</v>
      </c>
      <c r="CQ688" t="s">
        <v>247</v>
      </c>
      <c r="CS688" t="s">
        <v>5285</v>
      </c>
      <c r="CT688" t="s">
        <v>244</v>
      </c>
      <c r="CU688" t="s">
        <v>5286</v>
      </c>
    </row>
    <row r="689" spans="1:151" x14ac:dyDescent="0.2">
      <c r="A689">
        <v>24871</v>
      </c>
      <c r="B689" t="s">
        <v>5287</v>
      </c>
      <c r="C689" t="s">
        <v>5288</v>
      </c>
      <c r="E689" t="s">
        <v>5289</v>
      </c>
      <c r="F689" t="s">
        <v>171</v>
      </c>
      <c r="K689" t="s">
        <v>1372</v>
      </c>
      <c r="L689" t="s">
        <v>1373</v>
      </c>
      <c r="M689" t="s">
        <v>176</v>
      </c>
      <c r="N689">
        <v>2017</v>
      </c>
      <c r="O689" t="s">
        <v>177</v>
      </c>
      <c r="P689" t="s">
        <v>178</v>
      </c>
      <c r="Q689" t="s">
        <v>172</v>
      </c>
    </row>
    <row r="690" spans="1:151" x14ac:dyDescent="0.2">
      <c r="A690">
        <v>25382</v>
      </c>
      <c r="B690" t="s">
        <v>5287</v>
      </c>
      <c r="C690" t="s">
        <v>5288</v>
      </c>
      <c r="E690" t="s">
        <v>5289</v>
      </c>
      <c r="F690" t="s">
        <v>171</v>
      </c>
      <c r="K690" t="s">
        <v>769</v>
      </c>
      <c r="L690" t="s">
        <v>770</v>
      </c>
      <c r="M690" t="s">
        <v>176</v>
      </c>
      <c r="N690">
        <v>2017</v>
      </c>
      <c r="O690" t="s">
        <v>177</v>
      </c>
      <c r="P690" t="s">
        <v>178</v>
      </c>
      <c r="Q690" t="s">
        <v>172</v>
      </c>
    </row>
    <row r="691" spans="1:151" x14ac:dyDescent="0.2">
      <c r="A691">
        <v>20901</v>
      </c>
      <c r="B691" t="s">
        <v>5290</v>
      </c>
      <c r="C691" t="s">
        <v>5291</v>
      </c>
      <c r="D691" t="s">
        <v>5292</v>
      </c>
      <c r="E691" t="s">
        <v>5293</v>
      </c>
      <c r="F691" t="s">
        <v>171</v>
      </c>
      <c r="G691" t="str">
        <f>"0"</f>
        <v>0</v>
      </c>
      <c r="K691" t="s">
        <v>882</v>
      </c>
      <c r="M691" t="s">
        <v>255</v>
      </c>
      <c r="N691">
        <v>2016</v>
      </c>
      <c r="O691" t="s">
        <v>883</v>
      </c>
      <c r="P691" t="s">
        <v>178</v>
      </c>
      <c r="Q691" t="s">
        <v>172</v>
      </c>
      <c r="S691">
        <v>28887638</v>
      </c>
      <c r="T691" t="s">
        <v>196</v>
      </c>
      <c r="W691" t="s">
        <v>5294</v>
      </c>
      <c r="X691">
        <v>3479204897</v>
      </c>
      <c r="Y691" t="s">
        <v>186</v>
      </c>
      <c r="Z691" t="s">
        <v>282</v>
      </c>
      <c r="AA691">
        <v>2018</v>
      </c>
      <c r="AB691">
        <v>2018</v>
      </c>
      <c r="AC691" t="s">
        <v>395</v>
      </c>
      <c r="AD691" t="s">
        <v>185</v>
      </c>
      <c r="AE691" t="s">
        <v>960</v>
      </c>
      <c r="AS691">
        <v>3.06</v>
      </c>
      <c r="AT691" t="s">
        <v>188</v>
      </c>
      <c r="AU691" t="s">
        <v>189</v>
      </c>
      <c r="AV691" t="s">
        <v>190</v>
      </c>
      <c r="AW691" t="s">
        <v>210</v>
      </c>
      <c r="BM691" t="s">
        <v>5295</v>
      </c>
      <c r="BN691" t="s">
        <v>193</v>
      </c>
      <c r="BP691" t="s">
        <v>194</v>
      </c>
      <c r="BQ691" t="s">
        <v>195</v>
      </c>
      <c r="BS691">
        <v>14627</v>
      </c>
      <c r="BT691" t="s">
        <v>196</v>
      </c>
      <c r="BU691">
        <v>5857094082</v>
      </c>
      <c r="BZ691" t="s">
        <v>5296</v>
      </c>
      <c r="CC691" t="s">
        <v>521</v>
      </c>
      <c r="CD691" t="s">
        <v>195</v>
      </c>
      <c r="CF691">
        <v>104663834</v>
      </c>
      <c r="CG691" t="s">
        <v>196</v>
      </c>
      <c r="CH691">
        <v>3479204897</v>
      </c>
      <c r="CM691" t="s">
        <v>1094</v>
      </c>
      <c r="CP691" t="s">
        <v>194</v>
      </c>
      <c r="CQ691" t="s">
        <v>195</v>
      </c>
      <c r="CS691">
        <v>14627</v>
      </c>
      <c r="CT691" t="s">
        <v>196</v>
      </c>
      <c r="CU691">
        <v>5857094082</v>
      </c>
      <c r="ED691" t="s">
        <v>195</v>
      </c>
      <c r="EG691" t="s">
        <v>196</v>
      </c>
      <c r="EH691">
        <v>3479204897</v>
      </c>
      <c r="EM691" t="s">
        <v>5296</v>
      </c>
      <c r="EP691" t="s">
        <v>521</v>
      </c>
      <c r="EQ691" t="s">
        <v>195</v>
      </c>
      <c r="ES691">
        <v>104663834</v>
      </c>
      <c r="ET691" t="s">
        <v>196</v>
      </c>
      <c r="EU691">
        <v>3479204897</v>
      </c>
    </row>
    <row r="692" spans="1:151" x14ac:dyDescent="0.2">
      <c r="A692">
        <v>19039</v>
      </c>
      <c r="B692" t="s">
        <v>5297</v>
      </c>
      <c r="C692" t="s">
        <v>5298</v>
      </c>
      <c r="E692" t="s">
        <v>5299</v>
      </c>
      <c r="F692" t="s">
        <v>171</v>
      </c>
      <c r="G692" t="s">
        <v>172</v>
      </c>
      <c r="H692" s="1">
        <v>35014</v>
      </c>
      <c r="I692" t="s">
        <v>173</v>
      </c>
      <c r="K692" t="s">
        <v>632</v>
      </c>
      <c r="M692" t="s">
        <v>306</v>
      </c>
      <c r="N692">
        <v>2016</v>
      </c>
      <c r="O692" t="s">
        <v>380</v>
      </c>
      <c r="P692" t="s">
        <v>363</v>
      </c>
      <c r="Q692" t="s">
        <v>172</v>
      </c>
      <c r="S692">
        <v>28277132</v>
      </c>
      <c r="T692" t="s">
        <v>693</v>
      </c>
      <c r="W692" t="s">
        <v>5300</v>
      </c>
      <c r="X692">
        <v>886912328615</v>
      </c>
      <c r="Y692" t="s">
        <v>186</v>
      </c>
      <c r="Z692" t="s">
        <v>282</v>
      </c>
      <c r="AA692">
        <v>2017</v>
      </c>
      <c r="AB692">
        <v>2017</v>
      </c>
      <c r="AC692" t="s">
        <v>396</v>
      </c>
      <c r="AD692" t="s">
        <v>185</v>
      </c>
      <c r="AS692">
        <v>2.63</v>
      </c>
      <c r="AT692" t="s">
        <v>742</v>
      </c>
      <c r="AU692" t="s">
        <v>189</v>
      </c>
      <c r="AV692" t="s">
        <v>190</v>
      </c>
      <c r="AW692" t="s">
        <v>715</v>
      </c>
      <c r="BM692" t="s">
        <v>5301</v>
      </c>
      <c r="BN692" t="s">
        <v>193</v>
      </c>
      <c r="BP692" t="s">
        <v>194</v>
      </c>
      <c r="BQ692" t="s">
        <v>195</v>
      </c>
      <c r="BS692">
        <v>14627</v>
      </c>
      <c r="BT692" t="s">
        <v>196</v>
      </c>
      <c r="BU692">
        <v>5852609339</v>
      </c>
      <c r="CM692" t="s">
        <v>5302</v>
      </c>
      <c r="CP692" t="s">
        <v>194</v>
      </c>
      <c r="CQ692" t="s">
        <v>195</v>
      </c>
      <c r="CS692">
        <v>14627</v>
      </c>
      <c r="CT692" t="s">
        <v>196</v>
      </c>
      <c r="CU692">
        <v>5852609339</v>
      </c>
    </row>
    <row r="693" spans="1:151" x14ac:dyDescent="0.2">
      <c r="A693">
        <v>28140</v>
      </c>
      <c r="B693" t="s">
        <v>5303</v>
      </c>
      <c r="C693" t="s">
        <v>5298</v>
      </c>
      <c r="D693" t="s">
        <v>1154</v>
      </c>
      <c r="E693" t="s">
        <v>5304</v>
      </c>
      <c r="F693" t="s">
        <v>171</v>
      </c>
      <c r="G693" t="s">
        <v>172</v>
      </c>
      <c r="H693" s="1">
        <v>35988</v>
      </c>
      <c r="I693" t="s">
        <v>221</v>
      </c>
      <c r="K693" t="s">
        <v>5305</v>
      </c>
      <c r="L693" t="s">
        <v>175</v>
      </c>
      <c r="M693" t="s">
        <v>224</v>
      </c>
      <c r="N693">
        <v>2019</v>
      </c>
      <c r="O693" t="s">
        <v>279</v>
      </c>
      <c r="P693" t="s">
        <v>178</v>
      </c>
      <c r="Q693" t="s">
        <v>172</v>
      </c>
      <c r="S693">
        <v>30006805</v>
      </c>
      <c r="T693" t="s">
        <v>196</v>
      </c>
      <c r="W693" t="s">
        <v>5306</v>
      </c>
      <c r="X693">
        <v>8084692723</v>
      </c>
      <c r="Y693" t="s">
        <v>186</v>
      </c>
      <c r="Z693" t="s">
        <v>183</v>
      </c>
      <c r="AA693">
        <v>2020</v>
      </c>
      <c r="AB693">
        <v>2020</v>
      </c>
      <c r="AC693" t="s">
        <v>3984</v>
      </c>
      <c r="AD693" t="s">
        <v>172</v>
      </c>
      <c r="AS693">
        <v>3.93</v>
      </c>
      <c r="AT693" t="s">
        <v>188</v>
      </c>
      <c r="AU693" t="s">
        <v>189</v>
      </c>
      <c r="AV693" t="s">
        <v>190</v>
      </c>
      <c r="AW693" t="s">
        <v>715</v>
      </c>
      <c r="BM693" t="s">
        <v>5307</v>
      </c>
      <c r="BN693" t="s">
        <v>193</v>
      </c>
      <c r="BP693" t="s">
        <v>194</v>
      </c>
      <c r="BQ693" t="s">
        <v>195</v>
      </c>
      <c r="BS693">
        <v>14627</v>
      </c>
      <c r="BT693" t="s">
        <v>196</v>
      </c>
      <c r="BU693">
        <v>8087996011</v>
      </c>
      <c r="BZ693" t="s">
        <v>5308</v>
      </c>
      <c r="CC693" t="s">
        <v>5309</v>
      </c>
      <c r="CD693" t="s">
        <v>5310</v>
      </c>
      <c r="CF693">
        <v>96821</v>
      </c>
      <c r="CG693" t="s">
        <v>196</v>
      </c>
      <c r="CH693">
        <v>8087996011</v>
      </c>
      <c r="CM693" t="s">
        <v>5311</v>
      </c>
      <c r="CN693" t="s">
        <v>215</v>
      </c>
      <c r="CP693" t="s">
        <v>194</v>
      </c>
      <c r="CQ693" t="s">
        <v>195</v>
      </c>
      <c r="CS693">
        <v>14627</v>
      </c>
      <c r="CT693" t="s">
        <v>196</v>
      </c>
      <c r="CU693">
        <v>8087996011</v>
      </c>
      <c r="ED693" t="s">
        <v>5310</v>
      </c>
      <c r="EG693" t="s">
        <v>196</v>
      </c>
      <c r="EH693">
        <v>8087996011</v>
      </c>
      <c r="EM693" t="s">
        <v>5308</v>
      </c>
      <c r="EP693" t="s">
        <v>5309</v>
      </c>
      <c r="EQ693" t="s">
        <v>5310</v>
      </c>
      <c r="ES693">
        <v>96821</v>
      </c>
      <c r="ET693" t="s">
        <v>196</v>
      </c>
      <c r="EU693">
        <v>8087996011</v>
      </c>
    </row>
    <row r="694" spans="1:151" x14ac:dyDescent="0.2">
      <c r="A694">
        <v>34123</v>
      </c>
      <c r="B694" t="s">
        <v>4707</v>
      </c>
      <c r="C694" t="s">
        <v>5298</v>
      </c>
      <c r="E694" t="s">
        <v>5312</v>
      </c>
      <c r="F694" t="s">
        <v>171</v>
      </c>
      <c r="G694" t="s">
        <v>172</v>
      </c>
      <c r="H694" s="1">
        <v>36802</v>
      </c>
      <c r="I694" t="s">
        <v>221</v>
      </c>
      <c r="K694" t="s">
        <v>1377</v>
      </c>
      <c r="L694" t="s">
        <v>1378</v>
      </c>
      <c r="M694" t="s">
        <v>306</v>
      </c>
      <c r="N694">
        <v>2020</v>
      </c>
      <c r="O694" t="s">
        <v>1379</v>
      </c>
      <c r="P694" t="s">
        <v>3256</v>
      </c>
      <c r="Q694" t="s">
        <v>172</v>
      </c>
      <c r="S694">
        <v>31388467</v>
      </c>
      <c r="T694" t="s">
        <v>1382</v>
      </c>
      <c r="U694" t="s">
        <v>424</v>
      </c>
      <c r="Y694" t="str">
        <f>"01AS"</f>
        <v>01AS</v>
      </c>
      <c r="Z694" t="s">
        <v>499</v>
      </c>
      <c r="AA694" t="s">
        <v>228</v>
      </c>
      <c r="AB694" t="s">
        <v>229</v>
      </c>
      <c r="AC694" t="s">
        <v>2066</v>
      </c>
      <c r="AD694" t="s">
        <v>185</v>
      </c>
      <c r="AS694">
        <v>3.79</v>
      </c>
      <c r="AT694" t="s">
        <v>429</v>
      </c>
      <c r="AU694" t="s">
        <v>235</v>
      </c>
      <c r="AV694" t="s">
        <v>236</v>
      </c>
      <c r="AW694" t="s">
        <v>430</v>
      </c>
      <c r="BM694" t="s">
        <v>5313</v>
      </c>
      <c r="BN694" t="s">
        <v>239</v>
      </c>
      <c r="BO694" t="s">
        <v>5314</v>
      </c>
      <c r="BP694" t="s">
        <v>241</v>
      </c>
      <c r="BQ694" t="s">
        <v>195</v>
      </c>
      <c r="BS694">
        <v>14627</v>
      </c>
      <c r="CD694" t="s">
        <v>195</v>
      </c>
      <c r="CM694" t="s">
        <v>5315</v>
      </c>
      <c r="CO694" t="s">
        <v>5314</v>
      </c>
      <c r="CP694" t="s">
        <v>241</v>
      </c>
      <c r="CQ694" t="s">
        <v>247</v>
      </c>
      <c r="CS694">
        <v>14604</v>
      </c>
      <c r="CT694" t="s">
        <v>244</v>
      </c>
    </row>
    <row r="695" spans="1:151" x14ac:dyDescent="0.2">
      <c r="A695">
        <v>40722</v>
      </c>
      <c r="B695" t="s">
        <v>5316</v>
      </c>
      <c r="C695" t="s">
        <v>5317</v>
      </c>
      <c r="E695" t="s">
        <v>5318</v>
      </c>
      <c r="F695" t="s">
        <v>171</v>
      </c>
      <c r="G695" t="str">
        <f>"0"</f>
        <v>0</v>
      </c>
      <c r="H695" s="1">
        <v>37919</v>
      </c>
      <c r="I695" t="s">
        <v>221</v>
      </c>
      <c r="K695" t="s">
        <v>1538</v>
      </c>
      <c r="L695" t="s">
        <v>1539</v>
      </c>
      <c r="M695" t="s">
        <v>176</v>
      </c>
      <c r="N695">
        <v>2024</v>
      </c>
      <c r="O695" t="s">
        <v>319</v>
      </c>
      <c r="P695" t="s">
        <v>178</v>
      </c>
      <c r="Q695" t="s">
        <v>172</v>
      </c>
      <c r="S695">
        <v>32097849</v>
      </c>
      <c r="T695" t="s">
        <v>226</v>
      </c>
      <c r="Y695" t="str">
        <f>"04HSEAS"</f>
        <v>04HSEAS</v>
      </c>
      <c r="Z695" t="s">
        <v>499</v>
      </c>
      <c r="AA695" t="s">
        <v>320</v>
      </c>
      <c r="AB695" t="s">
        <v>321</v>
      </c>
      <c r="AC695" t="s">
        <v>535</v>
      </c>
      <c r="AD695" t="s">
        <v>185</v>
      </c>
      <c r="AS695">
        <v>3.92</v>
      </c>
      <c r="AU695" t="s">
        <v>235</v>
      </c>
      <c r="AV695" t="s">
        <v>236</v>
      </c>
      <c r="AW695" t="s">
        <v>715</v>
      </c>
      <c r="BM695" t="s">
        <v>5319</v>
      </c>
      <c r="BN695" t="s">
        <v>239</v>
      </c>
      <c r="BO695" t="s">
        <v>5320</v>
      </c>
      <c r="BP695" t="s">
        <v>241</v>
      </c>
      <c r="BQ695" t="s">
        <v>195</v>
      </c>
      <c r="BS695">
        <v>14627</v>
      </c>
      <c r="BZ695" t="s">
        <v>5321</v>
      </c>
      <c r="CB695" t="s">
        <v>267</v>
      </c>
      <c r="CD695" t="s">
        <v>195</v>
      </c>
      <c r="CF695">
        <v>14627</v>
      </c>
      <c r="CG695" t="s">
        <v>244</v>
      </c>
      <c r="CM695" t="s">
        <v>5322</v>
      </c>
      <c r="CO695" t="s">
        <v>5320</v>
      </c>
      <c r="CP695" t="s">
        <v>5323</v>
      </c>
      <c r="CQ695" t="s">
        <v>735</v>
      </c>
      <c r="CS695" t="s">
        <v>5324</v>
      </c>
      <c r="CT695" t="s">
        <v>244</v>
      </c>
      <c r="CU695" t="s">
        <v>5325</v>
      </c>
    </row>
    <row r="696" spans="1:151" x14ac:dyDescent="0.2">
      <c r="A696">
        <v>42254</v>
      </c>
      <c r="B696" t="s">
        <v>5326</v>
      </c>
      <c r="C696" t="s">
        <v>5317</v>
      </c>
      <c r="D696" t="s">
        <v>654</v>
      </c>
      <c r="E696" t="s">
        <v>5327</v>
      </c>
      <c r="F696" t="s">
        <v>5328</v>
      </c>
      <c r="G696" t="str">
        <f>"0"</f>
        <v>0</v>
      </c>
      <c r="H696" s="1">
        <v>37950</v>
      </c>
      <c r="I696" t="s">
        <v>173</v>
      </c>
      <c r="K696" t="s">
        <v>304</v>
      </c>
      <c r="L696" t="s">
        <v>305</v>
      </c>
      <c r="M696" t="s">
        <v>306</v>
      </c>
      <c r="N696">
        <v>2024</v>
      </c>
      <c r="O696" t="s">
        <v>710</v>
      </c>
      <c r="P696" t="s">
        <v>178</v>
      </c>
      <c r="Q696" t="s">
        <v>172</v>
      </c>
      <c r="S696">
        <v>32054965</v>
      </c>
      <c r="T696" t="s">
        <v>226</v>
      </c>
      <c r="Y696" t="str">
        <f>"01AS"</f>
        <v>01AS</v>
      </c>
      <c r="Z696" t="s">
        <v>499</v>
      </c>
      <c r="AA696" t="s">
        <v>320</v>
      </c>
      <c r="AB696" t="s">
        <v>321</v>
      </c>
      <c r="AC696" t="s">
        <v>5261</v>
      </c>
      <c r="AD696" t="s">
        <v>185</v>
      </c>
      <c r="AM696" t="s">
        <v>730</v>
      </c>
      <c r="AS696">
        <v>3.73</v>
      </c>
      <c r="AU696" t="s">
        <v>235</v>
      </c>
      <c r="AV696" t="s">
        <v>236</v>
      </c>
      <c r="AW696" t="s">
        <v>715</v>
      </c>
      <c r="BM696" t="s">
        <v>5329</v>
      </c>
      <c r="BN696" t="s">
        <v>239</v>
      </c>
      <c r="BO696" t="s">
        <v>5330</v>
      </c>
      <c r="BP696" t="s">
        <v>241</v>
      </c>
      <c r="BQ696" t="s">
        <v>195</v>
      </c>
      <c r="BS696">
        <v>14627</v>
      </c>
      <c r="CD696" t="s">
        <v>195</v>
      </c>
      <c r="CM696" t="s">
        <v>5331</v>
      </c>
      <c r="CO696" t="s">
        <v>5330</v>
      </c>
      <c r="CP696" t="s">
        <v>5332</v>
      </c>
      <c r="CQ696" t="s">
        <v>247</v>
      </c>
      <c r="CS696">
        <v>11747</v>
      </c>
      <c r="CT696" t="s">
        <v>244</v>
      </c>
      <c r="CU696" t="s">
        <v>5333</v>
      </c>
    </row>
    <row r="697" spans="1:151" x14ac:dyDescent="0.2">
      <c r="A697">
        <v>26244</v>
      </c>
      <c r="B697" t="s">
        <v>915</v>
      </c>
      <c r="C697" t="s">
        <v>5334</v>
      </c>
      <c r="D697" t="s">
        <v>3657</v>
      </c>
      <c r="E697" t="s">
        <v>5335</v>
      </c>
      <c r="F697" t="s">
        <v>171</v>
      </c>
      <c r="H697" s="1">
        <v>35512</v>
      </c>
      <c r="I697" t="s">
        <v>221</v>
      </c>
      <c r="K697" t="s">
        <v>1807</v>
      </c>
      <c r="L697" t="s">
        <v>633</v>
      </c>
      <c r="M697" t="s">
        <v>224</v>
      </c>
      <c r="N697">
        <v>2018</v>
      </c>
      <c r="O697" t="s">
        <v>354</v>
      </c>
      <c r="P697" t="s">
        <v>178</v>
      </c>
      <c r="Q697" t="s">
        <v>185</v>
      </c>
      <c r="BM697" t="s">
        <v>5336</v>
      </c>
      <c r="BP697" t="s">
        <v>2007</v>
      </c>
      <c r="BQ697" t="s">
        <v>214</v>
      </c>
      <c r="BS697">
        <v>33606</v>
      </c>
      <c r="BT697" t="s">
        <v>226</v>
      </c>
      <c r="BU697" t="s">
        <v>5337</v>
      </c>
    </row>
    <row r="698" spans="1:151" x14ac:dyDescent="0.2">
      <c r="A698">
        <v>37487</v>
      </c>
      <c r="B698" t="s">
        <v>5338</v>
      </c>
      <c r="C698" t="s">
        <v>5339</v>
      </c>
      <c r="D698" t="s">
        <v>5340</v>
      </c>
      <c r="E698" t="s">
        <v>5341</v>
      </c>
      <c r="F698" t="s">
        <v>171</v>
      </c>
      <c r="G698" t="str">
        <f>"0"</f>
        <v>0</v>
      </c>
      <c r="H698" s="1">
        <v>36918</v>
      </c>
      <c r="I698" t="s">
        <v>1571</v>
      </c>
      <c r="K698" t="s">
        <v>3708</v>
      </c>
      <c r="L698" t="s">
        <v>1689</v>
      </c>
      <c r="M698" t="s">
        <v>306</v>
      </c>
      <c r="N698">
        <v>2022</v>
      </c>
      <c r="O698" t="s">
        <v>782</v>
      </c>
      <c r="P698" t="s">
        <v>178</v>
      </c>
      <c r="Q698" t="s">
        <v>172</v>
      </c>
      <c r="S698">
        <v>31549974</v>
      </c>
      <c r="T698" t="s">
        <v>226</v>
      </c>
      <c r="Y698" t="str">
        <f>"01AS"</f>
        <v>01AS</v>
      </c>
      <c r="Z698" t="s">
        <v>227</v>
      </c>
      <c r="AA698" t="s">
        <v>321</v>
      </c>
      <c r="AC698" t="s">
        <v>425</v>
      </c>
      <c r="AD698" t="s">
        <v>185</v>
      </c>
      <c r="AS698">
        <v>3.59</v>
      </c>
      <c r="AU698" t="s">
        <v>235</v>
      </c>
      <c r="AV698" t="s">
        <v>236</v>
      </c>
      <c r="AW698" t="s">
        <v>715</v>
      </c>
      <c r="BF698" t="s">
        <v>474</v>
      </c>
      <c r="BM698" t="s">
        <v>5342</v>
      </c>
      <c r="BN698" t="s">
        <v>239</v>
      </c>
      <c r="BO698" t="s">
        <v>5343</v>
      </c>
      <c r="BP698" t="s">
        <v>241</v>
      </c>
      <c r="BQ698" t="s">
        <v>195</v>
      </c>
      <c r="BS698">
        <v>14627</v>
      </c>
      <c r="CD698" t="s">
        <v>195</v>
      </c>
      <c r="CM698" t="s">
        <v>5344</v>
      </c>
      <c r="CO698" t="s">
        <v>5343</v>
      </c>
      <c r="CP698" t="s">
        <v>5345</v>
      </c>
      <c r="CQ698" t="s">
        <v>247</v>
      </c>
      <c r="CS698" t="str">
        <f>"07039-4508"</f>
        <v>07039-4508</v>
      </c>
      <c r="CT698" t="s">
        <v>244</v>
      </c>
      <c r="CU698" t="s">
        <v>5346</v>
      </c>
    </row>
    <row r="699" spans="1:151" x14ac:dyDescent="0.2">
      <c r="A699">
        <v>24647</v>
      </c>
      <c r="B699" t="s">
        <v>5347</v>
      </c>
      <c r="C699" t="s">
        <v>3554</v>
      </c>
      <c r="E699" t="s">
        <v>5348</v>
      </c>
      <c r="F699" t="s">
        <v>171</v>
      </c>
      <c r="H699" s="1">
        <v>19640</v>
      </c>
      <c r="K699" t="s">
        <v>253</v>
      </c>
      <c r="L699" t="s">
        <v>645</v>
      </c>
      <c r="M699" t="s">
        <v>306</v>
      </c>
      <c r="N699">
        <v>2017</v>
      </c>
      <c r="O699" t="s">
        <v>646</v>
      </c>
      <c r="P699" t="s">
        <v>178</v>
      </c>
      <c r="Q699" t="s">
        <v>172</v>
      </c>
      <c r="S699">
        <v>29522217</v>
      </c>
      <c r="T699" t="s">
        <v>196</v>
      </c>
      <c r="X699">
        <v>7184437977</v>
      </c>
      <c r="Y699" t="s">
        <v>613</v>
      </c>
      <c r="Z699" t="s">
        <v>614</v>
      </c>
      <c r="AA699" t="s">
        <v>615</v>
      </c>
      <c r="AB699" t="s">
        <v>259</v>
      </c>
      <c r="AC699" t="s">
        <v>187</v>
      </c>
      <c r="AD699" t="s">
        <v>185</v>
      </c>
      <c r="AS699" t="str">
        <f>"0"</f>
        <v>0</v>
      </c>
      <c r="AT699" t="s">
        <v>188</v>
      </c>
      <c r="AU699" t="s">
        <v>189</v>
      </c>
      <c r="AV699" t="s">
        <v>190</v>
      </c>
      <c r="AW699" t="s">
        <v>294</v>
      </c>
      <c r="BM699" t="s">
        <v>5349</v>
      </c>
      <c r="BP699" t="s">
        <v>704</v>
      </c>
      <c r="BQ699" t="s">
        <v>195</v>
      </c>
      <c r="BS699">
        <v>11203</v>
      </c>
      <c r="BT699" t="s">
        <v>196</v>
      </c>
      <c r="BU699">
        <v>7184437977</v>
      </c>
      <c r="BZ699" t="s">
        <v>5349</v>
      </c>
      <c r="CC699" t="s">
        <v>704</v>
      </c>
      <c r="CD699" t="s">
        <v>195</v>
      </c>
      <c r="CF699">
        <v>11203</v>
      </c>
      <c r="CG699" t="s">
        <v>196</v>
      </c>
      <c r="CH699">
        <v>7184437977</v>
      </c>
      <c r="CM699" t="s">
        <v>5349</v>
      </c>
      <c r="CP699" t="s">
        <v>704</v>
      </c>
      <c r="CQ699" t="s">
        <v>195</v>
      </c>
      <c r="CS699">
        <v>11203</v>
      </c>
      <c r="CT699" t="s">
        <v>196</v>
      </c>
      <c r="CU699">
        <v>7184437977</v>
      </c>
    </row>
    <row r="700" spans="1:151" x14ac:dyDescent="0.2">
      <c r="A700">
        <v>25359</v>
      </c>
      <c r="B700" t="s">
        <v>5347</v>
      </c>
      <c r="C700" t="s">
        <v>3554</v>
      </c>
      <c r="E700" t="s">
        <v>5348</v>
      </c>
      <c r="F700" t="s">
        <v>171</v>
      </c>
      <c r="H700" s="1">
        <v>19640</v>
      </c>
      <c r="K700" t="s">
        <v>610</v>
      </c>
      <c r="L700" t="s">
        <v>651</v>
      </c>
      <c r="M700" t="s">
        <v>176</v>
      </c>
      <c r="N700">
        <v>2017</v>
      </c>
      <c r="O700" t="s">
        <v>177</v>
      </c>
      <c r="P700" t="s">
        <v>178</v>
      </c>
      <c r="Q700" t="s">
        <v>172</v>
      </c>
      <c r="S700">
        <v>29522217</v>
      </c>
      <c r="T700" t="s">
        <v>196</v>
      </c>
      <c r="X700">
        <v>7184437977</v>
      </c>
      <c r="Y700" t="s">
        <v>613</v>
      </c>
      <c r="Z700" t="s">
        <v>614</v>
      </c>
      <c r="AA700" t="s">
        <v>615</v>
      </c>
      <c r="AB700" t="s">
        <v>259</v>
      </c>
      <c r="AC700" t="s">
        <v>187</v>
      </c>
      <c r="AD700" t="s">
        <v>185</v>
      </c>
      <c r="AS700" t="str">
        <f>"0"</f>
        <v>0</v>
      </c>
      <c r="AT700" t="s">
        <v>188</v>
      </c>
      <c r="AU700" t="s">
        <v>189</v>
      </c>
      <c r="AV700" t="s">
        <v>190</v>
      </c>
      <c r="AW700" t="s">
        <v>294</v>
      </c>
      <c r="BM700" t="s">
        <v>5349</v>
      </c>
      <c r="BP700" t="s">
        <v>704</v>
      </c>
      <c r="BQ700" t="s">
        <v>195</v>
      </c>
      <c r="BS700">
        <v>11203</v>
      </c>
      <c r="BT700" t="s">
        <v>196</v>
      </c>
      <c r="BU700">
        <v>7184437977</v>
      </c>
      <c r="BZ700" t="s">
        <v>5349</v>
      </c>
      <c r="CC700" t="s">
        <v>704</v>
      </c>
      <c r="CD700" t="s">
        <v>195</v>
      </c>
      <c r="CF700">
        <v>11203</v>
      </c>
      <c r="CG700" t="s">
        <v>196</v>
      </c>
      <c r="CH700">
        <v>7184437977</v>
      </c>
      <c r="CM700" t="s">
        <v>5349</v>
      </c>
      <c r="CP700" t="s">
        <v>704</v>
      </c>
      <c r="CQ700" t="s">
        <v>195</v>
      </c>
      <c r="CS700">
        <v>11203</v>
      </c>
      <c r="CT700" t="s">
        <v>196</v>
      </c>
      <c r="CU700">
        <v>7184437977</v>
      </c>
    </row>
    <row r="701" spans="1:151" x14ac:dyDescent="0.2">
      <c r="A701">
        <v>37771</v>
      </c>
      <c r="B701" t="s">
        <v>5350</v>
      </c>
      <c r="C701" t="s">
        <v>5351</v>
      </c>
      <c r="D701" t="s">
        <v>5352</v>
      </c>
      <c r="E701" t="s">
        <v>5353</v>
      </c>
      <c r="F701" t="s">
        <v>171</v>
      </c>
      <c r="G701" t="str">
        <f>"0"</f>
        <v>0</v>
      </c>
      <c r="H701" s="1">
        <v>37324</v>
      </c>
      <c r="I701" t="s">
        <v>221</v>
      </c>
      <c r="K701" t="s">
        <v>2724</v>
      </c>
      <c r="L701" t="s">
        <v>820</v>
      </c>
      <c r="M701" t="s">
        <v>176</v>
      </c>
      <c r="N701">
        <v>2023</v>
      </c>
      <c r="O701" t="s">
        <v>1048</v>
      </c>
      <c r="P701" t="s">
        <v>178</v>
      </c>
      <c r="Q701" t="s">
        <v>172</v>
      </c>
      <c r="S701">
        <v>31784269</v>
      </c>
      <c r="T701" t="s">
        <v>226</v>
      </c>
      <c r="Y701" t="str">
        <f>"01AS"</f>
        <v>01AS</v>
      </c>
      <c r="Z701" t="s">
        <v>227</v>
      </c>
      <c r="AA701" t="s">
        <v>320</v>
      </c>
      <c r="AB701" t="s">
        <v>321</v>
      </c>
      <c r="AC701" t="s">
        <v>425</v>
      </c>
      <c r="AD701" t="s">
        <v>185</v>
      </c>
      <c r="AF701" t="s">
        <v>426</v>
      </c>
      <c r="AG701" t="s">
        <v>427</v>
      </c>
      <c r="AJ701" t="s">
        <v>2003</v>
      </c>
      <c r="AK701" t="s">
        <v>185</v>
      </c>
      <c r="AM701" t="s">
        <v>5354</v>
      </c>
      <c r="AS701">
        <v>3.97</v>
      </c>
      <c r="AU701" t="s">
        <v>235</v>
      </c>
      <c r="AV701" t="s">
        <v>236</v>
      </c>
      <c r="AW701" t="s">
        <v>264</v>
      </c>
      <c r="BM701" t="s">
        <v>5355</v>
      </c>
      <c r="BN701" t="s">
        <v>239</v>
      </c>
      <c r="BO701" t="s">
        <v>5356</v>
      </c>
      <c r="BP701" t="s">
        <v>241</v>
      </c>
      <c r="BQ701" t="s">
        <v>195</v>
      </c>
      <c r="BS701">
        <v>14627</v>
      </c>
      <c r="BZ701" t="s">
        <v>266</v>
      </c>
      <c r="CB701" t="s">
        <v>267</v>
      </c>
      <c r="CD701" t="s">
        <v>195</v>
      </c>
      <c r="CF701">
        <v>14627</v>
      </c>
      <c r="CG701" t="s">
        <v>244</v>
      </c>
      <c r="CM701" t="s">
        <v>5357</v>
      </c>
      <c r="CO701" t="s">
        <v>5356</v>
      </c>
      <c r="CP701" t="s">
        <v>4539</v>
      </c>
      <c r="CQ701" t="s">
        <v>735</v>
      </c>
      <c r="CS701" t="s">
        <v>5358</v>
      </c>
      <c r="CT701" t="s">
        <v>244</v>
      </c>
      <c r="CU701" t="s">
        <v>5359</v>
      </c>
    </row>
    <row r="702" spans="1:151" x14ac:dyDescent="0.2">
      <c r="A702">
        <v>41274</v>
      </c>
      <c r="B702" t="s">
        <v>5360</v>
      </c>
      <c r="C702" t="s">
        <v>5361</v>
      </c>
      <c r="D702" t="s">
        <v>2701</v>
      </c>
      <c r="E702" t="s">
        <v>5362</v>
      </c>
      <c r="F702" t="s">
        <v>171</v>
      </c>
      <c r="G702" t="str">
        <f>"0"</f>
        <v>0</v>
      </c>
      <c r="H702" s="1">
        <v>37283</v>
      </c>
      <c r="I702" t="s">
        <v>4073</v>
      </c>
      <c r="K702" t="s">
        <v>687</v>
      </c>
      <c r="L702" t="s">
        <v>291</v>
      </c>
      <c r="M702" t="s">
        <v>1389</v>
      </c>
      <c r="N702">
        <v>2023</v>
      </c>
      <c r="O702" t="s">
        <v>2628</v>
      </c>
      <c r="P702" t="s">
        <v>178</v>
      </c>
      <c r="Q702" t="s">
        <v>172</v>
      </c>
      <c r="S702">
        <v>31796088</v>
      </c>
      <c r="T702" t="s">
        <v>226</v>
      </c>
      <c r="Y702" t="str">
        <f>"01AS"</f>
        <v>01AS</v>
      </c>
      <c r="Z702" t="s">
        <v>227</v>
      </c>
      <c r="AA702" t="s">
        <v>320</v>
      </c>
      <c r="AB702" t="s">
        <v>321</v>
      </c>
      <c r="AC702" t="s">
        <v>323</v>
      </c>
      <c r="AD702" t="s">
        <v>185</v>
      </c>
      <c r="AE702" t="s">
        <v>678</v>
      </c>
      <c r="AS702">
        <v>3.89</v>
      </c>
      <c r="AU702" t="s">
        <v>235</v>
      </c>
      <c r="AV702" t="s">
        <v>236</v>
      </c>
      <c r="AW702" t="s">
        <v>264</v>
      </c>
      <c r="BM702" t="s">
        <v>5363</v>
      </c>
      <c r="BN702" t="s">
        <v>239</v>
      </c>
      <c r="BO702" t="s">
        <v>5364</v>
      </c>
      <c r="BP702" t="s">
        <v>241</v>
      </c>
      <c r="BQ702" t="s">
        <v>195</v>
      </c>
      <c r="BS702">
        <v>14627</v>
      </c>
      <c r="CD702" t="s">
        <v>195</v>
      </c>
      <c r="CM702" t="s">
        <v>5365</v>
      </c>
      <c r="CO702" t="s">
        <v>5364</v>
      </c>
      <c r="CP702" t="s">
        <v>5366</v>
      </c>
      <c r="CQ702" t="s">
        <v>2773</v>
      </c>
      <c r="CS702" t="s">
        <v>5367</v>
      </c>
      <c r="CT702" t="s">
        <v>244</v>
      </c>
      <c r="CU702" t="s">
        <v>5368</v>
      </c>
    </row>
    <row r="703" spans="1:151" x14ac:dyDescent="0.2">
      <c r="A703">
        <v>45351</v>
      </c>
      <c r="B703" t="s">
        <v>1032</v>
      </c>
      <c r="C703" t="s">
        <v>5369</v>
      </c>
      <c r="E703" t="s">
        <v>1213</v>
      </c>
      <c r="F703" t="s">
        <v>171</v>
      </c>
      <c r="G703" t="str">
        <f>"0"</f>
        <v>0</v>
      </c>
      <c r="H703" s="1">
        <v>38439</v>
      </c>
      <c r="I703" t="s">
        <v>173</v>
      </c>
      <c r="K703" t="s">
        <v>1730</v>
      </c>
      <c r="L703" t="s">
        <v>1731</v>
      </c>
      <c r="M703" t="s">
        <v>224</v>
      </c>
      <c r="N703">
        <v>2025</v>
      </c>
      <c r="O703" t="s">
        <v>528</v>
      </c>
      <c r="P703" t="s">
        <v>178</v>
      </c>
      <c r="Q703" t="s">
        <v>172</v>
      </c>
      <c r="R703" t="s">
        <v>510</v>
      </c>
      <c r="S703">
        <v>32659276</v>
      </c>
      <c r="BM703" t="s">
        <v>4511</v>
      </c>
    </row>
    <row r="704" spans="1:151" x14ac:dyDescent="0.2">
      <c r="A704">
        <v>41236</v>
      </c>
      <c r="B704" t="s">
        <v>778</v>
      </c>
      <c r="C704" t="s">
        <v>5370</v>
      </c>
      <c r="D704" t="s">
        <v>169</v>
      </c>
      <c r="E704" t="s">
        <v>5371</v>
      </c>
      <c r="F704" t="s">
        <v>171</v>
      </c>
      <c r="G704" t="str">
        <f>"0"</f>
        <v>0</v>
      </c>
      <c r="H704" s="1">
        <v>37498</v>
      </c>
      <c r="I704" t="s">
        <v>173</v>
      </c>
      <c r="K704" t="s">
        <v>5372</v>
      </c>
      <c r="L704" t="s">
        <v>5373</v>
      </c>
      <c r="M704" t="s">
        <v>176</v>
      </c>
      <c r="N704">
        <v>2024</v>
      </c>
      <c r="O704" t="s">
        <v>319</v>
      </c>
      <c r="P704" t="s">
        <v>178</v>
      </c>
      <c r="Q704" t="s">
        <v>172</v>
      </c>
      <c r="S704">
        <v>32046564</v>
      </c>
      <c r="T704" t="s">
        <v>226</v>
      </c>
      <c r="Y704" t="str">
        <f>"04HSEAS"</f>
        <v>04HSEAS</v>
      </c>
      <c r="Z704" t="s">
        <v>499</v>
      </c>
      <c r="AA704" t="s">
        <v>320</v>
      </c>
      <c r="AB704" t="s">
        <v>321</v>
      </c>
      <c r="AC704" t="s">
        <v>500</v>
      </c>
      <c r="AD704" t="s">
        <v>185</v>
      </c>
      <c r="AM704" t="s">
        <v>4152</v>
      </c>
      <c r="AS704">
        <v>3.48</v>
      </c>
      <c r="AU704" t="s">
        <v>235</v>
      </c>
      <c r="AV704" t="s">
        <v>236</v>
      </c>
      <c r="AW704" t="s">
        <v>715</v>
      </c>
      <c r="BM704" t="s">
        <v>5374</v>
      </c>
      <c r="BN704" t="s">
        <v>239</v>
      </c>
      <c r="BO704" t="s">
        <v>267</v>
      </c>
      <c r="BP704" t="s">
        <v>241</v>
      </c>
      <c r="BQ704" t="s">
        <v>195</v>
      </c>
      <c r="BS704">
        <v>14627</v>
      </c>
      <c r="BZ704" t="s">
        <v>5375</v>
      </c>
      <c r="CA704" t="s">
        <v>5376</v>
      </c>
      <c r="CB704" t="s">
        <v>267</v>
      </c>
      <c r="CD704" t="s">
        <v>195</v>
      </c>
      <c r="CF704">
        <v>14627</v>
      </c>
      <c r="CG704" t="s">
        <v>244</v>
      </c>
      <c r="CM704" t="s">
        <v>2290</v>
      </c>
      <c r="CN704" t="s">
        <v>5376</v>
      </c>
      <c r="CO704" t="s">
        <v>267</v>
      </c>
      <c r="CP704" t="s">
        <v>241</v>
      </c>
      <c r="CQ704" t="s">
        <v>247</v>
      </c>
      <c r="CS704">
        <v>14627</v>
      </c>
      <c r="CT704" t="s">
        <v>244</v>
      </c>
      <c r="CU704" t="s">
        <v>5377</v>
      </c>
    </row>
    <row r="705" spans="1:151" x14ac:dyDescent="0.2">
      <c r="A705">
        <v>37433</v>
      </c>
      <c r="B705" t="s">
        <v>5378</v>
      </c>
      <c r="C705" t="s">
        <v>5379</v>
      </c>
      <c r="D705" t="s">
        <v>1562</v>
      </c>
      <c r="E705" t="s">
        <v>1213</v>
      </c>
      <c r="F705" t="s">
        <v>171</v>
      </c>
      <c r="G705" t="str">
        <f>"0"</f>
        <v>0</v>
      </c>
      <c r="H705" s="1">
        <v>36496</v>
      </c>
      <c r="I705" t="s">
        <v>221</v>
      </c>
      <c r="K705" t="s">
        <v>2766</v>
      </c>
      <c r="L705" t="s">
        <v>2767</v>
      </c>
      <c r="M705" t="s">
        <v>306</v>
      </c>
      <c r="N705">
        <v>2022</v>
      </c>
      <c r="O705" t="s">
        <v>782</v>
      </c>
      <c r="P705" t="s">
        <v>363</v>
      </c>
      <c r="Q705" t="s">
        <v>172</v>
      </c>
      <c r="R705" t="s">
        <v>510</v>
      </c>
      <c r="S705">
        <v>31832984</v>
      </c>
      <c r="BM705" t="s">
        <v>5380</v>
      </c>
    </row>
    <row r="706" spans="1:151" x14ac:dyDescent="0.2">
      <c r="A706">
        <v>14411</v>
      </c>
      <c r="B706" t="s">
        <v>5381</v>
      </c>
      <c r="C706" t="s">
        <v>5382</v>
      </c>
      <c r="E706" t="s">
        <v>5383</v>
      </c>
      <c r="F706" t="s">
        <v>171</v>
      </c>
      <c r="G706" t="s">
        <v>172</v>
      </c>
      <c r="H706" s="1">
        <v>34860</v>
      </c>
      <c r="I706" t="s">
        <v>221</v>
      </c>
      <c r="K706" t="s">
        <v>481</v>
      </c>
      <c r="L706" t="s">
        <v>318</v>
      </c>
      <c r="M706" t="s">
        <v>176</v>
      </c>
      <c r="N706">
        <v>2016</v>
      </c>
      <c r="O706" t="s">
        <v>634</v>
      </c>
      <c r="P706" t="s">
        <v>178</v>
      </c>
      <c r="Q706" t="s">
        <v>172</v>
      </c>
      <c r="S706">
        <v>28290599</v>
      </c>
      <c r="T706" t="s">
        <v>5384</v>
      </c>
      <c r="U706" t="s">
        <v>180</v>
      </c>
      <c r="V706" s="2">
        <v>42876</v>
      </c>
      <c r="W706" t="s">
        <v>5385</v>
      </c>
      <c r="X706">
        <v>886958780233</v>
      </c>
      <c r="Y706" t="s">
        <v>186</v>
      </c>
      <c r="Z706" t="s">
        <v>183</v>
      </c>
      <c r="AA706">
        <v>2017</v>
      </c>
      <c r="AB706">
        <v>2017</v>
      </c>
      <c r="AC706" t="s">
        <v>339</v>
      </c>
      <c r="AD706" t="s">
        <v>185</v>
      </c>
      <c r="AF706" t="s">
        <v>186</v>
      </c>
      <c r="AG706" t="s">
        <v>282</v>
      </c>
      <c r="AH706">
        <v>2017</v>
      </c>
      <c r="AI706">
        <v>2017</v>
      </c>
      <c r="AJ706" t="s">
        <v>187</v>
      </c>
      <c r="AK706" t="s">
        <v>185</v>
      </c>
      <c r="AM706" t="s">
        <v>208</v>
      </c>
      <c r="AS706">
        <v>3.78</v>
      </c>
      <c r="AT706" t="s">
        <v>188</v>
      </c>
      <c r="AU706" t="s">
        <v>189</v>
      </c>
      <c r="AV706" t="s">
        <v>190</v>
      </c>
      <c r="AW706" t="s">
        <v>191</v>
      </c>
      <c r="BM706" t="s">
        <v>5386</v>
      </c>
      <c r="BN706" t="s">
        <v>193</v>
      </c>
      <c r="BP706" t="s">
        <v>194</v>
      </c>
      <c r="BQ706" t="s">
        <v>195</v>
      </c>
      <c r="BS706">
        <v>14627</v>
      </c>
      <c r="BT706" t="s">
        <v>196</v>
      </c>
      <c r="BU706">
        <v>5857336227</v>
      </c>
      <c r="CM706" t="s">
        <v>5387</v>
      </c>
      <c r="CP706" t="s">
        <v>194</v>
      </c>
      <c r="CQ706" t="s">
        <v>195</v>
      </c>
      <c r="CS706">
        <v>14627</v>
      </c>
      <c r="CT706" t="s">
        <v>196</v>
      </c>
      <c r="CU706">
        <v>5857336227</v>
      </c>
    </row>
    <row r="707" spans="1:151" x14ac:dyDescent="0.2">
      <c r="A707">
        <v>10157</v>
      </c>
      <c r="B707" t="s">
        <v>5388</v>
      </c>
      <c r="C707" t="s">
        <v>5382</v>
      </c>
      <c r="D707" t="s">
        <v>5389</v>
      </c>
      <c r="E707" t="s">
        <v>5390</v>
      </c>
      <c r="F707" t="s">
        <v>171</v>
      </c>
      <c r="G707" t="s">
        <v>172</v>
      </c>
      <c r="H707" s="1">
        <v>34307</v>
      </c>
      <c r="I707" t="s">
        <v>173</v>
      </c>
      <c r="K707" t="s">
        <v>515</v>
      </c>
      <c r="M707" t="s">
        <v>176</v>
      </c>
      <c r="N707">
        <v>2015</v>
      </c>
      <c r="O707" t="s">
        <v>1014</v>
      </c>
      <c r="P707" t="s">
        <v>363</v>
      </c>
      <c r="Q707" t="s">
        <v>172</v>
      </c>
      <c r="S707" t="s">
        <v>715</v>
      </c>
      <c r="T707" t="s">
        <v>196</v>
      </c>
      <c r="W707" t="s">
        <v>5391</v>
      </c>
      <c r="X707">
        <v>3155605413</v>
      </c>
      <c r="Y707" t="s">
        <v>182</v>
      </c>
      <c r="Z707" t="s">
        <v>183</v>
      </c>
      <c r="AA707">
        <v>2016</v>
      </c>
      <c r="AB707">
        <v>2016</v>
      </c>
      <c r="AC707" t="s">
        <v>184</v>
      </c>
      <c r="AD707" t="s">
        <v>185</v>
      </c>
      <c r="AS707">
        <v>2.86</v>
      </c>
      <c r="AT707" t="s">
        <v>188</v>
      </c>
      <c r="AU707" t="s">
        <v>189</v>
      </c>
      <c r="AV707" t="s">
        <v>190</v>
      </c>
      <c r="BM707" t="s">
        <v>5392</v>
      </c>
      <c r="BN707" t="s">
        <v>487</v>
      </c>
      <c r="BP707" t="s">
        <v>194</v>
      </c>
      <c r="BQ707" t="s">
        <v>4117</v>
      </c>
      <c r="BS707">
        <v>14627</v>
      </c>
      <c r="BT707" t="s">
        <v>196</v>
      </c>
      <c r="BU707">
        <v>3155605413</v>
      </c>
      <c r="BZ707" t="s">
        <v>5393</v>
      </c>
      <c r="CC707" t="s">
        <v>5394</v>
      </c>
      <c r="CD707" t="s">
        <v>4117</v>
      </c>
      <c r="CF707">
        <v>13104</v>
      </c>
      <c r="CG707" t="s">
        <v>196</v>
      </c>
      <c r="CH707">
        <v>3156820811</v>
      </c>
      <c r="CM707" t="s">
        <v>5395</v>
      </c>
      <c r="CP707" t="s">
        <v>194</v>
      </c>
      <c r="CQ707" t="s">
        <v>4117</v>
      </c>
      <c r="CS707">
        <v>14627</v>
      </c>
      <c r="CT707" t="s">
        <v>196</v>
      </c>
      <c r="CU707">
        <v>3155605413</v>
      </c>
      <c r="EM707" t="s">
        <v>5393</v>
      </c>
      <c r="EP707" t="s">
        <v>5394</v>
      </c>
      <c r="EQ707" t="s">
        <v>4117</v>
      </c>
      <c r="ES707">
        <v>13104</v>
      </c>
      <c r="ET707" t="s">
        <v>196</v>
      </c>
      <c r="EU707">
        <v>3156820811</v>
      </c>
    </row>
    <row r="708" spans="1:151" x14ac:dyDescent="0.2">
      <c r="A708">
        <v>12611</v>
      </c>
      <c r="B708" t="s">
        <v>5396</v>
      </c>
      <c r="C708" t="s">
        <v>5382</v>
      </c>
      <c r="E708" t="s">
        <v>5397</v>
      </c>
      <c r="F708" t="s">
        <v>171</v>
      </c>
      <c r="G708" t="s">
        <v>172</v>
      </c>
      <c r="H708" s="1">
        <v>35030</v>
      </c>
      <c r="I708" t="s">
        <v>221</v>
      </c>
      <c r="K708" t="s">
        <v>547</v>
      </c>
      <c r="L708" t="s">
        <v>548</v>
      </c>
      <c r="M708" t="s">
        <v>306</v>
      </c>
      <c r="N708">
        <v>2015</v>
      </c>
      <c r="O708" t="s">
        <v>517</v>
      </c>
      <c r="P708" t="s">
        <v>178</v>
      </c>
      <c r="Q708" t="s">
        <v>172</v>
      </c>
      <c r="S708">
        <v>28266259</v>
      </c>
      <c r="T708" t="s">
        <v>196</v>
      </c>
      <c r="W708" t="s">
        <v>5398</v>
      </c>
      <c r="X708">
        <v>3474399047</v>
      </c>
      <c r="Y708" t="s">
        <v>186</v>
      </c>
      <c r="Z708" t="s">
        <v>282</v>
      </c>
      <c r="AA708">
        <v>2017</v>
      </c>
      <c r="AB708">
        <v>2017</v>
      </c>
      <c r="AC708" t="s">
        <v>395</v>
      </c>
      <c r="AD708" t="s">
        <v>185</v>
      </c>
      <c r="AE708" t="s">
        <v>857</v>
      </c>
      <c r="AS708">
        <v>3.53</v>
      </c>
      <c r="AT708" t="s">
        <v>188</v>
      </c>
      <c r="AU708" t="s">
        <v>189</v>
      </c>
      <c r="AV708" t="s">
        <v>190</v>
      </c>
      <c r="AW708" t="s">
        <v>715</v>
      </c>
      <c r="BM708" t="s">
        <v>5399</v>
      </c>
      <c r="BN708" t="s">
        <v>193</v>
      </c>
      <c r="BP708" t="s">
        <v>194</v>
      </c>
      <c r="BQ708" t="s">
        <v>195</v>
      </c>
      <c r="BS708">
        <v>14627</v>
      </c>
      <c r="BT708" t="s">
        <v>196</v>
      </c>
      <c r="BU708">
        <v>6462565216</v>
      </c>
      <c r="BZ708" t="s">
        <v>5400</v>
      </c>
      <c r="CC708" t="s">
        <v>5401</v>
      </c>
      <c r="CD708" t="s">
        <v>195</v>
      </c>
      <c r="CF708">
        <v>11355</v>
      </c>
      <c r="CG708" t="s">
        <v>196</v>
      </c>
      <c r="CH708">
        <v>6462565216</v>
      </c>
      <c r="CM708" t="s">
        <v>1114</v>
      </c>
      <c r="CN708" t="s">
        <v>5402</v>
      </c>
      <c r="CP708" t="s">
        <v>194</v>
      </c>
      <c r="CQ708" t="s">
        <v>195</v>
      </c>
      <c r="CS708">
        <v>14627</v>
      </c>
      <c r="CT708" t="s">
        <v>196</v>
      </c>
      <c r="CU708">
        <v>6462565216</v>
      </c>
      <c r="ED708" t="s">
        <v>195</v>
      </c>
      <c r="EG708" t="s">
        <v>196</v>
      </c>
      <c r="EH708">
        <v>6462565216</v>
      </c>
      <c r="EM708" t="s">
        <v>5400</v>
      </c>
      <c r="EP708" t="s">
        <v>5401</v>
      </c>
      <c r="EQ708" t="s">
        <v>195</v>
      </c>
      <c r="ES708">
        <v>11355</v>
      </c>
      <c r="ET708" t="s">
        <v>196</v>
      </c>
      <c r="EU708">
        <v>6462565216</v>
      </c>
    </row>
    <row r="709" spans="1:151" x14ac:dyDescent="0.2">
      <c r="A709">
        <v>17900</v>
      </c>
      <c r="B709" t="s">
        <v>5403</v>
      </c>
      <c r="C709" t="s">
        <v>5404</v>
      </c>
      <c r="E709" t="s">
        <v>5405</v>
      </c>
      <c r="F709" t="s">
        <v>171</v>
      </c>
      <c r="H709" s="1">
        <v>34698</v>
      </c>
      <c r="I709" t="s">
        <v>221</v>
      </c>
      <c r="K709" t="s">
        <v>937</v>
      </c>
      <c r="M709" t="s">
        <v>224</v>
      </c>
      <c r="N709">
        <v>2016</v>
      </c>
      <c r="O709" t="s">
        <v>410</v>
      </c>
      <c r="P709" t="s">
        <v>178</v>
      </c>
      <c r="Q709" t="s">
        <v>172</v>
      </c>
      <c r="S709">
        <v>28286578</v>
      </c>
      <c r="T709" t="s">
        <v>179</v>
      </c>
      <c r="U709" t="s">
        <v>180</v>
      </c>
      <c r="V709" s="2">
        <v>42876</v>
      </c>
      <c r="W709" t="s">
        <v>5406</v>
      </c>
      <c r="X709">
        <v>5856232298</v>
      </c>
      <c r="Y709" t="s">
        <v>186</v>
      </c>
      <c r="Z709" t="s">
        <v>282</v>
      </c>
      <c r="AA709">
        <v>2017</v>
      </c>
      <c r="AB709">
        <v>2017</v>
      </c>
      <c r="AC709" t="s">
        <v>992</v>
      </c>
      <c r="AD709" t="s">
        <v>185</v>
      </c>
      <c r="AE709" t="s">
        <v>209</v>
      </c>
      <c r="AM709" t="s">
        <v>5407</v>
      </c>
      <c r="AS709">
        <v>3.87</v>
      </c>
      <c r="AT709" t="s">
        <v>188</v>
      </c>
      <c r="AU709" t="s">
        <v>189</v>
      </c>
      <c r="AV709" t="s">
        <v>190</v>
      </c>
      <c r="AW709" t="s">
        <v>191</v>
      </c>
      <c r="BM709" t="s">
        <v>5408</v>
      </c>
      <c r="BN709" t="s">
        <v>193</v>
      </c>
      <c r="BP709" t="s">
        <v>194</v>
      </c>
      <c r="BQ709" t="s">
        <v>195</v>
      </c>
      <c r="BS709">
        <v>14627</v>
      </c>
      <c r="BT709" t="s">
        <v>196</v>
      </c>
      <c r="BU709">
        <v>5856232298</v>
      </c>
      <c r="CM709" t="s">
        <v>5409</v>
      </c>
      <c r="CP709" t="s">
        <v>194</v>
      </c>
      <c r="CQ709" t="s">
        <v>195</v>
      </c>
      <c r="CS709">
        <v>14611</v>
      </c>
      <c r="CT709" t="s">
        <v>196</v>
      </c>
      <c r="CU709">
        <v>5856232298</v>
      </c>
    </row>
    <row r="710" spans="1:151" x14ac:dyDescent="0.2">
      <c r="A710">
        <v>12990</v>
      </c>
      <c r="B710" t="s">
        <v>5403</v>
      </c>
      <c r="C710" t="s">
        <v>5404</v>
      </c>
      <c r="E710" t="s">
        <v>5405</v>
      </c>
      <c r="F710" t="s">
        <v>171</v>
      </c>
      <c r="H710" s="1">
        <v>34698</v>
      </c>
      <c r="I710" t="s">
        <v>221</v>
      </c>
      <c r="K710" t="s">
        <v>1326</v>
      </c>
      <c r="L710" t="s">
        <v>548</v>
      </c>
      <c r="M710" t="s">
        <v>224</v>
      </c>
      <c r="N710">
        <v>2015</v>
      </c>
      <c r="O710" t="s">
        <v>692</v>
      </c>
      <c r="P710" t="s">
        <v>178</v>
      </c>
      <c r="Q710" t="s">
        <v>172</v>
      </c>
      <c r="S710">
        <v>28286578</v>
      </c>
      <c r="T710" t="s">
        <v>179</v>
      </c>
      <c r="U710" t="s">
        <v>180</v>
      </c>
      <c r="V710" s="2">
        <v>42876</v>
      </c>
      <c r="W710" t="s">
        <v>5406</v>
      </c>
      <c r="X710">
        <v>5856232298</v>
      </c>
      <c r="Y710" t="s">
        <v>186</v>
      </c>
      <c r="Z710" t="s">
        <v>282</v>
      </c>
      <c r="AA710">
        <v>2017</v>
      </c>
      <c r="AB710">
        <v>2017</v>
      </c>
      <c r="AC710" t="s">
        <v>992</v>
      </c>
      <c r="AD710" t="s">
        <v>185</v>
      </c>
      <c r="AE710" t="s">
        <v>209</v>
      </c>
      <c r="AM710" t="s">
        <v>5407</v>
      </c>
      <c r="AS710">
        <v>3.87</v>
      </c>
      <c r="AT710" t="s">
        <v>188</v>
      </c>
      <c r="AU710" t="s">
        <v>189</v>
      </c>
      <c r="AV710" t="s">
        <v>190</v>
      </c>
      <c r="AW710" t="s">
        <v>191</v>
      </c>
      <c r="BM710" t="s">
        <v>5408</v>
      </c>
      <c r="BN710" t="s">
        <v>193</v>
      </c>
      <c r="BP710" t="s">
        <v>194</v>
      </c>
      <c r="BQ710" t="s">
        <v>195</v>
      </c>
      <c r="BS710">
        <v>14627</v>
      </c>
      <c r="BT710" t="s">
        <v>196</v>
      </c>
      <c r="BU710">
        <v>5856232298</v>
      </c>
      <c r="CM710" t="s">
        <v>5409</v>
      </c>
      <c r="CP710" t="s">
        <v>194</v>
      </c>
      <c r="CQ710" t="s">
        <v>195</v>
      </c>
      <c r="CS710">
        <v>14611</v>
      </c>
      <c r="CT710" t="s">
        <v>196</v>
      </c>
      <c r="CU710">
        <v>5856232298</v>
      </c>
    </row>
    <row r="711" spans="1:151" x14ac:dyDescent="0.2">
      <c r="A711">
        <v>25995</v>
      </c>
      <c r="B711" t="s">
        <v>5403</v>
      </c>
      <c r="C711" t="s">
        <v>5404</v>
      </c>
      <c r="E711" t="s">
        <v>5405</v>
      </c>
      <c r="F711" t="s">
        <v>171</v>
      </c>
      <c r="H711" s="1">
        <v>34698</v>
      </c>
      <c r="I711" t="s">
        <v>221</v>
      </c>
      <c r="K711" t="s">
        <v>547</v>
      </c>
      <c r="M711" t="s">
        <v>306</v>
      </c>
      <c r="N711">
        <v>2014</v>
      </c>
      <c r="O711" t="s">
        <v>591</v>
      </c>
      <c r="P711" t="s">
        <v>178</v>
      </c>
      <c r="Q711" t="s">
        <v>172</v>
      </c>
      <c r="S711">
        <v>28286578</v>
      </c>
      <c r="T711" t="s">
        <v>179</v>
      </c>
      <c r="U711" t="s">
        <v>180</v>
      </c>
      <c r="V711" s="2">
        <v>42876</v>
      </c>
      <c r="W711" t="s">
        <v>5406</v>
      </c>
      <c r="X711">
        <v>5856232298</v>
      </c>
      <c r="Y711" t="s">
        <v>186</v>
      </c>
      <c r="Z711" t="s">
        <v>282</v>
      </c>
      <c r="AA711">
        <v>2017</v>
      </c>
      <c r="AB711">
        <v>2017</v>
      </c>
      <c r="AC711" t="s">
        <v>992</v>
      </c>
      <c r="AD711" t="s">
        <v>185</v>
      </c>
      <c r="AE711" t="s">
        <v>209</v>
      </c>
      <c r="AM711" t="s">
        <v>5407</v>
      </c>
      <c r="AS711">
        <v>3.87</v>
      </c>
      <c r="AT711" t="s">
        <v>188</v>
      </c>
      <c r="AU711" t="s">
        <v>189</v>
      </c>
      <c r="AV711" t="s">
        <v>190</v>
      </c>
      <c r="AW711" t="s">
        <v>191</v>
      </c>
      <c r="BM711" t="s">
        <v>5408</v>
      </c>
      <c r="BN711" t="s">
        <v>193</v>
      </c>
      <c r="BP711" t="s">
        <v>194</v>
      </c>
      <c r="BQ711" t="s">
        <v>195</v>
      </c>
      <c r="BS711">
        <v>14627</v>
      </c>
      <c r="BT711" t="s">
        <v>196</v>
      </c>
      <c r="BU711">
        <v>5856232298</v>
      </c>
      <c r="CM711" t="s">
        <v>5409</v>
      </c>
      <c r="CP711" t="s">
        <v>194</v>
      </c>
      <c r="CQ711" t="s">
        <v>195</v>
      </c>
      <c r="CS711">
        <v>14611</v>
      </c>
      <c r="CT711" t="s">
        <v>196</v>
      </c>
      <c r="CU711">
        <v>5856232298</v>
      </c>
    </row>
    <row r="712" spans="1:151" x14ac:dyDescent="0.2">
      <c r="A712">
        <v>13031</v>
      </c>
      <c r="B712" t="s">
        <v>5410</v>
      </c>
      <c r="C712" t="s">
        <v>5404</v>
      </c>
      <c r="E712" t="s">
        <v>5411</v>
      </c>
      <c r="F712" t="s">
        <v>171</v>
      </c>
      <c r="H712" s="1">
        <v>34106</v>
      </c>
      <c r="I712" t="s">
        <v>221</v>
      </c>
      <c r="J712" t="s">
        <v>5412</v>
      </c>
      <c r="K712" t="s">
        <v>4255</v>
      </c>
      <c r="M712" t="s">
        <v>224</v>
      </c>
      <c r="N712">
        <v>2015</v>
      </c>
      <c r="O712" t="s">
        <v>692</v>
      </c>
      <c r="P712" t="s">
        <v>178</v>
      </c>
      <c r="Q712" t="s">
        <v>185</v>
      </c>
    </row>
    <row r="713" spans="1:151" x14ac:dyDescent="0.2">
      <c r="A713">
        <v>13247</v>
      </c>
      <c r="B713" t="s">
        <v>5413</v>
      </c>
      <c r="C713" t="s">
        <v>5382</v>
      </c>
      <c r="E713" t="s">
        <v>5414</v>
      </c>
      <c r="F713" t="s">
        <v>171</v>
      </c>
      <c r="G713" t="s">
        <v>172</v>
      </c>
      <c r="H713" s="1">
        <v>35060</v>
      </c>
      <c r="I713" t="s">
        <v>173</v>
      </c>
      <c r="K713" t="s">
        <v>515</v>
      </c>
      <c r="L713" t="s">
        <v>5415</v>
      </c>
      <c r="M713" t="s">
        <v>306</v>
      </c>
      <c r="N713">
        <v>2016</v>
      </c>
      <c r="O713" t="s">
        <v>380</v>
      </c>
      <c r="P713" t="s">
        <v>178</v>
      </c>
      <c r="Q713" t="s">
        <v>172</v>
      </c>
      <c r="S713">
        <v>28845522</v>
      </c>
      <c r="T713" t="s">
        <v>196</v>
      </c>
      <c r="W713" t="s">
        <v>5416</v>
      </c>
      <c r="X713">
        <v>9173927566</v>
      </c>
      <c r="Y713" t="s">
        <v>182</v>
      </c>
      <c r="Z713" t="s">
        <v>183</v>
      </c>
      <c r="AA713">
        <v>2018</v>
      </c>
      <c r="AB713">
        <v>2018</v>
      </c>
      <c r="AC713" t="s">
        <v>752</v>
      </c>
      <c r="AD713" t="s">
        <v>185</v>
      </c>
      <c r="AM713" t="s">
        <v>187</v>
      </c>
      <c r="AS713">
        <v>3.55</v>
      </c>
      <c r="AT713" t="s">
        <v>188</v>
      </c>
      <c r="AU713" t="s">
        <v>189</v>
      </c>
      <c r="AV713" t="s">
        <v>190</v>
      </c>
      <c r="AW713" t="s">
        <v>715</v>
      </c>
      <c r="BM713" t="s">
        <v>193</v>
      </c>
      <c r="BN713" t="s">
        <v>5417</v>
      </c>
      <c r="BP713" t="s">
        <v>194</v>
      </c>
      <c r="BQ713" t="s">
        <v>195</v>
      </c>
      <c r="BS713">
        <v>14627</v>
      </c>
      <c r="BT713" t="s">
        <v>196</v>
      </c>
      <c r="BU713">
        <v>9173787919</v>
      </c>
      <c r="BZ713" t="s">
        <v>5418</v>
      </c>
      <c r="CC713" t="s">
        <v>973</v>
      </c>
      <c r="CD713" t="s">
        <v>195</v>
      </c>
      <c r="CF713">
        <v>10002</v>
      </c>
      <c r="CG713" t="s">
        <v>196</v>
      </c>
      <c r="CH713">
        <v>9173787919</v>
      </c>
      <c r="CM713" t="s">
        <v>5419</v>
      </c>
      <c r="CN713" t="s">
        <v>5419</v>
      </c>
      <c r="CP713" t="s">
        <v>194</v>
      </c>
      <c r="CQ713" t="s">
        <v>195</v>
      </c>
      <c r="CS713">
        <v>14627</v>
      </c>
      <c r="CT713" t="s">
        <v>196</v>
      </c>
      <c r="CU713">
        <v>9173787919</v>
      </c>
      <c r="ED713" t="s">
        <v>195</v>
      </c>
      <c r="EG713" t="s">
        <v>196</v>
      </c>
      <c r="EH713">
        <v>9173787919</v>
      </c>
      <c r="EM713" t="s">
        <v>5418</v>
      </c>
      <c r="EP713" t="s">
        <v>973</v>
      </c>
      <c r="EQ713" t="s">
        <v>195</v>
      </c>
      <c r="ES713">
        <v>10002</v>
      </c>
      <c r="ET713" t="s">
        <v>196</v>
      </c>
      <c r="EU713">
        <v>9173787919</v>
      </c>
    </row>
    <row r="714" spans="1:151" x14ac:dyDescent="0.2">
      <c r="A714">
        <v>23451</v>
      </c>
      <c r="B714" t="s">
        <v>5420</v>
      </c>
      <c r="C714" t="s">
        <v>5382</v>
      </c>
      <c r="E714" t="s">
        <v>5421</v>
      </c>
      <c r="F714" t="s">
        <v>5422</v>
      </c>
      <c r="G714" t="s">
        <v>172</v>
      </c>
      <c r="H714" s="1">
        <v>34477</v>
      </c>
      <c r="I714" t="s">
        <v>221</v>
      </c>
      <c r="K714" t="s">
        <v>1078</v>
      </c>
      <c r="L714" t="s">
        <v>633</v>
      </c>
      <c r="M714" t="s">
        <v>224</v>
      </c>
      <c r="N714">
        <v>2017</v>
      </c>
      <c r="O714" t="s">
        <v>441</v>
      </c>
      <c r="P714" t="s">
        <v>178</v>
      </c>
      <c r="Q714" t="s">
        <v>172</v>
      </c>
      <c r="S714">
        <v>27881330</v>
      </c>
      <c r="T714" t="s">
        <v>179</v>
      </c>
      <c r="U714" t="s">
        <v>180</v>
      </c>
      <c r="V714" s="2">
        <v>43240</v>
      </c>
      <c r="W714" t="s">
        <v>5423</v>
      </c>
      <c r="X714">
        <v>13503074577</v>
      </c>
      <c r="Y714" t="s">
        <v>186</v>
      </c>
      <c r="Z714" t="s">
        <v>282</v>
      </c>
      <c r="AA714">
        <v>2018</v>
      </c>
      <c r="AB714">
        <v>2018</v>
      </c>
      <c r="AC714" t="s">
        <v>696</v>
      </c>
      <c r="AD714" t="s">
        <v>185</v>
      </c>
      <c r="AE714" t="s">
        <v>382</v>
      </c>
      <c r="AS714">
        <v>3.52</v>
      </c>
      <c r="AT714" t="s">
        <v>188</v>
      </c>
      <c r="AU714" t="s">
        <v>189</v>
      </c>
      <c r="AV714" t="s">
        <v>190</v>
      </c>
      <c r="AW714" t="s">
        <v>191</v>
      </c>
      <c r="BM714" t="s">
        <v>5424</v>
      </c>
      <c r="BN714" t="s">
        <v>193</v>
      </c>
      <c r="BP714" t="s">
        <v>194</v>
      </c>
      <c r="BQ714" t="s">
        <v>195</v>
      </c>
      <c r="BS714">
        <v>14627</v>
      </c>
      <c r="BT714" t="s">
        <v>196</v>
      </c>
      <c r="BU714">
        <v>5856138603</v>
      </c>
      <c r="CM714" t="s">
        <v>5425</v>
      </c>
      <c r="CP714" t="s">
        <v>194</v>
      </c>
      <c r="CQ714" t="s">
        <v>195</v>
      </c>
      <c r="CS714">
        <v>14620</v>
      </c>
      <c r="CT714" t="s">
        <v>196</v>
      </c>
      <c r="CU714">
        <v>5857668388</v>
      </c>
    </row>
    <row r="715" spans="1:151" x14ac:dyDescent="0.2">
      <c r="A715">
        <v>23618</v>
      </c>
      <c r="B715" t="s">
        <v>5420</v>
      </c>
      <c r="C715" t="s">
        <v>5382</v>
      </c>
      <c r="E715" t="s">
        <v>5421</v>
      </c>
      <c r="F715" t="s">
        <v>5426</v>
      </c>
      <c r="G715" t="s">
        <v>172</v>
      </c>
      <c r="H715" s="1">
        <v>34477</v>
      </c>
      <c r="I715" t="s">
        <v>221</v>
      </c>
      <c r="K715" t="s">
        <v>1078</v>
      </c>
      <c r="L715" t="s">
        <v>318</v>
      </c>
      <c r="M715" t="s">
        <v>224</v>
      </c>
      <c r="N715">
        <v>2017</v>
      </c>
      <c r="O715" t="s">
        <v>441</v>
      </c>
      <c r="P715" t="s">
        <v>178</v>
      </c>
      <c r="Q715" t="s">
        <v>172</v>
      </c>
      <c r="S715">
        <v>27881330</v>
      </c>
      <c r="T715" t="s">
        <v>179</v>
      </c>
      <c r="U715" t="s">
        <v>180</v>
      </c>
      <c r="V715" s="2">
        <v>43240</v>
      </c>
      <c r="W715" t="s">
        <v>5423</v>
      </c>
      <c r="X715">
        <v>13503074577</v>
      </c>
      <c r="Y715" t="s">
        <v>186</v>
      </c>
      <c r="Z715" t="s">
        <v>282</v>
      </c>
      <c r="AA715">
        <v>2018</v>
      </c>
      <c r="AB715">
        <v>2018</v>
      </c>
      <c r="AC715" t="s">
        <v>696</v>
      </c>
      <c r="AD715" t="s">
        <v>185</v>
      </c>
      <c r="AE715" t="s">
        <v>382</v>
      </c>
      <c r="AS715">
        <v>3.52</v>
      </c>
      <c r="AT715" t="s">
        <v>188</v>
      </c>
      <c r="AU715" t="s">
        <v>189</v>
      </c>
      <c r="AV715" t="s">
        <v>190</v>
      </c>
      <c r="AW715" t="s">
        <v>191</v>
      </c>
      <c r="BM715" t="s">
        <v>5424</v>
      </c>
      <c r="BN715" t="s">
        <v>193</v>
      </c>
      <c r="BP715" t="s">
        <v>194</v>
      </c>
      <c r="BQ715" t="s">
        <v>195</v>
      </c>
      <c r="BS715">
        <v>14627</v>
      </c>
      <c r="BT715" t="s">
        <v>196</v>
      </c>
      <c r="BU715">
        <v>5856138603</v>
      </c>
      <c r="CM715" t="s">
        <v>5425</v>
      </c>
      <c r="CP715" t="s">
        <v>194</v>
      </c>
      <c r="CQ715" t="s">
        <v>195</v>
      </c>
      <c r="CS715">
        <v>14620</v>
      </c>
      <c r="CT715" t="s">
        <v>196</v>
      </c>
      <c r="CU715">
        <v>5857668388</v>
      </c>
    </row>
    <row r="716" spans="1:151" x14ac:dyDescent="0.2">
      <c r="A716">
        <v>19322</v>
      </c>
      <c r="B716" t="s">
        <v>5427</v>
      </c>
      <c r="C716" t="s">
        <v>5382</v>
      </c>
      <c r="E716" t="s">
        <v>5428</v>
      </c>
      <c r="F716" t="s">
        <v>5429</v>
      </c>
      <c r="G716" t="s">
        <v>172</v>
      </c>
      <c r="H716" s="1">
        <v>34844</v>
      </c>
      <c r="I716" t="s">
        <v>173</v>
      </c>
      <c r="K716" t="s">
        <v>1078</v>
      </c>
      <c r="L716" t="s">
        <v>1731</v>
      </c>
      <c r="M716" t="s">
        <v>224</v>
      </c>
      <c r="N716">
        <v>2016</v>
      </c>
      <c r="O716" t="s">
        <v>410</v>
      </c>
      <c r="P716" t="s">
        <v>178</v>
      </c>
      <c r="Q716" t="s">
        <v>172</v>
      </c>
      <c r="S716">
        <v>28208532</v>
      </c>
      <c r="T716" t="s">
        <v>179</v>
      </c>
      <c r="U716" t="s">
        <v>337</v>
      </c>
      <c r="W716" t="s">
        <v>5430</v>
      </c>
      <c r="X716">
        <v>9729795634</v>
      </c>
      <c r="Y716" t="s">
        <v>186</v>
      </c>
      <c r="Z716" t="s">
        <v>282</v>
      </c>
      <c r="AA716">
        <v>2017</v>
      </c>
      <c r="AB716">
        <v>2017</v>
      </c>
      <c r="AC716" t="s">
        <v>382</v>
      </c>
      <c r="AD716" t="s">
        <v>185</v>
      </c>
      <c r="AE716" t="s">
        <v>932</v>
      </c>
      <c r="AS716">
        <v>3.49</v>
      </c>
      <c r="AT716" t="s">
        <v>188</v>
      </c>
      <c r="AU716" t="s">
        <v>189</v>
      </c>
      <c r="AV716" t="s">
        <v>190</v>
      </c>
      <c r="AW716" t="s">
        <v>715</v>
      </c>
      <c r="BM716" t="s">
        <v>5431</v>
      </c>
      <c r="BN716" t="s">
        <v>5432</v>
      </c>
      <c r="BP716" t="s">
        <v>194</v>
      </c>
      <c r="BQ716" t="s">
        <v>195</v>
      </c>
      <c r="BS716">
        <v>14627</v>
      </c>
      <c r="BT716" t="s">
        <v>196</v>
      </c>
      <c r="BU716">
        <v>9723228699</v>
      </c>
      <c r="CM716" t="s">
        <v>5433</v>
      </c>
      <c r="CP716" t="s">
        <v>194</v>
      </c>
      <c r="CQ716" t="s">
        <v>195</v>
      </c>
      <c r="CS716">
        <v>14623</v>
      </c>
      <c r="CT716" t="s">
        <v>196</v>
      </c>
      <c r="CU716">
        <v>9723228699</v>
      </c>
    </row>
    <row r="717" spans="1:151" x14ac:dyDescent="0.2">
      <c r="A717">
        <v>19815</v>
      </c>
      <c r="B717" t="s">
        <v>5434</v>
      </c>
      <c r="C717" t="s">
        <v>5382</v>
      </c>
      <c r="E717" t="s">
        <v>5435</v>
      </c>
      <c r="F717" t="s">
        <v>171</v>
      </c>
      <c r="G717" t="s">
        <v>172</v>
      </c>
      <c r="H717" s="1">
        <v>35370</v>
      </c>
      <c r="I717" t="s">
        <v>173</v>
      </c>
      <c r="K717" t="s">
        <v>392</v>
      </c>
      <c r="L717" t="s">
        <v>393</v>
      </c>
      <c r="M717" t="s">
        <v>306</v>
      </c>
      <c r="N717">
        <v>2017</v>
      </c>
      <c r="O717" t="s">
        <v>646</v>
      </c>
      <c r="P717" t="s">
        <v>178</v>
      </c>
      <c r="Q717" t="s">
        <v>172</v>
      </c>
      <c r="S717">
        <v>28841937</v>
      </c>
      <c r="T717" t="s">
        <v>179</v>
      </c>
      <c r="U717" t="s">
        <v>180</v>
      </c>
      <c r="V717" s="2">
        <v>43280</v>
      </c>
      <c r="W717" t="s">
        <v>5436</v>
      </c>
      <c r="X717">
        <v>5857485048</v>
      </c>
      <c r="Y717" t="s">
        <v>182</v>
      </c>
      <c r="Z717" t="s">
        <v>183</v>
      </c>
      <c r="AA717">
        <v>2018</v>
      </c>
      <c r="AB717">
        <v>2018</v>
      </c>
      <c r="AC717" t="s">
        <v>184</v>
      </c>
      <c r="AD717" t="s">
        <v>185</v>
      </c>
      <c r="AF717" t="s">
        <v>186</v>
      </c>
      <c r="AG717" t="s">
        <v>183</v>
      </c>
      <c r="AH717">
        <v>2018</v>
      </c>
      <c r="AI717">
        <v>2018</v>
      </c>
      <c r="AJ717" t="s">
        <v>1442</v>
      </c>
      <c r="AK717" t="s">
        <v>185</v>
      </c>
      <c r="AM717" t="s">
        <v>412</v>
      </c>
      <c r="AS717">
        <v>3.67</v>
      </c>
      <c r="AT717" t="s">
        <v>188</v>
      </c>
      <c r="AU717" t="s">
        <v>647</v>
      </c>
      <c r="AV717" t="s">
        <v>190</v>
      </c>
      <c r="AW717" t="s">
        <v>191</v>
      </c>
      <c r="BM717" t="s">
        <v>4925</v>
      </c>
      <c r="BP717" t="s">
        <v>194</v>
      </c>
      <c r="BQ717" t="s">
        <v>195</v>
      </c>
      <c r="BS717">
        <v>14627</v>
      </c>
      <c r="BT717" t="s">
        <v>196</v>
      </c>
      <c r="BU717">
        <v>5857485048</v>
      </c>
      <c r="CM717" t="s">
        <v>4925</v>
      </c>
      <c r="CP717" t="s">
        <v>194</v>
      </c>
      <c r="CQ717" t="s">
        <v>195</v>
      </c>
      <c r="CS717">
        <v>14627</v>
      </c>
      <c r="CT717" t="s">
        <v>196</v>
      </c>
      <c r="CU717">
        <v>5857485048</v>
      </c>
    </row>
    <row r="718" spans="1:151" x14ac:dyDescent="0.2">
      <c r="A718">
        <v>19720</v>
      </c>
      <c r="B718" t="s">
        <v>5434</v>
      </c>
      <c r="C718" t="s">
        <v>5382</v>
      </c>
      <c r="E718" t="s">
        <v>5435</v>
      </c>
      <c r="F718" t="s">
        <v>171</v>
      </c>
      <c r="G718" t="s">
        <v>172</v>
      </c>
      <c r="H718" s="1">
        <v>35370</v>
      </c>
      <c r="I718" t="s">
        <v>173</v>
      </c>
      <c r="K718" t="s">
        <v>174</v>
      </c>
      <c r="L718" t="s">
        <v>175</v>
      </c>
      <c r="M718" t="s">
        <v>176</v>
      </c>
      <c r="N718">
        <v>2017</v>
      </c>
      <c r="O718" t="s">
        <v>177</v>
      </c>
      <c r="P718" t="s">
        <v>178</v>
      </c>
      <c r="Q718" t="s">
        <v>172</v>
      </c>
      <c r="S718">
        <v>28841937</v>
      </c>
      <c r="T718" t="s">
        <v>179</v>
      </c>
      <c r="U718" t="s">
        <v>180</v>
      </c>
      <c r="V718" s="2">
        <v>43280</v>
      </c>
      <c r="W718" t="s">
        <v>5436</v>
      </c>
      <c r="X718">
        <v>5857485048</v>
      </c>
      <c r="Y718" t="s">
        <v>182</v>
      </c>
      <c r="Z718" t="s">
        <v>183</v>
      </c>
      <c r="AA718">
        <v>2018</v>
      </c>
      <c r="AB718">
        <v>2018</v>
      </c>
      <c r="AC718" t="s">
        <v>184</v>
      </c>
      <c r="AD718" t="s">
        <v>185</v>
      </c>
      <c r="AF718" t="s">
        <v>186</v>
      </c>
      <c r="AG718" t="s">
        <v>183</v>
      </c>
      <c r="AH718">
        <v>2018</v>
      </c>
      <c r="AI718">
        <v>2018</v>
      </c>
      <c r="AJ718" t="s">
        <v>1442</v>
      </c>
      <c r="AK718" t="s">
        <v>185</v>
      </c>
      <c r="AM718" t="s">
        <v>412</v>
      </c>
      <c r="AS718">
        <v>3.67</v>
      </c>
      <c r="AT718" t="s">
        <v>188</v>
      </c>
      <c r="AU718" t="s">
        <v>647</v>
      </c>
      <c r="AV718" t="s">
        <v>190</v>
      </c>
      <c r="AW718" t="s">
        <v>191</v>
      </c>
      <c r="BM718" t="s">
        <v>4925</v>
      </c>
      <c r="BP718" t="s">
        <v>194</v>
      </c>
      <c r="BQ718" t="s">
        <v>195</v>
      </c>
      <c r="BS718">
        <v>14627</v>
      </c>
      <c r="BT718" t="s">
        <v>196</v>
      </c>
      <c r="BU718">
        <v>5857485048</v>
      </c>
      <c r="CM718" t="s">
        <v>4925</v>
      </c>
      <c r="CP718" t="s">
        <v>194</v>
      </c>
      <c r="CQ718" t="s">
        <v>195</v>
      </c>
      <c r="CS718">
        <v>14627</v>
      </c>
      <c r="CT718" t="s">
        <v>196</v>
      </c>
      <c r="CU718">
        <v>5857485048</v>
      </c>
    </row>
    <row r="719" spans="1:151" x14ac:dyDescent="0.2">
      <c r="A719">
        <v>20896</v>
      </c>
      <c r="B719" t="s">
        <v>4699</v>
      </c>
      <c r="C719" t="s">
        <v>5382</v>
      </c>
      <c r="E719" t="s">
        <v>5437</v>
      </c>
      <c r="F719" t="s">
        <v>171</v>
      </c>
      <c r="G719" t="s">
        <v>172</v>
      </c>
      <c r="H719" s="1">
        <v>35235</v>
      </c>
      <c r="I719" t="s">
        <v>221</v>
      </c>
      <c r="K719" t="s">
        <v>547</v>
      </c>
      <c r="L719" t="s">
        <v>548</v>
      </c>
      <c r="M719" t="s">
        <v>306</v>
      </c>
      <c r="N719">
        <v>2017</v>
      </c>
      <c r="O719" t="s">
        <v>646</v>
      </c>
      <c r="P719" t="s">
        <v>178</v>
      </c>
      <c r="Q719" t="s">
        <v>172</v>
      </c>
      <c r="S719">
        <v>28788850</v>
      </c>
      <c r="T719" t="s">
        <v>179</v>
      </c>
      <c r="U719" t="s">
        <v>180</v>
      </c>
      <c r="V719" s="2">
        <v>43240</v>
      </c>
      <c r="W719" t="s">
        <v>5438</v>
      </c>
      <c r="X719">
        <v>5853094849</v>
      </c>
      <c r="Y719" t="s">
        <v>186</v>
      </c>
      <c r="Z719" t="s">
        <v>183</v>
      </c>
      <c r="AA719">
        <v>2018</v>
      </c>
      <c r="AB719">
        <v>2018</v>
      </c>
      <c r="AC719" t="s">
        <v>4381</v>
      </c>
      <c r="AD719" t="s">
        <v>185</v>
      </c>
      <c r="AF719" t="s">
        <v>186</v>
      </c>
      <c r="AG719" t="s">
        <v>282</v>
      </c>
      <c r="AH719">
        <v>2018</v>
      </c>
      <c r="AI719">
        <v>2018</v>
      </c>
      <c r="AJ719" t="s">
        <v>886</v>
      </c>
      <c r="AK719" t="s">
        <v>185</v>
      </c>
      <c r="AS719">
        <v>3.37</v>
      </c>
      <c r="AT719" t="s">
        <v>188</v>
      </c>
      <c r="AU719" t="s">
        <v>189</v>
      </c>
      <c r="AV719" t="s">
        <v>190</v>
      </c>
      <c r="AW719" t="s">
        <v>191</v>
      </c>
      <c r="BM719" t="s">
        <v>5439</v>
      </c>
      <c r="BP719" t="s">
        <v>194</v>
      </c>
      <c r="BQ719" t="s">
        <v>195</v>
      </c>
      <c r="BS719">
        <v>14627</v>
      </c>
      <c r="BT719" t="s">
        <v>196</v>
      </c>
      <c r="BU719">
        <v>3475567083</v>
      </c>
      <c r="CM719" t="s">
        <v>5440</v>
      </c>
      <c r="CN719" t="s">
        <v>5441</v>
      </c>
      <c r="CP719" t="s">
        <v>194</v>
      </c>
      <c r="CQ719" t="s">
        <v>195</v>
      </c>
      <c r="CS719">
        <v>14623</v>
      </c>
      <c r="CT719" t="s">
        <v>196</v>
      </c>
      <c r="CU719">
        <v>5857542425</v>
      </c>
    </row>
    <row r="720" spans="1:151" x14ac:dyDescent="0.2">
      <c r="A720">
        <v>26732</v>
      </c>
      <c r="B720" t="s">
        <v>5442</v>
      </c>
      <c r="C720" t="s">
        <v>5382</v>
      </c>
      <c r="E720" t="s">
        <v>5443</v>
      </c>
      <c r="F720" t="s">
        <v>171</v>
      </c>
      <c r="G720" t="s">
        <v>172</v>
      </c>
      <c r="H720" s="1">
        <v>35246</v>
      </c>
      <c r="I720" t="s">
        <v>221</v>
      </c>
      <c r="K720" t="s">
        <v>1961</v>
      </c>
      <c r="L720" t="s">
        <v>2552</v>
      </c>
      <c r="M720" t="s">
        <v>176</v>
      </c>
      <c r="N720">
        <v>2019</v>
      </c>
      <c r="O720" t="s">
        <v>482</v>
      </c>
      <c r="P720" t="s">
        <v>363</v>
      </c>
      <c r="Q720" t="s">
        <v>172</v>
      </c>
      <c r="S720">
        <v>28864028</v>
      </c>
      <c r="T720" t="s">
        <v>179</v>
      </c>
      <c r="U720" t="s">
        <v>180</v>
      </c>
      <c r="V720" s="2">
        <v>43605</v>
      </c>
      <c r="W720" t="s">
        <v>5444</v>
      </c>
      <c r="X720">
        <v>9013552782</v>
      </c>
      <c r="Y720" t="s">
        <v>186</v>
      </c>
      <c r="Z720" t="s">
        <v>282</v>
      </c>
      <c r="AA720">
        <v>2019</v>
      </c>
      <c r="AB720">
        <v>2019</v>
      </c>
      <c r="AC720" t="s">
        <v>992</v>
      </c>
      <c r="AD720" t="s">
        <v>185</v>
      </c>
      <c r="AM720" t="s">
        <v>857</v>
      </c>
      <c r="AN720" t="s">
        <v>579</v>
      </c>
      <c r="AS720">
        <v>2.68</v>
      </c>
      <c r="AT720" t="s">
        <v>742</v>
      </c>
      <c r="AU720" t="s">
        <v>189</v>
      </c>
      <c r="AV720" t="s">
        <v>190</v>
      </c>
      <c r="AW720" t="s">
        <v>191</v>
      </c>
      <c r="CM720" t="s">
        <v>5445</v>
      </c>
      <c r="CN720" t="s">
        <v>487</v>
      </c>
      <c r="CP720" t="s">
        <v>194</v>
      </c>
      <c r="CQ720" t="s">
        <v>195</v>
      </c>
      <c r="CS720">
        <v>14627</v>
      </c>
      <c r="CT720" t="s">
        <v>196</v>
      </c>
    </row>
    <row r="721" spans="1:99" x14ac:dyDescent="0.2">
      <c r="A721">
        <v>23741</v>
      </c>
      <c r="B721" t="s">
        <v>5442</v>
      </c>
      <c r="C721" t="s">
        <v>5382</v>
      </c>
      <c r="E721" t="s">
        <v>5443</v>
      </c>
      <c r="F721" t="s">
        <v>171</v>
      </c>
      <c r="G721" t="s">
        <v>172</v>
      </c>
      <c r="H721" s="1">
        <v>35246</v>
      </c>
      <c r="I721" t="s">
        <v>221</v>
      </c>
      <c r="K721" t="s">
        <v>1961</v>
      </c>
      <c r="M721" t="s">
        <v>306</v>
      </c>
      <c r="N721">
        <v>2017</v>
      </c>
      <c r="O721" t="s">
        <v>646</v>
      </c>
      <c r="P721" t="s">
        <v>363</v>
      </c>
      <c r="Q721" t="s">
        <v>172</v>
      </c>
      <c r="S721">
        <v>28864028</v>
      </c>
      <c r="T721" t="s">
        <v>179</v>
      </c>
      <c r="U721" t="s">
        <v>180</v>
      </c>
      <c r="V721" s="2">
        <v>43605</v>
      </c>
      <c r="W721" t="s">
        <v>5444</v>
      </c>
      <c r="X721">
        <v>9013552782</v>
      </c>
      <c r="Y721" t="s">
        <v>186</v>
      </c>
      <c r="Z721" t="s">
        <v>282</v>
      </c>
      <c r="AA721">
        <v>2019</v>
      </c>
      <c r="AB721">
        <v>2019</v>
      </c>
      <c r="AC721" t="s">
        <v>992</v>
      </c>
      <c r="AD721" t="s">
        <v>185</v>
      </c>
      <c r="AM721" t="s">
        <v>857</v>
      </c>
      <c r="AN721" t="s">
        <v>579</v>
      </c>
      <c r="AS721">
        <v>2.68</v>
      </c>
      <c r="AT721" t="s">
        <v>742</v>
      </c>
      <c r="AU721" t="s">
        <v>189</v>
      </c>
      <c r="AV721" t="s">
        <v>190</v>
      </c>
      <c r="AW721" t="s">
        <v>191</v>
      </c>
      <c r="CM721" t="s">
        <v>5445</v>
      </c>
      <c r="CN721" t="s">
        <v>487</v>
      </c>
      <c r="CP721" t="s">
        <v>194</v>
      </c>
      <c r="CQ721" t="s">
        <v>195</v>
      </c>
      <c r="CS721">
        <v>14627</v>
      </c>
      <c r="CT721" t="s">
        <v>196</v>
      </c>
    </row>
    <row r="722" spans="1:99" x14ac:dyDescent="0.2">
      <c r="A722">
        <v>25120</v>
      </c>
      <c r="B722" t="s">
        <v>5446</v>
      </c>
      <c r="C722" t="s">
        <v>5382</v>
      </c>
      <c r="E722" t="s">
        <v>5447</v>
      </c>
      <c r="F722" t="s">
        <v>5448</v>
      </c>
      <c r="G722" t="s">
        <v>172</v>
      </c>
      <c r="H722" s="1">
        <v>36262</v>
      </c>
      <c r="I722" t="s">
        <v>221</v>
      </c>
      <c r="K722" t="s">
        <v>1078</v>
      </c>
      <c r="M722" t="s">
        <v>224</v>
      </c>
      <c r="N722">
        <v>2018</v>
      </c>
      <c r="O722" t="s">
        <v>354</v>
      </c>
      <c r="P722" t="s">
        <v>178</v>
      </c>
      <c r="Q722" t="s">
        <v>172</v>
      </c>
      <c r="S722">
        <v>30721210</v>
      </c>
      <c r="T722" t="s">
        <v>179</v>
      </c>
      <c r="U722" t="s">
        <v>180</v>
      </c>
      <c r="V722" s="2">
        <v>44332</v>
      </c>
      <c r="W722" t="s">
        <v>5449</v>
      </c>
      <c r="X722">
        <v>5856273452</v>
      </c>
      <c r="Y722" t="s">
        <v>186</v>
      </c>
      <c r="Z722" t="s">
        <v>282</v>
      </c>
      <c r="AA722">
        <v>2021</v>
      </c>
      <c r="AB722">
        <v>2021</v>
      </c>
      <c r="AC722" t="s">
        <v>846</v>
      </c>
      <c r="AD722" t="s">
        <v>185</v>
      </c>
      <c r="AS722">
        <v>3.91</v>
      </c>
      <c r="AT722" t="s">
        <v>188</v>
      </c>
      <c r="AU722" t="s">
        <v>189</v>
      </c>
      <c r="AV722" t="s">
        <v>190</v>
      </c>
      <c r="AW722" t="s">
        <v>191</v>
      </c>
      <c r="BM722" t="s">
        <v>5450</v>
      </c>
      <c r="BN722" t="s">
        <v>193</v>
      </c>
      <c r="BP722" t="s">
        <v>194</v>
      </c>
      <c r="BQ722" t="s">
        <v>195</v>
      </c>
      <c r="BS722">
        <v>14627</v>
      </c>
      <c r="BT722" t="s">
        <v>196</v>
      </c>
      <c r="BU722">
        <v>5856273452</v>
      </c>
      <c r="CM722" t="s">
        <v>5451</v>
      </c>
      <c r="CN722" t="s">
        <v>193</v>
      </c>
      <c r="CP722" t="s">
        <v>194</v>
      </c>
      <c r="CQ722" t="s">
        <v>195</v>
      </c>
      <c r="CS722">
        <v>14627</v>
      </c>
      <c r="CT722" t="s">
        <v>196</v>
      </c>
      <c r="CU722">
        <v>5856273452</v>
      </c>
    </row>
    <row r="723" spans="1:99" x14ac:dyDescent="0.2">
      <c r="A723">
        <v>25930</v>
      </c>
      <c r="B723" t="s">
        <v>5452</v>
      </c>
      <c r="C723" t="s">
        <v>5404</v>
      </c>
      <c r="E723" t="s">
        <v>5453</v>
      </c>
      <c r="F723" t="s">
        <v>171</v>
      </c>
      <c r="K723" t="s">
        <v>5454</v>
      </c>
      <c r="M723" t="s">
        <v>306</v>
      </c>
      <c r="N723">
        <v>2014</v>
      </c>
      <c r="O723" t="s">
        <v>591</v>
      </c>
      <c r="P723" t="s">
        <v>178</v>
      </c>
      <c r="Q723" t="s">
        <v>172</v>
      </c>
    </row>
    <row r="724" spans="1:99" x14ac:dyDescent="0.2">
      <c r="A724">
        <v>34140</v>
      </c>
      <c r="B724" t="s">
        <v>5455</v>
      </c>
      <c r="C724" t="s">
        <v>5382</v>
      </c>
      <c r="E724" t="s">
        <v>5456</v>
      </c>
      <c r="F724" t="s">
        <v>171</v>
      </c>
      <c r="G724" t="s">
        <v>172</v>
      </c>
      <c r="H724" s="1">
        <v>36754</v>
      </c>
      <c r="I724" t="s">
        <v>173</v>
      </c>
      <c r="K724" t="s">
        <v>1377</v>
      </c>
      <c r="L724" t="s">
        <v>1378</v>
      </c>
      <c r="M724" t="s">
        <v>306</v>
      </c>
      <c r="N724">
        <v>2020</v>
      </c>
      <c r="O724" t="s">
        <v>1379</v>
      </c>
      <c r="P724" t="s">
        <v>509</v>
      </c>
      <c r="Q724" t="s">
        <v>172</v>
      </c>
      <c r="S724">
        <v>31409100</v>
      </c>
      <c r="T724" t="s">
        <v>1382</v>
      </c>
      <c r="U724" t="s">
        <v>424</v>
      </c>
      <c r="Y724" t="str">
        <f>"01AS"</f>
        <v>01AS</v>
      </c>
      <c r="Z724" t="s">
        <v>499</v>
      </c>
      <c r="AA724" t="s">
        <v>228</v>
      </c>
      <c r="AB724" t="s">
        <v>229</v>
      </c>
      <c r="AC724" t="s">
        <v>2066</v>
      </c>
      <c r="AD724" t="s">
        <v>185</v>
      </c>
      <c r="AS724">
        <v>3.86</v>
      </c>
      <c r="AT724" t="s">
        <v>429</v>
      </c>
      <c r="AU724" t="s">
        <v>235</v>
      </c>
      <c r="AV724" t="s">
        <v>236</v>
      </c>
      <c r="AW724" t="s">
        <v>430</v>
      </c>
      <c r="BC724" t="s">
        <v>474</v>
      </c>
      <c r="BM724" t="s">
        <v>5457</v>
      </c>
      <c r="BN724" t="s">
        <v>239</v>
      </c>
      <c r="BO724" t="s">
        <v>5458</v>
      </c>
      <c r="BP724" t="s">
        <v>241</v>
      </c>
      <c r="BQ724" t="s">
        <v>195</v>
      </c>
      <c r="BS724">
        <v>14627</v>
      </c>
      <c r="CA724" t="s">
        <v>5459</v>
      </c>
      <c r="CD724" t="s">
        <v>195</v>
      </c>
      <c r="CM724" t="s">
        <v>5460</v>
      </c>
      <c r="CN724" t="s">
        <v>5459</v>
      </c>
      <c r="CO724" t="s">
        <v>5458</v>
      </c>
      <c r="CP724" t="s">
        <v>5458</v>
      </c>
      <c r="CQ724" t="s">
        <v>4882</v>
      </c>
      <c r="CS724">
        <v>510095</v>
      </c>
      <c r="CT724" t="s">
        <v>1382</v>
      </c>
      <c r="CU724" t="s">
        <v>5461</v>
      </c>
    </row>
    <row r="725" spans="1:99" x14ac:dyDescent="0.2">
      <c r="A725">
        <v>34162</v>
      </c>
      <c r="B725" t="s">
        <v>5462</v>
      </c>
      <c r="C725" t="s">
        <v>5404</v>
      </c>
      <c r="E725" t="s">
        <v>5463</v>
      </c>
      <c r="F725" t="s">
        <v>171</v>
      </c>
      <c r="I725" t="s">
        <v>221</v>
      </c>
      <c r="K725" t="s">
        <v>1377</v>
      </c>
      <c r="L725" t="s">
        <v>1378</v>
      </c>
      <c r="M725" t="s">
        <v>306</v>
      </c>
      <c r="N725">
        <v>2020</v>
      </c>
      <c r="O725" t="s">
        <v>1379</v>
      </c>
      <c r="P725" t="s">
        <v>3256</v>
      </c>
      <c r="Q725" t="s">
        <v>185</v>
      </c>
      <c r="BM725" t="s">
        <v>5464</v>
      </c>
      <c r="BP725" t="s">
        <v>5465</v>
      </c>
      <c r="BR725" t="s">
        <v>4725</v>
      </c>
      <c r="BS725">
        <v>312500</v>
      </c>
      <c r="BT725" t="s">
        <v>1382</v>
      </c>
      <c r="BU725">
        <v>13065766830</v>
      </c>
      <c r="BW725">
        <v>15657572866</v>
      </c>
      <c r="BX725" t="s">
        <v>5466</v>
      </c>
      <c r="BY725" t="s">
        <v>5467</v>
      </c>
    </row>
    <row r="726" spans="1:99" x14ac:dyDescent="0.2">
      <c r="A726">
        <v>34552</v>
      </c>
      <c r="B726" t="s">
        <v>5468</v>
      </c>
      <c r="C726" t="s">
        <v>5382</v>
      </c>
      <c r="E726" t="s">
        <v>5469</v>
      </c>
      <c r="F726" t="s">
        <v>171</v>
      </c>
      <c r="G726" t="s">
        <v>172</v>
      </c>
      <c r="H726" s="1">
        <v>36298</v>
      </c>
      <c r="I726" t="s">
        <v>173</v>
      </c>
      <c r="K726" t="s">
        <v>1377</v>
      </c>
      <c r="L726" t="s">
        <v>1378</v>
      </c>
      <c r="M726" t="s">
        <v>306</v>
      </c>
      <c r="N726">
        <v>2020</v>
      </c>
      <c r="O726" t="s">
        <v>1379</v>
      </c>
      <c r="P726" t="s">
        <v>509</v>
      </c>
      <c r="Q726" t="s">
        <v>172</v>
      </c>
      <c r="S726">
        <v>31708814</v>
      </c>
      <c r="T726" t="s">
        <v>1382</v>
      </c>
      <c r="U726" t="s">
        <v>424</v>
      </c>
      <c r="Y726" t="str">
        <f t="shared" ref="Y726:Y737" si="3">"01AS"</f>
        <v>01AS</v>
      </c>
      <c r="Z726" t="s">
        <v>227</v>
      </c>
      <c r="AA726" t="s">
        <v>833</v>
      </c>
      <c r="AB726" t="s">
        <v>834</v>
      </c>
      <c r="AC726" t="s">
        <v>425</v>
      </c>
      <c r="AD726" t="s">
        <v>172</v>
      </c>
      <c r="AS726">
        <v>3.8</v>
      </c>
      <c r="AT726" t="s">
        <v>429</v>
      </c>
      <c r="AU726" t="s">
        <v>472</v>
      </c>
      <c r="AV726" t="s">
        <v>1777</v>
      </c>
      <c r="AW726" t="s">
        <v>430</v>
      </c>
      <c r="BM726" t="s">
        <v>5470</v>
      </c>
      <c r="BN726" t="s">
        <v>239</v>
      </c>
      <c r="BO726" t="s">
        <v>4702</v>
      </c>
      <c r="BP726" t="s">
        <v>241</v>
      </c>
      <c r="BQ726" t="s">
        <v>195</v>
      </c>
      <c r="BS726">
        <v>14627</v>
      </c>
      <c r="CA726" t="s">
        <v>5471</v>
      </c>
      <c r="CD726" t="s">
        <v>195</v>
      </c>
      <c r="CM726" t="s">
        <v>5472</v>
      </c>
      <c r="CN726" t="s">
        <v>5471</v>
      </c>
      <c r="CO726" t="s">
        <v>4702</v>
      </c>
      <c r="CP726" t="s">
        <v>4702</v>
      </c>
      <c r="CQ726" t="s">
        <v>4705</v>
      </c>
      <c r="CS726">
        <v>200086</v>
      </c>
      <c r="CT726" t="s">
        <v>1382</v>
      </c>
      <c r="CU726" t="s">
        <v>5473</v>
      </c>
    </row>
    <row r="727" spans="1:99" x14ac:dyDescent="0.2">
      <c r="A727">
        <v>33850</v>
      </c>
      <c r="B727" t="s">
        <v>5474</v>
      </c>
      <c r="C727" t="s">
        <v>5382</v>
      </c>
      <c r="E727" t="s">
        <v>5475</v>
      </c>
      <c r="F727" t="s">
        <v>171</v>
      </c>
      <c r="G727" t="s">
        <v>172</v>
      </c>
      <c r="H727" s="1">
        <v>36465</v>
      </c>
      <c r="I727" t="s">
        <v>221</v>
      </c>
      <c r="K727" t="s">
        <v>1377</v>
      </c>
      <c r="L727" t="s">
        <v>1378</v>
      </c>
      <c r="M727" t="s">
        <v>306</v>
      </c>
      <c r="N727">
        <v>2020</v>
      </c>
      <c r="O727" t="s">
        <v>1379</v>
      </c>
      <c r="P727" t="s">
        <v>509</v>
      </c>
      <c r="Q727" t="s">
        <v>172</v>
      </c>
      <c r="S727">
        <v>30816244</v>
      </c>
      <c r="T727" t="s">
        <v>1382</v>
      </c>
      <c r="U727" t="s">
        <v>424</v>
      </c>
      <c r="Y727" t="str">
        <f t="shared" si="3"/>
        <v>01AS</v>
      </c>
      <c r="Z727" t="s">
        <v>227</v>
      </c>
      <c r="AA727" t="s">
        <v>320</v>
      </c>
      <c r="AB727" t="s">
        <v>321</v>
      </c>
      <c r="AC727" t="s">
        <v>1334</v>
      </c>
      <c r="AD727" t="s">
        <v>185</v>
      </c>
      <c r="AF727" t="s">
        <v>426</v>
      </c>
      <c r="AG727" t="s">
        <v>427</v>
      </c>
      <c r="AJ727" t="s">
        <v>428</v>
      </c>
      <c r="AK727" t="s">
        <v>185</v>
      </c>
      <c r="AS727">
        <v>3.73</v>
      </c>
      <c r="AT727" t="s">
        <v>429</v>
      </c>
      <c r="AU727" t="s">
        <v>3009</v>
      </c>
      <c r="AV727" t="s">
        <v>236</v>
      </c>
      <c r="AW727" t="s">
        <v>430</v>
      </c>
      <c r="BC727" t="s">
        <v>474</v>
      </c>
      <c r="BM727" t="s">
        <v>5476</v>
      </c>
      <c r="BN727" t="s">
        <v>239</v>
      </c>
      <c r="BO727" t="s">
        <v>5477</v>
      </c>
      <c r="BP727" t="s">
        <v>241</v>
      </c>
      <c r="BQ727" t="s">
        <v>195</v>
      </c>
      <c r="BS727">
        <v>14627</v>
      </c>
      <c r="CA727" t="s">
        <v>5478</v>
      </c>
      <c r="CD727" t="s">
        <v>195</v>
      </c>
      <c r="CM727" t="s">
        <v>5479</v>
      </c>
      <c r="CN727" t="s">
        <v>5478</v>
      </c>
      <c r="CO727" t="s">
        <v>5477</v>
      </c>
      <c r="CP727" t="s">
        <v>5477</v>
      </c>
      <c r="CQ727" t="s">
        <v>4705</v>
      </c>
      <c r="CS727" t="str">
        <f>"030000"</f>
        <v>030000</v>
      </c>
      <c r="CT727" t="s">
        <v>1382</v>
      </c>
    </row>
    <row r="728" spans="1:99" x14ac:dyDescent="0.2">
      <c r="A728">
        <v>36223</v>
      </c>
      <c r="B728" t="s">
        <v>5480</v>
      </c>
      <c r="C728" t="s">
        <v>5382</v>
      </c>
      <c r="E728" t="s">
        <v>5481</v>
      </c>
      <c r="F728" t="s">
        <v>171</v>
      </c>
      <c r="G728" t="s">
        <v>172</v>
      </c>
      <c r="H728" s="1">
        <v>36633</v>
      </c>
      <c r="I728" t="s">
        <v>221</v>
      </c>
      <c r="K728" t="s">
        <v>1377</v>
      </c>
      <c r="L728" t="s">
        <v>1378</v>
      </c>
      <c r="M728" t="s">
        <v>176</v>
      </c>
      <c r="N728">
        <v>2021</v>
      </c>
      <c r="O728" t="s">
        <v>3142</v>
      </c>
      <c r="P728" t="s">
        <v>178</v>
      </c>
      <c r="Q728" t="s">
        <v>172</v>
      </c>
      <c r="S728">
        <v>31643030</v>
      </c>
      <c r="T728" t="s">
        <v>1382</v>
      </c>
      <c r="U728" t="s">
        <v>424</v>
      </c>
      <c r="Y728" t="str">
        <f t="shared" si="3"/>
        <v>01AS</v>
      </c>
      <c r="Z728" t="s">
        <v>227</v>
      </c>
      <c r="AA728" t="s">
        <v>320</v>
      </c>
      <c r="AB728" t="s">
        <v>321</v>
      </c>
      <c r="AC728" t="s">
        <v>5482</v>
      </c>
      <c r="AD728" t="s">
        <v>185</v>
      </c>
      <c r="AF728" t="s">
        <v>426</v>
      </c>
      <c r="AG728" t="s">
        <v>427</v>
      </c>
      <c r="AJ728" t="s">
        <v>2066</v>
      </c>
      <c r="AK728" t="s">
        <v>185</v>
      </c>
      <c r="AS728">
        <v>3.74</v>
      </c>
      <c r="AT728" t="s">
        <v>1261</v>
      </c>
      <c r="AU728" t="s">
        <v>472</v>
      </c>
      <c r="AV728" t="s">
        <v>473</v>
      </c>
      <c r="AW728" t="s">
        <v>430</v>
      </c>
      <c r="BM728" t="s">
        <v>1027</v>
      </c>
      <c r="BN728" t="s">
        <v>239</v>
      </c>
      <c r="BO728" t="s">
        <v>4702</v>
      </c>
      <c r="BP728" t="s">
        <v>241</v>
      </c>
      <c r="BQ728" t="s">
        <v>195</v>
      </c>
      <c r="BS728">
        <v>14627</v>
      </c>
      <c r="CA728" t="s">
        <v>5483</v>
      </c>
      <c r="CD728" t="s">
        <v>195</v>
      </c>
      <c r="CM728" t="s">
        <v>5484</v>
      </c>
      <c r="CN728" t="s">
        <v>5483</v>
      </c>
      <c r="CO728" t="s">
        <v>4702</v>
      </c>
      <c r="CP728" t="s">
        <v>4702</v>
      </c>
      <c r="CQ728" t="s">
        <v>4705</v>
      </c>
      <c r="CS728">
        <v>201112</v>
      </c>
      <c r="CT728" t="s">
        <v>1382</v>
      </c>
      <c r="CU728" t="s">
        <v>5485</v>
      </c>
    </row>
    <row r="729" spans="1:99" x14ac:dyDescent="0.2">
      <c r="A729">
        <v>33851</v>
      </c>
      <c r="B729" t="s">
        <v>5480</v>
      </c>
      <c r="C729" t="s">
        <v>5382</v>
      </c>
      <c r="E729" t="s">
        <v>5481</v>
      </c>
      <c r="F729" t="s">
        <v>171</v>
      </c>
      <c r="G729" t="s">
        <v>172</v>
      </c>
      <c r="H729" s="1">
        <v>36633</v>
      </c>
      <c r="I729" t="s">
        <v>221</v>
      </c>
      <c r="K729" t="s">
        <v>1377</v>
      </c>
      <c r="L729" t="s">
        <v>1378</v>
      </c>
      <c r="M729" t="s">
        <v>306</v>
      </c>
      <c r="N729">
        <v>2020</v>
      </c>
      <c r="O729" t="s">
        <v>1379</v>
      </c>
      <c r="P729" t="s">
        <v>509</v>
      </c>
      <c r="Q729" t="s">
        <v>172</v>
      </c>
      <c r="S729">
        <v>31643030</v>
      </c>
      <c r="T729" t="s">
        <v>1382</v>
      </c>
      <c r="U729" t="s">
        <v>424</v>
      </c>
      <c r="Y729" t="str">
        <f t="shared" si="3"/>
        <v>01AS</v>
      </c>
      <c r="Z729" t="s">
        <v>227</v>
      </c>
      <c r="AA729" t="s">
        <v>320</v>
      </c>
      <c r="AB729" t="s">
        <v>321</v>
      </c>
      <c r="AC729" t="s">
        <v>5482</v>
      </c>
      <c r="AD729" t="s">
        <v>185</v>
      </c>
      <c r="AF729" t="s">
        <v>426</v>
      </c>
      <c r="AG729" t="s">
        <v>427</v>
      </c>
      <c r="AJ729" t="s">
        <v>2066</v>
      </c>
      <c r="AK729" t="s">
        <v>185</v>
      </c>
      <c r="AS729">
        <v>3.74</v>
      </c>
      <c r="AT729" t="s">
        <v>1261</v>
      </c>
      <c r="AU729" t="s">
        <v>472</v>
      </c>
      <c r="AV729" t="s">
        <v>473</v>
      </c>
      <c r="AW729" t="s">
        <v>430</v>
      </c>
      <c r="BM729" t="s">
        <v>1027</v>
      </c>
      <c r="BN729" t="s">
        <v>239</v>
      </c>
      <c r="BO729" t="s">
        <v>4702</v>
      </c>
      <c r="BP729" t="s">
        <v>241</v>
      </c>
      <c r="BQ729" t="s">
        <v>195</v>
      </c>
      <c r="BS729">
        <v>14627</v>
      </c>
      <c r="CA729" t="s">
        <v>5483</v>
      </c>
      <c r="CD729" t="s">
        <v>195</v>
      </c>
      <c r="CM729" t="s">
        <v>5484</v>
      </c>
      <c r="CN729" t="s">
        <v>5483</v>
      </c>
      <c r="CO729" t="s">
        <v>4702</v>
      </c>
      <c r="CP729" t="s">
        <v>4702</v>
      </c>
      <c r="CQ729" t="s">
        <v>4705</v>
      </c>
      <c r="CS729">
        <v>201112</v>
      </c>
      <c r="CT729" t="s">
        <v>1382</v>
      </c>
      <c r="CU729" t="s">
        <v>5485</v>
      </c>
    </row>
    <row r="730" spans="1:99" x14ac:dyDescent="0.2">
      <c r="A730">
        <v>33992</v>
      </c>
      <c r="B730" t="s">
        <v>5486</v>
      </c>
      <c r="C730" t="s">
        <v>5382</v>
      </c>
      <c r="E730" t="s">
        <v>5487</v>
      </c>
      <c r="F730" t="s">
        <v>171</v>
      </c>
      <c r="G730" t="s">
        <v>172</v>
      </c>
      <c r="H730" s="1">
        <v>36131</v>
      </c>
      <c r="I730" t="s">
        <v>221</v>
      </c>
      <c r="K730" t="s">
        <v>1377</v>
      </c>
      <c r="L730" t="s">
        <v>1378</v>
      </c>
      <c r="M730" t="s">
        <v>306</v>
      </c>
      <c r="N730">
        <v>2020</v>
      </c>
      <c r="O730" t="s">
        <v>1379</v>
      </c>
      <c r="P730" t="s">
        <v>509</v>
      </c>
      <c r="Q730" t="s">
        <v>172</v>
      </c>
      <c r="S730">
        <v>30672499</v>
      </c>
      <c r="T730" t="s">
        <v>1382</v>
      </c>
      <c r="U730" t="s">
        <v>424</v>
      </c>
      <c r="Y730" t="str">
        <f t="shared" si="3"/>
        <v>01AS</v>
      </c>
      <c r="Z730" t="s">
        <v>499</v>
      </c>
      <c r="AA730" t="s">
        <v>320</v>
      </c>
      <c r="AB730" t="s">
        <v>321</v>
      </c>
      <c r="AC730" t="s">
        <v>428</v>
      </c>
      <c r="AD730" t="s">
        <v>185</v>
      </c>
      <c r="AF730" t="s">
        <v>426</v>
      </c>
      <c r="AG730" t="s">
        <v>729</v>
      </c>
      <c r="AJ730" t="s">
        <v>1334</v>
      </c>
      <c r="AK730" t="s">
        <v>185</v>
      </c>
      <c r="AS730">
        <v>3.81</v>
      </c>
      <c r="AT730" t="s">
        <v>1261</v>
      </c>
      <c r="AU730" t="s">
        <v>3009</v>
      </c>
      <c r="AV730" t="s">
        <v>236</v>
      </c>
      <c r="AW730" t="s">
        <v>430</v>
      </c>
      <c r="BC730" t="s">
        <v>474</v>
      </c>
      <c r="BM730" t="s">
        <v>5488</v>
      </c>
      <c r="BN730" t="s">
        <v>239</v>
      </c>
      <c r="BO730" t="s">
        <v>3671</v>
      </c>
      <c r="BP730" t="s">
        <v>241</v>
      </c>
      <c r="BQ730" t="s">
        <v>195</v>
      </c>
      <c r="BS730">
        <v>14627</v>
      </c>
      <c r="CA730" t="s">
        <v>5489</v>
      </c>
      <c r="CD730" t="s">
        <v>195</v>
      </c>
      <c r="CM730" t="s">
        <v>5490</v>
      </c>
      <c r="CN730" t="s">
        <v>5489</v>
      </c>
      <c r="CO730" t="s">
        <v>3671</v>
      </c>
      <c r="CP730" t="s">
        <v>3671</v>
      </c>
      <c r="CQ730" t="s">
        <v>3674</v>
      </c>
      <c r="CS730">
        <v>214400</v>
      </c>
      <c r="CT730" t="s">
        <v>1382</v>
      </c>
      <c r="CU730" t="s">
        <v>5491</v>
      </c>
    </row>
    <row r="731" spans="1:99" x14ac:dyDescent="0.2">
      <c r="A731">
        <v>36082</v>
      </c>
      <c r="B731" t="s">
        <v>5492</v>
      </c>
      <c r="C731" t="s">
        <v>5382</v>
      </c>
      <c r="E731" t="s">
        <v>5493</v>
      </c>
      <c r="F731" t="s">
        <v>171</v>
      </c>
      <c r="G731" t="s">
        <v>172</v>
      </c>
      <c r="H731" s="1">
        <v>36874</v>
      </c>
      <c r="I731" t="s">
        <v>173</v>
      </c>
      <c r="K731" t="s">
        <v>1377</v>
      </c>
      <c r="L731" t="s">
        <v>1378</v>
      </c>
      <c r="M731" t="s">
        <v>176</v>
      </c>
      <c r="N731">
        <v>2021</v>
      </c>
      <c r="O731" t="s">
        <v>3142</v>
      </c>
      <c r="P731" t="s">
        <v>178</v>
      </c>
      <c r="Q731" t="s">
        <v>172</v>
      </c>
      <c r="S731">
        <v>31528863</v>
      </c>
      <c r="T731" t="s">
        <v>1382</v>
      </c>
      <c r="U731" t="s">
        <v>424</v>
      </c>
      <c r="Y731" t="str">
        <f t="shared" si="3"/>
        <v>01AS</v>
      </c>
      <c r="Z731" t="s">
        <v>499</v>
      </c>
      <c r="AA731" t="s">
        <v>228</v>
      </c>
      <c r="AB731" t="s">
        <v>229</v>
      </c>
      <c r="AC731" t="s">
        <v>2190</v>
      </c>
      <c r="AD731" t="s">
        <v>185</v>
      </c>
      <c r="AS731">
        <v>2.82</v>
      </c>
      <c r="AT731" t="s">
        <v>1261</v>
      </c>
      <c r="AU731" t="s">
        <v>472</v>
      </c>
      <c r="AV731" t="s">
        <v>473</v>
      </c>
      <c r="AW731" t="s">
        <v>430</v>
      </c>
      <c r="BC731" t="s">
        <v>474</v>
      </c>
      <c r="BM731" t="s">
        <v>5494</v>
      </c>
      <c r="BN731" t="s">
        <v>239</v>
      </c>
      <c r="BO731" t="s">
        <v>1381</v>
      </c>
      <c r="BP731" t="s">
        <v>241</v>
      </c>
      <c r="BQ731" t="s">
        <v>195</v>
      </c>
      <c r="BS731">
        <v>14627</v>
      </c>
      <c r="CA731" t="s">
        <v>5495</v>
      </c>
      <c r="CD731" t="s">
        <v>195</v>
      </c>
      <c r="CM731" t="s">
        <v>5496</v>
      </c>
      <c r="CN731" t="s">
        <v>5495</v>
      </c>
      <c r="CO731" t="s">
        <v>1381</v>
      </c>
      <c r="CP731" t="s">
        <v>1381</v>
      </c>
      <c r="CQ731" t="s">
        <v>4697</v>
      </c>
      <c r="CS731">
        <v>102202</v>
      </c>
      <c r="CT731" t="s">
        <v>1382</v>
      </c>
      <c r="CU731" t="s">
        <v>5497</v>
      </c>
    </row>
    <row r="732" spans="1:99" x14ac:dyDescent="0.2">
      <c r="A732">
        <v>34034</v>
      </c>
      <c r="B732" t="s">
        <v>5492</v>
      </c>
      <c r="C732" t="s">
        <v>5382</v>
      </c>
      <c r="E732" t="s">
        <v>5493</v>
      </c>
      <c r="F732" t="s">
        <v>171</v>
      </c>
      <c r="G732" t="s">
        <v>172</v>
      </c>
      <c r="H732" s="1">
        <v>36874</v>
      </c>
      <c r="I732" t="s">
        <v>173</v>
      </c>
      <c r="K732" t="s">
        <v>1377</v>
      </c>
      <c r="L732" t="s">
        <v>1378</v>
      </c>
      <c r="M732" t="s">
        <v>306</v>
      </c>
      <c r="N732">
        <v>2020</v>
      </c>
      <c r="O732" t="s">
        <v>1379</v>
      </c>
      <c r="P732" t="s">
        <v>509</v>
      </c>
      <c r="Q732" t="s">
        <v>172</v>
      </c>
      <c r="S732">
        <v>31528863</v>
      </c>
      <c r="T732" t="s">
        <v>1382</v>
      </c>
      <c r="U732" t="s">
        <v>424</v>
      </c>
      <c r="Y732" t="str">
        <f t="shared" si="3"/>
        <v>01AS</v>
      </c>
      <c r="Z732" t="s">
        <v>499</v>
      </c>
      <c r="AA732" t="s">
        <v>228</v>
      </c>
      <c r="AB732" t="s">
        <v>229</v>
      </c>
      <c r="AC732" t="s">
        <v>2190</v>
      </c>
      <c r="AD732" t="s">
        <v>185</v>
      </c>
      <c r="AS732">
        <v>2.82</v>
      </c>
      <c r="AT732" t="s">
        <v>1261</v>
      </c>
      <c r="AU732" t="s">
        <v>472</v>
      </c>
      <c r="AV732" t="s">
        <v>473</v>
      </c>
      <c r="AW732" t="s">
        <v>430</v>
      </c>
      <c r="BC732" t="s">
        <v>474</v>
      </c>
      <c r="BM732" t="s">
        <v>5494</v>
      </c>
      <c r="BN732" t="s">
        <v>239</v>
      </c>
      <c r="BO732" t="s">
        <v>1381</v>
      </c>
      <c r="BP732" t="s">
        <v>241</v>
      </c>
      <c r="BQ732" t="s">
        <v>195</v>
      </c>
      <c r="BS732">
        <v>14627</v>
      </c>
      <c r="CA732" t="s">
        <v>5495</v>
      </c>
      <c r="CD732" t="s">
        <v>195</v>
      </c>
      <c r="CM732" t="s">
        <v>5496</v>
      </c>
      <c r="CN732" t="s">
        <v>5495</v>
      </c>
      <c r="CO732" t="s">
        <v>1381</v>
      </c>
      <c r="CP732" t="s">
        <v>1381</v>
      </c>
      <c r="CQ732" t="s">
        <v>4697</v>
      </c>
      <c r="CS732">
        <v>102202</v>
      </c>
      <c r="CT732" t="s">
        <v>1382</v>
      </c>
      <c r="CU732" t="s">
        <v>5497</v>
      </c>
    </row>
    <row r="733" spans="1:99" x14ac:dyDescent="0.2">
      <c r="A733">
        <v>36226</v>
      </c>
      <c r="B733" t="s">
        <v>5498</v>
      </c>
      <c r="C733" t="s">
        <v>5382</v>
      </c>
      <c r="E733" t="s">
        <v>5499</v>
      </c>
      <c r="F733" t="s">
        <v>171</v>
      </c>
      <c r="G733" t="s">
        <v>172</v>
      </c>
      <c r="H733" s="1">
        <v>36762</v>
      </c>
      <c r="I733" t="s">
        <v>221</v>
      </c>
      <c r="K733" t="s">
        <v>1377</v>
      </c>
      <c r="L733" t="s">
        <v>1378</v>
      </c>
      <c r="M733" t="s">
        <v>176</v>
      </c>
      <c r="N733">
        <v>2021</v>
      </c>
      <c r="O733" t="s">
        <v>3142</v>
      </c>
      <c r="P733" t="s">
        <v>178</v>
      </c>
      <c r="Q733" t="s">
        <v>172</v>
      </c>
      <c r="S733">
        <v>31317771</v>
      </c>
      <c r="T733" t="s">
        <v>1382</v>
      </c>
      <c r="U733" t="s">
        <v>424</v>
      </c>
      <c r="Y733" t="str">
        <f t="shared" si="3"/>
        <v>01AS</v>
      </c>
      <c r="Z733" t="s">
        <v>499</v>
      </c>
      <c r="AA733" t="s">
        <v>320</v>
      </c>
      <c r="AB733" t="s">
        <v>321</v>
      </c>
      <c r="AC733" t="s">
        <v>1334</v>
      </c>
      <c r="AD733" t="s">
        <v>185</v>
      </c>
      <c r="AF733" t="s">
        <v>426</v>
      </c>
      <c r="AG733" t="s">
        <v>729</v>
      </c>
      <c r="AJ733" t="s">
        <v>2190</v>
      </c>
      <c r="AK733" t="s">
        <v>185</v>
      </c>
      <c r="AS733">
        <v>3.75</v>
      </c>
      <c r="AT733" t="s">
        <v>429</v>
      </c>
      <c r="AU733" t="s">
        <v>472</v>
      </c>
      <c r="AV733" t="s">
        <v>473</v>
      </c>
      <c r="AW733" t="s">
        <v>430</v>
      </c>
      <c r="BM733" t="s">
        <v>5500</v>
      </c>
      <c r="BN733" t="s">
        <v>239</v>
      </c>
      <c r="BO733" t="s">
        <v>5501</v>
      </c>
      <c r="BP733" t="s">
        <v>241</v>
      </c>
      <c r="BQ733" t="s">
        <v>195</v>
      </c>
      <c r="BS733">
        <v>14627</v>
      </c>
      <c r="CA733" t="s">
        <v>5502</v>
      </c>
      <c r="CD733" t="s">
        <v>195</v>
      </c>
      <c r="CM733" t="s">
        <v>5503</v>
      </c>
      <c r="CN733" t="s">
        <v>5502</v>
      </c>
      <c r="CO733" t="s">
        <v>5501</v>
      </c>
      <c r="CP733" t="s">
        <v>241</v>
      </c>
      <c r="CQ733" t="s">
        <v>247</v>
      </c>
      <c r="CS733">
        <v>14608</v>
      </c>
      <c r="CT733" t="s">
        <v>244</v>
      </c>
      <c r="CU733" t="s">
        <v>5504</v>
      </c>
    </row>
    <row r="734" spans="1:99" x14ac:dyDescent="0.2">
      <c r="A734">
        <v>34088</v>
      </c>
      <c r="B734" t="s">
        <v>5498</v>
      </c>
      <c r="C734" t="s">
        <v>5382</v>
      </c>
      <c r="E734" t="s">
        <v>5499</v>
      </c>
      <c r="F734" t="s">
        <v>171</v>
      </c>
      <c r="G734" t="s">
        <v>172</v>
      </c>
      <c r="H734" s="1">
        <v>36762</v>
      </c>
      <c r="I734" t="s">
        <v>221</v>
      </c>
      <c r="K734" t="s">
        <v>1377</v>
      </c>
      <c r="L734" t="s">
        <v>1378</v>
      </c>
      <c r="M734" t="s">
        <v>306</v>
      </c>
      <c r="N734">
        <v>2020</v>
      </c>
      <c r="O734" t="s">
        <v>1379</v>
      </c>
      <c r="P734" t="s">
        <v>3256</v>
      </c>
      <c r="Q734" t="s">
        <v>172</v>
      </c>
      <c r="S734">
        <v>31317771</v>
      </c>
      <c r="T734" t="s">
        <v>1382</v>
      </c>
      <c r="U734" t="s">
        <v>424</v>
      </c>
      <c r="Y734" t="str">
        <f t="shared" si="3"/>
        <v>01AS</v>
      </c>
      <c r="Z734" t="s">
        <v>499</v>
      </c>
      <c r="AA734" t="s">
        <v>320</v>
      </c>
      <c r="AB734" t="s">
        <v>321</v>
      </c>
      <c r="AC734" t="s">
        <v>1334</v>
      </c>
      <c r="AD734" t="s">
        <v>185</v>
      </c>
      <c r="AF734" t="s">
        <v>426</v>
      </c>
      <c r="AG734" t="s">
        <v>729</v>
      </c>
      <c r="AJ734" t="s">
        <v>2190</v>
      </c>
      <c r="AK734" t="s">
        <v>185</v>
      </c>
      <c r="AS734">
        <v>3.75</v>
      </c>
      <c r="AT734" t="s">
        <v>429</v>
      </c>
      <c r="AU734" t="s">
        <v>472</v>
      </c>
      <c r="AV734" t="s">
        <v>473</v>
      </c>
      <c r="AW734" t="s">
        <v>430</v>
      </c>
      <c r="BM734" t="s">
        <v>5500</v>
      </c>
      <c r="BN734" t="s">
        <v>239</v>
      </c>
      <c r="BO734" t="s">
        <v>5501</v>
      </c>
      <c r="BP734" t="s">
        <v>241</v>
      </c>
      <c r="BQ734" t="s">
        <v>195</v>
      </c>
      <c r="BS734">
        <v>14627</v>
      </c>
      <c r="CA734" t="s">
        <v>5502</v>
      </c>
      <c r="CD734" t="s">
        <v>195</v>
      </c>
      <c r="CM734" t="s">
        <v>5503</v>
      </c>
      <c r="CN734" t="s">
        <v>5502</v>
      </c>
      <c r="CO734" t="s">
        <v>5501</v>
      </c>
      <c r="CP734" t="s">
        <v>241</v>
      </c>
      <c r="CQ734" t="s">
        <v>247</v>
      </c>
      <c r="CS734">
        <v>14608</v>
      </c>
      <c r="CT734" t="s">
        <v>244</v>
      </c>
      <c r="CU734" t="s">
        <v>5504</v>
      </c>
    </row>
    <row r="735" spans="1:99" x14ac:dyDescent="0.2">
      <c r="A735">
        <v>34085</v>
      </c>
      <c r="B735" t="s">
        <v>5505</v>
      </c>
      <c r="C735" t="s">
        <v>5382</v>
      </c>
      <c r="E735" t="s">
        <v>5506</v>
      </c>
      <c r="F735" t="s">
        <v>171</v>
      </c>
      <c r="G735" t="s">
        <v>172</v>
      </c>
      <c r="H735" s="1">
        <v>36802</v>
      </c>
      <c r="I735" t="s">
        <v>221</v>
      </c>
      <c r="K735" t="s">
        <v>1377</v>
      </c>
      <c r="L735" t="s">
        <v>1378</v>
      </c>
      <c r="M735" t="s">
        <v>306</v>
      </c>
      <c r="N735">
        <v>2020</v>
      </c>
      <c r="O735" t="s">
        <v>1379</v>
      </c>
      <c r="P735" t="s">
        <v>3256</v>
      </c>
      <c r="Q735" t="s">
        <v>172</v>
      </c>
      <c r="S735">
        <v>31523455</v>
      </c>
      <c r="T735" t="s">
        <v>1382</v>
      </c>
      <c r="U735" t="s">
        <v>424</v>
      </c>
      <c r="Y735" t="str">
        <f t="shared" si="3"/>
        <v>01AS</v>
      </c>
      <c r="Z735" t="s">
        <v>499</v>
      </c>
      <c r="AA735" t="s">
        <v>833</v>
      </c>
      <c r="AB735" t="s">
        <v>834</v>
      </c>
      <c r="AC735" t="s">
        <v>1334</v>
      </c>
      <c r="AD735" t="s">
        <v>172</v>
      </c>
      <c r="AS735">
        <v>3.49</v>
      </c>
      <c r="AT735" t="s">
        <v>429</v>
      </c>
      <c r="AU735" t="s">
        <v>235</v>
      </c>
      <c r="AV735" t="s">
        <v>236</v>
      </c>
      <c r="AW735" t="s">
        <v>430</v>
      </c>
      <c r="BM735" t="s">
        <v>5507</v>
      </c>
      <c r="BN735" t="s">
        <v>239</v>
      </c>
      <c r="BO735" t="s">
        <v>5508</v>
      </c>
      <c r="BP735" t="s">
        <v>241</v>
      </c>
      <c r="BQ735" t="s">
        <v>195</v>
      </c>
      <c r="BS735">
        <v>14627</v>
      </c>
      <c r="CA735" t="s">
        <v>5509</v>
      </c>
      <c r="CD735" t="s">
        <v>195</v>
      </c>
      <c r="CM735" t="s">
        <v>5510</v>
      </c>
      <c r="CN735" t="s">
        <v>5509</v>
      </c>
      <c r="CO735" t="s">
        <v>5508</v>
      </c>
      <c r="CP735" t="s">
        <v>5511</v>
      </c>
      <c r="CQ735" t="s">
        <v>3674</v>
      </c>
      <c r="CS735">
        <v>210036</v>
      </c>
      <c r="CT735" t="s">
        <v>1382</v>
      </c>
      <c r="CU735" t="s">
        <v>5512</v>
      </c>
    </row>
    <row r="736" spans="1:99" x14ac:dyDescent="0.2">
      <c r="A736">
        <v>34127</v>
      </c>
      <c r="B736" t="s">
        <v>5513</v>
      </c>
      <c r="C736" t="s">
        <v>5382</v>
      </c>
      <c r="E736" t="s">
        <v>5514</v>
      </c>
      <c r="F736" t="s">
        <v>171</v>
      </c>
      <c r="G736" t="s">
        <v>172</v>
      </c>
      <c r="H736" s="1">
        <v>35997</v>
      </c>
      <c r="I736" t="s">
        <v>221</v>
      </c>
      <c r="K736" t="s">
        <v>1377</v>
      </c>
      <c r="L736" t="s">
        <v>1378</v>
      </c>
      <c r="M736" t="s">
        <v>306</v>
      </c>
      <c r="N736">
        <v>2020</v>
      </c>
      <c r="O736" t="s">
        <v>1379</v>
      </c>
      <c r="P736" t="s">
        <v>3256</v>
      </c>
      <c r="Q736" t="s">
        <v>172</v>
      </c>
      <c r="S736">
        <v>30806948</v>
      </c>
      <c r="T736" t="s">
        <v>1382</v>
      </c>
      <c r="U736" t="s">
        <v>424</v>
      </c>
      <c r="Y736" t="str">
        <f t="shared" si="3"/>
        <v>01AS</v>
      </c>
      <c r="Z736" t="s">
        <v>499</v>
      </c>
      <c r="AA736" t="s">
        <v>320</v>
      </c>
      <c r="AB736" t="s">
        <v>321</v>
      </c>
      <c r="AC736" t="s">
        <v>2066</v>
      </c>
      <c r="AD736" t="s">
        <v>185</v>
      </c>
      <c r="AF736" t="s">
        <v>426</v>
      </c>
      <c r="AG736" t="s">
        <v>729</v>
      </c>
      <c r="AJ736" t="s">
        <v>2003</v>
      </c>
      <c r="AK736" t="s">
        <v>185</v>
      </c>
      <c r="AS736">
        <v>3.8</v>
      </c>
      <c r="AT736" t="s">
        <v>1261</v>
      </c>
      <c r="AU736" t="s">
        <v>235</v>
      </c>
      <c r="AV736" t="s">
        <v>236</v>
      </c>
      <c r="AW736" t="s">
        <v>430</v>
      </c>
      <c r="BM736" t="s">
        <v>5515</v>
      </c>
      <c r="BN736" t="s">
        <v>239</v>
      </c>
      <c r="BO736" t="s">
        <v>1381</v>
      </c>
      <c r="BP736" t="s">
        <v>241</v>
      </c>
      <c r="BQ736" t="s">
        <v>195</v>
      </c>
      <c r="BS736">
        <v>14627</v>
      </c>
      <c r="CA736" t="s">
        <v>5516</v>
      </c>
      <c r="CD736" t="s">
        <v>195</v>
      </c>
      <c r="CM736" t="s">
        <v>5517</v>
      </c>
      <c r="CN736" t="s">
        <v>5516</v>
      </c>
      <c r="CO736" t="s">
        <v>1381</v>
      </c>
      <c r="CP736" t="s">
        <v>1381</v>
      </c>
      <c r="CQ736" t="s">
        <v>4697</v>
      </c>
      <c r="CS736">
        <v>100098</v>
      </c>
      <c r="CT736" t="s">
        <v>1382</v>
      </c>
      <c r="CU736" t="s">
        <v>5518</v>
      </c>
    </row>
    <row r="737" spans="1:99" x14ac:dyDescent="0.2">
      <c r="A737">
        <v>34144</v>
      </c>
      <c r="B737" t="s">
        <v>5519</v>
      </c>
      <c r="C737" t="s">
        <v>5382</v>
      </c>
      <c r="E737" t="s">
        <v>5520</v>
      </c>
      <c r="F737" t="s">
        <v>171</v>
      </c>
      <c r="G737" t="s">
        <v>172</v>
      </c>
      <c r="H737" s="1">
        <v>37018</v>
      </c>
      <c r="I737" t="s">
        <v>173</v>
      </c>
      <c r="K737" t="s">
        <v>1377</v>
      </c>
      <c r="L737" t="s">
        <v>1378</v>
      </c>
      <c r="M737" t="s">
        <v>306</v>
      </c>
      <c r="N737">
        <v>2020</v>
      </c>
      <c r="O737" t="s">
        <v>1379</v>
      </c>
      <c r="P737" t="s">
        <v>3256</v>
      </c>
      <c r="Q737" t="s">
        <v>172</v>
      </c>
      <c r="S737">
        <v>31523547</v>
      </c>
      <c r="T737" t="s">
        <v>1382</v>
      </c>
      <c r="U737" t="s">
        <v>424</v>
      </c>
      <c r="Y737" t="str">
        <f t="shared" si="3"/>
        <v>01AS</v>
      </c>
      <c r="Z737" t="s">
        <v>499</v>
      </c>
      <c r="AA737" t="s">
        <v>833</v>
      </c>
      <c r="AB737" t="s">
        <v>834</v>
      </c>
      <c r="AC737" t="s">
        <v>5521</v>
      </c>
      <c r="AD737" t="s">
        <v>172</v>
      </c>
      <c r="AS737">
        <v>3.55</v>
      </c>
      <c r="AT737" t="s">
        <v>429</v>
      </c>
      <c r="AU737" t="s">
        <v>235</v>
      </c>
      <c r="AV737" t="s">
        <v>236</v>
      </c>
      <c r="AW737" t="s">
        <v>430</v>
      </c>
      <c r="BM737" t="s">
        <v>5522</v>
      </c>
      <c r="BN737" t="s">
        <v>239</v>
      </c>
      <c r="BO737" t="s">
        <v>5511</v>
      </c>
      <c r="BP737" t="s">
        <v>241</v>
      </c>
      <c r="BQ737" t="s">
        <v>195</v>
      </c>
      <c r="BS737">
        <v>14627</v>
      </c>
      <c r="CA737" t="s">
        <v>5523</v>
      </c>
      <c r="CD737" t="s">
        <v>195</v>
      </c>
      <c r="CM737" t="s">
        <v>5524</v>
      </c>
      <c r="CN737" t="s">
        <v>5523</v>
      </c>
      <c r="CO737" t="s">
        <v>5511</v>
      </c>
      <c r="CP737" t="s">
        <v>5511</v>
      </c>
      <c r="CQ737" t="s">
        <v>3674</v>
      </c>
      <c r="CS737">
        <v>210036</v>
      </c>
      <c r="CT737" t="s">
        <v>1382</v>
      </c>
    </row>
    <row r="738" spans="1:99" x14ac:dyDescent="0.2">
      <c r="A738">
        <v>34174</v>
      </c>
      <c r="B738" t="s">
        <v>5525</v>
      </c>
      <c r="C738" t="s">
        <v>5404</v>
      </c>
      <c r="E738" t="s">
        <v>5526</v>
      </c>
      <c r="F738" t="s">
        <v>171</v>
      </c>
      <c r="I738" t="s">
        <v>221</v>
      </c>
      <c r="K738" t="s">
        <v>1377</v>
      </c>
      <c r="L738" t="s">
        <v>1378</v>
      </c>
      <c r="M738" t="s">
        <v>306</v>
      </c>
      <c r="N738">
        <v>2020</v>
      </c>
      <c r="O738" t="s">
        <v>1379</v>
      </c>
      <c r="P738" t="s">
        <v>178</v>
      </c>
      <c r="Q738" t="s">
        <v>185</v>
      </c>
      <c r="BM738" t="s">
        <v>5527</v>
      </c>
      <c r="BN738" t="s">
        <v>5528</v>
      </c>
      <c r="BP738" t="s">
        <v>5529</v>
      </c>
      <c r="BR738" t="s">
        <v>5530</v>
      </c>
      <c r="BS738">
        <v>235000</v>
      </c>
      <c r="BT738" t="s">
        <v>1382</v>
      </c>
      <c r="BU738" t="str">
        <f>"08617356102228"</f>
        <v>08617356102228</v>
      </c>
    </row>
    <row r="739" spans="1:99" x14ac:dyDescent="0.2">
      <c r="A739">
        <v>34264</v>
      </c>
      <c r="B739" t="s">
        <v>5531</v>
      </c>
      <c r="C739" t="s">
        <v>5404</v>
      </c>
      <c r="E739" t="s">
        <v>5532</v>
      </c>
      <c r="F739" t="s">
        <v>171</v>
      </c>
      <c r="I739" t="s">
        <v>221</v>
      </c>
      <c r="K739" t="s">
        <v>1377</v>
      </c>
      <c r="L739" t="s">
        <v>1189</v>
      </c>
      <c r="M739" t="s">
        <v>306</v>
      </c>
      <c r="N739">
        <v>2020</v>
      </c>
      <c r="O739" t="s">
        <v>1379</v>
      </c>
      <c r="P739" t="s">
        <v>178</v>
      </c>
      <c r="Q739" t="s">
        <v>185</v>
      </c>
      <c r="BM739" t="s">
        <v>5533</v>
      </c>
      <c r="BP739" t="s">
        <v>1381</v>
      </c>
      <c r="BQ739" t="s">
        <v>5534</v>
      </c>
      <c r="BR739" t="s">
        <v>5534</v>
      </c>
      <c r="BS739">
        <v>100195</v>
      </c>
      <c r="BT739" t="s">
        <v>1382</v>
      </c>
      <c r="BU739" t="s">
        <v>5535</v>
      </c>
    </row>
    <row r="740" spans="1:99" x14ac:dyDescent="0.2">
      <c r="A740">
        <v>34318</v>
      </c>
      <c r="B740" t="s">
        <v>5536</v>
      </c>
      <c r="C740" t="s">
        <v>5404</v>
      </c>
      <c r="E740" t="s">
        <v>5537</v>
      </c>
      <c r="F740" t="s">
        <v>171</v>
      </c>
      <c r="I740" t="s">
        <v>173</v>
      </c>
      <c r="K740" t="s">
        <v>1377</v>
      </c>
      <c r="L740" t="s">
        <v>1378</v>
      </c>
      <c r="M740" t="s">
        <v>306</v>
      </c>
      <c r="N740">
        <v>2020</v>
      </c>
      <c r="O740" t="s">
        <v>1379</v>
      </c>
      <c r="P740" t="s">
        <v>509</v>
      </c>
      <c r="Q740" t="s">
        <v>185</v>
      </c>
      <c r="BM740" t="s">
        <v>5538</v>
      </c>
      <c r="BN740" t="s">
        <v>5539</v>
      </c>
      <c r="BP740" t="s">
        <v>4702</v>
      </c>
      <c r="BR740" t="s">
        <v>4702</v>
      </c>
      <c r="BS740">
        <v>200060</v>
      </c>
      <c r="BT740" t="s">
        <v>1382</v>
      </c>
      <c r="BU740">
        <v>8613512167428</v>
      </c>
      <c r="BV740" t="s">
        <v>5540</v>
      </c>
      <c r="BW740">
        <v>8613512167428</v>
      </c>
      <c r="BX740" t="s">
        <v>5541</v>
      </c>
      <c r="BY740" t="s">
        <v>5542</v>
      </c>
    </row>
    <row r="741" spans="1:99" x14ac:dyDescent="0.2">
      <c r="A741">
        <v>34345</v>
      </c>
      <c r="B741" t="s">
        <v>5543</v>
      </c>
      <c r="C741" t="s">
        <v>5404</v>
      </c>
      <c r="E741" t="s">
        <v>5544</v>
      </c>
      <c r="F741" t="s">
        <v>171</v>
      </c>
      <c r="I741" t="s">
        <v>221</v>
      </c>
      <c r="K741" t="s">
        <v>1377</v>
      </c>
      <c r="L741" t="s">
        <v>1378</v>
      </c>
      <c r="M741" t="s">
        <v>306</v>
      </c>
      <c r="N741">
        <v>2020</v>
      </c>
      <c r="O741" t="s">
        <v>1379</v>
      </c>
      <c r="P741" t="s">
        <v>178</v>
      </c>
      <c r="Q741" t="s">
        <v>185</v>
      </c>
      <c r="BC741" t="s">
        <v>474</v>
      </c>
      <c r="BM741" t="s">
        <v>5545</v>
      </c>
      <c r="BN741" t="s">
        <v>5546</v>
      </c>
      <c r="BP741" t="s">
        <v>5547</v>
      </c>
      <c r="BR741" t="s">
        <v>5548</v>
      </c>
      <c r="BS741">
        <v>518054</v>
      </c>
      <c r="BT741" t="s">
        <v>1382</v>
      </c>
      <c r="BU741">
        <v>18926453099</v>
      </c>
      <c r="BX741" t="s">
        <v>5549</v>
      </c>
    </row>
    <row r="742" spans="1:99" x14ac:dyDescent="0.2">
      <c r="A742">
        <v>34531</v>
      </c>
      <c r="B742" t="s">
        <v>5550</v>
      </c>
      <c r="C742" t="s">
        <v>5551</v>
      </c>
      <c r="E742" t="s">
        <v>5552</v>
      </c>
      <c r="F742" t="s">
        <v>171</v>
      </c>
      <c r="H742" s="1">
        <v>36934</v>
      </c>
      <c r="I742" t="s">
        <v>221</v>
      </c>
      <c r="K742" t="s">
        <v>1377</v>
      </c>
      <c r="L742" t="s">
        <v>1378</v>
      </c>
      <c r="M742" t="s">
        <v>306</v>
      </c>
      <c r="N742">
        <v>2020</v>
      </c>
      <c r="O742" t="s">
        <v>1379</v>
      </c>
      <c r="P742" t="s">
        <v>3256</v>
      </c>
      <c r="Q742" t="s">
        <v>185</v>
      </c>
      <c r="BM742" t="s">
        <v>5553</v>
      </c>
      <c r="BP742" t="s">
        <v>5554</v>
      </c>
      <c r="BR742" t="s">
        <v>4725</v>
      </c>
      <c r="BS742">
        <v>310000</v>
      </c>
      <c r="BT742" t="s">
        <v>1382</v>
      </c>
      <c r="BU742" t="s">
        <v>5555</v>
      </c>
      <c r="BX742" t="s">
        <v>5556</v>
      </c>
      <c r="BY742" t="s">
        <v>5557</v>
      </c>
    </row>
    <row r="743" spans="1:99" x14ac:dyDescent="0.2">
      <c r="A743">
        <v>35643</v>
      </c>
      <c r="B743" t="s">
        <v>5558</v>
      </c>
      <c r="C743" t="s">
        <v>5551</v>
      </c>
      <c r="E743" t="s">
        <v>5559</v>
      </c>
      <c r="F743" t="s">
        <v>171</v>
      </c>
      <c r="I743" t="s">
        <v>173</v>
      </c>
      <c r="K743" t="s">
        <v>1377</v>
      </c>
      <c r="L743" t="s">
        <v>1378</v>
      </c>
      <c r="M743" t="s">
        <v>306</v>
      </c>
      <c r="N743">
        <v>2020</v>
      </c>
      <c r="O743" t="s">
        <v>1379</v>
      </c>
      <c r="P743" t="s">
        <v>3256</v>
      </c>
      <c r="Q743" t="s">
        <v>185</v>
      </c>
      <c r="BM743" t="s">
        <v>5560</v>
      </c>
      <c r="BN743" t="s">
        <v>5561</v>
      </c>
      <c r="BP743" t="s">
        <v>1381</v>
      </c>
      <c r="BR743" t="s">
        <v>1381</v>
      </c>
      <c r="BS743">
        <v>100036</v>
      </c>
      <c r="BT743" t="s">
        <v>1382</v>
      </c>
      <c r="BU743">
        <v>15860740917</v>
      </c>
    </row>
    <row r="744" spans="1:99" x14ac:dyDescent="0.2">
      <c r="A744">
        <v>35549</v>
      </c>
      <c r="B744" t="s">
        <v>5562</v>
      </c>
      <c r="C744" t="s">
        <v>5404</v>
      </c>
      <c r="E744" t="s">
        <v>5563</v>
      </c>
      <c r="F744" t="s">
        <v>171</v>
      </c>
      <c r="I744" t="s">
        <v>173</v>
      </c>
      <c r="K744" t="s">
        <v>1377</v>
      </c>
      <c r="L744" t="s">
        <v>1378</v>
      </c>
      <c r="M744" t="s">
        <v>306</v>
      </c>
      <c r="N744">
        <v>2020</v>
      </c>
      <c r="O744" t="s">
        <v>1379</v>
      </c>
      <c r="P744" t="s">
        <v>178</v>
      </c>
      <c r="Q744" t="s">
        <v>185</v>
      </c>
      <c r="BM744" t="s">
        <v>5564</v>
      </c>
      <c r="BN744" t="s">
        <v>5565</v>
      </c>
      <c r="BO744" t="s">
        <v>5566</v>
      </c>
      <c r="BP744" t="s">
        <v>5567</v>
      </c>
      <c r="BR744" t="s">
        <v>5568</v>
      </c>
      <c r="BS744">
        <v>214000</v>
      </c>
      <c r="BT744" t="s">
        <v>1382</v>
      </c>
      <c r="BU744" t="s">
        <v>5569</v>
      </c>
      <c r="BW744" t="s">
        <v>5569</v>
      </c>
      <c r="BX744" t="s">
        <v>5570</v>
      </c>
      <c r="BY744" t="s">
        <v>406</v>
      </c>
    </row>
    <row r="745" spans="1:99" x14ac:dyDescent="0.2">
      <c r="A745">
        <v>35617</v>
      </c>
      <c r="B745" t="s">
        <v>5571</v>
      </c>
      <c r="C745" t="s">
        <v>5382</v>
      </c>
      <c r="E745" t="s">
        <v>5572</v>
      </c>
      <c r="F745" t="s">
        <v>171</v>
      </c>
      <c r="G745" t="s">
        <v>172</v>
      </c>
      <c r="H745" s="1">
        <v>36618</v>
      </c>
      <c r="I745" t="s">
        <v>173</v>
      </c>
      <c r="K745" t="s">
        <v>1377</v>
      </c>
      <c r="L745" t="s">
        <v>1378</v>
      </c>
      <c r="M745" t="s">
        <v>306</v>
      </c>
      <c r="N745">
        <v>2020</v>
      </c>
      <c r="O745" t="s">
        <v>1379</v>
      </c>
      <c r="P745" t="s">
        <v>509</v>
      </c>
      <c r="Q745" t="s">
        <v>172</v>
      </c>
      <c r="S745">
        <v>31326469</v>
      </c>
      <c r="T745" t="s">
        <v>1382</v>
      </c>
      <c r="U745" t="s">
        <v>424</v>
      </c>
      <c r="Y745" t="str">
        <f t="shared" ref="Y745:Y752" si="4">"01AS"</f>
        <v>01AS</v>
      </c>
      <c r="Z745" t="s">
        <v>227</v>
      </c>
      <c r="AA745" t="s">
        <v>228</v>
      </c>
      <c r="AB745" t="s">
        <v>229</v>
      </c>
      <c r="AC745" t="s">
        <v>2285</v>
      </c>
      <c r="AD745" t="s">
        <v>172</v>
      </c>
      <c r="AS745">
        <v>2.86</v>
      </c>
      <c r="AT745" t="s">
        <v>1261</v>
      </c>
      <c r="AU745" t="s">
        <v>235</v>
      </c>
      <c r="AV745" t="s">
        <v>236</v>
      </c>
      <c r="AW745" t="s">
        <v>430</v>
      </c>
      <c r="BM745" t="s">
        <v>5573</v>
      </c>
      <c r="BN745" t="s">
        <v>239</v>
      </c>
      <c r="BO745" t="s">
        <v>4702</v>
      </c>
      <c r="BP745" t="s">
        <v>241</v>
      </c>
      <c r="BQ745" t="s">
        <v>195</v>
      </c>
      <c r="BS745">
        <v>14627</v>
      </c>
      <c r="CD745" t="s">
        <v>195</v>
      </c>
      <c r="CM745" t="s">
        <v>5574</v>
      </c>
      <c r="CO745" t="s">
        <v>4702</v>
      </c>
      <c r="CP745" t="s">
        <v>4702</v>
      </c>
      <c r="CQ745" t="s">
        <v>4705</v>
      </c>
      <c r="CS745">
        <v>200083</v>
      </c>
      <c r="CT745" t="s">
        <v>1382</v>
      </c>
      <c r="CU745" t="s">
        <v>5575</v>
      </c>
    </row>
    <row r="746" spans="1:99" x14ac:dyDescent="0.2">
      <c r="A746">
        <v>36045</v>
      </c>
      <c r="B746" t="s">
        <v>5543</v>
      </c>
      <c r="C746" t="s">
        <v>5404</v>
      </c>
      <c r="E746" t="s">
        <v>5544</v>
      </c>
      <c r="F746" t="s">
        <v>171</v>
      </c>
      <c r="H746" s="1">
        <v>37428</v>
      </c>
      <c r="K746" t="s">
        <v>1377</v>
      </c>
      <c r="L746" t="s">
        <v>1378</v>
      </c>
      <c r="M746" t="s">
        <v>176</v>
      </c>
      <c r="N746">
        <v>2021</v>
      </c>
      <c r="O746" t="s">
        <v>3142</v>
      </c>
      <c r="P746" t="s">
        <v>178</v>
      </c>
      <c r="Q746" t="s">
        <v>172</v>
      </c>
      <c r="S746">
        <v>31823982</v>
      </c>
      <c r="T746" t="s">
        <v>1382</v>
      </c>
      <c r="U746" t="s">
        <v>424</v>
      </c>
      <c r="Y746" t="str">
        <f t="shared" si="4"/>
        <v>01AS</v>
      </c>
      <c r="Z746" t="s">
        <v>227</v>
      </c>
      <c r="AA746" t="s">
        <v>833</v>
      </c>
      <c r="AB746" t="s">
        <v>834</v>
      </c>
      <c r="AC746" t="s">
        <v>5576</v>
      </c>
      <c r="AD746" t="s">
        <v>172</v>
      </c>
      <c r="AS746">
        <v>3.9</v>
      </c>
      <c r="AT746" t="s">
        <v>1261</v>
      </c>
      <c r="AU746" t="s">
        <v>472</v>
      </c>
      <c r="AV746" t="s">
        <v>473</v>
      </c>
      <c r="AW746" t="s">
        <v>430</v>
      </c>
      <c r="BM746" t="s">
        <v>5577</v>
      </c>
      <c r="BN746" t="s">
        <v>239</v>
      </c>
      <c r="BO746" t="s">
        <v>5547</v>
      </c>
      <c r="BP746" t="s">
        <v>241</v>
      </c>
      <c r="BQ746" t="s">
        <v>195</v>
      </c>
      <c r="BS746">
        <v>14627</v>
      </c>
      <c r="CD746" t="s">
        <v>195</v>
      </c>
      <c r="CM746" t="s">
        <v>5545</v>
      </c>
      <c r="CO746" t="s">
        <v>5547</v>
      </c>
      <c r="CP746" t="s">
        <v>5547</v>
      </c>
      <c r="CQ746" t="s">
        <v>4882</v>
      </c>
      <c r="CS746">
        <v>518054</v>
      </c>
      <c r="CT746" t="s">
        <v>1382</v>
      </c>
      <c r="CU746" t="s">
        <v>5578</v>
      </c>
    </row>
    <row r="747" spans="1:99" x14ac:dyDescent="0.2">
      <c r="A747">
        <v>37746</v>
      </c>
      <c r="B747" t="s">
        <v>5525</v>
      </c>
      <c r="C747" t="s">
        <v>5404</v>
      </c>
      <c r="E747" t="s">
        <v>5526</v>
      </c>
      <c r="F747" t="s">
        <v>171</v>
      </c>
      <c r="G747" t="str">
        <f>"0"</f>
        <v>0</v>
      </c>
      <c r="H747" s="1">
        <v>37535</v>
      </c>
      <c r="I747" t="s">
        <v>221</v>
      </c>
      <c r="K747" t="s">
        <v>5579</v>
      </c>
      <c r="L747" t="s">
        <v>5580</v>
      </c>
      <c r="M747" t="s">
        <v>176</v>
      </c>
      <c r="N747">
        <v>2023</v>
      </c>
      <c r="O747" t="s">
        <v>1048</v>
      </c>
      <c r="P747" t="s">
        <v>178</v>
      </c>
      <c r="Q747" t="s">
        <v>172</v>
      </c>
      <c r="S747">
        <v>31730167</v>
      </c>
      <c r="T747" t="s">
        <v>1382</v>
      </c>
      <c r="U747" t="s">
        <v>424</v>
      </c>
      <c r="Y747" t="str">
        <f t="shared" si="4"/>
        <v>01AS</v>
      </c>
      <c r="Z747" t="s">
        <v>227</v>
      </c>
      <c r="AA747" t="s">
        <v>320</v>
      </c>
      <c r="AB747" t="s">
        <v>321</v>
      </c>
      <c r="AC747" t="s">
        <v>656</v>
      </c>
      <c r="AD747" t="s">
        <v>185</v>
      </c>
      <c r="AF747" t="s">
        <v>426</v>
      </c>
      <c r="AG747" t="s">
        <v>427</v>
      </c>
      <c r="AJ747" t="s">
        <v>5521</v>
      </c>
      <c r="AK747" t="s">
        <v>185</v>
      </c>
      <c r="AS747">
        <v>3.88</v>
      </c>
      <c r="AU747" t="s">
        <v>235</v>
      </c>
      <c r="AV747" t="s">
        <v>236</v>
      </c>
      <c r="AW747" t="s">
        <v>430</v>
      </c>
      <c r="BM747" t="s">
        <v>5581</v>
      </c>
      <c r="BN747" t="s">
        <v>239</v>
      </c>
      <c r="BO747" t="s">
        <v>267</v>
      </c>
      <c r="BP747" t="s">
        <v>241</v>
      </c>
      <c r="BQ747" t="s">
        <v>195</v>
      </c>
      <c r="BS747">
        <v>14627</v>
      </c>
      <c r="CD747" t="s">
        <v>195</v>
      </c>
      <c r="CM747" t="s">
        <v>5582</v>
      </c>
      <c r="CO747" t="s">
        <v>267</v>
      </c>
      <c r="CP747" t="s">
        <v>241</v>
      </c>
      <c r="CQ747" t="s">
        <v>247</v>
      </c>
      <c r="CS747">
        <v>14627</v>
      </c>
      <c r="CT747" t="s">
        <v>244</v>
      </c>
      <c r="CU747" t="s">
        <v>5583</v>
      </c>
    </row>
    <row r="748" spans="1:99" x14ac:dyDescent="0.2">
      <c r="A748">
        <v>36158</v>
      </c>
      <c r="B748" t="s">
        <v>5584</v>
      </c>
      <c r="C748" t="s">
        <v>5404</v>
      </c>
      <c r="E748" t="s">
        <v>5585</v>
      </c>
      <c r="F748" t="s">
        <v>171</v>
      </c>
      <c r="H748" s="1">
        <v>35958</v>
      </c>
      <c r="K748" t="s">
        <v>1377</v>
      </c>
      <c r="L748" t="s">
        <v>1378</v>
      </c>
      <c r="M748" t="s">
        <v>176</v>
      </c>
      <c r="N748">
        <v>2021</v>
      </c>
      <c r="O748" t="s">
        <v>3142</v>
      </c>
      <c r="P748" t="s">
        <v>178</v>
      </c>
      <c r="Q748" t="s">
        <v>172</v>
      </c>
      <c r="S748">
        <v>31650625</v>
      </c>
      <c r="T748" t="s">
        <v>1382</v>
      </c>
      <c r="U748" t="s">
        <v>424</v>
      </c>
      <c r="Y748" t="str">
        <f t="shared" si="4"/>
        <v>01AS</v>
      </c>
      <c r="Z748" t="s">
        <v>227</v>
      </c>
      <c r="AA748" t="s">
        <v>320</v>
      </c>
      <c r="AB748" t="s">
        <v>321</v>
      </c>
      <c r="AC748" t="s">
        <v>5586</v>
      </c>
      <c r="AD748" t="s">
        <v>185</v>
      </c>
      <c r="AS748">
        <v>0.71</v>
      </c>
      <c r="AT748" t="s">
        <v>5587</v>
      </c>
      <c r="AU748" t="s">
        <v>235</v>
      </c>
      <c r="AV748" t="s">
        <v>236</v>
      </c>
      <c r="AW748" t="s">
        <v>430</v>
      </c>
      <c r="BM748" t="s">
        <v>5588</v>
      </c>
      <c r="BN748" t="s">
        <v>239</v>
      </c>
      <c r="BO748" t="s">
        <v>2114</v>
      </c>
      <c r="BP748" t="s">
        <v>241</v>
      </c>
      <c r="BQ748" t="s">
        <v>195</v>
      </c>
      <c r="BS748">
        <v>14627</v>
      </c>
      <c r="CA748" t="s">
        <v>5589</v>
      </c>
      <c r="CD748" t="s">
        <v>195</v>
      </c>
      <c r="CM748" t="s">
        <v>5590</v>
      </c>
      <c r="CN748" t="s">
        <v>5589</v>
      </c>
      <c r="CO748" t="s">
        <v>2114</v>
      </c>
      <c r="CP748" t="s">
        <v>241</v>
      </c>
      <c r="CQ748" t="s">
        <v>247</v>
      </c>
      <c r="CS748">
        <v>14623</v>
      </c>
      <c r="CT748" t="s">
        <v>244</v>
      </c>
    </row>
    <row r="749" spans="1:99" x14ac:dyDescent="0.2">
      <c r="A749">
        <v>36213</v>
      </c>
      <c r="B749" t="s">
        <v>4044</v>
      </c>
      <c r="C749" t="s">
        <v>5404</v>
      </c>
      <c r="E749" t="s">
        <v>5591</v>
      </c>
      <c r="F749" t="s">
        <v>171</v>
      </c>
      <c r="H749" s="1">
        <v>36786</v>
      </c>
      <c r="K749" t="s">
        <v>1377</v>
      </c>
      <c r="L749" t="s">
        <v>1378</v>
      </c>
      <c r="M749" t="s">
        <v>176</v>
      </c>
      <c r="N749">
        <v>2021</v>
      </c>
      <c r="O749" t="s">
        <v>3142</v>
      </c>
      <c r="P749" t="s">
        <v>178</v>
      </c>
      <c r="Q749" t="s">
        <v>172</v>
      </c>
      <c r="S749">
        <v>31862035</v>
      </c>
      <c r="T749" t="s">
        <v>1382</v>
      </c>
      <c r="U749" t="s">
        <v>424</v>
      </c>
      <c r="Y749" t="str">
        <f t="shared" si="4"/>
        <v>01AS</v>
      </c>
      <c r="Z749" t="s">
        <v>499</v>
      </c>
      <c r="AA749" t="s">
        <v>228</v>
      </c>
      <c r="AB749" t="s">
        <v>229</v>
      </c>
      <c r="AC749" t="s">
        <v>5592</v>
      </c>
      <c r="AD749" t="s">
        <v>172</v>
      </c>
      <c r="AS749">
        <v>2.35</v>
      </c>
      <c r="AT749" t="s">
        <v>429</v>
      </c>
      <c r="AU749" t="s">
        <v>472</v>
      </c>
      <c r="AV749" t="s">
        <v>473</v>
      </c>
      <c r="AW749" t="s">
        <v>430</v>
      </c>
      <c r="BM749" t="s">
        <v>5593</v>
      </c>
      <c r="BN749" t="s">
        <v>239</v>
      </c>
      <c r="BO749" t="s">
        <v>1381</v>
      </c>
      <c r="BP749" t="s">
        <v>241</v>
      </c>
      <c r="BQ749" t="s">
        <v>195</v>
      </c>
      <c r="BS749">
        <v>14627</v>
      </c>
      <c r="CA749" t="s">
        <v>5594</v>
      </c>
      <c r="CD749" t="s">
        <v>195</v>
      </c>
      <c r="CM749" t="s">
        <v>5595</v>
      </c>
      <c r="CN749" t="s">
        <v>5594</v>
      </c>
      <c r="CO749" t="s">
        <v>1381</v>
      </c>
      <c r="CP749" t="s">
        <v>1381</v>
      </c>
      <c r="CQ749" t="s">
        <v>4697</v>
      </c>
      <c r="CS749">
        <v>100049</v>
      </c>
      <c r="CT749" t="s">
        <v>1382</v>
      </c>
      <c r="CU749" t="s">
        <v>5596</v>
      </c>
    </row>
    <row r="750" spans="1:99" x14ac:dyDescent="0.2">
      <c r="A750">
        <v>37742</v>
      </c>
      <c r="B750" t="s">
        <v>5597</v>
      </c>
      <c r="C750" t="s">
        <v>5404</v>
      </c>
      <c r="E750" t="s">
        <v>5598</v>
      </c>
      <c r="F750" t="s">
        <v>171</v>
      </c>
      <c r="G750" t="str">
        <f>"0"</f>
        <v>0</v>
      </c>
      <c r="H750" s="1">
        <v>37542</v>
      </c>
      <c r="I750" t="s">
        <v>1450</v>
      </c>
      <c r="K750" t="s">
        <v>5579</v>
      </c>
      <c r="L750" t="s">
        <v>5580</v>
      </c>
      <c r="M750" t="s">
        <v>176</v>
      </c>
      <c r="N750">
        <v>2023</v>
      </c>
      <c r="O750" t="s">
        <v>1048</v>
      </c>
      <c r="P750" t="s">
        <v>178</v>
      </c>
      <c r="Q750" t="s">
        <v>172</v>
      </c>
      <c r="S750">
        <v>32017489</v>
      </c>
      <c r="T750" t="s">
        <v>1382</v>
      </c>
      <c r="U750" t="s">
        <v>424</v>
      </c>
      <c r="Y750" t="str">
        <f t="shared" si="4"/>
        <v>01AS</v>
      </c>
      <c r="Z750" t="s">
        <v>499</v>
      </c>
      <c r="AA750" t="s">
        <v>834</v>
      </c>
      <c r="AC750" t="s">
        <v>5521</v>
      </c>
      <c r="AD750" t="s">
        <v>185</v>
      </c>
      <c r="AS750">
        <v>3.86</v>
      </c>
      <c r="AU750" t="s">
        <v>472</v>
      </c>
      <c r="AV750" t="s">
        <v>473</v>
      </c>
      <c r="AW750" t="s">
        <v>430</v>
      </c>
      <c r="BM750" t="s">
        <v>5599</v>
      </c>
      <c r="BN750" t="s">
        <v>239</v>
      </c>
      <c r="BO750" t="s">
        <v>5600</v>
      </c>
      <c r="BP750" t="s">
        <v>241</v>
      </c>
      <c r="BQ750" t="s">
        <v>195</v>
      </c>
      <c r="BS750">
        <v>14627</v>
      </c>
      <c r="CA750" t="s">
        <v>5601</v>
      </c>
      <c r="CD750" t="s">
        <v>195</v>
      </c>
      <c r="CM750" t="s">
        <v>5602</v>
      </c>
      <c r="CN750" t="s">
        <v>5601</v>
      </c>
      <c r="CO750" t="s">
        <v>5600</v>
      </c>
      <c r="CP750" t="s">
        <v>5600</v>
      </c>
      <c r="CQ750" t="s">
        <v>3674</v>
      </c>
      <c r="CS750">
        <v>215000</v>
      </c>
      <c r="CT750" t="s">
        <v>1382</v>
      </c>
      <c r="CU750" t="s">
        <v>5603</v>
      </c>
    </row>
    <row r="751" spans="1:99" x14ac:dyDescent="0.2">
      <c r="A751">
        <v>44907</v>
      </c>
      <c r="B751" t="s">
        <v>5604</v>
      </c>
      <c r="C751" t="s">
        <v>5404</v>
      </c>
      <c r="E751" t="s">
        <v>5605</v>
      </c>
      <c r="F751" t="s">
        <v>5606</v>
      </c>
      <c r="G751" t="str">
        <f>"0"</f>
        <v>0</v>
      </c>
      <c r="H751" s="1">
        <v>37981</v>
      </c>
      <c r="I751" t="s">
        <v>221</v>
      </c>
      <c r="K751" t="s">
        <v>4354</v>
      </c>
      <c r="L751" t="s">
        <v>4355</v>
      </c>
      <c r="M751" t="s">
        <v>176</v>
      </c>
      <c r="N751">
        <v>2025</v>
      </c>
      <c r="O751" t="s">
        <v>677</v>
      </c>
      <c r="P751" t="s">
        <v>178</v>
      </c>
      <c r="Q751" t="s">
        <v>172</v>
      </c>
      <c r="S751">
        <v>32354058</v>
      </c>
      <c r="T751" t="s">
        <v>1382</v>
      </c>
      <c r="U751" t="s">
        <v>712</v>
      </c>
      <c r="Y751" t="str">
        <f t="shared" si="4"/>
        <v>01AS</v>
      </c>
      <c r="Z751" t="s">
        <v>499</v>
      </c>
      <c r="AA751" t="s">
        <v>228</v>
      </c>
      <c r="AB751" t="s">
        <v>229</v>
      </c>
      <c r="AC751" t="s">
        <v>5261</v>
      </c>
      <c r="AD751" t="s">
        <v>185</v>
      </c>
      <c r="AF751" t="s">
        <v>426</v>
      </c>
      <c r="AG751" t="s">
        <v>729</v>
      </c>
      <c r="AJ751" t="s">
        <v>1334</v>
      </c>
      <c r="AK751" t="s">
        <v>185</v>
      </c>
      <c r="AM751" t="s">
        <v>4991</v>
      </c>
      <c r="AS751">
        <v>3.93</v>
      </c>
      <c r="AU751" t="s">
        <v>472</v>
      </c>
      <c r="AV751" t="s">
        <v>1777</v>
      </c>
      <c r="AW751" t="s">
        <v>715</v>
      </c>
      <c r="AZ751" t="s">
        <v>1473</v>
      </c>
      <c r="BO751" t="s">
        <v>5607</v>
      </c>
      <c r="BQ751" t="s">
        <v>195</v>
      </c>
      <c r="CD751" t="s">
        <v>195</v>
      </c>
      <c r="CM751" t="s">
        <v>5608</v>
      </c>
      <c r="CO751" t="s">
        <v>5607</v>
      </c>
      <c r="CP751" t="s">
        <v>720</v>
      </c>
      <c r="CQ751" t="s">
        <v>247</v>
      </c>
      <c r="CS751">
        <v>11207</v>
      </c>
      <c r="CT751" t="s">
        <v>244</v>
      </c>
      <c r="CU751" t="s">
        <v>5609</v>
      </c>
    </row>
    <row r="752" spans="1:99" x14ac:dyDescent="0.2">
      <c r="A752">
        <v>42235</v>
      </c>
      <c r="B752" t="s">
        <v>1032</v>
      </c>
      <c r="C752" t="s">
        <v>5404</v>
      </c>
      <c r="D752" t="s">
        <v>5610</v>
      </c>
      <c r="E752" t="s">
        <v>5611</v>
      </c>
      <c r="F752" t="s">
        <v>171</v>
      </c>
      <c r="G752" t="str">
        <f>"0"</f>
        <v>0</v>
      </c>
      <c r="H752" s="1">
        <v>38562</v>
      </c>
      <c r="I752" t="s">
        <v>173</v>
      </c>
      <c r="K752" t="s">
        <v>4535</v>
      </c>
      <c r="L752" t="s">
        <v>1689</v>
      </c>
      <c r="M752" t="s">
        <v>224</v>
      </c>
      <c r="N752">
        <v>2024</v>
      </c>
      <c r="O752" t="s">
        <v>225</v>
      </c>
      <c r="P752" t="s">
        <v>178</v>
      </c>
      <c r="Q752" t="s">
        <v>172</v>
      </c>
      <c r="S752">
        <v>32592962</v>
      </c>
      <c r="T752" t="s">
        <v>226</v>
      </c>
      <c r="Y752" t="str">
        <f t="shared" si="4"/>
        <v>01AS</v>
      </c>
      <c r="Z752" t="s">
        <v>499</v>
      </c>
      <c r="AA752" t="s">
        <v>228</v>
      </c>
      <c r="AB752" t="s">
        <v>229</v>
      </c>
      <c r="AC752" t="s">
        <v>5612</v>
      </c>
      <c r="AD752" t="s">
        <v>185</v>
      </c>
      <c r="AS752">
        <v>3.87</v>
      </c>
      <c r="AU752" t="s">
        <v>472</v>
      </c>
      <c r="AV752" t="s">
        <v>473</v>
      </c>
      <c r="AW752" t="s">
        <v>237</v>
      </c>
      <c r="BM752" t="s">
        <v>5613</v>
      </c>
      <c r="BN752" t="s">
        <v>239</v>
      </c>
      <c r="BO752" t="s">
        <v>475</v>
      </c>
      <c r="BP752" t="s">
        <v>241</v>
      </c>
      <c r="BQ752" t="s">
        <v>195</v>
      </c>
      <c r="BS752">
        <v>14627</v>
      </c>
      <c r="CD752" t="s">
        <v>195</v>
      </c>
      <c r="CM752" t="s">
        <v>5614</v>
      </c>
      <c r="CO752" t="s">
        <v>475</v>
      </c>
      <c r="CP752" t="s">
        <v>241</v>
      </c>
      <c r="CQ752" t="s">
        <v>247</v>
      </c>
      <c r="CS752">
        <v>14620</v>
      </c>
      <c r="CT752" t="s">
        <v>244</v>
      </c>
      <c r="CU752" t="s">
        <v>5615</v>
      </c>
    </row>
    <row r="753" spans="1:151" x14ac:dyDescent="0.2">
      <c r="A753">
        <v>42479</v>
      </c>
      <c r="B753" t="s">
        <v>5616</v>
      </c>
      <c r="C753" t="s">
        <v>5404</v>
      </c>
      <c r="E753" t="s">
        <v>5617</v>
      </c>
      <c r="F753" t="s">
        <v>171</v>
      </c>
      <c r="G753" t="str">
        <f>"0"</f>
        <v>0</v>
      </c>
      <c r="H753" s="1">
        <v>35343</v>
      </c>
      <c r="I753" t="s">
        <v>221</v>
      </c>
      <c r="K753" t="s">
        <v>687</v>
      </c>
      <c r="L753" t="s">
        <v>1409</v>
      </c>
      <c r="M753" t="s">
        <v>224</v>
      </c>
      <c r="N753">
        <v>2024</v>
      </c>
      <c r="O753" t="s">
        <v>225</v>
      </c>
      <c r="P753" t="s">
        <v>178</v>
      </c>
      <c r="Q753" t="s">
        <v>172</v>
      </c>
      <c r="S753">
        <v>31569781</v>
      </c>
      <c r="T753" t="s">
        <v>1382</v>
      </c>
      <c r="U753" t="s">
        <v>424</v>
      </c>
      <c r="Y753" t="str">
        <f>"04HSEAS"</f>
        <v>04HSEAS</v>
      </c>
      <c r="Z753" t="s">
        <v>470</v>
      </c>
      <c r="AA753" t="s">
        <v>259</v>
      </c>
      <c r="AB753" t="s">
        <v>260</v>
      </c>
      <c r="AC753" t="s">
        <v>5618</v>
      </c>
      <c r="AD753" t="s">
        <v>185</v>
      </c>
      <c r="AS753" t="str">
        <f>"0"</f>
        <v>0</v>
      </c>
      <c r="AU753" t="s">
        <v>472</v>
      </c>
      <c r="AV753" t="s">
        <v>473</v>
      </c>
      <c r="AW753" t="s">
        <v>430</v>
      </c>
      <c r="BO753" t="s">
        <v>2114</v>
      </c>
      <c r="BQ753" t="s">
        <v>195</v>
      </c>
      <c r="BZ753" t="s">
        <v>3852</v>
      </c>
      <c r="CA753" t="s">
        <v>5619</v>
      </c>
      <c r="CB753" t="s">
        <v>267</v>
      </c>
      <c r="CD753" t="s">
        <v>195</v>
      </c>
      <c r="CF753">
        <v>14627</v>
      </c>
      <c r="CG753" t="s">
        <v>244</v>
      </c>
      <c r="CM753" t="s">
        <v>5620</v>
      </c>
      <c r="CN753" t="s">
        <v>5619</v>
      </c>
      <c r="CO753" t="s">
        <v>2114</v>
      </c>
      <c r="CP753" t="s">
        <v>241</v>
      </c>
      <c r="CQ753" t="s">
        <v>247</v>
      </c>
      <c r="CS753">
        <v>14623</v>
      </c>
      <c r="CT753" t="s">
        <v>244</v>
      </c>
      <c r="CU753" t="s">
        <v>5621</v>
      </c>
    </row>
    <row r="754" spans="1:151" x14ac:dyDescent="0.2">
      <c r="A754">
        <v>46063</v>
      </c>
      <c r="B754" t="s">
        <v>3494</v>
      </c>
      <c r="C754" t="s">
        <v>5404</v>
      </c>
      <c r="D754" t="s">
        <v>654</v>
      </c>
      <c r="E754" t="s">
        <v>5622</v>
      </c>
      <c r="F754" t="s">
        <v>5623</v>
      </c>
      <c r="G754" t="str">
        <f>"0"</f>
        <v>0</v>
      </c>
      <c r="H754" s="1">
        <v>38215</v>
      </c>
      <c r="I754" t="s">
        <v>173</v>
      </c>
      <c r="K754" t="s">
        <v>5624</v>
      </c>
      <c r="L754" t="s">
        <v>1940</v>
      </c>
      <c r="M754" t="s">
        <v>224</v>
      </c>
      <c r="N754">
        <v>2025</v>
      </c>
      <c r="O754" t="s">
        <v>528</v>
      </c>
      <c r="P754" t="s">
        <v>178</v>
      </c>
      <c r="Q754" t="s">
        <v>172</v>
      </c>
      <c r="S754">
        <v>32236613</v>
      </c>
      <c r="T754" t="s">
        <v>226</v>
      </c>
      <c r="Y754" t="str">
        <f>"01AS"</f>
        <v>01AS</v>
      </c>
      <c r="Z754" t="s">
        <v>499</v>
      </c>
      <c r="AA754" t="s">
        <v>320</v>
      </c>
      <c r="AB754" t="s">
        <v>321</v>
      </c>
      <c r="AC754" t="s">
        <v>428</v>
      </c>
      <c r="AD754" t="s">
        <v>185</v>
      </c>
      <c r="AF754" t="s">
        <v>426</v>
      </c>
      <c r="AG754" t="s">
        <v>729</v>
      </c>
      <c r="AJ754" t="s">
        <v>4356</v>
      </c>
      <c r="AK754" t="s">
        <v>185</v>
      </c>
      <c r="AS754">
        <v>3.43</v>
      </c>
      <c r="AU754" t="s">
        <v>472</v>
      </c>
      <c r="AV754" t="s">
        <v>473</v>
      </c>
      <c r="AW754" t="s">
        <v>715</v>
      </c>
      <c r="BM754" t="s">
        <v>5625</v>
      </c>
      <c r="BN754" t="s">
        <v>239</v>
      </c>
      <c r="BO754" t="s">
        <v>5626</v>
      </c>
      <c r="BP754" t="s">
        <v>241</v>
      </c>
      <c r="BQ754" t="s">
        <v>195</v>
      </c>
      <c r="BS754">
        <v>14627</v>
      </c>
      <c r="CD754" t="s">
        <v>195</v>
      </c>
      <c r="CM754" t="s">
        <v>5627</v>
      </c>
      <c r="CO754" t="s">
        <v>5626</v>
      </c>
      <c r="CP754" t="s">
        <v>1768</v>
      </c>
      <c r="CQ754" t="s">
        <v>735</v>
      </c>
      <c r="CS754" t="s">
        <v>5628</v>
      </c>
      <c r="CT754" t="s">
        <v>244</v>
      </c>
      <c r="CU754" t="s">
        <v>5629</v>
      </c>
    </row>
    <row r="755" spans="1:151" x14ac:dyDescent="0.2">
      <c r="A755">
        <v>32572</v>
      </c>
      <c r="B755" t="s">
        <v>5630</v>
      </c>
      <c r="C755" t="s">
        <v>5631</v>
      </c>
      <c r="D755" t="s">
        <v>2475</v>
      </c>
      <c r="E755" t="s">
        <v>5632</v>
      </c>
      <c r="F755" t="s">
        <v>171</v>
      </c>
      <c r="G755" t="s">
        <v>172</v>
      </c>
      <c r="H755" s="1">
        <v>36621</v>
      </c>
      <c r="I755" t="s">
        <v>221</v>
      </c>
      <c r="K755" t="s">
        <v>222</v>
      </c>
      <c r="L755" t="s">
        <v>223</v>
      </c>
      <c r="M755" t="s">
        <v>224</v>
      </c>
      <c r="N755">
        <v>2020</v>
      </c>
      <c r="O755" t="s">
        <v>362</v>
      </c>
      <c r="P755" t="s">
        <v>363</v>
      </c>
      <c r="Q755" t="s">
        <v>172</v>
      </c>
      <c r="S755">
        <v>31432191</v>
      </c>
      <c r="T755" t="s">
        <v>196</v>
      </c>
      <c r="W755" t="s">
        <v>5633</v>
      </c>
      <c r="X755">
        <v>6179219586</v>
      </c>
      <c r="Y755" t="s">
        <v>186</v>
      </c>
      <c r="Z755" t="s">
        <v>183</v>
      </c>
      <c r="AA755">
        <v>2022</v>
      </c>
      <c r="AB755">
        <v>2022</v>
      </c>
      <c r="AC755" t="s">
        <v>208</v>
      </c>
      <c r="AD755" t="s">
        <v>172</v>
      </c>
      <c r="AS755">
        <v>2.78</v>
      </c>
      <c r="AT755" t="s">
        <v>188</v>
      </c>
      <c r="AU755" t="s">
        <v>189</v>
      </c>
      <c r="AV755" t="s">
        <v>190</v>
      </c>
      <c r="AW755" t="s">
        <v>952</v>
      </c>
      <c r="BM755" t="s">
        <v>5134</v>
      </c>
      <c r="BN755" t="s">
        <v>193</v>
      </c>
      <c r="BP755" t="s">
        <v>194</v>
      </c>
      <c r="BQ755" t="s">
        <v>195</v>
      </c>
      <c r="BS755">
        <v>14627</v>
      </c>
      <c r="BT755" t="s">
        <v>196</v>
      </c>
      <c r="BU755">
        <v>6179456463</v>
      </c>
      <c r="BZ755" t="s">
        <v>5634</v>
      </c>
      <c r="CC755" t="s">
        <v>5635</v>
      </c>
      <c r="CD755" t="s">
        <v>401</v>
      </c>
      <c r="CF755" t="str">
        <f>"024782833"</f>
        <v>024782833</v>
      </c>
      <c r="CG755" t="s">
        <v>196</v>
      </c>
      <c r="CH755">
        <v>6174892210</v>
      </c>
      <c r="CM755" t="s">
        <v>5636</v>
      </c>
      <c r="CN755" t="s">
        <v>5637</v>
      </c>
      <c r="CP755" t="s">
        <v>194</v>
      </c>
      <c r="CQ755" t="s">
        <v>195</v>
      </c>
      <c r="CS755">
        <v>14627</v>
      </c>
      <c r="CT755" t="s">
        <v>196</v>
      </c>
      <c r="CU755">
        <v>6179456463</v>
      </c>
      <c r="ED755" t="s">
        <v>401</v>
      </c>
      <c r="EG755" t="s">
        <v>196</v>
      </c>
      <c r="EH755">
        <v>6174892210</v>
      </c>
      <c r="EM755" t="s">
        <v>5634</v>
      </c>
      <c r="EP755" t="s">
        <v>5635</v>
      </c>
      <c r="EQ755" t="s">
        <v>401</v>
      </c>
      <c r="ES755" t="str">
        <f>"024782833"</f>
        <v>024782833</v>
      </c>
      <c r="ET755" t="s">
        <v>196</v>
      </c>
      <c r="EU755">
        <v>6174892210</v>
      </c>
    </row>
    <row r="756" spans="1:151" x14ac:dyDescent="0.2">
      <c r="A756">
        <v>41318</v>
      </c>
      <c r="B756" t="s">
        <v>1385</v>
      </c>
      <c r="C756" t="s">
        <v>5638</v>
      </c>
      <c r="D756" t="s">
        <v>4351</v>
      </c>
      <c r="E756" t="s">
        <v>5639</v>
      </c>
      <c r="F756" t="s">
        <v>171</v>
      </c>
      <c r="G756" t="str">
        <f>"0"</f>
        <v>0</v>
      </c>
      <c r="H756" s="1">
        <v>37740</v>
      </c>
      <c r="I756" t="s">
        <v>221</v>
      </c>
      <c r="K756" t="s">
        <v>882</v>
      </c>
      <c r="L756" t="s">
        <v>318</v>
      </c>
      <c r="M756" t="s">
        <v>255</v>
      </c>
      <c r="N756" t="s">
        <v>256</v>
      </c>
      <c r="O756" t="s">
        <v>257</v>
      </c>
      <c r="P756" t="s">
        <v>178</v>
      </c>
      <c r="Q756" t="s">
        <v>172</v>
      </c>
      <c r="S756">
        <v>32083279</v>
      </c>
      <c r="T756" t="s">
        <v>226</v>
      </c>
      <c r="Y756" t="str">
        <f>"01AS"</f>
        <v>01AS</v>
      </c>
      <c r="Z756" t="s">
        <v>227</v>
      </c>
      <c r="AA756" t="s">
        <v>320</v>
      </c>
      <c r="AB756" t="s">
        <v>321</v>
      </c>
      <c r="AC756" t="s">
        <v>656</v>
      </c>
      <c r="AD756" t="s">
        <v>185</v>
      </c>
      <c r="AE756" t="s">
        <v>5640</v>
      </c>
      <c r="AS756">
        <v>3.63</v>
      </c>
      <c r="AU756" t="s">
        <v>235</v>
      </c>
      <c r="AV756" t="s">
        <v>236</v>
      </c>
      <c r="AW756" t="s">
        <v>952</v>
      </c>
      <c r="BM756" t="s">
        <v>5342</v>
      </c>
      <c r="BN756" t="s">
        <v>239</v>
      </c>
      <c r="BO756" t="s">
        <v>5641</v>
      </c>
      <c r="BP756" t="s">
        <v>241</v>
      </c>
      <c r="BQ756" t="s">
        <v>195</v>
      </c>
      <c r="BS756">
        <v>14627</v>
      </c>
      <c r="CD756" t="s">
        <v>195</v>
      </c>
      <c r="CM756" t="s">
        <v>5642</v>
      </c>
      <c r="CO756" t="s">
        <v>5641</v>
      </c>
      <c r="CP756" t="s">
        <v>5643</v>
      </c>
      <c r="CQ756" t="s">
        <v>541</v>
      </c>
      <c r="CS756" t="str">
        <f>"02478-2833"</f>
        <v>02478-2833</v>
      </c>
      <c r="CT756" t="s">
        <v>244</v>
      </c>
      <c r="CU756" t="s">
        <v>5644</v>
      </c>
    </row>
    <row r="757" spans="1:151" x14ac:dyDescent="0.2">
      <c r="A757">
        <v>23233</v>
      </c>
      <c r="B757" t="s">
        <v>5645</v>
      </c>
      <c r="C757" t="s">
        <v>5646</v>
      </c>
      <c r="E757" t="s">
        <v>5647</v>
      </c>
      <c r="F757" t="s">
        <v>942</v>
      </c>
      <c r="G757" t="s">
        <v>172</v>
      </c>
      <c r="H757" s="1">
        <v>35001</v>
      </c>
      <c r="I757" t="s">
        <v>221</v>
      </c>
      <c r="K757" t="s">
        <v>4255</v>
      </c>
      <c r="M757" t="s">
        <v>224</v>
      </c>
      <c r="N757">
        <v>2017</v>
      </c>
      <c r="O757" t="s">
        <v>441</v>
      </c>
      <c r="P757" t="s">
        <v>178</v>
      </c>
      <c r="Q757" t="s">
        <v>172</v>
      </c>
      <c r="S757">
        <v>28716464</v>
      </c>
      <c r="T757" t="s">
        <v>179</v>
      </c>
      <c r="U757" t="s">
        <v>180</v>
      </c>
      <c r="V757" s="2">
        <v>43240</v>
      </c>
      <c r="W757" t="s">
        <v>5648</v>
      </c>
      <c r="X757">
        <v>5857345619</v>
      </c>
      <c r="Y757" t="s">
        <v>186</v>
      </c>
      <c r="Z757" t="s">
        <v>282</v>
      </c>
      <c r="AA757">
        <v>2018</v>
      </c>
      <c r="AB757">
        <v>2018</v>
      </c>
      <c r="AC757" t="s">
        <v>209</v>
      </c>
      <c r="AD757" t="s">
        <v>185</v>
      </c>
      <c r="AE757" t="s">
        <v>1950</v>
      </c>
      <c r="AS757">
        <v>3.67</v>
      </c>
      <c r="AT757" t="s">
        <v>188</v>
      </c>
      <c r="AU757" t="s">
        <v>189</v>
      </c>
      <c r="AV757" t="s">
        <v>190</v>
      </c>
      <c r="AW757" t="s">
        <v>191</v>
      </c>
      <c r="BM757" t="s">
        <v>5649</v>
      </c>
      <c r="BN757" t="s">
        <v>193</v>
      </c>
      <c r="BP757" t="s">
        <v>194</v>
      </c>
      <c r="BQ757" t="s">
        <v>195</v>
      </c>
      <c r="BS757">
        <v>14627</v>
      </c>
      <c r="BT757" t="s">
        <v>196</v>
      </c>
      <c r="BU757">
        <v>5852846809</v>
      </c>
      <c r="CM757" t="s">
        <v>1790</v>
      </c>
      <c r="CP757" t="s">
        <v>194</v>
      </c>
      <c r="CQ757" t="s">
        <v>195</v>
      </c>
      <c r="CS757">
        <v>14620</v>
      </c>
      <c r="CT757" t="s">
        <v>196</v>
      </c>
      <c r="CU757">
        <v>5857751275</v>
      </c>
    </row>
    <row r="758" spans="1:151" x14ac:dyDescent="0.2">
      <c r="A758">
        <v>13231</v>
      </c>
      <c r="B758" t="s">
        <v>5645</v>
      </c>
      <c r="C758" t="s">
        <v>5646</v>
      </c>
      <c r="E758" t="s">
        <v>5647</v>
      </c>
      <c r="F758" t="s">
        <v>171</v>
      </c>
      <c r="G758" t="s">
        <v>172</v>
      </c>
      <c r="H758" s="1">
        <v>35001</v>
      </c>
      <c r="I758" t="s">
        <v>221</v>
      </c>
      <c r="K758" t="s">
        <v>222</v>
      </c>
      <c r="L758" t="s">
        <v>223</v>
      </c>
      <c r="M758" t="s">
        <v>224</v>
      </c>
      <c r="N758">
        <v>2015</v>
      </c>
      <c r="O758" t="s">
        <v>692</v>
      </c>
      <c r="P758" t="s">
        <v>178</v>
      </c>
      <c r="Q758" t="s">
        <v>172</v>
      </c>
      <c r="S758">
        <v>28716464</v>
      </c>
      <c r="T758" t="s">
        <v>179</v>
      </c>
      <c r="U758" t="s">
        <v>180</v>
      </c>
      <c r="V758" s="2">
        <v>43240</v>
      </c>
      <c r="W758" t="s">
        <v>5648</v>
      </c>
      <c r="X758">
        <v>5857345619</v>
      </c>
      <c r="Y758" t="s">
        <v>186</v>
      </c>
      <c r="Z758" t="s">
        <v>282</v>
      </c>
      <c r="AA758">
        <v>2018</v>
      </c>
      <c r="AB758">
        <v>2018</v>
      </c>
      <c r="AC758" t="s">
        <v>209</v>
      </c>
      <c r="AD758" t="s">
        <v>185</v>
      </c>
      <c r="AE758" t="s">
        <v>1950</v>
      </c>
      <c r="AS758">
        <v>3.67</v>
      </c>
      <c r="AT758" t="s">
        <v>188</v>
      </c>
      <c r="AU758" t="s">
        <v>189</v>
      </c>
      <c r="AV758" t="s">
        <v>190</v>
      </c>
      <c r="AW758" t="s">
        <v>191</v>
      </c>
      <c r="BM758" t="s">
        <v>5649</v>
      </c>
      <c r="BN758" t="s">
        <v>193</v>
      </c>
      <c r="BP758" t="s">
        <v>194</v>
      </c>
      <c r="BQ758" t="s">
        <v>195</v>
      </c>
      <c r="BS758">
        <v>14627</v>
      </c>
      <c r="BT758" t="s">
        <v>196</v>
      </c>
      <c r="BU758">
        <v>5852846809</v>
      </c>
      <c r="CM758" t="s">
        <v>1790</v>
      </c>
      <c r="CP758" t="s">
        <v>194</v>
      </c>
      <c r="CQ758" t="s">
        <v>195</v>
      </c>
      <c r="CS758">
        <v>14620</v>
      </c>
      <c r="CT758" t="s">
        <v>196</v>
      </c>
      <c r="CU758">
        <v>5857751275</v>
      </c>
    </row>
    <row r="759" spans="1:151" x14ac:dyDescent="0.2">
      <c r="A759">
        <v>19441</v>
      </c>
      <c r="B759" t="s">
        <v>2361</v>
      </c>
      <c r="C759" t="s">
        <v>5646</v>
      </c>
      <c r="D759" t="s">
        <v>5650</v>
      </c>
      <c r="E759" t="s">
        <v>5651</v>
      </c>
      <c r="F759" t="s">
        <v>171</v>
      </c>
      <c r="G759" t="s">
        <v>172</v>
      </c>
      <c r="H759" s="1">
        <v>35090</v>
      </c>
      <c r="I759" t="s">
        <v>221</v>
      </c>
      <c r="K759" t="s">
        <v>2024</v>
      </c>
      <c r="L759" t="s">
        <v>820</v>
      </c>
      <c r="M759" t="s">
        <v>176</v>
      </c>
      <c r="N759">
        <v>2017</v>
      </c>
      <c r="O759" t="s">
        <v>177</v>
      </c>
      <c r="P759" t="s">
        <v>178</v>
      </c>
      <c r="Q759" t="s">
        <v>172</v>
      </c>
      <c r="S759">
        <v>28868385</v>
      </c>
      <c r="T759" t="s">
        <v>179</v>
      </c>
      <c r="U759" t="s">
        <v>337</v>
      </c>
      <c r="W759" t="s">
        <v>5652</v>
      </c>
      <c r="X759">
        <v>2068228996</v>
      </c>
      <c r="Y759" t="s">
        <v>186</v>
      </c>
      <c r="Z759" t="s">
        <v>183</v>
      </c>
      <c r="AA759" t="s">
        <v>615</v>
      </c>
      <c r="AB759" t="s">
        <v>3710</v>
      </c>
      <c r="AC759" t="s">
        <v>1092</v>
      </c>
      <c r="AD759" t="s">
        <v>185</v>
      </c>
      <c r="AM759" t="s">
        <v>396</v>
      </c>
      <c r="AS759">
        <v>3.45</v>
      </c>
      <c r="AT759" t="s">
        <v>188</v>
      </c>
      <c r="AU759" t="s">
        <v>189</v>
      </c>
      <c r="AV759" t="s">
        <v>190</v>
      </c>
      <c r="AW759" t="s">
        <v>715</v>
      </c>
      <c r="BM759" t="s">
        <v>5653</v>
      </c>
      <c r="BN759" t="s">
        <v>193</v>
      </c>
      <c r="BP759" t="s">
        <v>194</v>
      </c>
      <c r="BQ759" t="s">
        <v>195</v>
      </c>
      <c r="BS759">
        <v>14627</v>
      </c>
      <c r="BT759" t="s">
        <v>196</v>
      </c>
      <c r="BU759">
        <v>2066610347</v>
      </c>
      <c r="BZ759" t="s">
        <v>5654</v>
      </c>
      <c r="CC759" t="s">
        <v>5655</v>
      </c>
      <c r="CD759" t="s">
        <v>1433</v>
      </c>
      <c r="CF759">
        <v>98006</v>
      </c>
      <c r="CG759" t="s">
        <v>196</v>
      </c>
      <c r="CH759">
        <v>2066610347</v>
      </c>
      <c r="CM759" t="s">
        <v>5656</v>
      </c>
      <c r="CP759" t="s">
        <v>194</v>
      </c>
      <c r="CQ759" t="s">
        <v>195</v>
      </c>
      <c r="CS759">
        <v>14619</v>
      </c>
      <c r="CT759" t="s">
        <v>196</v>
      </c>
      <c r="CU759">
        <v>2066610347</v>
      </c>
      <c r="ED759" t="s">
        <v>1433</v>
      </c>
      <c r="EG759" t="s">
        <v>196</v>
      </c>
      <c r="EH759">
        <v>2066610347</v>
      </c>
      <c r="EM759" t="s">
        <v>5654</v>
      </c>
      <c r="EP759" t="s">
        <v>5655</v>
      </c>
      <c r="EQ759" t="s">
        <v>1433</v>
      </c>
      <c r="ES759">
        <v>98006</v>
      </c>
      <c r="ET759" t="s">
        <v>196</v>
      </c>
      <c r="EU759">
        <v>2066610347</v>
      </c>
    </row>
    <row r="760" spans="1:151" x14ac:dyDescent="0.2">
      <c r="A760">
        <v>25335</v>
      </c>
      <c r="B760" t="s">
        <v>5657</v>
      </c>
      <c r="C760" t="s">
        <v>5646</v>
      </c>
      <c r="E760" t="s">
        <v>5658</v>
      </c>
      <c r="F760" t="s">
        <v>171</v>
      </c>
      <c r="G760" t="s">
        <v>172</v>
      </c>
      <c r="H760" s="1">
        <v>35819</v>
      </c>
      <c r="I760" t="s">
        <v>173</v>
      </c>
      <c r="K760" t="s">
        <v>277</v>
      </c>
      <c r="L760" t="s">
        <v>278</v>
      </c>
      <c r="M760" t="s">
        <v>224</v>
      </c>
      <c r="N760">
        <v>2018</v>
      </c>
      <c r="O760" t="s">
        <v>354</v>
      </c>
      <c r="P760" t="s">
        <v>178</v>
      </c>
      <c r="Q760" t="s">
        <v>172</v>
      </c>
      <c r="S760">
        <v>29233953</v>
      </c>
      <c r="T760" t="s">
        <v>179</v>
      </c>
      <c r="U760" t="s">
        <v>180</v>
      </c>
      <c r="V760" s="2">
        <v>43604</v>
      </c>
      <c r="W760" t="s">
        <v>5659</v>
      </c>
      <c r="X760">
        <v>5852601226</v>
      </c>
      <c r="Y760" t="s">
        <v>182</v>
      </c>
      <c r="Z760" t="s">
        <v>183</v>
      </c>
      <c r="AA760">
        <v>2019</v>
      </c>
      <c r="AB760">
        <v>2019</v>
      </c>
      <c r="AC760" t="s">
        <v>293</v>
      </c>
      <c r="AD760" t="s">
        <v>185</v>
      </c>
      <c r="AM760" t="s">
        <v>5660</v>
      </c>
      <c r="AS760">
        <v>3.94</v>
      </c>
      <c r="AT760" t="s">
        <v>188</v>
      </c>
      <c r="AU760" t="s">
        <v>647</v>
      </c>
      <c r="AV760" t="s">
        <v>190</v>
      </c>
      <c r="AW760" t="s">
        <v>191</v>
      </c>
      <c r="BM760" t="s">
        <v>5661</v>
      </c>
      <c r="BN760" t="s">
        <v>193</v>
      </c>
      <c r="BP760" t="s">
        <v>194</v>
      </c>
      <c r="BQ760" t="s">
        <v>195</v>
      </c>
      <c r="BS760">
        <v>14627</v>
      </c>
      <c r="BT760" t="s">
        <v>196</v>
      </c>
      <c r="BU760">
        <v>5852601226</v>
      </c>
      <c r="CM760" t="s">
        <v>5662</v>
      </c>
      <c r="CN760" t="s">
        <v>5663</v>
      </c>
      <c r="CP760" t="s">
        <v>194</v>
      </c>
      <c r="CQ760" t="s">
        <v>195</v>
      </c>
      <c r="CS760">
        <v>14627</v>
      </c>
      <c r="CT760" t="s">
        <v>196</v>
      </c>
      <c r="CU760">
        <v>5852601226</v>
      </c>
    </row>
    <row r="761" spans="1:151" x14ac:dyDescent="0.2">
      <c r="A761">
        <v>25490</v>
      </c>
      <c r="B761" t="s">
        <v>5664</v>
      </c>
      <c r="C761" t="s">
        <v>5646</v>
      </c>
      <c r="E761" t="s">
        <v>5665</v>
      </c>
      <c r="F761" t="s">
        <v>171</v>
      </c>
      <c r="G761" t="s">
        <v>172</v>
      </c>
      <c r="H761" s="1">
        <v>36032</v>
      </c>
      <c r="I761" t="s">
        <v>173</v>
      </c>
      <c r="K761" t="s">
        <v>439</v>
      </c>
      <c r="L761" t="s">
        <v>175</v>
      </c>
      <c r="M761" t="s">
        <v>224</v>
      </c>
      <c r="N761">
        <v>2018</v>
      </c>
      <c r="O761" t="s">
        <v>354</v>
      </c>
      <c r="P761" t="s">
        <v>363</v>
      </c>
      <c r="Q761" t="s">
        <v>172</v>
      </c>
      <c r="S761">
        <v>30683938</v>
      </c>
      <c r="T761" t="s">
        <v>196</v>
      </c>
      <c r="W761" t="s">
        <v>5666</v>
      </c>
      <c r="X761">
        <v>7652423953</v>
      </c>
      <c r="Y761" t="s">
        <v>186</v>
      </c>
      <c r="Z761" t="s">
        <v>183</v>
      </c>
      <c r="AA761">
        <v>2021</v>
      </c>
      <c r="AB761">
        <v>2021</v>
      </c>
      <c r="AC761" t="s">
        <v>2905</v>
      </c>
      <c r="AD761" t="s">
        <v>172</v>
      </c>
      <c r="AS761">
        <v>3.67</v>
      </c>
      <c r="AT761" t="s">
        <v>188</v>
      </c>
      <c r="AU761" t="s">
        <v>189</v>
      </c>
      <c r="AV761" t="s">
        <v>190</v>
      </c>
      <c r="AW761" t="s">
        <v>237</v>
      </c>
      <c r="BM761" t="s">
        <v>5667</v>
      </c>
      <c r="BN761" t="s">
        <v>193</v>
      </c>
      <c r="BP761" t="s">
        <v>194</v>
      </c>
      <c r="BQ761" t="s">
        <v>195</v>
      </c>
      <c r="BS761">
        <v>14627</v>
      </c>
      <c r="BT761" t="s">
        <v>196</v>
      </c>
      <c r="BZ761" t="s">
        <v>5668</v>
      </c>
      <c r="CC761" t="s">
        <v>5669</v>
      </c>
      <c r="CD761" t="s">
        <v>3845</v>
      </c>
      <c r="CF761">
        <v>460416983</v>
      </c>
      <c r="CG761" t="s">
        <v>196</v>
      </c>
      <c r="CH761">
        <v>7652428708</v>
      </c>
      <c r="CM761" t="s">
        <v>2787</v>
      </c>
      <c r="CP761" t="s">
        <v>194</v>
      </c>
      <c r="CQ761" t="s">
        <v>195</v>
      </c>
      <c r="CS761">
        <v>14611</v>
      </c>
      <c r="CT761" t="s">
        <v>196</v>
      </c>
      <c r="CU761">
        <v>7652428708</v>
      </c>
      <c r="ED761" t="s">
        <v>3845</v>
      </c>
      <c r="EG761" t="s">
        <v>196</v>
      </c>
      <c r="EH761">
        <v>7652428708</v>
      </c>
      <c r="EM761" t="s">
        <v>5668</v>
      </c>
      <c r="EP761" t="s">
        <v>5669</v>
      </c>
      <c r="EQ761" t="s">
        <v>3845</v>
      </c>
      <c r="ES761">
        <v>460416983</v>
      </c>
      <c r="ET761" t="s">
        <v>196</v>
      </c>
      <c r="EU761">
        <v>7652428708</v>
      </c>
    </row>
    <row r="762" spans="1:151" x14ac:dyDescent="0.2">
      <c r="A762">
        <v>33790</v>
      </c>
      <c r="B762" t="s">
        <v>5670</v>
      </c>
      <c r="C762" t="s">
        <v>5646</v>
      </c>
      <c r="E762" t="s">
        <v>5671</v>
      </c>
      <c r="F762" t="s">
        <v>171</v>
      </c>
      <c r="G762" t="s">
        <v>172</v>
      </c>
      <c r="H762" s="1">
        <v>35786</v>
      </c>
      <c r="I762" t="s">
        <v>221</v>
      </c>
      <c r="K762" t="s">
        <v>1377</v>
      </c>
      <c r="L762" t="s">
        <v>1378</v>
      </c>
      <c r="M762" t="s">
        <v>306</v>
      </c>
      <c r="N762">
        <v>2020</v>
      </c>
      <c r="O762" t="s">
        <v>1379</v>
      </c>
      <c r="P762" t="s">
        <v>3256</v>
      </c>
      <c r="Q762" t="s">
        <v>172</v>
      </c>
      <c r="S762">
        <v>31318747</v>
      </c>
      <c r="T762" t="s">
        <v>1382</v>
      </c>
      <c r="U762" t="s">
        <v>424</v>
      </c>
      <c r="Y762" t="str">
        <f>"01AS"</f>
        <v>01AS</v>
      </c>
      <c r="Z762" t="s">
        <v>227</v>
      </c>
      <c r="AA762" t="s">
        <v>228</v>
      </c>
      <c r="AB762" t="s">
        <v>229</v>
      </c>
      <c r="AC762" t="s">
        <v>2285</v>
      </c>
      <c r="AD762" t="s">
        <v>185</v>
      </c>
      <c r="AM762" t="s">
        <v>5672</v>
      </c>
      <c r="AS762">
        <v>3.23</v>
      </c>
      <c r="AT762" t="s">
        <v>429</v>
      </c>
      <c r="AU762" t="s">
        <v>235</v>
      </c>
      <c r="AV762" t="s">
        <v>236</v>
      </c>
      <c r="AW762" t="s">
        <v>430</v>
      </c>
      <c r="BM762" t="s">
        <v>5673</v>
      </c>
      <c r="BN762" t="s">
        <v>239</v>
      </c>
      <c r="BO762" t="s">
        <v>1381</v>
      </c>
      <c r="BP762" t="s">
        <v>241</v>
      </c>
      <c r="BQ762" t="s">
        <v>195</v>
      </c>
      <c r="BS762">
        <v>14627</v>
      </c>
      <c r="CA762" t="s">
        <v>5674</v>
      </c>
      <c r="CD762" t="s">
        <v>195</v>
      </c>
      <c r="CM762" t="s">
        <v>5675</v>
      </c>
      <c r="CN762" t="s">
        <v>5674</v>
      </c>
      <c r="CO762" t="s">
        <v>1381</v>
      </c>
      <c r="CP762" t="s">
        <v>1381</v>
      </c>
      <c r="CQ762" t="s">
        <v>4697</v>
      </c>
      <c r="CS762">
        <v>101101</v>
      </c>
      <c r="CT762" t="s">
        <v>1382</v>
      </c>
      <c r="CU762" t="s">
        <v>5676</v>
      </c>
    </row>
    <row r="763" spans="1:151" x14ac:dyDescent="0.2">
      <c r="A763">
        <v>33978</v>
      </c>
      <c r="B763" t="s">
        <v>5677</v>
      </c>
      <c r="C763" t="s">
        <v>5646</v>
      </c>
      <c r="E763" t="s">
        <v>5678</v>
      </c>
      <c r="F763" t="s">
        <v>171</v>
      </c>
      <c r="G763" t="s">
        <v>172</v>
      </c>
      <c r="H763" s="1">
        <v>35864</v>
      </c>
      <c r="I763" t="s">
        <v>221</v>
      </c>
      <c r="K763" t="s">
        <v>1377</v>
      </c>
      <c r="L763" t="s">
        <v>1378</v>
      </c>
      <c r="M763" t="s">
        <v>306</v>
      </c>
      <c r="N763">
        <v>2020</v>
      </c>
      <c r="O763" t="s">
        <v>1379</v>
      </c>
      <c r="P763" t="s">
        <v>3256</v>
      </c>
      <c r="Q763" t="s">
        <v>172</v>
      </c>
      <c r="S763">
        <v>30726406</v>
      </c>
      <c r="T763" t="s">
        <v>1382</v>
      </c>
      <c r="U763" t="s">
        <v>424</v>
      </c>
      <c r="Y763" t="str">
        <f>"04HSEAS"</f>
        <v>04HSEAS</v>
      </c>
      <c r="Z763" t="s">
        <v>499</v>
      </c>
      <c r="AA763" t="s">
        <v>320</v>
      </c>
      <c r="AB763" t="s">
        <v>321</v>
      </c>
      <c r="AC763" t="s">
        <v>5679</v>
      </c>
      <c r="AD763" t="s">
        <v>185</v>
      </c>
      <c r="AS763">
        <v>3.58</v>
      </c>
      <c r="AT763" t="s">
        <v>1261</v>
      </c>
      <c r="AU763" t="s">
        <v>3009</v>
      </c>
      <c r="AV763" t="s">
        <v>236</v>
      </c>
      <c r="AW763" t="s">
        <v>430</v>
      </c>
      <c r="BM763" t="s">
        <v>5680</v>
      </c>
      <c r="BN763" t="s">
        <v>239</v>
      </c>
      <c r="BO763" t="s">
        <v>5681</v>
      </c>
      <c r="BP763" t="s">
        <v>241</v>
      </c>
      <c r="BQ763" t="s">
        <v>195</v>
      </c>
      <c r="BS763">
        <v>14627</v>
      </c>
      <c r="CD763" t="s">
        <v>195</v>
      </c>
      <c r="CM763" t="s">
        <v>5682</v>
      </c>
      <c r="CO763" t="s">
        <v>5681</v>
      </c>
      <c r="CP763" t="s">
        <v>5683</v>
      </c>
      <c r="CQ763" t="s">
        <v>270</v>
      </c>
      <c r="CS763">
        <v>22903</v>
      </c>
      <c r="CT763" t="s">
        <v>244</v>
      </c>
    </row>
    <row r="764" spans="1:151" x14ac:dyDescent="0.2">
      <c r="A764">
        <v>33989</v>
      </c>
      <c r="B764" t="s">
        <v>5684</v>
      </c>
      <c r="C764" t="s">
        <v>5646</v>
      </c>
      <c r="E764" t="s">
        <v>5685</v>
      </c>
      <c r="F764" t="s">
        <v>171</v>
      </c>
      <c r="G764" t="s">
        <v>172</v>
      </c>
      <c r="H764" s="1">
        <v>36491</v>
      </c>
      <c r="I764" t="s">
        <v>221</v>
      </c>
      <c r="K764" t="s">
        <v>1377</v>
      </c>
      <c r="L764" t="s">
        <v>5686</v>
      </c>
      <c r="M764" t="s">
        <v>306</v>
      </c>
      <c r="N764">
        <v>2020</v>
      </c>
      <c r="O764" t="s">
        <v>1379</v>
      </c>
      <c r="P764" t="s">
        <v>178</v>
      </c>
      <c r="Q764" t="s">
        <v>172</v>
      </c>
      <c r="S764">
        <v>31331449</v>
      </c>
      <c r="T764" t="s">
        <v>1382</v>
      </c>
      <c r="U764" t="s">
        <v>424</v>
      </c>
      <c r="Y764" t="str">
        <f>"01AS"</f>
        <v>01AS</v>
      </c>
      <c r="Z764" t="s">
        <v>499</v>
      </c>
      <c r="AA764" t="s">
        <v>320</v>
      </c>
      <c r="AB764" t="s">
        <v>321</v>
      </c>
      <c r="AC764" t="s">
        <v>2003</v>
      </c>
      <c r="AD764" t="s">
        <v>185</v>
      </c>
      <c r="AS764">
        <v>2.54</v>
      </c>
      <c r="AT764" t="s">
        <v>5587</v>
      </c>
      <c r="AU764" t="s">
        <v>235</v>
      </c>
      <c r="AV764" t="s">
        <v>236</v>
      </c>
      <c r="AW764" t="s">
        <v>430</v>
      </c>
      <c r="BC764" t="s">
        <v>474</v>
      </c>
      <c r="BM764" t="s">
        <v>5687</v>
      </c>
      <c r="BN764" t="s">
        <v>239</v>
      </c>
      <c r="BO764" t="s">
        <v>5688</v>
      </c>
      <c r="BP764" t="s">
        <v>241</v>
      </c>
      <c r="BQ764" t="s">
        <v>195</v>
      </c>
      <c r="BS764">
        <v>14627</v>
      </c>
      <c r="CA764" t="s">
        <v>5689</v>
      </c>
      <c r="CD764" t="s">
        <v>195</v>
      </c>
      <c r="CM764" t="s">
        <v>5690</v>
      </c>
      <c r="CN764" t="s">
        <v>5689</v>
      </c>
      <c r="CO764" t="s">
        <v>5688</v>
      </c>
      <c r="CP764" t="s">
        <v>5458</v>
      </c>
      <c r="CQ764" t="s">
        <v>4882</v>
      </c>
      <c r="CS764">
        <v>510000</v>
      </c>
      <c r="CT764" t="s">
        <v>1382</v>
      </c>
      <c r="CU764" t="s">
        <v>5691</v>
      </c>
    </row>
    <row r="765" spans="1:151" x14ac:dyDescent="0.2">
      <c r="A765">
        <v>34156</v>
      </c>
      <c r="B765" t="s">
        <v>5692</v>
      </c>
      <c r="C765" t="s">
        <v>5693</v>
      </c>
      <c r="E765" t="s">
        <v>5694</v>
      </c>
      <c r="F765" t="s">
        <v>171</v>
      </c>
      <c r="I765" t="s">
        <v>221</v>
      </c>
      <c r="K765" t="s">
        <v>1377</v>
      </c>
      <c r="L765" t="s">
        <v>1378</v>
      </c>
      <c r="M765" t="s">
        <v>306</v>
      </c>
      <c r="N765">
        <v>2020</v>
      </c>
      <c r="O765" t="s">
        <v>1379</v>
      </c>
      <c r="P765" t="s">
        <v>509</v>
      </c>
      <c r="Q765" t="s">
        <v>185</v>
      </c>
      <c r="BC765" t="s">
        <v>474</v>
      </c>
      <c r="BM765" t="s">
        <v>5695</v>
      </c>
      <c r="BN765" t="s">
        <v>5696</v>
      </c>
      <c r="BP765" t="s">
        <v>5697</v>
      </c>
      <c r="BR765" t="s">
        <v>5698</v>
      </c>
      <c r="BS765">
        <v>246000</v>
      </c>
      <c r="BT765" t="s">
        <v>1382</v>
      </c>
      <c r="BU765" t="s">
        <v>5699</v>
      </c>
      <c r="BV765" t="s">
        <v>5700</v>
      </c>
      <c r="BW765" t="s">
        <v>5699</v>
      </c>
      <c r="BX765" t="s">
        <v>5701</v>
      </c>
      <c r="BY765" t="s">
        <v>1384</v>
      </c>
    </row>
    <row r="766" spans="1:151" x14ac:dyDescent="0.2">
      <c r="A766">
        <v>35688</v>
      </c>
      <c r="B766" t="s">
        <v>5702</v>
      </c>
      <c r="C766" t="s">
        <v>5693</v>
      </c>
      <c r="E766" t="s">
        <v>5703</v>
      </c>
      <c r="F766" t="s">
        <v>171</v>
      </c>
      <c r="I766" t="s">
        <v>221</v>
      </c>
      <c r="K766" t="s">
        <v>1377</v>
      </c>
      <c r="L766" t="s">
        <v>1378</v>
      </c>
      <c r="M766" t="s">
        <v>306</v>
      </c>
      <c r="N766">
        <v>2020</v>
      </c>
      <c r="O766" t="s">
        <v>1379</v>
      </c>
      <c r="P766" t="s">
        <v>178</v>
      </c>
      <c r="Q766" t="s">
        <v>185</v>
      </c>
      <c r="BM766" t="s">
        <v>5704</v>
      </c>
      <c r="BP766" t="s">
        <v>5705</v>
      </c>
      <c r="BQ766" t="s">
        <v>5706</v>
      </c>
      <c r="BR766" t="s">
        <v>5568</v>
      </c>
      <c r="BS766">
        <v>225000</v>
      </c>
      <c r="BT766" t="s">
        <v>1382</v>
      </c>
      <c r="BU766" t="s">
        <v>5707</v>
      </c>
      <c r="BV766" t="s">
        <v>5708</v>
      </c>
      <c r="BW766" t="s">
        <v>5707</v>
      </c>
      <c r="BX766" t="s">
        <v>5709</v>
      </c>
      <c r="BY766" t="s">
        <v>5710</v>
      </c>
    </row>
    <row r="767" spans="1:151" x14ac:dyDescent="0.2">
      <c r="A767">
        <v>36032</v>
      </c>
      <c r="B767" t="s">
        <v>5702</v>
      </c>
      <c r="C767" t="s">
        <v>5693</v>
      </c>
      <c r="E767" t="s">
        <v>5703</v>
      </c>
      <c r="F767" t="s">
        <v>171</v>
      </c>
      <c r="H767" s="1">
        <v>37413</v>
      </c>
      <c r="I767" t="s">
        <v>221</v>
      </c>
      <c r="K767" t="s">
        <v>1377</v>
      </c>
      <c r="L767" t="s">
        <v>1378</v>
      </c>
      <c r="M767" t="s">
        <v>176</v>
      </c>
      <c r="N767">
        <v>2021</v>
      </c>
      <c r="O767" t="s">
        <v>3142</v>
      </c>
      <c r="P767" t="s">
        <v>178</v>
      </c>
      <c r="Q767" t="s">
        <v>172</v>
      </c>
      <c r="S767">
        <v>31753197</v>
      </c>
      <c r="T767" t="s">
        <v>1382</v>
      </c>
      <c r="U767" t="s">
        <v>424</v>
      </c>
      <c r="Y767" t="str">
        <f>"01AS"</f>
        <v>01AS</v>
      </c>
      <c r="Z767" t="s">
        <v>227</v>
      </c>
      <c r="AA767" t="s">
        <v>833</v>
      </c>
      <c r="AB767" t="s">
        <v>834</v>
      </c>
      <c r="AC767" t="s">
        <v>3951</v>
      </c>
      <c r="AD767" t="s">
        <v>172</v>
      </c>
      <c r="AS767">
        <v>3.9</v>
      </c>
      <c r="AT767" t="s">
        <v>1261</v>
      </c>
      <c r="AU767" t="s">
        <v>472</v>
      </c>
      <c r="AV767" t="s">
        <v>473</v>
      </c>
      <c r="AW767" t="s">
        <v>430</v>
      </c>
      <c r="BM767" t="s">
        <v>5711</v>
      </c>
      <c r="BN767" t="s">
        <v>239</v>
      </c>
      <c r="BO767" t="s">
        <v>5705</v>
      </c>
      <c r="BP767" t="s">
        <v>241</v>
      </c>
      <c r="BQ767" t="s">
        <v>195</v>
      </c>
      <c r="BS767">
        <v>14627</v>
      </c>
      <c r="CD767" t="s">
        <v>195</v>
      </c>
      <c r="CM767" t="s">
        <v>5712</v>
      </c>
      <c r="CO767" t="s">
        <v>5705</v>
      </c>
      <c r="CQ767" t="s">
        <v>3674</v>
      </c>
      <c r="CS767">
        <v>225000</v>
      </c>
      <c r="CT767" t="s">
        <v>1382</v>
      </c>
      <c r="CU767" t="s">
        <v>5713</v>
      </c>
    </row>
    <row r="768" spans="1:151" x14ac:dyDescent="0.2">
      <c r="A768">
        <v>36176</v>
      </c>
      <c r="B768" t="s">
        <v>5692</v>
      </c>
      <c r="C768" t="s">
        <v>5693</v>
      </c>
      <c r="E768" t="s">
        <v>5694</v>
      </c>
      <c r="F768" t="s">
        <v>171</v>
      </c>
      <c r="H768" s="1">
        <v>37364</v>
      </c>
      <c r="K768" t="s">
        <v>1377</v>
      </c>
      <c r="L768" t="s">
        <v>1378</v>
      </c>
      <c r="M768" t="s">
        <v>176</v>
      </c>
      <c r="N768">
        <v>2021</v>
      </c>
      <c r="O768" t="s">
        <v>3142</v>
      </c>
      <c r="P768" t="s">
        <v>178</v>
      </c>
      <c r="Q768" t="s">
        <v>172</v>
      </c>
      <c r="S768">
        <v>31729772</v>
      </c>
      <c r="T768" t="s">
        <v>1382</v>
      </c>
      <c r="U768" t="s">
        <v>424</v>
      </c>
      <c r="Y768" t="str">
        <f>"01AS"</f>
        <v>01AS</v>
      </c>
      <c r="Z768" t="s">
        <v>227</v>
      </c>
      <c r="AA768" t="s">
        <v>833</v>
      </c>
      <c r="AB768" t="s">
        <v>834</v>
      </c>
      <c r="AC768" t="s">
        <v>1334</v>
      </c>
      <c r="AD768" t="s">
        <v>172</v>
      </c>
      <c r="AS768">
        <v>3.81</v>
      </c>
      <c r="AT768" t="s">
        <v>1261</v>
      </c>
      <c r="AU768" t="s">
        <v>472</v>
      </c>
      <c r="AV768" t="s">
        <v>473</v>
      </c>
      <c r="AW768" t="s">
        <v>430</v>
      </c>
      <c r="BM768" t="s">
        <v>5714</v>
      </c>
      <c r="BN768" t="s">
        <v>239</v>
      </c>
      <c r="BO768" t="s">
        <v>5715</v>
      </c>
      <c r="BP768" t="s">
        <v>241</v>
      </c>
      <c r="BQ768" t="s">
        <v>195</v>
      </c>
      <c r="BS768">
        <v>14627</v>
      </c>
      <c r="CA768" t="s">
        <v>5716</v>
      </c>
      <c r="CD768" t="s">
        <v>195</v>
      </c>
      <c r="CM768" t="s">
        <v>5717</v>
      </c>
      <c r="CN768" t="s">
        <v>5716</v>
      </c>
      <c r="CO768" t="s">
        <v>5715</v>
      </c>
      <c r="CP768" t="s">
        <v>5715</v>
      </c>
      <c r="CQ768" t="s">
        <v>1375</v>
      </c>
      <c r="CS768">
        <v>246000</v>
      </c>
      <c r="CT768" t="s">
        <v>1382</v>
      </c>
      <c r="CU768" t="s">
        <v>5718</v>
      </c>
    </row>
    <row r="769" spans="1:151" x14ac:dyDescent="0.2">
      <c r="A769">
        <v>41420</v>
      </c>
      <c r="B769" t="s">
        <v>5719</v>
      </c>
      <c r="C769" t="s">
        <v>5693</v>
      </c>
      <c r="E769" t="s">
        <v>5720</v>
      </c>
      <c r="F769" t="s">
        <v>171</v>
      </c>
      <c r="G769">
        <v>1</v>
      </c>
      <c r="H769" s="1">
        <v>33111</v>
      </c>
      <c r="I769" t="s">
        <v>221</v>
      </c>
      <c r="K769" t="s">
        <v>687</v>
      </c>
      <c r="L769" t="s">
        <v>440</v>
      </c>
      <c r="M769" t="s">
        <v>255</v>
      </c>
      <c r="N769" t="s">
        <v>256</v>
      </c>
      <c r="O769" t="s">
        <v>257</v>
      </c>
      <c r="P769" t="s">
        <v>178</v>
      </c>
      <c r="Q769" t="s">
        <v>172</v>
      </c>
      <c r="S769">
        <v>31613934</v>
      </c>
      <c r="T769" t="s">
        <v>5721</v>
      </c>
      <c r="U769" t="s">
        <v>5722</v>
      </c>
      <c r="Y769" t="str">
        <f>"01AS"</f>
        <v>01AS</v>
      </c>
      <c r="Z769" t="s">
        <v>470</v>
      </c>
      <c r="AA769" t="s">
        <v>259</v>
      </c>
      <c r="AB769" t="s">
        <v>260</v>
      </c>
      <c r="AC769" t="s">
        <v>1832</v>
      </c>
      <c r="AD769" t="s">
        <v>185</v>
      </c>
      <c r="AS769" t="str">
        <f>"0"</f>
        <v>0</v>
      </c>
      <c r="AU769" t="s">
        <v>472</v>
      </c>
      <c r="AV769" t="s">
        <v>473</v>
      </c>
      <c r="AW769" t="s">
        <v>430</v>
      </c>
      <c r="BO769" t="s">
        <v>5723</v>
      </c>
      <c r="BQ769" t="s">
        <v>195</v>
      </c>
      <c r="BZ769" t="s">
        <v>5724</v>
      </c>
      <c r="CB769" t="s">
        <v>267</v>
      </c>
      <c r="CD769" t="s">
        <v>195</v>
      </c>
      <c r="CF769">
        <v>14627</v>
      </c>
      <c r="CG769" t="s">
        <v>244</v>
      </c>
      <c r="CM769" t="s">
        <v>5725</v>
      </c>
      <c r="CO769" t="s">
        <v>5723</v>
      </c>
      <c r="CP769" t="s">
        <v>5723</v>
      </c>
      <c r="CQ769" t="s">
        <v>5726</v>
      </c>
      <c r="CS769">
        <v>51043</v>
      </c>
      <c r="CT769" t="s">
        <v>5721</v>
      </c>
      <c r="CU769" t="s">
        <v>5727</v>
      </c>
    </row>
    <row r="770" spans="1:151" x14ac:dyDescent="0.2">
      <c r="A770">
        <v>33542</v>
      </c>
      <c r="B770" t="s">
        <v>5728</v>
      </c>
      <c r="C770" t="s">
        <v>5729</v>
      </c>
      <c r="D770" t="s">
        <v>5730</v>
      </c>
      <c r="E770" t="s">
        <v>5731</v>
      </c>
      <c r="F770" t="s">
        <v>171</v>
      </c>
      <c r="G770" t="s">
        <v>172</v>
      </c>
      <c r="H770" s="1">
        <v>35125</v>
      </c>
      <c r="I770" t="s">
        <v>221</v>
      </c>
      <c r="K770" t="s">
        <v>5732</v>
      </c>
      <c r="L770" t="s">
        <v>5733</v>
      </c>
      <c r="M770" t="s">
        <v>205</v>
      </c>
      <c r="N770">
        <v>2020</v>
      </c>
      <c r="O770" t="s">
        <v>455</v>
      </c>
      <c r="P770" t="s">
        <v>178</v>
      </c>
      <c r="Q770" t="s">
        <v>172</v>
      </c>
      <c r="R770" t="s">
        <v>5734</v>
      </c>
      <c r="S770">
        <v>29928477</v>
      </c>
      <c r="T770" t="s">
        <v>2284</v>
      </c>
      <c r="U770" t="s">
        <v>424</v>
      </c>
      <c r="Y770" t="str">
        <f>"04HSEAS"</f>
        <v>04HSEAS</v>
      </c>
      <c r="Z770" t="s">
        <v>4693</v>
      </c>
      <c r="AA770" t="s">
        <v>259</v>
      </c>
      <c r="AB770" t="s">
        <v>260</v>
      </c>
      <c r="AC770" t="s">
        <v>5735</v>
      </c>
      <c r="AD770" t="s">
        <v>185</v>
      </c>
      <c r="AS770" t="str">
        <f>"0"</f>
        <v>0</v>
      </c>
      <c r="AU770" t="s">
        <v>472</v>
      </c>
      <c r="AV770" t="s">
        <v>473</v>
      </c>
      <c r="AW770" t="s">
        <v>237</v>
      </c>
      <c r="BM770" t="s">
        <v>5736</v>
      </c>
      <c r="BN770" t="s">
        <v>239</v>
      </c>
      <c r="BO770" t="s">
        <v>5737</v>
      </c>
      <c r="BP770" t="s">
        <v>241</v>
      </c>
      <c r="BQ770" t="s">
        <v>195</v>
      </c>
      <c r="BS770">
        <v>14627</v>
      </c>
      <c r="CD770" t="s">
        <v>195</v>
      </c>
      <c r="CM770" t="s">
        <v>5738</v>
      </c>
      <c r="CO770" t="s">
        <v>5737</v>
      </c>
      <c r="CP770" t="s">
        <v>5737</v>
      </c>
      <c r="CQ770" t="s">
        <v>5739</v>
      </c>
      <c r="CT770" t="s">
        <v>2284</v>
      </c>
      <c r="CU770" t="s">
        <v>5740</v>
      </c>
    </row>
    <row r="771" spans="1:151" x14ac:dyDescent="0.2">
      <c r="A771">
        <v>28073</v>
      </c>
      <c r="B771" t="s">
        <v>5728</v>
      </c>
      <c r="C771" t="s">
        <v>5729</v>
      </c>
      <c r="D771" t="s">
        <v>5730</v>
      </c>
      <c r="E771" t="s">
        <v>5731</v>
      </c>
      <c r="F771" t="s">
        <v>171</v>
      </c>
      <c r="G771" t="s">
        <v>172</v>
      </c>
      <c r="H771" s="1">
        <v>35125</v>
      </c>
      <c r="I771" t="s">
        <v>221</v>
      </c>
      <c r="K771" t="s">
        <v>3098</v>
      </c>
      <c r="L771" t="s">
        <v>3099</v>
      </c>
      <c r="M771" t="s">
        <v>224</v>
      </c>
      <c r="N771">
        <v>2019</v>
      </c>
      <c r="O771" t="s">
        <v>279</v>
      </c>
      <c r="P771" t="s">
        <v>178</v>
      </c>
      <c r="Q771" t="s">
        <v>172</v>
      </c>
      <c r="R771" t="s">
        <v>5734</v>
      </c>
      <c r="S771">
        <v>29928477</v>
      </c>
      <c r="T771" t="s">
        <v>2284</v>
      </c>
      <c r="U771" t="s">
        <v>424</v>
      </c>
      <c r="Y771" t="str">
        <f>"04HSEAS"</f>
        <v>04HSEAS</v>
      </c>
      <c r="Z771" t="s">
        <v>4693</v>
      </c>
      <c r="AA771" t="s">
        <v>259</v>
      </c>
      <c r="AB771" t="s">
        <v>260</v>
      </c>
      <c r="AC771" t="s">
        <v>5735</v>
      </c>
      <c r="AD771" t="s">
        <v>185</v>
      </c>
      <c r="AS771" t="str">
        <f>"0"</f>
        <v>0</v>
      </c>
      <c r="AU771" t="s">
        <v>472</v>
      </c>
      <c r="AV771" t="s">
        <v>473</v>
      </c>
      <c r="AW771" t="s">
        <v>237</v>
      </c>
      <c r="BM771" t="s">
        <v>5736</v>
      </c>
      <c r="BN771" t="s">
        <v>239</v>
      </c>
      <c r="BO771" t="s">
        <v>5737</v>
      </c>
      <c r="BP771" t="s">
        <v>241</v>
      </c>
      <c r="BQ771" t="s">
        <v>195</v>
      </c>
      <c r="BS771">
        <v>14627</v>
      </c>
      <c r="CD771" t="s">
        <v>195</v>
      </c>
      <c r="CM771" t="s">
        <v>5738</v>
      </c>
      <c r="CO771" t="s">
        <v>5737</v>
      </c>
      <c r="CP771" t="s">
        <v>5737</v>
      </c>
      <c r="CQ771" t="s">
        <v>5739</v>
      </c>
      <c r="CT771" t="s">
        <v>2284</v>
      </c>
      <c r="CU771" t="s">
        <v>5740</v>
      </c>
    </row>
    <row r="772" spans="1:151" x14ac:dyDescent="0.2">
      <c r="A772">
        <v>14681</v>
      </c>
      <c r="B772" t="s">
        <v>5741</v>
      </c>
      <c r="C772" t="s">
        <v>5742</v>
      </c>
      <c r="E772" t="s">
        <v>5743</v>
      </c>
      <c r="F772" t="s">
        <v>171</v>
      </c>
      <c r="G772" t="s">
        <v>172</v>
      </c>
      <c r="H772" s="1">
        <v>34423</v>
      </c>
      <c r="I772" t="s">
        <v>221</v>
      </c>
      <c r="K772" t="s">
        <v>595</v>
      </c>
      <c r="L772" t="s">
        <v>3763</v>
      </c>
      <c r="M772" t="s">
        <v>224</v>
      </c>
      <c r="N772">
        <v>2016</v>
      </c>
      <c r="O772" t="s">
        <v>410</v>
      </c>
      <c r="P772" t="s">
        <v>178</v>
      </c>
      <c r="Q772" t="s">
        <v>172</v>
      </c>
      <c r="S772">
        <v>27727300</v>
      </c>
      <c r="T772" t="s">
        <v>196</v>
      </c>
      <c r="W772" t="s">
        <v>5744</v>
      </c>
      <c r="X772">
        <v>9146463989</v>
      </c>
      <c r="Y772" t="s">
        <v>186</v>
      </c>
      <c r="Z772" t="s">
        <v>282</v>
      </c>
      <c r="AA772">
        <v>2016</v>
      </c>
      <c r="AB772">
        <v>2016</v>
      </c>
      <c r="AC772" t="s">
        <v>696</v>
      </c>
      <c r="AD772" t="s">
        <v>185</v>
      </c>
      <c r="AE772" t="s">
        <v>885</v>
      </c>
      <c r="AM772" t="s">
        <v>3159</v>
      </c>
      <c r="AS772">
        <v>3.47</v>
      </c>
      <c r="AT772" t="s">
        <v>188</v>
      </c>
      <c r="AU772" t="s">
        <v>189</v>
      </c>
      <c r="AV772" t="s">
        <v>190</v>
      </c>
      <c r="AW772" t="s">
        <v>264</v>
      </c>
      <c r="BM772" t="s">
        <v>5745</v>
      </c>
      <c r="BP772" t="s">
        <v>1944</v>
      </c>
      <c r="BQ772" t="s">
        <v>195</v>
      </c>
      <c r="BS772">
        <v>10514</v>
      </c>
      <c r="BT772" t="s">
        <v>196</v>
      </c>
      <c r="BU772">
        <v>9142381623</v>
      </c>
      <c r="BZ772" t="s">
        <v>5745</v>
      </c>
      <c r="CC772" t="s">
        <v>1944</v>
      </c>
      <c r="CD772" t="s">
        <v>195</v>
      </c>
      <c r="CF772">
        <v>10514</v>
      </c>
      <c r="CG772" t="s">
        <v>196</v>
      </c>
      <c r="CH772">
        <v>9142381623</v>
      </c>
      <c r="CM772" t="s">
        <v>5746</v>
      </c>
      <c r="CN772" t="s">
        <v>5747</v>
      </c>
      <c r="CP772" t="s">
        <v>194</v>
      </c>
      <c r="CQ772" t="s">
        <v>195</v>
      </c>
      <c r="CS772">
        <v>14627</v>
      </c>
      <c r="CT772" t="s">
        <v>196</v>
      </c>
      <c r="CU772">
        <v>9147723408</v>
      </c>
      <c r="EM772" t="s">
        <v>5745</v>
      </c>
      <c r="EP772" t="s">
        <v>1944</v>
      </c>
      <c r="EQ772" t="s">
        <v>195</v>
      </c>
      <c r="ES772">
        <v>10514</v>
      </c>
      <c r="ET772" t="s">
        <v>196</v>
      </c>
      <c r="EU772">
        <v>9142381623</v>
      </c>
    </row>
    <row r="773" spans="1:151" x14ac:dyDescent="0.2">
      <c r="A773">
        <v>10050</v>
      </c>
      <c r="B773" t="s">
        <v>5741</v>
      </c>
      <c r="C773" t="s">
        <v>5742</v>
      </c>
      <c r="E773" t="s">
        <v>5743</v>
      </c>
      <c r="F773" t="s">
        <v>171</v>
      </c>
      <c r="G773" t="s">
        <v>172</v>
      </c>
      <c r="H773" s="1">
        <v>34423</v>
      </c>
      <c r="I773" t="s">
        <v>221</v>
      </c>
      <c r="K773" t="s">
        <v>481</v>
      </c>
      <c r="L773" t="s">
        <v>318</v>
      </c>
      <c r="M773" t="s">
        <v>176</v>
      </c>
      <c r="N773">
        <v>2015</v>
      </c>
      <c r="O773" t="s">
        <v>1014</v>
      </c>
      <c r="P773" t="s">
        <v>178</v>
      </c>
      <c r="Q773" t="s">
        <v>172</v>
      </c>
      <c r="S773">
        <v>27727300</v>
      </c>
      <c r="T773" t="s">
        <v>196</v>
      </c>
      <c r="W773" t="s">
        <v>5744</v>
      </c>
      <c r="X773">
        <v>9146463989</v>
      </c>
      <c r="Y773" t="s">
        <v>186</v>
      </c>
      <c r="Z773" t="s">
        <v>282</v>
      </c>
      <c r="AA773">
        <v>2016</v>
      </c>
      <c r="AB773">
        <v>2016</v>
      </c>
      <c r="AC773" t="s">
        <v>696</v>
      </c>
      <c r="AD773" t="s">
        <v>185</v>
      </c>
      <c r="AE773" t="s">
        <v>885</v>
      </c>
      <c r="AM773" t="s">
        <v>3159</v>
      </c>
      <c r="AS773">
        <v>3.47</v>
      </c>
      <c r="AT773" t="s">
        <v>188</v>
      </c>
      <c r="AU773" t="s">
        <v>189</v>
      </c>
      <c r="AV773" t="s">
        <v>190</v>
      </c>
      <c r="AW773" t="s">
        <v>264</v>
      </c>
      <c r="BM773" t="s">
        <v>5745</v>
      </c>
      <c r="BP773" t="s">
        <v>1944</v>
      </c>
      <c r="BQ773" t="s">
        <v>195</v>
      </c>
      <c r="BS773">
        <v>10514</v>
      </c>
      <c r="BT773" t="s">
        <v>196</v>
      </c>
      <c r="BU773">
        <v>9142381623</v>
      </c>
      <c r="BZ773" t="s">
        <v>5745</v>
      </c>
      <c r="CC773" t="s">
        <v>1944</v>
      </c>
      <c r="CD773" t="s">
        <v>195</v>
      </c>
      <c r="CF773">
        <v>10514</v>
      </c>
      <c r="CG773" t="s">
        <v>196</v>
      </c>
      <c r="CH773">
        <v>9142381623</v>
      </c>
      <c r="CM773" t="s">
        <v>5746</v>
      </c>
      <c r="CN773" t="s">
        <v>5747</v>
      </c>
      <c r="CP773" t="s">
        <v>194</v>
      </c>
      <c r="CQ773" t="s">
        <v>195</v>
      </c>
      <c r="CS773">
        <v>14627</v>
      </c>
      <c r="CT773" t="s">
        <v>196</v>
      </c>
      <c r="CU773">
        <v>9147723408</v>
      </c>
      <c r="EM773" t="s">
        <v>5745</v>
      </c>
      <c r="EP773" t="s">
        <v>1944</v>
      </c>
      <c r="EQ773" t="s">
        <v>195</v>
      </c>
      <c r="ES773">
        <v>10514</v>
      </c>
      <c r="ET773" t="s">
        <v>196</v>
      </c>
      <c r="EU773">
        <v>9142381623</v>
      </c>
    </row>
    <row r="774" spans="1:151" x14ac:dyDescent="0.2">
      <c r="A774">
        <v>13184</v>
      </c>
      <c r="B774" t="s">
        <v>5741</v>
      </c>
      <c r="C774" t="s">
        <v>5742</v>
      </c>
      <c r="E774" t="s">
        <v>5743</v>
      </c>
      <c r="F774" t="s">
        <v>171</v>
      </c>
      <c r="G774" t="s">
        <v>172</v>
      </c>
      <c r="H774" s="1">
        <v>34423</v>
      </c>
      <c r="I774" t="s">
        <v>221</v>
      </c>
      <c r="K774" t="s">
        <v>595</v>
      </c>
      <c r="L774" t="s">
        <v>3763</v>
      </c>
      <c r="M774" t="s">
        <v>224</v>
      </c>
      <c r="N774">
        <v>2015</v>
      </c>
      <c r="O774" t="s">
        <v>692</v>
      </c>
      <c r="P774" t="s">
        <v>178</v>
      </c>
      <c r="Q774" t="s">
        <v>172</v>
      </c>
      <c r="S774">
        <v>27727300</v>
      </c>
      <c r="T774" t="s">
        <v>196</v>
      </c>
      <c r="W774" t="s">
        <v>5744</v>
      </c>
      <c r="X774">
        <v>9146463989</v>
      </c>
      <c r="Y774" t="s">
        <v>186</v>
      </c>
      <c r="Z774" t="s">
        <v>282</v>
      </c>
      <c r="AA774">
        <v>2016</v>
      </c>
      <c r="AB774">
        <v>2016</v>
      </c>
      <c r="AC774" t="s">
        <v>696</v>
      </c>
      <c r="AD774" t="s">
        <v>185</v>
      </c>
      <c r="AE774" t="s">
        <v>885</v>
      </c>
      <c r="AM774" t="s">
        <v>3159</v>
      </c>
      <c r="AS774">
        <v>3.47</v>
      </c>
      <c r="AT774" t="s">
        <v>188</v>
      </c>
      <c r="AU774" t="s">
        <v>189</v>
      </c>
      <c r="AV774" t="s">
        <v>190</v>
      </c>
      <c r="AW774" t="s">
        <v>264</v>
      </c>
      <c r="BM774" t="s">
        <v>5745</v>
      </c>
      <c r="BP774" t="s">
        <v>1944</v>
      </c>
      <c r="BQ774" t="s">
        <v>195</v>
      </c>
      <c r="BS774">
        <v>10514</v>
      </c>
      <c r="BT774" t="s">
        <v>196</v>
      </c>
      <c r="BU774">
        <v>9142381623</v>
      </c>
      <c r="BZ774" t="s">
        <v>5745</v>
      </c>
      <c r="CC774" t="s">
        <v>1944</v>
      </c>
      <c r="CD774" t="s">
        <v>195</v>
      </c>
      <c r="CF774">
        <v>10514</v>
      </c>
      <c r="CG774" t="s">
        <v>196</v>
      </c>
      <c r="CH774">
        <v>9142381623</v>
      </c>
      <c r="CM774" t="s">
        <v>5746</v>
      </c>
      <c r="CN774" t="s">
        <v>5747</v>
      </c>
      <c r="CP774" t="s">
        <v>194</v>
      </c>
      <c r="CQ774" t="s">
        <v>195</v>
      </c>
      <c r="CS774">
        <v>14627</v>
      </c>
      <c r="CT774" t="s">
        <v>196</v>
      </c>
      <c r="CU774">
        <v>9147723408</v>
      </c>
      <c r="EM774" t="s">
        <v>5745</v>
      </c>
      <c r="EP774" t="s">
        <v>1944</v>
      </c>
      <c r="EQ774" t="s">
        <v>195</v>
      </c>
      <c r="ES774">
        <v>10514</v>
      </c>
      <c r="ET774" t="s">
        <v>196</v>
      </c>
      <c r="EU774">
        <v>9142381623</v>
      </c>
    </row>
    <row r="775" spans="1:151" x14ac:dyDescent="0.2">
      <c r="A775">
        <v>27012</v>
      </c>
      <c r="B775" t="s">
        <v>5748</v>
      </c>
      <c r="C775" t="s">
        <v>5749</v>
      </c>
      <c r="D775" t="s">
        <v>185</v>
      </c>
      <c r="E775" t="s">
        <v>5750</v>
      </c>
      <c r="F775" t="s">
        <v>171</v>
      </c>
      <c r="G775" t="str">
        <f>"0"</f>
        <v>0</v>
      </c>
      <c r="K775" t="s">
        <v>882</v>
      </c>
      <c r="L775" t="s">
        <v>318</v>
      </c>
      <c r="M775" t="s">
        <v>255</v>
      </c>
      <c r="N775" t="s">
        <v>1347</v>
      </c>
      <c r="O775" t="s">
        <v>1348</v>
      </c>
      <c r="P775" t="s">
        <v>178</v>
      </c>
      <c r="Q775" t="s">
        <v>172</v>
      </c>
      <c r="S775">
        <v>30742789</v>
      </c>
      <c r="T775" t="s">
        <v>1684</v>
      </c>
      <c r="U775" t="s">
        <v>337</v>
      </c>
      <c r="W775" t="s">
        <v>5751</v>
      </c>
      <c r="X775">
        <v>9175927458</v>
      </c>
      <c r="Y775" t="s">
        <v>182</v>
      </c>
      <c r="Z775" t="s">
        <v>183</v>
      </c>
      <c r="AA775">
        <v>2021</v>
      </c>
      <c r="AB775">
        <v>2021</v>
      </c>
      <c r="AC775" t="s">
        <v>208</v>
      </c>
      <c r="AD775" t="s">
        <v>185</v>
      </c>
      <c r="AF775" t="s">
        <v>186</v>
      </c>
      <c r="AG775" t="s">
        <v>183</v>
      </c>
      <c r="AH775">
        <v>2021</v>
      </c>
      <c r="AI775">
        <v>2021</v>
      </c>
      <c r="AJ775" t="s">
        <v>209</v>
      </c>
      <c r="AK775" t="s">
        <v>185</v>
      </c>
      <c r="AS775">
        <v>3.63</v>
      </c>
      <c r="AT775" t="s">
        <v>188</v>
      </c>
      <c r="AU775" t="s">
        <v>189</v>
      </c>
      <c r="AV775" t="s">
        <v>190</v>
      </c>
      <c r="AW775" t="s">
        <v>210</v>
      </c>
      <c r="BM775" t="s">
        <v>5752</v>
      </c>
      <c r="BN775" t="s">
        <v>193</v>
      </c>
      <c r="BP775" t="s">
        <v>194</v>
      </c>
      <c r="BQ775" t="s">
        <v>195</v>
      </c>
      <c r="BS775">
        <v>14627</v>
      </c>
      <c r="BT775" t="s">
        <v>196</v>
      </c>
      <c r="BU775">
        <v>9175456670</v>
      </c>
      <c r="BZ775" t="s">
        <v>5753</v>
      </c>
      <c r="CC775" t="s">
        <v>670</v>
      </c>
      <c r="CD775" t="s">
        <v>195</v>
      </c>
      <c r="CF775">
        <v>10583</v>
      </c>
      <c r="CG775" t="s">
        <v>196</v>
      </c>
      <c r="CH775">
        <v>9177233190</v>
      </c>
      <c r="CM775" t="s">
        <v>5753</v>
      </c>
      <c r="CP775" t="s">
        <v>670</v>
      </c>
      <c r="CQ775" t="s">
        <v>195</v>
      </c>
      <c r="CS775">
        <v>10583</v>
      </c>
      <c r="CT775" t="s">
        <v>196</v>
      </c>
      <c r="CU775">
        <v>9175927458</v>
      </c>
      <c r="ED775" t="s">
        <v>195</v>
      </c>
      <c r="EG775" t="s">
        <v>196</v>
      </c>
      <c r="EH775">
        <v>9177233190</v>
      </c>
      <c r="EM775" t="s">
        <v>5753</v>
      </c>
      <c r="EP775" t="s">
        <v>670</v>
      </c>
      <c r="EQ775" t="s">
        <v>195</v>
      </c>
      <c r="ES775">
        <v>10583</v>
      </c>
      <c r="ET775" t="s">
        <v>196</v>
      </c>
      <c r="EU775">
        <v>9177233190</v>
      </c>
    </row>
    <row r="776" spans="1:151" x14ac:dyDescent="0.2">
      <c r="A776">
        <v>23803</v>
      </c>
      <c r="B776" t="s">
        <v>5754</v>
      </c>
      <c r="C776" t="s">
        <v>5755</v>
      </c>
      <c r="E776" t="s">
        <v>5756</v>
      </c>
      <c r="F776" t="s">
        <v>171</v>
      </c>
      <c r="H776" s="1">
        <v>35029</v>
      </c>
      <c r="I776" t="s">
        <v>221</v>
      </c>
      <c r="K776" t="s">
        <v>1807</v>
      </c>
      <c r="L776" t="s">
        <v>633</v>
      </c>
      <c r="M776" t="s">
        <v>224</v>
      </c>
      <c r="N776">
        <v>2017</v>
      </c>
      <c r="O776" t="s">
        <v>441</v>
      </c>
      <c r="P776" t="s">
        <v>178</v>
      </c>
      <c r="Q776" t="s">
        <v>185</v>
      </c>
      <c r="BM776" t="s">
        <v>5757</v>
      </c>
      <c r="BP776" t="s">
        <v>5758</v>
      </c>
      <c r="BQ776" t="s">
        <v>5759</v>
      </c>
      <c r="BR776" t="s">
        <v>5759</v>
      </c>
      <c r="BS776">
        <v>84010</v>
      </c>
      <c r="BT776" t="s">
        <v>226</v>
      </c>
      <c r="BU776">
        <v>6073799469</v>
      </c>
      <c r="BX776" t="s">
        <v>5760</v>
      </c>
      <c r="BY776" t="s">
        <v>5761</v>
      </c>
    </row>
    <row r="777" spans="1:151" x14ac:dyDescent="0.2">
      <c r="A777">
        <v>23805</v>
      </c>
      <c r="B777" t="s">
        <v>5754</v>
      </c>
      <c r="C777" t="s">
        <v>5755</v>
      </c>
      <c r="E777" t="s">
        <v>5756</v>
      </c>
      <c r="F777" t="s">
        <v>171</v>
      </c>
      <c r="H777" s="1">
        <v>35029</v>
      </c>
      <c r="I777" t="s">
        <v>221</v>
      </c>
      <c r="K777" t="s">
        <v>1807</v>
      </c>
      <c r="L777" t="s">
        <v>633</v>
      </c>
      <c r="M777" t="s">
        <v>224</v>
      </c>
      <c r="N777">
        <v>2017</v>
      </c>
      <c r="O777" t="s">
        <v>441</v>
      </c>
      <c r="P777" t="s">
        <v>178</v>
      </c>
      <c r="Q777" t="s">
        <v>185</v>
      </c>
      <c r="BM777" t="s">
        <v>5757</v>
      </c>
      <c r="BP777" t="s">
        <v>5758</v>
      </c>
      <c r="BQ777" t="s">
        <v>5759</v>
      </c>
      <c r="BR777" t="s">
        <v>5759</v>
      </c>
      <c r="BS777">
        <v>84010</v>
      </c>
      <c r="BT777" t="s">
        <v>226</v>
      </c>
      <c r="BU777">
        <v>6073799469</v>
      </c>
      <c r="BX777" t="s">
        <v>5760</v>
      </c>
      <c r="BY777" t="s">
        <v>5761</v>
      </c>
    </row>
    <row r="778" spans="1:151" x14ac:dyDescent="0.2">
      <c r="A778">
        <v>36579</v>
      </c>
      <c r="B778" t="s">
        <v>5762</v>
      </c>
      <c r="C778" t="s">
        <v>5763</v>
      </c>
      <c r="E778" t="s">
        <v>5764</v>
      </c>
      <c r="F778" t="s">
        <v>171</v>
      </c>
      <c r="G778" t="str">
        <f>"0"</f>
        <v>0</v>
      </c>
      <c r="H778" s="1">
        <v>36938</v>
      </c>
      <c r="I778" t="s">
        <v>1450</v>
      </c>
      <c r="K778" t="s">
        <v>1074</v>
      </c>
      <c r="L778" t="s">
        <v>318</v>
      </c>
      <c r="M778" t="s">
        <v>176</v>
      </c>
      <c r="N778">
        <v>2022</v>
      </c>
      <c r="O778" t="s">
        <v>555</v>
      </c>
      <c r="P778" t="s">
        <v>178</v>
      </c>
      <c r="Q778" t="s">
        <v>172</v>
      </c>
      <c r="S778">
        <v>31613286</v>
      </c>
      <c r="T778" t="s">
        <v>226</v>
      </c>
      <c r="Y778" t="str">
        <f>"01AS"</f>
        <v>01AS</v>
      </c>
      <c r="Z778" t="s">
        <v>227</v>
      </c>
      <c r="AA778" t="s">
        <v>321</v>
      </c>
      <c r="AC778" t="s">
        <v>3951</v>
      </c>
      <c r="AD778" t="s">
        <v>185</v>
      </c>
      <c r="AS778">
        <v>3.45</v>
      </c>
      <c r="AV778" t="s">
        <v>823</v>
      </c>
      <c r="AW778" t="s">
        <v>294</v>
      </c>
      <c r="BF778" t="s">
        <v>474</v>
      </c>
      <c r="BM778" t="s">
        <v>5765</v>
      </c>
      <c r="BN778" t="s">
        <v>239</v>
      </c>
      <c r="BO778" t="s">
        <v>5766</v>
      </c>
      <c r="BP778" t="s">
        <v>241</v>
      </c>
      <c r="BQ778" t="s">
        <v>195</v>
      </c>
      <c r="BS778">
        <v>14627</v>
      </c>
      <c r="CD778" t="s">
        <v>195</v>
      </c>
      <c r="CM778" t="s">
        <v>5767</v>
      </c>
      <c r="CO778" t="s">
        <v>5766</v>
      </c>
      <c r="CP778" t="s">
        <v>720</v>
      </c>
      <c r="CQ778" t="s">
        <v>247</v>
      </c>
      <c r="CS778" t="s">
        <v>5768</v>
      </c>
      <c r="CT778" t="s">
        <v>244</v>
      </c>
      <c r="CU778" t="s">
        <v>5769</v>
      </c>
    </row>
    <row r="779" spans="1:151" x14ac:dyDescent="0.2">
      <c r="A779">
        <v>13260</v>
      </c>
      <c r="B779" t="s">
        <v>5770</v>
      </c>
      <c r="C779" t="s">
        <v>5771</v>
      </c>
      <c r="D779" t="s">
        <v>1436</v>
      </c>
      <c r="E779" t="s">
        <v>5772</v>
      </c>
      <c r="F779" t="s">
        <v>171</v>
      </c>
      <c r="G779" t="s">
        <v>172</v>
      </c>
      <c r="H779" s="1">
        <v>34855</v>
      </c>
      <c r="I779" t="s">
        <v>221</v>
      </c>
      <c r="K779" t="s">
        <v>2212</v>
      </c>
      <c r="L779" t="s">
        <v>2172</v>
      </c>
      <c r="M779" t="s">
        <v>176</v>
      </c>
      <c r="N779">
        <v>2016</v>
      </c>
      <c r="O779" t="s">
        <v>634</v>
      </c>
      <c r="P779" t="s">
        <v>178</v>
      </c>
      <c r="Q779" t="s">
        <v>172</v>
      </c>
      <c r="S779">
        <v>28232971</v>
      </c>
      <c r="T779" t="s">
        <v>196</v>
      </c>
      <c r="W779" t="s">
        <v>5773</v>
      </c>
      <c r="X779">
        <v>5185984294</v>
      </c>
      <c r="Y779" t="s">
        <v>186</v>
      </c>
      <c r="Z779" t="s">
        <v>282</v>
      </c>
      <c r="AA779">
        <v>2017</v>
      </c>
      <c r="AB779">
        <v>2017</v>
      </c>
      <c r="AC779" t="s">
        <v>960</v>
      </c>
      <c r="AD779" t="s">
        <v>185</v>
      </c>
      <c r="AE779" t="s">
        <v>1109</v>
      </c>
      <c r="AS779">
        <v>3.57</v>
      </c>
      <c r="AT779" t="s">
        <v>188</v>
      </c>
      <c r="AU779" t="s">
        <v>189</v>
      </c>
      <c r="AV779" t="s">
        <v>190</v>
      </c>
      <c r="AW779" t="s">
        <v>237</v>
      </c>
      <c r="BM779" t="s">
        <v>5774</v>
      </c>
      <c r="BN779" t="s">
        <v>193</v>
      </c>
      <c r="BP779" t="s">
        <v>194</v>
      </c>
      <c r="BQ779" t="s">
        <v>195</v>
      </c>
      <c r="BS779">
        <v>14627</v>
      </c>
      <c r="BT779" t="s">
        <v>196</v>
      </c>
      <c r="BU779">
        <v>5185989077</v>
      </c>
      <c r="BZ779" t="s">
        <v>5775</v>
      </c>
      <c r="CC779" t="s">
        <v>5776</v>
      </c>
      <c r="CD779" t="s">
        <v>195</v>
      </c>
      <c r="CF779">
        <v>12061</v>
      </c>
      <c r="CG779" t="s">
        <v>196</v>
      </c>
      <c r="CH779">
        <v>5184772547</v>
      </c>
      <c r="CM779" t="s">
        <v>5777</v>
      </c>
      <c r="CP779" t="s">
        <v>194</v>
      </c>
      <c r="CQ779" t="s">
        <v>195</v>
      </c>
      <c r="CS779">
        <v>14627</v>
      </c>
      <c r="CT779" t="s">
        <v>196</v>
      </c>
      <c r="CU779">
        <v>5185989077</v>
      </c>
      <c r="EM779" t="s">
        <v>5775</v>
      </c>
      <c r="EP779" t="s">
        <v>5776</v>
      </c>
      <c r="EQ779" t="s">
        <v>195</v>
      </c>
      <c r="ES779">
        <v>12061</v>
      </c>
      <c r="ET779" t="s">
        <v>196</v>
      </c>
      <c r="EU779">
        <v>5184772547</v>
      </c>
    </row>
    <row r="780" spans="1:151" x14ac:dyDescent="0.2">
      <c r="A780">
        <v>37105</v>
      </c>
      <c r="B780" t="s">
        <v>5778</v>
      </c>
      <c r="C780" t="s">
        <v>5779</v>
      </c>
      <c r="E780" t="s">
        <v>5780</v>
      </c>
      <c r="F780" t="s">
        <v>171</v>
      </c>
      <c r="H780" s="1">
        <v>37499</v>
      </c>
      <c r="I780" t="s">
        <v>221</v>
      </c>
      <c r="K780" t="s">
        <v>4372</v>
      </c>
      <c r="L780" t="s">
        <v>1731</v>
      </c>
      <c r="M780" t="s">
        <v>306</v>
      </c>
      <c r="N780">
        <v>2022</v>
      </c>
      <c r="O780" t="s">
        <v>782</v>
      </c>
      <c r="P780" t="s">
        <v>178</v>
      </c>
      <c r="Q780" t="s">
        <v>172</v>
      </c>
      <c r="S780">
        <v>31791977</v>
      </c>
      <c r="T780" t="s">
        <v>226</v>
      </c>
      <c r="Y780" t="str">
        <f>"01AS"</f>
        <v>01AS</v>
      </c>
      <c r="Z780" t="s">
        <v>227</v>
      </c>
      <c r="AA780" t="s">
        <v>320</v>
      </c>
      <c r="AB780" t="s">
        <v>321</v>
      </c>
      <c r="AC780" t="s">
        <v>5781</v>
      </c>
      <c r="AD780" t="s">
        <v>185</v>
      </c>
      <c r="AE780" t="s">
        <v>1236</v>
      </c>
      <c r="AM780" t="s">
        <v>2372</v>
      </c>
      <c r="AS780">
        <v>3.48</v>
      </c>
      <c r="AU780" t="s">
        <v>235</v>
      </c>
      <c r="AV780" t="s">
        <v>236</v>
      </c>
      <c r="AW780" t="s">
        <v>715</v>
      </c>
      <c r="AX780" t="s">
        <v>5778</v>
      </c>
      <c r="AY780" t="s">
        <v>5782</v>
      </c>
      <c r="BF780" t="s">
        <v>474</v>
      </c>
      <c r="BM780" t="s">
        <v>5783</v>
      </c>
      <c r="BN780" t="s">
        <v>239</v>
      </c>
      <c r="BO780" t="s">
        <v>5784</v>
      </c>
      <c r="BP780" t="s">
        <v>241</v>
      </c>
      <c r="BQ780" t="s">
        <v>195</v>
      </c>
      <c r="BS780">
        <v>14627</v>
      </c>
      <c r="CD780" t="s">
        <v>195</v>
      </c>
      <c r="CM780" t="s">
        <v>5785</v>
      </c>
      <c r="CO780" t="s">
        <v>5784</v>
      </c>
      <c r="CP780" t="s">
        <v>5786</v>
      </c>
      <c r="CQ780" t="s">
        <v>4361</v>
      </c>
      <c r="CS780">
        <v>70006</v>
      </c>
      <c r="CT780" t="s">
        <v>244</v>
      </c>
      <c r="CU780" t="s">
        <v>5787</v>
      </c>
      <c r="DM780" t="s">
        <v>5785</v>
      </c>
      <c r="DP780" t="s">
        <v>5786</v>
      </c>
      <c r="DQ780" t="s">
        <v>5788</v>
      </c>
      <c r="DS780">
        <v>70006</v>
      </c>
      <c r="DT780" t="s">
        <v>226</v>
      </c>
      <c r="DU780">
        <v>5046164805</v>
      </c>
      <c r="DX780" t="s">
        <v>5789</v>
      </c>
      <c r="DY780" t="s">
        <v>1605</v>
      </c>
    </row>
    <row r="781" spans="1:151" x14ac:dyDescent="0.2">
      <c r="A781">
        <v>25772</v>
      </c>
      <c r="B781" t="s">
        <v>5790</v>
      </c>
      <c r="C781" t="s">
        <v>5791</v>
      </c>
      <c r="D781" t="s">
        <v>5792</v>
      </c>
      <c r="E781" t="s">
        <v>5793</v>
      </c>
      <c r="F781" t="s">
        <v>171</v>
      </c>
      <c r="G781" t="str">
        <f>"0"</f>
        <v>0</v>
      </c>
      <c r="K781" t="s">
        <v>610</v>
      </c>
      <c r="L781" t="s">
        <v>611</v>
      </c>
      <c r="M781" t="s">
        <v>176</v>
      </c>
      <c r="N781">
        <v>2018</v>
      </c>
      <c r="O781" t="s">
        <v>612</v>
      </c>
      <c r="P781" t="s">
        <v>178</v>
      </c>
      <c r="Q781" t="s">
        <v>172</v>
      </c>
      <c r="S781">
        <v>31003186</v>
      </c>
      <c r="T781" t="s">
        <v>196</v>
      </c>
      <c r="Y781" t="s">
        <v>613</v>
      </c>
      <c r="Z781" t="s">
        <v>614</v>
      </c>
      <c r="AA781" t="s">
        <v>615</v>
      </c>
      <c r="AB781" t="s">
        <v>259</v>
      </c>
      <c r="AC781" t="s">
        <v>762</v>
      </c>
      <c r="AD781" t="s">
        <v>185</v>
      </c>
      <c r="AS781" t="str">
        <f>"0"</f>
        <v>0</v>
      </c>
      <c r="AT781" t="s">
        <v>188</v>
      </c>
      <c r="AU781" t="s">
        <v>647</v>
      </c>
      <c r="AV781" t="s">
        <v>190</v>
      </c>
      <c r="AW781" t="s">
        <v>952</v>
      </c>
      <c r="BM781" t="s">
        <v>5794</v>
      </c>
      <c r="BP781" t="s">
        <v>5795</v>
      </c>
      <c r="BQ781" t="s">
        <v>2752</v>
      </c>
      <c r="BS781" t="str">
        <f>"03431"</f>
        <v>03431</v>
      </c>
      <c r="BT781" t="s">
        <v>196</v>
      </c>
      <c r="BU781">
        <v>2032478947</v>
      </c>
      <c r="BZ781" t="s">
        <v>5794</v>
      </c>
      <c r="CC781" t="s">
        <v>5795</v>
      </c>
      <c r="CD781" t="s">
        <v>2752</v>
      </c>
      <c r="CF781" t="str">
        <f>"03431"</f>
        <v>03431</v>
      </c>
      <c r="CG781" t="s">
        <v>196</v>
      </c>
      <c r="CH781">
        <v>2032478947</v>
      </c>
      <c r="CM781" t="s">
        <v>5794</v>
      </c>
      <c r="CP781" t="s">
        <v>5795</v>
      </c>
      <c r="CQ781" t="s">
        <v>2752</v>
      </c>
      <c r="CS781" t="str">
        <f>"03431"</f>
        <v>03431</v>
      </c>
      <c r="CT781" t="s">
        <v>196</v>
      </c>
      <c r="CU781">
        <v>2032478947</v>
      </c>
    </row>
    <row r="782" spans="1:151" x14ac:dyDescent="0.2">
      <c r="A782">
        <v>27184</v>
      </c>
      <c r="B782" t="s">
        <v>5790</v>
      </c>
      <c r="C782" t="s">
        <v>5791</v>
      </c>
      <c r="D782" t="s">
        <v>5792</v>
      </c>
      <c r="E782" t="s">
        <v>5793</v>
      </c>
      <c r="F782" t="s">
        <v>171</v>
      </c>
      <c r="G782" t="str">
        <f>"0"</f>
        <v>0</v>
      </c>
      <c r="K782" t="s">
        <v>1513</v>
      </c>
      <c r="M782" t="s">
        <v>255</v>
      </c>
      <c r="N782" t="s">
        <v>1347</v>
      </c>
      <c r="O782" t="s">
        <v>1348</v>
      </c>
      <c r="P782" t="s">
        <v>178</v>
      </c>
      <c r="Q782" t="s">
        <v>172</v>
      </c>
      <c r="S782">
        <v>31003186</v>
      </c>
      <c r="T782" t="s">
        <v>196</v>
      </c>
      <c r="Y782" t="s">
        <v>613</v>
      </c>
      <c r="Z782" t="s">
        <v>614</v>
      </c>
      <c r="AA782" t="s">
        <v>615</v>
      </c>
      <c r="AB782" t="s">
        <v>259</v>
      </c>
      <c r="AC782" t="s">
        <v>762</v>
      </c>
      <c r="AD782" t="s">
        <v>185</v>
      </c>
      <c r="AS782" t="str">
        <f>"0"</f>
        <v>0</v>
      </c>
      <c r="AT782" t="s">
        <v>188</v>
      </c>
      <c r="AU782" t="s">
        <v>647</v>
      </c>
      <c r="AV782" t="s">
        <v>190</v>
      </c>
      <c r="AW782" t="s">
        <v>952</v>
      </c>
      <c r="BM782" t="s">
        <v>5794</v>
      </c>
      <c r="BP782" t="s">
        <v>5795</v>
      </c>
      <c r="BQ782" t="s">
        <v>2752</v>
      </c>
      <c r="BS782" t="str">
        <f>"03431"</f>
        <v>03431</v>
      </c>
      <c r="BT782" t="s">
        <v>196</v>
      </c>
      <c r="BU782">
        <v>2032478947</v>
      </c>
      <c r="BZ782" t="s">
        <v>5794</v>
      </c>
      <c r="CC782" t="s">
        <v>5795</v>
      </c>
      <c r="CD782" t="s">
        <v>2752</v>
      </c>
      <c r="CF782" t="str">
        <f>"03431"</f>
        <v>03431</v>
      </c>
      <c r="CG782" t="s">
        <v>196</v>
      </c>
      <c r="CH782">
        <v>2032478947</v>
      </c>
      <c r="CM782" t="s">
        <v>5794</v>
      </c>
      <c r="CP782" t="s">
        <v>5795</v>
      </c>
      <c r="CQ782" t="s">
        <v>2752</v>
      </c>
      <c r="CS782" t="str">
        <f>"03431"</f>
        <v>03431</v>
      </c>
      <c r="CT782" t="s">
        <v>196</v>
      </c>
      <c r="CU782">
        <v>2032478947</v>
      </c>
    </row>
    <row r="783" spans="1:151" x14ac:dyDescent="0.2">
      <c r="A783">
        <v>39313</v>
      </c>
      <c r="B783" t="s">
        <v>4340</v>
      </c>
      <c r="C783" t="s">
        <v>5796</v>
      </c>
      <c r="D783" t="s">
        <v>5797</v>
      </c>
      <c r="E783" t="s">
        <v>5798</v>
      </c>
      <c r="F783" t="s">
        <v>171</v>
      </c>
      <c r="G783" t="str">
        <f>"0"</f>
        <v>0</v>
      </c>
      <c r="I783" t="s">
        <v>221</v>
      </c>
      <c r="K783" t="s">
        <v>2923</v>
      </c>
      <c r="L783" t="s">
        <v>920</v>
      </c>
      <c r="M783" t="s">
        <v>224</v>
      </c>
      <c r="N783">
        <v>2023</v>
      </c>
      <c r="O783" t="s">
        <v>597</v>
      </c>
      <c r="P783" t="s">
        <v>178</v>
      </c>
      <c r="Q783" t="s">
        <v>172</v>
      </c>
      <c r="R783" t="s">
        <v>510</v>
      </c>
      <c r="S783">
        <v>27274941</v>
      </c>
      <c r="BM783" t="s">
        <v>5799</v>
      </c>
    </row>
    <row r="784" spans="1:151" x14ac:dyDescent="0.2">
      <c r="A784">
        <v>37557</v>
      </c>
      <c r="B784" t="s">
        <v>4340</v>
      </c>
      <c r="C784" t="s">
        <v>5796</v>
      </c>
      <c r="D784" t="s">
        <v>5797</v>
      </c>
      <c r="E784" t="s">
        <v>5798</v>
      </c>
      <c r="F784" t="s">
        <v>171</v>
      </c>
      <c r="G784" t="str">
        <f>"0"</f>
        <v>0</v>
      </c>
      <c r="I784" t="s">
        <v>221</v>
      </c>
      <c r="K784" t="s">
        <v>2923</v>
      </c>
      <c r="L784" t="s">
        <v>920</v>
      </c>
      <c r="M784" t="s">
        <v>224</v>
      </c>
      <c r="N784">
        <v>2022</v>
      </c>
      <c r="O784" t="s">
        <v>468</v>
      </c>
      <c r="P784" t="s">
        <v>178</v>
      </c>
      <c r="Q784" t="s">
        <v>172</v>
      </c>
      <c r="R784" t="s">
        <v>510</v>
      </c>
      <c r="S784">
        <v>27274941</v>
      </c>
      <c r="BM784" t="s">
        <v>5799</v>
      </c>
    </row>
    <row r="785" spans="1:151" x14ac:dyDescent="0.2">
      <c r="A785">
        <v>19225</v>
      </c>
      <c r="B785" t="s">
        <v>5800</v>
      </c>
      <c r="C785" t="s">
        <v>5801</v>
      </c>
      <c r="D785" t="s">
        <v>5802</v>
      </c>
      <c r="E785" t="s">
        <v>5803</v>
      </c>
      <c r="F785" t="s">
        <v>171</v>
      </c>
      <c r="G785" t="s">
        <v>172</v>
      </c>
      <c r="H785" s="1">
        <v>35513</v>
      </c>
      <c r="I785" t="s">
        <v>173</v>
      </c>
      <c r="K785" t="s">
        <v>1035</v>
      </c>
      <c r="M785" t="s">
        <v>224</v>
      </c>
      <c r="N785">
        <v>2016</v>
      </c>
      <c r="O785" t="s">
        <v>410</v>
      </c>
      <c r="P785" t="s">
        <v>178</v>
      </c>
      <c r="Q785" t="s">
        <v>172</v>
      </c>
      <c r="S785">
        <v>29407439</v>
      </c>
      <c r="T785" t="s">
        <v>5804</v>
      </c>
      <c r="U785" t="s">
        <v>337</v>
      </c>
      <c r="W785" t="s">
        <v>5805</v>
      </c>
      <c r="X785">
        <v>5858312558</v>
      </c>
      <c r="Y785" t="s">
        <v>186</v>
      </c>
      <c r="Z785" t="s">
        <v>183</v>
      </c>
      <c r="AA785">
        <v>2019</v>
      </c>
      <c r="AB785">
        <v>2019</v>
      </c>
      <c r="AC785" t="s">
        <v>5806</v>
      </c>
      <c r="AD785" t="s">
        <v>185</v>
      </c>
      <c r="AS785" t="str">
        <f>"0"</f>
        <v>0</v>
      </c>
      <c r="AT785" t="s">
        <v>188</v>
      </c>
      <c r="AU785" t="s">
        <v>189</v>
      </c>
      <c r="AV785" t="s">
        <v>190</v>
      </c>
      <c r="AW785" t="s">
        <v>715</v>
      </c>
      <c r="BM785" t="s">
        <v>5807</v>
      </c>
      <c r="BN785" t="s">
        <v>193</v>
      </c>
      <c r="BP785" t="s">
        <v>194</v>
      </c>
      <c r="BQ785" t="s">
        <v>195</v>
      </c>
      <c r="BS785">
        <v>14627</v>
      </c>
      <c r="BT785" t="s">
        <v>196</v>
      </c>
      <c r="BU785">
        <v>5858316266</v>
      </c>
      <c r="BZ785" t="s">
        <v>5808</v>
      </c>
      <c r="CC785" t="s">
        <v>194</v>
      </c>
      <c r="CD785" t="s">
        <v>195</v>
      </c>
      <c r="CF785">
        <v>14621</v>
      </c>
      <c r="CG785" t="s">
        <v>196</v>
      </c>
      <c r="CH785">
        <v>5852816266</v>
      </c>
      <c r="CM785" t="s">
        <v>5808</v>
      </c>
      <c r="CN785" t="s">
        <v>193</v>
      </c>
      <c r="CP785" t="s">
        <v>194</v>
      </c>
      <c r="CQ785" t="s">
        <v>195</v>
      </c>
      <c r="CS785">
        <v>14627</v>
      </c>
      <c r="CT785" t="s">
        <v>196</v>
      </c>
      <c r="CU785">
        <v>5858316266</v>
      </c>
      <c r="EM785" t="s">
        <v>5808</v>
      </c>
      <c r="EP785" t="s">
        <v>194</v>
      </c>
      <c r="EQ785" t="s">
        <v>195</v>
      </c>
      <c r="ES785">
        <v>14621</v>
      </c>
      <c r="ET785" t="s">
        <v>196</v>
      </c>
      <c r="EU785">
        <v>5852816266</v>
      </c>
    </row>
    <row r="786" spans="1:151" x14ac:dyDescent="0.2">
      <c r="A786">
        <v>13164</v>
      </c>
      <c r="B786" t="s">
        <v>5809</v>
      </c>
      <c r="C786" t="s">
        <v>5810</v>
      </c>
      <c r="E786" t="s">
        <v>5811</v>
      </c>
      <c r="F786" t="s">
        <v>171</v>
      </c>
      <c r="G786" t="s">
        <v>172</v>
      </c>
      <c r="H786" s="1">
        <v>34318</v>
      </c>
      <c r="I786" t="s">
        <v>173</v>
      </c>
      <c r="K786" t="s">
        <v>481</v>
      </c>
      <c r="L786" t="s">
        <v>318</v>
      </c>
      <c r="M786" t="s">
        <v>176</v>
      </c>
      <c r="N786">
        <v>2016</v>
      </c>
      <c r="O786" t="s">
        <v>634</v>
      </c>
      <c r="P786" t="s">
        <v>178</v>
      </c>
      <c r="Q786" t="s">
        <v>172</v>
      </c>
      <c r="S786">
        <v>28210801</v>
      </c>
      <c r="T786" t="s">
        <v>5384</v>
      </c>
      <c r="U786" t="s">
        <v>180</v>
      </c>
      <c r="V786" s="2">
        <v>42876</v>
      </c>
      <c r="W786" t="s">
        <v>5812</v>
      </c>
      <c r="X786" t="s">
        <v>5813</v>
      </c>
      <c r="Y786" t="s">
        <v>186</v>
      </c>
      <c r="Z786" t="s">
        <v>183</v>
      </c>
      <c r="AA786">
        <v>2017</v>
      </c>
      <c r="AB786">
        <v>2017</v>
      </c>
      <c r="AC786" t="s">
        <v>339</v>
      </c>
      <c r="AD786" t="s">
        <v>185</v>
      </c>
      <c r="AM786" t="s">
        <v>5814</v>
      </c>
      <c r="AN786" t="s">
        <v>208</v>
      </c>
      <c r="AS786">
        <v>3.68</v>
      </c>
      <c r="AT786" t="s">
        <v>188</v>
      </c>
      <c r="AU786" t="s">
        <v>189</v>
      </c>
      <c r="AV786" t="s">
        <v>190</v>
      </c>
      <c r="AW786" t="s">
        <v>191</v>
      </c>
      <c r="BM786" t="s">
        <v>891</v>
      </c>
      <c r="BN786" t="s">
        <v>193</v>
      </c>
      <c r="BP786" t="s">
        <v>194</v>
      </c>
      <c r="BQ786" t="s">
        <v>195</v>
      </c>
      <c r="BS786">
        <v>14627</v>
      </c>
      <c r="BT786" t="s">
        <v>196</v>
      </c>
      <c r="BU786">
        <v>8314027362</v>
      </c>
      <c r="CM786" t="s">
        <v>891</v>
      </c>
      <c r="CN786" t="s">
        <v>193</v>
      </c>
      <c r="CP786" t="s">
        <v>194</v>
      </c>
      <c r="CQ786" t="s">
        <v>195</v>
      </c>
      <c r="CS786">
        <v>14627</v>
      </c>
      <c r="CT786" t="s">
        <v>196</v>
      </c>
      <c r="CU786">
        <v>5857324347</v>
      </c>
    </row>
    <row r="787" spans="1:151" x14ac:dyDescent="0.2">
      <c r="A787">
        <v>34471</v>
      </c>
      <c r="B787" t="s">
        <v>5815</v>
      </c>
      <c r="C787" t="s">
        <v>5816</v>
      </c>
      <c r="E787" t="s">
        <v>5817</v>
      </c>
      <c r="F787" t="s">
        <v>171</v>
      </c>
      <c r="I787" t="s">
        <v>221</v>
      </c>
      <c r="K787" t="s">
        <v>1377</v>
      </c>
      <c r="L787" t="s">
        <v>1378</v>
      </c>
      <c r="M787" t="s">
        <v>306</v>
      </c>
      <c r="N787">
        <v>2020</v>
      </c>
      <c r="O787" t="s">
        <v>1379</v>
      </c>
      <c r="P787" t="s">
        <v>509</v>
      </c>
      <c r="Q787" t="s">
        <v>185</v>
      </c>
      <c r="BC787" t="s">
        <v>474</v>
      </c>
      <c r="BM787" t="s">
        <v>5818</v>
      </c>
      <c r="BP787" t="s">
        <v>5819</v>
      </c>
      <c r="BQ787" t="s">
        <v>5820</v>
      </c>
      <c r="BR787" t="s">
        <v>5821</v>
      </c>
      <c r="BS787">
        <v>361000</v>
      </c>
      <c r="BT787" t="s">
        <v>1382</v>
      </c>
      <c r="BU787" t="s">
        <v>5822</v>
      </c>
      <c r="BW787" t="s">
        <v>5823</v>
      </c>
      <c r="BX787" t="s">
        <v>5824</v>
      </c>
      <c r="BY787" t="s">
        <v>1965</v>
      </c>
    </row>
    <row r="788" spans="1:151" x14ac:dyDescent="0.2">
      <c r="A788">
        <v>37785</v>
      </c>
      <c r="B788" t="s">
        <v>5825</v>
      </c>
      <c r="C788" t="s">
        <v>5826</v>
      </c>
      <c r="D788" t="s">
        <v>5827</v>
      </c>
      <c r="E788" t="s">
        <v>5828</v>
      </c>
      <c r="F788" t="s">
        <v>171</v>
      </c>
      <c r="G788" t="str">
        <f>"0"</f>
        <v>0</v>
      </c>
      <c r="H788" s="1">
        <v>37293</v>
      </c>
      <c r="I788" t="s">
        <v>1450</v>
      </c>
      <c r="K788" t="s">
        <v>5829</v>
      </c>
      <c r="L788" t="s">
        <v>318</v>
      </c>
      <c r="M788" t="s">
        <v>176</v>
      </c>
      <c r="N788">
        <v>2023</v>
      </c>
      <c r="O788" t="s">
        <v>1048</v>
      </c>
      <c r="P788" t="s">
        <v>178</v>
      </c>
      <c r="Q788" t="s">
        <v>172</v>
      </c>
      <c r="S788">
        <v>31726771</v>
      </c>
      <c r="T788" t="s">
        <v>226</v>
      </c>
      <c r="Y788" t="str">
        <f>"04HSEAS"</f>
        <v>04HSEAS</v>
      </c>
      <c r="Z788" t="s">
        <v>227</v>
      </c>
      <c r="AA788" t="s">
        <v>320</v>
      </c>
      <c r="AB788" t="s">
        <v>321</v>
      </c>
      <c r="AC788" t="s">
        <v>500</v>
      </c>
      <c r="AD788" t="s">
        <v>185</v>
      </c>
      <c r="AM788" t="s">
        <v>5830</v>
      </c>
      <c r="AS788">
        <v>2.62</v>
      </c>
      <c r="AU788" t="s">
        <v>235</v>
      </c>
      <c r="AV788" t="s">
        <v>236</v>
      </c>
      <c r="AW788" t="s">
        <v>715</v>
      </c>
      <c r="BM788" t="s">
        <v>5831</v>
      </c>
      <c r="BN788" t="s">
        <v>239</v>
      </c>
      <c r="BO788" t="s">
        <v>5832</v>
      </c>
      <c r="BP788" t="s">
        <v>241</v>
      </c>
      <c r="BQ788" t="s">
        <v>195</v>
      </c>
      <c r="BS788">
        <v>14627</v>
      </c>
      <c r="CD788" t="s">
        <v>195</v>
      </c>
      <c r="CM788" t="s">
        <v>5833</v>
      </c>
      <c r="CO788" t="s">
        <v>5832</v>
      </c>
      <c r="CP788" t="s">
        <v>5834</v>
      </c>
      <c r="CQ788" t="s">
        <v>247</v>
      </c>
      <c r="CS788" t="str">
        <f>"07650"</f>
        <v>07650</v>
      </c>
      <c r="CT788" t="s">
        <v>244</v>
      </c>
      <c r="CU788" t="s">
        <v>5835</v>
      </c>
      <c r="DM788" t="s">
        <v>5836</v>
      </c>
      <c r="DP788" t="s">
        <v>5834</v>
      </c>
      <c r="DQ788" t="s">
        <v>1150</v>
      </c>
      <c r="DR788" t="s">
        <v>5837</v>
      </c>
      <c r="DS788" t="str">
        <f>"07650"</f>
        <v>07650</v>
      </c>
      <c r="DT788" t="s">
        <v>226</v>
      </c>
      <c r="DU788">
        <v>2012503849</v>
      </c>
      <c r="DX788" t="s">
        <v>5838</v>
      </c>
      <c r="DY788" t="s">
        <v>375</v>
      </c>
    </row>
    <row r="789" spans="1:151" x14ac:dyDescent="0.2">
      <c r="A789">
        <v>45870</v>
      </c>
      <c r="B789" t="s">
        <v>5839</v>
      </c>
      <c r="C789" t="s">
        <v>5826</v>
      </c>
      <c r="E789" t="s">
        <v>5840</v>
      </c>
      <c r="F789" t="s">
        <v>171</v>
      </c>
      <c r="G789" t="str">
        <f>"0"</f>
        <v>0</v>
      </c>
      <c r="H789" s="1">
        <v>38386</v>
      </c>
      <c r="I789" t="s">
        <v>173</v>
      </c>
      <c r="K789" t="s">
        <v>5841</v>
      </c>
      <c r="L789" t="s">
        <v>2552</v>
      </c>
      <c r="M789" t="s">
        <v>306</v>
      </c>
      <c r="N789">
        <v>2025</v>
      </c>
      <c r="O789" t="s">
        <v>2065</v>
      </c>
      <c r="P789" t="s">
        <v>178</v>
      </c>
      <c r="Q789" t="s">
        <v>172</v>
      </c>
      <c r="R789" t="s">
        <v>510</v>
      </c>
      <c r="S789">
        <v>32520644</v>
      </c>
      <c r="BM789" t="s">
        <v>1488</v>
      </c>
    </row>
    <row r="790" spans="1:151" x14ac:dyDescent="0.2">
      <c r="A790">
        <v>19442</v>
      </c>
      <c r="B790" t="s">
        <v>5842</v>
      </c>
      <c r="C790" t="s">
        <v>5843</v>
      </c>
      <c r="E790" t="s">
        <v>5844</v>
      </c>
      <c r="F790" t="s">
        <v>171</v>
      </c>
      <c r="G790" t="s">
        <v>172</v>
      </c>
      <c r="H790" s="1">
        <v>34072</v>
      </c>
      <c r="I790" t="s">
        <v>173</v>
      </c>
      <c r="K790" t="s">
        <v>515</v>
      </c>
      <c r="L790" t="s">
        <v>516</v>
      </c>
      <c r="M790" t="s">
        <v>176</v>
      </c>
      <c r="N790">
        <v>2017</v>
      </c>
      <c r="O790" t="s">
        <v>177</v>
      </c>
      <c r="P790" t="s">
        <v>178</v>
      </c>
      <c r="Q790" t="s">
        <v>172</v>
      </c>
      <c r="S790">
        <v>28897446</v>
      </c>
      <c r="T790" t="s">
        <v>355</v>
      </c>
      <c r="U790" t="s">
        <v>180</v>
      </c>
      <c r="V790" s="2">
        <v>43240</v>
      </c>
      <c r="W790" t="s">
        <v>5845</v>
      </c>
      <c r="X790" t="s">
        <v>5846</v>
      </c>
      <c r="Y790" t="s">
        <v>182</v>
      </c>
      <c r="Z790" t="s">
        <v>183</v>
      </c>
      <c r="AA790">
        <v>2018</v>
      </c>
      <c r="AB790">
        <v>2018</v>
      </c>
      <c r="AC790" t="s">
        <v>293</v>
      </c>
      <c r="AD790" t="s">
        <v>185</v>
      </c>
      <c r="AS790">
        <v>3.33</v>
      </c>
      <c r="AT790" t="s">
        <v>188</v>
      </c>
      <c r="AU790" t="s">
        <v>189</v>
      </c>
      <c r="AV790" t="s">
        <v>190</v>
      </c>
      <c r="AW790" t="s">
        <v>191</v>
      </c>
      <c r="BM790" t="s">
        <v>887</v>
      </c>
      <c r="BN790" t="s">
        <v>5847</v>
      </c>
      <c r="BP790" t="s">
        <v>194</v>
      </c>
      <c r="BQ790" t="s">
        <v>195</v>
      </c>
      <c r="BS790">
        <v>14627</v>
      </c>
      <c r="BT790" t="s">
        <v>196</v>
      </c>
      <c r="BU790">
        <v>5853585455</v>
      </c>
      <c r="CM790" t="s">
        <v>2184</v>
      </c>
      <c r="CN790" t="s">
        <v>487</v>
      </c>
      <c r="CP790" t="s">
        <v>194</v>
      </c>
      <c r="CQ790" t="s">
        <v>195</v>
      </c>
      <c r="CS790">
        <v>14627</v>
      </c>
      <c r="CT790" t="s">
        <v>196</v>
      </c>
      <c r="CU790">
        <v>5513585455</v>
      </c>
    </row>
    <row r="791" spans="1:151" x14ac:dyDescent="0.2">
      <c r="A791">
        <v>33548</v>
      </c>
      <c r="B791" t="s">
        <v>5848</v>
      </c>
      <c r="C791" t="s">
        <v>5849</v>
      </c>
      <c r="D791" t="s">
        <v>5850</v>
      </c>
      <c r="E791" t="s">
        <v>5851</v>
      </c>
      <c r="F791" t="s">
        <v>171</v>
      </c>
      <c r="G791" t="s">
        <v>172</v>
      </c>
      <c r="H791" s="1">
        <v>36603</v>
      </c>
      <c r="I791" t="s">
        <v>221</v>
      </c>
      <c r="K791" t="s">
        <v>5732</v>
      </c>
      <c r="L791" t="s">
        <v>5733</v>
      </c>
      <c r="M791" t="s">
        <v>205</v>
      </c>
      <c r="N791">
        <v>2020</v>
      </c>
      <c r="O791" t="s">
        <v>455</v>
      </c>
      <c r="P791" t="s">
        <v>178</v>
      </c>
      <c r="Q791" t="s">
        <v>172</v>
      </c>
      <c r="S791">
        <v>31401135</v>
      </c>
      <c r="T791" t="s">
        <v>2189</v>
      </c>
      <c r="U791" t="s">
        <v>424</v>
      </c>
      <c r="Y791" t="str">
        <f>"01AS"</f>
        <v>01AS</v>
      </c>
      <c r="Z791" t="s">
        <v>499</v>
      </c>
      <c r="AA791" t="s">
        <v>228</v>
      </c>
      <c r="AB791" t="s">
        <v>229</v>
      </c>
      <c r="AC791" t="s">
        <v>4871</v>
      </c>
      <c r="AD791" t="s">
        <v>185</v>
      </c>
      <c r="AM791" t="s">
        <v>1049</v>
      </c>
      <c r="AS791">
        <v>3.52</v>
      </c>
      <c r="AT791" t="s">
        <v>429</v>
      </c>
      <c r="AU791" t="s">
        <v>235</v>
      </c>
      <c r="AV791" t="s">
        <v>236</v>
      </c>
      <c r="AW791" t="s">
        <v>430</v>
      </c>
      <c r="BM791" t="s">
        <v>5852</v>
      </c>
      <c r="BN791" t="s">
        <v>239</v>
      </c>
      <c r="BO791" t="s">
        <v>5853</v>
      </c>
      <c r="BP791" t="s">
        <v>241</v>
      </c>
      <c r="BQ791" t="s">
        <v>195</v>
      </c>
      <c r="BS791">
        <v>14627</v>
      </c>
      <c r="CD791" t="s">
        <v>195</v>
      </c>
      <c r="CM791" t="s">
        <v>5854</v>
      </c>
      <c r="CO791" t="s">
        <v>5853</v>
      </c>
      <c r="CQ791" t="s">
        <v>5855</v>
      </c>
      <c r="CS791">
        <v>2191</v>
      </c>
      <c r="CT791" t="s">
        <v>3375</v>
      </c>
      <c r="CU791" t="s">
        <v>5856</v>
      </c>
    </row>
    <row r="792" spans="1:151" x14ac:dyDescent="0.2">
      <c r="A792">
        <v>27475</v>
      </c>
      <c r="B792" t="s">
        <v>5848</v>
      </c>
      <c r="C792" t="s">
        <v>5849</v>
      </c>
      <c r="D792" t="s">
        <v>5850</v>
      </c>
      <c r="E792" t="s">
        <v>5851</v>
      </c>
      <c r="F792" t="s">
        <v>171</v>
      </c>
      <c r="G792" t="s">
        <v>172</v>
      </c>
      <c r="H792" s="1">
        <v>36603</v>
      </c>
      <c r="I792" t="s">
        <v>221</v>
      </c>
      <c r="K792" t="s">
        <v>439</v>
      </c>
      <c r="L792" t="s">
        <v>175</v>
      </c>
      <c r="M792" t="s">
        <v>224</v>
      </c>
      <c r="N792">
        <v>2019</v>
      </c>
      <c r="O792" t="s">
        <v>279</v>
      </c>
      <c r="P792" t="s">
        <v>363</v>
      </c>
      <c r="Q792" t="s">
        <v>172</v>
      </c>
      <c r="S792">
        <v>31401135</v>
      </c>
      <c r="T792" t="s">
        <v>2189</v>
      </c>
      <c r="U792" t="s">
        <v>424</v>
      </c>
      <c r="Y792" t="str">
        <f>"01AS"</f>
        <v>01AS</v>
      </c>
      <c r="Z792" t="s">
        <v>499</v>
      </c>
      <c r="AA792" t="s">
        <v>228</v>
      </c>
      <c r="AB792" t="s">
        <v>229</v>
      </c>
      <c r="AC792" t="s">
        <v>4871</v>
      </c>
      <c r="AD792" t="s">
        <v>185</v>
      </c>
      <c r="AM792" t="s">
        <v>1049</v>
      </c>
      <c r="AS792">
        <v>3.52</v>
      </c>
      <c r="AT792" t="s">
        <v>429</v>
      </c>
      <c r="AU792" t="s">
        <v>235</v>
      </c>
      <c r="AV792" t="s">
        <v>236</v>
      </c>
      <c r="AW792" t="s">
        <v>430</v>
      </c>
      <c r="BM792" t="s">
        <v>5852</v>
      </c>
      <c r="BN792" t="s">
        <v>239</v>
      </c>
      <c r="BO792" t="s">
        <v>5853</v>
      </c>
      <c r="BP792" t="s">
        <v>241</v>
      </c>
      <c r="BQ792" t="s">
        <v>195</v>
      </c>
      <c r="BS792">
        <v>14627</v>
      </c>
      <c r="CD792" t="s">
        <v>195</v>
      </c>
      <c r="CM792" t="s">
        <v>5854</v>
      </c>
      <c r="CO792" t="s">
        <v>5853</v>
      </c>
      <c r="CQ792" t="s">
        <v>5855</v>
      </c>
      <c r="CS792">
        <v>2191</v>
      </c>
      <c r="CT792" t="s">
        <v>3375</v>
      </c>
      <c r="CU792" t="s">
        <v>5856</v>
      </c>
    </row>
    <row r="793" spans="1:151" x14ac:dyDescent="0.2">
      <c r="A793">
        <v>26298</v>
      </c>
      <c r="B793" t="s">
        <v>3554</v>
      </c>
      <c r="C793" t="s">
        <v>5857</v>
      </c>
      <c r="D793" t="s">
        <v>5858</v>
      </c>
      <c r="E793" t="s">
        <v>5859</v>
      </c>
      <c r="F793" t="s">
        <v>171</v>
      </c>
      <c r="G793" t="s">
        <v>172</v>
      </c>
      <c r="H793" s="1">
        <v>36265</v>
      </c>
      <c r="I793" t="s">
        <v>173</v>
      </c>
      <c r="K793" t="s">
        <v>515</v>
      </c>
      <c r="L793" t="s">
        <v>516</v>
      </c>
      <c r="M793" t="s">
        <v>176</v>
      </c>
      <c r="N793">
        <v>2019</v>
      </c>
      <c r="O793" t="s">
        <v>482</v>
      </c>
      <c r="P793" t="s">
        <v>178</v>
      </c>
      <c r="Q793" t="s">
        <v>172</v>
      </c>
      <c r="S793">
        <v>30655096</v>
      </c>
      <c r="T793" t="s">
        <v>196</v>
      </c>
      <c r="W793" t="s">
        <v>5860</v>
      </c>
      <c r="X793">
        <v>7169577951</v>
      </c>
      <c r="Y793" t="s">
        <v>186</v>
      </c>
      <c r="Z793" t="s">
        <v>183</v>
      </c>
      <c r="AA793">
        <v>2021</v>
      </c>
      <c r="AB793">
        <v>2021</v>
      </c>
      <c r="AC793" t="s">
        <v>293</v>
      </c>
      <c r="AD793" t="s">
        <v>172</v>
      </c>
      <c r="AS793">
        <v>3.36</v>
      </c>
      <c r="AT793" t="s">
        <v>188</v>
      </c>
      <c r="AU793" t="s">
        <v>189</v>
      </c>
      <c r="AV793" t="s">
        <v>190</v>
      </c>
      <c r="AW793" t="s">
        <v>264</v>
      </c>
      <c r="BM793" t="s">
        <v>5861</v>
      </c>
      <c r="BN793" t="s">
        <v>193</v>
      </c>
      <c r="BP793" t="s">
        <v>194</v>
      </c>
      <c r="BQ793" t="s">
        <v>195</v>
      </c>
      <c r="BS793">
        <v>14627</v>
      </c>
      <c r="BT793" t="s">
        <v>196</v>
      </c>
      <c r="BU793">
        <v>7164185248</v>
      </c>
      <c r="BZ793" t="s">
        <v>5862</v>
      </c>
      <c r="CC793" t="s">
        <v>1789</v>
      </c>
      <c r="CD793" t="s">
        <v>195</v>
      </c>
      <c r="CF793">
        <v>14228</v>
      </c>
      <c r="CG793" t="s">
        <v>196</v>
      </c>
      <c r="CH793">
        <v>7164185248</v>
      </c>
      <c r="CM793" t="s">
        <v>5863</v>
      </c>
      <c r="CP793" t="s">
        <v>194</v>
      </c>
      <c r="CQ793" t="s">
        <v>195</v>
      </c>
      <c r="CS793">
        <v>14627</v>
      </c>
      <c r="CT793" t="s">
        <v>196</v>
      </c>
      <c r="CU793">
        <v>7164185248</v>
      </c>
      <c r="ED793" t="s">
        <v>195</v>
      </c>
      <c r="EG793" t="s">
        <v>196</v>
      </c>
      <c r="EH793">
        <v>7164185248</v>
      </c>
      <c r="EM793" t="s">
        <v>5862</v>
      </c>
      <c r="EP793" t="s">
        <v>1789</v>
      </c>
      <c r="EQ793" t="s">
        <v>195</v>
      </c>
      <c r="ES793">
        <v>14228</v>
      </c>
      <c r="ET793" t="s">
        <v>196</v>
      </c>
      <c r="EU793">
        <v>7164185248</v>
      </c>
    </row>
    <row r="794" spans="1:151" x14ac:dyDescent="0.2">
      <c r="A794">
        <v>12477</v>
      </c>
      <c r="B794" t="s">
        <v>5864</v>
      </c>
      <c r="C794" t="s">
        <v>5865</v>
      </c>
      <c r="E794" t="s">
        <v>5866</v>
      </c>
      <c r="F794" t="s">
        <v>171</v>
      </c>
      <c r="G794" t="s">
        <v>172</v>
      </c>
      <c r="H794" s="1">
        <v>35222</v>
      </c>
      <c r="I794" t="s">
        <v>173</v>
      </c>
      <c r="K794" t="s">
        <v>439</v>
      </c>
      <c r="L794" t="s">
        <v>175</v>
      </c>
      <c r="M794" t="s">
        <v>224</v>
      </c>
      <c r="N794">
        <v>2015</v>
      </c>
      <c r="O794" t="s">
        <v>692</v>
      </c>
      <c r="P794" t="s">
        <v>363</v>
      </c>
      <c r="Q794" t="s">
        <v>172</v>
      </c>
      <c r="S794">
        <v>28845560</v>
      </c>
      <c r="T794" t="s">
        <v>196</v>
      </c>
      <c r="W794" t="s">
        <v>5867</v>
      </c>
      <c r="X794">
        <v>3476817788</v>
      </c>
      <c r="Y794" t="s">
        <v>182</v>
      </c>
      <c r="Z794" t="s">
        <v>183</v>
      </c>
      <c r="AA794">
        <v>2018</v>
      </c>
      <c r="AB794">
        <v>2018</v>
      </c>
      <c r="AC794" t="s">
        <v>752</v>
      </c>
      <c r="AD794" t="s">
        <v>185</v>
      </c>
      <c r="AS794" t="str">
        <f>"0"</f>
        <v>0</v>
      </c>
      <c r="AT794" t="s">
        <v>188</v>
      </c>
      <c r="AU794" t="s">
        <v>189</v>
      </c>
      <c r="AV794" t="s">
        <v>190</v>
      </c>
      <c r="AW794" t="s">
        <v>715</v>
      </c>
      <c r="BM794" t="s">
        <v>5868</v>
      </c>
      <c r="BN794" t="s">
        <v>5869</v>
      </c>
      <c r="BP794" t="s">
        <v>194</v>
      </c>
      <c r="BQ794" t="s">
        <v>195</v>
      </c>
      <c r="BS794">
        <v>14627</v>
      </c>
      <c r="BT794" t="s">
        <v>196</v>
      </c>
      <c r="BU794">
        <v>3476818322</v>
      </c>
      <c r="BZ794" t="s">
        <v>5870</v>
      </c>
      <c r="CC794" t="s">
        <v>973</v>
      </c>
      <c r="CD794" t="s">
        <v>195</v>
      </c>
      <c r="CF794">
        <v>10002</v>
      </c>
      <c r="CG794" t="s">
        <v>196</v>
      </c>
      <c r="CH794">
        <v>3476818322</v>
      </c>
      <c r="CM794" t="s">
        <v>5871</v>
      </c>
      <c r="CN794" t="s">
        <v>5872</v>
      </c>
      <c r="CP794" t="s">
        <v>973</v>
      </c>
      <c r="CQ794" t="s">
        <v>195</v>
      </c>
      <c r="CS794">
        <v>10002</v>
      </c>
      <c r="CT794" t="s">
        <v>196</v>
      </c>
      <c r="CU794">
        <v>3476818322</v>
      </c>
      <c r="EM794" t="s">
        <v>5870</v>
      </c>
      <c r="EP794" t="s">
        <v>973</v>
      </c>
      <c r="EQ794" t="s">
        <v>195</v>
      </c>
      <c r="ES794">
        <v>10002</v>
      </c>
      <c r="ET794" t="s">
        <v>196</v>
      </c>
      <c r="EU794">
        <v>3476818322</v>
      </c>
    </row>
    <row r="795" spans="1:151" x14ac:dyDescent="0.2">
      <c r="A795">
        <v>18993</v>
      </c>
      <c r="B795" t="s">
        <v>4977</v>
      </c>
      <c r="C795" t="s">
        <v>5865</v>
      </c>
      <c r="E795" t="s">
        <v>5873</v>
      </c>
      <c r="F795" t="s">
        <v>171</v>
      </c>
      <c r="G795" t="s">
        <v>172</v>
      </c>
      <c r="H795" s="1">
        <v>35035</v>
      </c>
      <c r="I795" t="s">
        <v>173</v>
      </c>
      <c r="K795" t="s">
        <v>5037</v>
      </c>
      <c r="L795" t="s">
        <v>318</v>
      </c>
      <c r="M795" t="s">
        <v>306</v>
      </c>
      <c r="N795">
        <v>2016</v>
      </c>
      <c r="O795" t="s">
        <v>380</v>
      </c>
      <c r="P795" t="s">
        <v>178</v>
      </c>
      <c r="Q795" t="s">
        <v>172</v>
      </c>
      <c r="S795">
        <v>28713555</v>
      </c>
      <c r="T795" t="s">
        <v>196</v>
      </c>
      <c r="W795" t="s">
        <v>5874</v>
      </c>
      <c r="X795">
        <v>7814491650</v>
      </c>
      <c r="Y795" t="s">
        <v>186</v>
      </c>
      <c r="Z795" t="s">
        <v>282</v>
      </c>
      <c r="AA795">
        <v>2018</v>
      </c>
      <c r="AB795">
        <v>2018</v>
      </c>
      <c r="AC795" t="s">
        <v>1950</v>
      </c>
      <c r="AD795" t="s">
        <v>185</v>
      </c>
      <c r="AM795" t="s">
        <v>397</v>
      </c>
      <c r="AN795" t="s">
        <v>208</v>
      </c>
      <c r="AS795">
        <v>3.59</v>
      </c>
      <c r="AT795" t="s">
        <v>188</v>
      </c>
      <c r="AU795" t="s">
        <v>189</v>
      </c>
      <c r="AV795" t="s">
        <v>190</v>
      </c>
      <c r="AW795" t="s">
        <v>715</v>
      </c>
      <c r="BM795" t="s">
        <v>5875</v>
      </c>
      <c r="BN795" t="s">
        <v>193</v>
      </c>
      <c r="BP795" t="s">
        <v>194</v>
      </c>
      <c r="BQ795" t="s">
        <v>195</v>
      </c>
      <c r="BS795">
        <v>14627</v>
      </c>
      <c r="BT795" t="s">
        <v>196</v>
      </c>
      <c r="BU795">
        <v>3392255640</v>
      </c>
      <c r="BZ795" t="s">
        <v>5876</v>
      </c>
      <c r="CC795" t="s">
        <v>5877</v>
      </c>
      <c r="CD795" t="s">
        <v>401</v>
      </c>
      <c r="CF795" t="str">
        <f>"02492"</f>
        <v>02492</v>
      </c>
      <c r="CG795" t="s">
        <v>196</v>
      </c>
      <c r="CH795">
        <v>3392255640</v>
      </c>
      <c r="CM795" t="s">
        <v>5878</v>
      </c>
      <c r="CP795" t="s">
        <v>194</v>
      </c>
      <c r="CQ795" t="s">
        <v>195</v>
      </c>
      <c r="CS795" t="str">
        <f>"02492"</f>
        <v>02492</v>
      </c>
      <c r="CT795" t="s">
        <v>196</v>
      </c>
      <c r="CU795">
        <v>3392255649</v>
      </c>
      <c r="ED795" t="s">
        <v>401</v>
      </c>
      <c r="EG795" t="s">
        <v>196</v>
      </c>
      <c r="EH795">
        <v>3392255640</v>
      </c>
      <c r="EM795" t="s">
        <v>5876</v>
      </c>
      <c r="EP795" t="s">
        <v>5877</v>
      </c>
      <c r="EQ795" t="s">
        <v>401</v>
      </c>
      <c r="ES795" t="str">
        <f>"02492"</f>
        <v>02492</v>
      </c>
      <c r="ET795" t="s">
        <v>196</v>
      </c>
      <c r="EU795">
        <v>3392255640</v>
      </c>
    </row>
    <row r="796" spans="1:151" x14ac:dyDescent="0.2">
      <c r="A796">
        <v>20946</v>
      </c>
      <c r="B796" t="s">
        <v>5879</v>
      </c>
      <c r="C796" t="s">
        <v>5865</v>
      </c>
      <c r="D796" t="s">
        <v>5880</v>
      </c>
      <c r="E796" t="s">
        <v>5881</v>
      </c>
      <c r="F796" t="s">
        <v>171</v>
      </c>
      <c r="G796" t="s">
        <v>172</v>
      </c>
      <c r="H796" s="1">
        <v>31340</v>
      </c>
      <c r="I796" t="s">
        <v>173</v>
      </c>
      <c r="K796" t="s">
        <v>867</v>
      </c>
      <c r="L796" t="s">
        <v>868</v>
      </c>
      <c r="M796" t="s">
        <v>224</v>
      </c>
      <c r="N796">
        <v>2017</v>
      </c>
      <c r="O796" t="s">
        <v>441</v>
      </c>
      <c r="P796" t="s">
        <v>178</v>
      </c>
      <c r="Q796" t="s">
        <v>172</v>
      </c>
      <c r="S796">
        <v>27369081</v>
      </c>
      <c r="T796" t="s">
        <v>5882</v>
      </c>
      <c r="U796" t="s">
        <v>180</v>
      </c>
      <c r="V796" s="2">
        <v>41049</v>
      </c>
      <c r="W796" t="s">
        <v>5883</v>
      </c>
      <c r="X796">
        <v>5859819159</v>
      </c>
      <c r="Y796" t="s">
        <v>802</v>
      </c>
      <c r="Z796" t="s">
        <v>803</v>
      </c>
      <c r="AA796" t="s">
        <v>615</v>
      </c>
      <c r="AB796" t="s">
        <v>259</v>
      </c>
      <c r="AC796" t="s">
        <v>5884</v>
      </c>
      <c r="AD796" t="s">
        <v>185</v>
      </c>
      <c r="AS796" t="str">
        <f>"0"</f>
        <v>0</v>
      </c>
      <c r="AT796" t="s">
        <v>188</v>
      </c>
      <c r="AU796" t="s">
        <v>647</v>
      </c>
      <c r="AV796" t="s">
        <v>4528</v>
      </c>
      <c r="AW796" t="s">
        <v>191</v>
      </c>
      <c r="BM796" t="s">
        <v>5885</v>
      </c>
      <c r="BP796" t="s">
        <v>194</v>
      </c>
      <c r="BQ796" t="s">
        <v>195</v>
      </c>
      <c r="BS796">
        <v>14604</v>
      </c>
      <c r="BT796" t="s">
        <v>196</v>
      </c>
      <c r="BU796">
        <v>5859819159</v>
      </c>
      <c r="CM796" t="s">
        <v>5885</v>
      </c>
      <c r="CN796" t="s">
        <v>5886</v>
      </c>
      <c r="CP796" t="s">
        <v>194</v>
      </c>
      <c r="CQ796" t="s">
        <v>195</v>
      </c>
      <c r="CS796">
        <v>14604</v>
      </c>
      <c r="CT796" t="s">
        <v>196</v>
      </c>
      <c r="CU796">
        <v>5859819159</v>
      </c>
    </row>
    <row r="797" spans="1:151" x14ac:dyDescent="0.2">
      <c r="A797">
        <v>34102</v>
      </c>
      <c r="B797" t="s">
        <v>5887</v>
      </c>
      <c r="C797" t="s">
        <v>5865</v>
      </c>
      <c r="E797" t="s">
        <v>5888</v>
      </c>
      <c r="F797" t="s">
        <v>171</v>
      </c>
      <c r="G797" t="s">
        <v>172</v>
      </c>
      <c r="H797" s="1">
        <v>36275</v>
      </c>
      <c r="I797" t="s">
        <v>173</v>
      </c>
      <c r="K797" t="s">
        <v>1377</v>
      </c>
      <c r="L797" t="s">
        <v>1378</v>
      </c>
      <c r="M797" t="s">
        <v>306</v>
      </c>
      <c r="N797">
        <v>2020</v>
      </c>
      <c r="O797" t="s">
        <v>1379</v>
      </c>
      <c r="P797" t="s">
        <v>509</v>
      </c>
      <c r="Q797" t="s">
        <v>172</v>
      </c>
      <c r="S797">
        <v>30812215</v>
      </c>
      <c r="T797" t="s">
        <v>5889</v>
      </c>
      <c r="U797" t="s">
        <v>424</v>
      </c>
      <c r="Y797" t="str">
        <f>"04HSEAS"</f>
        <v>04HSEAS</v>
      </c>
      <c r="Z797" t="s">
        <v>499</v>
      </c>
      <c r="AA797" t="s">
        <v>320</v>
      </c>
      <c r="AB797" t="s">
        <v>321</v>
      </c>
      <c r="AC797" t="s">
        <v>535</v>
      </c>
      <c r="AD797" t="s">
        <v>185</v>
      </c>
      <c r="AM797" t="s">
        <v>5890</v>
      </c>
      <c r="AS797">
        <v>3.48</v>
      </c>
      <c r="AT797" t="s">
        <v>1261</v>
      </c>
      <c r="AU797" t="s">
        <v>235</v>
      </c>
      <c r="AV797" t="s">
        <v>236</v>
      </c>
      <c r="AW797" t="s">
        <v>430</v>
      </c>
      <c r="BM797" t="s">
        <v>4629</v>
      </c>
      <c r="BN797" t="s">
        <v>239</v>
      </c>
      <c r="BO797" t="s">
        <v>4702</v>
      </c>
      <c r="BP797" t="s">
        <v>241</v>
      </c>
      <c r="BQ797" t="s">
        <v>195</v>
      </c>
      <c r="BS797">
        <v>14627</v>
      </c>
      <c r="CA797" t="s">
        <v>5891</v>
      </c>
      <c r="CD797" t="s">
        <v>195</v>
      </c>
      <c r="CM797" t="s">
        <v>5892</v>
      </c>
      <c r="CN797" t="s">
        <v>5891</v>
      </c>
      <c r="CO797" t="s">
        <v>4702</v>
      </c>
      <c r="CP797" t="s">
        <v>4702</v>
      </c>
      <c r="CQ797" t="s">
        <v>4705</v>
      </c>
      <c r="CS797">
        <v>201100</v>
      </c>
      <c r="CT797" t="s">
        <v>1382</v>
      </c>
      <c r="CU797" t="s">
        <v>5893</v>
      </c>
    </row>
    <row r="798" spans="1:151" x14ac:dyDescent="0.2">
      <c r="A798">
        <v>42016</v>
      </c>
      <c r="B798" t="s">
        <v>5894</v>
      </c>
      <c r="C798" t="s">
        <v>5895</v>
      </c>
      <c r="D798" t="s">
        <v>5896</v>
      </c>
      <c r="E798" t="s">
        <v>5897</v>
      </c>
      <c r="F798" t="s">
        <v>171</v>
      </c>
      <c r="G798" t="str">
        <f>"0"</f>
        <v>0</v>
      </c>
      <c r="H798" s="1">
        <v>37388</v>
      </c>
      <c r="I798" t="s">
        <v>221</v>
      </c>
      <c r="K798" t="s">
        <v>632</v>
      </c>
      <c r="L798" t="s">
        <v>633</v>
      </c>
      <c r="M798" t="s">
        <v>306</v>
      </c>
      <c r="N798">
        <v>2024</v>
      </c>
      <c r="O798" t="s">
        <v>710</v>
      </c>
      <c r="P798" t="s">
        <v>178</v>
      </c>
      <c r="Q798" t="s">
        <v>172</v>
      </c>
      <c r="S798">
        <v>31838993</v>
      </c>
      <c r="T798" t="s">
        <v>226</v>
      </c>
      <c r="Y798" t="str">
        <f>"01AS"</f>
        <v>01AS</v>
      </c>
      <c r="Z798" t="s">
        <v>227</v>
      </c>
      <c r="AA798" t="s">
        <v>320</v>
      </c>
      <c r="AB798" t="s">
        <v>321</v>
      </c>
      <c r="AC798" t="s">
        <v>1237</v>
      </c>
      <c r="AD798" t="s">
        <v>185</v>
      </c>
      <c r="AS798">
        <v>3.45</v>
      </c>
      <c r="AU798" t="s">
        <v>472</v>
      </c>
      <c r="AV798" t="s">
        <v>1777</v>
      </c>
      <c r="AW798" t="s">
        <v>715</v>
      </c>
      <c r="BO798" t="s">
        <v>5898</v>
      </c>
      <c r="BQ798" t="s">
        <v>195</v>
      </c>
      <c r="CD798" t="s">
        <v>195</v>
      </c>
      <c r="CM798" t="s">
        <v>5899</v>
      </c>
      <c r="CO798" t="s">
        <v>5898</v>
      </c>
      <c r="CP798" t="s">
        <v>5900</v>
      </c>
      <c r="CQ798" t="s">
        <v>4463</v>
      </c>
      <c r="CS798" t="str">
        <f>"06033-1316"</f>
        <v>06033-1316</v>
      </c>
      <c r="CT798" t="s">
        <v>244</v>
      </c>
      <c r="CU798" t="s">
        <v>5901</v>
      </c>
    </row>
    <row r="799" spans="1:151" x14ac:dyDescent="0.2">
      <c r="A799">
        <v>42114</v>
      </c>
      <c r="B799" t="s">
        <v>5902</v>
      </c>
      <c r="C799" t="s">
        <v>5903</v>
      </c>
      <c r="E799" t="s">
        <v>5904</v>
      </c>
      <c r="F799" t="s">
        <v>171</v>
      </c>
      <c r="G799" t="str">
        <f>"0"</f>
        <v>0</v>
      </c>
      <c r="H799" s="1">
        <v>38476</v>
      </c>
      <c r="I799" t="s">
        <v>221</v>
      </c>
      <c r="K799" t="s">
        <v>453</v>
      </c>
      <c r="L799" t="s">
        <v>2757</v>
      </c>
      <c r="M799" t="s">
        <v>205</v>
      </c>
      <c r="N799">
        <v>2024</v>
      </c>
      <c r="O799" t="s">
        <v>2271</v>
      </c>
      <c r="P799" t="s">
        <v>178</v>
      </c>
      <c r="Q799" t="s">
        <v>172</v>
      </c>
      <c r="S799">
        <v>32495171</v>
      </c>
      <c r="T799" t="s">
        <v>226</v>
      </c>
      <c r="Y799" t="str">
        <f>"01AS"</f>
        <v>01AS</v>
      </c>
      <c r="Z799" t="s">
        <v>227</v>
      </c>
      <c r="AA799" t="s">
        <v>833</v>
      </c>
      <c r="AB799" t="s">
        <v>834</v>
      </c>
      <c r="AC799" t="s">
        <v>656</v>
      </c>
      <c r="AD799" t="s">
        <v>172</v>
      </c>
      <c r="AS799">
        <v>3.53</v>
      </c>
      <c r="AU799" t="s">
        <v>472</v>
      </c>
      <c r="AV799" t="s">
        <v>473</v>
      </c>
      <c r="AW799" t="s">
        <v>264</v>
      </c>
      <c r="BM799" t="s">
        <v>5905</v>
      </c>
      <c r="BN799" t="s">
        <v>239</v>
      </c>
      <c r="BO799" t="s">
        <v>5906</v>
      </c>
      <c r="BP799" t="s">
        <v>241</v>
      </c>
      <c r="BQ799" t="s">
        <v>195</v>
      </c>
      <c r="BS799">
        <v>14627</v>
      </c>
      <c r="CD799" t="s">
        <v>195</v>
      </c>
      <c r="CM799" t="s">
        <v>5907</v>
      </c>
      <c r="CO799" t="s">
        <v>5906</v>
      </c>
      <c r="CP799" t="s">
        <v>5908</v>
      </c>
      <c r="CQ799" t="s">
        <v>247</v>
      </c>
      <c r="CS799" t="s">
        <v>5909</v>
      </c>
      <c r="CT799" t="s">
        <v>244</v>
      </c>
      <c r="CU799" t="s">
        <v>5910</v>
      </c>
    </row>
    <row r="800" spans="1:151" x14ac:dyDescent="0.2">
      <c r="A800">
        <v>14587</v>
      </c>
      <c r="B800" t="s">
        <v>5911</v>
      </c>
      <c r="C800" t="s">
        <v>5912</v>
      </c>
      <c r="D800" t="s">
        <v>5913</v>
      </c>
      <c r="E800" t="s">
        <v>5914</v>
      </c>
      <c r="F800" t="s">
        <v>171</v>
      </c>
      <c r="G800" t="s">
        <v>172</v>
      </c>
      <c r="H800" s="1">
        <v>34647</v>
      </c>
      <c r="I800" t="s">
        <v>173</v>
      </c>
      <c r="K800" t="s">
        <v>3465</v>
      </c>
      <c r="M800" t="s">
        <v>176</v>
      </c>
      <c r="N800">
        <v>2016</v>
      </c>
      <c r="O800" t="s">
        <v>634</v>
      </c>
      <c r="P800" t="s">
        <v>363</v>
      </c>
      <c r="Q800" t="s">
        <v>172</v>
      </c>
      <c r="S800">
        <v>28238454</v>
      </c>
      <c r="T800" t="s">
        <v>196</v>
      </c>
      <c r="W800" t="s">
        <v>5915</v>
      </c>
      <c r="X800">
        <v>7167016922</v>
      </c>
      <c r="Y800" t="s">
        <v>182</v>
      </c>
      <c r="Z800" t="s">
        <v>183</v>
      </c>
      <c r="AA800">
        <v>2017</v>
      </c>
      <c r="AB800">
        <v>2017</v>
      </c>
      <c r="AC800" t="s">
        <v>208</v>
      </c>
      <c r="AD800" t="s">
        <v>185</v>
      </c>
      <c r="AS800">
        <v>2.5499999999999998</v>
      </c>
      <c r="AT800" t="s">
        <v>188</v>
      </c>
      <c r="AU800" t="s">
        <v>189</v>
      </c>
      <c r="AV800" t="s">
        <v>190</v>
      </c>
      <c r="AW800" t="s">
        <v>715</v>
      </c>
      <c r="BM800" t="s">
        <v>5916</v>
      </c>
      <c r="BN800" t="s">
        <v>487</v>
      </c>
      <c r="BP800" t="s">
        <v>194</v>
      </c>
      <c r="BQ800" t="s">
        <v>195</v>
      </c>
      <c r="BS800">
        <v>14627</v>
      </c>
      <c r="BT800" t="s">
        <v>196</v>
      </c>
      <c r="BU800">
        <v>7167481811</v>
      </c>
      <c r="BZ800" t="s">
        <v>5917</v>
      </c>
      <c r="CC800" t="s">
        <v>5918</v>
      </c>
      <c r="CD800" t="s">
        <v>195</v>
      </c>
      <c r="CF800">
        <v>14221</v>
      </c>
      <c r="CG800" t="s">
        <v>196</v>
      </c>
      <c r="CH800">
        <v>7167016922</v>
      </c>
      <c r="CM800" t="s">
        <v>2027</v>
      </c>
      <c r="CN800" t="s">
        <v>487</v>
      </c>
      <c r="CP800" t="s">
        <v>194</v>
      </c>
      <c r="CQ800" t="s">
        <v>195</v>
      </c>
      <c r="CS800">
        <v>14627</v>
      </c>
      <c r="CT800" t="s">
        <v>196</v>
      </c>
      <c r="CU800">
        <v>7167481811</v>
      </c>
      <c r="EM800" t="s">
        <v>5917</v>
      </c>
      <c r="EP800" t="s">
        <v>5918</v>
      </c>
      <c r="EQ800" t="s">
        <v>195</v>
      </c>
      <c r="ES800">
        <v>14221</v>
      </c>
      <c r="ET800" t="s">
        <v>196</v>
      </c>
      <c r="EU800">
        <v>7167016922</v>
      </c>
    </row>
    <row r="801" spans="1:151" x14ac:dyDescent="0.2">
      <c r="A801">
        <v>25731</v>
      </c>
      <c r="B801" t="s">
        <v>5919</v>
      </c>
      <c r="C801" t="s">
        <v>5920</v>
      </c>
      <c r="E801" t="s">
        <v>5921</v>
      </c>
      <c r="F801" t="s">
        <v>171</v>
      </c>
      <c r="G801" t="str">
        <f>"0"</f>
        <v>0</v>
      </c>
      <c r="K801" t="s">
        <v>769</v>
      </c>
      <c r="L801" t="s">
        <v>770</v>
      </c>
      <c r="M801" t="s">
        <v>176</v>
      </c>
      <c r="N801">
        <v>2018</v>
      </c>
      <c r="O801" t="s">
        <v>612</v>
      </c>
      <c r="P801" t="s">
        <v>178</v>
      </c>
      <c r="Q801" t="s">
        <v>172</v>
      </c>
      <c r="S801">
        <v>27182130</v>
      </c>
      <c r="T801" t="s">
        <v>196</v>
      </c>
      <c r="Y801" t="s">
        <v>613</v>
      </c>
      <c r="Z801" t="s">
        <v>614</v>
      </c>
      <c r="AA801" t="s">
        <v>615</v>
      </c>
      <c r="AB801" t="s">
        <v>259</v>
      </c>
      <c r="AC801" t="s">
        <v>762</v>
      </c>
      <c r="AD801" t="s">
        <v>185</v>
      </c>
      <c r="AS801" t="str">
        <f>"0"</f>
        <v>0</v>
      </c>
      <c r="AT801" t="s">
        <v>188</v>
      </c>
      <c r="AU801" t="s">
        <v>189</v>
      </c>
      <c r="AV801" t="s">
        <v>190</v>
      </c>
      <c r="AW801" t="s">
        <v>715</v>
      </c>
      <c r="BM801" t="s">
        <v>5922</v>
      </c>
      <c r="BN801" t="s">
        <v>5923</v>
      </c>
      <c r="BP801" t="s">
        <v>973</v>
      </c>
      <c r="BQ801" t="s">
        <v>195</v>
      </c>
      <c r="BS801">
        <v>10003</v>
      </c>
      <c r="BT801" t="s">
        <v>196</v>
      </c>
      <c r="BU801">
        <v>9178367408</v>
      </c>
      <c r="BZ801" t="s">
        <v>5922</v>
      </c>
      <c r="CA801" t="s">
        <v>5923</v>
      </c>
      <c r="CC801" t="s">
        <v>973</v>
      </c>
      <c r="CD801" t="s">
        <v>195</v>
      </c>
      <c r="CF801">
        <v>10003</v>
      </c>
      <c r="CG801" t="s">
        <v>196</v>
      </c>
      <c r="CH801">
        <v>9178367408</v>
      </c>
      <c r="CM801" t="s">
        <v>5922</v>
      </c>
      <c r="CN801" t="s">
        <v>5923</v>
      </c>
      <c r="CP801" t="s">
        <v>973</v>
      </c>
      <c r="CQ801" t="s">
        <v>195</v>
      </c>
      <c r="CS801">
        <v>10003</v>
      </c>
      <c r="CT801" t="s">
        <v>196</v>
      </c>
      <c r="CU801">
        <v>9178367408</v>
      </c>
    </row>
    <row r="802" spans="1:151" x14ac:dyDescent="0.2">
      <c r="A802">
        <v>24674</v>
      </c>
      <c r="B802" t="s">
        <v>5924</v>
      </c>
      <c r="C802" t="s">
        <v>5925</v>
      </c>
      <c r="E802" t="s">
        <v>5926</v>
      </c>
      <c r="F802" t="s">
        <v>171</v>
      </c>
      <c r="H802" s="1">
        <v>21089</v>
      </c>
      <c r="K802" t="s">
        <v>882</v>
      </c>
      <c r="L802" t="s">
        <v>318</v>
      </c>
      <c r="M802" t="s">
        <v>255</v>
      </c>
      <c r="N802" t="s">
        <v>2166</v>
      </c>
      <c r="O802" t="s">
        <v>5927</v>
      </c>
      <c r="P802" t="s">
        <v>178</v>
      </c>
      <c r="Q802" t="s">
        <v>172</v>
      </c>
      <c r="S802">
        <v>29443024</v>
      </c>
      <c r="T802" t="s">
        <v>800</v>
      </c>
      <c r="U802" t="s">
        <v>180</v>
      </c>
      <c r="V802" s="2">
        <v>45169</v>
      </c>
      <c r="W802" t="s">
        <v>5928</v>
      </c>
      <c r="X802">
        <v>2023440580</v>
      </c>
      <c r="Y802" t="s">
        <v>186</v>
      </c>
      <c r="Z802" t="s">
        <v>5929</v>
      </c>
      <c r="AA802" t="s">
        <v>615</v>
      </c>
      <c r="AB802" t="s">
        <v>259</v>
      </c>
      <c r="AC802" t="s">
        <v>4115</v>
      </c>
      <c r="AD802" t="s">
        <v>185</v>
      </c>
      <c r="AS802" t="str">
        <f>"0"</f>
        <v>0</v>
      </c>
      <c r="AT802" t="s">
        <v>188</v>
      </c>
      <c r="AU802" t="s">
        <v>189</v>
      </c>
      <c r="AV802" t="s">
        <v>5930</v>
      </c>
      <c r="AW802" t="s">
        <v>191</v>
      </c>
      <c r="CM802" t="s">
        <v>5931</v>
      </c>
      <c r="CP802" t="s">
        <v>194</v>
      </c>
      <c r="CQ802" t="s">
        <v>195</v>
      </c>
      <c r="CS802">
        <v>14623</v>
      </c>
      <c r="CT802" t="s">
        <v>196</v>
      </c>
      <c r="CU802">
        <v>2023440580</v>
      </c>
    </row>
    <row r="803" spans="1:151" x14ac:dyDescent="0.2">
      <c r="A803">
        <v>26014</v>
      </c>
      <c r="B803" t="s">
        <v>3958</v>
      </c>
      <c r="C803" t="s">
        <v>5932</v>
      </c>
      <c r="E803" t="s">
        <v>5933</v>
      </c>
      <c r="F803" t="s">
        <v>171</v>
      </c>
      <c r="G803" t="s">
        <v>172</v>
      </c>
      <c r="H803" s="1">
        <v>35962</v>
      </c>
      <c r="I803" t="s">
        <v>221</v>
      </c>
      <c r="K803" t="s">
        <v>4332</v>
      </c>
      <c r="L803" t="s">
        <v>820</v>
      </c>
      <c r="M803" t="s">
        <v>176</v>
      </c>
      <c r="N803">
        <v>2019</v>
      </c>
      <c r="O803" t="s">
        <v>482</v>
      </c>
      <c r="P803" t="s">
        <v>178</v>
      </c>
      <c r="Q803" t="s">
        <v>172</v>
      </c>
      <c r="S803">
        <v>29953936</v>
      </c>
      <c r="T803" t="s">
        <v>196</v>
      </c>
      <c r="W803" t="s">
        <v>5934</v>
      </c>
      <c r="X803">
        <v>5086625871</v>
      </c>
      <c r="Y803" t="s">
        <v>186</v>
      </c>
      <c r="Z803" t="s">
        <v>282</v>
      </c>
      <c r="AA803">
        <v>2020</v>
      </c>
      <c r="AB803">
        <v>2020</v>
      </c>
      <c r="AC803" t="s">
        <v>1109</v>
      </c>
      <c r="AD803" t="s">
        <v>172</v>
      </c>
      <c r="AS803">
        <v>4</v>
      </c>
      <c r="AT803" t="s">
        <v>188</v>
      </c>
      <c r="AU803" t="s">
        <v>189</v>
      </c>
      <c r="AV803" t="s">
        <v>190</v>
      </c>
      <c r="AW803" t="s">
        <v>952</v>
      </c>
      <c r="BM803" t="s">
        <v>5935</v>
      </c>
      <c r="BN803" t="s">
        <v>193</v>
      </c>
      <c r="BP803" t="s">
        <v>194</v>
      </c>
      <c r="BQ803" t="s">
        <v>195</v>
      </c>
      <c r="BS803">
        <v>14627</v>
      </c>
      <c r="BT803" t="s">
        <v>196</v>
      </c>
      <c r="BU803">
        <v>5085648363</v>
      </c>
      <c r="BZ803" t="s">
        <v>5936</v>
      </c>
      <c r="CC803" t="s">
        <v>5937</v>
      </c>
      <c r="CD803" t="s">
        <v>401</v>
      </c>
      <c r="CF803" t="str">
        <f>"02537"</f>
        <v>02537</v>
      </c>
      <c r="CG803" t="s">
        <v>196</v>
      </c>
      <c r="CH803">
        <v>5085648363</v>
      </c>
      <c r="CM803" t="s">
        <v>3212</v>
      </c>
      <c r="CP803" t="s">
        <v>194</v>
      </c>
      <c r="CQ803" t="s">
        <v>195</v>
      </c>
      <c r="CS803">
        <v>14611</v>
      </c>
      <c r="CT803" t="s">
        <v>196</v>
      </c>
      <c r="CU803">
        <v>5085648363</v>
      </c>
      <c r="ED803" t="s">
        <v>401</v>
      </c>
      <c r="EG803" t="s">
        <v>196</v>
      </c>
      <c r="EH803">
        <v>5085648363</v>
      </c>
      <c r="EM803" t="s">
        <v>5936</v>
      </c>
      <c r="EP803" t="s">
        <v>5937</v>
      </c>
      <c r="EQ803" t="s">
        <v>401</v>
      </c>
      <c r="ES803" t="str">
        <f>"02537"</f>
        <v>02537</v>
      </c>
      <c r="ET803" t="s">
        <v>196</v>
      </c>
      <c r="EU803">
        <v>5085648363</v>
      </c>
    </row>
    <row r="804" spans="1:151" x14ac:dyDescent="0.2">
      <c r="A804">
        <v>41963</v>
      </c>
      <c r="B804" t="s">
        <v>3846</v>
      </c>
      <c r="C804" t="s">
        <v>5925</v>
      </c>
      <c r="D804" t="s">
        <v>5938</v>
      </c>
      <c r="E804" t="s">
        <v>5939</v>
      </c>
      <c r="F804" t="s">
        <v>5940</v>
      </c>
      <c r="G804" t="str">
        <f>"0"</f>
        <v>0</v>
      </c>
      <c r="H804" s="1">
        <v>37609</v>
      </c>
      <c r="I804" t="s">
        <v>221</v>
      </c>
      <c r="K804" t="s">
        <v>2724</v>
      </c>
      <c r="L804" t="s">
        <v>820</v>
      </c>
      <c r="M804" t="s">
        <v>306</v>
      </c>
      <c r="N804">
        <v>2024</v>
      </c>
      <c r="O804" t="s">
        <v>710</v>
      </c>
      <c r="P804" t="s">
        <v>178</v>
      </c>
      <c r="Q804" t="s">
        <v>172</v>
      </c>
      <c r="S804">
        <v>32056594</v>
      </c>
      <c r="T804" t="s">
        <v>226</v>
      </c>
      <c r="Y804" t="str">
        <f>"01AS"</f>
        <v>01AS</v>
      </c>
      <c r="Z804" t="s">
        <v>499</v>
      </c>
      <c r="AA804" t="s">
        <v>320</v>
      </c>
      <c r="AB804" t="s">
        <v>321</v>
      </c>
      <c r="AC804" t="s">
        <v>728</v>
      </c>
      <c r="AD804" t="s">
        <v>185</v>
      </c>
      <c r="AS804">
        <v>3.23</v>
      </c>
      <c r="AU804" t="s">
        <v>235</v>
      </c>
      <c r="AV804" t="s">
        <v>236</v>
      </c>
      <c r="AW804" t="s">
        <v>715</v>
      </c>
      <c r="BM804" t="s">
        <v>5941</v>
      </c>
      <c r="BN804" t="s">
        <v>239</v>
      </c>
      <c r="BO804" t="s">
        <v>5942</v>
      </c>
      <c r="BP804" t="s">
        <v>241</v>
      </c>
      <c r="BQ804" t="s">
        <v>195</v>
      </c>
      <c r="BS804">
        <v>14627</v>
      </c>
      <c r="BZ804" t="s">
        <v>3928</v>
      </c>
      <c r="CA804" t="s">
        <v>5943</v>
      </c>
      <c r="CB804" t="s">
        <v>475</v>
      </c>
      <c r="CD804" t="s">
        <v>195</v>
      </c>
      <c r="CF804">
        <v>14620</v>
      </c>
      <c r="CG804" t="s">
        <v>244</v>
      </c>
      <c r="CM804" t="s">
        <v>5944</v>
      </c>
      <c r="CN804" t="s">
        <v>5943</v>
      </c>
      <c r="CO804" t="s">
        <v>5942</v>
      </c>
      <c r="CP804" t="s">
        <v>5945</v>
      </c>
      <c r="CQ804" t="s">
        <v>571</v>
      </c>
      <c r="CS804">
        <v>18104</v>
      </c>
      <c r="CT804" t="s">
        <v>244</v>
      </c>
      <c r="CU804" t="s">
        <v>5946</v>
      </c>
    </row>
    <row r="805" spans="1:151" x14ac:dyDescent="0.2">
      <c r="A805">
        <v>10321</v>
      </c>
      <c r="B805" t="s">
        <v>5947</v>
      </c>
      <c r="C805" t="s">
        <v>5948</v>
      </c>
      <c r="E805" t="s">
        <v>5949</v>
      </c>
      <c r="F805" t="s">
        <v>171</v>
      </c>
      <c r="G805" t="s">
        <v>172</v>
      </c>
      <c r="H805" s="1">
        <v>33141</v>
      </c>
      <c r="I805" t="s">
        <v>173</v>
      </c>
      <c r="K805" t="s">
        <v>943</v>
      </c>
      <c r="M805" t="s">
        <v>176</v>
      </c>
      <c r="N805">
        <v>2015</v>
      </c>
      <c r="O805" t="s">
        <v>1014</v>
      </c>
      <c r="P805" t="s">
        <v>178</v>
      </c>
      <c r="Q805" t="s">
        <v>172</v>
      </c>
      <c r="S805">
        <v>27401989</v>
      </c>
      <c r="T805" t="s">
        <v>800</v>
      </c>
      <c r="U805" t="s">
        <v>180</v>
      </c>
      <c r="V805" s="2">
        <v>42507</v>
      </c>
      <c r="W805" t="s">
        <v>5950</v>
      </c>
      <c r="X805">
        <v>5107178939</v>
      </c>
      <c r="Y805" t="s">
        <v>186</v>
      </c>
      <c r="Z805" t="s">
        <v>282</v>
      </c>
      <c r="AA805">
        <v>2016</v>
      </c>
      <c r="AB805">
        <v>2016</v>
      </c>
      <c r="AC805" t="s">
        <v>1280</v>
      </c>
      <c r="AD805" t="s">
        <v>185</v>
      </c>
      <c r="AS805">
        <v>3.44</v>
      </c>
      <c r="AT805" t="s">
        <v>188</v>
      </c>
      <c r="AU805" t="s">
        <v>189</v>
      </c>
      <c r="AV805" t="s">
        <v>190</v>
      </c>
      <c r="AW805" t="s">
        <v>191</v>
      </c>
      <c r="BM805" t="s">
        <v>5951</v>
      </c>
      <c r="BP805" t="s">
        <v>194</v>
      </c>
      <c r="BQ805" t="s">
        <v>195</v>
      </c>
      <c r="BS805">
        <v>14620</v>
      </c>
      <c r="BT805" t="s">
        <v>196</v>
      </c>
      <c r="BU805">
        <v>5857553181</v>
      </c>
      <c r="BZ805" t="s">
        <v>5952</v>
      </c>
      <c r="CA805" t="s">
        <v>5953</v>
      </c>
      <c r="CC805" t="s">
        <v>5954</v>
      </c>
      <c r="CF805">
        <v>135895</v>
      </c>
      <c r="CG805" t="s">
        <v>800</v>
      </c>
      <c r="CH805" t="s">
        <v>5955</v>
      </c>
      <c r="CM805" t="s">
        <v>5951</v>
      </c>
      <c r="CP805" t="s">
        <v>194</v>
      </c>
      <c r="CQ805" t="s">
        <v>195</v>
      </c>
      <c r="CS805">
        <v>14620</v>
      </c>
      <c r="CT805" t="s">
        <v>196</v>
      </c>
      <c r="CU805">
        <v>5857553181</v>
      </c>
      <c r="CZ805" t="s">
        <v>5952</v>
      </c>
      <c r="DA805" t="s">
        <v>5953</v>
      </c>
      <c r="DC805" t="s">
        <v>5954</v>
      </c>
      <c r="DF805">
        <v>135895</v>
      </c>
      <c r="DG805" t="s">
        <v>800</v>
      </c>
      <c r="DH805" t="s">
        <v>5955</v>
      </c>
      <c r="DZ805" t="s">
        <v>5956</v>
      </c>
      <c r="EC805" t="s">
        <v>5957</v>
      </c>
      <c r="ED805" t="s">
        <v>195</v>
      </c>
      <c r="EF805">
        <v>11780</v>
      </c>
      <c r="EG805" t="s">
        <v>196</v>
      </c>
      <c r="EM805" t="s">
        <v>5952</v>
      </c>
      <c r="EN805" t="s">
        <v>5953</v>
      </c>
      <c r="EP805" t="s">
        <v>5954</v>
      </c>
      <c r="ES805">
        <v>135895</v>
      </c>
      <c r="ET805" t="s">
        <v>800</v>
      </c>
      <c r="EU805" t="s">
        <v>5955</v>
      </c>
    </row>
    <row r="806" spans="1:151" x14ac:dyDescent="0.2">
      <c r="A806">
        <v>25943</v>
      </c>
      <c r="B806" t="s">
        <v>5958</v>
      </c>
      <c r="C806" t="s">
        <v>5959</v>
      </c>
      <c r="E806" t="s">
        <v>5960</v>
      </c>
      <c r="F806" t="s">
        <v>171</v>
      </c>
      <c r="K806" t="s">
        <v>3708</v>
      </c>
      <c r="M806" t="s">
        <v>306</v>
      </c>
      <c r="N806">
        <v>2014</v>
      </c>
      <c r="O806" t="s">
        <v>591</v>
      </c>
      <c r="P806" t="s">
        <v>178</v>
      </c>
      <c r="Q806" t="s">
        <v>172</v>
      </c>
    </row>
    <row r="807" spans="1:151" x14ac:dyDescent="0.2">
      <c r="A807">
        <v>41516</v>
      </c>
      <c r="B807" t="s">
        <v>523</v>
      </c>
      <c r="C807" t="s">
        <v>5959</v>
      </c>
      <c r="E807" t="s">
        <v>5961</v>
      </c>
      <c r="F807" t="s">
        <v>171</v>
      </c>
      <c r="G807" t="str">
        <f>"0"</f>
        <v>0</v>
      </c>
      <c r="H807" s="1">
        <v>37982</v>
      </c>
      <c r="I807" t="s">
        <v>173</v>
      </c>
      <c r="K807" t="s">
        <v>4535</v>
      </c>
      <c r="L807" t="s">
        <v>1689</v>
      </c>
      <c r="M807" t="s">
        <v>224</v>
      </c>
      <c r="N807">
        <v>2024</v>
      </c>
      <c r="O807" t="s">
        <v>225</v>
      </c>
      <c r="P807" t="s">
        <v>178</v>
      </c>
      <c r="Q807" t="s">
        <v>172</v>
      </c>
      <c r="S807">
        <v>32495263</v>
      </c>
      <c r="T807" t="s">
        <v>226</v>
      </c>
      <c r="Y807" t="str">
        <f>"01AS"</f>
        <v>01AS</v>
      </c>
      <c r="Z807" t="s">
        <v>499</v>
      </c>
      <c r="AA807" t="s">
        <v>833</v>
      </c>
      <c r="AB807" t="s">
        <v>834</v>
      </c>
      <c r="AC807" t="s">
        <v>5962</v>
      </c>
      <c r="AD807" t="s">
        <v>172</v>
      </c>
      <c r="AS807">
        <v>3.58</v>
      </c>
      <c r="AU807" t="s">
        <v>472</v>
      </c>
      <c r="AV807" t="s">
        <v>5963</v>
      </c>
      <c r="AW807" t="s">
        <v>715</v>
      </c>
      <c r="BM807" t="s">
        <v>5964</v>
      </c>
      <c r="BN807" t="s">
        <v>239</v>
      </c>
      <c r="BP807" t="s">
        <v>241</v>
      </c>
      <c r="BQ807" t="s">
        <v>195</v>
      </c>
      <c r="BS807">
        <v>14627</v>
      </c>
      <c r="CD807" t="s">
        <v>195</v>
      </c>
      <c r="CM807" t="s">
        <v>5965</v>
      </c>
      <c r="CP807" t="s">
        <v>5966</v>
      </c>
      <c r="CQ807" t="s">
        <v>5967</v>
      </c>
      <c r="CT807" t="s">
        <v>5968</v>
      </c>
      <c r="CU807" t="s">
        <v>5969</v>
      </c>
    </row>
    <row r="808" spans="1:151" x14ac:dyDescent="0.2">
      <c r="A808">
        <v>26245</v>
      </c>
      <c r="B808" t="s">
        <v>5970</v>
      </c>
      <c r="C808" t="s">
        <v>5971</v>
      </c>
      <c r="D808" t="s">
        <v>5972</v>
      </c>
      <c r="E808" t="s">
        <v>5973</v>
      </c>
      <c r="F808" t="s">
        <v>171</v>
      </c>
      <c r="H808" s="1">
        <v>35654</v>
      </c>
      <c r="I808" t="s">
        <v>221</v>
      </c>
      <c r="K808" t="s">
        <v>1807</v>
      </c>
      <c r="L808" t="s">
        <v>633</v>
      </c>
      <c r="M808" t="s">
        <v>224</v>
      </c>
      <c r="N808">
        <v>2018</v>
      </c>
      <c r="O808" t="s">
        <v>354</v>
      </c>
      <c r="P808" t="s">
        <v>178</v>
      </c>
      <c r="Q808" t="s">
        <v>185</v>
      </c>
      <c r="BM808" t="s">
        <v>5974</v>
      </c>
      <c r="BP808" t="s">
        <v>5975</v>
      </c>
      <c r="BQ808">
        <v>5</v>
      </c>
      <c r="BS808">
        <v>75005</v>
      </c>
      <c r="BT808" t="s">
        <v>566</v>
      </c>
      <c r="BU808">
        <v>3614259242</v>
      </c>
      <c r="BW808">
        <v>3614259242</v>
      </c>
    </row>
    <row r="809" spans="1:151" x14ac:dyDescent="0.2">
      <c r="A809">
        <v>19238</v>
      </c>
      <c r="B809" t="s">
        <v>5976</v>
      </c>
      <c r="C809" t="s">
        <v>5977</v>
      </c>
      <c r="E809" t="s">
        <v>5978</v>
      </c>
      <c r="F809" t="s">
        <v>171</v>
      </c>
      <c r="G809" t="s">
        <v>172</v>
      </c>
      <c r="H809" s="1">
        <v>34544</v>
      </c>
      <c r="I809" t="s">
        <v>173</v>
      </c>
      <c r="K809" t="s">
        <v>1408</v>
      </c>
      <c r="L809" t="s">
        <v>1409</v>
      </c>
      <c r="M809" t="s">
        <v>306</v>
      </c>
      <c r="N809">
        <v>2016</v>
      </c>
      <c r="O809" t="s">
        <v>380</v>
      </c>
      <c r="P809" t="s">
        <v>178</v>
      </c>
      <c r="Q809" t="s">
        <v>172</v>
      </c>
      <c r="S809">
        <v>28862857</v>
      </c>
      <c r="T809" t="s">
        <v>5979</v>
      </c>
      <c r="U809" t="s">
        <v>5980</v>
      </c>
      <c r="V809" s="2">
        <v>43240</v>
      </c>
      <c r="W809" t="s">
        <v>5981</v>
      </c>
      <c r="X809">
        <v>2026678010</v>
      </c>
      <c r="Y809" t="s">
        <v>186</v>
      </c>
      <c r="Z809" t="s">
        <v>282</v>
      </c>
      <c r="AA809">
        <v>2018</v>
      </c>
      <c r="AB809">
        <v>2018</v>
      </c>
      <c r="AC809" t="s">
        <v>396</v>
      </c>
      <c r="AD809" t="s">
        <v>185</v>
      </c>
      <c r="AE809" t="s">
        <v>579</v>
      </c>
      <c r="AS809">
        <v>3.41</v>
      </c>
      <c r="AT809" t="s">
        <v>188</v>
      </c>
      <c r="AU809" t="s">
        <v>189</v>
      </c>
      <c r="AV809" t="s">
        <v>190</v>
      </c>
      <c r="AW809" t="s">
        <v>191</v>
      </c>
      <c r="BM809" t="s">
        <v>193</v>
      </c>
      <c r="BN809" t="s">
        <v>5982</v>
      </c>
      <c r="BP809" t="s">
        <v>194</v>
      </c>
      <c r="BQ809" t="s">
        <v>195</v>
      </c>
      <c r="BS809">
        <v>14627</v>
      </c>
      <c r="BT809" t="s">
        <v>196</v>
      </c>
      <c r="BU809">
        <v>5712179680</v>
      </c>
      <c r="CM809" t="s">
        <v>5983</v>
      </c>
      <c r="CP809" t="s">
        <v>194</v>
      </c>
      <c r="CQ809" t="s">
        <v>195</v>
      </c>
      <c r="CS809">
        <v>14620</v>
      </c>
      <c r="CT809" t="s">
        <v>196</v>
      </c>
      <c r="CU809">
        <v>5855324873</v>
      </c>
    </row>
    <row r="810" spans="1:151" x14ac:dyDescent="0.2">
      <c r="A810">
        <v>38038</v>
      </c>
      <c r="B810" t="s">
        <v>5984</v>
      </c>
      <c r="C810" t="s">
        <v>5985</v>
      </c>
      <c r="D810" t="s">
        <v>5986</v>
      </c>
      <c r="E810" t="s">
        <v>5987</v>
      </c>
      <c r="F810" t="s">
        <v>171</v>
      </c>
      <c r="G810" t="str">
        <f>"0"</f>
        <v>0</v>
      </c>
      <c r="H810" s="1">
        <v>37096</v>
      </c>
      <c r="I810" t="s">
        <v>173</v>
      </c>
      <c r="K810" t="s">
        <v>304</v>
      </c>
      <c r="L810" t="s">
        <v>305</v>
      </c>
      <c r="M810" t="s">
        <v>176</v>
      </c>
      <c r="N810">
        <v>2023</v>
      </c>
      <c r="O810" t="s">
        <v>1048</v>
      </c>
      <c r="P810" t="s">
        <v>178</v>
      </c>
      <c r="Q810" t="s">
        <v>172</v>
      </c>
      <c r="S810">
        <v>31794732</v>
      </c>
      <c r="T810" t="s">
        <v>711</v>
      </c>
      <c r="U810" t="s">
        <v>712</v>
      </c>
      <c r="Y810" t="str">
        <f>"01AS"</f>
        <v>01AS</v>
      </c>
      <c r="Z810" t="s">
        <v>227</v>
      </c>
      <c r="AA810" t="s">
        <v>320</v>
      </c>
      <c r="AB810" t="s">
        <v>321</v>
      </c>
      <c r="AC810" t="s">
        <v>656</v>
      </c>
      <c r="AD810" t="s">
        <v>185</v>
      </c>
      <c r="AE810" t="s">
        <v>1334</v>
      </c>
      <c r="AS810">
        <v>2.76</v>
      </c>
      <c r="AU810" t="s">
        <v>235</v>
      </c>
      <c r="AV810" t="s">
        <v>823</v>
      </c>
      <c r="AW810" t="s">
        <v>715</v>
      </c>
      <c r="BO810" t="s">
        <v>5988</v>
      </c>
      <c r="BQ810" t="s">
        <v>195</v>
      </c>
      <c r="CD810" t="s">
        <v>195</v>
      </c>
      <c r="CM810" t="s">
        <v>5989</v>
      </c>
      <c r="CO810" t="s">
        <v>5988</v>
      </c>
      <c r="CP810" t="s">
        <v>5990</v>
      </c>
      <c r="CQ810" t="s">
        <v>2276</v>
      </c>
      <c r="CS810">
        <v>48044</v>
      </c>
      <c r="CT810" t="s">
        <v>244</v>
      </c>
      <c r="CU810" t="s">
        <v>5991</v>
      </c>
    </row>
    <row r="811" spans="1:151" x14ac:dyDescent="0.2">
      <c r="A811">
        <v>45795</v>
      </c>
      <c r="B811" t="s">
        <v>5992</v>
      </c>
      <c r="C811" t="s">
        <v>5993</v>
      </c>
      <c r="E811" t="s">
        <v>5994</v>
      </c>
      <c r="F811" t="s">
        <v>171</v>
      </c>
      <c r="G811" t="str">
        <f>"0"</f>
        <v>0</v>
      </c>
      <c r="H811" s="1">
        <v>38576</v>
      </c>
      <c r="I811" t="s">
        <v>173</v>
      </c>
      <c r="K811" t="s">
        <v>1730</v>
      </c>
      <c r="L811" t="s">
        <v>1731</v>
      </c>
      <c r="M811" t="s">
        <v>224</v>
      </c>
      <c r="N811">
        <v>2025</v>
      </c>
      <c r="O811" t="s">
        <v>528</v>
      </c>
      <c r="P811" t="s">
        <v>363</v>
      </c>
      <c r="Q811" t="s">
        <v>172</v>
      </c>
      <c r="S811">
        <v>32524697</v>
      </c>
      <c r="T811" t="s">
        <v>5995</v>
      </c>
      <c r="U811" t="s">
        <v>424</v>
      </c>
      <c r="Y811" t="str">
        <f>"01AS"</f>
        <v>01AS</v>
      </c>
      <c r="Z811" t="s">
        <v>499</v>
      </c>
      <c r="AA811" t="s">
        <v>4344</v>
      </c>
      <c r="AB811" t="s">
        <v>4345</v>
      </c>
      <c r="AC811" t="s">
        <v>821</v>
      </c>
      <c r="AD811" t="s">
        <v>172</v>
      </c>
      <c r="AS811" t="str">
        <f>"0"</f>
        <v>0</v>
      </c>
      <c r="AU811" t="s">
        <v>472</v>
      </c>
      <c r="AV811" t="s">
        <v>473</v>
      </c>
      <c r="AW811" t="s">
        <v>430</v>
      </c>
      <c r="BM811" t="s">
        <v>5996</v>
      </c>
      <c r="BN811" t="s">
        <v>239</v>
      </c>
      <c r="BO811" t="s">
        <v>5997</v>
      </c>
      <c r="BP811" t="s">
        <v>241</v>
      </c>
      <c r="BQ811" t="s">
        <v>195</v>
      </c>
      <c r="BS811">
        <v>14627</v>
      </c>
      <c r="CA811" t="s">
        <v>5998</v>
      </c>
      <c r="CD811" t="s">
        <v>195</v>
      </c>
      <c r="CM811" t="s">
        <v>5999</v>
      </c>
      <c r="CN811" t="s">
        <v>5998</v>
      </c>
      <c r="CO811" t="s">
        <v>5997</v>
      </c>
      <c r="CP811" t="s">
        <v>6000</v>
      </c>
      <c r="CQ811" t="s">
        <v>247</v>
      </c>
      <c r="CS811" t="str">
        <f>"03060"</f>
        <v>03060</v>
      </c>
      <c r="CT811" t="s">
        <v>244</v>
      </c>
      <c r="CU811" t="s">
        <v>6001</v>
      </c>
    </row>
    <row r="812" spans="1:151" x14ac:dyDescent="0.2">
      <c r="A812">
        <v>26968</v>
      </c>
      <c r="B812" t="s">
        <v>6002</v>
      </c>
      <c r="C812" t="s">
        <v>6003</v>
      </c>
      <c r="D812" t="s">
        <v>6004</v>
      </c>
      <c r="E812" t="s">
        <v>6005</v>
      </c>
      <c r="F812" t="s">
        <v>171</v>
      </c>
      <c r="H812" s="1">
        <v>35654</v>
      </c>
      <c r="I812" t="s">
        <v>221</v>
      </c>
      <c r="J812" t="s">
        <v>1369</v>
      </c>
      <c r="K812" t="s">
        <v>1304</v>
      </c>
      <c r="L812" t="s">
        <v>633</v>
      </c>
      <c r="M812" t="s">
        <v>224</v>
      </c>
      <c r="N812">
        <v>2019</v>
      </c>
      <c r="O812" t="s">
        <v>279</v>
      </c>
      <c r="P812" t="s">
        <v>178</v>
      </c>
      <c r="Q812" t="s">
        <v>185</v>
      </c>
      <c r="BM812" t="s">
        <v>6006</v>
      </c>
      <c r="BP812" t="s">
        <v>6007</v>
      </c>
      <c r="BQ812" t="s">
        <v>195</v>
      </c>
      <c r="BS812">
        <v>14424</v>
      </c>
      <c r="BT812" t="s">
        <v>226</v>
      </c>
      <c r="BU812">
        <v>3157191182</v>
      </c>
      <c r="BV812" t="s">
        <v>6005</v>
      </c>
      <c r="BW812">
        <v>3157191182</v>
      </c>
      <c r="BX812" t="s">
        <v>6008</v>
      </c>
    </row>
    <row r="813" spans="1:151" x14ac:dyDescent="0.2">
      <c r="A813">
        <v>19126</v>
      </c>
      <c r="B813" t="s">
        <v>6009</v>
      </c>
      <c r="C813" t="s">
        <v>6010</v>
      </c>
      <c r="E813" t="s">
        <v>6011</v>
      </c>
      <c r="F813" t="s">
        <v>171</v>
      </c>
      <c r="G813" t="s">
        <v>172</v>
      </c>
      <c r="H813" s="1">
        <v>35138</v>
      </c>
      <c r="I813" t="s">
        <v>221</v>
      </c>
      <c r="K813" t="s">
        <v>1493</v>
      </c>
      <c r="L813" t="s">
        <v>1158</v>
      </c>
      <c r="M813" t="s">
        <v>306</v>
      </c>
      <c r="N813">
        <v>2016</v>
      </c>
      <c r="O813" t="s">
        <v>380</v>
      </c>
      <c r="P813" t="s">
        <v>178</v>
      </c>
      <c r="Q813" t="s">
        <v>172</v>
      </c>
      <c r="S813">
        <v>28736066</v>
      </c>
      <c r="T813" t="s">
        <v>196</v>
      </c>
      <c r="W813" t="s">
        <v>6012</v>
      </c>
      <c r="X813">
        <v>3014660589</v>
      </c>
      <c r="Y813" t="s">
        <v>186</v>
      </c>
      <c r="Z813" t="s">
        <v>282</v>
      </c>
      <c r="AA813">
        <v>2018</v>
      </c>
      <c r="AB813">
        <v>2018</v>
      </c>
      <c r="AC813" t="s">
        <v>3528</v>
      </c>
      <c r="AD813" t="s">
        <v>185</v>
      </c>
      <c r="AE813" t="s">
        <v>396</v>
      </c>
      <c r="AS813">
        <v>3.64</v>
      </c>
      <c r="AT813" t="s">
        <v>188</v>
      </c>
      <c r="AU813" t="s">
        <v>189</v>
      </c>
      <c r="AV813" t="s">
        <v>190</v>
      </c>
      <c r="AW813" t="s">
        <v>264</v>
      </c>
      <c r="BM813" t="s">
        <v>6013</v>
      </c>
      <c r="BN813" t="s">
        <v>193</v>
      </c>
      <c r="BP813" t="s">
        <v>194</v>
      </c>
      <c r="BQ813" t="s">
        <v>195</v>
      </c>
      <c r="BS813">
        <v>14627</v>
      </c>
      <c r="BT813" t="s">
        <v>196</v>
      </c>
      <c r="BU813">
        <v>2406723626</v>
      </c>
      <c r="BZ813" t="s">
        <v>6014</v>
      </c>
      <c r="CC813" t="s">
        <v>848</v>
      </c>
      <c r="CD813" t="s">
        <v>849</v>
      </c>
      <c r="CF813">
        <v>20852</v>
      </c>
      <c r="CG813" t="s">
        <v>196</v>
      </c>
      <c r="CH813">
        <v>3017703192</v>
      </c>
      <c r="CM813" t="s">
        <v>6015</v>
      </c>
      <c r="CP813" t="s">
        <v>194</v>
      </c>
      <c r="CQ813" t="s">
        <v>195</v>
      </c>
      <c r="CS813">
        <v>14620</v>
      </c>
      <c r="CT813" t="s">
        <v>196</v>
      </c>
      <c r="CU813">
        <v>2406723626</v>
      </c>
      <c r="ED813" t="s">
        <v>849</v>
      </c>
      <c r="EG813" t="s">
        <v>196</v>
      </c>
      <c r="EH813">
        <v>3017703192</v>
      </c>
      <c r="EM813" t="s">
        <v>6014</v>
      </c>
      <c r="EP813" t="s">
        <v>848</v>
      </c>
      <c r="EQ813" t="s">
        <v>849</v>
      </c>
      <c r="ES813">
        <v>20852</v>
      </c>
      <c r="ET813" t="s">
        <v>196</v>
      </c>
      <c r="EU813">
        <v>3017703192</v>
      </c>
    </row>
    <row r="814" spans="1:151" x14ac:dyDescent="0.2">
      <c r="A814">
        <v>26233</v>
      </c>
      <c r="B814" t="s">
        <v>6016</v>
      </c>
      <c r="C814" t="s">
        <v>6017</v>
      </c>
      <c r="D814" t="s">
        <v>6018</v>
      </c>
      <c r="E814" t="s">
        <v>6019</v>
      </c>
      <c r="F814" t="s">
        <v>171</v>
      </c>
      <c r="G814" t="s">
        <v>172</v>
      </c>
      <c r="H814" s="1">
        <v>35392</v>
      </c>
      <c r="I814" t="s">
        <v>173</v>
      </c>
      <c r="K814" t="s">
        <v>3218</v>
      </c>
      <c r="L814" t="s">
        <v>6020</v>
      </c>
      <c r="M814" t="s">
        <v>224</v>
      </c>
      <c r="N814">
        <v>2018</v>
      </c>
      <c r="O814" t="s">
        <v>354</v>
      </c>
      <c r="P814" t="s">
        <v>178</v>
      </c>
      <c r="Q814" t="s">
        <v>172</v>
      </c>
      <c r="S814">
        <v>29437221</v>
      </c>
      <c r="T814" t="s">
        <v>196</v>
      </c>
      <c r="W814" t="s">
        <v>6021</v>
      </c>
      <c r="X814">
        <v>3307012380</v>
      </c>
      <c r="Y814" t="s">
        <v>186</v>
      </c>
      <c r="Z814" t="s">
        <v>282</v>
      </c>
      <c r="AA814">
        <v>2020</v>
      </c>
      <c r="AB814">
        <v>2020</v>
      </c>
      <c r="AC814" t="s">
        <v>960</v>
      </c>
      <c r="AD814" t="s">
        <v>185</v>
      </c>
      <c r="AF814" t="s">
        <v>802</v>
      </c>
      <c r="AG814" t="s">
        <v>1583</v>
      </c>
      <c r="AH814">
        <v>2020</v>
      </c>
      <c r="AI814">
        <v>2020</v>
      </c>
      <c r="AJ814" t="s">
        <v>1584</v>
      </c>
      <c r="AK814" t="s">
        <v>185</v>
      </c>
      <c r="AP814" t="s">
        <v>3230</v>
      </c>
      <c r="AS814">
        <v>3.35</v>
      </c>
      <c r="AT814" t="s">
        <v>188</v>
      </c>
      <c r="AU814" t="s">
        <v>189</v>
      </c>
      <c r="AV814" t="s">
        <v>190</v>
      </c>
      <c r="AW814" t="s">
        <v>264</v>
      </c>
      <c r="BM814" t="s">
        <v>6022</v>
      </c>
      <c r="BP814" t="s">
        <v>194</v>
      </c>
      <c r="BQ814" t="s">
        <v>195</v>
      </c>
      <c r="BS814">
        <v>14620</v>
      </c>
      <c r="BT814" t="s">
        <v>196</v>
      </c>
      <c r="BU814">
        <v>3303104456</v>
      </c>
      <c r="BZ814" t="s">
        <v>6023</v>
      </c>
      <c r="CC814" t="s">
        <v>6024</v>
      </c>
      <c r="CD814" t="s">
        <v>1414</v>
      </c>
      <c r="CF814">
        <v>44313</v>
      </c>
      <c r="CG814" t="s">
        <v>196</v>
      </c>
      <c r="CH814">
        <v>3303104456</v>
      </c>
      <c r="CM814" t="s">
        <v>6025</v>
      </c>
      <c r="CP814" t="s">
        <v>194</v>
      </c>
      <c r="CQ814" t="s">
        <v>195</v>
      </c>
      <c r="CS814">
        <v>14620</v>
      </c>
      <c r="CT814" t="s">
        <v>196</v>
      </c>
      <c r="CU814">
        <v>3303104456</v>
      </c>
      <c r="ED814" t="s">
        <v>1414</v>
      </c>
      <c r="EG814" t="s">
        <v>196</v>
      </c>
      <c r="EH814">
        <v>3303104456</v>
      </c>
      <c r="EM814" t="s">
        <v>6023</v>
      </c>
      <c r="EP814" t="s">
        <v>6024</v>
      </c>
      <c r="EQ814" t="s">
        <v>1414</v>
      </c>
      <c r="ES814">
        <v>44313</v>
      </c>
      <c r="ET814" t="s">
        <v>196</v>
      </c>
      <c r="EU814">
        <v>3303104456</v>
      </c>
    </row>
    <row r="815" spans="1:151" x14ac:dyDescent="0.2">
      <c r="A815">
        <v>12516</v>
      </c>
      <c r="B815" t="s">
        <v>6026</v>
      </c>
      <c r="C815" t="s">
        <v>6027</v>
      </c>
      <c r="E815" t="s">
        <v>6028</v>
      </c>
      <c r="F815" t="s">
        <v>171</v>
      </c>
      <c r="G815" t="s">
        <v>172</v>
      </c>
      <c r="H815" s="1">
        <v>34442</v>
      </c>
      <c r="I815" t="s">
        <v>221</v>
      </c>
      <c r="K815" t="s">
        <v>439</v>
      </c>
      <c r="L815" t="s">
        <v>175</v>
      </c>
      <c r="M815" t="s">
        <v>224</v>
      </c>
      <c r="N815">
        <v>2015</v>
      </c>
      <c r="O815" t="s">
        <v>692</v>
      </c>
      <c r="P815" t="s">
        <v>178</v>
      </c>
      <c r="Q815" t="s">
        <v>172</v>
      </c>
      <c r="S815">
        <v>27748527</v>
      </c>
      <c r="T815" t="s">
        <v>196</v>
      </c>
      <c r="W815" t="s">
        <v>6029</v>
      </c>
      <c r="X815">
        <v>4147453880</v>
      </c>
      <c r="Y815" t="s">
        <v>186</v>
      </c>
      <c r="Z815" t="s">
        <v>183</v>
      </c>
      <c r="AA815">
        <v>2016</v>
      </c>
      <c r="AB815">
        <v>2016</v>
      </c>
      <c r="AC815" t="s">
        <v>1109</v>
      </c>
      <c r="AD815" t="s">
        <v>185</v>
      </c>
      <c r="AM815" t="s">
        <v>886</v>
      </c>
      <c r="AS815">
        <v>3.37</v>
      </c>
      <c r="AT815" t="s">
        <v>188</v>
      </c>
      <c r="AU815" t="s">
        <v>189</v>
      </c>
      <c r="AV815" t="s">
        <v>190</v>
      </c>
      <c r="AW815" t="s">
        <v>715</v>
      </c>
      <c r="BM815" t="s">
        <v>6030</v>
      </c>
      <c r="BN815" t="s">
        <v>487</v>
      </c>
      <c r="BP815" t="s">
        <v>194</v>
      </c>
      <c r="BQ815" t="s">
        <v>195</v>
      </c>
      <c r="BS815">
        <v>14627</v>
      </c>
      <c r="BT815" t="s">
        <v>196</v>
      </c>
      <c r="BU815">
        <v>4146871975</v>
      </c>
      <c r="BZ815" t="s">
        <v>6031</v>
      </c>
      <c r="CC815" t="s">
        <v>6032</v>
      </c>
      <c r="CD815" t="s">
        <v>3224</v>
      </c>
      <c r="CF815">
        <v>53005</v>
      </c>
      <c r="CG815" t="s">
        <v>196</v>
      </c>
      <c r="CH815">
        <v>2627970370</v>
      </c>
      <c r="CM815" t="s">
        <v>702</v>
      </c>
      <c r="CP815" t="s">
        <v>6032</v>
      </c>
      <c r="CQ815" t="s">
        <v>195</v>
      </c>
      <c r="CS815">
        <v>14627</v>
      </c>
      <c r="CT815" t="s">
        <v>196</v>
      </c>
      <c r="CU815">
        <v>4146871975</v>
      </c>
      <c r="EM815" t="s">
        <v>6031</v>
      </c>
      <c r="EP815" t="s">
        <v>6032</v>
      </c>
      <c r="EQ815" t="s">
        <v>3224</v>
      </c>
      <c r="ES815">
        <v>53005</v>
      </c>
      <c r="ET815" t="s">
        <v>196</v>
      </c>
      <c r="EU815">
        <v>2627970370</v>
      </c>
    </row>
    <row r="816" spans="1:151" x14ac:dyDescent="0.2">
      <c r="A816">
        <v>34190</v>
      </c>
      <c r="B816" t="s">
        <v>6033</v>
      </c>
      <c r="C816" t="s">
        <v>6034</v>
      </c>
      <c r="E816" t="s">
        <v>6035</v>
      </c>
      <c r="F816" t="s">
        <v>171</v>
      </c>
      <c r="I816" t="s">
        <v>173</v>
      </c>
      <c r="K816" t="s">
        <v>1377</v>
      </c>
      <c r="L816" t="s">
        <v>1378</v>
      </c>
      <c r="M816" t="s">
        <v>306</v>
      </c>
      <c r="N816">
        <v>2020</v>
      </c>
      <c r="O816" t="s">
        <v>1379</v>
      </c>
      <c r="P816" t="s">
        <v>509</v>
      </c>
      <c r="Q816" t="s">
        <v>185</v>
      </c>
      <c r="BM816" t="s">
        <v>6036</v>
      </c>
      <c r="BP816" t="s">
        <v>6037</v>
      </c>
      <c r="BQ816" t="s">
        <v>6038</v>
      </c>
      <c r="BR816" t="s">
        <v>6038</v>
      </c>
      <c r="BS816">
        <v>201702</v>
      </c>
      <c r="BT816" t="s">
        <v>1382</v>
      </c>
      <c r="BU816" t="s">
        <v>6039</v>
      </c>
    </row>
    <row r="817" spans="1:151" x14ac:dyDescent="0.2">
      <c r="A817">
        <v>25353</v>
      </c>
      <c r="B817" t="s">
        <v>6040</v>
      </c>
      <c r="C817" t="s">
        <v>6041</v>
      </c>
      <c r="E817" t="s">
        <v>6042</v>
      </c>
      <c r="F817" t="s">
        <v>171</v>
      </c>
      <c r="G817" t="s">
        <v>172</v>
      </c>
      <c r="H817" s="1">
        <v>35935</v>
      </c>
      <c r="I817" t="s">
        <v>173</v>
      </c>
      <c r="K817" t="s">
        <v>6043</v>
      </c>
      <c r="L817" t="s">
        <v>820</v>
      </c>
      <c r="M817" t="s">
        <v>306</v>
      </c>
      <c r="N817">
        <v>2018</v>
      </c>
      <c r="O817" t="s">
        <v>307</v>
      </c>
      <c r="P817" t="s">
        <v>178</v>
      </c>
      <c r="Q817" t="s">
        <v>172</v>
      </c>
      <c r="S817">
        <v>30167018</v>
      </c>
      <c r="T817" t="s">
        <v>179</v>
      </c>
      <c r="U817" t="s">
        <v>180</v>
      </c>
      <c r="V817" s="2">
        <v>43968</v>
      </c>
      <c r="W817" t="s">
        <v>6044</v>
      </c>
      <c r="X817" t="s">
        <v>6045</v>
      </c>
      <c r="Y817" t="s">
        <v>186</v>
      </c>
      <c r="Z817" t="s">
        <v>282</v>
      </c>
      <c r="AA817">
        <v>2020</v>
      </c>
      <c r="AB817">
        <v>2020</v>
      </c>
      <c r="AC817" t="s">
        <v>846</v>
      </c>
      <c r="AD817" t="s">
        <v>185</v>
      </c>
      <c r="AE817" t="s">
        <v>187</v>
      </c>
      <c r="AS817">
        <v>3.33</v>
      </c>
      <c r="AT817" t="s">
        <v>188</v>
      </c>
      <c r="AU817" t="s">
        <v>189</v>
      </c>
      <c r="AV817" t="s">
        <v>190</v>
      </c>
      <c r="AW817" t="s">
        <v>191</v>
      </c>
      <c r="AX817" t="s">
        <v>1267</v>
      </c>
      <c r="BM817" t="s">
        <v>6046</v>
      </c>
      <c r="BN817" t="s">
        <v>193</v>
      </c>
      <c r="BP817" t="s">
        <v>194</v>
      </c>
      <c r="BQ817" t="s">
        <v>195</v>
      </c>
      <c r="BS817">
        <v>14627</v>
      </c>
      <c r="BT817" t="s">
        <v>196</v>
      </c>
      <c r="BU817">
        <v>6268236473</v>
      </c>
      <c r="CM817" t="s">
        <v>2035</v>
      </c>
      <c r="CN817" t="s">
        <v>6047</v>
      </c>
      <c r="CP817" t="s">
        <v>194</v>
      </c>
      <c r="CQ817" t="s">
        <v>195</v>
      </c>
      <c r="CS817">
        <v>14627</v>
      </c>
      <c r="CT817" t="s">
        <v>196</v>
      </c>
      <c r="CU817">
        <v>6268236473</v>
      </c>
    </row>
    <row r="818" spans="1:151" x14ac:dyDescent="0.2">
      <c r="A818">
        <v>23553</v>
      </c>
      <c r="B818" t="s">
        <v>6040</v>
      </c>
      <c r="C818" t="s">
        <v>6041</v>
      </c>
      <c r="E818" t="s">
        <v>6042</v>
      </c>
      <c r="F818" t="s">
        <v>171</v>
      </c>
      <c r="G818" t="s">
        <v>172</v>
      </c>
      <c r="H818" s="1">
        <v>35935</v>
      </c>
      <c r="I818" t="s">
        <v>173</v>
      </c>
      <c r="K818" t="s">
        <v>2660</v>
      </c>
      <c r="L818" t="s">
        <v>920</v>
      </c>
      <c r="M818" t="s">
        <v>224</v>
      </c>
      <c r="N818">
        <v>2017</v>
      </c>
      <c r="O818" t="s">
        <v>441</v>
      </c>
      <c r="P818" t="s">
        <v>178</v>
      </c>
      <c r="Q818" t="s">
        <v>172</v>
      </c>
      <c r="S818">
        <v>30167018</v>
      </c>
      <c r="T818" t="s">
        <v>179</v>
      </c>
      <c r="U818" t="s">
        <v>180</v>
      </c>
      <c r="V818" s="2">
        <v>43968</v>
      </c>
      <c r="W818" t="s">
        <v>6044</v>
      </c>
      <c r="X818" t="s">
        <v>6045</v>
      </c>
      <c r="Y818" t="s">
        <v>186</v>
      </c>
      <c r="Z818" t="s">
        <v>282</v>
      </c>
      <c r="AA818">
        <v>2020</v>
      </c>
      <c r="AB818">
        <v>2020</v>
      </c>
      <c r="AC818" t="s">
        <v>846</v>
      </c>
      <c r="AD818" t="s">
        <v>185</v>
      </c>
      <c r="AE818" t="s">
        <v>187</v>
      </c>
      <c r="AS818">
        <v>3.33</v>
      </c>
      <c r="AT818" t="s">
        <v>188</v>
      </c>
      <c r="AU818" t="s">
        <v>189</v>
      </c>
      <c r="AV818" t="s">
        <v>190</v>
      </c>
      <c r="AW818" t="s">
        <v>191</v>
      </c>
      <c r="AX818" t="s">
        <v>1267</v>
      </c>
      <c r="BM818" t="s">
        <v>6046</v>
      </c>
      <c r="BN818" t="s">
        <v>193</v>
      </c>
      <c r="BP818" t="s">
        <v>194</v>
      </c>
      <c r="BQ818" t="s">
        <v>195</v>
      </c>
      <c r="BS818">
        <v>14627</v>
      </c>
      <c r="BT818" t="s">
        <v>196</v>
      </c>
      <c r="BU818">
        <v>6268236473</v>
      </c>
      <c r="CM818" t="s">
        <v>2035</v>
      </c>
      <c r="CN818" t="s">
        <v>6047</v>
      </c>
      <c r="CP818" t="s">
        <v>194</v>
      </c>
      <c r="CQ818" t="s">
        <v>195</v>
      </c>
      <c r="CS818">
        <v>14627</v>
      </c>
      <c r="CT818" t="s">
        <v>196</v>
      </c>
      <c r="CU818">
        <v>6268236473</v>
      </c>
    </row>
    <row r="819" spans="1:151" x14ac:dyDescent="0.2">
      <c r="A819">
        <v>19052</v>
      </c>
      <c r="B819" t="s">
        <v>6048</v>
      </c>
      <c r="C819" t="s">
        <v>6049</v>
      </c>
      <c r="E819" t="s">
        <v>6050</v>
      </c>
      <c r="F819" t="s">
        <v>171</v>
      </c>
      <c r="G819" t="s">
        <v>172</v>
      </c>
      <c r="H819" s="1">
        <v>35094</v>
      </c>
      <c r="I819" t="s">
        <v>221</v>
      </c>
      <c r="K819" t="s">
        <v>4372</v>
      </c>
      <c r="L819" t="s">
        <v>1731</v>
      </c>
      <c r="M819" t="s">
        <v>176</v>
      </c>
      <c r="N819">
        <v>2017</v>
      </c>
      <c r="O819" t="s">
        <v>177</v>
      </c>
      <c r="P819" t="s">
        <v>178</v>
      </c>
      <c r="Q819" t="s">
        <v>172</v>
      </c>
      <c r="S819">
        <v>28678823</v>
      </c>
      <c r="T819" t="s">
        <v>800</v>
      </c>
      <c r="U819" t="s">
        <v>337</v>
      </c>
      <c r="W819" t="s">
        <v>6051</v>
      </c>
      <c r="X819">
        <v>6303069777</v>
      </c>
      <c r="Y819" t="s">
        <v>186</v>
      </c>
      <c r="Z819" t="s">
        <v>282</v>
      </c>
      <c r="AA819">
        <v>2018</v>
      </c>
      <c r="AB819">
        <v>2018</v>
      </c>
      <c r="AC819" t="s">
        <v>992</v>
      </c>
      <c r="AD819" t="s">
        <v>185</v>
      </c>
      <c r="AM819" t="s">
        <v>187</v>
      </c>
      <c r="AS819">
        <v>2.97</v>
      </c>
      <c r="AT819" t="s">
        <v>188</v>
      </c>
      <c r="AU819" t="s">
        <v>647</v>
      </c>
      <c r="AV819" t="s">
        <v>190</v>
      </c>
      <c r="AW819" t="s">
        <v>715</v>
      </c>
      <c r="BM819" t="s">
        <v>6052</v>
      </c>
      <c r="BP819" t="s">
        <v>6053</v>
      </c>
      <c r="BQ819" t="s">
        <v>1648</v>
      </c>
      <c r="BS819">
        <v>60565</v>
      </c>
      <c r="BT819" t="s">
        <v>196</v>
      </c>
      <c r="BU819">
        <v>6307860224</v>
      </c>
      <c r="BZ819" t="s">
        <v>6052</v>
      </c>
      <c r="CC819" t="s">
        <v>6053</v>
      </c>
      <c r="CD819" t="s">
        <v>1648</v>
      </c>
      <c r="CF819">
        <v>60565</v>
      </c>
      <c r="CG819" t="s">
        <v>196</v>
      </c>
      <c r="CH819">
        <v>6307860224</v>
      </c>
      <c r="CM819" t="s">
        <v>6054</v>
      </c>
      <c r="CP819" t="s">
        <v>194</v>
      </c>
      <c r="CQ819" t="s">
        <v>195</v>
      </c>
      <c r="CS819">
        <v>14611</v>
      </c>
      <c r="CT819" t="s">
        <v>196</v>
      </c>
      <c r="CU819">
        <v>3314572151</v>
      </c>
      <c r="ED819" t="s">
        <v>1648</v>
      </c>
      <c r="EG819" t="s">
        <v>196</v>
      </c>
      <c r="EH819">
        <v>6307860224</v>
      </c>
      <c r="EM819" t="s">
        <v>6052</v>
      </c>
      <c r="EP819" t="s">
        <v>6053</v>
      </c>
      <c r="EQ819" t="s">
        <v>1648</v>
      </c>
      <c r="ES819">
        <v>60565</v>
      </c>
      <c r="ET819" t="s">
        <v>196</v>
      </c>
      <c r="EU819">
        <v>6307860224</v>
      </c>
    </row>
    <row r="820" spans="1:151" x14ac:dyDescent="0.2">
      <c r="A820">
        <v>13161</v>
      </c>
      <c r="B820" t="s">
        <v>6055</v>
      </c>
      <c r="C820" t="s">
        <v>6056</v>
      </c>
      <c r="E820" t="s">
        <v>6057</v>
      </c>
      <c r="F820" t="s">
        <v>171</v>
      </c>
      <c r="H820" s="1">
        <v>35311</v>
      </c>
      <c r="I820" t="s">
        <v>173</v>
      </c>
      <c r="K820" t="s">
        <v>1035</v>
      </c>
      <c r="L820" t="s">
        <v>1036</v>
      </c>
      <c r="M820" t="s">
        <v>224</v>
      </c>
      <c r="N820">
        <v>2015</v>
      </c>
      <c r="O820" t="s">
        <v>692</v>
      </c>
      <c r="P820" t="s">
        <v>178</v>
      </c>
      <c r="Q820" t="s">
        <v>185</v>
      </c>
    </row>
    <row r="821" spans="1:151" x14ac:dyDescent="0.2">
      <c r="A821">
        <v>27312</v>
      </c>
      <c r="B821" t="s">
        <v>1792</v>
      </c>
      <c r="C821" t="s">
        <v>6058</v>
      </c>
      <c r="D821" t="s">
        <v>6059</v>
      </c>
      <c r="E821" t="s">
        <v>6060</v>
      </c>
      <c r="F821" t="s">
        <v>171</v>
      </c>
      <c r="G821" t="s">
        <v>172</v>
      </c>
      <c r="H821" s="1">
        <v>36030</v>
      </c>
      <c r="I821" t="s">
        <v>173</v>
      </c>
      <c r="K821" t="s">
        <v>1046</v>
      </c>
      <c r="L821" t="s">
        <v>1047</v>
      </c>
      <c r="M821" t="s">
        <v>306</v>
      </c>
      <c r="N821">
        <v>2019</v>
      </c>
      <c r="O821" t="s">
        <v>534</v>
      </c>
      <c r="P821" t="s">
        <v>178</v>
      </c>
      <c r="Q821" t="s">
        <v>172</v>
      </c>
      <c r="S821">
        <v>30007529</v>
      </c>
      <c r="T821" t="s">
        <v>226</v>
      </c>
      <c r="Y821" t="str">
        <f>"02SBS"</f>
        <v>02SBS</v>
      </c>
      <c r="Z821" t="s">
        <v>4693</v>
      </c>
      <c r="AA821" t="s">
        <v>259</v>
      </c>
      <c r="AB821" t="s">
        <v>260</v>
      </c>
      <c r="AC821" t="s">
        <v>6061</v>
      </c>
      <c r="AD821" t="s">
        <v>185</v>
      </c>
      <c r="AS821">
        <v>3.2</v>
      </c>
      <c r="AU821" t="s">
        <v>235</v>
      </c>
      <c r="AV821" t="s">
        <v>236</v>
      </c>
      <c r="AW821" t="s">
        <v>715</v>
      </c>
      <c r="BM821" t="s">
        <v>6062</v>
      </c>
      <c r="BN821" t="s">
        <v>239</v>
      </c>
      <c r="BO821" t="s">
        <v>1833</v>
      </c>
      <c r="BP821" t="s">
        <v>241</v>
      </c>
      <c r="BQ821" t="s">
        <v>195</v>
      </c>
      <c r="BS821">
        <v>14627</v>
      </c>
      <c r="CD821" t="s">
        <v>195</v>
      </c>
      <c r="CM821" t="s">
        <v>6063</v>
      </c>
      <c r="CO821" t="s">
        <v>1833</v>
      </c>
      <c r="CP821" t="s">
        <v>241</v>
      </c>
      <c r="CQ821" t="s">
        <v>247</v>
      </c>
      <c r="CS821">
        <v>14619</v>
      </c>
      <c r="CT821" t="s">
        <v>244</v>
      </c>
      <c r="CU821" t="s">
        <v>6064</v>
      </c>
    </row>
    <row r="822" spans="1:151" x14ac:dyDescent="0.2">
      <c r="A822">
        <v>24759</v>
      </c>
      <c r="B822" t="s">
        <v>1792</v>
      </c>
      <c r="C822" t="s">
        <v>6058</v>
      </c>
      <c r="D822" t="s">
        <v>6059</v>
      </c>
      <c r="E822" t="s">
        <v>6060</v>
      </c>
      <c r="F822" t="s">
        <v>171</v>
      </c>
      <c r="G822" t="s">
        <v>172</v>
      </c>
      <c r="H822" s="1">
        <v>36030</v>
      </c>
      <c r="I822" t="s">
        <v>173</v>
      </c>
      <c r="K822" t="s">
        <v>2902</v>
      </c>
      <c r="L822" t="s">
        <v>2903</v>
      </c>
      <c r="M822" t="s">
        <v>224</v>
      </c>
      <c r="N822">
        <v>2018</v>
      </c>
      <c r="O822" t="s">
        <v>354</v>
      </c>
      <c r="P822" t="s">
        <v>178</v>
      </c>
      <c r="Q822" t="s">
        <v>172</v>
      </c>
      <c r="S822">
        <v>30007529</v>
      </c>
      <c r="T822" t="s">
        <v>226</v>
      </c>
      <c r="Y822" t="str">
        <f>"02SBS"</f>
        <v>02SBS</v>
      </c>
      <c r="Z822" t="s">
        <v>4693</v>
      </c>
      <c r="AA822" t="s">
        <v>259</v>
      </c>
      <c r="AB822" t="s">
        <v>260</v>
      </c>
      <c r="AC822" t="s">
        <v>6061</v>
      </c>
      <c r="AD822" t="s">
        <v>185</v>
      </c>
      <c r="AS822">
        <v>3.2</v>
      </c>
      <c r="AU822" t="s">
        <v>235</v>
      </c>
      <c r="AV822" t="s">
        <v>236</v>
      </c>
      <c r="AW822" t="s">
        <v>715</v>
      </c>
      <c r="BM822" t="s">
        <v>6062</v>
      </c>
      <c r="BN822" t="s">
        <v>239</v>
      </c>
      <c r="BO822" t="s">
        <v>1833</v>
      </c>
      <c r="BP822" t="s">
        <v>241</v>
      </c>
      <c r="BQ822" t="s">
        <v>195</v>
      </c>
      <c r="BS822">
        <v>14627</v>
      </c>
      <c r="CD822" t="s">
        <v>195</v>
      </c>
      <c r="CM822" t="s">
        <v>6063</v>
      </c>
      <c r="CO822" t="s">
        <v>1833</v>
      </c>
      <c r="CP822" t="s">
        <v>241</v>
      </c>
      <c r="CQ822" t="s">
        <v>247</v>
      </c>
      <c r="CS822">
        <v>14619</v>
      </c>
      <c r="CT822" t="s">
        <v>244</v>
      </c>
      <c r="CU822" t="s">
        <v>6064</v>
      </c>
    </row>
    <row r="823" spans="1:151" x14ac:dyDescent="0.2">
      <c r="A823">
        <v>28339</v>
      </c>
      <c r="B823" t="s">
        <v>2296</v>
      </c>
      <c r="C823" t="s">
        <v>6065</v>
      </c>
      <c r="D823" t="s">
        <v>1144</v>
      </c>
      <c r="E823" t="s">
        <v>6066</v>
      </c>
      <c r="F823" t="s">
        <v>171</v>
      </c>
      <c r="G823" t="s">
        <v>172</v>
      </c>
      <c r="H823" s="1">
        <v>36361</v>
      </c>
      <c r="I823" t="s">
        <v>173</v>
      </c>
      <c r="K823" t="s">
        <v>6067</v>
      </c>
      <c r="L823" t="s">
        <v>6068</v>
      </c>
      <c r="M823" t="s">
        <v>224</v>
      </c>
      <c r="N823">
        <v>2019</v>
      </c>
      <c r="O823" t="s">
        <v>279</v>
      </c>
      <c r="P823" t="s">
        <v>178</v>
      </c>
      <c r="Q823" t="s">
        <v>172</v>
      </c>
      <c r="S823">
        <v>30825635</v>
      </c>
      <c r="T823" t="s">
        <v>196</v>
      </c>
      <c r="W823" t="s">
        <v>6069</v>
      </c>
      <c r="X823">
        <v>5126996159</v>
      </c>
      <c r="Y823" t="s">
        <v>802</v>
      </c>
      <c r="Z823" t="s">
        <v>1583</v>
      </c>
      <c r="AA823">
        <v>2021</v>
      </c>
      <c r="AB823">
        <v>2021</v>
      </c>
      <c r="AC823" t="s">
        <v>1584</v>
      </c>
      <c r="AD823" t="s">
        <v>185</v>
      </c>
      <c r="AS823">
        <v>4</v>
      </c>
      <c r="AT823" t="s">
        <v>188</v>
      </c>
      <c r="AU823" t="s">
        <v>189</v>
      </c>
      <c r="AV823" t="s">
        <v>190</v>
      </c>
      <c r="AW823" t="s">
        <v>264</v>
      </c>
      <c r="BM823" t="s">
        <v>6070</v>
      </c>
      <c r="BN823" t="s">
        <v>6071</v>
      </c>
      <c r="BP823" t="s">
        <v>194</v>
      </c>
      <c r="BQ823" t="s">
        <v>195</v>
      </c>
      <c r="BS823">
        <v>14605</v>
      </c>
      <c r="BT823" t="s">
        <v>196</v>
      </c>
      <c r="BU823">
        <v>7377011314</v>
      </c>
      <c r="BZ823" t="s">
        <v>6072</v>
      </c>
      <c r="CC823" t="s">
        <v>545</v>
      </c>
      <c r="CD823" t="s">
        <v>344</v>
      </c>
      <c r="CF823">
        <v>78759</v>
      </c>
      <c r="CG823" t="s">
        <v>196</v>
      </c>
      <c r="CH823">
        <v>7377011314</v>
      </c>
      <c r="CM823" t="s">
        <v>6070</v>
      </c>
      <c r="CN823" t="s">
        <v>6071</v>
      </c>
      <c r="CP823" t="s">
        <v>194</v>
      </c>
      <c r="CQ823" t="s">
        <v>195</v>
      </c>
      <c r="CS823">
        <v>14605</v>
      </c>
      <c r="CT823" t="s">
        <v>196</v>
      </c>
      <c r="CU823">
        <v>7377011314</v>
      </c>
      <c r="ED823" t="s">
        <v>344</v>
      </c>
      <c r="EG823" t="s">
        <v>196</v>
      </c>
      <c r="EH823">
        <v>7377011314</v>
      </c>
      <c r="EM823" t="s">
        <v>6072</v>
      </c>
      <c r="EP823" t="s">
        <v>545</v>
      </c>
      <c r="EQ823" t="s">
        <v>344</v>
      </c>
      <c r="ES823">
        <v>78759</v>
      </c>
      <c r="ET823" t="s">
        <v>196</v>
      </c>
      <c r="EU823">
        <v>7377011314</v>
      </c>
    </row>
    <row r="824" spans="1:151" x14ac:dyDescent="0.2">
      <c r="A824">
        <v>37388</v>
      </c>
      <c r="B824" t="s">
        <v>6073</v>
      </c>
      <c r="C824" t="s">
        <v>6074</v>
      </c>
      <c r="D824" t="s">
        <v>940</v>
      </c>
      <c r="E824" t="s">
        <v>6075</v>
      </c>
      <c r="F824" t="s">
        <v>171</v>
      </c>
      <c r="G824" t="str">
        <f>"0"</f>
        <v>0</v>
      </c>
      <c r="H824" s="1">
        <v>36663</v>
      </c>
      <c r="I824" t="s">
        <v>1450</v>
      </c>
      <c r="K824" t="s">
        <v>709</v>
      </c>
      <c r="L824" t="s">
        <v>6076</v>
      </c>
      <c r="M824" t="s">
        <v>306</v>
      </c>
      <c r="N824">
        <v>2022</v>
      </c>
      <c r="O824" t="s">
        <v>782</v>
      </c>
      <c r="P824" t="s">
        <v>178</v>
      </c>
      <c r="Q824" t="s">
        <v>172</v>
      </c>
      <c r="S824">
        <v>31839068</v>
      </c>
      <c r="T824" t="s">
        <v>226</v>
      </c>
      <c r="Y824" t="str">
        <f>"01AS"</f>
        <v>01AS</v>
      </c>
      <c r="Z824" t="s">
        <v>499</v>
      </c>
      <c r="AA824" t="s">
        <v>321</v>
      </c>
      <c r="AC824" t="s">
        <v>2066</v>
      </c>
      <c r="AD824" t="s">
        <v>185</v>
      </c>
      <c r="AS824">
        <v>3.39</v>
      </c>
      <c r="AU824" t="s">
        <v>235</v>
      </c>
      <c r="AV824" t="s">
        <v>236</v>
      </c>
      <c r="AW824" t="s">
        <v>264</v>
      </c>
      <c r="BF824" t="s">
        <v>474</v>
      </c>
      <c r="BO824" t="s">
        <v>6077</v>
      </c>
      <c r="BQ824" t="s">
        <v>195</v>
      </c>
      <c r="CD824" t="s">
        <v>195</v>
      </c>
      <c r="CM824" t="s">
        <v>6078</v>
      </c>
      <c r="CO824" t="s">
        <v>6077</v>
      </c>
      <c r="CP824" t="s">
        <v>6079</v>
      </c>
      <c r="CQ824" t="s">
        <v>247</v>
      </c>
      <c r="CS824" t="s">
        <v>6080</v>
      </c>
      <c r="CT824" t="s">
        <v>244</v>
      </c>
      <c r="CU824" t="s">
        <v>6081</v>
      </c>
    </row>
    <row r="825" spans="1:151" x14ac:dyDescent="0.2">
      <c r="A825">
        <v>41256</v>
      </c>
      <c r="B825" t="s">
        <v>3580</v>
      </c>
      <c r="C825" t="s">
        <v>6082</v>
      </c>
      <c r="D825" t="s">
        <v>6083</v>
      </c>
      <c r="E825" t="s">
        <v>6084</v>
      </c>
      <c r="F825" t="s">
        <v>171</v>
      </c>
      <c r="G825" t="str">
        <f>"0"</f>
        <v>0</v>
      </c>
      <c r="H825" s="1">
        <v>32892</v>
      </c>
      <c r="I825" t="s">
        <v>173</v>
      </c>
      <c r="K825" t="s">
        <v>253</v>
      </c>
      <c r="L825" t="s">
        <v>254</v>
      </c>
      <c r="M825" t="s">
        <v>255</v>
      </c>
      <c r="N825" t="s">
        <v>256</v>
      </c>
      <c r="O825" t="s">
        <v>257</v>
      </c>
      <c r="P825" t="s">
        <v>178</v>
      </c>
      <c r="Q825" t="s">
        <v>172</v>
      </c>
      <c r="S825">
        <v>32381559</v>
      </c>
      <c r="T825" t="s">
        <v>226</v>
      </c>
      <c r="Y825" t="str">
        <f>"02SBS"</f>
        <v>02SBS</v>
      </c>
      <c r="Z825" t="s">
        <v>258</v>
      </c>
      <c r="AA825" t="s">
        <v>259</v>
      </c>
      <c r="AB825" t="s">
        <v>260</v>
      </c>
      <c r="AC825" t="s">
        <v>2778</v>
      </c>
      <c r="AD825" t="s">
        <v>185</v>
      </c>
      <c r="AM825" t="s">
        <v>6085</v>
      </c>
      <c r="AS825">
        <v>3.22</v>
      </c>
      <c r="AU825" t="s">
        <v>235</v>
      </c>
      <c r="AV825" t="s">
        <v>236</v>
      </c>
      <c r="AW825" t="s">
        <v>294</v>
      </c>
      <c r="BO825" t="s">
        <v>6086</v>
      </c>
      <c r="BQ825" t="s">
        <v>195</v>
      </c>
      <c r="BZ825" t="s">
        <v>266</v>
      </c>
      <c r="CA825" t="s">
        <v>6087</v>
      </c>
      <c r="CB825" t="s">
        <v>267</v>
      </c>
      <c r="CD825" t="s">
        <v>195</v>
      </c>
      <c r="CF825">
        <v>14627</v>
      </c>
      <c r="CG825" t="s">
        <v>244</v>
      </c>
      <c r="CM825" t="s">
        <v>6088</v>
      </c>
      <c r="CN825" t="s">
        <v>6087</v>
      </c>
      <c r="CO825" t="s">
        <v>6086</v>
      </c>
      <c r="CP825" t="s">
        <v>1053</v>
      </c>
      <c r="CQ825" t="s">
        <v>247</v>
      </c>
      <c r="CS825">
        <v>10031</v>
      </c>
      <c r="CT825" t="s">
        <v>244</v>
      </c>
      <c r="CU825" t="s">
        <v>6089</v>
      </c>
    </row>
    <row r="826" spans="1:151" x14ac:dyDescent="0.2">
      <c r="A826">
        <v>13092</v>
      </c>
      <c r="B826" t="s">
        <v>6090</v>
      </c>
      <c r="C826" t="s">
        <v>6091</v>
      </c>
      <c r="D826" t="s">
        <v>6092</v>
      </c>
      <c r="E826" t="s">
        <v>6093</v>
      </c>
      <c r="F826" t="s">
        <v>171</v>
      </c>
      <c r="G826" t="s">
        <v>172</v>
      </c>
      <c r="H826" s="1">
        <v>35089</v>
      </c>
      <c r="I826" t="s">
        <v>173</v>
      </c>
      <c r="K826" t="s">
        <v>3333</v>
      </c>
      <c r="L826" t="s">
        <v>3334</v>
      </c>
      <c r="M826" t="s">
        <v>224</v>
      </c>
      <c r="N826">
        <v>2015</v>
      </c>
      <c r="O826" t="s">
        <v>692</v>
      </c>
      <c r="P826" t="s">
        <v>178</v>
      </c>
      <c r="Q826" t="s">
        <v>172</v>
      </c>
      <c r="S826">
        <v>28810889</v>
      </c>
      <c r="T826" t="s">
        <v>196</v>
      </c>
      <c r="W826" t="s">
        <v>6094</v>
      </c>
      <c r="X826">
        <v>5738559087</v>
      </c>
      <c r="Y826" t="s">
        <v>186</v>
      </c>
      <c r="Z826" t="s">
        <v>183</v>
      </c>
      <c r="AA826">
        <v>2018</v>
      </c>
      <c r="AB826">
        <v>2018</v>
      </c>
      <c r="AC826" t="s">
        <v>2905</v>
      </c>
      <c r="AD826" t="s">
        <v>172</v>
      </c>
      <c r="AS826">
        <v>2.79</v>
      </c>
      <c r="AT826" t="s">
        <v>188</v>
      </c>
      <c r="AU826" t="s">
        <v>189</v>
      </c>
      <c r="AV826" t="s">
        <v>190</v>
      </c>
      <c r="AW826" t="s">
        <v>264</v>
      </c>
      <c r="BM826" t="s">
        <v>6095</v>
      </c>
      <c r="BN826" t="s">
        <v>487</v>
      </c>
      <c r="BP826" t="s">
        <v>194</v>
      </c>
      <c r="BQ826" t="s">
        <v>195</v>
      </c>
      <c r="BS826">
        <v>14627</v>
      </c>
      <c r="BT826" t="s">
        <v>196</v>
      </c>
      <c r="BU826">
        <v>5738559080</v>
      </c>
      <c r="BZ826" t="s">
        <v>6096</v>
      </c>
      <c r="CC826" t="s">
        <v>3473</v>
      </c>
      <c r="CD826" t="s">
        <v>1895</v>
      </c>
      <c r="CF826">
        <v>65584</v>
      </c>
      <c r="CG826" t="s">
        <v>196</v>
      </c>
      <c r="CH826">
        <v>5738559080</v>
      </c>
      <c r="CM826" t="s">
        <v>6097</v>
      </c>
      <c r="CN826" t="s">
        <v>487</v>
      </c>
      <c r="CP826" t="s">
        <v>194</v>
      </c>
      <c r="CQ826" t="s">
        <v>195</v>
      </c>
      <c r="CS826">
        <v>14627</v>
      </c>
      <c r="CT826" t="s">
        <v>196</v>
      </c>
      <c r="CU826">
        <v>5738559080</v>
      </c>
      <c r="EM826" t="s">
        <v>6096</v>
      </c>
      <c r="EP826" t="s">
        <v>3473</v>
      </c>
      <c r="EQ826" t="s">
        <v>1895</v>
      </c>
      <c r="ES826">
        <v>65584</v>
      </c>
      <c r="ET826" t="s">
        <v>196</v>
      </c>
      <c r="EU826">
        <v>5738559080</v>
      </c>
    </row>
    <row r="827" spans="1:151" x14ac:dyDescent="0.2">
      <c r="A827">
        <v>25253</v>
      </c>
      <c r="B827" t="s">
        <v>6098</v>
      </c>
      <c r="C827" t="s">
        <v>6099</v>
      </c>
      <c r="E827" t="s">
        <v>6100</v>
      </c>
      <c r="F827" t="s">
        <v>171</v>
      </c>
      <c r="G827" t="s">
        <v>172</v>
      </c>
      <c r="H827" s="1">
        <v>35811</v>
      </c>
      <c r="I827" t="s">
        <v>221</v>
      </c>
      <c r="K827" t="s">
        <v>1304</v>
      </c>
      <c r="L827" t="s">
        <v>633</v>
      </c>
      <c r="M827" t="s">
        <v>224</v>
      </c>
      <c r="N827">
        <v>2018</v>
      </c>
      <c r="O827" t="s">
        <v>354</v>
      </c>
      <c r="P827" t="s">
        <v>178</v>
      </c>
      <c r="Q827" t="s">
        <v>172</v>
      </c>
      <c r="S827">
        <v>30017238</v>
      </c>
      <c r="T827" t="s">
        <v>196</v>
      </c>
      <c r="W827" t="s">
        <v>6101</v>
      </c>
      <c r="X827">
        <v>7816409377</v>
      </c>
      <c r="Y827" t="s">
        <v>186</v>
      </c>
      <c r="Z827" t="s">
        <v>282</v>
      </c>
      <c r="AA827">
        <v>2021</v>
      </c>
      <c r="AB827">
        <v>2021</v>
      </c>
      <c r="AC827" t="s">
        <v>885</v>
      </c>
      <c r="AD827" t="s">
        <v>185</v>
      </c>
      <c r="AM827" t="s">
        <v>1308</v>
      </c>
      <c r="AS827">
        <v>2.74</v>
      </c>
      <c r="AT827" t="s">
        <v>188</v>
      </c>
      <c r="AU827" t="s">
        <v>647</v>
      </c>
      <c r="AV827" t="s">
        <v>190</v>
      </c>
      <c r="AW827" t="s">
        <v>210</v>
      </c>
      <c r="BM827" t="s">
        <v>6102</v>
      </c>
      <c r="BN827" t="s">
        <v>193</v>
      </c>
      <c r="BP827" t="s">
        <v>194</v>
      </c>
      <c r="BQ827" t="s">
        <v>195</v>
      </c>
      <c r="BS827">
        <v>14627</v>
      </c>
      <c r="BT827" t="s">
        <v>196</v>
      </c>
      <c r="BU827">
        <v>7876673235</v>
      </c>
      <c r="BZ827" t="s">
        <v>6103</v>
      </c>
      <c r="CC827" t="s">
        <v>6104</v>
      </c>
      <c r="CD827" t="s">
        <v>3627</v>
      </c>
      <c r="CF827" t="str">
        <f>"00772"</f>
        <v>00772</v>
      </c>
      <c r="CG827" t="s">
        <v>196</v>
      </c>
      <c r="CH827">
        <v>7876673235</v>
      </c>
      <c r="CM827" t="s">
        <v>6105</v>
      </c>
      <c r="CP827" t="s">
        <v>194</v>
      </c>
      <c r="CQ827" t="s">
        <v>195</v>
      </c>
      <c r="CS827">
        <v>14627</v>
      </c>
      <c r="CT827" t="s">
        <v>196</v>
      </c>
      <c r="CU827">
        <v>7876673235</v>
      </c>
      <c r="ED827" t="s">
        <v>3627</v>
      </c>
      <c r="EG827" t="s">
        <v>196</v>
      </c>
      <c r="EH827">
        <v>7876673235</v>
      </c>
      <c r="EM827" t="s">
        <v>6103</v>
      </c>
      <c r="EP827" t="s">
        <v>6104</v>
      </c>
      <c r="EQ827" t="s">
        <v>3627</v>
      </c>
      <c r="ES827" t="str">
        <f>"00772"</f>
        <v>00772</v>
      </c>
      <c r="ET827" t="s">
        <v>196</v>
      </c>
      <c r="EU827">
        <v>7876673235</v>
      </c>
    </row>
    <row r="828" spans="1:151" x14ac:dyDescent="0.2">
      <c r="A828">
        <v>17760</v>
      </c>
      <c r="B828" t="s">
        <v>6106</v>
      </c>
      <c r="C828" t="s">
        <v>6107</v>
      </c>
      <c r="E828" t="s">
        <v>6108</v>
      </c>
      <c r="F828" t="s">
        <v>171</v>
      </c>
      <c r="G828" t="s">
        <v>172</v>
      </c>
      <c r="H828" s="1">
        <v>34621</v>
      </c>
      <c r="I828" t="s">
        <v>221</v>
      </c>
      <c r="K828" t="s">
        <v>576</v>
      </c>
      <c r="M828" t="s">
        <v>224</v>
      </c>
      <c r="N828">
        <v>2016</v>
      </c>
      <c r="O828" t="s">
        <v>410</v>
      </c>
      <c r="P828" t="s">
        <v>363</v>
      </c>
      <c r="Q828" t="s">
        <v>172</v>
      </c>
      <c r="S828">
        <v>28216728</v>
      </c>
      <c r="T828" t="s">
        <v>6109</v>
      </c>
      <c r="U828" t="s">
        <v>337</v>
      </c>
      <c r="W828" t="s">
        <v>6110</v>
      </c>
      <c r="X828">
        <v>7208767538</v>
      </c>
      <c r="Y828" t="s">
        <v>186</v>
      </c>
      <c r="Z828" t="s">
        <v>282</v>
      </c>
      <c r="AA828">
        <v>2017</v>
      </c>
      <c r="AB828">
        <v>2017</v>
      </c>
      <c r="AC828" t="s">
        <v>857</v>
      </c>
      <c r="AD828" t="s">
        <v>185</v>
      </c>
      <c r="AE828" t="s">
        <v>696</v>
      </c>
      <c r="AS828">
        <v>3.9</v>
      </c>
      <c r="AT828" t="s">
        <v>188</v>
      </c>
      <c r="AU828" t="s">
        <v>189</v>
      </c>
      <c r="AV828" t="s">
        <v>190</v>
      </c>
      <c r="AW828" t="s">
        <v>264</v>
      </c>
      <c r="BM828" t="s">
        <v>6111</v>
      </c>
      <c r="BN828" t="s">
        <v>193</v>
      </c>
      <c r="BP828" t="s">
        <v>194</v>
      </c>
      <c r="BQ828" t="s">
        <v>195</v>
      </c>
      <c r="BS828">
        <v>14627</v>
      </c>
      <c r="BT828" t="s">
        <v>196</v>
      </c>
      <c r="BU828">
        <v>7208767588</v>
      </c>
      <c r="BZ828" t="s">
        <v>6112</v>
      </c>
      <c r="CC828" t="s">
        <v>6113</v>
      </c>
      <c r="CD828" t="s">
        <v>2314</v>
      </c>
      <c r="CF828">
        <v>80013</v>
      </c>
      <c r="CG828" t="s">
        <v>196</v>
      </c>
      <c r="CH828">
        <v>7208767588</v>
      </c>
      <c r="CM828" t="s">
        <v>6114</v>
      </c>
      <c r="CN828" t="s">
        <v>6115</v>
      </c>
      <c r="CP828" t="s">
        <v>194</v>
      </c>
      <c r="CQ828" t="s">
        <v>195</v>
      </c>
      <c r="CS828">
        <v>14627</v>
      </c>
      <c r="CT828" t="s">
        <v>196</v>
      </c>
      <c r="CU828">
        <v>7208767588</v>
      </c>
      <c r="DZ828" t="s">
        <v>6116</v>
      </c>
      <c r="EC828" t="s">
        <v>6117</v>
      </c>
      <c r="ED828" t="s">
        <v>6118</v>
      </c>
      <c r="EF828" t="s">
        <v>6119</v>
      </c>
      <c r="EG828" t="s">
        <v>2966</v>
      </c>
      <c r="EM828" t="s">
        <v>6112</v>
      </c>
      <c r="EP828" t="s">
        <v>6113</v>
      </c>
      <c r="EQ828" t="s">
        <v>2314</v>
      </c>
      <c r="ES828">
        <v>80013</v>
      </c>
      <c r="ET828" t="s">
        <v>196</v>
      </c>
      <c r="EU828">
        <v>7208767588</v>
      </c>
    </row>
    <row r="829" spans="1:151" x14ac:dyDescent="0.2">
      <c r="A829">
        <v>11405</v>
      </c>
      <c r="B829" t="s">
        <v>6106</v>
      </c>
      <c r="C829" t="s">
        <v>6107</v>
      </c>
      <c r="E829" t="s">
        <v>6108</v>
      </c>
      <c r="F829" t="s">
        <v>171</v>
      </c>
      <c r="G829" t="s">
        <v>172</v>
      </c>
      <c r="H829" s="1">
        <v>34621</v>
      </c>
      <c r="I829" t="s">
        <v>221</v>
      </c>
      <c r="K829" t="s">
        <v>392</v>
      </c>
      <c r="L829" t="s">
        <v>393</v>
      </c>
      <c r="M829" t="s">
        <v>1164</v>
      </c>
      <c r="N829" t="s">
        <v>6120</v>
      </c>
      <c r="O829" t="s">
        <v>6121</v>
      </c>
      <c r="P829" t="s">
        <v>178</v>
      </c>
      <c r="Q829" t="s">
        <v>172</v>
      </c>
      <c r="S829">
        <v>28216728</v>
      </c>
      <c r="T829" t="s">
        <v>6109</v>
      </c>
      <c r="U829" t="s">
        <v>337</v>
      </c>
      <c r="W829" t="s">
        <v>6110</v>
      </c>
      <c r="X829">
        <v>7208767538</v>
      </c>
      <c r="Y829" t="s">
        <v>186</v>
      </c>
      <c r="Z829" t="s">
        <v>282</v>
      </c>
      <c r="AA829">
        <v>2017</v>
      </c>
      <c r="AB829">
        <v>2017</v>
      </c>
      <c r="AC829" t="s">
        <v>857</v>
      </c>
      <c r="AD829" t="s">
        <v>185</v>
      </c>
      <c r="AE829" t="s">
        <v>696</v>
      </c>
      <c r="AS829">
        <v>3.9</v>
      </c>
      <c r="AT829" t="s">
        <v>188</v>
      </c>
      <c r="AU829" t="s">
        <v>189</v>
      </c>
      <c r="AV829" t="s">
        <v>190</v>
      </c>
      <c r="AW829" t="s">
        <v>264</v>
      </c>
      <c r="BM829" t="s">
        <v>6111</v>
      </c>
      <c r="BN829" t="s">
        <v>193</v>
      </c>
      <c r="BP829" t="s">
        <v>194</v>
      </c>
      <c r="BQ829" t="s">
        <v>195</v>
      </c>
      <c r="BS829">
        <v>14627</v>
      </c>
      <c r="BT829" t="s">
        <v>196</v>
      </c>
      <c r="BU829">
        <v>7208767588</v>
      </c>
      <c r="BZ829" t="s">
        <v>6112</v>
      </c>
      <c r="CC829" t="s">
        <v>6113</v>
      </c>
      <c r="CD829" t="s">
        <v>2314</v>
      </c>
      <c r="CF829">
        <v>80013</v>
      </c>
      <c r="CG829" t="s">
        <v>196</v>
      </c>
      <c r="CH829">
        <v>7208767588</v>
      </c>
      <c r="CM829" t="s">
        <v>6114</v>
      </c>
      <c r="CN829" t="s">
        <v>6115</v>
      </c>
      <c r="CP829" t="s">
        <v>194</v>
      </c>
      <c r="CQ829" t="s">
        <v>195</v>
      </c>
      <c r="CS829">
        <v>14627</v>
      </c>
      <c r="CT829" t="s">
        <v>196</v>
      </c>
      <c r="CU829">
        <v>7208767588</v>
      </c>
      <c r="DZ829" t="s">
        <v>6116</v>
      </c>
      <c r="EC829" t="s">
        <v>6117</v>
      </c>
      <c r="ED829" t="s">
        <v>6118</v>
      </c>
      <c r="EF829" t="s">
        <v>6119</v>
      </c>
      <c r="EG829" t="s">
        <v>2966</v>
      </c>
      <c r="EM829" t="s">
        <v>6112</v>
      </c>
      <c r="EP829" t="s">
        <v>6113</v>
      </c>
      <c r="EQ829" t="s">
        <v>2314</v>
      </c>
      <c r="ES829">
        <v>80013</v>
      </c>
      <c r="ET829" t="s">
        <v>196</v>
      </c>
      <c r="EU829">
        <v>7208767588</v>
      </c>
    </row>
    <row r="830" spans="1:151" x14ac:dyDescent="0.2">
      <c r="A830">
        <v>22095</v>
      </c>
      <c r="B830" t="s">
        <v>6122</v>
      </c>
      <c r="C830" t="s">
        <v>6123</v>
      </c>
      <c r="D830" t="s">
        <v>5802</v>
      </c>
      <c r="E830" t="s">
        <v>6124</v>
      </c>
      <c r="F830" t="s">
        <v>171</v>
      </c>
      <c r="G830" t="s">
        <v>172</v>
      </c>
      <c r="H830" s="1">
        <v>35502</v>
      </c>
      <c r="I830" t="s">
        <v>221</v>
      </c>
      <c r="K830" t="s">
        <v>1304</v>
      </c>
      <c r="L830" t="s">
        <v>633</v>
      </c>
      <c r="M830" t="s">
        <v>224</v>
      </c>
      <c r="N830">
        <v>2017</v>
      </c>
      <c r="O830" t="s">
        <v>441</v>
      </c>
      <c r="P830" t="s">
        <v>178</v>
      </c>
      <c r="Q830" t="s">
        <v>172</v>
      </c>
      <c r="S830">
        <v>29442126</v>
      </c>
      <c r="T830" t="s">
        <v>196</v>
      </c>
      <c r="W830" t="s">
        <v>6125</v>
      </c>
      <c r="X830">
        <v>7163085906</v>
      </c>
      <c r="Y830" t="s">
        <v>186</v>
      </c>
      <c r="Z830" t="s">
        <v>282</v>
      </c>
      <c r="AA830">
        <v>2019</v>
      </c>
      <c r="AB830">
        <v>2019</v>
      </c>
      <c r="AC830" t="s">
        <v>886</v>
      </c>
      <c r="AD830" t="s">
        <v>185</v>
      </c>
      <c r="AE830" t="s">
        <v>1308</v>
      </c>
      <c r="AS830">
        <v>3.3</v>
      </c>
      <c r="AT830" t="s">
        <v>188</v>
      </c>
      <c r="AU830" t="s">
        <v>189</v>
      </c>
      <c r="AV830" t="s">
        <v>190</v>
      </c>
      <c r="AW830" t="s">
        <v>264</v>
      </c>
      <c r="BM830" t="s">
        <v>6126</v>
      </c>
      <c r="BN830" t="s">
        <v>193</v>
      </c>
      <c r="BP830" t="s">
        <v>194</v>
      </c>
      <c r="BQ830" t="s">
        <v>195</v>
      </c>
      <c r="BS830">
        <v>14627</v>
      </c>
      <c r="BT830" t="s">
        <v>196</v>
      </c>
      <c r="BU830">
        <v>7163105212</v>
      </c>
      <c r="BZ830" t="s">
        <v>6127</v>
      </c>
      <c r="CC830" t="s">
        <v>6024</v>
      </c>
      <c r="CD830" t="s">
        <v>195</v>
      </c>
      <c r="CF830">
        <v>14001</v>
      </c>
      <c r="CG830" t="s">
        <v>196</v>
      </c>
      <c r="CH830">
        <v>7163085906</v>
      </c>
      <c r="CM830" t="s">
        <v>6128</v>
      </c>
      <c r="CN830">
        <v>7</v>
      </c>
      <c r="CP830" t="s">
        <v>194</v>
      </c>
      <c r="CQ830" t="s">
        <v>195</v>
      </c>
      <c r="CS830">
        <v>14623</v>
      </c>
      <c r="CT830" t="s">
        <v>196</v>
      </c>
      <c r="CU830">
        <v>7163105212</v>
      </c>
      <c r="ED830" t="s">
        <v>195</v>
      </c>
      <c r="EG830" t="s">
        <v>196</v>
      </c>
      <c r="EH830">
        <v>7163085906</v>
      </c>
      <c r="EM830" t="s">
        <v>6127</v>
      </c>
      <c r="EP830" t="s">
        <v>6024</v>
      </c>
      <c r="EQ830" t="s">
        <v>195</v>
      </c>
      <c r="ES830">
        <v>14001</v>
      </c>
      <c r="ET830" t="s">
        <v>196</v>
      </c>
      <c r="EU830">
        <v>7163085906</v>
      </c>
    </row>
    <row r="831" spans="1:151" x14ac:dyDescent="0.2">
      <c r="A831">
        <v>17844</v>
      </c>
      <c r="B831" t="s">
        <v>4011</v>
      </c>
      <c r="C831" t="s">
        <v>6129</v>
      </c>
      <c r="D831" t="s">
        <v>1436</v>
      </c>
      <c r="E831" t="s">
        <v>6130</v>
      </c>
      <c r="F831" t="s">
        <v>171</v>
      </c>
      <c r="G831" t="s">
        <v>172</v>
      </c>
      <c r="H831" s="1">
        <v>34990</v>
      </c>
      <c r="I831" t="s">
        <v>221</v>
      </c>
      <c r="K831" t="s">
        <v>929</v>
      </c>
      <c r="L831" t="s">
        <v>930</v>
      </c>
      <c r="M831" t="s">
        <v>306</v>
      </c>
      <c r="N831">
        <v>2016</v>
      </c>
      <c r="O831" t="s">
        <v>380</v>
      </c>
      <c r="P831" t="s">
        <v>178</v>
      </c>
      <c r="Q831" t="s">
        <v>172</v>
      </c>
      <c r="S831">
        <v>28818274</v>
      </c>
      <c r="T831" t="s">
        <v>196</v>
      </c>
      <c r="W831" t="s">
        <v>6131</v>
      </c>
      <c r="X831">
        <v>2072407068</v>
      </c>
      <c r="Y831" t="s">
        <v>186</v>
      </c>
      <c r="Z831" t="s">
        <v>282</v>
      </c>
      <c r="AA831">
        <v>2018</v>
      </c>
      <c r="AB831">
        <v>2018</v>
      </c>
      <c r="AC831" t="s">
        <v>1307</v>
      </c>
      <c r="AD831" t="s">
        <v>185</v>
      </c>
      <c r="AE831" t="s">
        <v>932</v>
      </c>
      <c r="AS831">
        <v>3.77</v>
      </c>
      <c r="AT831" t="s">
        <v>188</v>
      </c>
      <c r="AU831" t="s">
        <v>189</v>
      </c>
      <c r="AV831" t="s">
        <v>190</v>
      </c>
      <c r="AW831" t="s">
        <v>264</v>
      </c>
      <c r="BM831" t="s">
        <v>6132</v>
      </c>
      <c r="BN831" t="s">
        <v>193</v>
      </c>
      <c r="BP831" t="s">
        <v>194</v>
      </c>
      <c r="BQ831" t="s">
        <v>195</v>
      </c>
      <c r="BS831">
        <v>14627</v>
      </c>
      <c r="BT831" t="s">
        <v>196</v>
      </c>
      <c r="BU831">
        <v>2072332397</v>
      </c>
      <c r="BZ831" t="s">
        <v>6133</v>
      </c>
      <c r="CC831" t="s">
        <v>6134</v>
      </c>
      <c r="CD831" t="s">
        <v>6135</v>
      </c>
      <c r="CF831" t="str">
        <f>"04021"</f>
        <v>04021</v>
      </c>
      <c r="CG831" t="s">
        <v>196</v>
      </c>
      <c r="CH831">
        <v>2078296325</v>
      </c>
      <c r="CM831" t="s">
        <v>1434</v>
      </c>
      <c r="CP831" t="s">
        <v>194</v>
      </c>
      <c r="CQ831" t="s">
        <v>195</v>
      </c>
      <c r="CS831">
        <v>14627</v>
      </c>
      <c r="CT831" t="s">
        <v>196</v>
      </c>
      <c r="CU831">
        <v>2072332397</v>
      </c>
      <c r="ED831" t="s">
        <v>6135</v>
      </c>
      <c r="EG831" t="s">
        <v>196</v>
      </c>
      <c r="EH831">
        <v>2078296325</v>
      </c>
      <c r="EM831" t="s">
        <v>6133</v>
      </c>
      <c r="EP831" t="s">
        <v>6134</v>
      </c>
      <c r="EQ831" t="s">
        <v>6135</v>
      </c>
      <c r="ES831" t="str">
        <f>"04021"</f>
        <v>04021</v>
      </c>
      <c r="ET831" t="s">
        <v>196</v>
      </c>
      <c r="EU831">
        <v>2078296325</v>
      </c>
    </row>
    <row r="832" spans="1:151" x14ac:dyDescent="0.2">
      <c r="A832">
        <v>13205</v>
      </c>
      <c r="B832" t="s">
        <v>6136</v>
      </c>
      <c r="C832" t="s">
        <v>6129</v>
      </c>
      <c r="E832" t="s">
        <v>6137</v>
      </c>
      <c r="F832" t="s">
        <v>171</v>
      </c>
      <c r="G832" t="s">
        <v>172</v>
      </c>
      <c r="H832" s="1">
        <v>34296</v>
      </c>
      <c r="I832" t="s">
        <v>221</v>
      </c>
      <c r="K832" t="s">
        <v>867</v>
      </c>
      <c r="L832" t="s">
        <v>868</v>
      </c>
      <c r="M832" t="s">
        <v>224</v>
      </c>
      <c r="N832">
        <v>2015</v>
      </c>
      <c r="O832" t="s">
        <v>692</v>
      </c>
      <c r="P832" t="s">
        <v>178</v>
      </c>
      <c r="Q832" t="s">
        <v>172</v>
      </c>
      <c r="S832">
        <v>27803295</v>
      </c>
      <c r="T832" t="s">
        <v>196</v>
      </c>
      <c r="W832" t="s">
        <v>6138</v>
      </c>
      <c r="X832">
        <v>8147461230</v>
      </c>
      <c r="Y832" t="s">
        <v>186</v>
      </c>
      <c r="Z832" t="s">
        <v>183</v>
      </c>
      <c r="AA832">
        <v>2016</v>
      </c>
      <c r="AB832">
        <v>2016</v>
      </c>
      <c r="AC832" t="s">
        <v>1109</v>
      </c>
      <c r="AD832" t="s">
        <v>185</v>
      </c>
      <c r="AS832">
        <v>3.01</v>
      </c>
      <c r="AT832" t="s">
        <v>188</v>
      </c>
      <c r="AU832" t="s">
        <v>189</v>
      </c>
      <c r="AV832" t="s">
        <v>190</v>
      </c>
      <c r="AW832" t="s">
        <v>264</v>
      </c>
      <c r="BM832" t="s">
        <v>6139</v>
      </c>
      <c r="BN832" t="s">
        <v>487</v>
      </c>
      <c r="BP832" t="s">
        <v>194</v>
      </c>
      <c r="BQ832" t="s">
        <v>195</v>
      </c>
      <c r="BS832">
        <v>14627</v>
      </c>
      <c r="BT832" t="s">
        <v>196</v>
      </c>
      <c r="BU832">
        <v>8147462544</v>
      </c>
      <c r="BZ832" t="s">
        <v>6140</v>
      </c>
      <c r="CC832" t="s">
        <v>6141</v>
      </c>
      <c r="CD832" t="s">
        <v>650</v>
      </c>
      <c r="CF832">
        <v>16428</v>
      </c>
      <c r="CG832" t="s">
        <v>196</v>
      </c>
      <c r="CH832">
        <v>8147461230</v>
      </c>
      <c r="CM832" t="s">
        <v>6142</v>
      </c>
      <c r="CN832" t="s">
        <v>487</v>
      </c>
      <c r="CP832" t="s">
        <v>194</v>
      </c>
      <c r="CQ832" t="s">
        <v>195</v>
      </c>
      <c r="CS832">
        <v>14627</v>
      </c>
      <c r="CT832" t="s">
        <v>196</v>
      </c>
      <c r="CU832">
        <v>8147462544</v>
      </c>
      <c r="EM832" t="s">
        <v>6140</v>
      </c>
      <c r="EP832" t="s">
        <v>6141</v>
      </c>
      <c r="EQ832" t="s">
        <v>650</v>
      </c>
      <c r="ES832">
        <v>16428</v>
      </c>
      <c r="ET832" t="s">
        <v>196</v>
      </c>
      <c r="EU832">
        <v>8147461230</v>
      </c>
    </row>
    <row r="833" spans="1:151" x14ac:dyDescent="0.2">
      <c r="A833">
        <v>41319</v>
      </c>
      <c r="B833" t="s">
        <v>6143</v>
      </c>
      <c r="C833" t="s">
        <v>6144</v>
      </c>
      <c r="D833" t="s">
        <v>4296</v>
      </c>
      <c r="E833" t="s">
        <v>6145</v>
      </c>
      <c r="F833" t="s">
        <v>171</v>
      </c>
      <c r="G833" t="str">
        <f>"0"</f>
        <v>0</v>
      </c>
      <c r="H833" s="1">
        <v>37501</v>
      </c>
      <c r="I833" t="s">
        <v>221</v>
      </c>
      <c r="K833" t="s">
        <v>882</v>
      </c>
      <c r="L833" t="s">
        <v>318</v>
      </c>
      <c r="M833" t="s">
        <v>255</v>
      </c>
      <c r="N833" t="s">
        <v>256</v>
      </c>
      <c r="O833" t="s">
        <v>257</v>
      </c>
      <c r="P833" t="s">
        <v>178</v>
      </c>
      <c r="Q833" t="s">
        <v>172</v>
      </c>
      <c r="S833">
        <v>31728850</v>
      </c>
      <c r="T833" t="s">
        <v>226</v>
      </c>
      <c r="Y833" t="str">
        <f>"01AS"</f>
        <v>01AS</v>
      </c>
      <c r="Z833" t="s">
        <v>499</v>
      </c>
      <c r="AA833" t="s">
        <v>320</v>
      </c>
      <c r="AB833" t="s">
        <v>321</v>
      </c>
      <c r="AC833" t="s">
        <v>5962</v>
      </c>
      <c r="AD833" t="s">
        <v>185</v>
      </c>
      <c r="AM833" t="s">
        <v>2130</v>
      </c>
      <c r="AS833">
        <v>3.67</v>
      </c>
      <c r="AU833" t="s">
        <v>235</v>
      </c>
      <c r="AV833" t="s">
        <v>236</v>
      </c>
      <c r="AW833" t="s">
        <v>264</v>
      </c>
      <c r="BM833" t="s">
        <v>6146</v>
      </c>
      <c r="BN833" t="s">
        <v>239</v>
      </c>
      <c r="BO833" t="s">
        <v>6147</v>
      </c>
      <c r="BP833" t="s">
        <v>241</v>
      </c>
      <c r="BQ833" t="s">
        <v>195</v>
      </c>
      <c r="BS833">
        <v>14627</v>
      </c>
      <c r="CD833" t="s">
        <v>195</v>
      </c>
      <c r="CM833" t="s">
        <v>6148</v>
      </c>
      <c r="CO833" t="s">
        <v>6147</v>
      </c>
      <c r="CP833" t="s">
        <v>6149</v>
      </c>
      <c r="CQ833" t="s">
        <v>247</v>
      </c>
      <c r="CS833">
        <v>12866</v>
      </c>
      <c r="CT833" t="s">
        <v>244</v>
      </c>
      <c r="CU833" t="s">
        <v>6150</v>
      </c>
    </row>
    <row r="834" spans="1:151" x14ac:dyDescent="0.2">
      <c r="A834">
        <v>19452</v>
      </c>
      <c r="B834" t="s">
        <v>4917</v>
      </c>
      <c r="C834" t="s">
        <v>6151</v>
      </c>
      <c r="D834" t="s">
        <v>5792</v>
      </c>
      <c r="E834" t="s">
        <v>6152</v>
      </c>
      <c r="F834" t="s">
        <v>171</v>
      </c>
      <c r="G834" t="s">
        <v>172</v>
      </c>
      <c r="H834" s="1">
        <v>33900</v>
      </c>
      <c r="I834" t="s">
        <v>173</v>
      </c>
      <c r="K834" t="s">
        <v>1357</v>
      </c>
      <c r="L834" t="s">
        <v>1358</v>
      </c>
      <c r="M834" t="s">
        <v>224</v>
      </c>
      <c r="N834">
        <v>2016</v>
      </c>
      <c r="O834" t="s">
        <v>410</v>
      </c>
      <c r="P834" t="s">
        <v>178</v>
      </c>
      <c r="Q834" t="s">
        <v>172</v>
      </c>
      <c r="S834">
        <v>29408283</v>
      </c>
      <c r="T834" t="s">
        <v>196</v>
      </c>
      <c r="W834" t="s">
        <v>6153</v>
      </c>
      <c r="X834">
        <v>5742688386</v>
      </c>
      <c r="Y834" t="s">
        <v>802</v>
      </c>
      <c r="Z834" t="s">
        <v>1360</v>
      </c>
      <c r="AA834" t="s">
        <v>615</v>
      </c>
      <c r="AB834" t="s">
        <v>259</v>
      </c>
      <c r="AC834" t="s">
        <v>804</v>
      </c>
      <c r="AD834" t="s">
        <v>185</v>
      </c>
      <c r="AS834" t="str">
        <f>"0"</f>
        <v>0</v>
      </c>
      <c r="AT834" t="s">
        <v>188</v>
      </c>
      <c r="AU834" t="s">
        <v>189</v>
      </c>
      <c r="AV834" t="s">
        <v>190</v>
      </c>
      <c r="AW834" t="s">
        <v>264</v>
      </c>
      <c r="BM834" t="s">
        <v>6154</v>
      </c>
      <c r="BP834" t="s">
        <v>194</v>
      </c>
      <c r="BQ834" t="s">
        <v>195</v>
      </c>
      <c r="BS834">
        <v>14607</v>
      </c>
      <c r="BT834" t="s">
        <v>196</v>
      </c>
      <c r="BU834">
        <v>5743771791</v>
      </c>
      <c r="BZ834" t="s">
        <v>6155</v>
      </c>
      <c r="CC834" t="s">
        <v>6156</v>
      </c>
      <c r="CD834" t="s">
        <v>344</v>
      </c>
      <c r="CF834">
        <v>786131569</v>
      </c>
      <c r="CG834" t="s">
        <v>196</v>
      </c>
      <c r="CH834">
        <v>5743771791</v>
      </c>
      <c r="CM834" t="s">
        <v>6154</v>
      </c>
      <c r="CP834" t="s">
        <v>194</v>
      </c>
      <c r="CQ834" t="s">
        <v>195</v>
      </c>
      <c r="CS834">
        <v>14607</v>
      </c>
      <c r="CT834" t="s">
        <v>196</v>
      </c>
      <c r="CU834">
        <v>5743771791</v>
      </c>
      <c r="EM834" t="s">
        <v>6155</v>
      </c>
      <c r="EP834" t="s">
        <v>6156</v>
      </c>
      <c r="EQ834" t="s">
        <v>344</v>
      </c>
      <c r="ES834">
        <v>786131569</v>
      </c>
      <c r="ET834" t="s">
        <v>196</v>
      </c>
      <c r="EU834">
        <v>5743771791</v>
      </c>
    </row>
    <row r="835" spans="1:151" x14ac:dyDescent="0.2">
      <c r="A835">
        <v>40529</v>
      </c>
      <c r="B835" t="s">
        <v>6157</v>
      </c>
      <c r="C835" t="s">
        <v>6158</v>
      </c>
      <c r="E835" t="s">
        <v>6159</v>
      </c>
      <c r="F835" t="s">
        <v>171</v>
      </c>
      <c r="I835" t="s">
        <v>4073</v>
      </c>
      <c r="K835" t="s">
        <v>1807</v>
      </c>
      <c r="L835" t="s">
        <v>633</v>
      </c>
      <c r="M835" t="s">
        <v>224</v>
      </c>
      <c r="N835">
        <v>2023</v>
      </c>
      <c r="O835" t="s">
        <v>597</v>
      </c>
      <c r="P835" t="s">
        <v>178</v>
      </c>
      <c r="Q835" t="s">
        <v>185</v>
      </c>
    </row>
    <row r="836" spans="1:151" x14ac:dyDescent="0.2">
      <c r="A836">
        <v>42115</v>
      </c>
      <c r="B836" t="s">
        <v>6160</v>
      </c>
      <c r="C836" t="s">
        <v>6161</v>
      </c>
      <c r="D836" t="s">
        <v>6162</v>
      </c>
      <c r="E836" t="s">
        <v>6163</v>
      </c>
      <c r="F836" t="s">
        <v>171</v>
      </c>
      <c r="G836" t="str">
        <f>"0"</f>
        <v>0</v>
      </c>
      <c r="H836" s="1">
        <v>37993</v>
      </c>
      <c r="I836" t="s">
        <v>221</v>
      </c>
      <c r="K836" t="s">
        <v>453</v>
      </c>
      <c r="L836" t="s">
        <v>2757</v>
      </c>
      <c r="M836" t="s">
        <v>205</v>
      </c>
      <c r="N836">
        <v>2024</v>
      </c>
      <c r="O836" t="s">
        <v>2271</v>
      </c>
      <c r="P836" t="s">
        <v>178</v>
      </c>
      <c r="Q836" t="s">
        <v>172</v>
      </c>
      <c r="S836">
        <v>32498554</v>
      </c>
      <c r="T836" t="s">
        <v>226</v>
      </c>
      <c r="Y836" t="str">
        <f>"04HSEAS"</f>
        <v>04HSEAS</v>
      </c>
      <c r="Z836" t="s">
        <v>499</v>
      </c>
      <c r="AA836" t="s">
        <v>833</v>
      </c>
      <c r="AB836" t="s">
        <v>834</v>
      </c>
      <c r="AC836" t="s">
        <v>1868</v>
      </c>
      <c r="AD836" t="s">
        <v>172</v>
      </c>
      <c r="AS836">
        <v>3.59</v>
      </c>
      <c r="AU836" t="s">
        <v>472</v>
      </c>
      <c r="AV836" t="s">
        <v>473</v>
      </c>
      <c r="AW836" t="s">
        <v>264</v>
      </c>
      <c r="BM836" t="s">
        <v>6164</v>
      </c>
      <c r="BN836" t="s">
        <v>239</v>
      </c>
      <c r="BO836" t="s">
        <v>6165</v>
      </c>
      <c r="BP836" t="s">
        <v>241</v>
      </c>
      <c r="BQ836" t="s">
        <v>195</v>
      </c>
      <c r="BS836">
        <v>14627</v>
      </c>
      <c r="CD836" t="s">
        <v>195</v>
      </c>
      <c r="CM836" t="s">
        <v>6166</v>
      </c>
      <c r="CO836" t="s">
        <v>6165</v>
      </c>
      <c r="CP836" t="s">
        <v>6167</v>
      </c>
      <c r="CQ836" t="s">
        <v>2773</v>
      </c>
      <c r="CS836" t="s">
        <v>6168</v>
      </c>
      <c r="CT836" t="s">
        <v>244</v>
      </c>
      <c r="CU836" t="s">
        <v>6169</v>
      </c>
    </row>
    <row r="837" spans="1:151" x14ac:dyDescent="0.2">
      <c r="A837">
        <v>24140</v>
      </c>
      <c r="B837" t="s">
        <v>2055</v>
      </c>
      <c r="C837" t="s">
        <v>6170</v>
      </c>
      <c r="E837" t="s">
        <v>6171</v>
      </c>
      <c r="F837" t="s">
        <v>171</v>
      </c>
      <c r="G837" t="s">
        <v>172</v>
      </c>
      <c r="H837" s="1">
        <v>35388</v>
      </c>
      <c r="I837" t="s">
        <v>221</v>
      </c>
      <c r="K837" t="s">
        <v>6172</v>
      </c>
      <c r="L837" t="s">
        <v>1409</v>
      </c>
      <c r="M837" t="s">
        <v>176</v>
      </c>
      <c r="N837">
        <v>2018</v>
      </c>
      <c r="O837" t="s">
        <v>612</v>
      </c>
      <c r="P837" t="s">
        <v>178</v>
      </c>
      <c r="Q837" t="s">
        <v>172</v>
      </c>
      <c r="S837">
        <v>29405220</v>
      </c>
      <c r="T837" t="s">
        <v>196</v>
      </c>
      <c r="W837" t="s">
        <v>6173</v>
      </c>
      <c r="X837">
        <v>5858806013</v>
      </c>
      <c r="Y837" t="s">
        <v>186</v>
      </c>
      <c r="Z837" t="s">
        <v>282</v>
      </c>
      <c r="AA837">
        <v>2019</v>
      </c>
      <c r="AB837">
        <v>2019</v>
      </c>
      <c r="AC837" t="s">
        <v>1307</v>
      </c>
      <c r="AD837" t="s">
        <v>185</v>
      </c>
      <c r="AM837" t="s">
        <v>6174</v>
      </c>
      <c r="AS837">
        <v>3.75</v>
      </c>
      <c r="AT837" t="s">
        <v>188</v>
      </c>
      <c r="AU837" t="s">
        <v>189</v>
      </c>
      <c r="AV837" t="s">
        <v>190</v>
      </c>
      <c r="AW837" t="s">
        <v>264</v>
      </c>
      <c r="BM837" t="s">
        <v>6175</v>
      </c>
      <c r="BN837" t="s">
        <v>193</v>
      </c>
      <c r="BP837" t="s">
        <v>194</v>
      </c>
      <c r="BQ837" t="s">
        <v>195</v>
      </c>
      <c r="BS837">
        <v>14627</v>
      </c>
      <c r="BT837" t="s">
        <v>196</v>
      </c>
      <c r="BU837">
        <v>3523969441</v>
      </c>
      <c r="BZ837" t="s">
        <v>6176</v>
      </c>
      <c r="CC837" t="s">
        <v>6177</v>
      </c>
      <c r="CD837" t="s">
        <v>214</v>
      </c>
      <c r="CF837">
        <v>34731</v>
      </c>
      <c r="CG837" t="s">
        <v>196</v>
      </c>
      <c r="CH837">
        <v>3523969441</v>
      </c>
      <c r="CM837" t="s">
        <v>6178</v>
      </c>
      <c r="CP837" t="s">
        <v>6179</v>
      </c>
      <c r="CQ837" t="s">
        <v>195</v>
      </c>
      <c r="CS837">
        <v>14513</v>
      </c>
      <c r="CT837" t="s">
        <v>196</v>
      </c>
      <c r="CU837">
        <v>5858806013</v>
      </c>
      <c r="ED837" t="s">
        <v>214</v>
      </c>
      <c r="EG837" t="s">
        <v>196</v>
      </c>
      <c r="EH837">
        <v>3523969441</v>
      </c>
      <c r="EM837" t="s">
        <v>6176</v>
      </c>
      <c r="EP837" t="s">
        <v>6177</v>
      </c>
      <c r="EQ837" t="s">
        <v>214</v>
      </c>
      <c r="ES837">
        <v>34731</v>
      </c>
      <c r="ET837" t="s">
        <v>196</v>
      </c>
      <c r="EU837">
        <v>3523969441</v>
      </c>
    </row>
    <row r="838" spans="1:151" x14ac:dyDescent="0.2">
      <c r="A838">
        <v>25106</v>
      </c>
      <c r="B838" t="s">
        <v>6180</v>
      </c>
      <c r="C838" t="s">
        <v>6181</v>
      </c>
      <c r="E838" t="s">
        <v>6182</v>
      </c>
      <c r="F838" t="s">
        <v>171</v>
      </c>
      <c r="K838" t="s">
        <v>6183</v>
      </c>
      <c r="L838" t="s">
        <v>676</v>
      </c>
      <c r="M838" t="s">
        <v>306</v>
      </c>
      <c r="N838">
        <v>2016</v>
      </c>
      <c r="O838" t="s">
        <v>380</v>
      </c>
      <c r="P838" t="s">
        <v>178</v>
      </c>
      <c r="Q838" t="s">
        <v>172</v>
      </c>
    </row>
    <row r="839" spans="1:151" x14ac:dyDescent="0.2">
      <c r="A839">
        <v>41607</v>
      </c>
      <c r="B839" t="s">
        <v>6184</v>
      </c>
      <c r="C839" t="s">
        <v>6181</v>
      </c>
      <c r="D839" t="s">
        <v>6185</v>
      </c>
      <c r="E839" t="s">
        <v>6186</v>
      </c>
      <c r="F839" t="s">
        <v>171</v>
      </c>
      <c r="G839" t="str">
        <f>"0"</f>
        <v>0</v>
      </c>
      <c r="H839" s="1">
        <v>38086</v>
      </c>
      <c r="I839" t="s">
        <v>221</v>
      </c>
      <c r="K839" t="s">
        <v>1012</v>
      </c>
      <c r="L839" t="s">
        <v>1013</v>
      </c>
      <c r="M839" t="s">
        <v>306</v>
      </c>
      <c r="N839">
        <v>2024</v>
      </c>
      <c r="O839" t="s">
        <v>710</v>
      </c>
      <c r="P839" t="s">
        <v>178</v>
      </c>
      <c r="Q839" t="s">
        <v>172</v>
      </c>
      <c r="S839">
        <v>32281040</v>
      </c>
      <c r="T839" t="s">
        <v>226</v>
      </c>
      <c r="Y839" t="str">
        <f>"01AS"</f>
        <v>01AS</v>
      </c>
      <c r="Z839" t="s">
        <v>499</v>
      </c>
      <c r="AA839" t="s">
        <v>320</v>
      </c>
      <c r="AB839" t="s">
        <v>321</v>
      </c>
      <c r="AC839" t="s">
        <v>1334</v>
      </c>
      <c r="AD839" t="s">
        <v>185</v>
      </c>
      <c r="AS839">
        <v>3.62</v>
      </c>
      <c r="AU839" t="s">
        <v>472</v>
      </c>
      <c r="AV839" t="s">
        <v>473</v>
      </c>
      <c r="AW839" t="s">
        <v>264</v>
      </c>
      <c r="BM839" t="s">
        <v>6187</v>
      </c>
      <c r="BN839" t="s">
        <v>239</v>
      </c>
      <c r="BO839" t="s">
        <v>6188</v>
      </c>
      <c r="BP839" t="s">
        <v>241</v>
      </c>
      <c r="BQ839" t="s">
        <v>195</v>
      </c>
      <c r="BS839">
        <v>14627</v>
      </c>
      <c r="CD839" t="s">
        <v>195</v>
      </c>
      <c r="CM839" t="s">
        <v>6189</v>
      </c>
      <c r="CO839" t="s">
        <v>6188</v>
      </c>
      <c r="CP839" t="s">
        <v>6190</v>
      </c>
      <c r="CQ839" t="s">
        <v>247</v>
      </c>
      <c r="CS839" t="s">
        <v>6191</v>
      </c>
      <c r="CT839" t="s">
        <v>244</v>
      </c>
      <c r="CU839" t="s">
        <v>6192</v>
      </c>
    </row>
    <row r="840" spans="1:151" x14ac:dyDescent="0.2">
      <c r="A840">
        <v>26905</v>
      </c>
      <c r="B840" t="s">
        <v>1887</v>
      </c>
      <c r="C840" t="s">
        <v>6193</v>
      </c>
      <c r="D840" t="s">
        <v>955</v>
      </c>
      <c r="E840" t="s">
        <v>6194</v>
      </c>
      <c r="F840" t="s">
        <v>171</v>
      </c>
      <c r="G840" t="s">
        <v>172</v>
      </c>
      <c r="H840" s="1">
        <v>36417</v>
      </c>
      <c r="I840" t="s">
        <v>221</v>
      </c>
      <c r="K840" t="s">
        <v>222</v>
      </c>
      <c r="L840" t="s">
        <v>223</v>
      </c>
      <c r="M840" t="s">
        <v>224</v>
      </c>
      <c r="N840">
        <v>2019</v>
      </c>
      <c r="O840" t="s">
        <v>279</v>
      </c>
      <c r="P840" t="s">
        <v>178</v>
      </c>
      <c r="Q840" t="s">
        <v>172</v>
      </c>
      <c r="S840">
        <v>31330893</v>
      </c>
      <c r="T840" t="s">
        <v>196</v>
      </c>
      <c r="W840" t="s">
        <v>6195</v>
      </c>
      <c r="X840">
        <v>2153400964</v>
      </c>
      <c r="Y840" t="s">
        <v>186</v>
      </c>
      <c r="Z840" t="s">
        <v>282</v>
      </c>
      <c r="AA840">
        <v>2022</v>
      </c>
      <c r="AB840">
        <v>2022</v>
      </c>
      <c r="AC840" t="s">
        <v>1109</v>
      </c>
      <c r="AD840" t="s">
        <v>172</v>
      </c>
      <c r="AS840">
        <v>4</v>
      </c>
      <c r="AT840" t="s">
        <v>188</v>
      </c>
      <c r="AU840" t="s">
        <v>189</v>
      </c>
      <c r="AV840" t="s">
        <v>190</v>
      </c>
      <c r="AW840" t="s">
        <v>264</v>
      </c>
      <c r="BM840" t="s">
        <v>6196</v>
      </c>
      <c r="BN840" t="s">
        <v>193</v>
      </c>
      <c r="BP840" t="s">
        <v>194</v>
      </c>
      <c r="BQ840" t="s">
        <v>195</v>
      </c>
      <c r="BS840">
        <v>14627</v>
      </c>
      <c r="BT840" t="s">
        <v>196</v>
      </c>
      <c r="BU840">
        <v>2673400964</v>
      </c>
      <c r="BZ840" t="s">
        <v>6197</v>
      </c>
      <c r="CC840" t="s">
        <v>6198</v>
      </c>
      <c r="CD840" t="s">
        <v>650</v>
      </c>
      <c r="CF840">
        <v>189012629</v>
      </c>
      <c r="CG840" t="s">
        <v>196</v>
      </c>
      <c r="CH840">
        <v>2153400964</v>
      </c>
      <c r="CM840" t="s">
        <v>6199</v>
      </c>
      <c r="CP840" t="s">
        <v>194</v>
      </c>
      <c r="CQ840" t="s">
        <v>195</v>
      </c>
      <c r="CS840">
        <v>14627</v>
      </c>
      <c r="CT840" t="s">
        <v>196</v>
      </c>
      <c r="CU840">
        <v>2678859348</v>
      </c>
      <c r="DM840" t="s">
        <v>6200</v>
      </c>
      <c r="DP840" t="s">
        <v>6201</v>
      </c>
      <c r="DQ840" t="s">
        <v>650</v>
      </c>
      <c r="DS840">
        <v>18901</v>
      </c>
      <c r="DT840" t="s">
        <v>226</v>
      </c>
      <c r="DU840">
        <v>2678859348</v>
      </c>
      <c r="DW840">
        <v>2678859348</v>
      </c>
      <c r="DX840" t="s">
        <v>6202</v>
      </c>
      <c r="DY840" t="s">
        <v>406</v>
      </c>
      <c r="ED840" t="s">
        <v>650</v>
      </c>
      <c r="EG840" t="s">
        <v>196</v>
      </c>
      <c r="EH840">
        <v>2153400964</v>
      </c>
      <c r="EM840" t="s">
        <v>6197</v>
      </c>
      <c r="EP840" t="s">
        <v>6198</v>
      </c>
      <c r="EQ840" t="s">
        <v>650</v>
      </c>
      <c r="ES840">
        <v>189012629</v>
      </c>
      <c r="ET840" t="s">
        <v>196</v>
      </c>
      <c r="EU840">
        <v>2153400964</v>
      </c>
    </row>
    <row r="841" spans="1:151" x14ac:dyDescent="0.2">
      <c r="A841">
        <v>25999</v>
      </c>
      <c r="B841" t="s">
        <v>4406</v>
      </c>
      <c r="C841" t="s">
        <v>6203</v>
      </c>
      <c r="E841" t="s">
        <v>6204</v>
      </c>
      <c r="F841" t="s">
        <v>171</v>
      </c>
      <c r="K841" t="s">
        <v>547</v>
      </c>
      <c r="M841" t="s">
        <v>306</v>
      </c>
      <c r="N841">
        <v>2014</v>
      </c>
      <c r="O841" t="s">
        <v>591</v>
      </c>
      <c r="P841" t="s">
        <v>178</v>
      </c>
      <c r="Q841" t="s">
        <v>172</v>
      </c>
    </row>
    <row r="842" spans="1:151" x14ac:dyDescent="0.2">
      <c r="A842">
        <v>45101</v>
      </c>
      <c r="B842" t="s">
        <v>6205</v>
      </c>
      <c r="C842" t="s">
        <v>6206</v>
      </c>
      <c r="D842" t="s">
        <v>1032</v>
      </c>
      <c r="E842" t="s">
        <v>6207</v>
      </c>
      <c r="F842" t="s">
        <v>6208</v>
      </c>
      <c r="G842" t="str">
        <f>"0"</f>
        <v>0</v>
      </c>
      <c r="H842" s="1">
        <v>37909</v>
      </c>
      <c r="I842" t="s">
        <v>173</v>
      </c>
      <c r="K842" t="s">
        <v>5139</v>
      </c>
      <c r="L842" t="s">
        <v>633</v>
      </c>
      <c r="M842" t="s">
        <v>176</v>
      </c>
      <c r="N842">
        <v>2025</v>
      </c>
      <c r="O842" t="s">
        <v>677</v>
      </c>
      <c r="P842" t="s">
        <v>178</v>
      </c>
      <c r="Q842" t="s">
        <v>172</v>
      </c>
      <c r="S842">
        <v>32357998</v>
      </c>
      <c r="T842" t="s">
        <v>226</v>
      </c>
      <c r="Y842" t="str">
        <f>"01AS"</f>
        <v>01AS</v>
      </c>
      <c r="Z842" t="s">
        <v>499</v>
      </c>
      <c r="AA842" t="s">
        <v>320</v>
      </c>
      <c r="AB842" t="s">
        <v>321</v>
      </c>
      <c r="AC842" t="s">
        <v>1003</v>
      </c>
      <c r="AD842" t="s">
        <v>185</v>
      </c>
      <c r="AM842" t="s">
        <v>6209</v>
      </c>
      <c r="AS842">
        <v>3.46</v>
      </c>
      <c r="AU842" t="s">
        <v>472</v>
      </c>
      <c r="AV842" t="s">
        <v>473</v>
      </c>
      <c r="AW842" t="s">
        <v>264</v>
      </c>
      <c r="BM842" t="s">
        <v>6210</v>
      </c>
      <c r="BN842" t="s">
        <v>239</v>
      </c>
      <c r="BO842" t="s">
        <v>6211</v>
      </c>
      <c r="BP842" t="s">
        <v>241</v>
      </c>
      <c r="BQ842" t="s">
        <v>195</v>
      </c>
      <c r="BS842">
        <v>14627</v>
      </c>
      <c r="CD842" t="s">
        <v>195</v>
      </c>
      <c r="CM842" t="s">
        <v>6212</v>
      </c>
      <c r="CO842" t="s">
        <v>6211</v>
      </c>
      <c r="CP842" t="s">
        <v>6213</v>
      </c>
      <c r="CQ842" t="s">
        <v>6214</v>
      </c>
      <c r="CS842" t="s">
        <v>6215</v>
      </c>
      <c r="CT842" t="s">
        <v>244</v>
      </c>
      <c r="CU842" t="s">
        <v>6216</v>
      </c>
    </row>
    <row r="843" spans="1:151" x14ac:dyDescent="0.2">
      <c r="A843">
        <v>43750</v>
      </c>
      <c r="B843" t="s">
        <v>3657</v>
      </c>
      <c r="C843" t="s">
        <v>6217</v>
      </c>
      <c r="D843" t="s">
        <v>6218</v>
      </c>
      <c r="E843" t="s">
        <v>6219</v>
      </c>
      <c r="F843" t="s">
        <v>171</v>
      </c>
      <c r="G843" t="str">
        <f>"0"</f>
        <v>0</v>
      </c>
      <c r="H843" s="1">
        <v>38146</v>
      </c>
      <c r="I843" t="s">
        <v>221</v>
      </c>
      <c r="K843" t="s">
        <v>4780</v>
      </c>
      <c r="L843" t="s">
        <v>3127</v>
      </c>
      <c r="M843" t="s">
        <v>176</v>
      </c>
      <c r="N843">
        <v>2025</v>
      </c>
      <c r="O843" t="s">
        <v>677</v>
      </c>
      <c r="P843" t="s">
        <v>178</v>
      </c>
      <c r="Q843" t="s">
        <v>172</v>
      </c>
      <c r="S843">
        <v>32342505</v>
      </c>
      <c r="T843" t="s">
        <v>226</v>
      </c>
      <c r="Y843" t="str">
        <f>"01AS"</f>
        <v>01AS</v>
      </c>
      <c r="Z843" t="s">
        <v>227</v>
      </c>
      <c r="AA843" t="s">
        <v>320</v>
      </c>
      <c r="AB843" t="s">
        <v>321</v>
      </c>
      <c r="AC843" t="s">
        <v>656</v>
      </c>
      <c r="AD843" t="s">
        <v>185</v>
      </c>
      <c r="AM843" t="s">
        <v>1820</v>
      </c>
      <c r="AS843">
        <v>3.38</v>
      </c>
      <c r="AU843" t="s">
        <v>472</v>
      </c>
      <c r="AV843" t="s">
        <v>473</v>
      </c>
      <c r="AW843" t="s">
        <v>264</v>
      </c>
      <c r="BM843" t="s">
        <v>6220</v>
      </c>
      <c r="BN843" t="s">
        <v>239</v>
      </c>
      <c r="BO843" t="s">
        <v>6221</v>
      </c>
      <c r="BP843" t="s">
        <v>241</v>
      </c>
      <c r="BQ843" t="s">
        <v>195</v>
      </c>
      <c r="BS843">
        <v>14627</v>
      </c>
      <c r="CD843" t="s">
        <v>195</v>
      </c>
      <c r="CM843" t="s">
        <v>6222</v>
      </c>
      <c r="CO843" t="s">
        <v>6221</v>
      </c>
      <c r="CP843" t="s">
        <v>6223</v>
      </c>
      <c r="CQ843" t="s">
        <v>541</v>
      </c>
      <c r="CS843" t="str">
        <f>"02493-1771"</f>
        <v>02493-1771</v>
      </c>
      <c r="CT843" t="s">
        <v>244</v>
      </c>
      <c r="CU843" t="s">
        <v>6224</v>
      </c>
    </row>
    <row r="844" spans="1:151" x14ac:dyDescent="0.2">
      <c r="A844">
        <v>45080</v>
      </c>
      <c r="B844" t="s">
        <v>6225</v>
      </c>
      <c r="C844" t="s">
        <v>6226</v>
      </c>
      <c r="D844" t="s">
        <v>6227</v>
      </c>
      <c r="E844" t="s">
        <v>6228</v>
      </c>
      <c r="F844" t="s">
        <v>171</v>
      </c>
      <c r="G844" t="str">
        <f>"0"</f>
        <v>0</v>
      </c>
      <c r="H844" s="1">
        <v>37937</v>
      </c>
      <c r="I844" t="s">
        <v>173</v>
      </c>
      <c r="K844" t="s">
        <v>515</v>
      </c>
      <c r="L844" t="s">
        <v>516</v>
      </c>
      <c r="M844" t="s">
        <v>176</v>
      </c>
      <c r="N844">
        <v>2025</v>
      </c>
      <c r="O844" t="s">
        <v>677</v>
      </c>
      <c r="P844" t="s">
        <v>178</v>
      </c>
      <c r="Q844" t="s">
        <v>172</v>
      </c>
      <c r="S844">
        <v>32326680</v>
      </c>
      <c r="T844" t="s">
        <v>226</v>
      </c>
      <c r="Y844" t="str">
        <f>"01AS"</f>
        <v>01AS</v>
      </c>
      <c r="Z844" t="s">
        <v>227</v>
      </c>
      <c r="AA844" t="s">
        <v>320</v>
      </c>
      <c r="AB844" t="s">
        <v>321</v>
      </c>
      <c r="AC844" t="s">
        <v>2285</v>
      </c>
      <c r="AD844" t="s">
        <v>185</v>
      </c>
      <c r="AM844" t="s">
        <v>2191</v>
      </c>
      <c r="AS844">
        <v>3.71</v>
      </c>
      <c r="AU844" t="s">
        <v>472</v>
      </c>
      <c r="AV844" t="s">
        <v>473</v>
      </c>
      <c r="AW844" t="s">
        <v>264</v>
      </c>
      <c r="BM844" t="s">
        <v>6229</v>
      </c>
      <c r="BN844" t="s">
        <v>239</v>
      </c>
      <c r="BO844" t="s">
        <v>6230</v>
      </c>
      <c r="BP844" t="s">
        <v>241</v>
      </c>
      <c r="BQ844" t="s">
        <v>195</v>
      </c>
      <c r="BS844">
        <v>14627</v>
      </c>
      <c r="CD844" t="s">
        <v>195</v>
      </c>
      <c r="CM844" t="s">
        <v>6231</v>
      </c>
      <c r="CO844" t="s">
        <v>6230</v>
      </c>
      <c r="CP844" t="s">
        <v>6232</v>
      </c>
      <c r="CQ844" t="s">
        <v>541</v>
      </c>
      <c r="CS844" t="str">
        <f>"02466-1117"</f>
        <v>02466-1117</v>
      </c>
      <c r="CT844" t="s">
        <v>244</v>
      </c>
      <c r="CU844" t="s">
        <v>6233</v>
      </c>
    </row>
    <row r="845" spans="1:151" x14ac:dyDescent="0.2">
      <c r="A845">
        <v>27444</v>
      </c>
      <c r="B845" t="s">
        <v>6234</v>
      </c>
      <c r="C845" t="s">
        <v>6235</v>
      </c>
      <c r="D845" t="s">
        <v>6236</v>
      </c>
      <c r="E845" t="s">
        <v>6237</v>
      </c>
      <c r="F845" t="s">
        <v>171</v>
      </c>
      <c r="G845" t="s">
        <v>172</v>
      </c>
      <c r="H845" s="1">
        <v>35981</v>
      </c>
      <c r="I845" t="s">
        <v>221</v>
      </c>
      <c r="K845" t="s">
        <v>2689</v>
      </c>
      <c r="L845" t="s">
        <v>1079</v>
      </c>
      <c r="M845" t="s">
        <v>306</v>
      </c>
      <c r="N845">
        <v>2019</v>
      </c>
      <c r="O845" t="s">
        <v>534</v>
      </c>
      <c r="P845" t="s">
        <v>178</v>
      </c>
      <c r="Q845" t="s">
        <v>172</v>
      </c>
      <c r="S845">
        <v>30812253</v>
      </c>
      <c r="T845" t="s">
        <v>226</v>
      </c>
      <c r="Y845" t="str">
        <f>"01AS"</f>
        <v>01AS</v>
      </c>
      <c r="Z845" t="s">
        <v>227</v>
      </c>
      <c r="AA845" t="s">
        <v>320</v>
      </c>
      <c r="AB845" t="s">
        <v>321</v>
      </c>
      <c r="AC845" t="s">
        <v>1855</v>
      </c>
      <c r="AD845" t="s">
        <v>185</v>
      </c>
      <c r="AM845" t="s">
        <v>6238</v>
      </c>
      <c r="AN845" t="s">
        <v>6239</v>
      </c>
      <c r="AS845">
        <v>3.97</v>
      </c>
      <c r="AT845" t="s">
        <v>429</v>
      </c>
      <c r="AU845" t="s">
        <v>472</v>
      </c>
      <c r="AV845" t="s">
        <v>473</v>
      </c>
      <c r="AW845" t="s">
        <v>237</v>
      </c>
      <c r="BM845" t="s">
        <v>6240</v>
      </c>
      <c r="BN845" t="s">
        <v>239</v>
      </c>
      <c r="BO845" t="s">
        <v>6241</v>
      </c>
      <c r="BP845" t="s">
        <v>241</v>
      </c>
      <c r="BQ845" t="s">
        <v>195</v>
      </c>
      <c r="BS845">
        <v>14627</v>
      </c>
      <c r="CD845" t="s">
        <v>195</v>
      </c>
      <c r="CM845" t="s">
        <v>6242</v>
      </c>
      <c r="CO845" t="s">
        <v>6241</v>
      </c>
      <c r="CP845" t="s">
        <v>6243</v>
      </c>
      <c r="CQ845" t="s">
        <v>541</v>
      </c>
      <c r="CS845" t="str">
        <f>"01742"</f>
        <v>01742</v>
      </c>
      <c r="CT845" t="s">
        <v>244</v>
      </c>
      <c r="CU845" t="s">
        <v>6244</v>
      </c>
    </row>
    <row r="846" spans="1:151" x14ac:dyDescent="0.2">
      <c r="A846">
        <v>42116</v>
      </c>
      <c r="B846" t="s">
        <v>6245</v>
      </c>
      <c r="C846" t="s">
        <v>6246</v>
      </c>
      <c r="D846" t="s">
        <v>3657</v>
      </c>
      <c r="E846" t="s">
        <v>6247</v>
      </c>
      <c r="F846" t="s">
        <v>171</v>
      </c>
      <c r="G846" t="str">
        <f>"0"</f>
        <v>0</v>
      </c>
      <c r="H846" s="1">
        <v>37737</v>
      </c>
      <c r="I846" t="s">
        <v>221</v>
      </c>
      <c r="K846" t="s">
        <v>453</v>
      </c>
      <c r="L846" t="s">
        <v>2757</v>
      </c>
      <c r="M846" t="s">
        <v>205</v>
      </c>
      <c r="N846">
        <v>2024</v>
      </c>
      <c r="O846" t="s">
        <v>2271</v>
      </c>
      <c r="P846" t="s">
        <v>178</v>
      </c>
      <c r="Q846" t="s">
        <v>172</v>
      </c>
      <c r="S846">
        <v>31979979</v>
      </c>
      <c r="T846" t="s">
        <v>226</v>
      </c>
      <c r="Y846" t="str">
        <f>"04HSEAS"</f>
        <v>04HSEAS</v>
      </c>
      <c r="Z846" t="s">
        <v>499</v>
      </c>
      <c r="AA846" t="s">
        <v>320</v>
      </c>
      <c r="AB846" t="s">
        <v>321</v>
      </c>
      <c r="AC846" t="s">
        <v>535</v>
      </c>
      <c r="AD846" t="s">
        <v>185</v>
      </c>
      <c r="AM846" t="s">
        <v>2214</v>
      </c>
      <c r="AS846">
        <v>3.45</v>
      </c>
      <c r="AU846" t="s">
        <v>235</v>
      </c>
      <c r="AV846" t="s">
        <v>236</v>
      </c>
      <c r="AW846" t="s">
        <v>264</v>
      </c>
      <c r="BM846" t="s">
        <v>6248</v>
      </c>
      <c r="BN846" t="s">
        <v>239</v>
      </c>
      <c r="BO846" t="s">
        <v>6249</v>
      </c>
      <c r="BP846" t="s">
        <v>241</v>
      </c>
      <c r="BQ846" t="s">
        <v>195</v>
      </c>
      <c r="BS846">
        <v>14627</v>
      </c>
      <c r="CD846" t="s">
        <v>195</v>
      </c>
      <c r="CM846" t="s">
        <v>6250</v>
      </c>
      <c r="CO846" t="s">
        <v>6249</v>
      </c>
      <c r="CP846" t="s">
        <v>6251</v>
      </c>
      <c r="CQ846" t="s">
        <v>247</v>
      </c>
      <c r="CS846" t="s">
        <v>6252</v>
      </c>
      <c r="CT846" t="s">
        <v>244</v>
      </c>
      <c r="CU846" t="s">
        <v>6253</v>
      </c>
    </row>
    <row r="847" spans="1:151" x14ac:dyDescent="0.2">
      <c r="A847">
        <v>10072</v>
      </c>
      <c r="B847" t="s">
        <v>6254</v>
      </c>
      <c r="C847" t="s">
        <v>6255</v>
      </c>
      <c r="D847" t="s">
        <v>2148</v>
      </c>
      <c r="E847" t="s">
        <v>6256</v>
      </c>
      <c r="F847" t="s">
        <v>171</v>
      </c>
      <c r="G847" t="s">
        <v>172</v>
      </c>
      <c r="H847" s="1">
        <v>34531</v>
      </c>
      <c r="I847" t="s">
        <v>221</v>
      </c>
      <c r="K847" t="s">
        <v>2955</v>
      </c>
      <c r="L847" t="s">
        <v>868</v>
      </c>
      <c r="M847" t="s">
        <v>176</v>
      </c>
      <c r="N847">
        <v>2015</v>
      </c>
      <c r="O847" t="s">
        <v>1014</v>
      </c>
      <c r="P847" t="s">
        <v>178</v>
      </c>
      <c r="Q847" t="s">
        <v>172</v>
      </c>
      <c r="S847">
        <v>27705414</v>
      </c>
      <c r="T847" t="s">
        <v>196</v>
      </c>
      <c r="W847" t="s">
        <v>6257</v>
      </c>
      <c r="X847">
        <v>6178773870</v>
      </c>
      <c r="Y847" t="s">
        <v>186</v>
      </c>
      <c r="Z847" t="s">
        <v>282</v>
      </c>
      <c r="AA847">
        <v>2016</v>
      </c>
      <c r="AB847">
        <v>2016</v>
      </c>
      <c r="AC847" t="s">
        <v>1109</v>
      </c>
      <c r="AD847" t="s">
        <v>185</v>
      </c>
      <c r="AE847" t="s">
        <v>396</v>
      </c>
      <c r="AS847">
        <v>3.63</v>
      </c>
      <c r="AT847" t="s">
        <v>188</v>
      </c>
      <c r="AU847" t="s">
        <v>189</v>
      </c>
      <c r="AV847" t="s">
        <v>190</v>
      </c>
      <c r="AW847" t="s">
        <v>237</v>
      </c>
      <c r="BM847" t="s">
        <v>6258</v>
      </c>
      <c r="BN847" t="s">
        <v>487</v>
      </c>
      <c r="BP847" t="s">
        <v>194</v>
      </c>
      <c r="BQ847" t="s">
        <v>195</v>
      </c>
      <c r="BS847">
        <v>14627</v>
      </c>
      <c r="BT847" t="s">
        <v>196</v>
      </c>
      <c r="BU847">
        <v>6179906357</v>
      </c>
      <c r="BZ847" t="s">
        <v>6259</v>
      </c>
      <c r="CC847" t="s">
        <v>4623</v>
      </c>
      <c r="CD847" t="s">
        <v>401</v>
      </c>
      <c r="CF847" t="str">
        <f>"02459"</f>
        <v>02459</v>
      </c>
      <c r="CG847" t="s">
        <v>196</v>
      </c>
      <c r="CH847">
        <v>6179647676</v>
      </c>
      <c r="CM847" t="s">
        <v>6260</v>
      </c>
      <c r="CP847" t="s">
        <v>194</v>
      </c>
      <c r="CQ847" t="s">
        <v>195</v>
      </c>
      <c r="CS847">
        <v>14627</v>
      </c>
      <c r="CT847" t="s">
        <v>196</v>
      </c>
      <c r="CU847">
        <v>6179906357</v>
      </c>
      <c r="EM847" t="s">
        <v>6259</v>
      </c>
      <c r="EP847" t="s">
        <v>4623</v>
      </c>
      <c r="EQ847" t="s">
        <v>401</v>
      </c>
      <c r="ES847" t="str">
        <f>"02459"</f>
        <v>02459</v>
      </c>
      <c r="ET847" t="s">
        <v>196</v>
      </c>
      <c r="EU847">
        <v>6179647676</v>
      </c>
    </row>
    <row r="848" spans="1:151" x14ac:dyDescent="0.2">
      <c r="A848">
        <v>12732</v>
      </c>
      <c r="B848" t="s">
        <v>1920</v>
      </c>
      <c r="C848" t="s">
        <v>6255</v>
      </c>
      <c r="D848" t="s">
        <v>4998</v>
      </c>
      <c r="E848" t="s">
        <v>6261</v>
      </c>
      <c r="F848" t="s">
        <v>171</v>
      </c>
      <c r="G848" t="s">
        <v>172</v>
      </c>
      <c r="H848" s="1">
        <v>34475</v>
      </c>
      <c r="I848" t="s">
        <v>173</v>
      </c>
      <c r="K848" t="s">
        <v>3465</v>
      </c>
      <c r="L848" t="s">
        <v>4957</v>
      </c>
      <c r="M848" t="s">
        <v>306</v>
      </c>
      <c r="N848">
        <v>2015</v>
      </c>
      <c r="O848" t="s">
        <v>517</v>
      </c>
      <c r="P848" t="s">
        <v>178</v>
      </c>
      <c r="Q848" t="s">
        <v>172</v>
      </c>
      <c r="S848">
        <v>28228288</v>
      </c>
      <c r="T848" t="s">
        <v>196</v>
      </c>
      <c r="W848" t="s">
        <v>6262</v>
      </c>
      <c r="X848">
        <v>9732049059</v>
      </c>
      <c r="Y848" t="s">
        <v>182</v>
      </c>
      <c r="Z848" t="s">
        <v>183</v>
      </c>
      <c r="AA848">
        <v>2017</v>
      </c>
      <c r="AB848">
        <v>2017</v>
      </c>
      <c r="AC848" t="s">
        <v>208</v>
      </c>
      <c r="AD848" t="s">
        <v>185</v>
      </c>
      <c r="AM848" t="s">
        <v>187</v>
      </c>
      <c r="AS848">
        <v>3.85</v>
      </c>
      <c r="AT848" t="s">
        <v>188</v>
      </c>
      <c r="AU848" t="s">
        <v>189</v>
      </c>
      <c r="AV848" t="s">
        <v>190</v>
      </c>
      <c r="AW848" t="s">
        <v>264</v>
      </c>
      <c r="BM848" t="s">
        <v>6263</v>
      </c>
      <c r="BN848" t="s">
        <v>193</v>
      </c>
      <c r="BP848" t="s">
        <v>194</v>
      </c>
      <c r="BQ848" t="s">
        <v>195</v>
      </c>
      <c r="BS848">
        <v>14627</v>
      </c>
      <c r="BT848" t="s">
        <v>196</v>
      </c>
      <c r="BU848">
        <v>8628125181</v>
      </c>
      <c r="BZ848" t="s">
        <v>6264</v>
      </c>
      <c r="CC848" t="s">
        <v>6265</v>
      </c>
      <c r="CD848" t="s">
        <v>1150</v>
      </c>
      <c r="CF848" t="str">
        <f>"07960"</f>
        <v>07960</v>
      </c>
      <c r="CG848" t="s">
        <v>196</v>
      </c>
      <c r="CH848">
        <v>9736055852</v>
      </c>
      <c r="CM848" t="s">
        <v>1434</v>
      </c>
      <c r="CN848" t="s">
        <v>702</v>
      </c>
      <c r="CP848" t="s">
        <v>194</v>
      </c>
      <c r="CQ848" t="s">
        <v>195</v>
      </c>
      <c r="CS848">
        <v>14627</v>
      </c>
      <c r="CT848" t="s">
        <v>196</v>
      </c>
      <c r="CU848">
        <v>8628125181</v>
      </c>
      <c r="ED848" t="s">
        <v>1150</v>
      </c>
      <c r="EG848" t="s">
        <v>196</v>
      </c>
      <c r="EH848">
        <v>9736055852</v>
      </c>
      <c r="EM848" t="s">
        <v>6264</v>
      </c>
      <c r="EP848" t="s">
        <v>6265</v>
      </c>
      <c r="EQ848" t="s">
        <v>1150</v>
      </c>
      <c r="ES848" t="str">
        <f>"07960"</f>
        <v>07960</v>
      </c>
      <c r="ET848" t="s">
        <v>196</v>
      </c>
      <c r="EU848">
        <v>9736055852</v>
      </c>
    </row>
    <row r="849" spans="1:151" x14ac:dyDescent="0.2">
      <c r="A849">
        <v>13212</v>
      </c>
      <c r="B849" t="s">
        <v>1838</v>
      </c>
      <c r="C849" t="s">
        <v>6255</v>
      </c>
      <c r="D849" t="s">
        <v>6266</v>
      </c>
      <c r="E849" t="s">
        <v>6267</v>
      </c>
      <c r="F849" t="s">
        <v>171</v>
      </c>
      <c r="G849" t="s">
        <v>172</v>
      </c>
      <c r="H849" s="1">
        <v>34470</v>
      </c>
      <c r="I849" t="s">
        <v>221</v>
      </c>
      <c r="K849" t="s">
        <v>867</v>
      </c>
      <c r="L849" t="s">
        <v>868</v>
      </c>
      <c r="M849" t="s">
        <v>224</v>
      </c>
      <c r="N849">
        <v>2015</v>
      </c>
      <c r="O849" t="s">
        <v>692</v>
      </c>
      <c r="P849" t="s">
        <v>178</v>
      </c>
      <c r="Q849" t="s">
        <v>172</v>
      </c>
      <c r="S849">
        <v>27703960</v>
      </c>
      <c r="T849" t="s">
        <v>196</v>
      </c>
      <c r="W849" t="s">
        <v>6268</v>
      </c>
      <c r="X849">
        <v>9176854358</v>
      </c>
      <c r="Y849" t="s">
        <v>802</v>
      </c>
      <c r="Z849" t="s">
        <v>1583</v>
      </c>
      <c r="AA849">
        <v>2016</v>
      </c>
      <c r="AB849">
        <v>2016</v>
      </c>
      <c r="AC849" t="s">
        <v>1584</v>
      </c>
      <c r="AD849" t="s">
        <v>185</v>
      </c>
      <c r="AF849" t="s">
        <v>186</v>
      </c>
      <c r="AG849" t="s">
        <v>282</v>
      </c>
      <c r="AH849">
        <v>2016</v>
      </c>
      <c r="AI849">
        <v>2016</v>
      </c>
      <c r="AJ849" t="s">
        <v>3109</v>
      </c>
      <c r="AK849" t="s">
        <v>185</v>
      </c>
      <c r="AM849" t="s">
        <v>3230</v>
      </c>
      <c r="AS849">
        <v>3.71</v>
      </c>
      <c r="AT849" t="s">
        <v>188</v>
      </c>
      <c r="AU849" t="s">
        <v>189</v>
      </c>
      <c r="AV849" t="s">
        <v>190</v>
      </c>
      <c r="AW849" t="s">
        <v>264</v>
      </c>
      <c r="BM849" t="s">
        <v>6269</v>
      </c>
      <c r="BP849" t="s">
        <v>194</v>
      </c>
      <c r="BQ849" t="s">
        <v>195</v>
      </c>
      <c r="BS849">
        <v>14605</v>
      </c>
      <c r="BT849" t="s">
        <v>196</v>
      </c>
      <c r="BU849">
        <v>3478402506</v>
      </c>
      <c r="BZ849" t="s">
        <v>6270</v>
      </c>
      <c r="CC849" t="s">
        <v>704</v>
      </c>
      <c r="CD849" t="s">
        <v>195</v>
      </c>
      <c r="CF849">
        <v>11201</v>
      </c>
      <c r="CG849" t="s">
        <v>196</v>
      </c>
      <c r="CH849">
        <v>7188522852</v>
      </c>
      <c r="CM849" t="s">
        <v>6269</v>
      </c>
      <c r="CP849" t="s">
        <v>194</v>
      </c>
      <c r="CQ849" t="s">
        <v>195</v>
      </c>
      <c r="CS849">
        <v>14605</v>
      </c>
      <c r="CT849" t="s">
        <v>196</v>
      </c>
      <c r="CU849">
        <v>3478402506</v>
      </c>
      <c r="EM849" t="s">
        <v>6270</v>
      </c>
      <c r="EP849" t="s">
        <v>704</v>
      </c>
      <c r="EQ849" t="s">
        <v>195</v>
      </c>
      <c r="ES849">
        <v>11201</v>
      </c>
      <c r="ET849" t="s">
        <v>196</v>
      </c>
      <c r="EU849">
        <v>7188522852</v>
      </c>
    </row>
    <row r="850" spans="1:151" x14ac:dyDescent="0.2">
      <c r="A850">
        <v>19642</v>
      </c>
      <c r="B850" t="s">
        <v>6271</v>
      </c>
      <c r="C850" t="s">
        <v>6255</v>
      </c>
      <c r="D850" t="s">
        <v>6272</v>
      </c>
      <c r="E850" t="s">
        <v>6273</v>
      </c>
      <c r="F850" t="s">
        <v>171</v>
      </c>
      <c r="G850" t="s">
        <v>172</v>
      </c>
      <c r="H850" s="1">
        <v>35002</v>
      </c>
      <c r="I850" t="s">
        <v>173</v>
      </c>
      <c r="K850" t="s">
        <v>1046</v>
      </c>
      <c r="L850" t="s">
        <v>1047</v>
      </c>
      <c r="M850" t="s">
        <v>176</v>
      </c>
      <c r="N850">
        <v>2017</v>
      </c>
      <c r="O850" t="s">
        <v>177</v>
      </c>
      <c r="P850" t="s">
        <v>178</v>
      </c>
      <c r="Q850" t="s">
        <v>172</v>
      </c>
      <c r="S850">
        <v>28780199</v>
      </c>
      <c r="T850" t="s">
        <v>196</v>
      </c>
      <c r="W850" t="s">
        <v>6274</v>
      </c>
      <c r="X850">
        <v>6178217979</v>
      </c>
      <c r="Y850" t="s">
        <v>186</v>
      </c>
      <c r="Z850" t="s">
        <v>282</v>
      </c>
      <c r="AA850">
        <v>2018</v>
      </c>
      <c r="AB850">
        <v>2018</v>
      </c>
      <c r="AC850" t="s">
        <v>187</v>
      </c>
      <c r="AD850" t="s">
        <v>185</v>
      </c>
      <c r="AE850" t="s">
        <v>382</v>
      </c>
      <c r="AM850" t="s">
        <v>579</v>
      </c>
      <c r="AS850">
        <v>3.7</v>
      </c>
      <c r="AT850" t="s">
        <v>188</v>
      </c>
      <c r="AU850" t="s">
        <v>189</v>
      </c>
      <c r="AV850" t="s">
        <v>190</v>
      </c>
      <c r="AW850" t="s">
        <v>237</v>
      </c>
      <c r="BM850" t="s">
        <v>6275</v>
      </c>
      <c r="BN850" t="s">
        <v>193</v>
      </c>
      <c r="BP850" t="s">
        <v>194</v>
      </c>
      <c r="BQ850" t="s">
        <v>195</v>
      </c>
      <c r="BS850">
        <v>14627</v>
      </c>
      <c r="BT850" t="s">
        <v>196</v>
      </c>
      <c r="BU850">
        <v>6173046239</v>
      </c>
      <c r="BZ850" t="s">
        <v>6276</v>
      </c>
      <c r="CC850" t="s">
        <v>6277</v>
      </c>
      <c r="CD850" t="s">
        <v>401</v>
      </c>
      <c r="CF850" t="str">
        <f>"02462"</f>
        <v>02462</v>
      </c>
      <c r="CG850" t="s">
        <v>196</v>
      </c>
      <c r="CH850">
        <v>6179641159</v>
      </c>
      <c r="CM850" t="s">
        <v>6278</v>
      </c>
      <c r="CP850" t="s">
        <v>194</v>
      </c>
      <c r="CQ850" t="s">
        <v>195</v>
      </c>
      <c r="CS850">
        <v>14611</v>
      </c>
      <c r="CT850" t="s">
        <v>196</v>
      </c>
      <c r="CU850">
        <v>6173046239</v>
      </c>
      <c r="ED850" t="s">
        <v>401</v>
      </c>
      <c r="EG850" t="s">
        <v>196</v>
      </c>
      <c r="EH850">
        <v>6179641159</v>
      </c>
      <c r="EM850" t="s">
        <v>6276</v>
      </c>
      <c r="EP850" t="s">
        <v>6277</v>
      </c>
      <c r="EQ850" t="s">
        <v>401</v>
      </c>
      <c r="ES850" t="str">
        <f>"02462"</f>
        <v>02462</v>
      </c>
      <c r="ET850" t="s">
        <v>196</v>
      </c>
      <c r="EU850">
        <v>6179641159</v>
      </c>
    </row>
    <row r="851" spans="1:151" x14ac:dyDescent="0.2">
      <c r="A851">
        <v>38305</v>
      </c>
      <c r="B851" t="s">
        <v>6279</v>
      </c>
      <c r="C851" t="s">
        <v>6280</v>
      </c>
      <c r="D851" t="s">
        <v>390</v>
      </c>
      <c r="E851" t="s">
        <v>6281</v>
      </c>
      <c r="F851" t="s">
        <v>171</v>
      </c>
      <c r="G851" t="str">
        <f>"0"</f>
        <v>0</v>
      </c>
      <c r="H851" s="1">
        <v>37321</v>
      </c>
      <c r="I851" t="s">
        <v>221</v>
      </c>
      <c r="K851" t="s">
        <v>4364</v>
      </c>
      <c r="L851" t="s">
        <v>318</v>
      </c>
      <c r="M851" t="s">
        <v>224</v>
      </c>
      <c r="N851">
        <v>2023</v>
      </c>
      <c r="O851" t="s">
        <v>597</v>
      </c>
      <c r="P851" t="s">
        <v>178</v>
      </c>
      <c r="Q851" t="s">
        <v>172</v>
      </c>
      <c r="S851">
        <v>31753036</v>
      </c>
      <c r="T851" t="s">
        <v>226</v>
      </c>
      <c r="Y851" t="str">
        <f>"01AS"</f>
        <v>01AS</v>
      </c>
      <c r="Z851" t="s">
        <v>499</v>
      </c>
      <c r="AA851" t="s">
        <v>320</v>
      </c>
      <c r="AB851" t="s">
        <v>321</v>
      </c>
      <c r="AC851" t="s">
        <v>5612</v>
      </c>
      <c r="AD851" t="s">
        <v>185</v>
      </c>
      <c r="AM851" t="s">
        <v>2239</v>
      </c>
      <c r="AS851">
        <v>3.79</v>
      </c>
      <c r="AU851" t="s">
        <v>235</v>
      </c>
      <c r="AV851" t="s">
        <v>823</v>
      </c>
      <c r="AW851" t="s">
        <v>237</v>
      </c>
      <c r="BM851" t="s">
        <v>6282</v>
      </c>
      <c r="BN851" t="s">
        <v>239</v>
      </c>
      <c r="BO851" t="s">
        <v>6283</v>
      </c>
      <c r="BP851" t="s">
        <v>241</v>
      </c>
      <c r="BQ851" t="s">
        <v>195</v>
      </c>
      <c r="BS851">
        <v>14627</v>
      </c>
      <c r="BZ851" t="s">
        <v>266</v>
      </c>
      <c r="CB851" t="s">
        <v>267</v>
      </c>
      <c r="CD851" t="s">
        <v>195</v>
      </c>
      <c r="CF851">
        <v>14627</v>
      </c>
      <c r="CG851" t="s">
        <v>244</v>
      </c>
      <c r="CM851" t="s">
        <v>6284</v>
      </c>
      <c r="CO851" t="s">
        <v>6283</v>
      </c>
      <c r="CP851" t="s">
        <v>6285</v>
      </c>
      <c r="CQ851" t="s">
        <v>247</v>
      </c>
      <c r="CS851" t="s">
        <v>6286</v>
      </c>
      <c r="CT851" t="s">
        <v>244</v>
      </c>
      <c r="CU851" t="s">
        <v>6287</v>
      </c>
    </row>
    <row r="852" spans="1:151" x14ac:dyDescent="0.2">
      <c r="A852">
        <v>42117</v>
      </c>
      <c r="B852" t="s">
        <v>2754</v>
      </c>
      <c r="C852" t="s">
        <v>6280</v>
      </c>
      <c r="D852" t="s">
        <v>3881</v>
      </c>
      <c r="E852" t="s">
        <v>6288</v>
      </c>
      <c r="F852" t="s">
        <v>171</v>
      </c>
      <c r="G852" t="str">
        <f>"0"</f>
        <v>0</v>
      </c>
      <c r="H852" s="1">
        <v>37900</v>
      </c>
      <c r="I852" t="s">
        <v>221</v>
      </c>
      <c r="K852" t="s">
        <v>453</v>
      </c>
      <c r="L852" t="s">
        <v>2757</v>
      </c>
      <c r="M852" t="s">
        <v>205</v>
      </c>
      <c r="N852">
        <v>2024</v>
      </c>
      <c r="O852" t="s">
        <v>2271</v>
      </c>
      <c r="P852" t="s">
        <v>178</v>
      </c>
      <c r="Q852" t="s">
        <v>172</v>
      </c>
      <c r="S852">
        <v>31977401</v>
      </c>
      <c r="T852" t="s">
        <v>226</v>
      </c>
      <c r="Y852" t="str">
        <f>"01AS"</f>
        <v>01AS</v>
      </c>
      <c r="Z852" t="s">
        <v>499</v>
      </c>
      <c r="AA852" t="s">
        <v>320</v>
      </c>
      <c r="AB852" t="s">
        <v>321</v>
      </c>
      <c r="AC852" t="s">
        <v>428</v>
      </c>
      <c r="AD852" t="s">
        <v>185</v>
      </c>
      <c r="AS852">
        <v>3.92</v>
      </c>
      <c r="AU852" t="s">
        <v>235</v>
      </c>
      <c r="AV852" t="s">
        <v>236</v>
      </c>
      <c r="AW852" t="s">
        <v>264</v>
      </c>
      <c r="BM852" t="s">
        <v>6289</v>
      </c>
      <c r="BN852" t="s">
        <v>239</v>
      </c>
      <c r="BO852" t="s">
        <v>6290</v>
      </c>
      <c r="BP852" t="s">
        <v>241</v>
      </c>
      <c r="BQ852" t="s">
        <v>195</v>
      </c>
      <c r="BS852">
        <v>14627</v>
      </c>
      <c r="BZ852" t="s">
        <v>242</v>
      </c>
      <c r="CB852" t="s">
        <v>243</v>
      </c>
      <c r="CD852" t="s">
        <v>195</v>
      </c>
      <c r="CF852">
        <v>14642</v>
      </c>
      <c r="CG852" t="s">
        <v>244</v>
      </c>
      <c r="CM852" t="s">
        <v>6291</v>
      </c>
      <c r="CO852" t="s">
        <v>6290</v>
      </c>
      <c r="CP852" t="s">
        <v>6292</v>
      </c>
      <c r="CQ852" t="s">
        <v>6293</v>
      </c>
      <c r="CS852" t="s">
        <v>6294</v>
      </c>
      <c r="CT852" t="s">
        <v>244</v>
      </c>
      <c r="CU852" t="s">
        <v>6295</v>
      </c>
    </row>
    <row r="853" spans="1:151" x14ac:dyDescent="0.2">
      <c r="A853">
        <v>45834</v>
      </c>
      <c r="B853" t="s">
        <v>6296</v>
      </c>
      <c r="C853" t="s">
        <v>6297</v>
      </c>
      <c r="E853" t="s">
        <v>6298</v>
      </c>
      <c r="F853" t="s">
        <v>171</v>
      </c>
      <c r="G853" t="str">
        <f>"0"</f>
        <v>0</v>
      </c>
      <c r="H853" s="1">
        <v>37779</v>
      </c>
      <c r="I853" t="s">
        <v>173</v>
      </c>
      <c r="K853" t="s">
        <v>1730</v>
      </c>
      <c r="L853" t="s">
        <v>1731</v>
      </c>
      <c r="M853" t="s">
        <v>224</v>
      </c>
      <c r="N853">
        <v>2025</v>
      </c>
      <c r="O853" t="s">
        <v>528</v>
      </c>
      <c r="P853" t="s">
        <v>178</v>
      </c>
      <c r="Q853" t="s">
        <v>172</v>
      </c>
      <c r="R853" t="s">
        <v>510</v>
      </c>
      <c r="S853">
        <v>32616415</v>
      </c>
      <c r="BM853" t="s">
        <v>4511</v>
      </c>
    </row>
    <row r="854" spans="1:151" x14ac:dyDescent="0.2">
      <c r="A854">
        <v>37280</v>
      </c>
      <c r="B854" t="s">
        <v>6299</v>
      </c>
      <c r="C854" t="s">
        <v>6300</v>
      </c>
      <c r="D854" t="s">
        <v>1154</v>
      </c>
      <c r="E854" t="s">
        <v>6301</v>
      </c>
      <c r="F854" t="s">
        <v>171</v>
      </c>
      <c r="G854" t="str">
        <f>"0"</f>
        <v>0</v>
      </c>
      <c r="H854" s="1">
        <v>36546</v>
      </c>
      <c r="I854" t="s">
        <v>1571</v>
      </c>
      <c r="K854" t="s">
        <v>515</v>
      </c>
      <c r="L854" t="s">
        <v>516</v>
      </c>
      <c r="M854" t="s">
        <v>306</v>
      </c>
      <c r="N854">
        <v>2022</v>
      </c>
      <c r="O854" t="s">
        <v>782</v>
      </c>
      <c r="P854" t="s">
        <v>178</v>
      </c>
      <c r="Q854" t="s">
        <v>172</v>
      </c>
      <c r="S854">
        <v>31349543</v>
      </c>
      <c r="T854" t="s">
        <v>226</v>
      </c>
      <c r="Y854" t="str">
        <f>"04HSEAS"</f>
        <v>04HSEAS</v>
      </c>
      <c r="Z854" t="s">
        <v>227</v>
      </c>
      <c r="AA854" t="s">
        <v>321</v>
      </c>
      <c r="AC854" t="s">
        <v>500</v>
      </c>
      <c r="AD854" t="s">
        <v>185</v>
      </c>
      <c r="AS854">
        <v>3.28</v>
      </c>
      <c r="AU854" t="s">
        <v>235</v>
      </c>
      <c r="AV854" t="s">
        <v>236</v>
      </c>
      <c r="AW854" t="s">
        <v>210</v>
      </c>
      <c r="BF854" t="s">
        <v>474</v>
      </c>
      <c r="BO854" t="s">
        <v>6302</v>
      </c>
      <c r="BQ854" t="s">
        <v>195</v>
      </c>
      <c r="CA854" t="s">
        <v>6303</v>
      </c>
      <c r="CD854" t="s">
        <v>195</v>
      </c>
      <c r="CM854" t="s">
        <v>6304</v>
      </c>
      <c r="CN854" t="s">
        <v>6303</v>
      </c>
      <c r="CO854" t="s">
        <v>6302</v>
      </c>
      <c r="CP854" t="s">
        <v>5210</v>
      </c>
      <c r="CQ854" t="s">
        <v>247</v>
      </c>
      <c r="CS854" t="s">
        <v>6305</v>
      </c>
      <c r="CT854" t="s">
        <v>244</v>
      </c>
      <c r="CU854" t="s">
        <v>6306</v>
      </c>
      <c r="DM854" t="s">
        <v>6304</v>
      </c>
      <c r="DN854" t="s">
        <v>6307</v>
      </c>
      <c r="DP854" t="s">
        <v>5210</v>
      </c>
      <c r="DQ854" t="s">
        <v>195</v>
      </c>
      <c r="DS854">
        <v>10456</v>
      </c>
      <c r="DT854" t="s">
        <v>226</v>
      </c>
      <c r="DU854">
        <v>6462366060</v>
      </c>
      <c r="DX854" t="s">
        <v>6308</v>
      </c>
      <c r="DY854" t="s">
        <v>406</v>
      </c>
    </row>
    <row r="855" spans="1:151" x14ac:dyDescent="0.2">
      <c r="A855">
        <v>20882</v>
      </c>
      <c r="B855" t="s">
        <v>3474</v>
      </c>
      <c r="C855" t="s">
        <v>6309</v>
      </c>
      <c r="E855" t="s">
        <v>6310</v>
      </c>
      <c r="F855" t="s">
        <v>171</v>
      </c>
      <c r="G855" t="str">
        <f>"0"</f>
        <v>0</v>
      </c>
      <c r="K855" t="s">
        <v>4262</v>
      </c>
      <c r="L855" t="s">
        <v>1257</v>
      </c>
      <c r="M855" t="s">
        <v>255</v>
      </c>
      <c r="N855">
        <v>2016</v>
      </c>
      <c r="O855" t="s">
        <v>883</v>
      </c>
      <c r="P855" t="s">
        <v>178</v>
      </c>
      <c r="Q855" t="s">
        <v>172</v>
      </c>
      <c r="S855">
        <v>28176558</v>
      </c>
      <c r="T855" t="s">
        <v>196</v>
      </c>
      <c r="W855" t="s">
        <v>6311</v>
      </c>
      <c r="X855">
        <v>3156637084</v>
      </c>
      <c r="Y855" t="s">
        <v>186</v>
      </c>
      <c r="Z855" t="s">
        <v>282</v>
      </c>
      <c r="AA855">
        <v>2018</v>
      </c>
      <c r="AB855">
        <v>2018</v>
      </c>
      <c r="AC855" t="s">
        <v>1441</v>
      </c>
      <c r="AD855" t="s">
        <v>185</v>
      </c>
      <c r="AM855" t="s">
        <v>209</v>
      </c>
      <c r="AS855">
        <v>3.85</v>
      </c>
      <c r="AT855" t="s">
        <v>188</v>
      </c>
      <c r="AU855" t="s">
        <v>189</v>
      </c>
      <c r="AV855" t="s">
        <v>190</v>
      </c>
      <c r="AW855" t="s">
        <v>264</v>
      </c>
      <c r="BM855" t="s">
        <v>6312</v>
      </c>
      <c r="BN855" t="s">
        <v>193</v>
      </c>
      <c r="BP855" t="s">
        <v>194</v>
      </c>
      <c r="BQ855" t="s">
        <v>195</v>
      </c>
      <c r="BS855">
        <v>14627</v>
      </c>
      <c r="BT855" t="s">
        <v>196</v>
      </c>
      <c r="BU855">
        <v>3156635712</v>
      </c>
      <c r="BZ855" t="s">
        <v>6313</v>
      </c>
      <c r="CC855" t="s">
        <v>5394</v>
      </c>
      <c r="CD855" t="s">
        <v>195</v>
      </c>
      <c r="CF855">
        <v>13104</v>
      </c>
      <c r="CG855" t="s">
        <v>196</v>
      </c>
      <c r="CH855">
        <v>3156635712</v>
      </c>
      <c r="CM855" t="s">
        <v>6314</v>
      </c>
      <c r="CP855" t="s">
        <v>194</v>
      </c>
      <c r="CQ855" t="s">
        <v>195</v>
      </c>
      <c r="CS855">
        <v>14623</v>
      </c>
      <c r="CT855" t="s">
        <v>196</v>
      </c>
      <c r="CU855">
        <v>3156635712</v>
      </c>
      <c r="ED855" t="s">
        <v>195</v>
      </c>
      <c r="EG855" t="s">
        <v>196</v>
      </c>
      <c r="EH855">
        <v>3156635712</v>
      </c>
      <c r="EM855" t="s">
        <v>6313</v>
      </c>
      <c r="EP855" t="s">
        <v>5394</v>
      </c>
      <c r="EQ855" t="s">
        <v>195</v>
      </c>
      <c r="ES855">
        <v>13104</v>
      </c>
      <c r="ET855" t="s">
        <v>196</v>
      </c>
      <c r="EU855">
        <v>3156635712</v>
      </c>
    </row>
    <row r="856" spans="1:151" x14ac:dyDescent="0.2">
      <c r="A856">
        <v>25293</v>
      </c>
      <c r="B856" t="s">
        <v>3474</v>
      </c>
      <c r="C856" t="s">
        <v>6309</v>
      </c>
      <c r="D856" t="s">
        <v>2244</v>
      </c>
      <c r="E856" t="s">
        <v>6315</v>
      </c>
      <c r="F856" t="s">
        <v>171</v>
      </c>
      <c r="G856" t="s">
        <v>172</v>
      </c>
      <c r="H856" s="1">
        <v>35690</v>
      </c>
      <c r="I856" t="s">
        <v>173</v>
      </c>
      <c r="K856" t="s">
        <v>2015</v>
      </c>
      <c r="L856" t="s">
        <v>6316</v>
      </c>
      <c r="M856" t="s">
        <v>306</v>
      </c>
      <c r="N856">
        <v>2018</v>
      </c>
      <c r="O856" t="s">
        <v>307</v>
      </c>
      <c r="P856" t="s">
        <v>178</v>
      </c>
      <c r="Q856" t="s">
        <v>172</v>
      </c>
      <c r="S856">
        <v>29398904</v>
      </c>
      <c r="T856" t="s">
        <v>196</v>
      </c>
      <c r="W856" t="s">
        <v>6317</v>
      </c>
      <c r="X856">
        <v>5857942636</v>
      </c>
      <c r="Y856" t="s">
        <v>186</v>
      </c>
      <c r="Z856" t="s">
        <v>282</v>
      </c>
      <c r="AA856" t="s">
        <v>615</v>
      </c>
      <c r="AB856" t="s">
        <v>3710</v>
      </c>
      <c r="AC856" t="s">
        <v>382</v>
      </c>
      <c r="AD856" t="s">
        <v>185</v>
      </c>
      <c r="AE856" t="s">
        <v>696</v>
      </c>
      <c r="AM856" t="s">
        <v>5117</v>
      </c>
      <c r="AS856">
        <v>3.38</v>
      </c>
      <c r="AT856" t="s">
        <v>188</v>
      </c>
      <c r="AU856" t="s">
        <v>189</v>
      </c>
      <c r="AV856" t="s">
        <v>190</v>
      </c>
      <c r="AW856" t="s">
        <v>264</v>
      </c>
      <c r="BM856" t="s">
        <v>6318</v>
      </c>
      <c r="BN856" t="s">
        <v>193</v>
      </c>
      <c r="BP856" t="s">
        <v>194</v>
      </c>
      <c r="BQ856" t="s">
        <v>195</v>
      </c>
      <c r="BS856">
        <v>14627</v>
      </c>
      <c r="BT856" t="s">
        <v>196</v>
      </c>
      <c r="BU856">
        <v>5853639618</v>
      </c>
      <c r="BZ856" t="s">
        <v>6319</v>
      </c>
      <c r="CC856" t="s">
        <v>6320</v>
      </c>
      <c r="CD856" t="s">
        <v>1414</v>
      </c>
      <c r="CF856">
        <v>44035</v>
      </c>
      <c r="CG856" t="s">
        <v>196</v>
      </c>
      <c r="CH856">
        <v>5853639618</v>
      </c>
      <c r="CM856" t="s">
        <v>6321</v>
      </c>
      <c r="CP856" t="s">
        <v>194</v>
      </c>
      <c r="CQ856" t="s">
        <v>195</v>
      </c>
      <c r="CS856">
        <v>14611</v>
      </c>
      <c r="CT856" t="s">
        <v>196</v>
      </c>
      <c r="CU856">
        <v>5853639618</v>
      </c>
      <c r="ED856" t="s">
        <v>1414</v>
      </c>
      <c r="EG856" t="s">
        <v>196</v>
      </c>
      <c r="EH856">
        <v>5853639618</v>
      </c>
      <c r="EM856" t="s">
        <v>6319</v>
      </c>
      <c r="EP856" t="s">
        <v>6320</v>
      </c>
      <c r="EQ856" t="s">
        <v>1414</v>
      </c>
      <c r="ES856">
        <v>44035</v>
      </c>
      <c r="ET856" t="s">
        <v>196</v>
      </c>
      <c r="EU856">
        <v>5853639618</v>
      </c>
    </row>
    <row r="857" spans="1:151" x14ac:dyDescent="0.2">
      <c r="A857">
        <v>23382</v>
      </c>
      <c r="B857" t="s">
        <v>3474</v>
      </c>
      <c r="C857" t="s">
        <v>6309</v>
      </c>
      <c r="D857" t="s">
        <v>2244</v>
      </c>
      <c r="E857" t="s">
        <v>6315</v>
      </c>
      <c r="F857" t="s">
        <v>171</v>
      </c>
      <c r="G857" t="s">
        <v>172</v>
      </c>
      <c r="H857" s="1">
        <v>35690</v>
      </c>
      <c r="I857" t="s">
        <v>173</v>
      </c>
      <c r="K857" t="s">
        <v>277</v>
      </c>
      <c r="L857" t="s">
        <v>278</v>
      </c>
      <c r="M857" t="s">
        <v>224</v>
      </c>
      <c r="N857">
        <v>2017</v>
      </c>
      <c r="O857" t="s">
        <v>441</v>
      </c>
      <c r="P857" t="s">
        <v>178</v>
      </c>
      <c r="Q857" t="s">
        <v>172</v>
      </c>
      <c r="S857">
        <v>29398904</v>
      </c>
      <c r="T857" t="s">
        <v>196</v>
      </c>
      <c r="W857" t="s">
        <v>6317</v>
      </c>
      <c r="X857">
        <v>5857942636</v>
      </c>
      <c r="Y857" t="s">
        <v>186</v>
      </c>
      <c r="Z857" t="s">
        <v>282</v>
      </c>
      <c r="AA857" t="s">
        <v>615</v>
      </c>
      <c r="AB857" t="s">
        <v>3710</v>
      </c>
      <c r="AC857" t="s">
        <v>382</v>
      </c>
      <c r="AD857" t="s">
        <v>185</v>
      </c>
      <c r="AE857" t="s">
        <v>696</v>
      </c>
      <c r="AM857" t="s">
        <v>5117</v>
      </c>
      <c r="AS857">
        <v>3.38</v>
      </c>
      <c r="AT857" t="s">
        <v>188</v>
      </c>
      <c r="AU857" t="s">
        <v>189</v>
      </c>
      <c r="AV857" t="s">
        <v>190</v>
      </c>
      <c r="AW857" t="s">
        <v>264</v>
      </c>
      <c r="BM857" t="s">
        <v>6318</v>
      </c>
      <c r="BN857" t="s">
        <v>193</v>
      </c>
      <c r="BP857" t="s">
        <v>194</v>
      </c>
      <c r="BQ857" t="s">
        <v>195</v>
      </c>
      <c r="BS857">
        <v>14627</v>
      </c>
      <c r="BT857" t="s">
        <v>196</v>
      </c>
      <c r="BU857">
        <v>5853639618</v>
      </c>
      <c r="BZ857" t="s">
        <v>6319</v>
      </c>
      <c r="CC857" t="s">
        <v>6320</v>
      </c>
      <c r="CD857" t="s">
        <v>1414</v>
      </c>
      <c r="CF857">
        <v>44035</v>
      </c>
      <c r="CG857" t="s">
        <v>196</v>
      </c>
      <c r="CH857">
        <v>5853639618</v>
      </c>
      <c r="CM857" t="s">
        <v>6321</v>
      </c>
      <c r="CP857" t="s">
        <v>194</v>
      </c>
      <c r="CQ857" t="s">
        <v>195</v>
      </c>
      <c r="CS857">
        <v>14611</v>
      </c>
      <c r="CT857" t="s">
        <v>196</v>
      </c>
      <c r="CU857">
        <v>5853639618</v>
      </c>
      <c r="ED857" t="s">
        <v>1414</v>
      </c>
      <c r="EG857" t="s">
        <v>196</v>
      </c>
      <c r="EH857">
        <v>5853639618</v>
      </c>
      <c r="EM857" t="s">
        <v>6319</v>
      </c>
      <c r="EP857" t="s">
        <v>6320</v>
      </c>
      <c r="EQ857" t="s">
        <v>1414</v>
      </c>
      <c r="ES857">
        <v>44035</v>
      </c>
      <c r="ET857" t="s">
        <v>196</v>
      </c>
      <c r="EU857">
        <v>5853639618</v>
      </c>
    </row>
    <row r="858" spans="1:151" x14ac:dyDescent="0.2">
      <c r="A858">
        <v>23216</v>
      </c>
      <c r="B858" t="s">
        <v>3474</v>
      </c>
      <c r="C858" t="s">
        <v>6309</v>
      </c>
      <c r="D858" t="s">
        <v>2244</v>
      </c>
      <c r="E858" t="s">
        <v>6315</v>
      </c>
      <c r="F858" t="s">
        <v>171</v>
      </c>
      <c r="G858" t="s">
        <v>172</v>
      </c>
      <c r="H858" s="1">
        <v>35690</v>
      </c>
      <c r="I858" t="s">
        <v>173</v>
      </c>
      <c r="K858" t="s">
        <v>439</v>
      </c>
      <c r="M858" t="s">
        <v>224</v>
      </c>
      <c r="N858">
        <v>2017</v>
      </c>
      <c r="O858" t="s">
        <v>441</v>
      </c>
      <c r="P858" t="s">
        <v>363</v>
      </c>
      <c r="Q858" t="s">
        <v>172</v>
      </c>
      <c r="S858">
        <v>29398904</v>
      </c>
      <c r="T858" t="s">
        <v>196</v>
      </c>
      <c r="W858" t="s">
        <v>6317</v>
      </c>
      <c r="X858">
        <v>5857942636</v>
      </c>
      <c r="Y858" t="s">
        <v>186</v>
      </c>
      <c r="Z858" t="s">
        <v>282</v>
      </c>
      <c r="AA858" t="s">
        <v>615</v>
      </c>
      <c r="AB858" t="s">
        <v>3710</v>
      </c>
      <c r="AC858" t="s">
        <v>382</v>
      </c>
      <c r="AD858" t="s">
        <v>185</v>
      </c>
      <c r="AE858" t="s">
        <v>696</v>
      </c>
      <c r="AM858" t="s">
        <v>5117</v>
      </c>
      <c r="AS858">
        <v>3.38</v>
      </c>
      <c r="AT858" t="s">
        <v>188</v>
      </c>
      <c r="AU858" t="s">
        <v>189</v>
      </c>
      <c r="AV858" t="s">
        <v>190</v>
      </c>
      <c r="AW858" t="s">
        <v>264</v>
      </c>
      <c r="BM858" t="s">
        <v>6318</v>
      </c>
      <c r="BN858" t="s">
        <v>193</v>
      </c>
      <c r="BP858" t="s">
        <v>194</v>
      </c>
      <c r="BQ858" t="s">
        <v>195</v>
      </c>
      <c r="BS858">
        <v>14627</v>
      </c>
      <c r="BT858" t="s">
        <v>196</v>
      </c>
      <c r="BU858">
        <v>5853639618</v>
      </c>
      <c r="BZ858" t="s">
        <v>6319</v>
      </c>
      <c r="CC858" t="s">
        <v>6320</v>
      </c>
      <c r="CD858" t="s">
        <v>1414</v>
      </c>
      <c r="CF858">
        <v>44035</v>
      </c>
      <c r="CG858" t="s">
        <v>196</v>
      </c>
      <c r="CH858">
        <v>5853639618</v>
      </c>
      <c r="CM858" t="s">
        <v>6321</v>
      </c>
      <c r="CP858" t="s">
        <v>194</v>
      </c>
      <c r="CQ858" t="s">
        <v>195</v>
      </c>
      <c r="CS858">
        <v>14611</v>
      </c>
      <c r="CT858" t="s">
        <v>196</v>
      </c>
      <c r="CU858">
        <v>5853639618</v>
      </c>
      <c r="ED858" t="s">
        <v>1414</v>
      </c>
      <c r="EG858" t="s">
        <v>196</v>
      </c>
      <c r="EH858">
        <v>5853639618</v>
      </c>
      <c r="EM858" t="s">
        <v>6319</v>
      </c>
      <c r="EP858" t="s">
        <v>6320</v>
      </c>
      <c r="EQ858" t="s">
        <v>1414</v>
      </c>
      <c r="ES858">
        <v>44035</v>
      </c>
      <c r="ET858" t="s">
        <v>196</v>
      </c>
      <c r="EU858">
        <v>5853639618</v>
      </c>
    </row>
    <row r="859" spans="1:151" x14ac:dyDescent="0.2">
      <c r="A859">
        <v>23720</v>
      </c>
      <c r="B859" t="s">
        <v>1175</v>
      </c>
      <c r="C859" t="s">
        <v>6309</v>
      </c>
      <c r="D859" t="s">
        <v>6322</v>
      </c>
      <c r="E859" t="s">
        <v>6323</v>
      </c>
      <c r="F859" t="s">
        <v>171</v>
      </c>
      <c r="G859" t="s">
        <v>172</v>
      </c>
      <c r="H859" s="1">
        <v>34353</v>
      </c>
      <c r="I859" t="s">
        <v>221</v>
      </c>
      <c r="K859" t="s">
        <v>798</v>
      </c>
      <c r="L859" t="s">
        <v>799</v>
      </c>
      <c r="M859" t="s">
        <v>224</v>
      </c>
      <c r="N859">
        <v>2017</v>
      </c>
      <c r="O859" t="s">
        <v>441</v>
      </c>
      <c r="P859" t="s">
        <v>178</v>
      </c>
      <c r="Q859" t="s">
        <v>172</v>
      </c>
      <c r="S859">
        <v>27695241</v>
      </c>
      <c r="T859" t="s">
        <v>196</v>
      </c>
      <c r="W859" t="s">
        <v>6324</v>
      </c>
      <c r="X859">
        <v>8134318313</v>
      </c>
      <c r="Y859" t="s">
        <v>802</v>
      </c>
      <c r="Z859" t="s">
        <v>1360</v>
      </c>
      <c r="AA859" t="s">
        <v>615</v>
      </c>
      <c r="AB859" t="s">
        <v>259</v>
      </c>
      <c r="AC859" t="s">
        <v>804</v>
      </c>
      <c r="AD859" t="s">
        <v>185</v>
      </c>
      <c r="AM859" t="s">
        <v>3230</v>
      </c>
      <c r="AS859" t="str">
        <f>"0"</f>
        <v>0</v>
      </c>
      <c r="AT859" t="s">
        <v>188</v>
      </c>
      <c r="AU859" t="s">
        <v>189</v>
      </c>
      <c r="AV859" t="s">
        <v>190</v>
      </c>
      <c r="AW859" t="s">
        <v>264</v>
      </c>
      <c r="BM859" t="s">
        <v>6325</v>
      </c>
      <c r="BP859" t="s">
        <v>194</v>
      </c>
      <c r="BQ859" t="s">
        <v>195</v>
      </c>
      <c r="BS859">
        <v>14604</v>
      </c>
      <c r="BT859" t="s">
        <v>196</v>
      </c>
      <c r="BU859">
        <v>8132447252</v>
      </c>
      <c r="BZ859" t="s">
        <v>6325</v>
      </c>
      <c r="CC859" t="s">
        <v>194</v>
      </c>
      <c r="CD859" t="s">
        <v>195</v>
      </c>
      <c r="CF859">
        <v>14604</v>
      </c>
      <c r="CG859" t="s">
        <v>196</v>
      </c>
      <c r="CH859">
        <v>8132447252</v>
      </c>
      <c r="CM859" t="s">
        <v>6326</v>
      </c>
      <c r="CP859" t="s">
        <v>6327</v>
      </c>
      <c r="CQ859" t="s">
        <v>214</v>
      </c>
      <c r="CS859">
        <v>33549</v>
      </c>
      <c r="CT859" t="s">
        <v>196</v>
      </c>
      <c r="CU859">
        <v>8132447252</v>
      </c>
      <c r="ED859" t="s">
        <v>214</v>
      </c>
      <c r="EG859" t="s">
        <v>196</v>
      </c>
      <c r="EM859" t="s">
        <v>6326</v>
      </c>
      <c r="EP859" t="s">
        <v>6327</v>
      </c>
      <c r="EQ859" t="s">
        <v>214</v>
      </c>
      <c r="ES859">
        <v>33549</v>
      </c>
      <c r="ET859" t="s">
        <v>196</v>
      </c>
    </row>
    <row r="860" spans="1:151" x14ac:dyDescent="0.2">
      <c r="A860">
        <v>23729</v>
      </c>
      <c r="B860" t="s">
        <v>1175</v>
      </c>
      <c r="C860" t="s">
        <v>6309</v>
      </c>
      <c r="D860" t="s">
        <v>6322</v>
      </c>
      <c r="E860" t="s">
        <v>6323</v>
      </c>
      <c r="F860" t="s">
        <v>171</v>
      </c>
      <c r="G860" t="s">
        <v>172</v>
      </c>
      <c r="H860" s="1">
        <v>34353</v>
      </c>
      <c r="I860" t="s">
        <v>221</v>
      </c>
      <c r="K860" t="s">
        <v>798</v>
      </c>
      <c r="L860" t="s">
        <v>799</v>
      </c>
      <c r="M860" t="s">
        <v>224</v>
      </c>
      <c r="N860">
        <v>2017</v>
      </c>
      <c r="O860" t="s">
        <v>441</v>
      </c>
      <c r="P860" t="s">
        <v>178</v>
      </c>
      <c r="Q860" t="s">
        <v>172</v>
      </c>
      <c r="S860">
        <v>27695241</v>
      </c>
      <c r="T860" t="s">
        <v>196</v>
      </c>
      <c r="W860" t="s">
        <v>6324</v>
      </c>
      <c r="X860">
        <v>8134318313</v>
      </c>
      <c r="Y860" t="s">
        <v>802</v>
      </c>
      <c r="Z860" t="s">
        <v>1360</v>
      </c>
      <c r="AA860" t="s">
        <v>615</v>
      </c>
      <c r="AB860" t="s">
        <v>259</v>
      </c>
      <c r="AC860" t="s">
        <v>804</v>
      </c>
      <c r="AD860" t="s">
        <v>185</v>
      </c>
      <c r="AM860" t="s">
        <v>3230</v>
      </c>
      <c r="AS860" t="str">
        <f>"0"</f>
        <v>0</v>
      </c>
      <c r="AT860" t="s">
        <v>188</v>
      </c>
      <c r="AU860" t="s">
        <v>189</v>
      </c>
      <c r="AV860" t="s">
        <v>190</v>
      </c>
      <c r="AW860" t="s">
        <v>264</v>
      </c>
      <c r="BM860" t="s">
        <v>6325</v>
      </c>
      <c r="BP860" t="s">
        <v>194</v>
      </c>
      <c r="BQ860" t="s">
        <v>195</v>
      </c>
      <c r="BS860">
        <v>14604</v>
      </c>
      <c r="BT860" t="s">
        <v>196</v>
      </c>
      <c r="BU860">
        <v>8132447252</v>
      </c>
      <c r="BZ860" t="s">
        <v>6325</v>
      </c>
      <c r="CC860" t="s">
        <v>194</v>
      </c>
      <c r="CD860" t="s">
        <v>195</v>
      </c>
      <c r="CF860">
        <v>14604</v>
      </c>
      <c r="CG860" t="s">
        <v>196</v>
      </c>
      <c r="CH860">
        <v>8132447252</v>
      </c>
      <c r="CM860" t="s">
        <v>6326</v>
      </c>
      <c r="CP860" t="s">
        <v>6327</v>
      </c>
      <c r="CQ860" t="s">
        <v>214</v>
      </c>
      <c r="CS860">
        <v>33549</v>
      </c>
      <c r="CT860" t="s">
        <v>196</v>
      </c>
      <c r="CU860">
        <v>8132447252</v>
      </c>
      <c r="ED860" t="s">
        <v>214</v>
      </c>
      <c r="EG860" t="s">
        <v>196</v>
      </c>
      <c r="EM860" t="s">
        <v>6326</v>
      </c>
      <c r="EP860" t="s">
        <v>6327</v>
      </c>
      <c r="EQ860" t="s">
        <v>214</v>
      </c>
      <c r="ES860">
        <v>33549</v>
      </c>
      <c r="ET860" t="s">
        <v>196</v>
      </c>
    </row>
    <row r="861" spans="1:151" x14ac:dyDescent="0.2">
      <c r="A861">
        <v>25897</v>
      </c>
      <c r="B861" t="s">
        <v>3250</v>
      </c>
      <c r="C861" t="s">
        <v>6328</v>
      </c>
      <c r="E861" t="s">
        <v>6329</v>
      </c>
      <c r="F861" t="s">
        <v>171</v>
      </c>
      <c r="K861" t="s">
        <v>481</v>
      </c>
      <c r="M861" t="s">
        <v>306</v>
      </c>
      <c r="N861">
        <v>2014</v>
      </c>
      <c r="O861" t="s">
        <v>591</v>
      </c>
      <c r="P861" t="s">
        <v>178</v>
      </c>
      <c r="Q861" t="s">
        <v>172</v>
      </c>
    </row>
    <row r="862" spans="1:151" x14ac:dyDescent="0.2">
      <c r="A862">
        <v>44999</v>
      </c>
      <c r="B862" t="s">
        <v>6330</v>
      </c>
      <c r="C862" t="s">
        <v>6328</v>
      </c>
      <c r="E862" t="s">
        <v>6331</v>
      </c>
      <c r="F862" t="s">
        <v>171</v>
      </c>
      <c r="G862" t="str">
        <f>"0"</f>
        <v>0</v>
      </c>
      <c r="H862" s="1">
        <v>38058</v>
      </c>
      <c r="I862" t="s">
        <v>221</v>
      </c>
      <c r="K862" t="s">
        <v>1408</v>
      </c>
      <c r="L862" t="s">
        <v>1409</v>
      </c>
      <c r="M862" t="s">
        <v>176</v>
      </c>
      <c r="N862">
        <v>2025</v>
      </c>
      <c r="O862" t="s">
        <v>677</v>
      </c>
      <c r="P862" t="s">
        <v>178</v>
      </c>
      <c r="Q862" t="s">
        <v>172</v>
      </c>
      <c r="S862">
        <v>32351668</v>
      </c>
      <c r="T862" t="s">
        <v>226</v>
      </c>
      <c r="Y862" t="str">
        <f>"01AS"</f>
        <v>01AS</v>
      </c>
      <c r="Z862" t="s">
        <v>227</v>
      </c>
      <c r="AA862" t="s">
        <v>320</v>
      </c>
      <c r="AB862" t="s">
        <v>321</v>
      </c>
      <c r="AC862" t="s">
        <v>4356</v>
      </c>
      <c r="AD862" t="s">
        <v>185</v>
      </c>
      <c r="AE862" t="s">
        <v>656</v>
      </c>
      <c r="AS862">
        <v>3.6</v>
      </c>
      <c r="AU862" t="s">
        <v>472</v>
      </c>
      <c r="AV862" t="s">
        <v>473</v>
      </c>
      <c r="AW862" t="s">
        <v>264</v>
      </c>
      <c r="BM862" t="s">
        <v>6332</v>
      </c>
      <c r="BN862" t="s">
        <v>239</v>
      </c>
      <c r="BO862" t="s">
        <v>6333</v>
      </c>
      <c r="BP862" t="s">
        <v>241</v>
      </c>
      <c r="BQ862" t="s">
        <v>195</v>
      </c>
      <c r="BS862">
        <v>14627</v>
      </c>
      <c r="CD862" t="s">
        <v>195</v>
      </c>
      <c r="CM862" t="s">
        <v>6334</v>
      </c>
      <c r="CO862" t="s">
        <v>6333</v>
      </c>
      <c r="CP862" t="s">
        <v>4287</v>
      </c>
      <c r="CQ862" t="s">
        <v>4288</v>
      </c>
      <c r="CS862" t="str">
        <f>"02865-3949"</f>
        <v>02865-3949</v>
      </c>
      <c r="CT862" t="s">
        <v>244</v>
      </c>
      <c r="CU862" t="s">
        <v>6335</v>
      </c>
    </row>
    <row r="863" spans="1:151" x14ac:dyDescent="0.2">
      <c r="A863">
        <v>41645</v>
      </c>
      <c r="B863" t="s">
        <v>3025</v>
      </c>
      <c r="C863" t="s">
        <v>6328</v>
      </c>
      <c r="D863" t="s">
        <v>2986</v>
      </c>
      <c r="E863" t="s">
        <v>6336</v>
      </c>
      <c r="F863" t="s">
        <v>171</v>
      </c>
      <c r="G863" t="str">
        <f>"0"</f>
        <v>0</v>
      </c>
      <c r="H863" s="1">
        <v>33968</v>
      </c>
      <c r="I863" t="s">
        <v>173</v>
      </c>
      <c r="K863" t="s">
        <v>6337</v>
      </c>
      <c r="L863" t="s">
        <v>204</v>
      </c>
      <c r="M863" t="s">
        <v>255</v>
      </c>
      <c r="N863" t="s">
        <v>256</v>
      </c>
      <c r="O863" t="s">
        <v>257</v>
      </c>
      <c r="P863" t="s">
        <v>178</v>
      </c>
      <c r="Q863" t="s">
        <v>172</v>
      </c>
      <c r="S863">
        <v>32609035</v>
      </c>
      <c r="T863" t="s">
        <v>226</v>
      </c>
      <c r="Y863" t="str">
        <f>"02SBS"</f>
        <v>02SBS</v>
      </c>
      <c r="Z863" t="s">
        <v>258</v>
      </c>
      <c r="AA863" t="s">
        <v>259</v>
      </c>
      <c r="AB863" t="s">
        <v>260</v>
      </c>
      <c r="AC863" t="s">
        <v>2778</v>
      </c>
      <c r="AD863" t="s">
        <v>185</v>
      </c>
      <c r="AS863">
        <v>3.29</v>
      </c>
      <c r="AU863" t="s">
        <v>235</v>
      </c>
      <c r="AV863" t="s">
        <v>236</v>
      </c>
      <c r="AW863" t="s">
        <v>264</v>
      </c>
      <c r="BO863" t="s">
        <v>6338</v>
      </c>
      <c r="BQ863" t="s">
        <v>195</v>
      </c>
      <c r="CD863" t="s">
        <v>195</v>
      </c>
      <c r="CM863" t="s">
        <v>6339</v>
      </c>
      <c r="CO863" t="s">
        <v>6338</v>
      </c>
      <c r="CP863" t="s">
        <v>241</v>
      </c>
      <c r="CQ863" t="s">
        <v>247</v>
      </c>
      <c r="CS863">
        <v>14617</v>
      </c>
      <c r="CT863" t="s">
        <v>244</v>
      </c>
      <c r="CU863" t="s">
        <v>6340</v>
      </c>
    </row>
    <row r="864" spans="1:151" x14ac:dyDescent="0.2">
      <c r="A864">
        <v>38723</v>
      </c>
      <c r="B864" t="s">
        <v>5352</v>
      </c>
      <c r="C864" t="s">
        <v>6341</v>
      </c>
      <c r="D864" t="s">
        <v>3657</v>
      </c>
      <c r="E864" t="s">
        <v>6342</v>
      </c>
      <c r="F864" t="s">
        <v>171</v>
      </c>
      <c r="G864" t="str">
        <f>"0"</f>
        <v>0</v>
      </c>
      <c r="I864" t="s">
        <v>221</v>
      </c>
      <c r="K864" t="s">
        <v>290</v>
      </c>
      <c r="L864" t="s">
        <v>291</v>
      </c>
      <c r="M864" t="s">
        <v>205</v>
      </c>
      <c r="N864">
        <v>2023</v>
      </c>
      <c r="O864" t="s">
        <v>921</v>
      </c>
      <c r="P864" t="s">
        <v>178</v>
      </c>
      <c r="Q864" t="s">
        <v>172</v>
      </c>
      <c r="S864">
        <v>30353381</v>
      </c>
      <c r="T864" t="s">
        <v>226</v>
      </c>
      <c r="Y864" t="str">
        <f>"01AS"</f>
        <v>01AS</v>
      </c>
      <c r="Z864" t="s">
        <v>499</v>
      </c>
      <c r="AA864" t="s">
        <v>833</v>
      </c>
      <c r="AB864" t="s">
        <v>834</v>
      </c>
      <c r="AC864" t="s">
        <v>656</v>
      </c>
      <c r="AD864" t="s">
        <v>185</v>
      </c>
      <c r="AM864" t="s">
        <v>680</v>
      </c>
      <c r="AS864">
        <v>3.82</v>
      </c>
      <c r="AU864" t="s">
        <v>472</v>
      </c>
      <c r="AV864" t="s">
        <v>473</v>
      </c>
      <c r="AW864" t="s">
        <v>264</v>
      </c>
      <c r="BM864" t="s">
        <v>6343</v>
      </c>
      <c r="BN864" t="s">
        <v>239</v>
      </c>
      <c r="BO864" t="s">
        <v>6344</v>
      </c>
      <c r="BP864" t="s">
        <v>241</v>
      </c>
      <c r="BQ864" t="s">
        <v>195</v>
      </c>
      <c r="BS864">
        <v>14627</v>
      </c>
      <c r="CD864" t="s">
        <v>195</v>
      </c>
      <c r="CM864" t="s">
        <v>6345</v>
      </c>
      <c r="CO864" t="s">
        <v>6344</v>
      </c>
      <c r="CP864" t="s">
        <v>2205</v>
      </c>
      <c r="CQ864" t="s">
        <v>247</v>
      </c>
      <c r="CS864" t="s">
        <v>6346</v>
      </c>
      <c r="CT864" t="s">
        <v>244</v>
      </c>
      <c r="CU864" t="s">
        <v>6347</v>
      </c>
    </row>
    <row r="865" spans="1:151" x14ac:dyDescent="0.2">
      <c r="A865">
        <v>13181</v>
      </c>
      <c r="B865" t="s">
        <v>6348</v>
      </c>
      <c r="C865" t="s">
        <v>6349</v>
      </c>
      <c r="E865" t="s">
        <v>6350</v>
      </c>
      <c r="F865" t="s">
        <v>171</v>
      </c>
      <c r="G865" t="s">
        <v>172</v>
      </c>
      <c r="H865" s="1">
        <v>34455</v>
      </c>
      <c r="I865" t="s">
        <v>221</v>
      </c>
      <c r="K865" t="s">
        <v>1930</v>
      </c>
      <c r="L865" t="s">
        <v>1931</v>
      </c>
      <c r="M865" t="s">
        <v>224</v>
      </c>
      <c r="N865">
        <v>2015</v>
      </c>
      <c r="O865" t="s">
        <v>692</v>
      </c>
      <c r="P865" t="s">
        <v>178</v>
      </c>
      <c r="Q865" t="s">
        <v>172</v>
      </c>
      <c r="S865">
        <v>27787090</v>
      </c>
      <c r="T865" t="s">
        <v>196</v>
      </c>
      <c r="W865" t="s">
        <v>6351</v>
      </c>
      <c r="X865">
        <v>5857687761</v>
      </c>
      <c r="Y865" t="s">
        <v>186</v>
      </c>
      <c r="Z865" t="s">
        <v>282</v>
      </c>
      <c r="AA865">
        <v>2016</v>
      </c>
      <c r="AB865">
        <v>2016</v>
      </c>
      <c r="AC865" t="s">
        <v>857</v>
      </c>
      <c r="AD865" t="s">
        <v>185</v>
      </c>
      <c r="AS865">
        <v>3.49</v>
      </c>
      <c r="AT865" t="s">
        <v>188</v>
      </c>
      <c r="AU865" t="s">
        <v>189</v>
      </c>
      <c r="AV865" t="s">
        <v>190</v>
      </c>
      <c r="AW865" t="s">
        <v>264</v>
      </c>
      <c r="BM865" t="s">
        <v>6352</v>
      </c>
      <c r="BN865" t="s">
        <v>487</v>
      </c>
      <c r="BP865" t="s">
        <v>194</v>
      </c>
      <c r="BQ865" t="s">
        <v>195</v>
      </c>
      <c r="BS865">
        <v>14627</v>
      </c>
      <c r="BT865" t="s">
        <v>196</v>
      </c>
      <c r="BU865">
        <v>5853569592</v>
      </c>
      <c r="BZ865" t="s">
        <v>6353</v>
      </c>
      <c r="CC865" t="s">
        <v>6354</v>
      </c>
      <c r="CD865" t="s">
        <v>195</v>
      </c>
      <c r="CF865">
        <v>14482</v>
      </c>
      <c r="CG865" t="s">
        <v>196</v>
      </c>
      <c r="CH865">
        <v>5857687761</v>
      </c>
      <c r="CM865" t="s">
        <v>6355</v>
      </c>
      <c r="CP865" t="s">
        <v>194</v>
      </c>
      <c r="CQ865" t="s">
        <v>195</v>
      </c>
      <c r="CS865">
        <v>14627</v>
      </c>
      <c r="CT865" t="s">
        <v>196</v>
      </c>
      <c r="CU865">
        <v>5853569592</v>
      </c>
      <c r="EM865" t="s">
        <v>6353</v>
      </c>
      <c r="EP865" t="s">
        <v>6354</v>
      </c>
      <c r="EQ865" t="s">
        <v>195</v>
      </c>
      <c r="ES865">
        <v>14482</v>
      </c>
      <c r="ET865" t="s">
        <v>196</v>
      </c>
      <c r="EU865">
        <v>5857687761</v>
      </c>
    </row>
    <row r="866" spans="1:151" x14ac:dyDescent="0.2">
      <c r="A866">
        <v>25884</v>
      </c>
      <c r="B866" t="s">
        <v>6356</v>
      </c>
      <c r="C866" t="s">
        <v>6357</v>
      </c>
      <c r="E866" t="s">
        <v>6358</v>
      </c>
      <c r="F866" t="s">
        <v>171</v>
      </c>
      <c r="K866" t="s">
        <v>1538</v>
      </c>
      <c r="M866" t="s">
        <v>306</v>
      </c>
      <c r="N866">
        <v>2014</v>
      </c>
      <c r="O866" t="s">
        <v>591</v>
      </c>
      <c r="P866" t="s">
        <v>178</v>
      </c>
      <c r="Q866" t="s">
        <v>172</v>
      </c>
    </row>
    <row r="867" spans="1:151" x14ac:dyDescent="0.2">
      <c r="A867">
        <v>46258</v>
      </c>
      <c r="B867" t="s">
        <v>6359</v>
      </c>
      <c r="C867" t="s">
        <v>6360</v>
      </c>
      <c r="E867" t="s">
        <v>6361</v>
      </c>
      <c r="F867" t="s">
        <v>171</v>
      </c>
      <c r="G867" t="str">
        <f>"0"</f>
        <v>0</v>
      </c>
      <c r="H867" s="1">
        <v>37992</v>
      </c>
      <c r="I867" t="s">
        <v>173</v>
      </c>
      <c r="K867" t="s">
        <v>687</v>
      </c>
      <c r="L867" t="s">
        <v>6362</v>
      </c>
      <c r="M867" t="s">
        <v>224</v>
      </c>
      <c r="N867">
        <v>2025</v>
      </c>
      <c r="O867" t="s">
        <v>528</v>
      </c>
      <c r="P867" t="s">
        <v>178</v>
      </c>
      <c r="Q867" t="s">
        <v>172</v>
      </c>
      <c r="R867" t="s">
        <v>510</v>
      </c>
      <c r="S867">
        <v>32504453</v>
      </c>
      <c r="BM867" t="s">
        <v>3027</v>
      </c>
    </row>
    <row r="868" spans="1:151" x14ac:dyDescent="0.2">
      <c r="A868">
        <v>41320</v>
      </c>
      <c r="B868" t="s">
        <v>6363</v>
      </c>
      <c r="C868" t="s">
        <v>6364</v>
      </c>
      <c r="D868" t="s">
        <v>3631</v>
      </c>
      <c r="E868" t="s">
        <v>6365</v>
      </c>
      <c r="F868" t="s">
        <v>171</v>
      </c>
      <c r="G868" t="str">
        <f>"0"</f>
        <v>0</v>
      </c>
      <c r="H868" s="1">
        <v>37038</v>
      </c>
      <c r="I868" t="s">
        <v>221</v>
      </c>
      <c r="K868" t="s">
        <v>882</v>
      </c>
      <c r="L868" t="s">
        <v>318</v>
      </c>
      <c r="M868" t="s">
        <v>255</v>
      </c>
      <c r="N868" t="s">
        <v>256</v>
      </c>
      <c r="O868" t="s">
        <v>257</v>
      </c>
      <c r="P868" t="s">
        <v>178</v>
      </c>
      <c r="Q868" t="s">
        <v>172</v>
      </c>
      <c r="R868" t="s">
        <v>510</v>
      </c>
      <c r="S868">
        <v>31582995</v>
      </c>
      <c r="BF868" t="s">
        <v>474</v>
      </c>
      <c r="BM868" t="s">
        <v>6366</v>
      </c>
    </row>
    <row r="869" spans="1:151" x14ac:dyDescent="0.2">
      <c r="A869">
        <v>37263</v>
      </c>
      <c r="B869" t="s">
        <v>6363</v>
      </c>
      <c r="C869" t="s">
        <v>6364</v>
      </c>
      <c r="D869" t="s">
        <v>3631</v>
      </c>
      <c r="E869" t="s">
        <v>6365</v>
      </c>
      <c r="F869" t="s">
        <v>171</v>
      </c>
      <c r="G869" t="str">
        <f>"0"</f>
        <v>0</v>
      </c>
      <c r="H869" s="1">
        <v>37038</v>
      </c>
      <c r="I869" t="s">
        <v>221</v>
      </c>
      <c r="K869" t="s">
        <v>2766</v>
      </c>
      <c r="L869" t="s">
        <v>2767</v>
      </c>
      <c r="M869" t="s">
        <v>306</v>
      </c>
      <c r="N869">
        <v>2022</v>
      </c>
      <c r="O869" t="s">
        <v>782</v>
      </c>
      <c r="P869" t="s">
        <v>178</v>
      </c>
      <c r="Q869" t="s">
        <v>172</v>
      </c>
      <c r="R869" t="s">
        <v>510</v>
      </c>
      <c r="S869">
        <v>31582995</v>
      </c>
      <c r="BF869" t="s">
        <v>474</v>
      </c>
      <c r="BM869" t="s">
        <v>6366</v>
      </c>
    </row>
    <row r="870" spans="1:151" x14ac:dyDescent="0.2">
      <c r="A870">
        <v>40934</v>
      </c>
      <c r="B870" t="s">
        <v>6367</v>
      </c>
      <c r="C870" t="s">
        <v>6368</v>
      </c>
      <c r="D870" t="s">
        <v>1418</v>
      </c>
      <c r="E870" t="s">
        <v>6369</v>
      </c>
      <c r="F870" t="s">
        <v>171</v>
      </c>
      <c r="G870" t="str">
        <f>"0"</f>
        <v>0</v>
      </c>
      <c r="H870" s="1">
        <v>37345</v>
      </c>
      <c r="I870" t="s">
        <v>173</v>
      </c>
      <c r="K870" t="s">
        <v>304</v>
      </c>
      <c r="L870" t="s">
        <v>305</v>
      </c>
      <c r="M870" t="s">
        <v>176</v>
      </c>
      <c r="N870">
        <v>2024</v>
      </c>
      <c r="O870" t="s">
        <v>319</v>
      </c>
      <c r="P870" t="s">
        <v>178</v>
      </c>
      <c r="Q870" t="s">
        <v>172</v>
      </c>
      <c r="S870">
        <v>31977470</v>
      </c>
      <c r="T870" t="s">
        <v>226</v>
      </c>
      <c r="Y870" t="str">
        <f>"04HSEAS"</f>
        <v>04HSEAS</v>
      </c>
      <c r="Z870" t="s">
        <v>499</v>
      </c>
      <c r="AA870" t="s">
        <v>320</v>
      </c>
      <c r="AB870" t="s">
        <v>321</v>
      </c>
      <c r="AC870" t="s">
        <v>3358</v>
      </c>
      <c r="AD870" t="s">
        <v>185</v>
      </c>
      <c r="AS870">
        <v>3.53</v>
      </c>
      <c r="AU870" t="s">
        <v>235</v>
      </c>
      <c r="AV870" t="s">
        <v>236</v>
      </c>
      <c r="AW870" t="s">
        <v>264</v>
      </c>
      <c r="BM870" t="s">
        <v>6370</v>
      </c>
      <c r="BN870" t="s">
        <v>239</v>
      </c>
      <c r="BO870" t="s">
        <v>6371</v>
      </c>
      <c r="BP870" t="s">
        <v>241</v>
      </c>
      <c r="BQ870" t="s">
        <v>195</v>
      </c>
      <c r="BS870">
        <v>14627</v>
      </c>
      <c r="BZ870" t="s">
        <v>6372</v>
      </c>
      <c r="CB870" t="s">
        <v>267</v>
      </c>
      <c r="CD870" t="s">
        <v>195</v>
      </c>
      <c r="CF870">
        <v>14627</v>
      </c>
      <c r="CG870" t="s">
        <v>244</v>
      </c>
      <c r="CM870" t="s">
        <v>6373</v>
      </c>
      <c r="CO870" t="s">
        <v>6371</v>
      </c>
      <c r="CP870" t="s">
        <v>3313</v>
      </c>
      <c r="CQ870" t="s">
        <v>541</v>
      </c>
      <c r="CS870" t="str">
        <f>"01581-3207"</f>
        <v>01581-3207</v>
      </c>
      <c r="CT870" t="s">
        <v>244</v>
      </c>
      <c r="CU870" t="s">
        <v>6374</v>
      </c>
    </row>
    <row r="871" spans="1:151" x14ac:dyDescent="0.2">
      <c r="A871">
        <v>28298</v>
      </c>
      <c r="B871" t="s">
        <v>4432</v>
      </c>
      <c r="C871" t="s">
        <v>6375</v>
      </c>
      <c r="D871" t="s">
        <v>1562</v>
      </c>
      <c r="E871" t="s">
        <v>6376</v>
      </c>
      <c r="F871" t="s">
        <v>171</v>
      </c>
      <c r="G871" t="s">
        <v>172</v>
      </c>
      <c r="H871" s="1">
        <v>36236</v>
      </c>
      <c r="I871" t="s">
        <v>221</v>
      </c>
      <c r="K871" t="s">
        <v>547</v>
      </c>
      <c r="L871" t="s">
        <v>548</v>
      </c>
      <c r="M871" t="s">
        <v>176</v>
      </c>
      <c r="N871">
        <v>2020</v>
      </c>
      <c r="O871" t="s">
        <v>978</v>
      </c>
      <c r="P871" t="s">
        <v>979</v>
      </c>
      <c r="Q871" t="s">
        <v>172</v>
      </c>
      <c r="S871">
        <v>30762886</v>
      </c>
      <c r="T871" t="s">
        <v>226</v>
      </c>
      <c r="Y871" t="str">
        <f>"01AS"</f>
        <v>01AS</v>
      </c>
      <c r="Z871" t="s">
        <v>499</v>
      </c>
      <c r="AA871" t="s">
        <v>320</v>
      </c>
      <c r="AB871" t="s">
        <v>321</v>
      </c>
      <c r="AC871" t="s">
        <v>4871</v>
      </c>
      <c r="AD871" t="s">
        <v>185</v>
      </c>
      <c r="AM871" t="s">
        <v>6238</v>
      </c>
      <c r="AS871">
        <v>3.29</v>
      </c>
      <c r="AT871" t="s">
        <v>1261</v>
      </c>
      <c r="AU871" t="s">
        <v>235</v>
      </c>
      <c r="AV871" t="s">
        <v>236</v>
      </c>
      <c r="AW871" t="s">
        <v>264</v>
      </c>
      <c r="BM871" t="s">
        <v>6377</v>
      </c>
      <c r="BN871" t="s">
        <v>239</v>
      </c>
      <c r="BO871" t="s">
        <v>6378</v>
      </c>
      <c r="BP871" t="s">
        <v>241</v>
      </c>
      <c r="BQ871" t="s">
        <v>195</v>
      </c>
      <c r="BS871">
        <v>14627</v>
      </c>
      <c r="CD871" t="s">
        <v>195</v>
      </c>
      <c r="CM871" t="s">
        <v>6379</v>
      </c>
      <c r="CO871" t="s">
        <v>6378</v>
      </c>
      <c r="CP871" t="s">
        <v>6380</v>
      </c>
      <c r="CQ871" t="s">
        <v>247</v>
      </c>
      <c r="CS871">
        <v>13903</v>
      </c>
      <c r="CT871" t="s">
        <v>244</v>
      </c>
      <c r="CU871" t="s">
        <v>6381</v>
      </c>
    </row>
    <row r="872" spans="1:151" x14ac:dyDescent="0.2">
      <c r="A872">
        <v>25983</v>
      </c>
      <c r="B872" t="s">
        <v>6382</v>
      </c>
      <c r="C872" t="s">
        <v>6383</v>
      </c>
      <c r="E872" t="s">
        <v>6384</v>
      </c>
      <c r="F872" t="s">
        <v>6385</v>
      </c>
      <c r="K872" t="s">
        <v>2724</v>
      </c>
      <c r="L872" t="s">
        <v>820</v>
      </c>
      <c r="M872" t="s">
        <v>306</v>
      </c>
      <c r="N872">
        <v>2014</v>
      </c>
      <c r="O872" t="s">
        <v>591</v>
      </c>
      <c r="P872" t="s">
        <v>178</v>
      </c>
      <c r="Q872" t="s">
        <v>172</v>
      </c>
    </row>
    <row r="873" spans="1:151" x14ac:dyDescent="0.2">
      <c r="A873">
        <v>23538</v>
      </c>
      <c r="B873" t="s">
        <v>6386</v>
      </c>
      <c r="C873" t="s">
        <v>6387</v>
      </c>
      <c r="D873" t="s">
        <v>3216</v>
      </c>
      <c r="E873" t="s">
        <v>6388</v>
      </c>
      <c r="F873" t="s">
        <v>171</v>
      </c>
      <c r="G873" t="s">
        <v>172</v>
      </c>
      <c r="H873" s="1">
        <v>33990</v>
      </c>
      <c r="I873" t="s">
        <v>173</v>
      </c>
      <c r="K873" t="s">
        <v>4372</v>
      </c>
      <c r="L873" t="s">
        <v>1731</v>
      </c>
      <c r="M873" t="s">
        <v>306</v>
      </c>
      <c r="N873">
        <v>2017</v>
      </c>
      <c r="O873" t="s">
        <v>646</v>
      </c>
      <c r="P873" t="s">
        <v>178</v>
      </c>
      <c r="Q873" t="s">
        <v>172</v>
      </c>
      <c r="S873">
        <v>29479788</v>
      </c>
      <c r="T873" t="s">
        <v>196</v>
      </c>
      <c r="W873" t="s">
        <v>6389</v>
      </c>
      <c r="X873">
        <v>5853232109</v>
      </c>
      <c r="Y873" t="s">
        <v>186</v>
      </c>
      <c r="Z873" t="s">
        <v>282</v>
      </c>
      <c r="AA873">
        <v>2018</v>
      </c>
      <c r="AB873">
        <v>2018</v>
      </c>
      <c r="AC873" t="s">
        <v>2230</v>
      </c>
      <c r="AD873" t="s">
        <v>185</v>
      </c>
      <c r="AS873">
        <v>2.5099999999999998</v>
      </c>
      <c r="AT873" t="s">
        <v>188</v>
      </c>
      <c r="AU873" t="s">
        <v>189</v>
      </c>
      <c r="AV873" t="s">
        <v>190</v>
      </c>
      <c r="AW873" t="s">
        <v>264</v>
      </c>
      <c r="BM873" t="s">
        <v>6390</v>
      </c>
      <c r="BP873" t="s">
        <v>194</v>
      </c>
      <c r="BQ873" t="s">
        <v>195</v>
      </c>
      <c r="BS873">
        <v>14622</v>
      </c>
      <c r="BT873" t="s">
        <v>196</v>
      </c>
      <c r="BU873">
        <v>5853232109</v>
      </c>
      <c r="BZ873" t="s">
        <v>6390</v>
      </c>
      <c r="CC873" t="s">
        <v>194</v>
      </c>
      <c r="CD873" t="s">
        <v>195</v>
      </c>
      <c r="CF873">
        <v>14622</v>
      </c>
      <c r="CG873" t="s">
        <v>196</v>
      </c>
      <c r="CH873">
        <v>5853232109</v>
      </c>
      <c r="CM873" t="s">
        <v>6391</v>
      </c>
      <c r="CP873" t="s">
        <v>194</v>
      </c>
      <c r="CQ873" t="s">
        <v>195</v>
      </c>
      <c r="CS873">
        <v>14627</v>
      </c>
      <c r="CT873" t="s">
        <v>196</v>
      </c>
      <c r="CU873">
        <v>5857332896</v>
      </c>
      <c r="ED873" t="s">
        <v>195</v>
      </c>
      <c r="EG873" t="s">
        <v>196</v>
      </c>
      <c r="EH873">
        <v>5853232109</v>
      </c>
      <c r="EM873" t="s">
        <v>6390</v>
      </c>
      <c r="EP873" t="s">
        <v>194</v>
      </c>
      <c r="EQ873" t="s">
        <v>195</v>
      </c>
      <c r="ES873">
        <v>14622</v>
      </c>
      <c r="ET873" t="s">
        <v>196</v>
      </c>
      <c r="EU873">
        <v>5853232109</v>
      </c>
    </row>
    <row r="874" spans="1:151" x14ac:dyDescent="0.2">
      <c r="A874">
        <v>28146</v>
      </c>
      <c r="B874" t="s">
        <v>4848</v>
      </c>
      <c r="C874" t="s">
        <v>6392</v>
      </c>
      <c r="E874" t="s">
        <v>6393</v>
      </c>
      <c r="F874" t="s">
        <v>6394</v>
      </c>
      <c r="G874" t="s">
        <v>172</v>
      </c>
      <c r="H874" s="1">
        <v>36236</v>
      </c>
      <c r="I874" t="s">
        <v>221</v>
      </c>
      <c r="K874" t="s">
        <v>6395</v>
      </c>
      <c r="L874" t="s">
        <v>820</v>
      </c>
      <c r="M874" t="s">
        <v>224</v>
      </c>
      <c r="N874">
        <v>2019</v>
      </c>
      <c r="O874" t="s">
        <v>279</v>
      </c>
      <c r="P874" t="s">
        <v>178</v>
      </c>
      <c r="Q874" t="s">
        <v>172</v>
      </c>
      <c r="S874">
        <v>27220900</v>
      </c>
      <c r="T874" t="s">
        <v>196</v>
      </c>
      <c r="W874" t="s">
        <v>6396</v>
      </c>
      <c r="X874">
        <v>2676149628</v>
      </c>
      <c r="Y874" t="s">
        <v>4948</v>
      </c>
      <c r="Z874" t="s">
        <v>4207</v>
      </c>
      <c r="AA874" t="s">
        <v>615</v>
      </c>
      <c r="AB874" t="s">
        <v>4948</v>
      </c>
      <c r="AC874" t="s">
        <v>4206</v>
      </c>
      <c r="AD874" t="s">
        <v>185</v>
      </c>
      <c r="AS874" t="str">
        <f>"0"</f>
        <v>0</v>
      </c>
      <c r="AT874" t="s">
        <v>188</v>
      </c>
      <c r="AU874" t="s">
        <v>647</v>
      </c>
      <c r="AV874" t="s">
        <v>190</v>
      </c>
      <c r="AW874" t="s">
        <v>237</v>
      </c>
      <c r="BM874" t="s">
        <v>6397</v>
      </c>
      <c r="BN874" t="s">
        <v>193</v>
      </c>
      <c r="BP874" t="s">
        <v>194</v>
      </c>
      <c r="BQ874" t="s">
        <v>195</v>
      </c>
      <c r="BS874">
        <v>14627</v>
      </c>
      <c r="BT874" t="s">
        <v>196</v>
      </c>
      <c r="BU874">
        <v>5852604194</v>
      </c>
      <c r="BZ874" t="s">
        <v>6398</v>
      </c>
      <c r="CC874" t="s">
        <v>194</v>
      </c>
      <c r="CD874" t="s">
        <v>195</v>
      </c>
      <c r="CF874">
        <v>14609</v>
      </c>
      <c r="CG874" t="s">
        <v>196</v>
      </c>
      <c r="CH874">
        <v>5852604194</v>
      </c>
      <c r="CM874" t="s">
        <v>6399</v>
      </c>
      <c r="CP874" t="s">
        <v>194</v>
      </c>
      <c r="CQ874" t="s">
        <v>195</v>
      </c>
      <c r="CS874">
        <v>14627</v>
      </c>
      <c r="CT874" t="s">
        <v>196</v>
      </c>
      <c r="CU874">
        <v>5852604194</v>
      </c>
      <c r="ED874" t="s">
        <v>195</v>
      </c>
      <c r="EG874" t="s">
        <v>196</v>
      </c>
      <c r="EH874">
        <v>5852604194</v>
      </c>
      <c r="EM874" t="s">
        <v>6398</v>
      </c>
      <c r="EP874" t="s">
        <v>194</v>
      </c>
      <c r="EQ874" t="s">
        <v>195</v>
      </c>
      <c r="ES874">
        <v>14609</v>
      </c>
      <c r="ET874" t="s">
        <v>196</v>
      </c>
      <c r="EU874">
        <v>5852604194</v>
      </c>
    </row>
    <row r="875" spans="1:151" x14ac:dyDescent="0.2">
      <c r="A875">
        <v>25907</v>
      </c>
      <c r="B875" t="s">
        <v>3250</v>
      </c>
      <c r="C875" t="s">
        <v>6400</v>
      </c>
      <c r="E875" t="s">
        <v>6401</v>
      </c>
      <c r="F875" t="s">
        <v>171</v>
      </c>
      <c r="K875" t="s">
        <v>6402</v>
      </c>
      <c r="M875" t="s">
        <v>306</v>
      </c>
      <c r="N875">
        <v>2014</v>
      </c>
      <c r="O875" t="s">
        <v>591</v>
      </c>
      <c r="P875" t="s">
        <v>178</v>
      </c>
      <c r="Q875" t="s">
        <v>172</v>
      </c>
    </row>
    <row r="876" spans="1:151" x14ac:dyDescent="0.2">
      <c r="A876">
        <v>24330</v>
      </c>
      <c r="B876" t="s">
        <v>6403</v>
      </c>
      <c r="C876" t="s">
        <v>6404</v>
      </c>
      <c r="D876" t="s">
        <v>654</v>
      </c>
      <c r="E876" t="s">
        <v>6405</v>
      </c>
      <c r="F876" t="s">
        <v>171</v>
      </c>
      <c r="G876" t="s">
        <v>172</v>
      </c>
      <c r="H876" s="1">
        <v>35728</v>
      </c>
      <c r="I876" t="s">
        <v>173</v>
      </c>
      <c r="K876" t="s">
        <v>4178</v>
      </c>
      <c r="L876" t="s">
        <v>633</v>
      </c>
      <c r="M876" t="s">
        <v>176</v>
      </c>
      <c r="N876">
        <v>2018</v>
      </c>
      <c r="O876" t="s">
        <v>612</v>
      </c>
      <c r="P876" t="s">
        <v>363</v>
      </c>
      <c r="Q876" t="s">
        <v>172</v>
      </c>
      <c r="S876">
        <v>29416783</v>
      </c>
      <c r="T876" t="s">
        <v>196</v>
      </c>
      <c r="W876" t="s">
        <v>6406</v>
      </c>
      <c r="X876">
        <v>5188129197</v>
      </c>
      <c r="Y876" t="s">
        <v>186</v>
      </c>
      <c r="Z876" t="s">
        <v>282</v>
      </c>
      <c r="AA876">
        <v>2019</v>
      </c>
      <c r="AB876">
        <v>2019</v>
      </c>
      <c r="AC876" t="s">
        <v>696</v>
      </c>
      <c r="AD876" t="s">
        <v>185</v>
      </c>
      <c r="AS876" t="str">
        <f>"0"</f>
        <v>0</v>
      </c>
      <c r="AT876" t="s">
        <v>188</v>
      </c>
      <c r="AU876" t="s">
        <v>189</v>
      </c>
      <c r="AV876" t="s">
        <v>190</v>
      </c>
      <c r="AW876" t="s">
        <v>264</v>
      </c>
      <c r="BM876" t="s">
        <v>6407</v>
      </c>
      <c r="BN876" t="s">
        <v>193</v>
      </c>
      <c r="BP876" t="s">
        <v>194</v>
      </c>
      <c r="BQ876" t="s">
        <v>195</v>
      </c>
      <c r="BS876">
        <v>14627</v>
      </c>
      <c r="BT876" t="s">
        <v>196</v>
      </c>
      <c r="BU876">
        <v>5188129197</v>
      </c>
      <c r="BZ876" t="s">
        <v>6408</v>
      </c>
      <c r="CC876" t="s">
        <v>6409</v>
      </c>
      <c r="CD876" t="s">
        <v>195</v>
      </c>
      <c r="CF876">
        <v>12853</v>
      </c>
      <c r="CG876" t="s">
        <v>196</v>
      </c>
      <c r="CH876">
        <v>5182515377</v>
      </c>
      <c r="CM876" t="s">
        <v>6410</v>
      </c>
      <c r="CP876" t="s">
        <v>6409</v>
      </c>
      <c r="CQ876" t="s">
        <v>195</v>
      </c>
      <c r="CS876">
        <v>12853</v>
      </c>
      <c r="CT876" t="s">
        <v>196</v>
      </c>
      <c r="CU876">
        <v>5188129197</v>
      </c>
      <c r="DZ876" t="s">
        <v>6411</v>
      </c>
      <c r="EC876" t="s">
        <v>6409</v>
      </c>
      <c r="ED876" t="s">
        <v>195</v>
      </c>
      <c r="EF876">
        <v>12853</v>
      </c>
      <c r="EG876" t="s">
        <v>196</v>
      </c>
      <c r="EM876" t="s">
        <v>6408</v>
      </c>
      <c r="EP876" t="s">
        <v>6409</v>
      </c>
      <c r="EQ876" t="s">
        <v>195</v>
      </c>
      <c r="ES876">
        <v>12853</v>
      </c>
      <c r="ET876" t="s">
        <v>196</v>
      </c>
      <c r="EU876">
        <v>5182515377</v>
      </c>
    </row>
    <row r="877" spans="1:151" x14ac:dyDescent="0.2">
      <c r="A877">
        <v>24329</v>
      </c>
      <c r="B877" t="s">
        <v>6403</v>
      </c>
      <c r="C877" t="s">
        <v>6404</v>
      </c>
      <c r="D877" t="s">
        <v>654</v>
      </c>
      <c r="E877" t="s">
        <v>6405</v>
      </c>
      <c r="F877" t="s">
        <v>171</v>
      </c>
      <c r="G877" t="s">
        <v>172</v>
      </c>
      <c r="H877" s="1">
        <v>35728</v>
      </c>
      <c r="I877" t="s">
        <v>173</v>
      </c>
      <c r="K877" t="s">
        <v>1278</v>
      </c>
      <c r="M877" t="s">
        <v>176</v>
      </c>
      <c r="N877">
        <v>2018</v>
      </c>
      <c r="O877" t="s">
        <v>612</v>
      </c>
      <c r="P877" t="s">
        <v>363</v>
      </c>
      <c r="Q877" t="s">
        <v>172</v>
      </c>
      <c r="S877">
        <v>29416783</v>
      </c>
      <c r="T877" t="s">
        <v>196</v>
      </c>
      <c r="W877" t="s">
        <v>6406</v>
      </c>
      <c r="X877">
        <v>5188129197</v>
      </c>
      <c r="Y877" t="s">
        <v>186</v>
      </c>
      <c r="Z877" t="s">
        <v>282</v>
      </c>
      <c r="AA877">
        <v>2019</v>
      </c>
      <c r="AB877">
        <v>2019</v>
      </c>
      <c r="AC877" t="s">
        <v>696</v>
      </c>
      <c r="AD877" t="s">
        <v>185</v>
      </c>
      <c r="AS877" t="str">
        <f>"0"</f>
        <v>0</v>
      </c>
      <c r="AT877" t="s">
        <v>188</v>
      </c>
      <c r="AU877" t="s">
        <v>189</v>
      </c>
      <c r="AV877" t="s">
        <v>190</v>
      </c>
      <c r="AW877" t="s">
        <v>264</v>
      </c>
      <c r="BM877" t="s">
        <v>6407</v>
      </c>
      <c r="BN877" t="s">
        <v>193</v>
      </c>
      <c r="BP877" t="s">
        <v>194</v>
      </c>
      <c r="BQ877" t="s">
        <v>195</v>
      </c>
      <c r="BS877">
        <v>14627</v>
      </c>
      <c r="BT877" t="s">
        <v>196</v>
      </c>
      <c r="BU877">
        <v>5188129197</v>
      </c>
      <c r="BZ877" t="s">
        <v>6408</v>
      </c>
      <c r="CC877" t="s">
        <v>6409</v>
      </c>
      <c r="CD877" t="s">
        <v>195</v>
      </c>
      <c r="CF877">
        <v>12853</v>
      </c>
      <c r="CG877" t="s">
        <v>196</v>
      </c>
      <c r="CH877">
        <v>5182515377</v>
      </c>
      <c r="CM877" t="s">
        <v>6410</v>
      </c>
      <c r="CP877" t="s">
        <v>6409</v>
      </c>
      <c r="CQ877" t="s">
        <v>195</v>
      </c>
      <c r="CS877">
        <v>12853</v>
      </c>
      <c r="CT877" t="s">
        <v>196</v>
      </c>
      <c r="CU877">
        <v>5188129197</v>
      </c>
      <c r="DZ877" t="s">
        <v>6411</v>
      </c>
      <c r="EC877" t="s">
        <v>6409</v>
      </c>
      <c r="ED877" t="s">
        <v>195</v>
      </c>
      <c r="EF877">
        <v>12853</v>
      </c>
      <c r="EG877" t="s">
        <v>196</v>
      </c>
      <c r="EM877" t="s">
        <v>6408</v>
      </c>
      <c r="EP877" t="s">
        <v>6409</v>
      </c>
      <c r="EQ877" t="s">
        <v>195</v>
      </c>
      <c r="ES877">
        <v>12853</v>
      </c>
      <c r="ET877" t="s">
        <v>196</v>
      </c>
      <c r="EU877">
        <v>5182515377</v>
      </c>
    </row>
    <row r="878" spans="1:151" x14ac:dyDescent="0.2">
      <c r="A878">
        <v>24823</v>
      </c>
      <c r="B878" t="s">
        <v>5290</v>
      </c>
      <c r="C878" t="s">
        <v>6412</v>
      </c>
      <c r="E878" t="s">
        <v>6413</v>
      </c>
      <c r="F878" t="s">
        <v>171</v>
      </c>
      <c r="G878" t="s">
        <v>172</v>
      </c>
      <c r="H878" s="1">
        <v>35784</v>
      </c>
      <c r="I878" t="s">
        <v>221</v>
      </c>
      <c r="K878" t="s">
        <v>439</v>
      </c>
      <c r="L878" t="s">
        <v>175</v>
      </c>
      <c r="M878" t="s">
        <v>224</v>
      </c>
      <c r="N878">
        <v>2018</v>
      </c>
      <c r="O878" t="s">
        <v>354</v>
      </c>
      <c r="P878" t="s">
        <v>363</v>
      </c>
      <c r="Q878" t="s">
        <v>172</v>
      </c>
      <c r="S878">
        <v>29447794</v>
      </c>
      <c r="T878" t="s">
        <v>196</v>
      </c>
      <c r="W878" t="s">
        <v>6414</v>
      </c>
      <c r="X878">
        <v>9176585368</v>
      </c>
      <c r="Y878" t="s">
        <v>186</v>
      </c>
      <c r="Z878" t="s">
        <v>183</v>
      </c>
      <c r="AA878">
        <v>2019</v>
      </c>
      <c r="AB878">
        <v>2019</v>
      </c>
      <c r="AC878" t="s">
        <v>1109</v>
      </c>
      <c r="AD878" t="s">
        <v>185</v>
      </c>
      <c r="AS878">
        <v>3.71</v>
      </c>
      <c r="AT878" t="s">
        <v>188</v>
      </c>
      <c r="AU878" t="s">
        <v>189</v>
      </c>
      <c r="AV878" t="s">
        <v>190</v>
      </c>
      <c r="AW878" t="s">
        <v>237</v>
      </c>
      <c r="BM878" t="s">
        <v>6415</v>
      </c>
      <c r="BP878" t="s">
        <v>973</v>
      </c>
      <c r="BQ878" t="s">
        <v>195</v>
      </c>
      <c r="BS878">
        <v>10025</v>
      </c>
      <c r="BT878" t="s">
        <v>196</v>
      </c>
      <c r="BU878">
        <v>6463062632</v>
      </c>
      <c r="BZ878" t="s">
        <v>6416</v>
      </c>
      <c r="CC878" t="s">
        <v>973</v>
      </c>
      <c r="CD878" t="s">
        <v>195</v>
      </c>
      <c r="CF878">
        <v>10025</v>
      </c>
      <c r="CG878" t="s">
        <v>196</v>
      </c>
      <c r="CH878">
        <v>6463062632</v>
      </c>
      <c r="CM878" t="s">
        <v>6415</v>
      </c>
      <c r="CP878" t="s">
        <v>973</v>
      </c>
      <c r="CQ878" t="s">
        <v>195</v>
      </c>
      <c r="CS878">
        <v>10025</v>
      </c>
      <c r="CT878" t="s">
        <v>196</v>
      </c>
      <c r="CU878">
        <v>6463062632</v>
      </c>
      <c r="ED878" t="s">
        <v>195</v>
      </c>
      <c r="EG878" t="s">
        <v>196</v>
      </c>
      <c r="EH878">
        <v>6463062632</v>
      </c>
      <c r="EM878" t="s">
        <v>6416</v>
      </c>
      <c r="EP878" t="s">
        <v>973</v>
      </c>
      <c r="EQ878" t="s">
        <v>195</v>
      </c>
      <c r="ES878">
        <v>10025</v>
      </c>
      <c r="ET878" t="s">
        <v>196</v>
      </c>
      <c r="EU878">
        <v>6463062632</v>
      </c>
    </row>
    <row r="879" spans="1:151" x14ac:dyDescent="0.2">
      <c r="A879">
        <v>41670</v>
      </c>
      <c r="B879" t="s">
        <v>6417</v>
      </c>
      <c r="C879" t="s">
        <v>6418</v>
      </c>
      <c r="D879" t="s">
        <v>3881</v>
      </c>
      <c r="E879" t="s">
        <v>6419</v>
      </c>
      <c r="F879" t="s">
        <v>171</v>
      </c>
      <c r="G879" t="str">
        <f>"0"</f>
        <v>0</v>
      </c>
      <c r="H879" s="1">
        <v>37310</v>
      </c>
      <c r="I879" t="s">
        <v>221</v>
      </c>
      <c r="K879" t="s">
        <v>1866</v>
      </c>
      <c r="L879" t="s">
        <v>1867</v>
      </c>
      <c r="M879" t="s">
        <v>255</v>
      </c>
      <c r="N879" t="s">
        <v>256</v>
      </c>
      <c r="O879" t="s">
        <v>257</v>
      </c>
      <c r="P879" t="s">
        <v>178</v>
      </c>
      <c r="Q879" t="s">
        <v>172</v>
      </c>
      <c r="S879">
        <v>31728614</v>
      </c>
      <c r="T879" t="s">
        <v>226</v>
      </c>
      <c r="Y879" t="str">
        <f>"04HSEAS"</f>
        <v>04HSEAS</v>
      </c>
      <c r="Z879" t="s">
        <v>4693</v>
      </c>
      <c r="AA879" t="s">
        <v>259</v>
      </c>
      <c r="AB879" t="s">
        <v>260</v>
      </c>
      <c r="AC879" t="s">
        <v>1868</v>
      </c>
      <c r="AD879" t="s">
        <v>185</v>
      </c>
      <c r="AS879" t="str">
        <f>"0"</f>
        <v>0</v>
      </c>
      <c r="AU879" t="s">
        <v>472</v>
      </c>
      <c r="AV879" t="s">
        <v>473</v>
      </c>
      <c r="AW879" t="s">
        <v>264</v>
      </c>
      <c r="BO879" t="s">
        <v>6420</v>
      </c>
      <c r="BQ879" t="s">
        <v>195</v>
      </c>
      <c r="CD879" t="s">
        <v>195</v>
      </c>
      <c r="CM879" t="s">
        <v>6421</v>
      </c>
      <c r="CO879" t="s">
        <v>6420</v>
      </c>
      <c r="CP879" t="s">
        <v>4301</v>
      </c>
      <c r="CQ879" t="s">
        <v>571</v>
      </c>
      <c r="CS879" t="s">
        <v>6422</v>
      </c>
      <c r="CT879" t="s">
        <v>244</v>
      </c>
      <c r="CU879" t="s">
        <v>6423</v>
      </c>
    </row>
    <row r="880" spans="1:151" x14ac:dyDescent="0.2">
      <c r="A880">
        <v>13308</v>
      </c>
      <c r="B880" t="s">
        <v>6424</v>
      </c>
      <c r="C880" t="s">
        <v>6425</v>
      </c>
      <c r="D880" t="s">
        <v>4365</v>
      </c>
      <c r="E880" t="s">
        <v>6426</v>
      </c>
      <c r="F880" t="s">
        <v>171</v>
      </c>
      <c r="G880" t="s">
        <v>172</v>
      </c>
      <c r="H880" s="1">
        <v>34872</v>
      </c>
      <c r="I880" t="s">
        <v>221</v>
      </c>
      <c r="K880" t="s">
        <v>675</v>
      </c>
      <c r="L880" t="s">
        <v>676</v>
      </c>
      <c r="M880" t="s">
        <v>176</v>
      </c>
      <c r="N880">
        <v>2016</v>
      </c>
      <c r="O880" t="s">
        <v>634</v>
      </c>
      <c r="P880" t="s">
        <v>178</v>
      </c>
      <c r="Q880" t="s">
        <v>172</v>
      </c>
      <c r="S880">
        <v>28220770</v>
      </c>
      <c r="T880" t="s">
        <v>196</v>
      </c>
      <c r="W880" t="s">
        <v>6427</v>
      </c>
      <c r="X880">
        <v>3038816229</v>
      </c>
      <c r="Y880" t="s">
        <v>186</v>
      </c>
      <c r="Z880" t="s">
        <v>282</v>
      </c>
      <c r="AA880">
        <v>2017</v>
      </c>
      <c r="AB880">
        <v>2017</v>
      </c>
      <c r="AC880" t="s">
        <v>396</v>
      </c>
      <c r="AD880" t="s">
        <v>185</v>
      </c>
      <c r="AM880" t="s">
        <v>1308</v>
      </c>
      <c r="AN880" t="s">
        <v>413</v>
      </c>
      <c r="AS880">
        <v>3.4</v>
      </c>
      <c r="AT880" t="s">
        <v>188</v>
      </c>
      <c r="AU880" t="s">
        <v>189</v>
      </c>
      <c r="AV880" t="s">
        <v>190</v>
      </c>
      <c r="AW880" t="s">
        <v>264</v>
      </c>
      <c r="BM880" t="s">
        <v>6428</v>
      </c>
      <c r="BN880" t="s">
        <v>193</v>
      </c>
      <c r="BP880" t="s">
        <v>194</v>
      </c>
      <c r="BQ880" t="s">
        <v>195</v>
      </c>
      <c r="BS880">
        <v>14627</v>
      </c>
      <c r="BT880" t="s">
        <v>196</v>
      </c>
      <c r="BU880">
        <v>3036818838</v>
      </c>
      <c r="BZ880" t="s">
        <v>6429</v>
      </c>
      <c r="CC880" t="s">
        <v>6430</v>
      </c>
      <c r="CD880" t="s">
        <v>2314</v>
      </c>
      <c r="CF880">
        <v>80027</v>
      </c>
      <c r="CG880" t="s">
        <v>196</v>
      </c>
      <c r="CH880">
        <v>3035437073</v>
      </c>
      <c r="CM880" t="s">
        <v>6431</v>
      </c>
      <c r="CP880" t="s">
        <v>194</v>
      </c>
      <c r="CQ880" t="s">
        <v>195</v>
      </c>
      <c r="CS880">
        <v>14611</v>
      </c>
      <c r="CT880" t="s">
        <v>196</v>
      </c>
      <c r="CU880">
        <v>3036818838</v>
      </c>
      <c r="DZ880" t="s">
        <v>6432</v>
      </c>
      <c r="EA880" t="s">
        <v>6433</v>
      </c>
      <c r="EC880" t="s">
        <v>6434</v>
      </c>
      <c r="ED880" t="s">
        <v>2314</v>
      </c>
      <c r="EF880">
        <v>80021</v>
      </c>
      <c r="EG880" t="s">
        <v>196</v>
      </c>
      <c r="EM880" t="s">
        <v>6429</v>
      </c>
      <c r="EP880" t="s">
        <v>6430</v>
      </c>
      <c r="EQ880" t="s">
        <v>2314</v>
      </c>
      <c r="ES880">
        <v>80027</v>
      </c>
      <c r="ET880" t="s">
        <v>196</v>
      </c>
      <c r="EU880">
        <v>3035437073</v>
      </c>
    </row>
    <row r="881" spans="1:151" x14ac:dyDescent="0.2">
      <c r="A881">
        <v>23601</v>
      </c>
      <c r="B881" t="s">
        <v>1216</v>
      </c>
      <c r="C881" t="s">
        <v>6435</v>
      </c>
      <c r="D881" t="s">
        <v>6436</v>
      </c>
      <c r="E881" t="s">
        <v>6437</v>
      </c>
      <c r="F881" t="s">
        <v>171</v>
      </c>
      <c r="G881" t="s">
        <v>172</v>
      </c>
      <c r="H881" s="1">
        <v>34959</v>
      </c>
      <c r="I881" t="s">
        <v>173</v>
      </c>
      <c r="K881" t="s">
        <v>595</v>
      </c>
      <c r="L881" t="s">
        <v>3763</v>
      </c>
      <c r="M881" t="s">
        <v>224</v>
      </c>
      <c r="N881">
        <v>2017</v>
      </c>
      <c r="O881" t="s">
        <v>441</v>
      </c>
      <c r="P881" t="s">
        <v>178</v>
      </c>
      <c r="Q881" t="s">
        <v>172</v>
      </c>
      <c r="R881" t="s">
        <v>510</v>
      </c>
      <c r="S881">
        <v>28216285</v>
      </c>
      <c r="BM881" t="s">
        <v>6438</v>
      </c>
    </row>
    <row r="882" spans="1:151" x14ac:dyDescent="0.2">
      <c r="A882">
        <v>19007</v>
      </c>
      <c r="B882" t="s">
        <v>6439</v>
      </c>
      <c r="C882" t="s">
        <v>6440</v>
      </c>
      <c r="D882" t="s">
        <v>3554</v>
      </c>
      <c r="E882" t="s">
        <v>6441</v>
      </c>
      <c r="F882" t="s">
        <v>171</v>
      </c>
      <c r="G882" t="s">
        <v>172</v>
      </c>
      <c r="H882" s="1">
        <v>34829</v>
      </c>
      <c r="I882" t="s">
        <v>173</v>
      </c>
      <c r="K882" t="s">
        <v>4354</v>
      </c>
      <c r="L882" t="s">
        <v>4355</v>
      </c>
      <c r="M882" t="s">
        <v>306</v>
      </c>
      <c r="N882">
        <v>2016</v>
      </c>
      <c r="O882" t="s">
        <v>380</v>
      </c>
      <c r="P882" t="s">
        <v>178</v>
      </c>
      <c r="Q882" t="s">
        <v>172</v>
      </c>
      <c r="S882">
        <v>28246909</v>
      </c>
      <c r="T882" t="s">
        <v>196</v>
      </c>
      <c r="W882" t="s">
        <v>6442</v>
      </c>
      <c r="X882">
        <v>3158366938</v>
      </c>
      <c r="Y882" t="s">
        <v>182</v>
      </c>
      <c r="Z882" t="s">
        <v>183</v>
      </c>
      <c r="AA882">
        <v>2017</v>
      </c>
      <c r="AB882">
        <v>2017</v>
      </c>
      <c r="AC882" t="s">
        <v>208</v>
      </c>
      <c r="AD882" t="s">
        <v>185</v>
      </c>
      <c r="AF882" t="s">
        <v>186</v>
      </c>
      <c r="AG882" t="s">
        <v>282</v>
      </c>
      <c r="AH882">
        <v>2017</v>
      </c>
      <c r="AI882">
        <v>2017</v>
      </c>
      <c r="AJ882" t="s">
        <v>395</v>
      </c>
      <c r="AK882" t="s">
        <v>185</v>
      </c>
      <c r="AS882">
        <v>3.7</v>
      </c>
      <c r="AT882" t="s">
        <v>188</v>
      </c>
      <c r="AU882" t="s">
        <v>189</v>
      </c>
      <c r="AV882" t="s">
        <v>190</v>
      </c>
      <c r="AW882" t="s">
        <v>264</v>
      </c>
      <c r="BM882" t="s">
        <v>6443</v>
      </c>
      <c r="BN882" t="s">
        <v>193</v>
      </c>
      <c r="BP882" t="s">
        <v>194</v>
      </c>
      <c r="BQ882" t="s">
        <v>195</v>
      </c>
      <c r="BS882">
        <v>14627</v>
      </c>
      <c r="BT882" t="s">
        <v>196</v>
      </c>
      <c r="BU882">
        <v>3158367031</v>
      </c>
      <c r="BZ882" t="s">
        <v>6444</v>
      </c>
      <c r="CC882" t="s">
        <v>6445</v>
      </c>
      <c r="CD882" t="s">
        <v>195</v>
      </c>
      <c r="CF882">
        <v>13650</v>
      </c>
      <c r="CG882" t="s">
        <v>196</v>
      </c>
      <c r="CH882">
        <v>3153044004</v>
      </c>
      <c r="CM882" t="s">
        <v>6446</v>
      </c>
      <c r="CP882" t="s">
        <v>194</v>
      </c>
      <c r="CQ882" t="s">
        <v>195</v>
      </c>
      <c r="CS882">
        <v>14627</v>
      </c>
      <c r="CT882" t="s">
        <v>196</v>
      </c>
      <c r="CU882">
        <v>3158367031</v>
      </c>
      <c r="DZ882" t="s">
        <v>6447</v>
      </c>
      <c r="EC882" t="s">
        <v>6448</v>
      </c>
      <c r="ED882" t="s">
        <v>195</v>
      </c>
      <c r="EF882">
        <v>13685</v>
      </c>
      <c r="EG882" t="s">
        <v>196</v>
      </c>
      <c r="EM882" t="s">
        <v>6444</v>
      </c>
      <c r="EP882" t="s">
        <v>6445</v>
      </c>
      <c r="EQ882" t="s">
        <v>195</v>
      </c>
      <c r="ES882">
        <v>13650</v>
      </c>
      <c r="ET882" t="s">
        <v>196</v>
      </c>
      <c r="EU882">
        <v>3153044004</v>
      </c>
    </row>
    <row r="883" spans="1:151" x14ac:dyDescent="0.2">
      <c r="A883">
        <v>24780</v>
      </c>
      <c r="B883" t="s">
        <v>4432</v>
      </c>
      <c r="C883" t="s">
        <v>6449</v>
      </c>
      <c r="D883" t="s">
        <v>940</v>
      </c>
      <c r="E883" t="s">
        <v>6450</v>
      </c>
      <c r="F883" t="s">
        <v>942</v>
      </c>
      <c r="G883" t="s">
        <v>172</v>
      </c>
      <c r="H883" s="1">
        <v>35549</v>
      </c>
      <c r="I883" t="s">
        <v>221</v>
      </c>
      <c r="K883" t="s">
        <v>4255</v>
      </c>
      <c r="L883" t="s">
        <v>318</v>
      </c>
      <c r="M883" t="s">
        <v>224</v>
      </c>
      <c r="N883">
        <v>2018</v>
      </c>
      <c r="O883" t="s">
        <v>354</v>
      </c>
      <c r="P883" t="s">
        <v>178</v>
      </c>
      <c r="Q883" t="s">
        <v>172</v>
      </c>
      <c r="S883">
        <v>29222971</v>
      </c>
      <c r="T883" t="s">
        <v>196</v>
      </c>
      <c r="W883" t="s">
        <v>6451</v>
      </c>
      <c r="X883">
        <v>3157834476</v>
      </c>
      <c r="Y883" t="s">
        <v>186</v>
      </c>
      <c r="Z883" t="s">
        <v>183</v>
      </c>
      <c r="AA883">
        <v>2019</v>
      </c>
      <c r="AB883">
        <v>2019</v>
      </c>
      <c r="AC883" t="s">
        <v>4381</v>
      </c>
      <c r="AD883" t="s">
        <v>185</v>
      </c>
      <c r="AS883">
        <v>3.06</v>
      </c>
      <c r="AT883" t="s">
        <v>188</v>
      </c>
      <c r="AU883" t="s">
        <v>189</v>
      </c>
      <c r="AV883" t="s">
        <v>190</v>
      </c>
      <c r="AW883" t="s">
        <v>264</v>
      </c>
      <c r="BM883" t="s">
        <v>6452</v>
      </c>
      <c r="BN883" t="s">
        <v>193</v>
      </c>
      <c r="BP883" t="s">
        <v>194</v>
      </c>
      <c r="BQ883" t="s">
        <v>195</v>
      </c>
      <c r="BS883">
        <v>14627</v>
      </c>
      <c r="BT883" t="s">
        <v>196</v>
      </c>
      <c r="BU883">
        <v>3157832461</v>
      </c>
      <c r="BZ883" t="s">
        <v>6453</v>
      </c>
      <c r="CC883" t="s">
        <v>6454</v>
      </c>
      <c r="CD883" t="s">
        <v>195</v>
      </c>
      <c r="CF883">
        <v>13601</v>
      </c>
      <c r="CG883" t="s">
        <v>196</v>
      </c>
      <c r="CH883">
        <v>3157832461</v>
      </c>
      <c r="CM883" t="s">
        <v>6455</v>
      </c>
      <c r="CP883" t="s">
        <v>194</v>
      </c>
      <c r="CQ883" t="s">
        <v>195</v>
      </c>
      <c r="CS883">
        <v>14611</v>
      </c>
      <c r="CT883" t="s">
        <v>196</v>
      </c>
      <c r="CU883">
        <v>3157832461</v>
      </c>
      <c r="ED883" t="s">
        <v>195</v>
      </c>
      <c r="EG883" t="s">
        <v>196</v>
      </c>
      <c r="EH883">
        <v>3157832461</v>
      </c>
      <c r="EM883" t="s">
        <v>6453</v>
      </c>
      <c r="EP883" t="s">
        <v>6454</v>
      </c>
      <c r="EQ883" t="s">
        <v>195</v>
      </c>
      <c r="ES883">
        <v>13601</v>
      </c>
      <c r="ET883" t="s">
        <v>196</v>
      </c>
      <c r="EU883">
        <v>3157832461</v>
      </c>
    </row>
    <row r="884" spans="1:151" x14ac:dyDescent="0.2">
      <c r="A884">
        <v>27801</v>
      </c>
      <c r="B884" t="s">
        <v>955</v>
      </c>
      <c r="C884" t="s">
        <v>6456</v>
      </c>
      <c r="D884" t="s">
        <v>6457</v>
      </c>
      <c r="E884" t="s">
        <v>6458</v>
      </c>
      <c r="F884" t="s">
        <v>171</v>
      </c>
      <c r="G884" t="s">
        <v>172</v>
      </c>
      <c r="H884" s="1">
        <v>36268</v>
      </c>
      <c r="I884" t="s">
        <v>221</v>
      </c>
      <c r="K884" t="s">
        <v>1012</v>
      </c>
      <c r="L884" t="s">
        <v>1013</v>
      </c>
      <c r="M884" t="s">
        <v>306</v>
      </c>
      <c r="N884">
        <v>2019</v>
      </c>
      <c r="O884" t="s">
        <v>534</v>
      </c>
      <c r="P884" t="s">
        <v>178</v>
      </c>
      <c r="Q884" t="s">
        <v>172</v>
      </c>
      <c r="S884">
        <v>30602205</v>
      </c>
      <c r="T884" t="s">
        <v>226</v>
      </c>
      <c r="Y884" t="str">
        <f>"04HSEAS"</f>
        <v>04HSEAS</v>
      </c>
      <c r="Z884" t="s">
        <v>499</v>
      </c>
      <c r="AA884" t="s">
        <v>320</v>
      </c>
      <c r="AB884" t="s">
        <v>321</v>
      </c>
      <c r="AC884" t="s">
        <v>535</v>
      </c>
      <c r="AD884" t="s">
        <v>185</v>
      </c>
      <c r="AS884">
        <v>3.51</v>
      </c>
      <c r="AT884" t="s">
        <v>429</v>
      </c>
      <c r="AU884" t="s">
        <v>235</v>
      </c>
      <c r="AV884" t="s">
        <v>236</v>
      </c>
      <c r="AW884" t="s">
        <v>264</v>
      </c>
      <c r="BM884" t="s">
        <v>6459</v>
      </c>
      <c r="BN884" t="s">
        <v>239</v>
      </c>
      <c r="BO884" t="s">
        <v>6460</v>
      </c>
      <c r="BP884" t="s">
        <v>241</v>
      </c>
      <c r="BQ884" t="s">
        <v>195</v>
      </c>
      <c r="BS884">
        <v>14627</v>
      </c>
      <c r="CD884" t="s">
        <v>195</v>
      </c>
      <c r="CM884" t="s">
        <v>6461</v>
      </c>
      <c r="CO884" t="s">
        <v>6460</v>
      </c>
      <c r="CP884" t="s">
        <v>241</v>
      </c>
      <c r="CQ884" t="s">
        <v>2276</v>
      </c>
      <c r="CS884">
        <v>55902</v>
      </c>
      <c r="CT884" t="s">
        <v>244</v>
      </c>
      <c r="CU884" t="s">
        <v>6462</v>
      </c>
    </row>
    <row r="885" spans="1:151" x14ac:dyDescent="0.2">
      <c r="A885">
        <v>26467</v>
      </c>
      <c r="B885" t="s">
        <v>955</v>
      </c>
      <c r="C885" t="s">
        <v>6456</v>
      </c>
      <c r="D885" t="s">
        <v>6457</v>
      </c>
      <c r="E885" t="s">
        <v>6458</v>
      </c>
      <c r="F885" t="s">
        <v>171</v>
      </c>
      <c r="G885" t="s">
        <v>172</v>
      </c>
      <c r="H885" s="1">
        <v>36268</v>
      </c>
      <c r="I885" t="s">
        <v>221</v>
      </c>
      <c r="K885" t="s">
        <v>222</v>
      </c>
      <c r="L885" t="s">
        <v>223</v>
      </c>
      <c r="M885" t="s">
        <v>224</v>
      </c>
      <c r="N885">
        <v>2019</v>
      </c>
      <c r="O885" t="s">
        <v>279</v>
      </c>
      <c r="P885" t="s">
        <v>363</v>
      </c>
      <c r="Q885" t="s">
        <v>172</v>
      </c>
      <c r="S885">
        <v>30602205</v>
      </c>
      <c r="T885" t="s">
        <v>226</v>
      </c>
      <c r="Y885" t="str">
        <f>"04HSEAS"</f>
        <v>04HSEAS</v>
      </c>
      <c r="Z885" t="s">
        <v>499</v>
      </c>
      <c r="AA885" t="s">
        <v>320</v>
      </c>
      <c r="AB885" t="s">
        <v>321</v>
      </c>
      <c r="AC885" t="s">
        <v>535</v>
      </c>
      <c r="AD885" t="s">
        <v>185</v>
      </c>
      <c r="AS885">
        <v>3.51</v>
      </c>
      <c r="AT885" t="s">
        <v>429</v>
      </c>
      <c r="AU885" t="s">
        <v>235</v>
      </c>
      <c r="AV885" t="s">
        <v>236</v>
      </c>
      <c r="AW885" t="s">
        <v>264</v>
      </c>
      <c r="BM885" t="s">
        <v>6459</v>
      </c>
      <c r="BN885" t="s">
        <v>239</v>
      </c>
      <c r="BO885" t="s">
        <v>6460</v>
      </c>
      <c r="BP885" t="s">
        <v>241</v>
      </c>
      <c r="BQ885" t="s">
        <v>195</v>
      </c>
      <c r="BS885">
        <v>14627</v>
      </c>
      <c r="CD885" t="s">
        <v>195</v>
      </c>
      <c r="CM885" t="s">
        <v>6461</v>
      </c>
      <c r="CO885" t="s">
        <v>6460</v>
      </c>
      <c r="CP885" t="s">
        <v>241</v>
      </c>
      <c r="CQ885" t="s">
        <v>2276</v>
      </c>
      <c r="CS885">
        <v>55902</v>
      </c>
      <c r="CT885" t="s">
        <v>244</v>
      </c>
      <c r="CU885" t="s">
        <v>6462</v>
      </c>
    </row>
    <row r="886" spans="1:151" x14ac:dyDescent="0.2">
      <c r="A886">
        <v>24600</v>
      </c>
      <c r="B886" t="s">
        <v>955</v>
      </c>
      <c r="C886" t="s">
        <v>6456</v>
      </c>
      <c r="D886" t="s">
        <v>6457</v>
      </c>
      <c r="E886" t="s">
        <v>6458</v>
      </c>
      <c r="F886" t="s">
        <v>171</v>
      </c>
      <c r="G886" t="s">
        <v>172</v>
      </c>
      <c r="H886" s="1">
        <v>36268</v>
      </c>
      <c r="I886" t="s">
        <v>221</v>
      </c>
      <c r="K886" t="s">
        <v>222</v>
      </c>
      <c r="L886" t="s">
        <v>223</v>
      </c>
      <c r="M886" t="s">
        <v>224</v>
      </c>
      <c r="N886">
        <v>2018</v>
      </c>
      <c r="O886" t="s">
        <v>354</v>
      </c>
      <c r="P886" t="s">
        <v>363</v>
      </c>
      <c r="Q886" t="s">
        <v>172</v>
      </c>
      <c r="S886">
        <v>30602205</v>
      </c>
      <c r="T886" t="s">
        <v>226</v>
      </c>
      <c r="Y886" t="str">
        <f>"04HSEAS"</f>
        <v>04HSEAS</v>
      </c>
      <c r="Z886" t="s">
        <v>499</v>
      </c>
      <c r="AA886" t="s">
        <v>320</v>
      </c>
      <c r="AB886" t="s">
        <v>321</v>
      </c>
      <c r="AC886" t="s">
        <v>535</v>
      </c>
      <c r="AD886" t="s">
        <v>185</v>
      </c>
      <c r="AS886">
        <v>3.51</v>
      </c>
      <c r="AT886" t="s">
        <v>429</v>
      </c>
      <c r="AU886" t="s">
        <v>235</v>
      </c>
      <c r="AV886" t="s">
        <v>236</v>
      </c>
      <c r="AW886" t="s">
        <v>264</v>
      </c>
      <c r="BM886" t="s">
        <v>6459</v>
      </c>
      <c r="BN886" t="s">
        <v>239</v>
      </c>
      <c r="BO886" t="s">
        <v>6460</v>
      </c>
      <c r="BP886" t="s">
        <v>241</v>
      </c>
      <c r="BQ886" t="s">
        <v>195</v>
      </c>
      <c r="BS886">
        <v>14627</v>
      </c>
      <c r="CD886" t="s">
        <v>195</v>
      </c>
      <c r="CM886" t="s">
        <v>6461</v>
      </c>
      <c r="CO886" t="s">
        <v>6460</v>
      </c>
      <c r="CP886" t="s">
        <v>241</v>
      </c>
      <c r="CQ886" t="s">
        <v>2276</v>
      </c>
      <c r="CS886">
        <v>55902</v>
      </c>
      <c r="CT886" t="s">
        <v>244</v>
      </c>
      <c r="CU886" t="s">
        <v>6462</v>
      </c>
    </row>
    <row r="887" spans="1:151" x14ac:dyDescent="0.2">
      <c r="A887">
        <v>45007</v>
      </c>
      <c r="B887" t="s">
        <v>1815</v>
      </c>
      <c r="C887" t="s">
        <v>6463</v>
      </c>
      <c r="E887" t="s">
        <v>6464</v>
      </c>
      <c r="F887" t="s">
        <v>171</v>
      </c>
      <c r="G887" t="str">
        <f>"0"</f>
        <v>0</v>
      </c>
      <c r="H887" s="1">
        <v>38458</v>
      </c>
      <c r="I887" t="s">
        <v>221</v>
      </c>
      <c r="K887" t="s">
        <v>1078</v>
      </c>
      <c r="L887" t="s">
        <v>3127</v>
      </c>
      <c r="M887" t="s">
        <v>176</v>
      </c>
      <c r="N887">
        <v>2025</v>
      </c>
      <c r="O887" t="s">
        <v>677</v>
      </c>
      <c r="P887" t="s">
        <v>178</v>
      </c>
      <c r="Q887" t="s">
        <v>172</v>
      </c>
      <c r="S887">
        <v>32523874</v>
      </c>
      <c r="T887" t="s">
        <v>226</v>
      </c>
      <c r="Y887" t="str">
        <f>"01AS"</f>
        <v>01AS</v>
      </c>
      <c r="Z887" t="s">
        <v>227</v>
      </c>
      <c r="AA887" t="s">
        <v>833</v>
      </c>
      <c r="AB887" t="s">
        <v>834</v>
      </c>
      <c r="AC887" t="s">
        <v>656</v>
      </c>
      <c r="AD887" t="s">
        <v>172</v>
      </c>
      <c r="AS887">
        <v>3.7</v>
      </c>
      <c r="AU887" t="s">
        <v>472</v>
      </c>
      <c r="AV887" t="s">
        <v>473</v>
      </c>
      <c r="AW887" t="s">
        <v>952</v>
      </c>
      <c r="BM887" t="s">
        <v>6465</v>
      </c>
      <c r="BN887" t="s">
        <v>239</v>
      </c>
      <c r="BO887" t="s">
        <v>6466</v>
      </c>
      <c r="BP887" t="s">
        <v>241</v>
      </c>
      <c r="BQ887" t="s">
        <v>195</v>
      </c>
      <c r="BS887">
        <v>14627</v>
      </c>
      <c r="CD887" t="s">
        <v>195</v>
      </c>
      <c r="CM887" t="s">
        <v>6467</v>
      </c>
      <c r="CO887" t="s">
        <v>6466</v>
      </c>
      <c r="CP887" t="s">
        <v>6468</v>
      </c>
      <c r="CQ887" t="s">
        <v>735</v>
      </c>
      <c r="CS887" t="s">
        <v>6469</v>
      </c>
      <c r="CT887" t="s">
        <v>244</v>
      </c>
      <c r="CU887" t="s">
        <v>6470</v>
      </c>
    </row>
    <row r="888" spans="1:151" x14ac:dyDescent="0.2">
      <c r="A888">
        <v>42071</v>
      </c>
      <c r="B888" t="s">
        <v>1815</v>
      </c>
      <c r="C888" t="s">
        <v>6463</v>
      </c>
      <c r="E888" t="s">
        <v>6464</v>
      </c>
      <c r="F888" t="s">
        <v>171</v>
      </c>
      <c r="G888" t="str">
        <f>"0"</f>
        <v>0</v>
      </c>
      <c r="H888" s="1">
        <v>38458</v>
      </c>
      <c r="I888" t="s">
        <v>221</v>
      </c>
      <c r="K888" t="s">
        <v>2349</v>
      </c>
      <c r="L888" t="s">
        <v>2350</v>
      </c>
      <c r="M888" t="s">
        <v>205</v>
      </c>
      <c r="N888">
        <v>2024</v>
      </c>
      <c r="O888" t="s">
        <v>2271</v>
      </c>
      <c r="P888" t="s">
        <v>178</v>
      </c>
      <c r="Q888" t="s">
        <v>172</v>
      </c>
      <c r="S888">
        <v>32523874</v>
      </c>
      <c r="T888" t="s">
        <v>226</v>
      </c>
      <c r="Y888" t="str">
        <f>"01AS"</f>
        <v>01AS</v>
      </c>
      <c r="Z888" t="s">
        <v>227</v>
      </c>
      <c r="AA888" t="s">
        <v>833</v>
      </c>
      <c r="AB888" t="s">
        <v>834</v>
      </c>
      <c r="AC888" t="s">
        <v>656</v>
      </c>
      <c r="AD888" t="s">
        <v>172</v>
      </c>
      <c r="AS888">
        <v>3.7</v>
      </c>
      <c r="AU888" t="s">
        <v>472</v>
      </c>
      <c r="AV888" t="s">
        <v>473</v>
      </c>
      <c r="AW888" t="s">
        <v>952</v>
      </c>
      <c r="BM888" t="s">
        <v>6465</v>
      </c>
      <c r="BN888" t="s">
        <v>239</v>
      </c>
      <c r="BO888" t="s">
        <v>6466</v>
      </c>
      <c r="BP888" t="s">
        <v>241</v>
      </c>
      <c r="BQ888" t="s">
        <v>195</v>
      </c>
      <c r="BS888">
        <v>14627</v>
      </c>
      <c r="CD888" t="s">
        <v>195</v>
      </c>
      <c r="CM888" t="s">
        <v>6467</v>
      </c>
      <c r="CO888" t="s">
        <v>6466</v>
      </c>
      <c r="CP888" t="s">
        <v>6468</v>
      </c>
      <c r="CQ888" t="s">
        <v>735</v>
      </c>
      <c r="CS888" t="s">
        <v>6469</v>
      </c>
      <c r="CT888" t="s">
        <v>244</v>
      </c>
      <c r="CU888" t="s">
        <v>6470</v>
      </c>
    </row>
    <row r="889" spans="1:151" x14ac:dyDescent="0.2">
      <c r="A889">
        <v>46487</v>
      </c>
      <c r="B889" t="s">
        <v>1031</v>
      </c>
      <c r="C889" t="s">
        <v>6463</v>
      </c>
      <c r="D889" t="s">
        <v>1436</v>
      </c>
      <c r="E889" t="s">
        <v>6471</v>
      </c>
      <c r="F889" t="s">
        <v>171</v>
      </c>
      <c r="G889" t="str">
        <f>"0"</f>
        <v>0</v>
      </c>
      <c r="H889" s="1">
        <v>36942</v>
      </c>
      <c r="I889" t="s">
        <v>173</v>
      </c>
      <c r="K889" t="s">
        <v>687</v>
      </c>
      <c r="L889" t="s">
        <v>6472</v>
      </c>
      <c r="M889" t="s">
        <v>224</v>
      </c>
      <c r="N889">
        <v>2025</v>
      </c>
      <c r="O889" t="s">
        <v>528</v>
      </c>
      <c r="P889" t="s">
        <v>178</v>
      </c>
      <c r="Q889" t="s">
        <v>172</v>
      </c>
      <c r="R889" t="s">
        <v>510</v>
      </c>
      <c r="S889">
        <v>32620740</v>
      </c>
      <c r="BM889" t="s">
        <v>2223</v>
      </c>
    </row>
    <row r="890" spans="1:151" x14ac:dyDescent="0.2">
      <c r="A890">
        <v>23927</v>
      </c>
      <c r="B890" t="s">
        <v>4398</v>
      </c>
      <c r="C890" t="s">
        <v>6473</v>
      </c>
      <c r="D890" t="s">
        <v>3505</v>
      </c>
      <c r="E890" t="s">
        <v>6474</v>
      </c>
      <c r="F890" t="s">
        <v>171</v>
      </c>
      <c r="G890" t="s">
        <v>172</v>
      </c>
      <c r="H890" s="1">
        <v>35191</v>
      </c>
      <c r="I890" t="s">
        <v>221</v>
      </c>
      <c r="K890" t="s">
        <v>3218</v>
      </c>
      <c r="L890" t="s">
        <v>6475</v>
      </c>
      <c r="M890" t="s">
        <v>224</v>
      </c>
      <c r="N890">
        <v>2017</v>
      </c>
      <c r="O890" t="s">
        <v>441</v>
      </c>
      <c r="P890" t="s">
        <v>178</v>
      </c>
      <c r="Q890" t="s">
        <v>172</v>
      </c>
      <c r="S890">
        <v>28880141</v>
      </c>
      <c r="T890" t="s">
        <v>196</v>
      </c>
      <c r="W890" t="s">
        <v>6476</v>
      </c>
      <c r="X890">
        <v>2082068208</v>
      </c>
      <c r="Y890" t="s">
        <v>802</v>
      </c>
      <c r="Z890" t="s">
        <v>1583</v>
      </c>
      <c r="AA890">
        <v>2020</v>
      </c>
      <c r="AB890">
        <v>2020</v>
      </c>
      <c r="AC890" t="s">
        <v>1584</v>
      </c>
      <c r="AD890" t="s">
        <v>185</v>
      </c>
      <c r="AS890">
        <v>3.98</v>
      </c>
      <c r="AT890" t="s">
        <v>188</v>
      </c>
      <c r="AU890" t="s">
        <v>1520</v>
      </c>
      <c r="AV890" t="s">
        <v>6477</v>
      </c>
      <c r="AW890" t="s">
        <v>264</v>
      </c>
      <c r="BM890" t="s">
        <v>6478</v>
      </c>
      <c r="BP890" t="s">
        <v>6479</v>
      </c>
      <c r="BQ890" t="s">
        <v>1424</v>
      </c>
      <c r="BS890">
        <v>83440</v>
      </c>
      <c r="BT890" t="s">
        <v>196</v>
      </c>
      <c r="BU890">
        <v>2082062103</v>
      </c>
      <c r="BZ890" t="s">
        <v>6478</v>
      </c>
      <c r="CC890" t="s">
        <v>6479</v>
      </c>
      <c r="CD890" t="s">
        <v>1424</v>
      </c>
      <c r="CF890">
        <v>83440</v>
      </c>
      <c r="CG890" t="s">
        <v>196</v>
      </c>
      <c r="CH890">
        <v>2082062103</v>
      </c>
      <c r="CM890" t="s">
        <v>6478</v>
      </c>
      <c r="CP890" t="s">
        <v>6479</v>
      </c>
      <c r="CQ890" t="s">
        <v>1424</v>
      </c>
      <c r="CS890">
        <v>83440</v>
      </c>
      <c r="CT890" t="s">
        <v>196</v>
      </c>
      <c r="CU890">
        <v>2082062103</v>
      </c>
      <c r="ED890" t="s">
        <v>1424</v>
      </c>
      <c r="EG890" t="s">
        <v>196</v>
      </c>
      <c r="EH890">
        <v>2082062103</v>
      </c>
      <c r="EM890" t="s">
        <v>6478</v>
      </c>
      <c r="EP890" t="s">
        <v>6479</v>
      </c>
      <c r="EQ890" t="s">
        <v>1424</v>
      </c>
      <c r="ES890">
        <v>83440</v>
      </c>
      <c r="ET890" t="s">
        <v>196</v>
      </c>
      <c r="EU890">
        <v>2082062103</v>
      </c>
    </row>
    <row r="891" spans="1:151" x14ac:dyDescent="0.2">
      <c r="A891">
        <v>23955</v>
      </c>
      <c r="B891" t="s">
        <v>4398</v>
      </c>
      <c r="C891" t="s">
        <v>6473</v>
      </c>
      <c r="D891" t="s">
        <v>3505</v>
      </c>
      <c r="E891" t="s">
        <v>6474</v>
      </c>
      <c r="F891" t="s">
        <v>171</v>
      </c>
      <c r="G891" t="s">
        <v>172</v>
      </c>
      <c r="H891" s="1">
        <v>35191</v>
      </c>
      <c r="I891" t="s">
        <v>221</v>
      </c>
      <c r="K891" t="s">
        <v>3218</v>
      </c>
      <c r="L891" t="s">
        <v>6475</v>
      </c>
      <c r="M891" t="s">
        <v>224</v>
      </c>
      <c r="N891">
        <v>2017</v>
      </c>
      <c r="O891" t="s">
        <v>441</v>
      </c>
      <c r="P891" t="s">
        <v>178</v>
      </c>
      <c r="Q891" t="s">
        <v>172</v>
      </c>
      <c r="S891">
        <v>28880141</v>
      </c>
      <c r="T891" t="s">
        <v>196</v>
      </c>
      <c r="W891" t="s">
        <v>6476</v>
      </c>
      <c r="X891">
        <v>2082068208</v>
      </c>
      <c r="Y891" t="s">
        <v>802</v>
      </c>
      <c r="Z891" t="s">
        <v>1583</v>
      </c>
      <c r="AA891">
        <v>2020</v>
      </c>
      <c r="AB891">
        <v>2020</v>
      </c>
      <c r="AC891" t="s">
        <v>1584</v>
      </c>
      <c r="AD891" t="s">
        <v>185</v>
      </c>
      <c r="AS891">
        <v>3.98</v>
      </c>
      <c r="AT891" t="s">
        <v>188</v>
      </c>
      <c r="AU891" t="s">
        <v>1520</v>
      </c>
      <c r="AV891" t="s">
        <v>6477</v>
      </c>
      <c r="AW891" t="s">
        <v>264</v>
      </c>
      <c r="BM891" t="s">
        <v>6478</v>
      </c>
      <c r="BP891" t="s">
        <v>6479</v>
      </c>
      <c r="BQ891" t="s">
        <v>1424</v>
      </c>
      <c r="BS891">
        <v>83440</v>
      </c>
      <c r="BT891" t="s">
        <v>196</v>
      </c>
      <c r="BU891">
        <v>2082062103</v>
      </c>
      <c r="BZ891" t="s">
        <v>6478</v>
      </c>
      <c r="CC891" t="s">
        <v>6479</v>
      </c>
      <c r="CD891" t="s">
        <v>1424</v>
      </c>
      <c r="CF891">
        <v>83440</v>
      </c>
      <c r="CG891" t="s">
        <v>196</v>
      </c>
      <c r="CH891">
        <v>2082062103</v>
      </c>
      <c r="CM891" t="s">
        <v>6478</v>
      </c>
      <c r="CP891" t="s">
        <v>6479</v>
      </c>
      <c r="CQ891" t="s">
        <v>1424</v>
      </c>
      <c r="CS891">
        <v>83440</v>
      </c>
      <c r="CT891" t="s">
        <v>196</v>
      </c>
      <c r="CU891">
        <v>2082062103</v>
      </c>
      <c r="ED891" t="s">
        <v>1424</v>
      </c>
      <c r="EG891" t="s">
        <v>196</v>
      </c>
      <c r="EH891">
        <v>2082062103</v>
      </c>
      <c r="EM891" t="s">
        <v>6478</v>
      </c>
      <c r="EP891" t="s">
        <v>6479</v>
      </c>
      <c r="EQ891" t="s">
        <v>1424</v>
      </c>
      <c r="ES891">
        <v>83440</v>
      </c>
      <c r="ET891" t="s">
        <v>196</v>
      </c>
      <c r="EU891">
        <v>2082062103</v>
      </c>
    </row>
    <row r="892" spans="1:151" x14ac:dyDescent="0.2">
      <c r="A892">
        <v>41426</v>
      </c>
      <c r="B892" t="s">
        <v>6480</v>
      </c>
      <c r="C892" t="s">
        <v>6481</v>
      </c>
      <c r="D892" t="s">
        <v>2986</v>
      </c>
      <c r="E892" t="s">
        <v>6482</v>
      </c>
      <c r="F892" t="s">
        <v>171</v>
      </c>
      <c r="G892" t="str">
        <f>"0"</f>
        <v>0</v>
      </c>
      <c r="H892" s="1">
        <v>38180</v>
      </c>
      <c r="I892" t="s">
        <v>173</v>
      </c>
      <c r="K892" t="s">
        <v>222</v>
      </c>
      <c r="L892" t="s">
        <v>223</v>
      </c>
      <c r="M892" t="s">
        <v>224</v>
      </c>
      <c r="N892">
        <v>2024</v>
      </c>
      <c r="O892" t="s">
        <v>225</v>
      </c>
      <c r="P892" t="s">
        <v>363</v>
      </c>
      <c r="Q892" t="s">
        <v>172</v>
      </c>
      <c r="S892">
        <v>32333602</v>
      </c>
      <c r="T892" t="s">
        <v>226</v>
      </c>
      <c r="Y892" t="str">
        <f>"04HSEAS"</f>
        <v>04HSEAS</v>
      </c>
      <c r="Z892" t="s">
        <v>499</v>
      </c>
      <c r="AA892" t="s">
        <v>833</v>
      </c>
      <c r="AB892" t="s">
        <v>834</v>
      </c>
      <c r="AC892" t="s">
        <v>1868</v>
      </c>
      <c r="AD892" t="s">
        <v>172</v>
      </c>
      <c r="AS892">
        <v>1.68</v>
      </c>
      <c r="AU892" t="s">
        <v>472</v>
      </c>
      <c r="AV892" t="s">
        <v>473</v>
      </c>
      <c r="AW892" t="s">
        <v>264</v>
      </c>
      <c r="BM892" t="s">
        <v>6483</v>
      </c>
      <c r="BN892" t="s">
        <v>239</v>
      </c>
      <c r="BO892" t="s">
        <v>6484</v>
      </c>
      <c r="BP892" t="s">
        <v>241</v>
      </c>
      <c r="BQ892" t="s">
        <v>195</v>
      </c>
      <c r="BS892">
        <v>14627</v>
      </c>
      <c r="CD892" t="s">
        <v>195</v>
      </c>
      <c r="CM892" t="s">
        <v>6485</v>
      </c>
      <c r="CO892" t="s">
        <v>6484</v>
      </c>
      <c r="CP892" t="s">
        <v>1401</v>
      </c>
      <c r="CQ892" t="s">
        <v>247</v>
      </c>
      <c r="CS892" t="s">
        <v>6486</v>
      </c>
      <c r="CT892" t="s">
        <v>244</v>
      </c>
      <c r="CU892" t="s">
        <v>6487</v>
      </c>
      <c r="DM892" t="s">
        <v>6485</v>
      </c>
      <c r="DP892" t="s">
        <v>1401</v>
      </c>
      <c r="DQ892" t="s">
        <v>195</v>
      </c>
      <c r="DS892">
        <v>14534</v>
      </c>
      <c r="DT892" t="s">
        <v>226</v>
      </c>
      <c r="DU892">
        <v>3153551199</v>
      </c>
      <c r="DW892">
        <v>3153551199</v>
      </c>
      <c r="DX892" t="s">
        <v>6488</v>
      </c>
      <c r="DY892" t="s">
        <v>406</v>
      </c>
    </row>
    <row r="893" spans="1:151" x14ac:dyDescent="0.2">
      <c r="A893">
        <v>28543</v>
      </c>
      <c r="B893" t="s">
        <v>4663</v>
      </c>
      <c r="C893" t="s">
        <v>6489</v>
      </c>
      <c r="D893" t="s">
        <v>6490</v>
      </c>
      <c r="E893" t="s">
        <v>6491</v>
      </c>
      <c r="F893" t="s">
        <v>171</v>
      </c>
      <c r="G893" t="s">
        <v>172</v>
      </c>
      <c r="H893" s="1">
        <v>36570</v>
      </c>
      <c r="I893" t="s">
        <v>173</v>
      </c>
      <c r="K893" t="s">
        <v>6492</v>
      </c>
      <c r="L893" t="s">
        <v>353</v>
      </c>
      <c r="M893" t="s">
        <v>176</v>
      </c>
      <c r="N893">
        <v>2020</v>
      </c>
      <c r="O893" t="s">
        <v>978</v>
      </c>
      <c r="P893" t="s">
        <v>979</v>
      </c>
      <c r="Q893" t="s">
        <v>172</v>
      </c>
      <c r="S893">
        <v>31383950</v>
      </c>
      <c r="T893" t="s">
        <v>226</v>
      </c>
      <c r="Y893" t="str">
        <f>"01AS"</f>
        <v>01AS</v>
      </c>
      <c r="Z893" t="s">
        <v>227</v>
      </c>
      <c r="AA893" t="s">
        <v>228</v>
      </c>
      <c r="AB893" t="s">
        <v>229</v>
      </c>
      <c r="AC893" t="s">
        <v>6493</v>
      </c>
      <c r="AD893" t="s">
        <v>185</v>
      </c>
      <c r="AE893" t="s">
        <v>6494</v>
      </c>
      <c r="AF893" t="s">
        <v>426</v>
      </c>
      <c r="AJ893" t="s">
        <v>6494</v>
      </c>
      <c r="AK893" t="s">
        <v>185</v>
      </c>
      <c r="AS893">
        <v>3.48</v>
      </c>
      <c r="AT893" t="s">
        <v>429</v>
      </c>
      <c r="AU893" t="s">
        <v>472</v>
      </c>
      <c r="AV893" t="s">
        <v>473</v>
      </c>
      <c r="AW893" t="s">
        <v>294</v>
      </c>
      <c r="BM893" t="s">
        <v>6495</v>
      </c>
      <c r="BN893" t="s">
        <v>239</v>
      </c>
      <c r="BO893" t="s">
        <v>6496</v>
      </c>
      <c r="BP893" t="s">
        <v>241</v>
      </c>
      <c r="BQ893" t="s">
        <v>195</v>
      </c>
      <c r="BS893">
        <v>14627</v>
      </c>
      <c r="CA893" t="s">
        <v>6497</v>
      </c>
      <c r="CD893" t="s">
        <v>195</v>
      </c>
      <c r="CM893" t="s">
        <v>6498</v>
      </c>
      <c r="CN893" t="s">
        <v>6497</v>
      </c>
      <c r="CO893" t="s">
        <v>6496</v>
      </c>
      <c r="CP893" t="s">
        <v>241</v>
      </c>
      <c r="CQ893" t="s">
        <v>247</v>
      </c>
      <c r="CS893" t="s">
        <v>6499</v>
      </c>
      <c r="CT893" t="s">
        <v>244</v>
      </c>
      <c r="CU893" t="s">
        <v>6500</v>
      </c>
    </row>
    <row r="894" spans="1:151" x14ac:dyDescent="0.2">
      <c r="A894">
        <v>18981</v>
      </c>
      <c r="B894" t="s">
        <v>6501</v>
      </c>
      <c r="C894" t="s">
        <v>6502</v>
      </c>
      <c r="D894" t="s">
        <v>3186</v>
      </c>
      <c r="E894" t="s">
        <v>6503</v>
      </c>
      <c r="F894" t="s">
        <v>171</v>
      </c>
      <c r="G894" t="s">
        <v>172</v>
      </c>
      <c r="H894" s="1">
        <v>34805</v>
      </c>
      <c r="I894" t="s">
        <v>221</v>
      </c>
      <c r="K894" t="s">
        <v>4372</v>
      </c>
      <c r="L894" t="s">
        <v>1731</v>
      </c>
      <c r="M894" t="s">
        <v>306</v>
      </c>
      <c r="N894">
        <v>2016</v>
      </c>
      <c r="O894" t="s">
        <v>380</v>
      </c>
      <c r="P894" t="s">
        <v>178</v>
      </c>
      <c r="Q894" t="s">
        <v>172</v>
      </c>
      <c r="S894">
        <v>28246800</v>
      </c>
      <c r="T894" t="s">
        <v>196</v>
      </c>
      <c r="W894" t="s">
        <v>6504</v>
      </c>
      <c r="X894">
        <v>4013342173</v>
      </c>
      <c r="Y894" t="s">
        <v>186</v>
      </c>
      <c r="Z894" t="s">
        <v>183</v>
      </c>
      <c r="AA894">
        <v>2017</v>
      </c>
      <c r="AB894">
        <v>2017</v>
      </c>
      <c r="AC894" t="s">
        <v>6505</v>
      </c>
      <c r="AD894" t="s">
        <v>185</v>
      </c>
      <c r="AM894" t="s">
        <v>932</v>
      </c>
      <c r="AS894">
        <v>3.79</v>
      </c>
      <c r="AT894" t="s">
        <v>188</v>
      </c>
      <c r="AU894" t="s">
        <v>189</v>
      </c>
      <c r="AV894" t="s">
        <v>190</v>
      </c>
      <c r="AW894" t="s">
        <v>952</v>
      </c>
      <c r="BM894" t="s">
        <v>6506</v>
      </c>
      <c r="BN894" t="s">
        <v>193</v>
      </c>
      <c r="BP894" t="s">
        <v>194</v>
      </c>
      <c r="BQ894" t="s">
        <v>195</v>
      </c>
      <c r="BS894">
        <v>14627</v>
      </c>
      <c r="BT894" t="s">
        <v>196</v>
      </c>
      <c r="BU894">
        <v>4016442695</v>
      </c>
      <c r="BZ894" t="s">
        <v>6507</v>
      </c>
      <c r="CC894" t="s">
        <v>6134</v>
      </c>
      <c r="CD894" t="s">
        <v>6508</v>
      </c>
      <c r="CF894" t="str">
        <f>"02864"</f>
        <v>02864</v>
      </c>
      <c r="CG894" t="s">
        <v>196</v>
      </c>
      <c r="CH894">
        <v>4013342173</v>
      </c>
      <c r="CM894" t="s">
        <v>4829</v>
      </c>
      <c r="CP894" t="s">
        <v>194</v>
      </c>
      <c r="CQ894" t="s">
        <v>195</v>
      </c>
      <c r="CS894">
        <v>14608</v>
      </c>
      <c r="CT894" t="s">
        <v>196</v>
      </c>
      <c r="CU894">
        <v>4016442695</v>
      </c>
      <c r="EM894" t="s">
        <v>6507</v>
      </c>
      <c r="EP894" t="s">
        <v>6134</v>
      </c>
      <c r="EQ894" t="s">
        <v>6508</v>
      </c>
      <c r="ES894" t="str">
        <f>"02864"</f>
        <v>02864</v>
      </c>
      <c r="ET894" t="s">
        <v>196</v>
      </c>
      <c r="EU894">
        <v>4013342173</v>
      </c>
    </row>
    <row r="895" spans="1:151" x14ac:dyDescent="0.2">
      <c r="A895">
        <v>23473</v>
      </c>
      <c r="B895" t="s">
        <v>6509</v>
      </c>
      <c r="C895" t="s">
        <v>6510</v>
      </c>
      <c r="D895" t="s">
        <v>201</v>
      </c>
      <c r="E895" t="s">
        <v>6511</v>
      </c>
      <c r="F895" t="s">
        <v>1368</v>
      </c>
      <c r="H895" s="1">
        <v>34825</v>
      </c>
      <c r="I895" t="s">
        <v>221</v>
      </c>
      <c r="J895" t="s">
        <v>1369</v>
      </c>
      <c r="K895" t="s">
        <v>1304</v>
      </c>
      <c r="L895" t="s">
        <v>633</v>
      </c>
      <c r="M895" t="s">
        <v>224</v>
      </c>
      <c r="N895">
        <v>2017</v>
      </c>
      <c r="O895" t="s">
        <v>441</v>
      </c>
      <c r="P895" t="s">
        <v>178</v>
      </c>
      <c r="Q895" t="s">
        <v>185</v>
      </c>
    </row>
    <row r="896" spans="1:151" x14ac:dyDescent="0.2">
      <c r="A896">
        <v>27468</v>
      </c>
      <c r="B896" t="s">
        <v>6512</v>
      </c>
      <c r="C896" t="s">
        <v>6513</v>
      </c>
      <c r="E896" t="s">
        <v>6514</v>
      </c>
      <c r="F896" t="s">
        <v>171</v>
      </c>
      <c r="G896" t="s">
        <v>172</v>
      </c>
      <c r="H896" s="1">
        <v>36398</v>
      </c>
      <c r="I896" t="s">
        <v>173</v>
      </c>
      <c r="K896" t="s">
        <v>290</v>
      </c>
      <c r="L896" t="s">
        <v>291</v>
      </c>
      <c r="M896" t="s">
        <v>205</v>
      </c>
      <c r="N896">
        <v>2019</v>
      </c>
      <c r="O896" t="s">
        <v>206</v>
      </c>
      <c r="P896" t="s">
        <v>178</v>
      </c>
      <c r="Q896" t="s">
        <v>172</v>
      </c>
      <c r="S896">
        <v>31394802</v>
      </c>
      <c r="T896" t="s">
        <v>6515</v>
      </c>
      <c r="U896" t="s">
        <v>424</v>
      </c>
      <c r="Y896" t="str">
        <f>"01AS"</f>
        <v>01AS</v>
      </c>
      <c r="Z896" t="s">
        <v>227</v>
      </c>
      <c r="AA896" t="s">
        <v>320</v>
      </c>
      <c r="AB896" t="s">
        <v>321</v>
      </c>
      <c r="AC896" t="s">
        <v>1451</v>
      </c>
      <c r="AD896" t="s">
        <v>185</v>
      </c>
      <c r="AM896" t="s">
        <v>2213</v>
      </c>
      <c r="AN896" t="s">
        <v>6516</v>
      </c>
      <c r="AS896">
        <v>3.99</v>
      </c>
      <c r="AT896" t="s">
        <v>1261</v>
      </c>
      <c r="AU896" t="s">
        <v>235</v>
      </c>
      <c r="AV896" t="s">
        <v>236</v>
      </c>
      <c r="AW896" t="s">
        <v>430</v>
      </c>
      <c r="BM896" t="s">
        <v>6517</v>
      </c>
      <c r="BN896" t="s">
        <v>239</v>
      </c>
      <c r="BO896" t="str">
        <f>"010112"</f>
        <v>010112</v>
      </c>
      <c r="BP896" t="s">
        <v>241</v>
      </c>
      <c r="BQ896" t="s">
        <v>195</v>
      </c>
      <c r="BS896">
        <v>14627</v>
      </c>
      <c r="CD896" t="s">
        <v>195</v>
      </c>
      <c r="CM896" t="s">
        <v>6518</v>
      </c>
      <c r="CO896" t="str">
        <f>"010112"</f>
        <v>010112</v>
      </c>
      <c r="CP896" t="s">
        <v>6519</v>
      </c>
      <c r="CQ896" t="s">
        <v>6520</v>
      </c>
      <c r="CS896" t="str">
        <f>"010112"</f>
        <v>010112</v>
      </c>
      <c r="CT896" t="s">
        <v>6515</v>
      </c>
      <c r="CU896" t="s">
        <v>6521</v>
      </c>
    </row>
    <row r="897" spans="1:151" x14ac:dyDescent="0.2">
      <c r="A897">
        <v>26924</v>
      </c>
      <c r="B897" t="s">
        <v>6512</v>
      </c>
      <c r="C897" t="s">
        <v>6513</v>
      </c>
      <c r="E897" t="s">
        <v>6514</v>
      </c>
      <c r="F897" t="s">
        <v>171</v>
      </c>
      <c r="G897" t="s">
        <v>172</v>
      </c>
      <c r="H897" s="1">
        <v>36398</v>
      </c>
      <c r="I897" t="s">
        <v>173</v>
      </c>
      <c r="K897" t="s">
        <v>439</v>
      </c>
      <c r="L897" t="s">
        <v>175</v>
      </c>
      <c r="M897" t="s">
        <v>224</v>
      </c>
      <c r="N897">
        <v>2019</v>
      </c>
      <c r="O897" t="s">
        <v>279</v>
      </c>
      <c r="P897" t="s">
        <v>363</v>
      </c>
      <c r="Q897" t="s">
        <v>172</v>
      </c>
      <c r="S897">
        <v>31394802</v>
      </c>
      <c r="T897" t="s">
        <v>6515</v>
      </c>
      <c r="U897" t="s">
        <v>424</v>
      </c>
      <c r="Y897" t="str">
        <f>"01AS"</f>
        <v>01AS</v>
      </c>
      <c r="Z897" t="s">
        <v>227</v>
      </c>
      <c r="AA897" t="s">
        <v>320</v>
      </c>
      <c r="AB897" t="s">
        <v>321</v>
      </c>
      <c r="AC897" t="s">
        <v>1451</v>
      </c>
      <c r="AD897" t="s">
        <v>185</v>
      </c>
      <c r="AM897" t="s">
        <v>2213</v>
      </c>
      <c r="AN897" t="s">
        <v>6516</v>
      </c>
      <c r="AS897">
        <v>3.99</v>
      </c>
      <c r="AT897" t="s">
        <v>1261</v>
      </c>
      <c r="AU897" t="s">
        <v>235</v>
      </c>
      <c r="AV897" t="s">
        <v>236</v>
      </c>
      <c r="AW897" t="s">
        <v>430</v>
      </c>
      <c r="BM897" t="s">
        <v>6517</v>
      </c>
      <c r="BN897" t="s">
        <v>239</v>
      </c>
      <c r="BO897" t="str">
        <f>"010112"</f>
        <v>010112</v>
      </c>
      <c r="BP897" t="s">
        <v>241</v>
      </c>
      <c r="BQ897" t="s">
        <v>195</v>
      </c>
      <c r="BS897">
        <v>14627</v>
      </c>
      <c r="CD897" t="s">
        <v>195</v>
      </c>
      <c r="CM897" t="s">
        <v>6518</v>
      </c>
      <c r="CO897" t="str">
        <f>"010112"</f>
        <v>010112</v>
      </c>
      <c r="CP897" t="s">
        <v>6519</v>
      </c>
      <c r="CQ897" t="s">
        <v>6520</v>
      </c>
      <c r="CS897" t="str">
        <f>"010112"</f>
        <v>010112</v>
      </c>
      <c r="CT897" t="s">
        <v>6515</v>
      </c>
      <c r="CU897" t="s">
        <v>6521</v>
      </c>
    </row>
    <row r="898" spans="1:151" x14ac:dyDescent="0.2">
      <c r="A898">
        <v>10256</v>
      </c>
      <c r="B898" t="s">
        <v>6522</v>
      </c>
      <c r="C898" t="s">
        <v>6523</v>
      </c>
      <c r="E898" t="s">
        <v>6524</v>
      </c>
      <c r="F898" t="s">
        <v>6525</v>
      </c>
      <c r="G898" t="s">
        <v>172</v>
      </c>
      <c r="H898" s="1">
        <v>33884</v>
      </c>
      <c r="I898" t="s">
        <v>173</v>
      </c>
      <c r="K898" t="s">
        <v>1078</v>
      </c>
      <c r="L898" t="s">
        <v>516</v>
      </c>
      <c r="M898" t="s">
        <v>176</v>
      </c>
      <c r="N898">
        <v>2015</v>
      </c>
      <c r="O898" t="s">
        <v>1014</v>
      </c>
      <c r="P898" t="s">
        <v>178</v>
      </c>
      <c r="Q898" t="s">
        <v>172</v>
      </c>
      <c r="S898">
        <v>27805152</v>
      </c>
      <c r="T898" t="s">
        <v>196</v>
      </c>
      <c r="W898" t="s">
        <v>6526</v>
      </c>
      <c r="X898">
        <v>6175495756</v>
      </c>
      <c r="Y898" t="s">
        <v>186</v>
      </c>
      <c r="Z898" t="s">
        <v>282</v>
      </c>
      <c r="AA898">
        <v>2016</v>
      </c>
      <c r="AB898">
        <v>2016</v>
      </c>
      <c r="AC898" t="s">
        <v>187</v>
      </c>
      <c r="AD898" t="s">
        <v>185</v>
      </c>
      <c r="AM898" t="s">
        <v>960</v>
      </c>
      <c r="AS898">
        <v>3.57</v>
      </c>
      <c r="AT898" t="s">
        <v>188</v>
      </c>
      <c r="AU898" t="s">
        <v>189</v>
      </c>
      <c r="AV898" t="s">
        <v>190</v>
      </c>
      <c r="AW898" t="s">
        <v>264</v>
      </c>
      <c r="BM898" t="s">
        <v>6527</v>
      </c>
      <c r="BN898" t="s">
        <v>487</v>
      </c>
      <c r="BP898" t="s">
        <v>194</v>
      </c>
      <c r="BQ898" t="s">
        <v>195</v>
      </c>
      <c r="BS898">
        <v>14627</v>
      </c>
      <c r="BT898" t="s">
        <v>196</v>
      </c>
      <c r="BU898">
        <v>6179906876</v>
      </c>
      <c r="BZ898" t="s">
        <v>6528</v>
      </c>
      <c r="CC898" t="s">
        <v>4520</v>
      </c>
      <c r="CD898" t="s">
        <v>401</v>
      </c>
      <c r="CF898" t="str">
        <f>"02446"</f>
        <v>02446</v>
      </c>
      <c r="CG898" t="s">
        <v>196</v>
      </c>
      <c r="CH898">
        <v>6177318832</v>
      </c>
      <c r="CM898" t="s">
        <v>6529</v>
      </c>
      <c r="CP898" t="s">
        <v>194</v>
      </c>
      <c r="CQ898" t="s">
        <v>195</v>
      </c>
      <c r="CS898">
        <v>14627</v>
      </c>
      <c r="CT898" t="s">
        <v>196</v>
      </c>
      <c r="CU898">
        <v>6179906876</v>
      </c>
      <c r="EM898" t="s">
        <v>6528</v>
      </c>
      <c r="EP898" t="s">
        <v>4520</v>
      </c>
      <c r="EQ898" t="s">
        <v>401</v>
      </c>
      <c r="ES898" t="str">
        <f>"02446"</f>
        <v>02446</v>
      </c>
      <c r="ET898" t="s">
        <v>196</v>
      </c>
      <c r="EU898">
        <v>6177318832</v>
      </c>
    </row>
    <row r="899" spans="1:151" x14ac:dyDescent="0.2">
      <c r="A899">
        <v>15726</v>
      </c>
      <c r="B899" t="s">
        <v>512</v>
      </c>
      <c r="C899" t="s">
        <v>6530</v>
      </c>
      <c r="D899" t="s">
        <v>3597</v>
      </c>
      <c r="E899" t="s">
        <v>6531</v>
      </c>
      <c r="F899" t="s">
        <v>171</v>
      </c>
      <c r="G899" t="s">
        <v>172</v>
      </c>
      <c r="H899" s="1">
        <v>35104</v>
      </c>
      <c r="I899" t="s">
        <v>221</v>
      </c>
      <c r="K899" t="s">
        <v>409</v>
      </c>
      <c r="L899" t="s">
        <v>1643</v>
      </c>
      <c r="M899" t="s">
        <v>224</v>
      </c>
      <c r="N899">
        <v>2016</v>
      </c>
      <c r="O899" t="s">
        <v>410</v>
      </c>
      <c r="P899" t="s">
        <v>178</v>
      </c>
      <c r="Q899" t="s">
        <v>172</v>
      </c>
      <c r="S899">
        <v>28738978</v>
      </c>
      <c r="T899" t="s">
        <v>196</v>
      </c>
      <c r="W899" t="s">
        <v>6532</v>
      </c>
      <c r="X899">
        <v>3152437628</v>
      </c>
      <c r="Y899" t="s">
        <v>186</v>
      </c>
      <c r="Z899" t="s">
        <v>183</v>
      </c>
      <c r="AA899">
        <v>2018</v>
      </c>
      <c r="AB899">
        <v>2018</v>
      </c>
      <c r="AC899" t="s">
        <v>1092</v>
      </c>
      <c r="AD899" t="s">
        <v>185</v>
      </c>
      <c r="AM899" t="s">
        <v>413</v>
      </c>
      <c r="AS899" t="str">
        <f>"0"</f>
        <v>0</v>
      </c>
      <c r="AT899" t="s">
        <v>188</v>
      </c>
      <c r="AU899" t="s">
        <v>189</v>
      </c>
      <c r="AV899" t="s">
        <v>190</v>
      </c>
      <c r="AW899" t="s">
        <v>264</v>
      </c>
      <c r="BM899" t="s">
        <v>6533</v>
      </c>
      <c r="BN899" t="s">
        <v>193</v>
      </c>
      <c r="BP899" t="s">
        <v>194</v>
      </c>
      <c r="BQ899" t="s">
        <v>195</v>
      </c>
      <c r="BS899">
        <v>14627</v>
      </c>
      <c r="BT899" t="s">
        <v>196</v>
      </c>
      <c r="BU899">
        <v>3152514515</v>
      </c>
      <c r="BZ899" t="s">
        <v>6534</v>
      </c>
      <c r="CC899" t="s">
        <v>6535</v>
      </c>
      <c r="CD899" t="s">
        <v>195</v>
      </c>
      <c r="CF899">
        <v>13159</v>
      </c>
      <c r="CG899" t="s">
        <v>196</v>
      </c>
      <c r="CH899">
        <v>3156966714</v>
      </c>
      <c r="CM899" t="s">
        <v>6536</v>
      </c>
      <c r="CP899" t="s">
        <v>194</v>
      </c>
      <c r="CQ899" t="s">
        <v>195</v>
      </c>
      <c r="CS899">
        <v>14627</v>
      </c>
      <c r="CT899" t="s">
        <v>196</v>
      </c>
      <c r="CU899">
        <v>3152514515</v>
      </c>
      <c r="EM899" t="s">
        <v>6534</v>
      </c>
      <c r="EP899" t="s">
        <v>6535</v>
      </c>
      <c r="EQ899" t="s">
        <v>195</v>
      </c>
      <c r="ES899">
        <v>13159</v>
      </c>
      <c r="ET899" t="s">
        <v>196</v>
      </c>
      <c r="EU899">
        <v>3156966714</v>
      </c>
    </row>
    <row r="900" spans="1:151" x14ac:dyDescent="0.2">
      <c r="A900">
        <v>12463</v>
      </c>
      <c r="B900" t="s">
        <v>6537</v>
      </c>
      <c r="C900" t="s">
        <v>6538</v>
      </c>
      <c r="E900" t="s">
        <v>6539</v>
      </c>
      <c r="F900" t="s">
        <v>171</v>
      </c>
      <c r="G900" t="s">
        <v>172</v>
      </c>
      <c r="H900" s="1">
        <v>34755</v>
      </c>
      <c r="I900" t="s">
        <v>221</v>
      </c>
      <c r="K900" t="s">
        <v>6540</v>
      </c>
      <c r="L900" t="s">
        <v>2449</v>
      </c>
      <c r="M900" t="s">
        <v>306</v>
      </c>
      <c r="N900">
        <v>2015</v>
      </c>
      <c r="O900" t="s">
        <v>517</v>
      </c>
      <c r="P900" t="s">
        <v>178</v>
      </c>
      <c r="Q900" t="s">
        <v>172</v>
      </c>
      <c r="S900">
        <v>28234777</v>
      </c>
      <c r="T900" t="s">
        <v>196</v>
      </c>
      <c r="W900" t="s">
        <v>6541</v>
      </c>
      <c r="X900">
        <v>3037483377</v>
      </c>
      <c r="Y900" t="s">
        <v>186</v>
      </c>
      <c r="Z900" t="s">
        <v>183</v>
      </c>
      <c r="AA900">
        <v>2017</v>
      </c>
      <c r="AB900">
        <v>2017</v>
      </c>
      <c r="AC900" t="s">
        <v>6542</v>
      </c>
      <c r="AD900" t="s">
        <v>185</v>
      </c>
      <c r="AM900" t="s">
        <v>1307</v>
      </c>
      <c r="AS900">
        <v>3.68</v>
      </c>
      <c r="AT900" t="s">
        <v>188</v>
      </c>
      <c r="AU900" t="s">
        <v>189</v>
      </c>
      <c r="AV900" t="s">
        <v>190</v>
      </c>
      <c r="AW900" t="s">
        <v>264</v>
      </c>
      <c r="BM900" t="s">
        <v>6543</v>
      </c>
      <c r="BN900" t="s">
        <v>193</v>
      </c>
      <c r="BP900" t="s">
        <v>194</v>
      </c>
      <c r="BQ900" t="s">
        <v>195</v>
      </c>
      <c r="BS900">
        <v>14627</v>
      </c>
      <c r="BT900" t="s">
        <v>196</v>
      </c>
      <c r="BU900">
        <v>3038815949</v>
      </c>
      <c r="BZ900" t="s">
        <v>6544</v>
      </c>
      <c r="CC900" t="s">
        <v>6545</v>
      </c>
      <c r="CD900" t="s">
        <v>2314</v>
      </c>
      <c r="CF900">
        <v>80005</v>
      </c>
      <c r="CG900" t="s">
        <v>196</v>
      </c>
      <c r="CH900">
        <v>3038815949</v>
      </c>
      <c r="CM900" t="s">
        <v>6546</v>
      </c>
      <c r="CP900" t="s">
        <v>194</v>
      </c>
      <c r="CQ900" t="s">
        <v>195</v>
      </c>
      <c r="CS900">
        <v>14611</v>
      </c>
      <c r="CT900" t="s">
        <v>196</v>
      </c>
      <c r="CU900">
        <v>3038815949</v>
      </c>
      <c r="ED900" t="s">
        <v>2314</v>
      </c>
      <c r="EG900" t="s">
        <v>196</v>
      </c>
      <c r="EH900">
        <v>3038815949</v>
      </c>
      <c r="EM900" t="s">
        <v>6544</v>
      </c>
      <c r="EP900" t="s">
        <v>6545</v>
      </c>
      <c r="EQ900" t="s">
        <v>2314</v>
      </c>
      <c r="ES900">
        <v>80005</v>
      </c>
      <c r="ET900" t="s">
        <v>196</v>
      </c>
      <c r="EU900">
        <v>3038815949</v>
      </c>
    </row>
    <row r="901" spans="1:151" x14ac:dyDescent="0.2">
      <c r="A901">
        <v>25821</v>
      </c>
      <c r="B901" t="s">
        <v>6547</v>
      </c>
      <c r="C901" t="s">
        <v>6548</v>
      </c>
      <c r="D901" t="s">
        <v>3186</v>
      </c>
      <c r="E901" t="s">
        <v>6549</v>
      </c>
      <c r="F901" t="s">
        <v>171</v>
      </c>
      <c r="G901" t="str">
        <f>"0"</f>
        <v>0</v>
      </c>
      <c r="K901" t="s">
        <v>4639</v>
      </c>
      <c r="L901" t="s">
        <v>820</v>
      </c>
      <c r="M901" t="s">
        <v>176</v>
      </c>
      <c r="N901">
        <v>2019</v>
      </c>
      <c r="O901" t="s">
        <v>482</v>
      </c>
      <c r="P901" t="s">
        <v>178</v>
      </c>
      <c r="Q901" t="s">
        <v>172</v>
      </c>
      <c r="S901">
        <v>29867578</v>
      </c>
      <c r="T901" t="s">
        <v>196</v>
      </c>
      <c r="W901" t="s">
        <v>6550</v>
      </c>
      <c r="X901">
        <v>3159524616</v>
      </c>
      <c r="Y901" t="s">
        <v>186</v>
      </c>
      <c r="Z901" t="s">
        <v>282</v>
      </c>
      <c r="AA901">
        <v>2020</v>
      </c>
      <c r="AB901">
        <v>2020</v>
      </c>
      <c r="AC901" t="s">
        <v>885</v>
      </c>
      <c r="AD901" t="s">
        <v>172</v>
      </c>
      <c r="AS901">
        <v>3.56</v>
      </c>
      <c r="AT901" t="s">
        <v>188</v>
      </c>
      <c r="AU901" t="s">
        <v>189</v>
      </c>
      <c r="AV901" t="s">
        <v>190</v>
      </c>
      <c r="AW901" t="s">
        <v>264</v>
      </c>
      <c r="BM901" t="s">
        <v>6551</v>
      </c>
      <c r="BP901" t="s">
        <v>6552</v>
      </c>
      <c r="BQ901" t="s">
        <v>195</v>
      </c>
      <c r="BS901">
        <v>13152</v>
      </c>
      <c r="BT901" t="s">
        <v>196</v>
      </c>
      <c r="BU901">
        <v>3152149325</v>
      </c>
      <c r="BZ901" t="s">
        <v>6551</v>
      </c>
      <c r="CC901" t="s">
        <v>6552</v>
      </c>
      <c r="CD901" t="s">
        <v>195</v>
      </c>
      <c r="CF901">
        <v>131521346</v>
      </c>
      <c r="CG901" t="s">
        <v>196</v>
      </c>
      <c r="CH901">
        <v>3152149325</v>
      </c>
      <c r="CM901" t="s">
        <v>3179</v>
      </c>
      <c r="CP901" t="s">
        <v>194</v>
      </c>
      <c r="CQ901" t="s">
        <v>195</v>
      </c>
      <c r="CS901">
        <v>14619</v>
      </c>
      <c r="CT901" t="s">
        <v>196</v>
      </c>
      <c r="CU901">
        <v>3152149325</v>
      </c>
      <c r="ED901" t="s">
        <v>195</v>
      </c>
      <c r="EG901" t="s">
        <v>196</v>
      </c>
      <c r="EH901">
        <v>3152149325</v>
      </c>
      <c r="EM901" t="s">
        <v>6551</v>
      </c>
      <c r="EP901" t="s">
        <v>6552</v>
      </c>
      <c r="EQ901" t="s">
        <v>195</v>
      </c>
      <c r="ES901">
        <v>131521346</v>
      </c>
      <c r="ET901" t="s">
        <v>196</v>
      </c>
      <c r="EU901">
        <v>3152149325</v>
      </c>
    </row>
    <row r="902" spans="1:151" x14ac:dyDescent="0.2">
      <c r="A902">
        <v>23609</v>
      </c>
      <c r="B902" t="s">
        <v>6547</v>
      </c>
      <c r="C902" t="s">
        <v>6548</v>
      </c>
      <c r="D902" t="s">
        <v>3186</v>
      </c>
      <c r="E902" t="s">
        <v>6549</v>
      </c>
      <c r="F902" t="s">
        <v>171</v>
      </c>
      <c r="G902" t="str">
        <f>"0"</f>
        <v>0</v>
      </c>
      <c r="K902" t="s">
        <v>1135</v>
      </c>
      <c r="L902" t="s">
        <v>1136</v>
      </c>
      <c r="M902" t="s">
        <v>224</v>
      </c>
      <c r="N902">
        <v>2017</v>
      </c>
      <c r="O902" t="s">
        <v>441</v>
      </c>
      <c r="P902" t="s">
        <v>178</v>
      </c>
      <c r="Q902" t="s">
        <v>172</v>
      </c>
      <c r="S902">
        <v>29867578</v>
      </c>
      <c r="T902" t="s">
        <v>196</v>
      </c>
      <c r="W902" t="s">
        <v>6550</v>
      </c>
      <c r="X902">
        <v>3159524616</v>
      </c>
      <c r="Y902" t="s">
        <v>186</v>
      </c>
      <c r="Z902" t="s">
        <v>282</v>
      </c>
      <c r="AA902">
        <v>2020</v>
      </c>
      <c r="AB902">
        <v>2020</v>
      </c>
      <c r="AC902" t="s">
        <v>885</v>
      </c>
      <c r="AD902" t="s">
        <v>172</v>
      </c>
      <c r="AS902">
        <v>3.56</v>
      </c>
      <c r="AT902" t="s">
        <v>188</v>
      </c>
      <c r="AU902" t="s">
        <v>189</v>
      </c>
      <c r="AV902" t="s">
        <v>190</v>
      </c>
      <c r="AW902" t="s">
        <v>264</v>
      </c>
      <c r="BM902" t="s">
        <v>6551</v>
      </c>
      <c r="BP902" t="s">
        <v>6552</v>
      </c>
      <c r="BQ902" t="s">
        <v>195</v>
      </c>
      <c r="BS902">
        <v>13152</v>
      </c>
      <c r="BT902" t="s">
        <v>196</v>
      </c>
      <c r="BU902">
        <v>3152149325</v>
      </c>
      <c r="BZ902" t="s">
        <v>6551</v>
      </c>
      <c r="CC902" t="s">
        <v>6552</v>
      </c>
      <c r="CD902" t="s">
        <v>195</v>
      </c>
      <c r="CF902">
        <v>131521346</v>
      </c>
      <c r="CG902" t="s">
        <v>196</v>
      </c>
      <c r="CH902">
        <v>3152149325</v>
      </c>
      <c r="CM902" t="s">
        <v>3179</v>
      </c>
      <c r="CP902" t="s">
        <v>194</v>
      </c>
      <c r="CQ902" t="s">
        <v>195</v>
      </c>
      <c r="CS902">
        <v>14619</v>
      </c>
      <c r="CT902" t="s">
        <v>196</v>
      </c>
      <c r="CU902">
        <v>3152149325</v>
      </c>
      <c r="ED902" t="s">
        <v>195</v>
      </c>
      <c r="EG902" t="s">
        <v>196</v>
      </c>
      <c r="EH902">
        <v>3152149325</v>
      </c>
      <c r="EM902" t="s">
        <v>6551</v>
      </c>
      <c r="EP902" t="s">
        <v>6552</v>
      </c>
      <c r="EQ902" t="s">
        <v>195</v>
      </c>
      <c r="ES902">
        <v>131521346</v>
      </c>
      <c r="ET902" t="s">
        <v>196</v>
      </c>
      <c r="EU902">
        <v>3152149325</v>
      </c>
    </row>
    <row r="903" spans="1:151" x14ac:dyDescent="0.2">
      <c r="A903">
        <v>25261</v>
      </c>
      <c r="B903" t="s">
        <v>4093</v>
      </c>
      <c r="C903" t="s">
        <v>6553</v>
      </c>
      <c r="D903" t="s">
        <v>1418</v>
      </c>
      <c r="E903" t="s">
        <v>6554</v>
      </c>
      <c r="F903" t="s">
        <v>6555</v>
      </c>
      <c r="G903" t="s">
        <v>172</v>
      </c>
      <c r="H903" s="1">
        <v>35845</v>
      </c>
      <c r="I903" t="s">
        <v>221</v>
      </c>
      <c r="K903" t="s">
        <v>2176</v>
      </c>
      <c r="L903" t="s">
        <v>2177</v>
      </c>
      <c r="M903" t="s">
        <v>176</v>
      </c>
      <c r="N903">
        <v>2019</v>
      </c>
      <c r="O903" t="s">
        <v>482</v>
      </c>
      <c r="P903" t="s">
        <v>178</v>
      </c>
      <c r="Q903" t="s">
        <v>172</v>
      </c>
      <c r="S903">
        <v>29931095</v>
      </c>
      <c r="T903" t="s">
        <v>196</v>
      </c>
      <c r="W903" t="s">
        <v>6556</v>
      </c>
      <c r="X903">
        <v>6128128349</v>
      </c>
      <c r="Y903" t="s">
        <v>186</v>
      </c>
      <c r="Z903" t="s">
        <v>282</v>
      </c>
      <c r="AA903">
        <v>2020</v>
      </c>
      <c r="AB903">
        <v>2020</v>
      </c>
      <c r="AC903" t="s">
        <v>696</v>
      </c>
      <c r="AD903" t="s">
        <v>172</v>
      </c>
      <c r="AS903">
        <v>3.87</v>
      </c>
      <c r="AT903" t="s">
        <v>188</v>
      </c>
      <c r="AU903" t="s">
        <v>189</v>
      </c>
      <c r="AV903" t="s">
        <v>190</v>
      </c>
      <c r="AW903" t="s">
        <v>952</v>
      </c>
      <c r="BM903" t="s">
        <v>193</v>
      </c>
      <c r="BN903" t="s">
        <v>2516</v>
      </c>
      <c r="BP903" t="s">
        <v>194</v>
      </c>
      <c r="BQ903" t="s">
        <v>195</v>
      </c>
      <c r="BS903">
        <v>14627</v>
      </c>
      <c r="BT903" t="s">
        <v>196</v>
      </c>
      <c r="BU903">
        <v>6129638713</v>
      </c>
      <c r="BZ903" t="s">
        <v>6557</v>
      </c>
      <c r="CC903" t="s">
        <v>6558</v>
      </c>
      <c r="CD903" t="s">
        <v>3699</v>
      </c>
      <c r="CF903">
        <v>55344</v>
      </c>
      <c r="CG903" t="s">
        <v>196</v>
      </c>
      <c r="CH903">
        <v>9529060013</v>
      </c>
      <c r="CM903" t="s">
        <v>1073</v>
      </c>
      <c r="CN903" t="s">
        <v>6559</v>
      </c>
      <c r="CP903" t="s">
        <v>194</v>
      </c>
      <c r="CQ903" t="s">
        <v>195</v>
      </c>
      <c r="CS903">
        <v>14627</v>
      </c>
      <c r="CT903" t="s">
        <v>196</v>
      </c>
      <c r="CU903">
        <v>6129638713</v>
      </c>
      <c r="DM903" t="s">
        <v>6560</v>
      </c>
      <c r="DP903" t="s">
        <v>6561</v>
      </c>
      <c r="DQ903" t="s">
        <v>3699</v>
      </c>
      <c r="DS903">
        <v>55364</v>
      </c>
      <c r="DT903" t="s">
        <v>226</v>
      </c>
      <c r="DW903">
        <v>6128128349</v>
      </c>
      <c r="DX903" t="s">
        <v>6562</v>
      </c>
      <c r="DY903" t="s">
        <v>406</v>
      </c>
      <c r="ED903" t="s">
        <v>3699</v>
      </c>
      <c r="EG903" t="s">
        <v>196</v>
      </c>
      <c r="EH903">
        <v>9529060013</v>
      </c>
      <c r="EM903" t="s">
        <v>6557</v>
      </c>
      <c r="EP903" t="s">
        <v>6558</v>
      </c>
      <c r="EQ903" t="s">
        <v>3699</v>
      </c>
      <c r="ES903">
        <v>55344</v>
      </c>
      <c r="ET903" t="s">
        <v>196</v>
      </c>
      <c r="EU903">
        <v>9529060013</v>
      </c>
    </row>
    <row r="904" spans="1:151" x14ac:dyDescent="0.2">
      <c r="A904">
        <v>27256</v>
      </c>
      <c r="B904" t="s">
        <v>4093</v>
      </c>
      <c r="C904" t="s">
        <v>6553</v>
      </c>
      <c r="D904" t="s">
        <v>1418</v>
      </c>
      <c r="E904" t="s">
        <v>6554</v>
      </c>
      <c r="F904" t="s">
        <v>171</v>
      </c>
      <c r="G904" t="s">
        <v>172</v>
      </c>
      <c r="H904" s="1">
        <v>35845</v>
      </c>
      <c r="I904" t="s">
        <v>221</v>
      </c>
      <c r="K904" t="s">
        <v>222</v>
      </c>
      <c r="L904" t="s">
        <v>223</v>
      </c>
      <c r="M904" t="s">
        <v>224</v>
      </c>
      <c r="N904">
        <v>2019</v>
      </c>
      <c r="O904" t="s">
        <v>279</v>
      </c>
      <c r="P904" t="s">
        <v>178</v>
      </c>
      <c r="Q904" t="s">
        <v>172</v>
      </c>
      <c r="S904">
        <v>29931095</v>
      </c>
      <c r="T904" t="s">
        <v>196</v>
      </c>
      <c r="W904" t="s">
        <v>6556</v>
      </c>
      <c r="X904">
        <v>6128128349</v>
      </c>
      <c r="Y904" t="s">
        <v>186</v>
      </c>
      <c r="Z904" t="s">
        <v>282</v>
      </c>
      <c r="AA904">
        <v>2020</v>
      </c>
      <c r="AB904">
        <v>2020</v>
      </c>
      <c r="AC904" t="s">
        <v>696</v>
      </c>
      <c r="AD904" t="s">
        <v>172</v>
      </c>
      <c r="AS904">
        <v>3.87</v>
      </c>
      <c r="AT904" t="s">
        <v>188</v>
      </c>
      <c r="AU904" t="s">
        <v>189</v>
      </c>
      <c r="AV904" t="s">
        <v>190</v>
      </c>
      <c r="AW904" t="s">
        <v>952</v>
      </c>
      <c r="BM904" t="s">
        <v>193</v>
      </c>
      <c r="BN904" t="s">
        <v>2516</v>
      </c>
      <c r="BP904" t="s">
        <v>194</v>
      </c>
      <c r="BQ904" t="s">
        <v>195</v>
      </c>
      <c r="BS904">
        <v>14627</v>
      </c>
      <c r="BT904" t="s">
        <v>196</v>
      </c>
      <c r="BU904">
        <v>6129638713</v>
      </c>
      <c r="BZ904" t="s">
        <v>6557</v>
      </c>
      <c r="CC904" t="s">
        <v>6558</v>
      </c>
      <c r="CD904" t="s">
        <v>3699</v>
      </c>
      <c r="CF904">
        <v>55344</v>
      </c>
      <c r="CG904" t="s">
        <v>196</v>
      </c>
      <c r="CH904">
        <v>9529060013</v>
      </c>
      <c r="CM904" t="s">
        <v>1073</v>
      </c>
      <c r="CN904" t="s">
        <v>6559</v>
      </c>
      <c r="CP904" t="s">
        <v>194</v>
      </c>
      <c r="CQ904" t="s">
        <v>195</v>
      </c>
      <c r="CS904">
        <v>14627</v>
      </c>
      <c r="CT904" t="s">
        <v>196</v>
      </c>
      <c r="CU904">
        <v>6129638713</v>
      </c>
      <c r="DM904" t="s">
        <v>6560</v>
      </c>
      <c r="DP904" t="s">
        <v>6561</v>
      </c>
      <c r="DQ904" t="s">
        <v>3699</v>
      </c>
      <c r="DS904">
        <v>55364</v>
      </c>
      <c r="DT904" t="s">
        <v>226</v>
      </c>
      <c r="DW904">
        <v>6128128349</v>
      </c>
      <c r="DX904" t="s">
        <v>6562</v>
      </c>
      <c r="DY904" t="s">
        <v>406</v>
      </c>
      <c r="ED904" t="s">
        <v>3699</v>
      </c>
      <c r="EG904" t="s">
        <v>196</v>
      </c>
      <c r="EH904">
        <v>9529060013</v>
      </c>
      <c r="EM904" t="s">
        <v>6557</v>
      </c>
      <c r="EP904" t="s">
        <v>6558</v>
      </c>
      <c r="EQ904" t="s">
        <v>3699</v>
      </c>
      <c r="ES904">
        <v>55344</v>
      </c>
      <c r="ET904" t="s">
        <v>196</v>
      </c>
      <c r="EU904">
        <v>9529060013</v>
      </c>
    </row>
    <row r="905" spans="1:151" x14ac:dyDescent="0.2">
      <c r="A905">
        <v>25001</v>
      </c>
      <c r="B905" t="s">
        <v>4093</v>
      </c>
      <c r="C905" t="s">
        <v>6553</v>
      </c>
      <c r="D905" t="s">
        <v>1418</v>
      </c>
      <c r="E905" t="s">
        <v>6554</v>
      </c>
      <c r="F905" t="s">
        <v>3199</v>
      </c>
      <c r="G905" t="s">
        <v>172</v>
      </c>
      <c r="H905" s="1">
        <v>35845</v>
      </c>
      <c r="I905" t="s">
        <v>221</v>
      </c>
      <c r="K905" t="s">
        <v>943</v>
      </c>
      <c r="L905" t="s">
        <v>318</v>
      </c>
      <c r="M905" t="s">
        <v>306</v>
      </c>
      <c r="N905">
        <v>2018</v>
      </c>
      <c r="O905" t="s">
        <v>307</v>
      </c>
      <c r="P905" t="s">
        <v>178</v>
      </c>
      <c r="Q905" t="s">
        <v>172</v>
      </c>
      <c r="S905">
        <v>29931095</v>
      </c>
      <c r="T905" t="s">
        <v>196</v>
      </c>
      <c r="W905" t="s">
        <v>6556</v>
      </c>
      <c r="X905">
        <v>6128128349</v>
      </c>
      <c r="Y905" t="s">
        <v>186</v>
      </c>
      <c r="Z905" t="s">
        <v>282</v>
      </c>
      <c r="AA905">
        <v>2020</v>
      </c>
      <c r="AB905">
        <v>2020</v>
      </c>
      <c r="AC905" t="s">
        <v>696</v>
      </c>
      <c r="AD905" t="s">
        <v>172</v>
      </c>
      <c r="AS905">
        <v>3.87</v>
      </c>
      <c r="AT905" t="s">
        <v>188</v>
      </c>
      <c r="AU905" t="s">
        <v>189</v>
      </c>
      <c r="AV905" t="s">
        <v>190</v>
      </c>
      <c r="AW905" t="s">
        <v>952</v>
      </c>
      <c r="BM905" t="s">
        <v>193</v>
      </c>
      <c r="BN905" t="s">
        <v>2516</v>
      </c>
      <c r="BP905" t="s">
        <v>194</v>
      </c>
      <c r="BQ905" t="s">
        <v>195</v>
      </c>
      <c r="BS905">
        <v>14627</v>
      </c>
      <c r="BT905" t="s">
        <v>196</v>
      </c>
      <c r="BU905">
        <v>6129638713</v>
      </c>
      <c r="BZ905" t="s">
        <v>6557</v>
      </c>
      <c r="CC905" t="s">
        <v>6558</v>
      </c>
      <c r="CD905" t="s">
        <v>3699</v>
      </c>
      <c r="CF905">
        <v>55344</v>
      </c>
      <c r="CG905" t="s">
        <v>196</v>
      </c>
      <c r="CH905">
        <v>9529060013</v>
      </c>
      <c r="CM905" t="s">
        <v>1073</v>
      </c>
      <c r="CN905" t="s">
        <v>6559</v>
      </c>
      <c r="CP905" t="s">
        <v>194</v>
      </c>
      <c r="CQ905" t="s">
        <v>195</v>
      </c>
      <c r="CS905">
        <v>14627</v>
      </c>
      <c r="CT905" t="s">
        <v>196</v>
      </c>
      <c r="CU905">
        <v>6129638713</v>
      </c>
      <c r="DM905" t="s">
        <v>6560</v>
      </c>
      <c r="DP905" t="s">
        <v>6561</v>
      </c>
      <c r="DQ905" t="s">
        <v>3699</v>
      </c>
      <c r="DS905">
        <v>55364</v>
      </c>
      <c r="DT905" t="s">
        <v>226</v>
      </c>
      <c r="DW905">
        <v>6128128349</v>
      </c>
      <c r="DX905" t="s">
        <v>6562</v>
      </c>
      <c r="DY905" t="s">
        <v>406</v>
      </c>
      <c r="ED905" t="s">
        <v>3699</v>
      </c>
      <c r="EG905" t="s">
        <v>196</v>
      </c>
      <c r="EH905">
        <v>9529060013</v>
      </c>
      <c r="EM905" t="s">
        <v>6557</v>
      </c>
      <c r="EP905" t="s">
        <v>6558</v>
      </c>
      <c r="EQ905" t="s">
        <v>3699</v>
      </c>
      <c r="ES905">
        <v>55344</v>
      </c>
      <c r="ET905" t="s">
        <v>196</v>
      </c>
      <c r="EU905">
        <v>9529060013</v>
      </c>
    </row>
    <row r="906" spans="1:151" x14ac:dyDescent="0.2">
      <c r="A906">
        <v>40860</v>
      </c>
      <c r="B906" t="s">
        <v>6563</v>
      </c>
      <c r="C906" t="s">
        <v>6564</v>
      </c>
      <c r="D906" t="s">
        <v>6565</v>
      </c>
      <c r="E906" t="s">
        <v>6566</v>
      </c>
      <c r="F906" t="s">
        <v>171</v>
      </c>
      <c r="G906" t="str">
        <f>"0"</f>
        <v>0</v>
      </c>
      <c r="H906" s="1">
        <v>37283</v>
      </c>
      <c r="I906" t="s">
        <v>173</v>
      </c>
      <c r="K906" t="s">
        <v>1879</v>
      </c>
      <c r="L906" t="s">
        <v>1880</v>
      </c>
      <c r="M906" t="s">
        <v>255</v>
      </c>
      <c r="N906" t="s">
        <v>256</v>
      </c>
      <c r="O906" t="s">
        <v>257</v>
      </c>
      <c r="P906" t="s">
        <v>178</v>
      </c>
      <c r="Q906" t="s">
        <v>172</v>
      </c>
      <c r="S906">
        <v>31801799</v>
      </c>
      <c r="T906" t="s">
        <v>226</v>
      </c>
      <c r="Y906" t="str">
        <f>"01AS"</f>
        <v>01AS</v>
      </c>
      <c r="Z906" t="s">
        <v>227</v>
      </c>
      <c r="AA906" t="s">
        <v>320</v>
      </c>
      <c r="AB906" t="s">
        <v>321</v>
      </c>
      <c r="AC906" t="s">
        <v>6567</v>
      </c>
      <c r="AD906" t="s">
        <v>185</v>
      </c>
      <c r="AF906" t="s">
        <v>426</v>
      </c>
      <c r="AG906" t="s">
        <v>427</v>
      </c>
      <c r="AJ906" t="s">
        <v>5592</v>
      </c>
      <c r="AK906" t="s">
        <v>185</v>
      </c>
      <c r="AS906">
        <v>3.43</v>
      </c>
      <c r="AU906" t="s">
        <v>235</v>
      </c>
      <c r="AV906" t="s">
        <v>823</v>
      </c>
      <c r="AW906" t="s">
        <v>210</v>
      </c>
      <c r="BF906" t="s">
        <v>474</v>
      </c>
      <c r="BJ906" t="s">
        <v>1473</v>
      </c>
      <c r="BL906" t="s">
        <v>474</v>
      </c>
      <c r="BM906" t="s">
        <v>6568</v>
      </c>
      <c r="BN906" t="s">
        <v>239</v>
      </c>
      <c r="BO906" t="s">
        <v>6569</v>
      </c>
      <c r="BP906" t="s">
        <v>241</v>
      </c>
      <c r="BQ906" t="s">
        <v>195</v>
      </c>
      <c r="BS906">
        <v>14627</v>
      </c>
      <c r="CA906" t="s">
        <v>6570</v>
      </c>
      <c r="CD906" t="s">
        <v>195</v>
      </c>
      <c r="CM906" t="s">
        <v>6571</v>
      </c>
      <c r="CN906" t="s">
        <v>6570</v>
      </c>
      <c r="CO906" t="s">
        <v>6569</v>
      </c>
      <c r="CP906" t="s">
        <v>6572</v>
      </c>
      <c r="CQ906" t="s">
        <v>1885</v>
      </c>
      <c r="CS906" t="str">
        <f>"00769"</f>
        <v>00769</v>
      </c>
      <c r="CT906" t="s">
        <v>244</v>
      </c>
      <c r="CU906" t="s">
        <v>6573</v>
      </c>
      <c r="DM906" t="s">
        <v>6574</v>
      </c>
      <c r="DN906" t="s">
        <v>6575</v>
      </c>
      <c r="DP906" t="s">
        <v>6572</v>
      </c>
      <c r="DQ906" t="s">
        <v>3627</v>
      </c>
      <c r="DS906" t="str">
        <f>"00769"</f>
        <v>00769</v>
      </c>
      <c r="DT906" t="s">
        <v>6576</v>
      </c>
      <c r="DU906">
        <v>17879496194</v>
      </c>
      <c r="DX906" t="s">
        <v>6577</v>
      </c>
      <c r="DY906" t="s">
        <v>406</v>
      </c>
    </row>
    <row r="907" spans="1:151" x14ac:dyDescent="0.2">
      <c r="A907">
        <v>37458</v>
      </c>
      <c r="B907" t="s">
        <v>6563</v>
      </c>
      <c r="C907" t="s">
        <v>6564</v>
      </c>
      <c r="D907" t="s">
        <v>6565</v>
      </c>
      <c r="E907" t="s">
        <v>6566</v>
      </c>
      <c r="F907" t="s">
        <v>171</v>
      </c>
      <c r="G907" t="str">
        <f>"0"</f>
        <v>0</v>
      </c>
      <c r="H907" s="1">
        <v>37283</v>
      </c>
      <c r="I907" t="s">
        <v>173</v>
      </c>
      <c r="K907" t="s">
        <v>1078</v>
      </c>
      <c r="L907" t="s">
        <v>6578</v>
      </c>
      <c r="M907" t="s">
        <v>306</v>
      </c>
      <c r="N907">
        <v>2022</v>
      </c>
      <c r="O907" t="s">
        <v>782</v>
      </c>
      <c r="P907" t="s">
        <v>178</v>
      </c>
      <c r="Q907" t="s">
        <v>172</v>
      </c>
      <c r="S907">
        <v>31801799</v>
      </c>
      <c r="T907" t="s">
        <v>226</v>
      </c>
      <c r="Y907" t="str">
        <f>"01AS"</f>
        <v>01AS</v>
      </c>
      <c r="Z907" t="s">
        <v>227</v>
      </c>
      <c r="AA907" t="s">
        <v>320</v>
      </c>
      <c r="AB907" t="s">
        <v>321</v>
      </c>
      <c r="AC907" t="s">
        <v>6567</v>
      </c>
      <c r="AD907" t="s">
        <v>185</v>
      </c>
      <c r="AF907" t="s">
        <v>426</v>
      </c>
      <c r="AG907" t="s">
        <v>427</v>
      </c>
      <c r="AJ907" t="s">
        <v>5592</v>
      </c>
      <c r="AK907" t="s">
        <v>185</v>
      </c>
      <c r="AS907">
        <v>3.43</v>
      </c>
      <c r="AU907" t="s">
        <v>235</v>
      </c>
      <c r="AV907" t="s">
        <v>823</v>
      </c>
      <c r="AW907" t="s">
        <v>210</v>
      </c>
      <c r="BF907" t="s">
        <v>474</v>
      </c>
      <c r="BJ907" t="s">
        <v>1473</v>
      </c>
      <c r="BL907" t="s">
        <v>474</v>
      </c>
      <c r="BM907" t="s">
        <v>6568</v>
      </c>
      <c r="BN907" t="s">
        <v>239</v>
      </c>
      <c r="BO907" t="s">
        <v>6569</v>
      </c>
      <c r="BP907" t="s">
        <v>241</v>
      </c>
      <c r="BQ907" t="s">
        <v>195</v>
      </c>
      <c r="BS907">
        <v>14627</v>
      </c>
      <c r="CA907" t="s">
        <v>6570</v>
      </c>
      <c r="CD907" t="s">
        <v>195</v>
      </c>
      <c r="CM907" t="s">
        <v>6571</v>
      </c>
      <c r="CN907" t="s">
        <v>6570</v>
      </c>
      <c r="CO907" t="s">
        <v>6569</v>
      </c>
      <c r="CP907" t="s">
        <v>6572</v>
      </c>
      <c r="CQ907" t="s">
        <v>1885</v>
      </c>
      <c r="CS907" t="str">
        <f>"00769"</f>
        <v>00769</v>
      </c>
      <c r="CT907" t="s">
        <v>244</v>
      </c>
      <c r="CU907" t="s">
        <v>6573</v>
      </c>
      <c r="DM907" t="s">
        <v>6574</v>
      </c>
      <c r="DN907" t="s">
        <v>6575</v>
      </c>
      <c r="DP907" t="s">
        <v>6572</v>
      </c>
      <c r="DQ907" t="s">
        <v>3627</v>
      </c>
      <c r="DS907" t="str">
        <f>"00769"</f>
        <v>00769</v>
      </c>
      <c r="DT907" t="s">
        <v>6576</v>
      </c>
      <c r="DU907">
        <v>17879496194</v>
      </c>
      <c r="DX907" t="s">
        <v>6577</v>
      </c>
      <c r="DY907" t="s">
        <v>406</v>
      </c>
    </row>
    <row r="908" spans="1:151" x14ac:dyDescent="0.2">
      <c r="A908">
        <v>38704</v>
      </c>
      <c r="B908" t="s">
        <v>6579</v>
      </c>
      <c r="C908" t="s">
        <v>6580</v>
      </c>
      <c r="D908" t="s">
        <v>6581</v>
      </c>
      <c r="E908" t="s">
        <v>6582</v>
      </c>
      <c r="F908" t="s">
        <v>171</v>
      </c>
      <c r="G908" t="str">
        <f>"0"</f>
        <v>0</v>
      </c>
      <c r="H908" s="1">
        <v>37897</v>
      </c>
      <c r="I908" t="s">
        <v>173</v>
      </c>
      <c r="K908" t="s">
        <v>2766</v>
      </c>
      <c r="L908" t="s">
        <v>2767</v>
      </c>
      <c r="M908" t="s">
        <v>306</v>
      </c>
      <c r="N908">
        <v>2023</v>
      </c>
      <c r="O908" t="s">
        <v>908</v>
      </c>
      <c r="P908" t="s">
        <v>178</v>
      </c>
      <c r="Q908" t="s">
        <v>172</v>
      </c>
      <c r="S908">
        <v>32009590</v>
      </c>
      <c r="T908" t="s">
        <v>226</v>
      </c>
      <c r="Y908" t="str">
        <f>"01AS"</f>
        <v>01AS</v>
      </c>
      <c r="Z908" t="s">
        <v>499</v>
      </c>
      <c r="AA908" t="s">
        <v>320</v>
      </c>
      <c r="AB908" t="s">
        <v>321</v>
      </c>
      <c r="AC908" t="s">
        <v>5612</v>
      </c>
      <c r="AD908" t="s">
        <v>185</v>
      </c>
      <c r="AS908">
        <v>3.97</v>
      </c>
      <c r="AU908" t="s">
        <v>235</v>
      </c>
      <c r="AV908" t="s">
        <v>236</v>
      </c>
      <c r="AW908" t="s">
        <v>210</v>
      </c>
      <c r="BM908" t="s">
        <v>6583</v>
      </c>
      <c r="BN908" t="s">
        <v>239</v>
      </c>
      <c r="BO908" t="s">
        <v>6584</v>
      </c>
      <c r="BP908" t="s">
        <v>241</v>
      </c>
      <c r="BQ908" t="s">
        <v>195</v>
      </c>
      <c r="BS908">
        <v>14627</v>
      </c>
      <c r="CD908" t="s">
        <v>195</v>
      </c>
      <c r="CM908" t="s">
        <v>6585</v>
      </c>
      <c r="CO908" t="s">
        <v>6584</v>
      </c>
      <c r="CP908" t="s">
        <v>2205</v>
      </c>
      <c r="CQ908" t="s">
        <v>247</v>
      </c>
      <c r="CS908" t="s">
        <v>6586</v>
      </c>
      <c r="CT908" t="s">
        <v>244</v>
      </c>
      <c r="CU908" t="s">
        <v>6587</v>
      </c>
      <c r="DM908" t="s">
        <v>6585</v>
      </c>
      <c r="DP908" t="s">
        <v>2205</v>
      </c>
      <c r="DQ908" t="s">
        <v>195</v>
      </c>
      <c r="DS908">
        <v>14580</v>
      </c>
      <c r="DT908" t="s">
        <v>226</v>
      </c>
      <c r="DU908">
        <v>5857273457</v>
      </c>
      <c r="DX908" t="s">
        <v>6588</v>
      </c>
      <c r="DY908" t="s">
        <v>406</v>
      </c>
    </row>
    <row r="909" spans="1:151" x14ac:dyDescent="0.2">
      <c r="A909">
        <v>19198</v>
      </c>
      <c r="B909" t="s">
        <v>6589</v>
      </c>
      <c r="C909" t="s">
        <v>6590</v>
      </c>
      <c r="D909" t="s">
        <v>4583</v>
      </c>
      <c r="E909" t="s">
        <v>6591</v>
      </c>
      <c r="F909" t="s">
        <v>171</v>
      </c>
      <c r="G909" t="s">
        <v>172</v>
      </c>
      <c r="H909" s="1">
        <v>34870</v>
      </c>
      <c r="I909" t="s">
        <v>221</v>
      </c>
      <c r="K909" t="s">
        <v>1074</v>
      </c>
      <c r="L909" t="s">
        <v>3382</v>
      </c>
      <c r="M909" t="s">
        <v>306</v>
      </c>
      <c r="N909">
        <v>2016</v>
      </c>
      <c r="O909" t="s">
        <v>380</v>
      </c>
      <c r="P909" t="s">
        <v>178</v>
      </c>
      <c r="Q909" t="s">
        <v>172</v>
      </c>
      <c r="S909">
        <v>28234128</v>
      </c>
      <c r="T909" t="s">
        <v>196</v>
      </c>
      <c r="W909" t="s">
        <v>6592</v>
      </c>
      <c r="X909">
        <v>6314610685</v>
      </c>
      <c r="Y909" t="s">
        <v>186</v>
      </c>
      <c r="Z909" t="s">
        <v>282</v>
      </c>
      <c r="AA909">
        <v>2017</v>
      </c>
      <c r="AB909">
        <v>2017</v>
      </c>
      <c r="AC909" t="s">
        <v>885</v>
      </c>
      <c r="AD909" t="s">
        <v>185</v>
      </c>
      <c r="AM909" t="s">
        <v>396</v>
      </c>
      <c r="AS909">
        <v>3.08</v>
      </c>
      <c r="AT909" t="s">
        <v>188</v>
      </c>
      <c r="AU909" t="s">
        <v>189</v>
      </c>
      <c r="AV909" t="s">
        <v>190</v>
      </c>
      <c r="AW909" t="s">
        <v>264</v>
      </c>
      <c r="BM909" t="s">
        <v>6593</v>
      </c>
      <c r="BP909" t="s">
        <v>6594</v>
      </c>
      <c r="BQ909" t="s">
        <v>195</v>
      </c>
      <c r="BS909">
        <v>11940</v>
      </c>
      <c r="BT909" t="s">
        <v>196</v>
      </c>
      <c r="BU909">
        <v>6318744717</v>
      </c>
      <c r="BZ909" t="s">
        <v>6593</v>
      </c>
      <c r="CC909" t="s">
        <v>6594</v>
      </c>
      <c r="CD909" t="s">
        <v>195</v>
      </c>
      <c r="CF909">
        <v>11940</v>
      </c>
      <c r="CG909" t="s">
        <v>196</v>
      </c>
      <c r="CH909">
        <v>6318744717</v>
      </c>
      <c r="CM909" t="s">
        <v>6595</v>
      </c>
      <c r="CP909" t="s">
        <v>194</v>
      </c>
      <c r="CQ909" t="s">
        <v>195</v>
      </c>
      <c r="CS909">
        <v>14627</v>
      </c>
      <c r="CT909" t="s">
        <v>196</v>
      </c>
      <c r="CU909">
        <v>6318301236</v>
      </c>
      <c r="EM909" t="s">
        <v>6593</v>
      </c>
      <c r="EP909" t="s">
        <v>6594</v>
      </c>
      <c r="EQ909" t="s">
        <v>195</v>
      </c>
      <c r="ES909">
        <v>11940</v>
      </c>
      <c r="ET909" t="s">
        <v>196</v>
      </c>
      <c r="EU909">
        <v>6318744717</v>
      </c>
    </row>
    <row r="910" spans="1:151" x14ac:dyDescent="0.2">
      <c r="A910">
        <v>14646</v>
      </c>
      <c r="B910" t="s">
        <v>6589</v>
      </c>
      <c r="C910" t="s">
        <v>6590</v>
      </c>
      <c r="D910" t="s">
        <v>4583</v>
      </c>
      <c r="E910" t="s">
        <v>6591</v>
      </c>
      <c r="F910" t="s">
        <v>171</v>
      </c>
      <c r="G910" t="s">
        <v>172</v>
      </c>
      <c r="H910" s="1">
        <v>34870</v>
      </c>
      <c r="I910" t="s">
        <v>221</v>
      </c>
      <c r="K910" t="s">
        <v>1135</v>
      </c>
      <c r="L910" t="s">
        <v>1136</v>
      </c>
      <c r="M910" t="s">
        <v>224</v>
      </c>
      <c r="N910">
        <v>2016</v>
      </c>
      <c r="O910" t="s">
        <v>410</v>
      </c>
      <c r="P910" t="s">
        <v>178</v>
      </c>
      <c r="Q910" t="s">
        <v>172</v>
      </c>
      <c r="S910">
        <v>28234128</v>
      </c>
      <c r="T910" t="s">
        <v>196</v>
      </c>
      <c r="W910" t="s">
        <v>6592</v>
      </c>
      <c r="X910">
        <v>6314610685</v>
      </c>
      <c r="Y910" t="s">
        <v>186</v>
      </c>
      <c r="Z910" t="s">
        <v>282</v>
      </c>
      <c r="AA910">
        <v>2017</v>
      </c>
      <c r="AB910">
        <v>2017</v>
      </c>
      <c r="AC910" t="s">
        <v>885</v>
      </c>
      <c r="AD910" t="s">
        <v>185</v>
      </c>
      <c r="AM910" t="s">
        <v>396</v>
      </c>
      <c r="AS910">
        <v>3.08</v>
      </c>
      <c r="AT910" t="s">
        <v>188</v>
      </c>
      <c r="AU910" t="s">
        <v>189</v>
      </c>
      <c r="AV910" t="s">
        <v>190</v>
      </c>
      <c r="AW910" t="s">
        <v>264</v>
      </c>
      <c r="BM910" t="s">
        <v>6593</v>
      </c>
      <c r="BP910" t="s">
        <v>6594</v>
      </c>
      <c r="BQ910" t="s">
        <v>195</v>
      </c>
      <c r="BS910">
        <v>11940</v>
      </c>
      <c r="BT910" t="s">
        <v>196</v>
      </c>
      <c r="BU910">
        <v>6318744717</v>
      </c>
      <c r="BZ910" t="s">
        <v>6593</v>
      </c>
      <c r="CC910" t="s">
        <v>6594</v>
      </c>
      <c r="CD910" t="s">
        <v>195</v>
      </c>
      <c r="CF910">
        <v>11940</v>
      </c>
      <c r="CG910" t="s">
        <v>196</v>
      </c>
      <c r="CH910">
        <v>6318744717</v>
      </c>
      <c r="CM910" t="s">
        <v>6595</v>
      </c>
      <c r="CP910" t="s">
        <v>194</v>
      </c>
      <c r="CQ910" t="s">
        <v>195</v>
      </c>
      <c r="CS910">
        <v>14627</v>
      </c>
      <c r="CT910" t="s">
        <v>196</v>
      </c>
      <c r="CU910">
        <v>6318301236</v>
      </c>
      <c r="EM910" t="s">
        <v>6593</v>
      </c>
      <c r="EP910" t="s">
        <v>6594</v>
      </c>
      <c r="EQ910" t="s">
        <v>195</v>
      </c>
      <c r="ES910">
        <v>11940</v>
      </c>
      <c r="ET910" t="s">
        <v>196</v>
      </c>
      <c r="EU910">
        <v>6318744717</v>
      </c>
    </row>
    <row r="911" spans="1:151" x14ac:dyDescent="0.2">
      <c r="A911">
        <v>28112</v>
      </c>
      <c r="B911" t="s">
        <v>6596</v>
      </c>
      <c r="C911" t="s">
        <v>6597</v>
      </c>
      <c r="D911" t="s">
        <v>4839</v>
      </c>
      <c r="E911" t="s">
        <v>6598</v>
      </c>
      <c r="F911" t="s">
        <v>171</v>
      </c>
      <c r="G911" t="s">
        <v>172</v>
      </c>
      <c r="H911" s="1">
        <v>35529</v>
      </c>
      <c r="I911" t="s">
        <v>173</v>
      </c>
      <c r="K911" t="s">
        <v>2448</v>
      </c>
      <c r="L911" t="s">
        <v>2449</v>
      </c>
      <c r="M911" t="s">
        <v>176</v>
      </c>
      <c r="N911">
        <v>2020</v>
      </c>
      <c r="O911" t="s">
        <v>978</v>
      </c>
      <c r="P911" t="s">
        <v>979</v>
      </c>
      <c r="Q911" t="s">
        <v>172</v>
      </c>
      <c r="S911">
        <v>30798755</v>
      </c>
      <c r="T911" t="s">
        <v>6599</v>
      </c>
      <c r="U911" t="s">
        <v>424</v>
      </c>
      <c r="Y911" t="str">
        <f>"01AS"</f>
        <v>01AS</v>
      </c>
      <c r="Z911" t="s">
        <v>227</v>
      </c>
      <c r="AA911" t="s">
        <v>320</v>
      </c>
      <c r="AB911" t="s">
        <v>321</v>
      </c>
      <c r="AC911" t="s">
        <v>656</v>
      </c>
      <c r="AD911" t="s">
        <v>185</v>
      </c>
      <c r="AE911" t="s">
        <v>425</v>
      </c>
      <c r="AS911">
        <v>3.25</v>
      </c>
      <c r="AT911" t="s">
        <v>429</v>
      </c>
      <c r="AU911" t="s">
        <v>235</v>
      </c>
      <c r="AV911" t="s">
        <v>236</v>
      </c>
      <c r="AW911" t="s">
        <v>430</v>
      </c>
      <c r="BM911" t="s">
        <v>6600</v>
      </c>
      <c r="BN911" t="s">
        <v>239</v>
      </c>
      <c r="BO911" t="s">
        <v>6601</v>
      </c>
      <c r="BP911" t="s">
        <v>241</v>
      </c>
      <c r="BQ911" t="s">
        <v>195</v>
      </c>
      <c r="BS911">
        <v>14627</v>
      </c>
      <c r="CD911" t="s">
        <v>195</v>
      </c>
      <c r="CM911" t="s">
        <v>6602</v>
      </c>
      <c r="CO911" t="s">
        <v>6601</v>
      </c>
      <c r="CP911" t="s">
        <v>6603</v>
      </c>
      <c r="CQ911" t="s">
        <v>4882</v>
      </c>
      <c r="CS911">
        <v>50401</v>
      </c>
      <c r="CT911" t="s">
        <v>6599</v>
      </c>
      <c r="CU911" t="s">
        <v>6604</v>
      </c>
    </row>
    <row r="912" spans="1:151" x14ac:dyDescent="0.2">
      <c r="A912">
        <v>27736</v>
      </c>
      <c r="B912" t="s">
        <v>6596</v>
      </c>
      <c r="C912" t="s">
        <v>6597</v>
      </c>
      <c r="D912" t="s">
        <v>4839</v>
      </c>
      <c r="E912" t="s">
        <v>6598</v>
      </c>
      <c r="F912" t="s">
        <v>171</v>
      </c>
      <c r="G912" t="s">
        <v>172</v>
      </c>
      <c r="H912" s="1">
        <v>35529</v>
      </c>
      <c r="I912" t="s">
        <v>173</v>
      </c>
      <c r="K912" t="s">
        <v>439</v>
      </c>
      <c r="L912" t="s">
        <v>175</v>
      </c>
      <c r="M912" t="s">
        <v>224</v>
      </c>
      <c r="N912">
        <v>2019</v>
      </c>
      <c r="O912" t="s">
        <v>279</v>
      </c>
      <c r="P912" t="s">
        <v>178</v>
      </c>
      <c r="Q912" t="s">
        <v>172</v>
      </c>
      <c r="S912">
        <v>30798755</v>
      </c>
      <c r="T912" t="s">
        <v>6599</v>
      </c>
      <c r="U912" t="s">
        <v>424</v>
      </c>
      <c r="Y912" t="str">
        <f>"01AS"</f>
        <v>01AS</v>
      </c>
      <c r="Z912" t="s">
        <v>227</v>
      </c>
      <c r="AA912" t="s">
        <v>320</v>
      </c>
      <c r="AB912" t="s">
        <v>321</v>
      </c>
      <c r="AC912" t="s">
        <v>656</v>
      </c>
      <c r="AD912" t="s">
        <v>185</v>
      </c>
      <c r="AE912" t="s">
        <v>425</v>
      </c>
      <c r="AS912">
        <v>3.25</v>
      </c>
      <c r="AT912" t="s">
        <v>429</v>
      </c>
      <c r="AU912" t="s">
        <v>235</v>
      </c>
      <c r="AV912" t="s">
        <v>236</v>
      </c>
      <c r="AW912" t="s">
        <v>430</v>
      </c>
      <c r="BM912" t="s">
        <v>6600</v>
      </c>
      <c r="BN912" t="s">
        <v>239</v>
      </c>
      <c r="BO912" t="s">
        <v>6601</v>
      </c>
      <c r="BP912" t="s">
        <v>241</v>
      </c>
      <c r="BQ912" t="s">
        <v>195</v>
      </c>
      <c r="BS912">
        <v>14627</v>
      </c>
      <c r="CD912" t="s">
        <v>195</v>
      </c>
      <c r="CM912" t="s">
        <v>6602</v>
      </c>
      <c r="CO912" t="s">
        <v>6601</v>
      </c>
      <c r="CP912" t="s">
        <v>6603</v>
      </c>
      <c r="CQ912" t="s">
        <v>4882</v>
      </c>
      <c r="CS912">
        <v>50401</v>
      </c>
      <c r="CT912" t="s">
        <v>6599</v>
      </c>
      <c r="CU912" t="s">
        <v>6604</v>
      </c>
    </row>
    <row r="913" spans="1:151" x14ac:dyDescent="0.2">
      <c r="A913">
        <v>25342</v>
      </c>
      <c r="B913" t="s">
        <v>6596</v>
      </c>
      <c r="C913" t="s">
        <v>6597</v>
      </c>
      <c r="D913" t="s">
        <v>4839</v>
      </c>
      <c r="E913" t="s">
        <v>6598</v>
      </c>
      <c r="F913" t="s">
        <v>171</v>
      </c>
      <c r="G913" t="s">
        <v>172</v>
      </c>
      <c r="H913" s="1">
        <v>35529</v>
      </c>
      <c r="I913" t="s">
        <v>173</v>
      </c>
      <c r="K913" t="s">
        <v>1552</v>
      </c>
      <c r="L913" t="s">
        <v>633</v>
      </c>
      <c r="M913" t="s">
        <v>205</v>
      </c>
      <c r="N913">
        <v>2018</v>
      </c>
      <c r="O913" t="s">
        <v>1553</v>
      </c>
      <c r="P913" t="s">
        <v>178</v>
      </c>
      <c r="Q913" t="s">
        <v>172</v>
      </c>
      <c r="S913">
        <v>30798755</v>
      </c>
      <c r="T913" t="s">
        <v>6599</v>
      </c>
      <c r="U913" t="s">
        <v>424</v>
      </c>
      <c r="Y913" t="str">
        <f>"01AS"</f>
        <v>01AS</v>
      </c>
      <c r="Z913" t="s">
        <v>227</v>
      </c>
      <c r="AA913" t="s">
        <v>320</v>
      </c>
      <c r="AB913" t="s">
        <v>321</v>
      </c>
      <c r="AC913" t="s">
        <v>656</v>
      </c>
      <c r="AD913" t="s">
        <v>185</v>
      </c>
      <c r="AE913" t="s">
        <v>425</v>
      </c>
      <c r="AS913">
        <v>3.25</v>
      </c>
      <c r="AT913" t="s">
        <v>429</v>
      </c>
      <c r="AU913" t="s">
        <v>235</v>
      </c>
      <c r="AV913" t="s">
        <v>236</v>
      </c>
      <c r="AW913" t="s">
        <v>430</v>
      </c>
      <c r="BM913" t="s">
        <v>6600</v>
      </c>
      <c r="BN913" t="s">
        <v>239</v>
      </c>
      <c r="BO913" t="s">
        <v>6601</v>
      </c>
      <c r="BP913" t="s">
        <v>241</v>
      </c>
      <c r="BQ913" t="s">
        <v>195</v>
      </c>
      <c r="BS913">
        <v>14627</v>
      </c>
      <c r="CD913" t="s">
        <v>195</v>
      </c>
      <c r="CM913" t="s">
        <v>6602</v>
      </c>
      <c r="CO913" t="s">
        <v>6601</v>
      </c>
      <c r="CP913" t="s">
        <v>6603</v>
      </c>
      <c r="CQ913" t="s">
        <v>4882</v>
      </c>
      <c r="CS913">
        <v>50401</v>
      </c>
      <c r="CT913" t="s">
        <v>6599</v>
      </c>
      <c r="CU913" t="s">
        <v>6604</v>
      </c>
    </row>
    <row r="914" spans="1:151" x14ac:dyDescent="0.2">
      <c r="A914">
        <v>25865</v>
      </c>
      <c r="B914" t="s">
        <v>6605</v>
      </c>
      <c r="C914" t="s">
        <v>6606</v>
      </c>
      <c r="E914" t="s">
        <v>6607</v>
      </c>
      <c r="F914" t="s">
        <v>171</v>
      </c>
      <c r="K914" t="s">
        <v>6608</v>
      </c>
      <c r="M914" t="s">
        <v>306</v>
      </c>
      <c r="N914">
        <v>2014</v>
      </c>
      <c r="O914" t="s">
        <v>591</v>
      </c>
      <c r="P914" t="s">
        <v>178</v>
      </c>
      <c r="Q914" t="s">
        <v>172</v>
      </c>
    </row>
    <row r="915" spans="1:151" x14ac:dyDescent="0.2">
      <c r="A915">
        <v>20928</v>
      </c>
      <c r="B915" t="s">
        <v>6609</v>
      </c>
      <c r="C915" t="s">
        <v>6610</v>
      </c>
      <c r="D915" t="s">
        <v>6611</v>
      </c>
      <c r="E915" t="s">
        <v>6612</v>
      </c>
      <c r="F915" t="s">
        <v>171</v>
      </c>
      <c r="G915" t="s">
        <v>172</v>
      </c>
      <c r="H915" s="1">
        <v>34871</v>
      </c>
      <c r="I915" t="s">
        <v>221</v>
      </c>
      <c r="K915" t="s">
        <v>2015</v>
      </c>
      <c r="L915" t="s">
        <v>2016</v>
      </c>
      <c r="M915" t="s">
        <v>306</v>
      </c>
      <c r="N915">
        <v>2017</v>
      </c>
      <c r="O915" t="s">
        <v>646</v>
      </c>
      <c r="P915" t="s">
        <v>178</v>
      </c>
      <c r="Q915" t="s">
        <v>172</v>
      </c>
      <c r="S915">
        <v>29440238</v>
      </c>
      <c r="T915" t="s">
        <v>6613</v>
      </c>
      <c r="U915" t="s">
        <v>180</v>
      </c>
      <c r="V915" s="2">
        <v>43604</v>
      </c>
      <c r="W915" t="s">
        <v>6614</v>
      </c>
      <c r="X915">
        <v>5853092664</v>
      </c>
      <c r="Y915" t="s">
        <v>186</v>
      </c>
      <c r="Z915" t="s">
        <v>282</v>
      </c>
      <c r="AA915">
        <v>2019</v>
      </c>
      <c r="AB915">
        <v>2019</v>
      </c>
      <c r="AC915" t="s">
        <v>1950</v>
      </c>
      <c r="AD915" t="s">
        <v>185</v>
      </c>
      <c r="AM915" t="s">
        <v>5117</v>
      </c>
      <c r="AN915" t="s">
        <v>187</v>
      </c>
      <c r="AS915">
        <v>3.39</v>
      </c>
      <c r="AT915" t="s">
        <v>188</v>
      </c>
      <c r="AU915" t="s">
        <v>189</v>
      </c>
      <c r="AV915" t="s">
        <v>190</v>
      </c>
      <c r="AW915" t="s">
        <v>191</v>
      </c>
      <c r="BM915" t="s">
        <v>6615</v>
      </c>
      <c r="BN915" t="s">
        <v>487</v>
      </c>
      <c r="BP915" t="s">
        <v>194</v>
      </c>
      <c r="BQ915" t="s">
        <v>195</v>
      </c>
      <c r="BS915">
        <v>14627</v>
      </c>
      <c r="BT915" t="s">
        <v>196</v>
      </c>
      <c r="BU915">
        <v>5852872032</v>
      </c>
      <c r="CM915" t="s">
        <v>6616</v>
      </c>
      <c r="CN915" t="s">
        <v>487</v>
      </c>
      <c r="CP915" t="s">
        <v>194</v>
      </c>
      <c r="CQ915" t="s">
        <v>195</v>
      </c>
      <c r="CS915">
        <v>14627</v>
      </c>
      <c r="CT915" t="s">
        <v>196</v>
      </c>
      <c r="CU915">
        <v>5852872032</v>
      </c>
    </row>
    <row r="916" spans="1:151" x14ac:dyDescent="0.2">
      <c r="A916">
        <v>42118</v>
      </c>
      <c r="B916" t="s">
        <v>6617</v>
      </c>
      <c r="C916" t="s">
        <v>6618</v>
      </c>
      <c r="D916" t="s">
        <v>917</v>
      </c>
      <c r="E916" t="s">
        <v>6619</v>
      </c>
      <c r="F916" t="s">
        <v>171</v>
      </c>
      <c r="G916" t="str">
        <f>"0"</f>
        <v>0</v>
      </c>
      <c r="H916" s="1">
        <v>37421</v>
      </c>
      <c r="I916" t="s">
        <v>221</v>
      </c>
      <c r="K916" t="s">
        <v>453</v>
      </c>
      <c r="L916" t="s">
        <v>2757</v>
      </c>
      <c r="M916" t="s">
        <v>205</v>
      </c>
      <c r="N916">
        <v>2024</v>
      </c>
      <c r="O916" t="s">
        <v>2271</v>
      </c>
      <c r="P916" t="s">
        <v>178</v>
      </c>
      <c r="Q916" t="s">
        <v>172</v>
      </c>
      <c r="S916">
        <v>31845595</v>
      </c>
      <c r="T916" t="s">
        <v>226</v>
      </c>
      <c r="Y916" t="str">
        <f>"04HSEAS"</f>
        <v>04HSEAS</v>
      </c>
      <c r="Z916" t="s">
        <v>499</v>
      </c>
      <c r="AA916" t="s">
        <v>320</v>
      </c>
      <c r="AB916" t="s">
        <v>321</v>
      </c>
      <c r="AC916" t="s">
        <v>1868</v>
      </c>
      <c r="AD916" t="s">
        <v>185</v>
      </c>
      <c r="AM916" t="s">
        <v>1004</v>
      </c>
      <c r="AS916">
        <v>3.9</v>
      </c>
      <c r="AU916" t="s">
        <v>6620</v>
      </c>
      <c r="AV916" t="s">
        <v>236</v>
      </c>
      <c r="AW916" t="s">
        <v>264</v>
      </c>
      <c r="BM916" t="s">
        <v>6621</v>
      </c>
      <c r="BN916" t="s">
        <v>239</v>
      </c>
      <c r="BO916" t="s">
        <v>6622</v>
      </c>
      <c r="BP916" t="s">
        <v>241</v>
      </c>
      <c r="BQ916" t="s">
        <v>195</v>
      </c>
      <c r="BS916">
        <v>14627</v>
      </c>
      <c r="CD916" t="s">
        <v>195</v>
      </c>
      <c r="CM916" t="s">
        <v>6623</v>
      </c>
      <c r="CO916" t="s">
        <v>6622</v>
      </c>
      <c r="CP916" t="s">
        <v>6624</v>
      </c>
      <c r="CQ916" t="s">
        <v>571</v>
      </c>
      <c r="CS916" t="s">
        <v>6625</v>
      </c>
      <c r="CT916" t="s">
        <v>244</v>
      </c>
      <c r="CU916" t="s">
        <v>6626</v>
      </c>
    </row>
    <row r="917" spans="1:151" x14ac:dyDescent="0.2">
      <c r="A917">
        <v>24835</v>
      </c>
      <c r="B917" t="s">
        <v>2567</v>
      </c>
      <c r="C917" t="s">
        <v>6627</v>
      </c>
      <c r="D917" t="s">
        <v>1792</v>
      </c>
      <c r="E917" t="s">
        <v>6628</v>
      </c>
      <c r="F917" t="s">
        <v>171</v>
      </c>
      <c r="G917" t="s">
        <v>172</v>
      </c>
      <c r="H917" s="1">
        <v>36060</v>
      </c>
      <c r="I917" t="s">
        <v>173</v>
      </c>
      <c r="K917" t="s">
        <v>222</v>
      </c>
      <c r="L917" t="s">
        <v>223</v>
      </c>
      <c r="M917" t="s">
        <v>224</v>
      </c>
      <c r="N917">
        <v>2018</v>
      </c>
      <c r="O917" t="s">
        <v>354</v>
      </c>
      <c r="P917" t="s">
        <v>178</v>
      </c>
      <c r="Q917" t="s">
        <v>172</v>
      </c>
      <c r="S917">
        <v>30602298</v>
      </c>
      <c r="T917" t="s">
        <v>196</v>
      </c>
      <c r="W917" t="s">
        <v>6629</v>
      </c>
      <c r="X917">
        <v>9015695745</v>
      </c>
      <c r="Y917" t="s">
        <v>186</v>
      </c>
      <c r="Z917" t="s">
        <v>282</v>
      </c>
      <c r="AA917">
        <v>2021</v>
      </c>
      <c r="AB917">
        <v>2021</v>
      </c>
      <c r="AC917" t="s">
        <v>636</v>
      </c>
      <c r="AD917" t="s">
        <v>172</v>
      </c>
      <c r="AS917">
        <v>3.48</v>
      </c>
      <c r="AT917" t="s">
        <v>188</v>
      </c>
      <c r="AU917" t="s">
        <v>189</v>
      </c>
      <c r="AV917" t="s">
        <v>190</v>
      </c>
      <c r="AW917" t="s">
        <v>264</v>
      </c>
      <c r="BM917" t="s">
        <v>6630</v>
      </c>
      <c r="BN917" t="s">
        <v>193</v>
      </c>
      <c r="BP917" t="s">
        <v>194</v>
      </c>
      <c r="BQ917" t="s">
        <v>195</v>
      </c>
      <c r="BS917">
        <v>14627</v>
      </c>
      <c r="BT917" t="s">
        <v>196</v>
      </c>
      <c r="BU917">
        <v>9015695745</v>
      </c>
      <c r="BZ917" t="s">
        <v>6631</v>
      </c>
      <c r="CC917" t="s">
        <v>6632</v>
      </c>
      <c r="CD917" t="s">
        <v>1039</v>
      </c>
      <c r="CF917">
        <v>38053</v>
      </c>
      <c r="CG917" t="s">
        <v>196</v>
      </c>
      <c r="CH917">
        <v>9015690956</v>
      </c>
      <c r="CM917" t="s">
        <v>6633</v>
      </c>
      <c r="CP917" t="s">
        <v>194</v>
      </c>
      <c r="CQ917" t="s">
        <v>195</v>
      </c>
      <c r="CS917">
        <v>14611</v>
      </c>
      <c r="CT917" t="s">
        <v>196</v>
      </c>
      <c r="CU917">
        <v>9015690956</v>
      </c>
      <c r="ED917" t="s">
        <v>1039</v>
      </c>
      <c r="EG917" t="s">
        <v>196</v>
      </c>
      <c r="EH917">
        <v>9015690956</v>
      </c>
      <c r="EM917" t="s">
        <v>6631</v>
      </c>
      <c r="EP917" t="s">
        <v>6632</v>
      </c>
      <c r="EQ917" t="s">
        <v>1039</v>
      </c>
      <c r="ES917">
        <v>38053</v>
      </c>
      <c r="ET917" t="s">
        <v>196</v>
      </c>
      <c r="EU917">
        <v>9015690956</v>
      </c>
    </row>
    <row r="918" spans="1:151" x14ac:dyDescent="0.2">
      <c r="A918">
        <v>29786</v>
      </c>
      <c r="B918" t="s">
        <v>3505</v>
      </c>
      <c r="C918" t="s">
        <v>6634</v>
      </c>
      <c r="D918" t="s">
        <v>6589</v>
      </c>
      <c r="E918" t="s">
        <v>6635</v>
      </c>
      <c r="F918" t="s">
        <v>3199</v>
      </c>
      <c r="G918" t="s">
        <v>172</v>
      </c>
      <c r="H918" s="1">
        <v>36418</v>
      </c>
      <c r="I918" t="s">
        <v>221</v>
      </c>
      <c r="K918" t="s">
        <v>5057</v>
      </c>
      <c r="L918" t="s">
        <v>516</v>
      </c>
      <c r="M918" t="s">
        <v>176</v>
      </c>
      <c r="N918">
        <v>2020</v>
      </c>
      <c r="O918" t="s">
        <v>978</v>
      </c>
      <c r="P918" t="s">
        <v>979</v>
      </c>
      <c r="Q918" t="s">
        <v>172</v>
      </c>
      <c r="S918">
        <v>30798557</v>
      </c>
      <c r="T918" t="s">
        <v>226</v>
      </c>
      <c r="Y918" t="str">
        <f>"01AS"</f>
        <v>01AS</v>
      </c>
      <c r="Z918" t="s">
        <v>227</v>
      </c>
      <c r="AA918" t="s">
        <v>228</v>
      </c>
      <c r="AB918" t="s">
        <v>229</v>
      </c>
      <c r="AC918" t="s">
        <v>425</v>
      </c>
      <c r="AD918" t="s">
        <v>185</v>
      </c>
      <c r="AS918">
        <v>3.75</v>
      </c>
      <c r="AT918" t="s">
        <v>1261</v>
      </c>
      <c r="AU918" t="s">
        <v>235</v>
      </c>
      <c r="AV918" t="s">
        <v>6636</v>
      </c>
      <c r="AW918" t="s">
        <v>264</v>
      </c>
      <c r="BM918" t="s">
        <v>5173</v>
      </c>
      <c r="BN918" t="s">
        <v>239</v>
      </c>
      <c r="BO918" t="s">
        <v>6637</v>
      </c>
      <c r="BP918" t="s">
        <v>241</v>
      </c>
      <c r="BQ918" t="s">
        <v>195</v>
      </c>
      <c r="BS918">
        <v>14627</v>
      </c>
      <c r="CD918" t="s">
        <v>195</v>
      </c>
      <c r="CM918" t="s">
        <v>6638</v>
      </c>
      <c r="CO918" t="s">
        <v>6637</v>
      </c>
      <c r="CP918" t="s">
        <v>6639</v>
      </c>
      <c r="CQ918" t="s">
        <v>247</v>
      </c>
      <c r="CS918">
        <v>11787</v>
      </c>
      <c r="CT918" t="s">
        <v>244</v>
      </c>
      <c r="CU918" t="s">
        <v>6640</v>
      </c>
    </row>
    <row r="919" spans="1:151" x14ac:dyDescent="0.2">
      <c r="A919">
        <v>19694</v>
      </c>
      <c r="B919" t="s">
        <v>3705</v>
      </c>
      <c r="C919" t="s">
        <v>6641</v>
      </c>
      <c r="E919" t="s">
        <v>6642</v>
      </c>
      <c r="F919" t="s">
        <v>6643</v>
      </c>
      <c r="G919" t="s">
        <v>172</v>
      </c>
      <c r="H919" s="1">
        <v>34957</v>
      </c>
      <c r="I919" t="s">
        <v>221</v>
      </c>
      <c r="K919" t="s">
        <v>1078</v>
      </c>
      <c r="L919" t="s">
        <v>6644</v>
      </c>
      <c r="M919" t="s">
        <v>176</v>
      </c>
      <c r="N919">
        <v>2017</v>
      </c>
      <c r="O919" t="s">
        <v>177</v>
      </c>
      <c r="P919" t="s">
        <v>178</v>
      </c>
      <c r="Q919" t="s">
        <v>172</v>
      </c>
      <c r="S919">
        <v>28711636</v>
      </c>
      <c r="T919" t="s">
        <v>196</v>
      </c>
      <c r="W919" t="s">
        <v>6645</v>
      </c>
      <c r="X919">
        <v>6176970922</v>
      </c>
      <c r="Y919" t="s">
        <v>186</v>
      </c>
      <c r="Z919" t="s">
        <v>282</v>
      </c>
      <c r="AA919">
        <v>2018</v>
      </c>
      <c r="AB919">
        <v>2018</v>
      </c>
      <c r="AC919" t="s">
        <v>857</v>
      </c>
      <c r="AD919" t="s">
        <v>185</v>
      </c>
      <c r="AM919" t="s">
        <v>396</v>
      </c>
      <c r="AS919">
        <v>3.85</v>
      </c>
      <c r="AT919" t="s">
        <v>188</v>
      </c>
      <c r="AU919" t="s">
        <v>189</v>
      </c>
      <c r="AV919" t="s">
        <v>190</v>
      </c>
      <c r="AW919" t="s">
        <v>264</v>
      </c>
      <c r="BM919" t="s">
        <v>6646</v>
      </c>
      <c r="BN919" t="s">
        <v>193</v>
      </c>
      <c r="BP919" t="s">
        <v>194</v>
      </c>
      <c r="BQ919" t="s">
        <v>195</v>
      </c>
      <c r="BS919">
        <v>14627</v>
      </c>
      <c r="BT919" t="s">
        <v>196</v>
      </c>
      <c r="BU919">
        <v>7819279063</v>
      </c>
      <c r="BZ919" t="s">
        <v>6647</v>
      </c>
      <c r="CC919" t="s">
        <v>6648</v>
      </c>
      <c r="CD919" t="s">
        <v>401</v>
      </c>
      <c r="CF919" t="str">
        <f>"02050"</f>
        <v>02050</v>
      </c>
      <c r="CG919" t="s">
        <v>196</v>
      </c>
      <c r="CH919">
        <v>7819279063</v>
      </c>
      <c r="CM919" t="s">
        <v>6649</v>
      </c>
      <c r="CP919" t="s">
        <v>194</v>
      </c>
      <c r="CQ919" t="s">
        <v>195</v>
      </c>
      <c r="CS919">
        <v>14621</v>
      </c>
      <c r="CT919" t="s">
        <v>196</v>
      </c>
      <c r="CU919">
        <v>7819279063</v>
      </c>
      <c r="ED919" t="s">
        <v>401</v>
      </c>
      <c r="EG919" t="s">
        <v>196</v>
      </c>
      <c r="EH919">
        <v>7819279063</v>
      </c>
      <c r="EM919" t="s">
        <v>6647</v>
      </c>
      <c r="EP919" t="s">
        <v>6648</v>
      </c>
      <c r="EQ919" t="s">
        <v>401</v>
      </c>
      <c r="ES919" t="str">
        <f>"02050"</f>
        <v>02050</v>
      </c>
      <c r="ET919" t="s">
        <v>196</v>
      </c>
      <c r="EU919">
        <v>7819279063</v>
      </c>
    </row>
    <row r="920" spans="1:151" x14ac:dyDescent="0.2">
      <c r="A920">
        <v>25936</v>
      </c>
      <c r="B920" t="s">
        <v>6650</v>
      </c>
      <c r="C920" t="s">
        <v>6651</v>
      </c>
      <c r="E920" t="s">
        <v>6652</v>
      </c>
      <c r="F920" t="s">
        <v>171</v>
      </c>
      <c r="K920" t="s">
        <v>6653</v>
      </c>
      <c r="M920" t="s">
        <v>306</v>
      </c>
      <c r="N920">
        <v>2014</v>
      </c>
      <c r="O920" t="s">
        <v>591</v>
      </c>
      <c r="P920" t="s">
        <v>178</v>
      </c>
      <c r="Q920" t="s">
        <v>172</v>
      </c>
    </row>
    <row r="921" spans="1:151" x14ac:dyDescent="0.2">
      <c r="A921">
        <v>29842</v>
      </c>
      <c r="B921" t="s">
        <v>2416</v>
      </c>
      <c r="C921" t="s">
        <v>6654</v>
      </c>
      <c r="D921" t="s">
        <v>940</v>
      </c>
      <c r="E921" t="s">
        <v>6655</v>
      </c>
      <c r="F921" t="s">
        <v>171</v>
      </c>
      <c r="G921" t="s">
        <v>172</v>
      </c>
      <c r="H921" s="1">
        <v>36316</v>
      </c>
      <c r="I921" t="s">
        <v>221</v>
      </c>
      <c r="K921" t="s">
        <v>6656</v>
      </c>
      <c r="L921" t="s">
        <v>1689</v>
      </c>
      <c r="M921" t="s">
        <v>176</v>
      </c>
      <c r="N921">
        <v>2020</v>
      </c>
      <c r="O921" t="s">
        <v>978</v>
      </c>
      <c r="P921" t="s">
        <v>979</v>
      </c>
      <c r="Q921" t="s">
        <v>172</v>
      </c>
      <c r="S921">
        <v>30660021</v>
      </c>
      <c r="T921" t="s">
        <v>196</v>
      </c>
      <c r="W921" t="s">
        <v>6657</v>
      </c>
      <c r="X921">
        <v>5057105011</v>
      </c>
      <c r="Y921" t="s">
        <v>186</v>
      </c>
      <c r="Z921" t="s">
        <v>183</v>
      </c>
      <c r="AA921">
        <v>2021</v>
      </c>
      <c r="AB921">
        <v>2021</v>
      </c>
      <c r="AC921" t="s">
        <v>184</v>
      </c>
      <c r="AD921" t="s">
        <v>172</v>
      </c>
      <c r="AS921">
        <v>3</v>
      </c>
      <c r="AT921" t="s">
        <v>188</v>
      </c>
      <c r="AU921" t="s">
        <v>189</v>
      </c>
      <c r="AV921" t="s">
        <v>190</v>
      </c>
      <c r="AW921" t="s">
        <v>237</v>
      </c>
      <c r="BA921" t="s">
        <v>6658</v>
      </c>
      <c r="BM921" t="s">
        <v>6659</v>
      </c>
      <c r="BN921" t="s">
        <v>193</v>
      </c>
      <c r="BP921" t="s">
        <v>194</v>
      </c>
      <c r="BQ921" t="s">
        <v>195</v>
      </c>
      <c r="BS921">
        <v>14627</v>
      </c>
      <c r="BT921" t="s">
        <v>196</v>
      </c>
      <c r="BU921">
        <v>5053064736</v>
      </c>
      <c r="BZ921" t="s">
        <v>6660</v>
      </c>
      <c r="CC921" t="s">
        <v>6661</v>
      </c>
      <c r="CD921" t="s">
        <v>6662</v>
      </c>
      <c r="CF921">
        <v>87123</v>
      </c>
      <c r="CG921" t="s">
        <v>196</v>
      </c>
      <c r="CH921" t="s">
        <v>6663</v>
      </c>
      <c r="CM921" t="s">
        <v>6664</v>
      </c>
      <c r="CP921" t="s">
        <v>194</v>
      </c>
      <c r="CQ921" t="s">
        <v>195</v>
      </c>
      <c r="CS921">
        <v>14620</v>
      </c>
      <c r="CT921" t="s">
        <v>196</v>
      </c>
      <c r="CU921">
        <v>5053064736</v>
      </c>
      <c r="ED921" t="s">
        <v>6662</v>
      </c>
      <c r="EG921" t="s">
        <v>196</v>
      </c>
      <c r="EH921" t="s">
        <v>6663</v>
      </c>
      <c r="EM921" t="s">
        <v>6660</v>
      </c>
      <c r="EP921" t="s">
        <v>6661</v>
      </c>
      <c r="EQ921" t="s">
        <v>6662</v>
      </c>
      <c r="ES921">
        <v>87123</v>
      </c>
      <c r="ET921" t="s">
        <v>196</v>
      </c>
      <c r="EU921" t="s">
        <v>6663</v>
      </c>
    </row>
    <row r="922" spans="1:151" x14ac:dyDescent="0.2">
      <c r="A922">
        <v>29841</v>
      </c>
      <c r="B922" t="s">
        <v>6009</v>
      </c>
      <c r="C922" t="s">
        <v>6654</v>
      </c>
      <c r="D922" t="s">
        <v>940</v>
      </c>
      <c r="E922" t="s">
        <v>6665</v>
      </c>
      <c r="F922" t="s">
        <v>171</v>
      </c>
      <c r="G922" t="s">
        <v>172</v>
      </c>
      <c r="H922" s="1">
        <v>36316</v>
      </c>
      <c r="I922" t="s">
        <v>221</v>
      </c>
      <c r="K922" t="s">
        <v>6656</v>
      </c>
      <c r="L922" t="s">
        <v>1689</v>
      </c>
      <c r="M922" t="s">
        <v>176</v>
      </c>
      <c r="N922">
        <v>2020</v>
      </c>
      <c r="O922" t="s">
        <v>978</v>
      </c>
      <c r="P922" t="s">
        <v>979</v>
      </c>
      <c r="Q922" t="s">
        <v>172</v>
      </c>
      <c r="S922">
        <v>30672475</v>
      </c>
      <c r="T922" t="s">
        <v>196</v>
      </c>
      <c r="W922" t="s">
        <v>6657</v>
      </c>
      <c r="X922">
        <v>5057105011</v>
      </c>
      <c r="Y922" t="s">
        <v>186</v>
      </c>
      <c r="Z922" t="s">
        <v>183</v>
      </c>
      <c r="AA922">
        <v>2021</v>
      </c>
      <c r="AB922">
        <v>2021</v>
      </c>
      <c r="AC922" t="s">
        <v>184</v>
      </c>
      <c r="AD922" t="s">
        <v>172</v>
      </c>
      <c r="AS922">
        <v>3.22</v>
      </c>
      <c r="AT922" t="s">
        <v>188</v>
      </c>
      <c r="AU922" t="s">
        <v>189</v>
      </c>
      <c r="AV922" t="s">
        <v>190</v>
      </c>
      <c r="AW922" t="s">
        <v>952</v>
      </c>
      <c r="BM922" t="s">
        <v>6666</v>
      </c>
      <c r="BN922" t="s">
        <v>193</v>
      </c>
      <c r="BP922" t="s">
        <v>194</v>
      </c>
      <c r="BQ922" t="s">
        <v>195</v>
      </c>
      <c r="BS922">
        <v>14627</v>
      </c>
      <c r="BT922" t="s">
        <v>196</v>
      </c>
      <c r="BU922">
        <v>5053068366</v>
      </c>
      <c r="BZ922" t="s">
        <v>6667</v>
      </c>
      <c r="CC922" t="s">
        <v>6661</v>
      </c>
      <c r="CD922" t="s">
        <v>6662</v>
      </c>
      <c r="CF922">
        <v>87123</v>
      </c>
      <c r="CG922" t="s">
        <v>196</v>
      </c>
      <c r="CH922">
        <v>5057105011</v>
      </c>
      <c r="CM922" t="s">
        <v>6668</v>
      </c>
      <c r="CP922" t="s">
        <v>194</v>
      </c>
      <c r="CQ922" t="s">
        <v>195</v>
      </c>
      <c r="CS922">
        <v>14627</v>
      </c>
      <c r="CT922" t="s">
        <v>196</v>
      </c>
      <c r="CU922">
        <v>5053068366</v>
      </c>
      <c r="ED922" t="s">
        <v>6662</v>
      </c>
      <c r="EG922" t="s">
        <v>196</v>
      </c>
      <c r="EH922">
        <v>5057105011</v>
      </c>
      <c r="EM922" t="s">
        <v>6667</v>
      </c>
      <c r="EP922" t="s">
        <v>6661</v>
      </c>
      <c r="EQ922" t="s">
        <v>6662</v>
      </c>
      <c r="ES922">
        <v>87123</v>
      </c>
      <c r="ET922" t="s">
        <v>196</v>
      </c>
      <c r="EU922">
        <v>5057105011</v>
      </c>
    </row>
    <row r="923" spans="1:151" x14ac:dyDescent="0.2">
      <c r="A923">
        <v>24116</v>
      </c>
      <c r="B923" t="s">
        <v>6669</v>
      </c>
      <c r="C923" t="s">
        <v>6670</v>
      </c>
      <c r="D923" t="s">
        <v>654</v>
      </c>
      <c r="E923" t="s">
        <v>6671</v>
      </c>
      <c r="F923" t="s">
        <v>171</v>
      </c>
      <c r="G923" t="s">
        <v>172</v>
      </c>
      <c r="H923" s="1">
        <v>35198</v>
      </c>
      <c r="I923" t="s">
        <v>173</v>
      </c>
      <c r="K923" t="s">
        <v>6672</v>
      </c>
      <c r="L923" t="s">
        <v>1731</v>
      </c>
      <c r="M923" t="s">
        <v>224</v>
      </c>
      <c r="N923">
        <v>2017</v>
      </c>
      <c r="O923" t="s">
        <v>441</v>
      </c>
      <c r="P923" t="s">
        <v>178</v>
      </c>
      <c r="Q923" t="s">
        <v>172</v>
      </c>
      <c r="S923">
        <v>28888314</v>
      </c>
      <c r="T923" t="s">
        <v>196</v>
      </c>
      <c r="W923" t="s">
        <v>6673</v>
      </c>
      <c r="X923">
        <v>8454175404</v>
      </c>
      <c r="Y923" t="s">
        <v>802</v>
      </c>
      <c r="Z923" t="s">
        <v>1583</v>
      </c>
      <c r="AA923">
        <v>2019</v>
      </c>
      <c r="AB923">
        <v>2019</v>
      </c>
      <c r="AC923" t="s">
        <v>3229</v>
      </c>
      <c r="AD923" t="s">
        <v>185</v>
      </c>
      <c r="AE923" t="s">
        <v>6674</v>
      </c>
      <c r="AS923">
        <v>3.87</v>
      </c>
      <c r="AT923" t="s">
        <v>188</v>
      </c>
      <c r="AU923" t="s">
        <v>189</v>
      </c>
      <c r="AV923" t="s">
        <v>190</v>
      </c>
      <c r="AW923" t="s">
        <v>264</v>
      </c>
      <c r="BM923" t="s">
        <v>6675</v>
      </c>
      <c r="BN923" t="s">
        <v>6676</v>
      </c>
      <c r="BP923" t="s">
        <v>194</v>
      </c>
      <c r="BQ923" t="s">
        <v>195</v>
      </c>
      <c r="BS923">
        <v>14604</v>
      </c>
      <c r="BT923" t="s">
        <v>196</v>
      </c>
      <c r="BU923">
        <v>9162130418</v>
      </c>
      <c r="BZ923" t="s">
        <v>6677</v>
      </c>
      <c r="CC923" t="s">
        <v>6678</v>
      </c>
      <c r="CD923" t="s">
        <v>461</v>
      </c>
      <c r="CF923">
        <v>95608</v>
      </c>
      <c r="CG923" t="s">
        <v>196</v>
      </c>
      <c r="CH923">
        <v>9162130418</v>
      </c>
      <c r="CM923" t="s">
        <v>6675</v>
      </c>
      <c r="CN923" t="s">
        <v>6676</v>
      </c>
      <c r="CP923" t="s">
        <v>194</v>
      </c>
      <c r="CQ923" t="s">
        <v>195</v>
      </c>
      <c r="CS923">
        <v>14604</v>
      </c>
      <c r="CT923" t="s">
        <v>196</v>
      </c>
      <c r="CU923">
        <v>9162130418</v>
      </c>
      <c r="DZ923" t="s">
        <v>6679</v>
      </c>
      <c r="EC923" t="s">
        <v>6678</v>
      </c>
      <c r="ED923" t="s">
        <v>461</v>
      </c>
      <c r="EF923" t="s">
        <v>6680</v>
      </c>
      <c r="EG923" t="s">
        <v>196</v>
      </c>
      <c r="EH923">
        <v>9162130418</v>
      </c>
      <c r="EM923" t="s">
        <v>6677</v>
      </c>
      <c r="EP923" t="s">
        <v>6678</v>
      </c>
      <c r="EQ923" t="s">
        <v>461</v>
      </c>
      <c r="ES923">
        <v>95608</v>
      </c>
      <c r="ET923" t="s">
        <v>196</v>
      </c>
      <c r="EU923">
        <v>9162130418</v>
      </c>
    </row>
    <row r="924" spans="1:151" x14ac:dyDescent="0.2">
      <c r="A924">
        <v>24132</v>
      </c>
      <c r="B924" t="s">
        <v>6669</v>
      </c>
      <c r="C924" t="s">
        <v>6670</v>
      </c>
      <c r="D924" t="s">
        <v>654</v>
      </c>
      <c r="E924" t="s">
        <v>6671</v>
      </c>
      <c r="F924" t="s">
        <v>171</v>
      </c>
      <c r="G924" t="s">
        <v>172</v>
      </c>
      <c r="H924" s="1">
        <v>35198</v>
      </c>
      <c r="I924" t="s">
        <v>173</v>
      </c>
      <c r="K924" t="s">
        <v>6672</v>
      </c>
      <c r="L924" t="s">
        <v>1731</v>
      </c>
      <c r="M924" t="s">
        <v>224</v>
      </c>
      <c r="N924">
        <v>2017</v>
      </c>
      <c r="O924" t="s">
        <v>441</v>
      </c>
      <c r="P924" t="s">
        <v>178</v>
      </c>
      <c r="Q924" t="s">
        <v>172</v>
      </c>
      <c r="S924">
        <v>28888314</v>
      </c>
      <c r="T924" t="s">
        <v>196</v>
      </c>
      <c r="W924" t="s">
        <v>6673</v>
      </c>
      <c r="X924">
        <v>8454175404</v>
      </c>
      <c r="Y924" t="s">
        <v>802</v>
      </c>
      <c r="Z924" t="s">
        <v>1583</v>
      </c>
      <c r="AA924">
        <v>2019</v>
      </c>
      <c r="AB924">
        <v>2019</v>
      </c>
      <c r="AC924" t="s">
        <v>3229</v>
      </c>
      <c r="AD924" t="s">
        <v>185</v>
      </c>
      <c r="AE924" t="s">
        <v>6674</v>
      </c>
      <c r="AS924">
        <v>3.87</v>
      </c>
      <c r="AT924" t="s">
        <v>188</v>
      </c>
      <c r="AU924" t="s">
        <v>189</v>
      </c>
      <c r="AV924" t="s">
        <v>190</v>
      </c>
      <c r="AW924" t="s">
        <v>264</v>
      </c>
      <c r="BM924" t="s">
        <v>6675</v>
      </c>
      <c r="BN924" t="s">
        <v>6676</v>
      </c>
      <c r="BP924" t="s">
        <v>194</v>
      </c>
      <c r="BQ924" t="s">
        <v>195</v>
      </c>
      <c r="BS924">
        <v>14604</v>
      </c>
      <c r="BT924" t="s">
        <v>196</v>
      </c>
      <c r="BU924">
        <v>9162130418</v>
      </c>
      <c r="BZ924" t="s">
        <v>6677</v>
      </c>
      <c r="CC924" t="s">
        <v>6678</v>
      </c>
      <c r="CD924" t="s">
        <v>461</v>
      </c>
      <c r="CF924">
        <v>95608</v>
      </c>
      <c r="CG924" t="s">
        <v>196</v>
      </c>
      <c r="CH924">
        <v>9162130418</v>
      </c>
      <c r="CM924" t="s">
        <v>6675</v>
      </c>
      <c r="CN924" t="s">
        <v>6676</v>
      </c>
      <c r="CP924" t="s">
        <v>194</v>
      </c>
      <c r="CQ924" t="s">
        <v>195</v>
      </c>
      <c r="CS924">
        <v>14604</v>
      </c>
      <c r="CT924" t="s">
        <v>196</v>
      </c>
      <c r="CU924">
        <v>9162130418</v>
      </c>
      <c r="DZ924" t="s">
        <v>6679</v>
      </c>
      <c r="EC924" t="s">
        <v>6678</v>
      </c>
      <c r="ED924" t="s">
        <v>461</v>
      </c>
      <c r="EF924" t="s">
        <v>6680</v>
      </c>
      <c r="EG924" t="s">
        <v>196</v>
      </c>
      <c r="EH924">
        <v>9162130418</v>
      </c>
      <c r="EM924" t="s">
        <v>6677</v>
      </c>
      <c r="EP924" t="s">
        <v>6678</v>
      </c>
      <c r="EQ924" t="s">
        <v>461</v>
      </c>
      <c r="ES924">
        <v>95608</v>
      </c>
      <c r="ET924" t="s">
        <v>196</v>
      </c>
      <c r="EU924">
        <v>9162130418</v>
      </c>
    </row>
    <row r="925" spans="1:151" x14ac:dyDescent="0.2">
      <c r="A925">
        <v>36677</v>
      </c>
      <c r="B925" t="s">
        <v>6681</v>
      </c>
      <c r="C925" t="s">
        <v>6682</v>
      </c>
      <c r="D925" t="s">
        <v>6683</v>
      </c>
      <c r="E925" t="s">
        <v>6684</v>
      </c>
      <c r="F925" t="s">
        <v>171</v>
      </c>
      <c r="G925" t="s">
        <v>172</v>
      </c>
      <c r="H925" s="1">
        <v>36769</v>
      </c>
      <c r="I925" t="s">
        <v>221</v>
      </c>
      <c r="K925" t="s">
        <v>1256</v>
      </c>
      <c r="L925" t="s">
        <v>1257</v>
      </c>
      <c r="M925" t="s">
        <v>205</v>
      </c>
      <c r="N925">
        <v>2022</v>
      </c>
      <c r="O925" t="s">
        <v>1258</v>
      </c>
      <c r="P925" t="s">
        <v>178</v>
      </c>
      <c r="Q925" t="s">
        <v>172</v>
      </c>
      <c r="S925">
        <v>31328098</v>
      </c>
      <c r="T925" t="s">
        <v>226</v>
      </c>
      <c r="Y925" t="str">
        <f>"01AS"</f>
        <v>01AS</v>
      </c>
      <c r="Z925" t="s">
        <v>227</v>
      </c>
      <c r="AA925" t="s">
        <v>320</v>
      </c>
      <c r="AB925" t="s">
        <v>321</v>
      </c>
      <c r="AC925" t="s">
        <v>5092</v>
      </c>
      <c r="AD925" t="s">
        <v>185</v>
      </c>
      <c r="AM925" t="s">
        <v>6685</v>
      </c>
      <c r="AS925">
        <v>3.73</v>
      </c>
      <c r="AT925" t="s">
        <v>1261</v>
      </c>
      <c r="AV925" t="s">
        <v>473</v>
      </c>
      <c r="AW925" t="s">
        <v>952</v>
      </c>
      <c r="BM925" t="s">
        <v>6686</v>
      </c>
      <c r="BN925" t="s">
        <v>239</v>
      </c>
      <c r="BO925" t="s">
        <v>6687</v>
      </c>
      <c r="BP925" t="s">
        <v>241</v>
      </c>
      <c r="BQ925" t="s">
        <v>195</v>
      </c>
      <c r="BS925">
        <v>14627</v>
      </c>
      <c r="CD925" t="s">
        <v>195</v>
      </c>
      <c r="CM925" t="s">
        <v>6688</v>
      </c>
      <c r="CO925" t="s">
        <v>6687</v>
      </c>
      <c r="CP925" t="s">
        <v>6689</v>
      </c>
      <c r="CQ925" t="s">
        <v>247</v>
      </c>
      <c r="CS925">
        <v>13041</v>
      </c>
      <c r="CT925" t="s">
        <v>244</v>
      </c>
      <c r="CU925" t="s">
        <v>6690</v>
      </c>
    </row>
    <row r="926" spans="1:151" x14ac:dyDescent="0.2">
      <c r="A926">
        <v>31480</v>
      </c>
      <c r="B926" t="s">
        <v>6681</v>
      </c>
      <c r="C926" t="s">
        <v>6682</v>
      </c>
      <c r="D926" t="s">
        <v>6683</v>
      </c>
      <c r="E926" t="s">
        <v>6684</v>
      </c>
      <c r="F926" t="s">
        <v>171</v>
      </c>
      <c r="G926" t="s">
        <v>172</v>
      </c>
      <c r="H926" s="1">
        <v>36769</v>
      </c>
      <c r="I926" t="s">
        <v>221</v>
      </c>
      <c r="K926" t="s">
        <v>882</v>
      </c>
      <c r="L926" t="s">
        <v>318</v>
      </c>
      <c r="M926" t="s">
        <v>255</v>
      </c>
      <c r="N926" t="s">
        <v>421</v>
      </c>
      <c r="O926" t="s">
        <v>422</v>
      </c>
      <c r="P926" t="s">
        <v>178</v>
      </c>
      <c r="Q926" t="s">
        <v>172</v>
      </c>
      <c r="S926">
        <v>31328098</v>
      </c>
      <c r="T926" t="s">
        <v>226</v>
      </c>
      <c r="Y926" t="str">
        <f>"01AS"</f>
        <v>01AS</v>
      </c>
      <c r="Z926" t="s">
        <v>227</v>
      </c>
      <c r="AA926" t="s">
        <v>320</v>
      </c>
      <c r="AB926" t="s">
        <v>321</v>
      </c>
      <c r="AC926" t="s">
        <v>5092</v>
      </c>
      <c r="AD926" t="s">
        <v>185</v>
      </c>
      <c r="AM926" t="s">
        <v>6685</v>
      </c>
      <c r="AS926">
        <v>3.73</v>
      </c>
      <c r="AT926" t="s">
        <v>1261</v>
      </c>
      <c r="AV926" t="s">
        <v>473</v>
      </c>
      <c r="AW926" t="s">
        <v>952</v>
      </c>
      <c r="BM926" t="s">
        <v>6686</v>
      </c>
      <c r="BN926" t="s">
        <v>239</v>
      </c>
      <c r="BO926" t="s">
        <v>6687</v>
      </c>
      <c r="BP926" t="s">
        <v>241</v>
      </c>
      <c r="BQ926" t="s">
        <v>195</v>
      </c>
      <c r="BS926">
        <v>14627</v>
      </c>
      <c r="CD926" t="s">
        <v>195</v>
      </c>
      <c r="CM926" t="s">
        <v>6688</v>
      </c>
      <c r="CO926" t="s">
        <v>6687</v>
      </c>
      <c r="CP926" t="s">
        <v>6689</v>
      </c>
      <c r="CQ926" t="s">
        <v>247</v>
      </c>
      <c r="CS926">
        <v>13041</v>
      </c>
      <c r="CT926" t="s">
        <v>244</v>
      </c>
      <c r="CU926" t="s">
        <v>6690</v>
      </c>
    </row>
    <row r="927" spans="1:151" x14ac:dyDescent="0.2">
      <c r="A927">
        <v>26061</v>
      </c>
      <c r="B927" t="s">
        <v>6691</v>
      </c>
      <c r="C927" t="s">
        <v>6692</v>
      </c>
      <c r="D927" t="s">
        <v>620</v>
      </c>
      <c r="E927" t="s">
        <v>6693</v>
      </c>
      <c r="F927" t="s">
        <v>6694</v>
      </c>
      <c r="G927" t="s">
        <v>172</v>
      </c>
      <c r="H927" s="1">
        <v>35556</v>
      </c>
      <c r="I927" t="s">
        <v>221</v>
      </c>
      <c r="K927" t="s">
        <v>1078</v>
      </c>
      <c r="L927" t="s">
        <v>6695</v>
      </c>
      <c r="M927" t="s">
        <v>306</v>
      </c>
      <c r="N927">
        <v>2018</v>
      </c>
      <c r="O927" t="s">
        <v>307</v>
      </c>
      <c r="P927" t="s">
        <v>178</v>
      </c>
      <c r="Q927" t="s">
        <v>172</v>
      </c>
      <c r="S927">
        <v>29375622</v>
      </c>
      <c r="T927" t="s">
        <v>196</v>
      </c>
      <c r="W927" t="s">
        <v>6696</v>
      </c>
      <c r="X927">
        <v>9147155883</v>
      </c>
      <c r="Y927" t="s">
        <v>186</v>
      </c>
      <c r="Z927" t="s">
        <v>282</v>
      </c>
      <c r="AA927">
        <v>2020</v>
      </c>
      <c r="AB927">
        <v>2020</v>
      </c>
      <c r="AC927" t="s">
        <v>856</v>
      </c>
      <c r="AD927" t="s">
        <v>185</v>
      </c>
      <c r="AE927" t="s">
        <v>396</v>
      </c>
      <c r="AS927">
        <v>3.64</v>
      </c>
      <c r="AT927" t="s">
        <v>188</v>
      </c>
      <c r="AU927" t="s">
        <v>189</v>
      </c>
      <c r="AV927" t="s">
        <v>190</v>
      </c>
      <c r="AW927" t="s">
        <v>264</v>
      </c>
      <c r="BM927" t="s">
        <v>6697</v>
      </c>
      <c r="BN927" t="s">
        <v>193</v>
      </c>
      <c r="BP927" t="s">
        <v>194</v>
      </c>
      <c r="BQ927" t="s">
        <v>195</v>
      </c>
      <c r="BS927">
        <v>14627</v>
      </c>
      <c r="BT927" t="s">
        <v>196</v>
      </c>
      <c r="BU927">
        <v>9145124138</v>
      </c>
      <c r="BZ927" t="s">
        <v>6698</v>
      </c>
      <c r="CC927" t="s">
        <v>6699</v>
      </c>
      <c r="CD927" t="s">
        <v>195</v>
      </c>
      <c r="CF927">
        <v>10605</v>
      </c>
      <c r="CG927" t="s">
        <v>196</v>
      </c>
      <c r="CH927">
        <v>9145124138</v>
      </c>
      <c r="CM927" t="s">
        <v>6698</v>
      </c>
      <c r="CP927" t="s">
        <v>6699</v>
      </c>
      <c r="CQ927" t="s">
        <v>195</v>
      </c>
      <c r="CS927">
        <v>10605</v>
      </c>
      <c r="CT927" t="s">
        <v>196</v>
      </c>
      <c r="CU927">
        <v>9145124138</v>
      </c>
      <c r="DM927" t="s">
        <v>6700</v>
      </c>
      <c r="DN927" t="s">
        <v>6700</v>
      </c>
      <c r="DP927" t="s">
        <v>6701</v>
      </c>
      <c r="DQ927" t="s">
        <v>195</v>
      </c>
      <c r="DS927">
        <v>10605</v>
      </c>
      <c r="DT927" t="s">
        <v>226</v>
      </c>
      <c r="DU927">
        <v>9147155883</v>
      </c>
      <c r="DX927" t="s">
        <v>6702</v>
      </c>
      <c r="DY927" t="s">
        <v>406</v>
      </c>
      <c r="ED927" t="s">
        <v>195</v>
      </c>
      <c r="EG927" t="s">
        <v>196</v>
      </c>
      <c r="EH927">
        <v>9145124138</v>
      </c>
      <c r="EM927" t="s">
        <v>6698</v>
      </c>
      <c r="EP927" t="s">
        <v>6699</v>
      </c>
      <c r="EQ927" t="s">
        <v>195</v>
      </c>
      <c r="ES927">
        <v>10605</v>
      </c>
      <c r="ET927" t="s">
        <v>196</v>
      </c>
      <c r="EU927">
        <v>9145124138</v>
      </c>
    </row>
    <row r="928" spans="1:151" x14ac:dyDescent="0.2">
      <c r="A928">
        <v>38680</v>
      </c>
      <c r="B928" t="s">
        <v>6703</v>
      </c>
      <c r="C928" t="s">
        <v>6704</v>
      </c>
      <c r="D928" t="s">
        <v>1700</v>
      </c>
      <c r="E928" t="s">
        <v>6705</v>
      </c>
      <c r="F928" t="s">
        <v>171</v>
      </c>
      <c r="G928" t="str">
        <f>"0"</f>
        <v>0</v>
      </c>
      <c r="H928" s="1">
        <v>37948</v>
      </c>
      <c r="I928" t="s">
        <v>173</v>
      </c>
      <c r="K928" t="s">
        <v>2766</v>
      </c>
      <c r="L928" t="s">
        <v>2767</v>
      </c>
      <c r="M928" t="s">
        <v>306</v>
      </c>
      <c r="N928">
        <v>2023</v>
      </c>
      <c r="O928" t="s">
        <v>908</v>
      </c>
      <c r="P928" t="s">
        <v>178</v>
      </c>
      <c r="Q928" t="s">
        <v>172</v>
      </c>
      <c r="S928">
        <v>32071467</v>
      </c>
      <c r="T928" t="s">
        <v>226</v>
      </c>
      <c r="Y928" t="str">
        <f>"01AS"</f>
        <v>01AS</v>
      </c>
      <c r="Z928" t="s">
        <v>499</v>
      </c>
      <c r="AA928" t="s">
        <v>320</v>
      </c>
      <c r="AB928" t="s">
        <v>321</v>
      </c>
      <c r="AC928" t="s">
        <v>2768</v>
      </c>
      <c r="AD928" t="s">
        <v>185</v>
      </c>
      <c r="AM928" t="s">
        <v>4152</v>
      </c>
      <c r="AS928">
        <v>3.13</v>
      </c>
      <c r="AU928" t="s">
        <v>235</v>
      </c>
      <c r="AV928" t="s">
        <v>236</v>
      </c>
      <c r="AW928" t="s">
        <v>264</v>
      </c>
      <c r="AX928" t="s">
        <v>6703</v>
      </c>
      <c r="AY928" t="s">
        <v>1755</v>
      </c>
      <c r="BA928" t="s">
        <v>6706</v>
      </c>
      <c r="BM928" t="s">
        <v>6707</v>
      </c>
      <c r="BN928" t="s">
        <v>239</v>
      </c>
      <c r="BO928" t="s">
        <v>6708</v>
      </c>
      <c r="BP928" t="s">
        <v>241</v>
      </c>
      <c r="BQ928" t="s">
        <v>195</v>
      </c>
      <c r="BS928">
        <v>14627</v>
      </c>
      <c r="BZ928" t="s">
        <v>242</v>
      </c>
      <c r="CB928" t="s">
        <v>243</v>
      </c>
      <c r="CD928" t="s">
        <v>195</v>
      </c>
      <c r="CF928">
        <v>14642</v>
      </c>
      <c r="CG928" t="s">
        <v>244</v>
      </c>
      <c r="CM928" t="s">
        <v>6709</v>
      </c>
      <c r="CO928" t="s">
        <v>6708</v>
      </c>
      <c r="CP928" t="s">
        <v>2376</v>
      </c>
      <c r="CQ928" t="s">
        <v>247</v>
      </c>
      <c r="CS928" t="s">
        <v>6710</v>
      </c>
      <c r="CT928" t="s">
        <v>244</v>
      </c>
      <c r="CU928" t="s">
        <v>6711</v>
      </c>
      <c r="DM928" t="s">
        <v>6709</v>
      </c>
      <c r="DP928" t="s">
        <v>2376</v>
      </c>
      <c r="DQ928" t="s">
        <v>195</v>
      </c>
      <c r="DS928" t="s">
        <v>6710</v>
      </c>
      <c r="DT928" t="s">
        <v>226</v>
      </c>
      <c r="DU928">
        <v>13154504560</v>
      </c>
      <c r="DX928" t="s">
        <v>6712</v>
      </c>
      <c r="DY928" t="s">
        <v>6713</v>
      </c>
    </row>
    <row r="929" spans="1:151" x14ac:dyDescent="0.2">
      <c r="A929">
        <v>12673</v>
      </c>
      <c r="B929" t="s">
        <v>407</v>
      </c>
      <c r="C929" t="s">
        <v>6714</v>
      </c>
      <c r="E929" t="s">
        <v>6715</v>
      </c>
      <c r="F929" t="s">
        <v>171</v>
      </c>
      <c r="G929" t="s">
        <v>172</v>
      </c>
      <c r="H929" s="1">
        <v>34781</v>
      </c>
      <c r="I929" t="s">
        <v>173</v>
      </c>
      <c r="K929" t="s">
        <v>4255</v>
      </c>
      <c r="L929" t="s">
        <v>318</v>
      </c>
      <c r="M929" t="s">
        <v>224</v>
      </c>
      <c r="N929">
        <v>2015</v>
      </c>
      <c r="O929" t="s">
        <v>692</v>
      </c>
      <c r="P929" t="s">
        <v>178</v>
      </c>
      <c r="Q929" t="s">
        <v>172</v>
      </c>
      <c r="S929">
        <v>28199601</v>
      </c>
      <c r="T929" t="s">
        <v>196</v>
      </c>
      <c r="W929" t="s">
        <v>6716</v>
      </c>
      <c r="X929">
        <v>5857640267</v>
      </c>
      <c r="Y929" t="s">
        <v>186</v>
      </c>
      <c r="Z929" t="s">
        <v>282</v>
      </c>
      <c r="AA929">
        <v>2017</v>
      </c>
      <c r="AB929">
        <v>2017</v>
      </c>
      <c r="AC929" t="s">
        <v>1950</v>
      </c>
      <c r="AD929" t="s">
        <v>185</v>
      </c>
      <c r="AS929">
        <v>3.65</v>
      </c>
      <c r="AT929" t="s">
        <v>188</v>
      </c>
      <c r="AU929" t="s">
        <v>189</v>
      </c>
      <c r="AV929" t="s">
        <v>190</v>
      </c>
      <c r="AW929" t="s">
        <v>237</v>
      </c>
      <c r="BM929" t="s">
        <v>6717</v>
      </c>
      <c r="BN929" t="s">
        <v>487</v>
      </c>
      <c r="BP929" t="s">
        <v>194</v>
      </c>
      <c r="BQ929" t="s">
        <v>195</v>
      </c>
      <c r="BS929">
        <v>14627</v>
      </c>
      <c r="BT929" t="s">
        <v>196</v>
      </c>
      <c r="BU929">
        <v>5856453733</v>
      </c>
      <c r="BZ929" t="s">
        <v>6718</v>
      </c>
      <c r="CC929" t="s">
        <v>6719</v>
      </c>
      <c r="CD929" t="s">
        <v>195</v>
      </c>
      <c r="CF929">
        <v>14580</v>
      </c>
      <c r="CG929" t="s">
        <v>196</v>
      </c>
      <c r="CH929">
        <v>5857870198</v>
      </c>
      <c r="CM929" t="s">
        <v>6720</v>
      </c>
      <c r="CP929" t="s">
        <v>194</v>
      </c>
      <c r="CQ929" t="s">
        <v>195</v>
      </c>
      <c r="CS929">
        <v>14619</v>
      </c>
      <c r="CT929" t="s">
        <v>196</v>
      </c>
      <c r="CU929">
        <v>5856453733</v>
      </c>
      <c r="EM929" t="s">
        <v>6718</v>
      </c>
      <c r="EP929" t="s">
        <v>6719</v>
      </c>
      <c r="EQ929" t="s">
        <v>195</v>
      </c>
      <c r="ES929">
        <v>14580</v>
      </c>
      <c r="ET929" t="s">
        <v>196</v>
      </c>
      <c r="EU929">
        <v>5857870198</v>
      </c>
    </row>
    <row r="930" spans="1:151" x14ac:dyDescent="0.2">
      <c r="A930">
        <v>24109</v>
      </c>
      <c r="B930" t="s">
        <v>3025</v>
      </c>
      <c r="C930" t="s">
        <v>6721</v>
      </c>
      <c r="D930" t="s">
        <v>523</v>
      </c>
      <c r="E930" t="s">
        <v>6722</v>
      </c>
      <c r="F930" t="s">
        <v>171</v>
      </c>
      <c r="H930" s="1">
        <v>34879</v>
      </c>
      <c r="I930" t="s">
        <v>173</v>
      </c>
      <c r="K930" t="s">
        <v>6672</v>
      </c>
      <c r="L930" t="s">
        <v>1731</v>
      </c>
      <c r="M930" t="s">
        <v>224</v>
      </c>
      <c r="N930">
        <v>2017</v>
      </c>
      <c r="O930" t="s">
        <v>441</v>
      </c>
      <c r="P930" t="s">
        <v>178</v>
      </c>
      <c r="Q930" t="s">
        <v>185</v>
      </c>
      <c r="BM930" t="s">
        <v>6723</v>
      </c>
      <c r="BP930" t="s">
        <v>6724</v>
      </c>
      <c r="BQ930" t="s">
        <v>195</v>
      </c>
      <c r="BS930">
        <v>11717</v>
      </c>
      <c r="BT930" t="s">
        <v>226</v>
      </c>
      <c r="BU930" t="s">
        <v>6725</v>
      </c>
    </row>
    <row r="931" spans="1:151" x14ac:dyDescent="0.2">
      <c r="A931">
        <v>26032</v>
      </c>
      <c r="B931" t="s">
        <v>2359</v>
      </c>
      <c r="C931" t="s">
        <v>6714</v>
      </c>
      <c r="D931" t="s">
        <v>4061</v>
      </c>
      <c r="E931" t="s">
        <v>6726</v>
      </c>
      <c r="F931" t="s">
        <v>171</v>
      </c>
      <c r="G931" t="str">
        <f>"0"</f>
        <v>0</v>
      </c>
      <c r="K931" t="s">
        <v>1372</v>
      </c>
      <c r="L931" t="s">
        <v>1373</v>
      </c>
      <c r="M931" t="s">
        <v>176</v>
      </c>
      <c r="N931">
        <v>2018</v>
      </c>
      <c r="O931" t="s">
        <v>612</v>
      </c>
      <c r="P931" t="s">
        <v>178</v>
      </c>
      <c r="Q931" t="s">
        <v>172</v>
      </c>
      <c r="S931">
        <v>30343573</v>
      </c>
      <c r="T931" t="s">
        <v>196</v>
      </c>
      <c r="Y931" t="s">
        <v>613</v>
      </c>
      <c r="Z931" t="s">
        <v>614</v>
      </c>
      <c r="AA931" t="s">
        <v>615</v>
      </c>
      <c r="AB931" t="s">
        <v>259</v>
      </c>
      <c r="AC931" t="s">
        <v>4245</v>
      </c>
      <c r="AD931" t="s">
        <v>185</v>
      </c>
      <c r="AS931" t="str">
        <f>"0"</f>
        <v>0</v>
      </c>
      <c r="AT931" t="s">
        <v>188</v>
      </c>
      <c r="AU931" t="s">
        <v>647</v>
      </c>
      <c r="AV931" t="s">
        <v>190</v>
      </c>
      <c r="AW931" t="s">
        <v>264</v>
      </c>
      <c r="BM931" t="s">
        <v>6727</v>
      </c>
      <c r="BP931" t="s">
        <v>6719</v>
      </c>
      <c r="BQ931" t="s">
        <v>195</v>
      </c>
      <c r="BS931">
        <v>14580</v>
      </c>
      <c r="BT931" t="s">
        <v>196</v>
      </c>
      <c r="BZ931" t="s">
        <v>6727</v>
      </c>
      <c r="CC931" t="s">
        <v>6719</v>
      </c>
      <c r="CD931" t="s">
        <v>195</v>
      </c>
      <c r="CF931">
        <v>14580</v>
      </c>
      <c r="CG931" t="s">
        <v>196</v>
      </c>
      <c r="CM931" t="s">
        <v>6727</v>
      </c>
      <c r="CP931" t="s">
        <v>6719</v>
      </c>
      <c r="CQ931" t="s">
        <v>195</v>
      </c>
      <c r="CS931">
        <v>14580</v>
      </c>
      <c r="CT931" t="s">
        <v>196</v>
      </c>
    </row>
    <row r="932" spans="1:151" x14ac:dyDescent="0.2">
      <c r="A932">
        <v>25732</v>
      </c>
      <c r="B932" t="s">
        <v>2359</v>
      </c>
      <c r="C932" t="s">
        <v>6714</v>
      </c>
      <c r="D932" t="s">
        <v>4061</v>
      </c>
      <c r="E932" t="s">
        <v>6726</v>
      </c>
      <c r="F932" t="s">
        <v>171</v>
      </c>
      <c r="G932" t="str">
        <f>"0"</f>
        <v>0</v>
      </c>
      <c r="K932" t="s">
        <v>769</v>
      </c>
      <c r="L932" t="s">
        <v>770</v>
      </c>
      <c r="M932" t="s">
        <v>176</v>
      </c>
      <c r="N932">
        <v>2018</v>
      </c>
      <c r="O932" t="s">
        <v>612</v>
      </c>
      <c r="P932" t="s">
        <v>178</v>
      </c>
      <c r="Q932" t="s">
        <v>172</v>
      </c>
      <c r="S932">
        <v>30343573</v>
      </c>
      <c r="T932" t="s">
        <v>196</v>
      </c>
      <c r="Y932" t="s">
        <v>613</v>
      </c>
      <c r="Z932" t="s">
        <v>614</v>
      </c>
      <c r="AA932" t="s">
        <v>615</v>
      </c>
      <c r="AB932" t="s">
        <v>259</v>
      </c>
      <c r="AC932" t="s">
        <v>4245</v>
      </c>
      <c r="AD932" t="s">
        <v>185</v>
      </c>
      <c r="AS932" t="str">
        <f>"0"</f>
        <v>0</v>
      </c>
      <c r="AT932" t="s">
        <v>188</v>
      </c>
      <c r="AU932" t="s">
        <v>647</v>
      </c>
      <c r="AV932" t="s">
        <v>190</v>
      </c>
      <c r="AW932" t="s">
        <v>264</v>
      </c>
      <c r="BM932" t="s">
        <v>6727</v>
      </c>
      <c r="BP932" t="s">
        <v>6719</v>
      </c>
      <c r="BQ932" t="s">
        <v>195</v>
      </c>
      <c r="BS932">
        <v>14580</v>
      </c>
      <c r="BT932" t="s">
        <v>196</v>
      </c>
      <c r="BZ932" t="s">
        <v>6727</v>
      </c>
      <c r="CC932" t="s">
        <v>6719</v>
      </c>
      <c r="CD932" t="s">
        <v>195</v>
      </c>
      <c r="CF932">
        <v>14580</v>
      </c>
      <c r="CG932" t="s">
        <v>196</v>
      </c>
      <c r="CM932" t="s">
        <v>6727</v>
      </c>
      <c r="CP932" t="s">
        <v>6719</v>
      </c>
      <c r="CQ932" t="s">
        <v>195</v>
      </c>
      <c r="CS932">
        <v>14580</v>
      </c>
      <c r="CT932" t="s">
        <v>196</v>
      </c>
    </row>
    <row r="933" spans="1:151" x14ac:dyDescent="0.2">
      <c r="A933">
        <v>38281</v>
      </c>
      <c r="B933" t="s">
        <v>6367</v>
      </c>
      <c r="C933" t="s">
        <v>6728</v>
      </c>
      <c r="D933" t="s">
        <v>6729</v>
      </c>
      <c r="E933" t="s">
        <v>6730</v>
      </c>
      <c r="F933" t="s">
        <v>171</v>
      </c>
      <c r="G933" t="str">
        <f>"0"</f>
        <v>0</v>
      </c>
      <c r="H933" s="1">
        <v>37587</v>
      </c>
      <c r="I933" t="s">
        <v>173</v>
      </c>
      <c r="K933" t="s">
        <v>726</v>
      </c>
      <c r="L933" t="s">
        <v>727</v>
      </c>
      <c r="M933" t="s">
        <v>224</v>
      </c>
      <c r="N933">
        <v>2023</v>
      </c>
      <c r="O933" t="s">
        <v>597</v>
      </c>
      <c r="P933" t="s">
        <v>178</v>
      </c>
      <c r="Q933" t="s">
        <v>172</v>
      </c>
      <c r="S933">
        <v>31797429</v>
      </c>
      <c r="T933" t="s">
        <v>226</v>
      </c>
      <c r="Y933" t="str">
        <f>"01AS"</f>
        <v>01AS</v>
      </c>
      <c r="Z933" t="s">
        <v>227</v>
      </c>
      <c r="AA933" t="s">
        <v>320</v>
      </c>
      <c r="AB933" t="s">
        <v>321</v>
      </c>
      <c r="AC933" t="s">
        <v>1203</v>
      </c>
      <c r="AD933" t="s">
        <v>185</v>
      </c>
      <c r="AM933" t="s">
        <v>6731</v>
      </c>
      <c r="AS933">
        <v>3.78</v>
      </c>
      <c r="AU933" t="s">
        <v>235</v>
      </c>
      <c r="AV933" t="s">
        <v>236</v>
      </c>
      <c r="AW933" t="s">
        <v>264</v>
      </c>
      <c r="BM933" t="s">
        <v>6732</v>
      </c>
      <c r="BN933" t="s">
        <v>239</v>
      </c>
      <c r="BO933" t="s">
        <v>6733</v>
      </c>
      <c r="BP933" t="s">
        <v>241</v>
      </c>
      <c r="BQ933" t="s">
        <v>195</v>
      </c>
      <c r="BS933">
        <v>14627</v>
      </c>
      <c r="CD933" t="s">
        <v>195</v>
      </c>
      <c r="CM933" t="s">
        <v>6734</v>
      </c>
      <c r="CO933" t="s">
        <v>6733</v>
      </c>
      <c r="CP933" t="s">
        <v>6735</v>
      </c>
      <c r="CQ933" t="s">
        <v>247</v>
      </c>
      <c r="CS933">
        <v>13212</v>
      </c>
      <c r="CT933" t="s">
        <v>244</v>
      </c>
      <c r="CU933" t="s">
        <v>6736</v>
      </c>
    </row>
    <row r="934" spans="1:151" x14ac:dyDescent="0.2">
      <c r="A934">
        <v>37670</v>
      </c>
      <c r="B934" t="s">
        <v>915</v>
      </c>
      <c r="C934" t="s">
        <v>6737</v>
      </c>
      <c r="D934" t="s">
        <v>2754</v>
      </c>
      <c r="E934" t="s">
        <v>6738</v>
      </c>
      <c r="F934" t="s">
        <v>171</v>
      </c>
      <c r="G934" t="str">
        <f>"0"</f>
        <v>0</v>
      </c>
      <c r="H934" s="1">
        <v>37341</v>
      </c>
      <c r="I934" t="s">
        <v>1450</v>
      </c>
      <c r="K934" t="s">
        <v>3218</v>
      </c>
      <c r="L934" t="s">
        <v>2552</v>
      </c>
      <c r="M934" t="s">
        <v>224</v>
      </c>
      <c r="N934">
        <v>2022</v>
      </c>
      <c r="O934" t="s">
        <v>468</v>
      </c>
      <c r="P934" t="s">
        <v>178</v>
      </c>
      <c r="Q934" t="s">
        <v>172</v>
      </c>
      <c r="S934">
        <v>31862356</v>
      </c>
      <c r="T934" t="s">
        <v>226</v>
      </c>
      <c r="Y934" t="str">
        <f>"06ESM"</f>
        <v>06ESM</v>
      </c>
      <c r="Z934" t="s">
        <v>1717</v>
      </c>
      <c r="AA934" t="s">
        <v>229</v>
      </c>
      <c r="AC934" t="s">
        <v>1718</v>
      </c>
      <c r="AD934" t="s">
        <v>185</v>
      </c>
      <c r="AS934">
        <v>3.79</v>
      </c>
      <c r="AU934" t="s">
        <v>235</v>
      </c>
      <c r="AV934" t="s">
        <v>236</v>
      </c>
      <c r="AW934" t="s">
        <v>264</v>
      </c>
      <c r="BO934" t="s">
        <v>6739</v>
      </c>
      <c r="BQ934" t="s">
        <v>195</v>
      </c>
      <c r="CD934" t="s">
        <v>195</v>
      </c>
      <c r="CM934" t="s">
        <v>6740</v>
      </c>
      <c r="CO934" t="s">
        <v>6739</v>
      </c>
      <c r="CP934" t="s">
        <v>6741</v>
      </c>
      <c r="CQ934" t="s">
        <v>247</v>
      </c>
      <c r="CS934" t="str">
        <f>"07732-2100"</f>
        <v>07732-2100</v>
      </c>
      <c r="CT934" t="s">
        <v>244</v>
      </c>
      <c r="CU934" t="s">
        <v>6742</v>
      </c>
    </row>
    <row r="935" spans="1:151" x14ac:dyDescent="0.2">
      <c r="A935">
        <v>29763</v>
      </c>
      <c r="B935" t="s">
        <v>6743</v>
      </c>
      <c r="C935" t="s">
        <v>6744</v>
      </c>
      <c r="D935" t="s">
        <v>6745</v>
      </c>
      <c r="E935" t="s">
        <v>6746</v>
      </c>
      <c r="F935" t="s">
        <v>1502</v>
      </c>
      <c r="G935" t="s">
        <v>172</v>
      </c>
      <c r="H935" s="1">
        <v>36500</v>
      </c>
      <c r="I935" t="s">
        <v>221</v>
      </c>
      <c r="K935" t="s">
        <v>1278</v>
      </c>
      <c r="L935" t="s">
        <v>1503</v>
      </c>
      <c r="M935" t="s">
        <v>176</v>
      </c>
      <c r="N935">
        <v>2020</v>
      </c>
      <c r="O935" t="s">
        <v>978</v>
      </c>
      <c r="P935" t="s">
        <v>979</v>
      </c>
      <c r="Q935" t="s">
        <v>172</v>
      </c>
      <c r="S935">
        <v>30797185</v>
      </c>
      <c r="T935" t="s">
        <v>226</v>
      </c>
      <c r="Y935" t="str">
        <f>"01AS"</f>
        <v>01AS</v>
      </c>
      <c r="Z935" t="s">
        <v>227</v>
      </c>
      <c r="AA935" t="s">
        <v>320</v>
      </c>
      <c r="AB935" t="s">
        <v>321</v>
      </c>
      <c r="AC935" t="s">
        <v>425</v>
      </c>
      <c r="AD935" t="s">
        <v>185</v>
      </c>
      <c r="AE935" t="s">
        <v>1451</v>
      </c>
      <c r="AM935" t="s">
        <v>4133</v>
      </c>
      <c r="AS935">
        <v>3.36</v>
      </c>
      <c r="AT935" t="s">
        <v>429</v>
      </c>
      <c r="AU935" t="s">
        <v>235</v>
      </c>
      <c r="AV935" t="s">
        <v>236</v>
      </c>
      <c r="AW935" t="s">
        <v>264</v>
      </c>
      <c r="BM935" t="s">
        <v>6747</v>
      </c>
      <c r="BN935" t="s">
        <v>239</v>
      </c>
      <c r="BO935" t="s">
        <v>6748</v>
      </c>
      <c r="BP935" t="s">
        <v>241</v>
      </c>
      <c r="BQ935" t="s">
        <v>195</v>
      </c>
      <c r="BS935">
        <v>14627</v>
      </c>
      <c r="CD935" t="s">
        <v>195</v>
      </c>
      <c r="CM935" t="s">
        <v>6749</v>
      </c>
      <c r="CO935" t="s">
        <v>6748</v>
      </c>
      <c r="CP935" t="s">
        <v>6750</v>
      </c>
      <c r="CQ935" t="s">
        <v>4463</v>
      </c>
      <c r="CS935" t="str">
        <f>"06073"</f>
        <v>06073</v>
      </c>
      <c r="CT935" t="s">
        <v>244</v>
      </c>
      <c r="CU935" t="s">
        <v>6751</v>
      </c>
    </row>
    <row r="936" spans="1:151" x14ac:dyDescent="0.2">
      <c r="A936">
        <v>24715</v>
      </c>
      <c r="B936" t="s">
        <v>530</v>
      </c>
      <c r="C936" t="s">
        <v>6752</v>
      </c>
      <c r="D936" t="s">
        <v>4061</v>
      </c>
      <c r="E936" t="s">
        <v>6753</v>
      </c>
      <c r="F936" t="s">
        <v>171</v>
      </c>
      <c r="G936" t="s">
        <v>172</v>
      </c>
      <c r="H936" s="1">
        <v>35413</v>
      </c>
      <c r="I936" t="s">
        <v>221</v>
      </c>
      <c r="K936" t="s">
        <v>2902</v>
      </c>
      <c r="L936" t="s">
        <v>2903</v>
      </c>
      <c r="M936" t="s">
        <v>224</v>
      </c>
      <c r="N936">
        <v>2018</v>
      </c>
      <c r="O936" t="s">
        <v>354</v>
      </c>
      <c r="P936" t="s">
        <v>178</v>
      </c>
      <c r="Q936" t="s">
        <v>172</v>
      </c>
      <c r="S936">
        <v>29351626</v>
      </c>
      <c r="T936" t="s">
        <v>196</v>
      </c>
      <c r="W936" t="s">
        <v>6754</v>
      </c>
      <c r="X936">
        <v>2404262784</v>
      </c>
      <c r="Y936" t="s">
        <v>186</v>
      </c>
      <c r="Z936" t="s">
        <v>282</v>
      </c>
      <c r="AA936">
        <v>2019</v>
      </c>
      <c r="AB936">
        <v>2019</v>
      </c>
      <c r="AC936" t="s">
        <v>413</v>
      </c>
      <c r="AD936" t="s">
        <v>185</v>
      </c>
      <c r="AE936" t="s">
        <v>885</v>
      </c>
      <c r="AS936">
        <v>3.78</v>
      </c>
      <c r="AT936" t="s">
        <v>188</v>
      </c>
      <c r="AU936" t="s">
        <v>1520</v>
      </c>
      <c r="AV936" t="s">
        <v>4161</v>
      </c>
      <c r="AW936" t="s">
        <v>237</v>
      </c>
      <c r="BM936" t="s">
        <v>6755</v>
      </c>
      <c r="BP936" t="s">
        <v>848</v>
      </c>
      <c r="BQ936" t="s">
        <v>849</v>
      </c>
      <c r="BS936">
        <v>20852</v>
      </c>
      <c r="BT936" t="s">
        <v>196</v>
      </c>
      <c r="BU936">
        <v>2403289664</v>
      </c>
      <c r="BZ936" t="s">
        <v>6755</v>
      </c>
      <c r="CC936" t="s">
        <v>848</v>
      </c>
      <c r="CD936" t="s">
        <v>849</v>
      </c>
      <c r="CF936">
        <v>20852</v>
      </c>
      <c r="CG936" t="s">
        <v>196</v>
      </c>
      <c r="CH936">
        <v>2403289664</v>
      </c>
      <c r="CM936" t="s">
        <v>6756</v>
      </c>
      <c r="CN936" t="s">
        <v>487</v>
      </c>
      <c r="CP936" t="s">
        <v>194</v>
      </c>
      <c r="CQ936" t="s">
        <v>195</v>
      </c>
      <c r="CS936">
        <v>14627</v>
      </c>
      <c r="CT936" t="s">
        <v>196</v>
      </c>
      <c r="CU936">
        <v>2403289664</v>
      </c>
      <c r="DZ936" t="s">
        <v>6757</v>
      </c>
      <c r="EC936" t="s">
        <v>6758</v>
      </c>
      <c r="ED936" t="s">
        <v>849</v>
      </c>
      <c r="EF936">
        <v>20901</v>
      </c>
      <c r="EG936" t="s">
        <v>196</v>
      </c>
      <c r="EH936">
        <v>2403289664</v>
      </c>
      <c r="EM936" t="s">
        <v>6755</v>
      </c>
      <c r="EP936" t="s">
        <v>848</v>
      </c>
      <c r="EQ936" t="s">
        <v>849</v>
      </c>
      <c r="ES936">
        <v>20852</v>
      </c>
      <c r="ET936" t="s">
        <v>196</v>
      </c>
      <c r="EU936">
        <v>2403289664</v>
      </c>
    </row>
    <row r="937" spans="1:151" x14ac:dyDescent="0.2">
      <c r="A937">
        <v>24742</v>
      </c>
      <c r="B937" t="s">
        <v>957</v>
      </c>
      <c r="C937" t="s">
        <v>6759</v>
      </c>
      <c r="D937" t="s">
        <v>169</v>
      </c>
      <c r="E937" t="s">
        <v>6760</v>
      </c>
      <c r="F937" t="s">
        <v>171</v>
      </c>
      <c r="G937" t="s">
        <v>172</v>
      </c>
      <c r="H937" s="1">
        <v>35349</v>
      </c>
      <c r="I937" t="s">
        <v>221</v>
      </c>
      <c r="K937" t="s">
        <v>2435</v>
      </c>
      <c r="L937" t="s">
        <v>2201</v>
      </c>
      <c r="M937" t="s">
        <v>255</v>
      </c>
      <c r="N937" t="s">
        <v>2166</v>
      </c>
      <c r="O937" t="s">
        <v>5927</v>
      </c>
      <c r="P937" t="s">
        <v>178</v>
      </c>
      <c r="Q937" t="s">
        <v>172</v>
      </c>
      <c r="S937">
        <v>29424665</v>
      </c>
      <c r="T937" t="s">
        <v>196</v>
      </c>
      <c r="W937" t="s">
        <v>6761</v>
      </c>
      <c r="X937">
        <v>3604807794</v>
      </c>
      <c r="Y937" t="s">
        <v>182</v>
      </c>
      <c r="Z937" t="s">
        <v>282</v>
      </c>
      <c r="AA937">
        <v>2019</v>
      </c>
      <c r="AB937">
        <v>2019</v>
      </c>
      <c r="AC937" t="s">
        <v>208</v>
      </c>
      <c r="AD937" t="s">
        <v>185</v>
      </c>
      <c r="AF937" t="s">
        <v>186</v>
      </c>
      <c r="AG937" t="s">
        <v>282</v>
      </c>
      <c r="AH937">
        <v>2019</v>
      </c>
      <c r="AI937">
        <v>2019</v>
      </c>
      <c r="AJ937" t="s">
        <v>382</v>
      </c>
      <c r="AK937" t="s">
        <v>185</v>
      </c>
      <c r="AS937">
        <v>3.26</v>
      </c>
      <c r="AT937" t="s">
        <v>188</v>
      </c>
      <c r="AU937" t="s">
        <v>189</v>
      </c>
      <c r="AV937" t="s">
        <v>190</v>
      </c>
      <c r="AW937" t="s">
        <v>264</v>
      </c>
      <c r="BM937" t="s">
        <v>6762</v>
      </c>
      <c r="BN937" t="s">
        <v>193</v>
      </c>
      <c r="BP937" t="s">
        <v>194</v>
      </c>
      <c r="BQ937" t="s">
        <v>195</v>
      </c>
      <c r="BS937">
        <v>14627</v>
      </c>
      <c r="BT937" t="s">
        <v>196</v>
      </c>
      <c r="BU937">
        <v>3604809607</v>
      </c>
      <c r="BZ937" t="s">
        <v>6763</v>
      </c>
      <c r="CA937" t="s">
        <v>6764</v>
      </c>
      <c r="CC937" t="s">
        <v>6765</v>
      </c>
      <c r="CD937" t="s">
        <v>195</v>
      </c>
      <c r="CF937">
        <v>11590</v>
      </c>
      <c r="CG937" t="s">
        <v>196</v>
      </c>
      <c r="CH937">
        <v>3604807794</v>
      </c>
      <c r="CM937" t="s">
        <v>6766</v>
      </c>
      <c r="CP937" t="s">
        <v>194</v>
      </c>
      <c r="CQ937" t="s">
        <v>195</v>
      </c>
      <c r="CS937">
        <v>14627</v>
      </c>
      <c r="CT937" t="s">
        <v>196</v>
      </c>
      <c r="CU937">
        <v>3604809607</v>
      </c>
      <c r="ED937" t="s">
        <v>195</v>
      </c>
      <c r="EG937" t="s">
        <v>196</v>
      </c>
      <c r="EH937">
        <v>3604807794</v>
      </c>
      <c r="EM937" t="s">
        <v>6763</v>
      </c>
      <c r="EN937" t="s">
        <v>6764</v>
      </c>
      <c r="EP937" t="s">
        <v>6765</v>
      </c>
      <c r="EQ937" t="s">
        <v>195</v>
      </c>
      <c r="ES937">
        <v>11590</v>
      </c>
      <c r="ET937" t="s">
        <v>196</v>
      </c>
      <c r="EU937">
        <v>3604807794</v>
      </c>
    </row>
    <row r="938" spans="1:151" x14ac:dyDescent="0.2">
      <c r="A938">
        <v>40631</v>
      </c>
      <c r="B938" t="s">
        <v>6767</v>
      </c>
      <c r="C938" t="s">
        <v>6768</v>
      </c>
      <c r="D938" t="s">
        <v>6769</v>
      </c>
      <c r="E938" t="s">
        <v>6770</v>
      </c>
      <c r="F938" t="s">
        <v>171</v>
      </c>
      <c r="G938" t="str">
        <f>"0"</f>
        <v>0</v>
      </c>
      <c r="H938" s="1">
        <v>37698</v>
      </c>
      <c r="I938" t="s">
        <v>221</v>
      </c>
      <c r="K938" t="s">
        <v>1939</v>
      </c>
      <c r="L938" t="s">
        <v>1940</v>
      </c>
      <c r="M938" t="s">
        <v>176</v>
      </c>
      <c r="N938">
        <v>2024</v>
      </c>
      <c r="O938" t="s">
        <v>319</v>
      </c>
      <c r="P938" t="s">
        <v>178</v>
      </c>
      <c r="Q938" t="s">
        <v>172</v>
      </c>
      <c r="S938">
        <v>32103885</v>
      </c>
      <c r="T938" t="s">
        <v>226</v>
      </c>
      <c r="Y938" t="str">
        <f>"01AS"</f>
        <v>01AS</v>
      </c>
      <c r="Z938" t="s">
        <v>227</v>
      </c>
      <c r="AA938" t="s">
        <v>320</v>
      </c>
      <c r="AB938" t="s">
        <v>321</v>
      </c>
      <c r="AC938" t="s">
        <v>1167</v>
      </c>
      <c r="AD938" t="s">
        <v>185</v>
      </c>
      <c r="AM938" t="s">
        <v>2214</v>
      </c>
      <c r="AS938">
        <v>3.65</v>
      </c>
      <c r="AU938" t="s">
        <v>235</v>
      </c>
      <c r="AV938" t="s">
        <v>236</v>
      </c>
      <c r="AW938" t="s">
        <v>210</v>
      </c>
      <c r="BM938" t="s">
        <v>6771</v>
      </c>
      <c r="BN938" t="s">
        <v>239</v>
      </c>
      <c r="BO938" t="s">
        <v>6772</v>
      </c>
      <c r="BP938" t="s">
        <v>241</v>
      </c>
      <c r="BQ938" t="s">
        <v>195</v>
      </c>
      <c r="BS938">
        <v>14627</v>
      </c>
      <c r="BZ938" t="s">
        <v>242</v>
      </c>
      <c r="CB938" t="s">
        <v>243</v>
      </c>
      <c r="CD938" t="s">
        <v>195</v>
      </c>
      <c r="CF938">
        <v>14642</v>
      </c>
      <c r="CG938" t="s">
        <v>244</v>
      </c>
      <c r="CM938" t="s">
        <v>6773</v>
      </c>
      <c r="CO938" t="s">
        <v>6772</v>
      </c>
      <c r="CP938" t="s">
        <v>6774</v>
      </c>
      <c r="CQ938" t="s">
        <v>6775</v>
      </c>
      <c r="CS938" t="str">
        <f>"05656"</f>
        <v>05656</v>
      </c>
      <c r="CT938" t="s">
        <v>244</v>
      </c>
      <c r="CU938" t="s">
        <v>6776</v>
      </c>
    </row>
    <row r="939" spans="1:151" x14ac:dyDescent="0.2">
      <c r="A939">
        <v>26303</v>
      </c>
      <c r="B939" t="s">
        <v>1142</v>
      </c>
      <c r="C939" t="s">
        <v>6777</v>
      </c>
      <c r="D939" t="s">
        <v>6778</v>
      </c>
      <c r="E939" t="s">
        <v>6779</v>
      </c>
      <c r="F939" t="s">
        <v>6780</v>
      </c>
      <c r="G939" t="s">
        <v>172</v>
      </c>
      <c r="H939" s="1">
        <v>35882</v>
      </c>
      <c r="I939" t="s">
        <v>173</v>
      </c>
      <c r="K939" t="s">
        <v>1078</v>
      </c>
      <c r="L939" t="s">
        <v>6781</v>
      </c>
      <c r="M939" t="s">
        <v>176</v>
      </c>
      <c r="N939">
        <v>2019</v>
      </c>
      <c r="O939" t="s">
        <v>482</v>
      </c>
      <c r="P939" t="s">
        <v>178</v>
      </c>
      <c r="Q939" t="s">
        <v>172</v>
      </c>
      <c r="S939">
        <v>29924967</v>
      </c>
      <c r="T939" t="s">
        <v>196</v>
      </c>
      <c r="W939" t="s">
        <v>6782</v>
      </c>
      <c r="X939">
        <v>7032824786</v>
      </c>
      <c r="Y939" t="s">
        <v>186</v>
      </c>
      <c r="Z939" t="s">
        <v>282</v>
      </c>
      <c r="AA939">
        <v>2020</v>
      </c>
      <c r="AB939">
        <v>2020</v>
      </c>
      <c r="AC939" t="s">
        <v>579</v>
      </c>
      <c r="AD939" t="s">
        <v>172</v>
      </c>
      <c r="AS939">
        <v>3.85</v>
      </c>
      <c r="AT939" t="s">
        <v>188</v>
      </c>
      <c r="AU939" t="s">
        <v>189</v>
      </c>
      <c r="AV939" t="s">
        <v>190</v>
      </c>
      <c r="AW939" t="s">
        <v>264</v>
      </c>
      <c r="BM939" t="s">
        <v>193</v>
      </c>
      <c r="BN939" t="s">
        <v>6783</v>
      </c>
      <c r="BP939" t="s">
        <v>194</v>
      </c>
      <c r="BQ939" t="s">
        <v>195</v>
      </c>
      <c r="BS939">
        <v>146272114</v>
      </c>
      <c r="BT939" t="s">
        <v>196</v>
      </c>
      <c r="BU939">
        <v>7032553733</v>
      </c>
      <c r="BZ939" t="s">
        <v>6784</v>
      </c>
      <c r="CC939" t="s">
        <v>6785</v>
      </c>
      <c r="CD939" t="s">
        <v>3451</v>
      </c>
      <c r="CF939">
        <v>22182</v>
      </c>
      <c r="CG939" t="s">
        <v>196</v>
      </c>
      <c r="CH939">
        <v>7036384861</v>
      </c>
      <c r="CM939" t="s">
        <v>6786</v>
      </c>
      <c r="CP939" t="s">
        <v>194</v>
      </c>
      <c r="CQ939" t="s">
        <v>195</v>
      </c>
      <c r="CS939">
        <v>14627</v>
      </c>
      <c r="CT939" t="s">
        <v>196</v>
      </c>
      <c r="CU939">
        <v>7036384861</v>
      </c>
      <c r="ED939" t="s">
        <v>3451</v>
      </c>
      <c r="EG939" t="s">
        <v>196</v>
      </c>
      <c r="EH939">
        <v>7036384861</v>
      </c>
      <c r="EM939" t="s">
        <v>6784</v>
      </c>
      <c r="EP939" t="s">
        <v>6785</v>
      </c>
      <c r="EQ939" t="s">
        <v>3451</v>
      </c>
      <c r="ES939">
        <v>22182</v>
      </c>
      <c r="ET939" t="s">
        <v>196</v>
      </c>
      <c r="EU939">
        <v>7036384861</v>
      </c>
    </row>
    <row r="940" spans="1:151" x14ac:dyDescent="0.2">
      <c r="A940">
        <v>46360</v>
      </c>
      <c r="B940" t="s">
        <v>6787</v>
      </c>
      <c r="C940" t="s">
        <v>6788</v>
      </c>
      <c r="E940" t="s">
        <v>6789</v>
      </c>
      <c r="F940" t="s">
        <v>171</v>
      </c>
      <c r="G940" t="str">
        <f>"0"</f>
        <v>0</v>
      </c>
      <c r="H940" s="1">
        <v>38503</v>
      </c>
      <c r="I940" t="s">
        <v>173</v>
      </c>
      <c r="K940" t="s">
        <v>853</v>
      </c>
      <c r="L940" t="s">
        <v>854</v>
      </c>
      <c r="M940" t="s">
        <v>176</v>
      </c>
      <c r="N940">
        <v>2026</v>
      </c>
      <c r="O940" t="s">
        <v>508</v>
      </c>
      <c r="P940" t="s">
        <v>2100</v>
      </c>
      <c r="Q940" t="s">
        <v>172</v>
      </c>
      <c r="S940">
        <v>32495386</v>
      </c>
      <c r="T940" t="s">
        <v>226</v>
      </c>
      <c r="Y940" t="str">
        <f>"01AS"</f>
        <v>01AS</v>
      </c>
      <c r="Z940" t="s">
        <v>227</v>
      </c>
      <c r="AA940" t="s">
        <v>228</v>
      </c>
      <c r="AB940" t="s">
        <v>229</v>
      </c>
      <c r="AC940" t="s">
        <v>1451</v>
      </c>
      <c r="AD940" t="s">
        <v>172</v>
      </c>
      <c r="AS940">
        <v>3.74</v>
      </c>
      <c r="AU940" t="s">
        <v>472</v>
      </c>
      <c r="AV940" t="s">
        <v>473</v>
      </c>
      <c r="AW940" t="s">
        <v>264</v>
      </c>
      <c r="BM940" t="s">
        <v>6790</v>
      </c>
      <c r="BN940" t="s">
        <v>239</v>
      </c>
      <c r="BO940" t="s">
        <v>6791</v>
      </c>
      <c r="BP940" t="s">
        <v>241</v>
      </c>
      <c r="BQ940" t="s">
        <v>195</v>
      </c>
      <c r="BS940">
        <v>14627</v>
      </c>
      <c r="CD940" t="s">
        <v>195</v>
      </c>
      <c r="CM940" t="s">
        <v>6792</v>
      </c>
      <c r="CO940" t="s">
        <v>6791</v>
      </c>
      <c r="CP940" t="s">
        <v>6793</v>
      </c>
      <c r="CQ940" t="s">
        <v>434</v>
      </c>
      <c r="CS940" t="s">
        <v>6794</v>
      </c>
      <c r="CT940" t="s">
        <v>244</v>
      </c>
      <c r="CU940" t="s">
        <v>6795</v>
      </c>
    </row>
    <row r="941" spans="1:151" x14ac:dyDescent="0.2">
      <c r="A941">
        <v>40798</v>
      </c>
      <c r="B941" t="s">
        <v>6796</v>
      </c>
      <c r="C941" t="s">
        <v>6797</v>
      </c>
      <c r="D941" t="s">
        <v>6798</v>
      </c>
      <c r="E941" t="s">
        <v>6799</v>
      </c>
      <c r="F941" t="s">
        <v>171</v>
      </c>
      <c r="G941" t="str">
        <f>"0"</f>
        <v>0</v>
      </c>
      <c r="H941" s="1">
        <v>37554</v>
      </c>
      <c r="I941" t="s">
        <v>173</v>
      </c>
      <c r="K941" t="s">
        <v>1910</v>
      </c>
      <c r="L941" t="s">
        <v>1911</v>
      </c>
      <c r="M941" t="s">
        <v>176</v>
      </c>
      <c r="N941">
        <v>2024</v>
      </c>
      <c r="O941" t="s">
        <v>319</v>
      </c>
      <c r="P941" t="s">
        <v>178</v>
      </c>
      <c r="Q941" t="s">
        <v>172</v>
      </c>
      <c r="S941">
        <v>32032833</v>
      </c>
      <c r="T941" t="s">
        <v>226</v>
      </c>
      <c r="Y941" t="str">
        <f>"04HSEAS"</f>
        <v>04HSEAS</v>
      </c>
      <c r="Z941" t="s">
        <v>499</v>
      </c>
      <c r="AA941" t="s">
        <v>320</v>
      </c>
      <c r="AB941" t="s">
        <v>321</v>
      </c>
      <c r="AC941" t="s">
        <v>3358</v>
      </c>
      <c r="AD941" t="s">
        <v>185</v>
      </c>
      <c r="AS941">
        <v>3.9</v>
      </c>
      <c r="AU941" t="s">
        <v>235</v>
      </c>
      <c r="AV941" t="s">
        <v>236</v>
      </c>
      <c r="AW941" t="s">
        <v>264</v>
      </c>
      <c r="BM941" t="s">
        <v>6800</v>
      </c>
      <c r="BN941" t="s">
        <v>239</v>
      </c>
      <c r="BO941" t="s">
        <v>6801</v>
      </c>
      <c r="BP941" t="s">
        <v>241</v>
      </c>
      <c r="BQ941" t="s">
        <v>195</v>
      </c>
      <c r="BS941">
        <v>14627</v>
      </c>
      <c r="BZ941" t="s">
        <v>6372</v>
      </c>
      <c r="CB941" t="s">
        <v>267</v>
      </c>
      <c r="CD941" t="s">
        <v>195</v>
      </c>
      <c r="CF941">
        <v>14627</v>
      </c>
      <c r="CG941" t="s">
        <v>244</v>
      </c>
      <c r="CM941" t="s">
        <v>6802</v>
      </c>
      <c r="CO941" t="s">
        <v>6801</v>
      </c>
      <c r="CP941" t="s">
        <v>2408</v>
      </c>
      <c r="CQ941" t="s">
        <v>270</v>
      </c>
      <c r="CS941" t="s">
        <v>6803</v>
      </c>
      <c r="CT941" t="s">
        <v>244</v>
      </c>
      <c r="CU941" t="s">
        <v>6804</v>
      </c>
      <c r="DM941" t="s">
        <v>6805</v>
      </c>
      <c r="DP941" t="s">
        <v>2408</v>
      </c>
      <c r="DQ941" t="s">
        <v>3451</v>
      </c>
      <c r="DS941">
        <v>22302</v>
      </c>
      <c r="DT941" t="s">
        <v>226</v>
      </c>
      <c r="DU941">
        <v>5718300238</v>
      </c>
      <c r="DX941" t="s">
        <v>6806</v>
      </c>
      <c r="DY941" t="s">
        <v>406</v>
      </c>
    </row>
    <row r="942" spans="1:151" x14ac:dyDescent="0.2">
      <c r="A942">
        <v>31218</v>
      </c>
      <c r="B942" t="s">
        <v>6807</v>
      </c>
      <c r="C942" t="s">
        <v>6808</v>
      </c>
      <c r="E942" t="s">
        <v>6809</v>
      </c>
      <c r="F942" t="s">
        <v>171</v>
      </c>
      <c r="G942" t="s">
        <v>172</v>
      </c>
      <c r="H942" s="1">
        <v>32388</v>
      </c>
      <c r="I942" t="s">
        <v>173</v>
      </c>
      <c r="K942" t="s">
        <v>253</v>
      </c>
      <c r="L942" t="s">
        <v>254</v>
      </c>
      <c r="M942" t="s">
        <v>176</v>
      </c>
      <c r="N942">
        <v>2020</v>
      </c>
      <c r="O942" t="s">
        <v>978</v>
      </c>
      <c r="P942" t="s">
        <v>178</v>
      </c>
      <c r="Q942" t="s">
        <v>172</v>
      </c>
      <c r="S942">
        <v>31420334</v>
      </c>
      <c r="T942" t="s">
        <v>196</v>
      </c>
      <c r="Y942" t="s">
        <v>613</v>
      </c>
      <c r="Z942" t="s">
        <v>614</v>
      </c>
      <c r="AA942" t="s">
        <v>615</v>
      </c>
      <c r="AB942" t="s">
        <v>259</v>
      </c>
      <c r="AC942" t="s">
        <v>970</v>
      </c>
      <c r="AD942" t="s">
        <v>185</v>
      </c>
      <c r="AS942" t="str">
        <f>"0"</f>
        <v>0</v>
      </c>
      <c r="AT942" t="s">
        <v>188</v>
      </c>
      <c r="AU942" t="s">
        <v>189</v>
      </c>
      <c r="AV942" t="s">
        <v>190</v>
      </c>
      <c r="AW942" t="s">
        <v>294</v>
      </c>
      <c r="BM942" t="s">
        <v>6810</v>
      </c>
      <c r="BP942" t="s">
        <v>745</v>
      </c>
      <c r="BQ942" t="s">
        <v>344</v>
      </c>
      <c r="BS942">
        <v>75052</v>
      </c>
      <c r="BT942" t="s">
        <v>196</v>
      </c>
      <c r="BU942">
        <v>2145076836</v>
      </c>
      <c r="BZ942" t="s">
        <v>6810</v>
      </c>
      <c r="CC942" t="s">
        <v>745</v>
      </c>
      <c r="CD942" t="s">
        <v>344</v>
      </c>
      <c r="CF942">
        <v>75052</v>
      </c>
      <c r="CG942" t="s">
        <v>196</v>
      </c>
      <c r="CH942">
        <v>2145076836</v>
      </c>
      <c r="CM942" t="s">
        <v>6810</v>
      </c>
      <c r="CP942" t="s">
        <v>745</v>
      </c>
      <c r="CQ942" t="s">
        <v>344</v>
      </c>
      <c r="CS942">
        <v>75052</v>
      </c>
      <c r="CT942" t="s">
        <v>196</v>
      </c>
      <c r="CU942">
        <v>2145076836</v>
      </c>
    </row>
    <row r="943" spans="1:151" x14ac:dyDescent="0.2">
      <c r="A943">
        <v>28007</v>
      </c>
      <c r="B943" t="s">
        <v>6807</v>
      </c>
      <c r="C943" t="s">
        <v>6808</v>
      </c>
      <c r="E943" t="s">
        <v>6809</v>
      </c>
      <c r="F943" t="s">
        <v>171</v>
      </c>
      <c r="G943" t="s">
        <v>172</v>
      </c>
      <c r="H943" s="1">
        <v>32388</v>
      </c>
      <c r="I943" t="s">
        <v>173</v>
      </c>
      <c r="K943" t="s">
        <v>769</v>
      </c>
      <c r="L943" t="s">
        <v>6811</v>
      </c>
      <c r="M943" t="s">
        <v>176</v>
      </c>
      <c r="N943">
        <v>2019</v>
      </c>
      <c r="O943" t="s">
        <v>482</v>
      </c>
      <c r="P943" t="s">
        <v>178</v>
      </c>
      <c r="Q943" t="s">
        <v>172</v>
      </c>
      <c r="S943">
        <v>31420334</v>
      </c>
      <c r="T943" t="s">
        <v>196</v>
      </c>
      <c r="Y943" t="s">
        <v>613</v>
      </c>
      <c r="Z943" t="s">
        <v>614</v>
      </c>
      <c r="AA943" t="s">
        <v>615</v>
      </c>
      <c r="AB943" t="s">
        <v>259</v>
      </c>
      <c r="AC943" t="s">
        <v>970</v>
      </c>
      <c r="AD943" t="s">
        <v>185</v>
      </c>
      <c r="AS943" t="str">
        <f>"0"</f>
        <v>0</v>
      </c>
      <c r="AT943" t="s">
        <v>188</v>
      </c>
      <c r="AU943" t="s">
        <v>189</v>
      </c>
      <c r="AV943" t="s">
        <v>190</v>
      </c>
      <c r="AW943" t="s">
        <v>294</v>
      </c>
      <c r="BM943" t="s">
        <v>6810</v>
      </c>
      <c r="BP943" t="s">
        <v>745</v>
      </c>
      <c r="BQ943" t="s">
        <v>344</v>
      </c>
      <c r="BS943">
        <v>75052</v>
      </c>
      <c r="BT943" t="s">
        <v>196</v>
      </c>
      <c r="BU943">
        <v>2145076836</v>
      </c>
      <c r="BZ943" t="s">
        <v>6810</v>
      </c>
      <c r="CC943" t="s">
        <v>745</v>
      </c>
      <c r="CD943" t="s">
        <v>344</v>
      </c>
      <c r="CF943">
        <v>75052</v>
      </c>
      <c r="CG943" t="s">
        <v>196</v>
      </c>
      <c r="CH943">
        <v>2145076836</v>
      </c>
      <c r="CM943" t="s">
        <v>6810</v>
      </c>
      <c r="CP943" t="s">
        <v>745</v>
      </c>
      <c r="CQ943" t="s">
        <v>344</v>
      </c>
      <c r="CS943">
        <v>75052</v>
      </c>
      <c r="CT943" t="s">
        <v>196</v>
      </c>
      <c r="CU943">
        <v>2145076836</v>
      </c>
    </row>
    <row r="944" spans="1:151" x14ac:dyDescent="0.2">
      <c r="A944">
        <v>37435</v>
      </c>
      <c r="B944" t="s">
        <v>1032</v>
      </c>
      <c r="C944" t="s">
        <v>6812</v>
      </c>
      <c r="D944" t="s">
        <v>998</v>
      </c>
      <c r="E944" t="s">
        <v>6813</v>
      </c>
      <c r="F944" t="s">
        <v>171</v>
      </c>
      <c r="G944" t="str">
        <f>"0"</f>
        <v>0</v>
      </c>
      <c r="H944" s="1">
        <v>37504</v>
      </c>
      <c r="I944" t="s">
        <v>1571</v>
      </c>
      <c r="K944" t="s">
        <v>2766</v>
      </c>
      <c r="L944" t="s">
        <v>2767</v>
      </c>
      <c r="M944" t="s">
        <v>306</v>
      </c>
      <c r="N944">
        <v>2022</v>
      </c>
      <c r="O944" t="s">
        <v>782</v>
      </c>
      <c r="P944" t="s">
        <v>178</v>
      </c>
      <c r="Q944" t="s">
        <v>172</v>
      </c>
      <c r="S944">
        <v>32062298</v>
      </c>
      <c r="T944" t="s">
        <v>226</v>
      </c>
      <c r="Y944" t="str">
        <f>"01AS"</f>
        <v>01AS</v>
      </c>
      <c r="Z944" t="s">
        <v>499</v>
      </c>
      <c r="AA944" t="s">
        <v>228</v>
      </c>
      <c r="AB944" t="s">
        <v>229</v>
      </c>
      <c r="AC944" t="s">
        <v>5962</v>
      </c>
      <c r="AD944" t="s">
        <v>185</v>
      </c>
      <c r="AM944" t="s">
        <v>6814</v>
      </c>
      <c r="AS944">
        <v>3.93</v>
      </c>
      <c r="AU944" t="s">
        <v>235</v>
      </c>
      <c r="AV944" t="s">
        <v>236</v>
      </c>
      <c r="AW944" t="s">
        <v>264</v>
      </c>
      <c r="BF944" t="s">
        <v>474</v>
      </c>
      <c r="BM944" t="s">
        <v>6815</v>
      </c>
      <c r="BN944" t="s">
        <v>239</v>
      </c>
      <c r="BO944" t="s">
        <v>6816</v>
      </c>
      <c r="BP944" t="s">
        <v>241</v>
      </c>
      <c r="BQ944" t="s">
        <v>195</v>
      </c>
      <c r="BS944">
        <v>14627</v>
      </c>
      <c r="CD944" t="s">
        <v>195</v>
      </c>
      <c r="CM944" t="s">
        <v>6817</v>
      </c>
      <c r="CO944" t="s">
        <v>6816</v>
      </c>
      <c r="CP944" t="s">
        <v>6818</v>
      </c>
      <c r="CQ944" t="s">
        <v>541</v>
      </c>
      <c r="CS944" t="str">
        <f>"01760-1636"</f>
        <v>01760-1636</v>
      </c>
      <c r="CT944" t="s">
        <v>244</v>
      </c>
      <c r="CU944" t="s">
        <v>6819</v>
      </c>
    </row>
    <row r="945" spans="1:151" x14ac:dyDescent="0.2">
      <c r="A945">
        <v>37150</v>
      </c>
      <c r="B945" t="s">
        <v>6820</v>
      </c>
      <c r="C945" t="s">
        <v>6821</v>
      </c>
      <c r="D945" t="s">
        <v>6822</v>
      </c>
      <c r="E945" t="s">
        <v>6823</v>
      </c>
      <c r="F945" t="s">
        <v>171</v>
      </c>
      <c r="G945" t="str">
        <f>"0"</f>
        <v>0</v>
      </c>
      <c r="H945" s="1">
        <v>36997</v>
      </c>
      <c r="I945" t="s">
        <v>1571</v>
      </c>
      <c r="K945" t="s">
        <v>6824</v>
      </c>
      <c r="L945" t="s">
        <v>2552</v>
      </c>
      <c r="M945" t="s">
        <v>306</v>
      </c>
      <c r="N945">
        <v>2022</v>
      </c>
      <c r="O945" t="s">
        <v>782</v>
      </c>
      <c r="P945" t="s">
        <v>178</v>
      </c>
      <c r="Q945" t="s">
        <v>172</v>
      </c>
      <c r="S945">
        <v>31524445</v>
      </c>
      <c r="T945" t="s">
        <v>226</v>
      </c>
      <c r="Y945" t="str">
        <f>"01AS"</f>
        <v>01AS</v>
      </c>
      <c r="Z945" t="s">
        <v>227</v>
      </c>
      <c r="AA945" t="s">
        <v>320</v>
      </c>
      <c r="AB945" t="s">
        <v>321</v>
      </c>
      <c r="AC945" t="s">
        <v>2371</v>
      </c>
      <c r="AD945" t="s">
        <v>185</v>
      </c>
      <c r="AS945">
        <v>3.12</v>
      </c>
      <c r="AU945" t="s">
        <v>472</v>
      </c>
      <c r="AV945" t="s">
        <v>823</v>
      </c>
      <c r="AW945" t="s">
        <v>264</v>
      </c>
      <c r="BF945" t="s">
        <v>474</v>
      </c>
      <c r="BO945" t="s">
        <v>6825</v>
      </c>
      <c r="BQ945" t="s">
        <v>195</v>
      </c>
      <c r="CD945" t="s">
        <v>195</v>
      </c>
      <c r="CM945" t="s">
        <v>6826</v>
      </c>
      <c r="CO945" t="s">
        <v>6825</v>
      </c>
      <c r="CP945" t="s">
        <v>6827</v>
      </c>
      <c r="CQ945" t="s">
        <v>735</v>
      </c>
      <c r="CS945" t="s">
        <v>6828</v>
      </c>
      <c r="CT945" t="s">
        <v>244</v>
      </c>
      <c r="CU945" t="s">
        <v>6829</v>
      </c>
    </row>
    <row r="946" spans="1:151" x14ac:dyDescent="0.2">
      <c r="A946">
        <v>38313</v>
      </c>
      <c r="B946" t="s">
        <v>6299</v>
      </c>
      <c r="C946" t="s">
        <v>6830</v>
      </c>
      <c r="D946" t="s">
        <v>949</v>
      </c>
      <c r="E946" t="s">
        <v>6831</v>
      </c>
      <c r="F946" t="s">
        <v>171</v>
      </c>
      <c r="G946" t="str">
        <f>"0"</f>
        <v>0</v>
      </c>
      <c r="I946" t="s">
        <v>173</v>
      </c>
      <c r="K946" t="s">
        <v>882</v>
      </c>
      <c r="L946" t="s">
        <v>318</v>
      </c>
      <c r="M946" t="s">
        <v>255</v>
      </c>
      <c r="N946" t="s">
        <v>2610</v>
      </c>
      <c r="O946" t="s">
        <v>2611</v>
      </c>
      <c r="P946" t="s">
        <v>178</v>
      </c>
      <c r="Q946" t="s">
        <v>172</v>
      </c>
      <c r="S946">
        <v>31839013</v>
      </c>
      <c r="T946" t="s">
        <v>226</v>
      </c>
      <c r="Y946" t="str">
        <f>"01AS"</f>
        <v>01AS</v>
      </c>
      <c r="Z946" t="s">
        <v>401</v>
      </c>
      <c r="AA946" t="s">
        <v>259</v>
      </c>
      <c r="AB946" t="s">
        <v>260</v>
      </c>
      <c r="AC946" t="s">
        <v>922</v>
      </c>
      <c r="AD946" t="s">
        <v>185</v>
      </c>
      <c r="AS946" t="str">
        <f>"0"</f>
        <v>0</v>
      </c>
      <c r="AU946" t="s">
        <v>235</v>
      </c>
      <c r="AV946" t="s">
        <v>823</v>
      </c>
      <c r="AW946" t="s">
        <v>264</v>
      </c>
      <c r="BO946" t="s">
        <v>6832</v>
      </c>
      <c r="BQ946" t="s">
        <v>195</v>
      </c>
      <c r="CD946" t="s">
        <v>195</v>
      </c>
      <c r="CM946" t="s">
        <v>6833</v>
      </c>
      <c r="CO946" t="s">
        <v>6832</v>
      </c>
      <c r="CP946" t="s">
        <v>6834</v>
      </c>
      <c r="CQ946" t="s">
        <v>661</v>
      </c>
      <c r="CS946">
        <v>31061</v>
      </c>
      <c r="CT946" t="s">
        <v>244</v>
      </c>
      <c r="CU946" t="s">
        <v>6835</v>
      </c>
    </row>
    <row r="947" spans="1:151" x14ac:dyDescent="0.2">
      <c r="A947">
        <v>25690</v>
      </c>
      <c r="B947" t="s">
        <v>6836</v>
      </c>
      <c r="C947" t="s">
        <v>6837</v>
      </c>
      <c r="D947" t="s">
        <v>2244</v>
      </c>
      <c r="E947" t="s">
        <v>6838</v>
      </c>
      <c r="F947" t="s">
        <v>6839</v>
      </c>
      <c r="G947" t="s">
        <v>172</v>
      </c>
      <c r="H947" s="1">
        <v>35919</v>
      </c>
      <c r="I947" t="s">
        <v>173</v>
      </c>
      <c r="K947" t="s">
        <v>304</v>
      </c>
      <c r="L947" t="s">
        <v>305</v>
      </c>
      <c r="M947" t="s">
        <v>306</v>
      </c>
      <c r="N947">
        <v>2018</v>
      </c>
      <c r="O947" t="s">
        <v>307</v>
      </c>
      <c r="P947" t="s">
        <v>178</v>
      </c>
      <c r="Q947" t="s">
        <v>172</v>
      </c>
      <c r="S947">
        <v>29853762</v>
      </c>
      <c r="T947" t="s">
        <v>196</v>
      </c>
      <c r="W947" t="s">
        <v>6840</v>
      </c>
      <c r="X947">
        <v>6154291476</v>
      </c>
      <c r="Y947" t="s">
        <v>186</v>
      </c>
      <c r="Z947" t="s">
        <v>183</v>
      </c>
      <c r="AA947">
        <v>2021</v>
      </c>
      <c r="AB947">
        <v>2021</v>
      </c>
      <c r="AC947" t="s">
        <v>6841</v>
      </c>
      <c r="AD947" t="s">
        <v>172</v>
      </c>
      <c r="AS947">
        <v>2.77</v>
      </c>
      <c r="AT947" t="s">
        <v>742</v>
      </c>
      <c r="AU947" t="s">
        <v>189</v>
      </c>
      <c r="AV947" t="s">
        <v>190</v>
      </c>
      <c r="AW947" t="s">
        <v>264</v>
      </c>
      <c r="BM947" t="s">
        <v>6842</v>
      </c>
      <c r="BN947" t="s">
        <v>193</v>
      </c>
      <c r="BP947" t="s">
        <v>194</v>
      </c>
      <c r="BQ947" t="s">
        <v>195</v>
      </c>
      <c r="BS947">
        <v>14627</v>
      </c>
      <c r="BT947" t="s">
        <v>196</v>
      </c>
      <c r="BU947">
        <v>6155097727</v>
      </c>
      <c r="BZ947" t="s">
        <v>6843</v>
      </c>
      <c r="CC947" t="s">
        <v>6844</v>
      </c>
      <c r="CD947" t="s">
        <v>1039</v>
      </c>
      <c r="CF947">
        <v>37205</v>
      </c>
      <c r="CG947" t="s">
        <v>196</v>
      </c>
      <c r="CH947">
        <v>6155097727</v>
      </c>
      <c r="CM947" t="s">
        <v>6845</v>
      </c>
      <c r="CN947" t="s">
        <v>6846</v>
      </c>
      <c r="CP947" t="s">
        <v>194</v>
      </c>
      <c r="CQ947" t="s">
        <v>195</v>
      </c>
      <c r="CS947">
        <v>14620</v>
      </c>
      <c r="CT947" t="s">
        <v>196</v>
      </c>
      <c r="CU947">
        <v>6155097727</v>
      </c>
      <c r="ED947" t="s">
        <v>1039</v>
      </c>
      <c r="EG947" t="s">
        <v>196</v>
      </c>
      <c r="EH947">
        <v>6155097727</v>
      </c>
      <c r="EM947" t="s">
        <v>6843</v>
      </c>
      <c r="EP947" t="s">
        <v>6844</v>
      </c>
      <c r="EQ947" t="s">
        <v>1039</v>
      </c>
      <c r="ES947">
        <v>37205</v>
      </c>
      <c r="ET947" t="s">
        <v>196</v>
      </c>
      <c r="EU947">
        <v>6155097727</v>
      </c>
    </row>
    <row r="948" spans="1:151" x14ac:dyDescent="0.2">
      <c r="A948">
        <v>10283</v>
      </c>
      <c r="B948" t="s">
        <v>6847</v>
      </c>
      <c r="C948" t="s">
        <v>6848</v>
      </c>
      <c r="D948" t="s">
        <v>5290</v>
      </c>
      <c r="E948" t="s">
        <v>6849</v>
      </c>
      <c r="F948" t="s">
        <v>171</v>
      </c>
      <c r="G948" t="s">
        <v>172</v>
      </c>
      <c r="H948" s="1">
        <v>34347</v>
      </c>
      <c r="I948" t="s">
        <v>221</v>
      </c>
      <c r="K948" t="s">
        <v>1074</v>
      </c>
      <c r="L948" t="s">
        <v>3382</v>
      </c>
      <c r="M948" t="s">
        <v>176</v>
      </c>
      <c r="N948">
        <v>2015</v>
      </c>
      <c r="O948" t="s">
        <v>1014</v>
      </c>
      <c r="P948" t="s">
        <v>178</v>
      </c>
      <c r="Q948" t="s">
        <v>172</v>
      </c>
      <c r="S948">
        <v>27891407</v>
      </c>
      <c r="T948" t="s">
        <v>196</v>
      </c>
      <c r="W948" t="s">
        <v>6850</v>
      </c>
      <c r="X948">
        <v>2126140270</v>
      </c>
      <c r="Y948" t="s">
        <v>186</v>
      </c>
      <c r="Z948" t="s">
        <v>282</v>
      </c>
      <c r="AA948">
        <v>2016</v>
      </c>
      <c r="AB948">
        <v>2016</v>
      </c>
      <c r="AC948" t="s">
        <v>885</v>
      </c>
      <c r="AD948" t="s">
        <v>185</v>
      </c>
      <c r="AS948">
        <v>3.13</v>
      </c>
      <c r="AT948" t="s">
        <v>188</v>
      </c>
      <c r="AU948" t="s">
        <v>189</v>
      </c>
      <c r="AV948" t="s">
        <v>190</v>
      </c>
      <c r="AW948" t="s">
        <v>210</v>
      </c>
      <c r="BM948" t="s">
        <v>6851</v>
      </c>
      <c r="BN948" t="s">
        <v>487</v>
      </c>
      <c r="BP948" t="s">
        <v>194</v>
      </c>
      <c r="BQ948" t="s">
        <v>195</v>
      </c>
      <c r="BS948">
        <v>14627</v>
      </c>
      <c r="BT948" t="s">
        <v>196</v>
      </c>
      <c r="BU948">
        <v>9176985852</v>
      </c>
      <c r="BZ948" t="s">
        <v>6852</v>
      </c>
      <c r="CC948" t="s">
        <v>973</v>
      </c>
      <c r="CD948" t="s">
        <v>195</v>
      </c>
      <c r="CF948">
        <v>10009</v>
      </c>
      <c r="CG948" t="s">
        <v>196</v>
      </c>
      <c r="CH948">
        <v>9176985852</v>
      </c>
      <c r="CM948" t="s">
        <v>6853</v>
      </c>
      <c r="CP948" t="s">
        <v>194</v>
      </c>
      <c r="CQ948" t="s">
        <v>195</v>
      </c>
      <c r="CS948">
        <v>14627</v>
      </c>
      <c r="CT948" t="s">
        <v>196</v>
      </c>
      <c r="CU948">
        <v>9176985852</v>
      </c>
      <c r="EM948" t="s">
        <v>6852</v>
      </c>
      <c r="EP948" t="s">
        <v>973</v>
      </c>
      <c r="EQ948" t="s">
        <v>195</v>
      </c>
      <c r="ES948">
        <v>10009</v>
      </c>
      <c r="ET948" t="s">
        <v>196</v>
      </c>
      <c r="EU948">
        <v>9176985852</v>
      </c>
    </row>
    <row r="949" spans="1:151" x14ac:dyDescent="0.2">
      <c r="A949">
        <v>36527</v>
      </c>
      <c r="B949" t="s">
        <v>6854</v>
      </c>
      <c r="C949" t="s">
        <v>6848</v>
      </c>
      <c r="D949" t="s">
        <v>6855</v>
      </c>
      <c r="E949" t="s">
        <v>6856</v>
      </c>
      <c r="F949" t="s">
        <v>171</v>
      </c>
      <c r="G949" t="s">
        <v>172</v>
      </c>
      <c r="H949" s="1">
        <v>36620</v>
      </c>
      <c r="I949" t="s">
        <v>173</v>
      </c>
      <c r="K949" t="s">
        <v>515</v>
      </c>
      <c r="L949" t="s">
        <v>516</v>
      </c>
      <c r="M949" t="s">
        <v>176</v>
      </c>
      <c r="N949">
        <v>2022</v>
      </c>
      <c r="O949" t="s">
        <v>555</v>
      </c>
      <c r="P949" t="s">
        <v>178</v>
      </c>
      <c r="Q949" t="s">
        <v>172</v>
      </c>
      <c r="S949">
        <v>31524254</v>
      </c>
      <c r="T949" t="s">
        <v>226</v>
      </c>
      <c r="Y949" t="str">
        <f>"04HSEAS"</f>
        <v>04HSEAS</v>
      </c>
      <c r="Z949" t="s">
        <v>499</v>
      </c>
      <c r="AA949" t="s">
        <v>321</v>
      </c>
      <c r="AC949" t="s">
        <v>3358</v>
      </c>
      <c r="AD949" t="s">
        <v>185</v>
      </c>
      <c r="AS949">
        <v>2.87</v>
      </c>
      <c r="AV949" t="s">
        <v>823</v>
      </c>
      <c r="AW949" t="s">
        <v>210</v>
      </c>
      <c r="BF949" t="s">
        <v>474</v>
      </c>
      <c r="BG949" t="s">
        <v>474</v>
      </c>
      <c r="BM949" t="s">
        <v>6857</v>
      </c>
      <c r="BN949" t="s">
        <v>239</v>
      </c>
      <c r="BO949" t="s">
        <v>6858</v>
      </c>
      <c r="BP949" t="s">
        <v>241</v>
      </c>
      <c r="BQ949" t="s">
        <v>195</v>
      </c>
      <c r="BS949">
        <v>14627</v>
      </c>
      <c r="CD949" t="s">
        <v>195</v>
      </c>
      <c r="CM949" t="s">
        <v>6859</v>
      </c>
      <c r="CO949" t="s">
        <v>6858</v>
      </c>
      <c r="CP949" t="s">
        <v>6860</v>
      </c>
      <c r="CQ949" t="s">
        <v>541</v>
      </c>
      <c r="CS949">
        <v>20906</v>
      </c>
      <c r="CT949" t="s">
        <v>244</v>
      </c>
      <c r="CU949" t="s">
        <v>6861</v>
      </c>
    </row>
    <row r="950" spans="1:151" x14ac:dyDescent="0.2">
      <c r="A950">
        <v>45626</v>
      </c>
      <c r="B950" t="s">
        <v>6862</v>
      </c>
      <c r="C950" t="s">
        <v>6863</v>
      </c>
      <c r="D950" t="s">
        <v>6864</v>
      </c>
      <c r="E950" t="s">
        <v>6865</v>
      </c>
      <c r="F950" t="s">
        <v>171</v>
      </c>
      <c r="G950" t="str">
        <f>"0"</f>
        <v>0</v>
      </c>
      <c r="H950" s="1">
        <v>37992</v>
      </c>
      <c r="I950" t="s">
        <v>221</v>
      </c>
      <c r="K950" t="s">
        <v>409</v>
      </c>
      <c r="L950" t="s">
        <v>1643</v>
      </c>
      <c r="M950" t="s">
        <v>224</v>
      </c>
      <c r="N950">
        <v>2025</v>
      </c>
      <c r="O950" t="s">
        <v>528</v>
      </c>
      <c r="P950" t="s">
        <v>178</v>
      </c>
      <c r="Q950" t="s">
        <v>172</v>
      </c>
      <c r="S950">
        <v>32357974</v>
      </c>
      <c r="T950" t="s">
        <v>226</v>
      </c>
      <c r="Y950" t="str">
        <f>"01AS"</f>
        <v>01AS</v>
      </c>
      <c r="Z950" t="s">
        <v>499</v>
      </c>
      <c r="AA950" t="s">
        <v>320</v>
      </c>
      <c r="AB950" t="s">
        <v>321</v>
      </c>
      <c r="AC950" t="s">
        <v>556</v>
      </c>
      <c r="AD950" t="s">
        <v>185</v>
      </c>
      <c r="AM950" t="s">
        <v>680</v>
      </c>
      <c r="AS950">
        <v>2.92</v>
      </c>
      <c r="AU950" t="s">
        <v>472</v>
      </c>
      <c r="AV950" t="s">
        <v>473</v>
      </c>
      <c r="AW950" t="s">
        <v>210</v>
      </c>
      <c r="BM950" t="s">
        <v>6866</v>
      </c>
      <c r="BN950" t="s">
        <v>239</v>
      </c>
      <c r="BO950" t="s">
        <v>6867</v>
      </c>
      <c r="BP950" t="s">
        <v>241</v>
      </c>
      <c r="BQ950" t="s">
        <v>195</v>
      </c>
      <c r="BS950">
        <v>14627</v>
      </c>
      <c r="CD950" t="s">
        <v>195</v>
      </c>
      <c r="CM950" t="s">
        <v>6868</v>
      </c>
      <c r="CO950" t="s">
        <v>6867</v>
      </c>
      <c r="CP950" t="s">
        <v>6869</v>
      </c>
      <c r="CQ950" t="s">
        <v>2079</v>
      </c>
      <c r="CS950" t="s">
        <v>6870</v>
      </c>
      <c r="CT950" t="s">
        <v>244</v>
      </c>
      <c r="CU950" t="s">
        <v>6871</v>
      </c>
    </row>
    <row r="951" spans="1:151" x14ac:dyDescent="0.2">
      <c r="A951">
        <v>23263</v>
      </c>
      <c r="B951" t="s">
        <v>6872</v>
      </c>
      <c r="C951" t="s">
        <v>6873</v>
      </c>
      <c r="D951" t="s">
        <v>940</v>
      </c>
      <c r="E951" t="s">
        <v>6874</v>
      </c>
      <c r="F951" t="s">
        <v>1748</v>
      </c>
      <c r="G951" t="s">
        <v>172</v>
      </c>
      <c r="H951" s="1">
        <v>34298</v>
      </c>
      <c r="I951" t="s">
        <v>173</v>
      </c>
      <c r="K951" t="s">
        <v>1278</v>
      </c>
      <c r="M951" t="s">
        <v>306</v>
      </c>
      <c r="N951">
        <v>2017</v>
      </c>
      <c r="O951" t="s">
        <v>646</v>
      </c>
      <c r="P951" t="s">
        <v>178</v>
      </c>
      <c r="Q951" t="s">
        <v>172</v>
      </c>
      <c r="S951">
        <v>30071506</v>
      </c>
      <c r="T951" t="s">
        <v>4567</v>
      </c>
      <c r="U951" t="s">
        <v>337</v>
      </c>
      <c r="W951" t="s">
        <v>6875</v>
      </c>
      <c r="X951">
        <v>4086903998</v>
      </c>
      <c r="Y951" t="s">
        <v>186</v>
      </c>
      <c r="Z951" t="s">
        <v>282</v>
      </c>
      <c r="AA951">
        <v>2018</v>
      </c>
      <c r="AB951">
        <v>2018</v>
      </c>
      <c r="AC951" t="s">
        <v>696</v>
      </c>
      <c r="AD951" t="s">
        <v>185</v>
      </c>
      <c r="AS951">
        <v>3.89</v>
      </c>
      <c r="AT951" t="s">
        <v>188</v>
      </c>
      <c r="AU951" t="s">
        <v>189</v>
      </c>
      <c r="AV951" t="s">
        <v>190</v>
      </c>
      <c r="AW951" t="s">
        <v>210</v>
      </c>
      <c r="BM951" t="s">
        <v>6876</v>
      </c>
      <c r="BP951" t="s">
        <v>194</v>
      </c>
      <c r="BQ951" t="s">
        <v>195</v>
      </c>
      <c r="BS951">
        <v>14620</v>
      </c>
      <c r="BT951" t="s">
        <v>196</v>
      </c>
      <c r="BU951">
        <v>4088667989</v>
      </c>
      <c r="BZ951" t="s">
        <v>6877</v>
      </c>
      <c r="CC951" t="s">
        <v>6878</v>
      </c>
      <c r="CD951" t="s">
        <v>461</v>
      </c>
      <c r="CF951">
        <v>95008</v>
      </c>
      <c r="CG951" t="s">
        <v>196</v>
      </c>
      <c r="CH951">
        <v>4088170090</v>
      </c>
      <c r="CM951" t="s">
        <v>6876</v>
      </c>
      <c r="CP951" t="s">
        <v>194</v>
      </c>
      <c r="CQ951" t="s">
        <v>195</v>
      </c>
      <c r="CS951">
        <v>14620</v>
      </c>
      <c r="CT951" t="s">
        <v>196</v>
      </c>
      <c r="CU951">
        <v>4088667989</v>
      </c>
      <c r="ED951" t="s">
        <v>461</v>
      </c>
      <c r="EG951" t="s">
        <v>196</v>
      </c>
      <c r="EH951">
        <v>4088170090</v>
      </c>
      <c r="EM951" t="s">
        <v>6877</v>
      </c>
      <c r="EP951" t="s">
        <v>6878</v>
      </c>
      <c r="EQ951" t="s">
        <v>461</v>
      </c>
      <c r="ES951">
        <v>95008</v>
      </c>
      <c r="ET951" t="s">
        <v>196</v>
      </c>
      <c r="EU951">
        <v>4088170090</v>
      </c>
    </row>
    <row r="952" spans="1:151" x14ac:dyDescent="0.2">
      <c r="A952">
        <v>42375</v>
      </c>
      <c r="B952" t="s">
        <v>6879</v>
      </c>
      <c r="C952" t="s">
        <v>6880</v>
      </c>
      <c r="D952" t="s">
        <v>6881</v>
      </c>
      <c r="E952" t="s">
        <v>6882</v>
      </c>
      <c r="F952" t="s">
        <v>171</v>
      </c>
      <c r="G952" t="str">
        <f>"0"</f>
        <v>0</v>
      </c>
      <c r="H952" s="1">
        <v>38332</v>
      </c>
      <c r="I952" t="s">
        <v>221</v>
      </c>
      <c r="K952" t="s">
        <v>2923</v>
      </c>
      <c r="L952" t="s">
        <v>920</v>
      </c>
      <c r="M952" t="s">
        <v>224</v>
      </c>
      <c r="N952">
        <v>2024</v>
      </c>
      <c r="O952" t="s">
        <v>225</v>
      </c>
      <c r="P952" t="s">
        <v>178</v>
      </c>
      <c r="Q952" t="s">
        <v>172</v>
      </c>
      <c r="S952">
        <v>32579864</v>
      </c>
      <c r="T952" t="s">
        <v>226</v>
      </c>
      <c r="Y952" t="str">
        <f>"01AS"</f>
        <v>01AS</v>
      </c>
      <c r="Z952" t="s">
        <v>227</v>
      </c>
      <c r="AA952" t="s">
        <v>833</v>
      </c>
      <c r="AB952" t="s">
        <v>834</v>
      </c>
      <c r="AC952" t="s">
        <v>6883</v>
      </c>
      <c r="AD952" t="s">
        <v>172</v>
      </c>
      <c r="AS952">
        <v>3.9</v>
      </c>
      <c r="AU952" t="s">
        <v>235</v>
      </c>
      <c r="AV952" t="s">
        <v>236</v>
      </c>
      <c r="AW952" t="s">
        <v>264</v>
      </c>
      <c r="BM952" t="s">
        <v>6884</v>
      </c>
      <c r="BN952" t="s">
        <v>239</v>
      </c>
      <c r="BO952" t="s">
        <v>6885</v>
      </c>
      <c r="BP952" t="s">
        <v>241</v>
      </c>
      <c r="BQ952" t="s">
        <v>195</v>
      </c>
      <c r="BS952">
        <v>14627</v>
      </c>
      <c r="BZ952" t="s">
        <v>242</v>
      </c>
      <c r="CB952" t="s">
        <v>243</v>
      </c>
      <c r="CD952" t="s">
        <v>195</v>
      </c>
      <c r="CF952">
        <v>14642</v>
      </c>
      <c r="CG952" t="s">
        <v>244</v>
      </c>
      <c r="CM952" t="s">
        <v>6886</v>
      </c>
      <c r="CO952" t="s">
        <v>6885</v>
      </c>
      <c r="CP952" t="s">
        <v>6887</v>
      </c>
      <c r="CQ952" t="s">
        <v>541</v>
      </c>
      <c r="CS952" t="str">
        <f>"01844-1942"</f>
        <v>01844-1942</v>
      </c>
      <c r="CT952" t="s">
        <v>244</v>
      </c>
      <c r="CU952" t="s">
        <v>6888</v>
      </c>
    </row>
    <row r="953" spans="1:151" x14ac:dyDescent="0.2">
      <c r="A953">
        <v>14562</v>
      </c>
      <c r="B953" t="s">
        <v>6889</v>
      </c>
      <c r="C953" t="s">
        <v>6890</v>
      </c>
      <c r="D953" t="s">
        <v>6891</v>
      </c>
      <c r="E953" t="s">
        <v>6892</v>
      </c>
      <c r="F953" t="s">
        <v>171</v>
      </c>
      <c r="G953" t="s">
        <v>172</v>
      </c>
      <c r="H953" s="1">
        <v>34632</v>
      </c>
      <c r="I953" t="s">
        <v>221</v>
      </c>
      <c r="K953" t="s">
        <v>1518</v>
      </c>
      <c r="L953" t="s">
        <v>820</v>
      </c>
      <c r="M953" t="s">
        <v>176</v>
      </c>
      <c r="N953">
        <v>2016</v>
      </c>
      <c r="O953" t="s">
        <v>634</v>
      </c>
      <c r="P953" t="s">
        <v>178</v>
      </c>
      <c r="Q953" t="s">
        <v>172</v>
      </c>
      <c r="S953">
        <v>28208297</v>
      </c>
      <c r="T953" t="s">
        <v>196</v>
      </c>
      <c r="W953" t="s">
        <v>6893</v>
      </c>
      <c r="X953">
        <v>5109284705</v>
      </c>
      <c r="Y953" t="s">
        <v>186</v>
      </c>
      <c r="Z953" t="s">
        <v>282</v>
      </c>
      <c r="AA953">
        <v>2017</v>
      </c>
      <c r="AB953">
        <v>2017</v>
      </c>
      <c r="AC953" t="s">
        <v>846</v>
      </c>
      <c r="AD953" t="s">
        <v>185</v>
      </c>
      <c r="AM953" t="s">
        <v>4374</v>
      </c>
      <c r="AN953" t="s">
        <v>208</v>
      </c>
      <c r="AS953">
        <v>3.11</v>
      </c>
      <c r="AT953" t="s">
        <v>188</v>
      </c>
      <c r="AU953" t="s">
        <v>189</v>
      </c>
      <c r="AV953" t="s">
        <v>190</v>
      </c>
      <c r="AW953" t="s">
        <v>715</v>
      </c>
      <c r="BM953" t="s">
        <v>6894</v>
      </c>
      <c r="BN953" t="s">
        <v>193</v>
      </c>
      <c r="BP953" t="s">
        <v>194</v>
      </c>
      <c r="BQ953" t="s">
        <v>195</v>
      </c>
      <c r="BS953">
        <v>14627</v>
      </c>
      <c r="BT953" t="s">
        <v>196</v>
      </c>
      <c r="BU953">
        <v>6467155485</v>
      </c>
      <c r="BZ953" t="s">
        <v>6895</v>
      </c>
      <c r="CC953" t="s">
        <v>6896</v>
      </c>
      <c r="CD953" t="s">
        <v>6897</v>
      </c>
      <c r="CF953">
        <v>96950</v>
      </c>
      <c r="CG953" t="s">
        <v>196</v>
      </c>
      <c r="CH953">
        <v>6704837817</v>
      </c>
      <c r="CM953" t="s">
        <v>6898</v>
      </c>
      <c r="CP953" t="s">
        <v>194</v>
      </c>
      <c r="CQ953" t="s">
        <v>195</v>
      </c>
      <c r="CS953">
        <v>14611</v>
      </c>
      <c r="CT953" t="s">
        <v>196</v>
      </c>
      <c r="CU953">
        <v>6467155485</v>
      </c>
      <c r="DZ953" t="s">
        <v>6899</v>
      </c>
      <c r="EC953" t="s">
        <v>6900</v>
      </c>
      <c r="ED953" t="s">
        <v>461</v>
      </c>
      <c r="EF953">
        <v>94015</v>
      </c>
      <c r="EG953" t="s">
        <v>196</v>
      </c>
      <c r="EM953" t="s">
        <v>6895</v>
      </c>
      <c r="EP953" t="s">
        <v>6896</v>
      </c>
      <c r="EQ953" t="s">
        <v>6897</v>
      </c>
      <c r="ES953">
        <v>96950</v>
      </c>
      <c r="ET953" t="s">
        <v>196</v>
      </c>
      <c r="EU953">
        <v>6704837817</v>
      </c>
    </row>
    <row r="954" spans="1:151" x14ac:dyDescent="0.2">
      <c r="A954">
        <v>12844</v>
      </c>
      <c r="B954" t="s">
        <v>6889</v>
      </c>
      <c r="C954" t="s">
        <v>6890</v>
      </c>
      <c r="D954" t="s">
        <v>6891</v>
      </c>
      <c r="E954" t="s">
        <v>6892</v>
      </c>
      <c r="F954" t="s">
        <v>6901</v>
      </c>
      <c r="G954" t="s">
        <v>172</v>
      </c>
      <c r="H954" s="1">
        <v>34632</v>
      </c>
      <c r="I954" t="s">
        <v>221</v>
      </c>
      <c r="K954" t="s">
        <v>2724</v>
      </c>
      <c r="L954" t="s">
        <v>820</v>
      </c>
      <c r="M954" t="s">
        <v>306</v>
      </c>
      <c r="N954">
        <v>2015</v>
      </c>
      <c r="O954" t="s">
        <v>517</v>
      </c>
      <c r="P954" t="s">
        <v>178</v>
      </c>
      <c r="Q954" t="s">
        <v>172</v>
      </c>
      <c r="S954">
        <v>28208297</v>
      </c>
      <c r="T954" t="s">
        <v>196</v>
      </c>
      <c r="W954" t="s">
        <v>6893</v>
      </c>
      <c r="X954">
        <v>5109284705</v>
      </c>
      <c r="Y954" t="s">
        <v>186</v>
      </c>
      <c r="Z954" t="s">
        <v>282</v>
      </c>
      <c r="AA954">
        <v>2017</v>
      </c>
      <c r="AB954">
        <v>2017</v>
      </c>
      <c r="AC954" t="s">
        <v>846</v>
      </c>
      <c r="AD954" t="s">
        <v>185</v>
      </c>
      <c r="AM954" t="s">
        <v>4374</v>
      </c>
      <c r="AN954" t="s">
        <v>208</v>
      </c>
      <c r="AS954">
        <v>3.11</v>
      </c>
      <c r="AT954" t="s">
        <v>188</v>
      </c>
      <c r="AU954" t="s">
        <v>189</v>
      </c>
      <c r="AV954" t="s">
        <v>190</v>
      </c>
      <c r="AW954" t="s">
        <v>715</v>
      </c>
      <c r="BM954" t="s">
        <v>6894</v>
      </c>
      <c r="BN954" t="s">
        <v>193</v>
      </c>
      <c r="BP954" t="s">
        <v>194</v>
      </c>
      <c r="BQ954" t="s">
        <v>195</v>
      </c>
      <c r="BS954">
        <v>14627</v>
      </c>
      <c r="BT954" t="s">
        <v>196</v>
      </c>
      <c r="BU954">
        <v>6467155485</v>
      </c>
      <c r="BZ954" t="s">
        <v>6895</v>
      </c>
      <c r="CC954" t="s">
        <v>6896</v>
      </c>
      <c r="CD954" t="s">
        <v>6897</v>
      </c>
      <c r="CF954">
        <v>96950</v>
      </c>
      <c r="CG954" t="s">
        <v>196</v>
      </c>
      <c r="CH954">
        <v>6704837817</v>
      </c>
      <c r="CM954" t="s">
        <v>6898</v>
      </c>
      <c r="CP954" t="s">
        <v>194</v>
      </c>
      <c r="CQ954" t="s">
        <v>195</v>
      </c>
      <c r="CS954">
        <v>14611</v>
      </c>
      <c r="CT954" t="s">
        <v>196</v>
      </c>
      <c r="CU954">
        <v>6467155485</v>
      </c>
      <c r="DZ954" t="s">
        <v>6899</v>
      </c>
      <c r="EC954" t="s">
        <v>6900</v>
      </c>
      <c r="ED954" t="s">
        <v>461</v>
      </c>
      <c r="EF954">
        <v>94015</v>
      </c>
      <c r="EG954" t="s">
        <v>196</v>
      </c>
      <c r="EM954" t="s">
        <v>6895</v>
      </c>
      <c r="EP954" t="s">
        <v>6896</v>
      </c>
      <c r="EQ954" t="s">
        <v>6897</v>
      </c>
      <c r="ES954">
        <v>96950</v>
      </c>
      <c r="ET954" t="s">
        <v>196</v>
      </c>
      <c r="EU954">
        <v>6704837817</v>
      </c>
    </row>
    <row r="955" spans="1:151" x14ac:dyDescent="0.2">
      <c r="A955">
        <v>12948</v>
      </c>
      <c r="B955" t="s">
        <v>2423</v>
      </c>
      <c r="C955" t="s">
        <v>6902</v>
      </c>
      <c r="E955" t="s">
        <v>6903</v>
      </c>
      <c r="F955" t="s">
        <v>171</v>
      </c>
      <c r="G955" t="s">
        <v>172</v>
      </c>
      <c r="H955" s="1">
        <v>34598</v>
      </c>
      <c r="I955" t="s">
        <v>173</v>
      </c>
      <c r="K955" t="s">
        <v>481</v>
      </c>
      <c r="L955" t="s">
        <v>318</v>
      </c>
      <c r="M955" t="s">
        <v>306</v>
      </c>
      <c r="N955">
        <v>2015</v>
      </c>
      <c r="O955" t="s">
        <v>517</v>
      </c>
      <c r="P955" t="s">
        <v>363</v>
      </c>
      <c r="Q955" t="s">
        <v>172</v>
      </c>
      <c r="S955">
        <v>27820636</v>
      </c>
      <c r="T955" t="s">
        <v>196</v>
      </c>
      <c r="W955" t="s">
        <v>6904</v>
      </c>
      <c r="X955">
        <v>3608205055</v>
      </c>
      <c r="Y955" t="s">
        <v>186</v>
      </c>
      <c r="Z955" t="s">
        <v>183</v>
      </c>
      <c r="AA955">
        <v>2016</v>
      </c>
      <c r="AB955">
        <v>2016</v>
      </c>
      <c r="AC955" t="s">
        <v>6505</v>
      </c>
      <c r="AD955" t="s">
        <v>185</v>
      </c>
      <c r="AS955">
        <v>3.29</v>
      </c>
      <c r="AT955" t="s">
        <v>188</v>
      </c>
      <c r="AU955" t="s">
        <v>189</v>
      </c>
      <c r="AV955" t="s">
        <v>190</v>
      </c>
      <c r="AW955" t="s">
        <v>715</v>
      </c>
      <c r="BM955" t="s">
        <v>6905</v>
      </c>
      <c r="BN955" t="s">
        <v>487</v>
      </c>
      <c r="BP955" t="s">
        <v>194</v>
      </c>
      <c r="BQ955" t="s">
        <v>195</v>
      </c>
      <c r="BS955">
        <v>14627</v>
      </c>
      <c r="BT955" t="s">
        <v>196</v>
      </c>
      <c r="BU955">
        <v>3602239513</v>
      </c>
      <c r="BZ955" t="s">
        <v>6906</v>
      </c>
      <c r="CC955" t="s">
        <v>6907</v>
      </c>
      <c r="CD955" t="s">
        <v>1433</v>
      </c>
      <c r="CF955">
        <v>98229</v>
      </c>
      <c r="CG955" t="s">
        <v>196</v>
      </c>
      <c r="CH955">
        <v>3607389933</v>
      </c>
      <c r="CM955" t="s">
        <v>487</v>
      </c>
      <c r="CN955" t="s">
        <v>4431</v>
      </c>
      <c r="CP955" t="s">
        <v>194</v>
      </c>
      <c r="CQ955" t="s">
        <v>195</v>
      </c>
      <c r="CS955">
        <v>14627</v>
      </c>
      <c r="CT955" t="s">
        <v>196</v>
      </c>
      <c r="CU955">
        <v>3602239513</v>
      </c>
      <c r="EM955" t="s">
        <v>6906</v>
      </c>
      <c r="EP955" t="s">
        <v>6907</v>
      </c>
      <c r="EQ955" t="s">
        <v>1433</v>
      </c>
      <c r="ES955">
        <v>98229</v>
      </c>
      <c r="ET955" t="s">
        <v>196</v>
      </c>
      <c r="EU955">
        <v>3607389933</v>
      </c>
    </row>
    <row r="956" spans="1:151" x14ac:dyDescent="0.2">
      <c r="A956">
        <v>19282</v>
      </c>
      <c r="B956" t="s">
        <v>6908</v>
      </c>
      <c r="C956" t="s">
        <v>6902</v>
      </c>
      <c r="E956" t="s">
        <v>6909</v>
      </c>
      <c r="F956" t="s">
        <v>171</v>
      </c>
      <c r="G956" t="s">
        <v>172</v>
      </c>
      <c r="H956" s="1">
        <v>35039</v>
      </c>
      <c r="I956" t="s">
        <v>221</v>
      </c>
      <c r="K956" t="s">
        <v>481</v>
      </c>
      <c r="L956" t="s">
        <v>318</v>
      </c>
      <c r="M956" t="s">
        <v>176</v>
      </c>
      <c r="N956">
        <v>2017</v>
      </c>
      <c r="O956" t="s">
        <v>177</v>
      </c>
      <c r="P956" t="s">
        <v>178</v>
      </c>
      <c r="Q956" t="s">
        <v>172</v>
      </c>
      <c r="S956">
        <v>28680031</v>
      </c>
      <c r="T956" t="s">
        <v>179</v>
      </c>
      <c r="U956" t="s">
        <v>180</v>
      </c>
      <c r="V956" s="2">
        <v>43240</v>
      </c>
      <c r="W956" t="s">
        <v>6910</v>
      </c>
      <c r="X956">
        <v>18611995649</v>
      </c>
      <c r="Y956" t="s">
        <v>186</v>
      </c>
      <c r="Z956" t="s">
        <v>282</v>
      </c>
      <c r="AA956">
        <v>2018</v>
      </c>
      <c r="AB956">
        <v>2018</v>
      </c>
      <c r="AC956" t="s">
        <v>1950</v>
      </c>
      <c r="AD956" t="s">
        <v>185</v>
      </c>
      <c r="AE956" t="s">
        <v>209</v>
      </c>
      <c r="AM956" t="s">
        <v>3411</v>
      </c>
      <c r="AS956">
        <v>3.71</v>
      </c>
      <c r="AT956" t="s">
        <v>188</v>
      </c>
      <c r="AU956" t="s">
        <v>189</v>
      </c>
      <c r="AV956" t="s">
        <v>190</v>
      </c>
      <c r="AW956" t="s">
        <v>191</v>
      </c>
      <c r="BM956" t="s">
        <v>487</v>
      </c>
      <c r="BP956" t="s">
        <v>194</v>
      </c>
      <c r="BQ956" t="s">
        <v>195</v>
      </c>
      <c r="BS956">
        <v>14627</v>
      </c>
      <c r="BT956" t="s">
        <v>196</v>
      </c>
      <c r="BU956">
        <v>5857488569</v>
      </c>
      <c r="CM956" t="s">
        <v>6911</v>
      </c>
      <c r="CP956" t="s">
        <v>194</v>
      </c>
      <c r="CQ956" t="s">
        <v>195</v>
      </c>
      <c r="CS956">
        <v>14620</v>
      </c>
      <c r="CT956" t="s">
        <v>196</v>
      </c>
      <c r="CU956">
        <v>5855003819</v>
      </c>
    </row>
    <row r="957" spans="1:151" x14ac:dyDescent="0.2">
      <c r="A957">
        <v>36244</v>
      </c>
      <c r="B957" t="s">
        <v>6912</v>
      </c>
      <c r="C957" t="s">
        <v>6902</v>
      </c>
      <c r="E957" t="s">
        <v>6913</v>
      </c>
      <c r="F957" t="s">
        <v>171</v>
      </c>
      <c r="G957" t="s">
        <v>172</v>
      </c>
      <c r="H957" s="1">
        <v>36565</v>
      </c>
      <c r="I957" t="s">
        <v>221</v>
      </c>
      <c r="K957" t="s">
        <v>1377</v>
      </c>
      <c r="L957" t="s">
        <v>1378</v>
      </c>
      <c r="M957" t="s">
        <v>176</v>
      </c>
      <c r="N957">
        <v>2021</v>
      </c>
      <c r="O957" t="s">
        <v>3142</v>
      </c>
      <c r="P957" t="s">
        <v>178</v>
      </c>
      <c r="Q957" t="s">
        <v>172</v>
      </c>
      <c r="S957">
        <v>31435673</v>
      </c>
      <c r="T957" t="s">
        <v>1382</v>
      </c>
      <c r="U957" t="s">
        <v>424</v>
      </c>
      <c r="Y957" t="str">
        <f>"01AS"</f>
        <v>01AS</v>
      </c>
      <c r="Z957" t="s">
        <v>499</v>
      </c>
      <c r="AA957" t="s">
        <v>320</v>
      </c>
      <c r="AB957" t="s">
        <v>321</v>
      </c>
      <c r="AC957" t="s">
        <v>5592</v>
      </c>
      <c r="AD957" t="s">
        <v>185</v>
      </c>
      <c r="AF957" t="s">
        <v>426</v>
      </c>
      <c r="AG957" t="s">
        <v>729</v>
      </c>
      <c r="AJ957" t="s">
        <v>6914</v>
      </c>
      <c r="AK957" t="s">
        <v>185</v>
      </c>
      <c r="AS957">
        <v>3.67</v>
      </c>
      <c r="AT957" t="s">
        <v>1261</v>
      </c>
      <c r="AU957" t="s">
        <v>472</v>
      </c>
      <c r="AV957" t="s">
        <v>473</v>
      </c>
      <c r="AW957" t="s">
        <v>430</v>
      </c>
      <c r="BM957" t="s">
        <v>6915</v>
      </c>
      <c r="BN957" t="s">
        <v>239</v>
      </c>
      <c r="BO957" t="s">
        <v>6916</v>
      </c>
      <c r="BP957" t="s">
        <v>241</v>
      </c>
      <c r="BQ957" t="s">
        <v>195</v>
      </c>
      <c r="BS957">
        <v>14627</v>
      </c>
      <c r="CD957" t="s">
        <v>195</v>
      </c>
      <c r="CM957" t="s">
        <v>6917</v>
      </c>
      <c r="CO957" t="s">
        <v>6916</v>
      </c>
      <c r="CP957" t="s">
        <v>1381</v>
      </c>
      <c r="CQ957" t="s">
        <v>4697</v>
      </c>
      <c r="CS957">
        <v>102211</v>
      </c>
      <c r="CT957" t="s">
        <v>1382</v>
      </c>
      <c r="CU957" t="s">
        <v>6918</v>
      </c>
    </row>
    <row r="958" spans="1:151" x14ac:dyDescent="0.2">
      <c r="A958">
        <v>34343</v>
      </c>
      <c r="B958" t="s">
        <v>6912</v>
      </c>
      <c r="C958" t="s">
        <v>6902</v>
      </c>
      <c r="E958" t="s">
        <v>6913</v>
      </c>
      <c r="F958" t="s">
        <v>171</v>
      </c>
      <c r="G958" t="s">
        <v>172</v>
      </c>
      <c r="H958" s="1">
        <v>36565</v>
      </c>
      <c r="I958" t="s">
        <v>221</v>
      </c>
      <c r="K958" t="s">
        <v>1377</v>
      </c>
      <c r="L958" t="s">
        <v>1378</v>
      </c>
      <c r="M958" t="s">
        <v>306</v>
      </c>
      <c r="N958">
        <v>2020</v>
      </c>
      <c r="O958" t="s">
        <v>1379</v>
      </c>
      <c r="P958" t="s">
        <v>3256</v>
      </c>
      <c r="Q958" t="s">
        <v>172</v>
      </c>
      <c r="S958">
        <v>31435673</v>
      </c>
      <c r="T958" t="s">
        <v>1382</v>
      </c>
      <c r="U958" t="s">
        <v>424</v>
      </c>
      <c r="Y958" t="str">
        <f>"01AS"</f>
        <v>01AS</v>
      </c>
      <c r="Z958" t="s">
        <v>499</v>
      </c>
      <c r="AA958" t="s">
        <v>320</v>
      </c>
      <c r="AB958" t="s">
        <v>321</v>
      </c>
      <c r="AC958" t="s">
        <v>5592</v>
      </c>
      <c r="AD958" t="s">
        <v>185</v>
      </c>
      <c r="AF958" t="s">
        <v>426</v>
      </c>
      <c r="AG958" t="s">
        <v>729</v>
      </c>
      <c r="AJ958" t="s">
        <v>6914</v>
      </c>
      <c r="AK958" t="s">
        <v>185</v>
      </c>
      <c r="AS958">
        <v>3.67</v>
      </c>
      <c r="AT958" t="s">
        <v>1261</v>
      </c>
      <c r="AU958" t="s">
        <v>472</v>
      </c>
      <c r="AV958" t="s">
        <v>473</v>
      </c>
      <c r="AW958" t="s">
        <v>430</v>
      </c>
      <c r="BM958" t="s">
        <v>6915</v>
      </c>
      <c r="BN958" t="s">
        <v>239</v>
      </c>
      <c r="BO958" t="s">
        <v>6916</v>
      </c>
      <c r="BP958" t="s">
        <v>241</v>
      </c>
      <c r="BQ958" t="s">
        <v>195</v>
      </c>
      <c r="BS958">
        <v>14627</v>
      </c>
      <c r="CD958" t="s">
        <v>195</v>
      </c>
      <c r="CM958" t="s">
        <v>6917</v>
      </c>
      <c r="CO958" t="s">
        <v>6916</v>
      </c>
      <c r="CP958" t="s">
        <v>1381</v>
      </c>
      <c r="CQ958" t="s">
        <v>4697</v>
      </c>
      <c r="CS958">
        <v>102211</v>
      </c>
      <c r="CT958" t="s">
        <v>1382</v>
      </c>
      <c r="CU958" t="s">
        <v>6918</v>
      </c>
    </row>
    <row r="959" spans="1:151" x14ac:dyDescent="0.2">
      <c r="A959">
        <v>33956</v>
      </c>
      <c r="B959" t="s">
        <v>4707</v>
      </c>
      <c r="C959" t="s">
        <v>6902</v>
      </c>
      <c r="E959" t="s">
        <v>6919</v>
      </c>
      <c r="F959" t="s">
        <v>171</v>
      </c>
      <c r="G959" t="s">
        <v>172</v>
      </c>
      <c r="H959" s="1">
        <v>37007</v>
      </c>
      <c r="I959" t="s">
        <v>221</v>
      </c>
      <c r="K959" t="s">
        <v>1377</v>
      </c>
      <c r="L959" t="s">
        <v>1189</v>
      </c>
      <c r="M959" t="s">
        <v>306</v>
      </c>
      <c r="N959">
        <v>2020</v>
      </c>
      <c r="O959" t="s">
        <v>1379</v>
      </c>
      <c r="P959" t="s">
        <v>178</v>
      </c>
      <c r="Q959" t="s">
        <v>172</v>
      </c>
      <c r="S959">
        <v>31523554</v>
      </c>
      <c r="T959" t="s">
        <v>1382</v>
      </c>
      <c r="U959" t="s">
        <v>424</v>
      </c>
      <c r="Y959" t="str">
        <f>"01AS"</f>
        <v>01AS</v>
      </c>
      <c r="Z959" t="s">
        <v>227</v>
      </c>
      <c r="AA959" t="s">
        <v>228</v>
      </c>
      <c r="AB959" t="s">
        <v>229</v>
      </c>
      <c r="AC959" t="s">
        <v>5640</v>
      </c>
      <c r="AD959" t="s">
        <v>185</v>
      </c>
      <c r="AF959" t="s">
        <v>426</v>
      </c>
      <c r="AG959" t="s">
        <v>427</v>
      </c>
      <c r="AJ959" t="s">
        <v>2066</v>
      </c>
      <c r="AK959" t="s">
        <v>185</v>
      </c>
      <c r="AS959">
        <v>3.82</v>
      </c>
      <c r="AT959" t="s">
        <v>1261</v>
      </c>
      <c r="AU959" t="s">
        <v>235</v>
      </c>
      <c r="AV959" t="s">
        <v>236</v>
      </c>
      <c r="AW959" t="s">
        <v>430</v>
      </c>
      <c r="BM959" t="s">
        <v>6920</v>
      </c>
      <c r="BN959" t="s">
        <v>239</v>
      </c>
      <c r="BO959" t="s">
        <v>1381</v>
      </c>
      <c r="BP959" t="s">
        <v>241</v>
      </c>
      <c r="BQ959" t="s">
        <v>195</v>
      </c>
      <c r="BS959">
        <v>14627</v>
      </c>
      <c r="CA959" t="s">
        <v>6921</v>
      </c>
      <c r="CD959" t="s">
        <v>195</v>
      </c>
      <c r="CM959" t="s">
        <v>6922</v>
      </c>
      <c r="CN959" t="s">
        <v>6921</v>
      </c>
      <c r="CO959" t="s">
        <v>1381</v>
      </c>
      <c r="CP959" t="s">
        <v>1381</v>
      </c>
      <c r="CQ959" t="s">
        <v>4697</v>
      </c>
      <c r="CS959">
        <v>100044</v>
      </c>
      <c r="CT959" t="s">
        <v>1382</v>
      </c>
      <c r="CU959" t="s">
        <v>6923</v>
      </c>
    </row>
    <row r="960" spans="1:151" x14ac:dyDescent="0.2">
      <c r="A960">
        <v>34039</v>
      </c>
      <c r="B960" t="s">
        <v>6924</v>
      </c>
      <c r="C960" t="s">
        <v>6902</v>
      </c>
      <c r="E960" t="s">
        <v>6925</v>
      </c>
      <c r="F960" t="s">
        <v>171</v>
      </c>
      <c r="G960" t="s">
        <v>172</v>
      </c>
      <c r="H960" s="1">
        <v>37153</v>
      </c>
      <c r="I960" t="s">
        <v>221</v>
      </c>
      <c r="K960" t="s">
        <v>1377</v>
      </c>
      <c r="L960" t="s">
        <v>6926</v>
      </c>
      <c r="M960" t="s">
        <v>306</v>
      </c>
      <c r="N960">
        <v>2020</v>
      </c>
      <c r="O960" t="s">
        <v>1379</v>
      </c>
      <c r="P960" t="s">
        <v>178</v>
      </c>
      <c r="Q960" t="s">
        <v>172</v>
      </c>
      <c r="S960">
        <v>31527026</v>
      </c>
      <c r="T960" t="s">
        <v>1382</v>
      </c>
      <c r="U960" t="s">
        <v>424</v>
      </c>
      <c r="Y960" t="str">
        <f>"04HSEAS"</f>
        <v>04HSEAS</v>
      </c>
      <c r="Z960" t="s">
        <v>499</v>
      </c>
      <c r="AA960" t="s">
        <v>228</v>
      </c>
      <c r="AB960" t="s">
        <v>229</v>
      </c>
      <c r="AC960" t="s">
        <v>500</v>
      </c>
      <c r="AD960" t="s">
        <v>185</v>
      </c>
      <c r="AS960">
        <v>3.68</v>
      </c>
      <c r="AT960" t="s">
        <v>429</v>
      </c>
      <c r="AU960" t="s">
        <v>472</v>
      </c>
      <c r="AV960" t="s">
        <v>473</v>
      </c>
      <c r="AW960" t="s">
        <v>430</v>
      </c>
      <c r="BM960" t="s">
        <v>6927</v>
      </c>
      <c r="BN960" t="s">
        <v>239</v>
      </c>
      <c r="BO960" t="s">
        <v>6928</v>
      </c>
      <c r="BP960" t="s">
        <v>241</v>
      </c>
      <c r="BQ960" t="s">
        <v>195</v>
      </c>
      <c r="BS960">
        <v>14627</v>
      </c>
      <c r="CA960" t="s">
        <v>6929</v>
      </c>
      <c r="CD960" t="s">
        <v>195</v>
      </c>
      <c r="CM960" t="s">
        <v>6930</v>
      </c>
      <c r="CN960" t="s">
        <v>6929</v>
      </c>
      <c r="CO960" t="s">
        <v>6928</v>
      </c>
      <c r="CP960" t="s">
        <v>6928</v>
      </c>
      <c r="CQ960" t="s">
        <v>4705</v>
      </c>
      <c r="CS960">
        <v>266061</v>
      </c>
      <c r="CT960" t="s">
        <v>1382</v>
      </c>
      <c r="CU960" t="s">
        <v>6931</v>
      </c>
    </row>
    <row r="961" spans="1:151" x14ac:dyDescent="0.2">
      <c r="A961">
        <v>29876</v>
      </c>
      <c r="B961" t="s">
        <v>512</v>
      </c>
      <c r="C961" t="s">
        <v>6932</v>
      </c>
      <c r="D961" t="s">
        <v>1580</v>
      </c>
      <c r="E961" t="s">
        <v>6933</v>
      </c>
      <c r="F961" t="s">
        <v>171</v>
      </c>
      <c r="G961" t="s">
        <v>172</v>
      </c>
      <c r="H961" s="1">
        <v>36334</v>
      </c>
      <c r="I961" t="s">
        <v>221</v>
      </c>
      <c r="K961" t="s">
        <v>6934</v>
      </c>
      <c r="L961" t="s">
        <v>6935</v>
      </c>
      <c r="M961" t="s">
        <v>176</v>
      </c>
      <c r="N961">
        <v>2020</v>
      </c>
      <c r="O961" t="s">
        <v>978</v>
      </c>
      <c r="P961" t="s">
        <v>979</v>
      </c>
      <c r="Q961" t="s">
        <v>172</v>
      </c>
      <c r="S961">
        <v>30672376</v>
      </c>
      <c r="T961" t="s">
        <v>226</v>
      </c>
      <c r="Y961" t="str">
        <f>"01AS"</f>
        <v>01AS</v>
      </c>
      <c r="Z961" t="s">
        <v>499</v>
      </c>
      <c r="AA961" t="s">
        <v>320</v>
      </c>
      <c r="AB961" t="s">
        <v>321</v>
      </c>
      <c r="AC961" t="s">
        <v>4871</v>
      </c>
      <c r="AD961" t="s">
        <v>185</v>
      </c>
      <c r="AS961">
        <v>3.61</v>
      </c>
      <c r="AT961" t="s">
        <v>1261</v>
      </c>
      <c r="AU961" t="s">
        <v>6620</v>
      </c>
      <c r="AV961" t="s">
        <v>236</v>
      </c>
      <c r="AW961" t="s">
        <v>264</v>
      </c>
      <c r="BM961" t="s">
        <v>6936</v>
      </c>
      <c r="BN961" t="s">
        <v>239</v>
      </c>
      <c r="BO961" t="s">
        <v>6937</v>
      </c>
      <c r="BP961" t="s">
        <v>241</v>
      </c>
      <c r="BQ961" t="s">
        <v>195</v>
      </c>
      <c r="BS961">
        <v>14627</v>
      </c>
      <c r="CD961" t="s">
        <v>195</v>
      </c>
      <c r="CM961" t="s">
        <v>6938</v>
      </c>
      <c r="CO961" t="s">
        <v>6937</v>
      </c>
      <c r="CP961" t="s">
        <v>6939</v>
      </c>
      <c r="CQ961" t="s">
        <v>247</v>
      </c>
      <c r="CS961">
        <v>12010</v>
      </c>
      <c r="CT961" t="s">
        <v>244</v>
      </c>
      <c r="CU961" t="s">
        <v>6940</v>
      </c>
    </row>
    <row r="962" spans="1:151" x14ac:dyDescent="0.2">
      <c r="A962">
        <v>38792</v>
      </c>
      <c r="B962" t="s">
        <v>6941</v>
      </c>
      <c r="C962" t="s">
        <v>6942</v>
      </c>
      <c r="D962" t="s">
        <v>6943</v>
      </c>
      <c r="E962" t="s">
        <v>6944</v>
      </c>
      <c r="F962" t="s">
        <v>171</v>
      </c>
      <c r="G962" t="str">
        <f>"0"</f>
        <v>0</v>
      </c>
      <c r="I962" t="s">
        <v>221</v>
      </c>
      <c r="K962" t="s">
        <v>919</v>
      </c>
      <c r="L962" t="s">
        <v>920</v>
      </c>
      <c r="M962" t="s">
        <v>205</v>
      </c>
      <c r="N962">
        <v>2023</v>
      </c>
      <c r="O962" t="s">
        <v>921</v>
      </c>
      <c r="P962" t="s">
        <v>178</v>
      </c>
      <c r="Q962" t="s">
        <v>172</v>
      </c>
      <c r="S962">
        <v>32094572</v>
      </c>
      <c r="T962" t="s">
        <v>226</v>
      </c>
      <c r="Y962" t="str">
        <f>"01AS"</f>
        <v>01AS</v>
      </c>
      <c r="Z962" t="s">
        <v>227</v>
      </c>
      <c r="AA962" t="s">
        <v>228</v>
      </c>
      <c r="AB962" t="s">
        <v>229</v>
      </c>
      <c r="AC962" t="s">
        <v>1203</v>
      </c>
      <c r="AD962" t="s">
        <v>185</v>
      </c>
      <c r="AS962">
        <v>3.89</v>
      </c>
      <c r="AU962" t="s">
        <v>472</v>
      </c>
      <c r="AV962" t="s">
        <v>473</v>
      </c>
      <c r="AW962" t="s">
        <v>264</v>
      </c>
      <c r="BM962" t="s">
        <v>6945</v>
      </c>
      <c r="BN962" t="s">
        <v>239</v>
      </c>
      <c r="BO962" t="s">
        <v>6946</v>
      </c>
      <c r="BP962" t="s">
        <v>241</v>
      </c>
      <c r="BQ962" t="s">
        <v>195</v>
      </c>
      <c r="BS962">
        <v>14627</v>
      </c>
      <c r="BZ962" t="s">
        <v>266</v>
      </c>
      <c r="CB962" t="s">
        <v>267</v>
      </c>
      <c r="CD962" t="s">
        <v>195</v>
      </c>
      <c r="CF962">
        <v>14627</v>
      </c>
      <c r="CG962" t="s">
        <v>244</v>
      </c>
      <c r="CM962" t="s">
        <v>6947</v>
      </c>
      <c r="CO962" t="s">
        <v>6946</v>
      </c>
      <c r="CP962" t="s">
        <v>6948</v>
      </c>
      <c r="CQ962" t="s">
        <v>541</v>
      </c>
      <c r="CS962" t="str">
        <f>"01886-4203"</f>
        <v>01886-4203</v>
      </c>
      <c r="CT962" t="s">
        <v>244</v>
      </c>
      <c r="CU962" t="s">
        <v>6949</v>
      </c>
    </row>
    <row r="963" spans="1:151" x14ac:dyDescent="0.2">
      <c r="A963">
        <v>46818</v>
      </c>
      <c r="B963" t="s">
        <v>2510</v>
      </c>
      <c r="C963" t="s">
        <v>6950</v>
      </c>
      <c r="D963" t="s">
        <v>3631</v>
      </c>
      <c r="E963" t="s">
        <v>1213</v>
      </c>
      <c r="F963" t="s">
        <v>171</v>
      </c>
      <c r="G963">
        <v>1</v>
      </c>
      <c r="H963" s="1">
        <v>37943</v>
      </c>
      <c r="I963" t="s">
        <v>221</v>
      </c>
      <c r="K963" t="s">
        <v>5139</v>
      </c>
      <c r="M963" t="s">
        <v>176</v>
      </c>
      <c r="N963">
        <v>2026</v>
      </c>
      <c r="O963" t="s">
        <v>508</v>
      </c>
      <c r="P963" t="s">
        <v>509</v>
      </c>
      <c r="Q963" t="s">
        <v>172</v>
      </c>
      <c r="R963" t="s">
        <v>510</v>
      </c>
      <c r="S963">
        <v>32108194</v>
      </c>
      <c r="BM963" t="s">
        <v>2247</v>
      </c>
    </row>
    <row r="964" spans="1:151" x14ac:dyDescent="0.2">
      <c r="A964">
        <v>46819</v>
      </c>
      <c r="B964" t="s">
        <v>2510</v>
      </c>
      <c r="C964" t="s">
        <v>6950</v>
      </c>
      <c r="D964" t="s">
        <v>3631</v>
      </c>
      <c r="E964" t="s">
        <v>1213</v>
      </c>
      <c r="F964" t="s">
        <v>171</v>
      </c>
      <c r="G964">
        <v>1</v>
      </c>
      <c r="H964" s="1">
        <v>37943</v>
      </c>
      <c r="I964" t="s">
        <v>221</v>
      </c>
      <c r="K964" t="s">
        <v>4364</v>
      </c>
      <c r="M964" t="s">
        <v>176</v>
      </c>
      <c r="N964">
        <v>2026</v>
      </c>
      <c r="O964" t="s">
        <v>508</v>
      </c>
      <c r="P964" t="s">
        <v>509</v>
      </c>
      <c r="Q964" t="s">
        <v>172</v>
      </c>
      <c r="R964" t="s">
        <v>510</v>
      </c>
      <c r="S964">
        <v>32108194</v>
      </c>
      <c r="BM964" t="s">
        <v>2247</v>
      </c>
    </row>
    <row r="965" spans="1:151" x14ac:dyDescent="0.2">
      <c r="A965">
        <v>27013</v>
      </c>
      <c r="B965" t="s">
        <v>6951</v>
      </c>
      <c r="C965" t="s">
        <v>6952</v>
      </c>
      <c r="D965" t="s">
        <v>6439</v>
      </c>
      <c r="E965" t="s">
        <v>6953</v>
      </c>
      <c r="F965" t="s">
        <v>171</v>
      </c>
      <c r="G965" t="str">
        <f>"0"</f>
        <v>0</v>
      </c>
      <c r="K965" t="s">
        <v>882</v>
      </c>
      <c r="L965" t="s">
        <v>318</v>
      </c>
      <c r="M965" t="s">
        <v>255</v>
      </c>
      <c r="N965" t="s">
        <v>1347</v>
      </c>
      <c r="O965" t="s">
        <v>1348</v>
      </c>
      <c r="P965" t="s">
        <v>178</v>
      </c>
      <c r="Q965" t="s">
        <v>172</v>
      </c>
      <c r="S965">
        <v>30707696</v>
      </c>
      <c r="T965" t="s">
        <v>196</v>
      </c>
      <c r="W965" t="s">
        <v>6954</v>
      </c>
      <c r="X965">
        <v>6023164526</v>
      </c>
      <c r="Y965" t="s">
        <v>186</v>
      </c>
      <c r="Z965" t="s">
        <v>282</v>
      </c>
      <c r="AA965">
        <v>2021</v>
      </c>
      <c r="AB965">
        <v>2021</v>
      </c>
      <c r="AC965" t="s">
        <v>397</v>
      </c>
      <c r="AD965" t="s">
        <v>185</v>
      </c>
      <c r="AE965" t="s">
        <v>1307</v>
      </c>
      <c r="AF965" t="s">
        <v>186</v>
      </c>
      <c r="AG965" t="s">
        <v>183</v>
      </c>
      <c r="AH965">
        <v>2021</v>
      </c>
      <c r="AI965">
        <v>2021</v>
      </c>
      <c r="AJ965" t="s">
        <v>1109</v>
      </c>
      <c r="AK965" t="s">
        <v>185</v>
      </c>
      <c r="AS965">
        <v>3.55</v>
      </c>
      <c r="AT965" t="s">
        <v>188</v>
      </c>
      <c r="AU965" t="s">
        <v>189</v>
      </c>
      <c r="AV965" t="s">
        <v>190</v>
      </c>
      <c r="AW965" t="s">
        <v>264</v>
      </c>
      <c r="BM965" t="s">
        <v>6955</v>
      </c>
      <c r="BN965" t="s">
        <v>193</v>
      </c>
      <c r="BP965" t="s">
        <v>194</v>
      </c>
      <c r="BQ965" t="s">
        <v>195</v>
      </c>
      <c r="BS965">
        <v>14627</v>
      </c>
      <c r="BT965" t="s">
        <v>196</v>
      </c>
      <c r="BU965">
        <v>6028851152</v>
      </c>
      <c r="BZ965" t="s">
        <v>6956</v>
      </c>
      <c r="CC965" t="s">
        <v>4530</v>
      </c>
      <c r="CD965" t="s">
        <v>1746</v>
      </c>
      <c r="CF965">
        <v>853041381</v>
      </c>
      <c r="CG965" t="s">
        <v>196</v>
      </c>
      <c r="CH965">
        <v>6028851152</v>
      </c>
      <c r="CM965" t="s">
        <v>6957</v>
      </c>
      <c r="CP965" t="s">
        <v>194</v>
      </c>
      <c r="CQ965" t="s">
        <v>195</v>
      </c>
      <c r="CS965">
        <v>14627</v>
      </c>
      <c r="CT965" t="s">
        <v>196</v>
      </c>
      <c r="CU965">
        <v>6028851152</v>
      </c>
      <c r="ED965" t="s">
        <v>1746</v>
      </c>
      <c r="EG965" t="s">
        <v>196</v>
      </c>
      <c r="EH965">
        <v>6028851152</v>
      </c>
      <c r="EM965" t="s">
        <v>6956</v>
      </c>
      <c r="EP965" t="s">
        <v>4530</v>
      </c>
      <c r="EQ965" t="s">
        <v>1746</v>
      </c>
      <c r="ES965">
        <v>853041381</v>
      </c>
      <c r="ET965" t="s">
        <v>196</v>
      </c>
      <c r="EU965">
        <v>6028851152</v>
      </c>
    </row>
    <row r="966" spans="1:151" x14ac:dyDescent="0.2">
      <c r="A966">
        <v>12884</v>
      </c>
      <c r="B966" t="s">
        <v>532</v>
      </c>
      <c r="C966" t="s">
        <v>6958</v>
      </c>
      <c r="D966" t="s">
        <v>6959</v>
      </c>
      <c r="E966" t="s">
        <v>6960</v>
      </c>
      <c r="F966" t="s">
        <v>171</v>
      </c>
      <c r="G966" t="s">
        <v>172</v>
      </c>
      <c r="H966" s="1">
        <v>34767</v>
      </c>
      <c r="I966" t="s">
        <v>221</v>
      </c>
      <c r="K966" t="s">
        <v>1538</v>
      </c>
      <c r="L966" t="s">
        <v>1539</v>
      </c>
      <c r="M966" t="s">
        <v>306</v>
      </c>
      <c r="N966">
        <v>2015</v>
      </c>
      <c r="O966" t="s">
        <v>517</v>
      </c>
      <c r="P966" t="s">
        <v>178</v>
      </c>
      <c r="Q966" t="s">
        <v>172</v>
      </c>
      <c r="S966">
        <v>28180104</v>
      </c>
      <c r="T966" t="s">
        <v>196</v>
      </c>
      <c r="W966" t="s">
        <v>6961</v>
      </c>
      <c r="X966">
        <v>9788524199</v>
      </c>
      <c r="Y966" t="s">
        <v>186</v>
      </c>
      <c r="Z966" t="s">
        <v>282</v>
      </c>
      <c r="AA966">
        <v>2017</v>
      </c>
      <c r="AB966">
        <v>2017</v>
      </c>
      <c r="AC966" t="s">
        <v>396</v>
      </c>
      <c r="AD966" t="s">
        <v>185</v>
      </c>
      <c r="AM966" t="s">
        <v>636</v>
      </c>
      <c r="AS966">
        <v>2.94</v>
      </c>
      <c r="AT966" t="s">
        <v>188</v>
      </c>
      <c r="AU966" t="s">
        <v>189</v>
      </c>
      <c r="AV966" t="s">
        <v>190</v>
      </c>
      <c r="AW966" t="s">
        <v>264</v>
      </c>
      <c r="BM966" t="s">
        <v>6962</v>
      </c>
      <c r="BN966" t="s">
        <v>193</v>
      </c>
      <c r="BP966" t="s">
        <v>194</v>
      </c>
      <c r="BQ966" t="s">
        <v>195</v>
      </c>
      <c r="BS966">
        <v>14627</v>
      </c>
      <c r="BT966" t="s">
        <v>196</v>
      </c>
      <c r="BU966">
        <v>9788868974</v>
      </c>
      <c r="BZ966" t="s">
        <v>6963</v>
      </c>
      <c r="CC966" t="s">
        <v>996</v>
      </c>
      <c r="CD966" t="s">
        <v>401</v>
      </c>
      <c r="CF966" t="str">
        <f>"018103527"</f>
        <v>018103527</v>
      </c>
      <c r="CG966" t="s">
        <v>196</v>
      </c>
      <c r="CH966">
        <v>9788868974</v>
      </c>
      <c r="CM966" t="s">
        <v>215</v>
      </c>
      <c r="CP966" t="s">
        <v>194</v>
      </c>
      <c r="CQ966" t="s">
        <v>195</v>
      </c>
      <c r="CS966">
        <v>14611</v>
      </c>
      <c r="CT966" t="s">
        <v>196</v>
      </c>
      <c r="CU966">
        <v>9788868974</v>
      </c>
      <c r="ED966" t="s">
        <v>401</v>
      </c>
      <c r="EG966" t="s">
        <v>196</v>
      </c>
      <c r="EH966">
        <v>9788868974</v>
      </c>
      <c r="EM966" t="s">
        <v>6963</v>
      </c>
      <c r="EP966" t="s">
        <v>996</v>
      </c>
      <c r="EQ966" t="s">
        <v>401</v>
      </c>
      <c r="ES966" t="str">
        <f>"018103527"</f>
        <v>018103527</v>
      </c>
      <c r="ET966" t="s">
        <v>196</v>
      </c>
      <c r="EU966">
        <v>9788868974</v>
      </c>
    </row>
    <row r="967" spans="1:151" x14ac:dyDescent="0.2">
      <c r="A967">
        <v>26653</v>
      </c>
      <c r="B967" t="s">
        <v>6964</v>
      </c>
      <c r="C967" t="s">
        <v>6958</v>
      </c>
      <c r="D967" t="s">
        <v>5035</v>
      </c>
      <c r="E967" t="s">
        <v>6965</v>
      </c>
      <c r="F967" t="s">
        <v>171</v>
      </c>
      <c r="G967" t="s">
        <v>172</v>
      </c>
      <c r="H967" s="1">
        <v>36181</v>
      </c>
      <c r="I967" t="s">
        <v>221</v>
      </c>
      <c r="K967" t="s">
        <v>1879</v>
      </c>
      <c r="L967" t="s">
        <v>1880</v>
      </c>
      <c r="M967" t="s">
        <v>255</v>
      </c>
      <c r="N967" t="s">
        <v>1347</v>
      </c>
      <c r="O967" t="s">
        <v>1348</v>
      </c>
      <c r="P967" t="s">
        <v>178</v>
      </c>
      <c r="Q967" t="s">
        <v>172</v>
      </c>
      <c r="S967">
        <v>29861590</v>
      </c>
      <c r="T967" t="s">
        <v>196</v>
      </c>
      <c r="W967" t="s">
        <v>6966</v>
      </c>
      <c r="X967">
        <v>2027063156</v>
      </c>
      <c r="Y967" t="s">
        <v>186</v>
      </c>
      <c r="Z967" t="s">
        <v>282</v>
      </c>
      <c r="AA967">
        <v>2020</v>
      </c>
      <c r="AB967">
        <v>2020</v>
      </c>
      <c r="AC967" t="s">
        <v>2179</v>
      </c>
      <c r="AD967" t="s">
        <v>172</v>
      </c>
      <c r="AS967">
        <v>3.63</v>
      </c>
      <c r="AT967" t="s">
        <v>188</v>
      </c>
      <c r="AU967" t="s">
        <v>189</v>
      </c>
      <c r="AV967" t="s">
        <v>190</v>
      </c>
      <c r="AW967" t="s">
        <v>294</v>
      </c>
      <c r="BM967" t="s">
        <v>6967</v>
      </c>
      <c r="BN967" t="s">
        <v>193</v>
      </c>
      <c r="BP967" t="s">
        <v>194</v>
      </c>
      <c r="BQ967" t="s">
        <v>195</v>
      </c>
      <c r="BS967">
        <v>14627</v>
      </c>
      <c r="BT967" t="s">
        <v>196</v>
      </c>
      <c r="BU967">
        <v>2403540721</v>
      </c>
      <c r="BZ967" t="s">
        <v>6968</v>
      </c>
      <c r="CC967" t="s">
        <v>6969</v>
      </c>
      <c r="CD967" t="s">
        <v>849</v>
      </c>
      <c r="CF967">
        <v>20784</v>
      </c>
      <c r="CG967" t="s">
        <v>196</v>
      </c>
      <c r="CH967">
        <v>2027059811</v>
      </c>
      <c r="CM967" t="s">
        <v>6970</v>
      </c>
      <c r="CP967" t="s">
        <v>194</v>
      </c>
      <c r="CQ967" t="s">
        <v>195</v>
      </c>
      <c r="CS967">
        <v>14627</v>
      </c>
      <c r="CT967" t="s">
        <v>196</v>
      </c>
      <c r="CU967">
        <v>2403540721</v>
      </c>
      <c r="DZ967" t="s">
        <v>6971</v>
      </c>
      <c r="EC967" t="s">
        <v>6972</v>
      </c>
      <c r="ED967" t="s">
        <v>849</v>
      </c>
      <c r="EF967">
        <v>20912</v>
      </c>
      <c r="EG967" t="s">
        <v>196</v>
      </c>
      <c r="EH967">
        <v>2027059811</v>
      </c>
      <c r="EM967" t="s">
        <v>6968</v>
      </c>
      <c r="EP967" t="s">
        <v>6969</v>
      </c>
      <c r="EQ967" t="s">
        <v>849</v>
      </c>
      <c r="ES967">
        <v>20784</v>
      </c>
      <c r="ET967" t="s">
        <v>196</v>
      </c>
      <c r="EU967">
        <v>2027059811</v>
      </c>
    </row>
    <row r="968" spans="1:151" x14ac:dyDescent="0.2">
      <c r="A968">
        <v>25534</v>
      </c>
      <c r="B968" t="s">
        <v>6973</v>
      </c>
      <c r="C968" t="s">
        <v>6958</v>
      </c>
      <c r="D968" t="s">
        <v>388</v>
      </c>
      <c r="E968" t="s">
        <v>6974</v>
      </c>
      <c r="F968" t="s">
        <v>6975</v>
      </c>
      <c r="G968" t="s">
        <v>172</v>
      </c>
      <c r="H968" s="1">
        <v>35398</v>
      </c>
      <c r="I968" t="s">
        <v>173</v>
      </c>
      <c r="K968" t="s">
        <v>1078</v>
      </c>
      <c r="L968" t="s">
        <v>6976</v>
      </c>
      <c r="M968" t="s">
        <v>306</v>
      </c>
      <c r="N968">
        <v>2018</v>
      </c>
      <c r="O968" t="s">
        <v>307</v>
      </c>
      <c r="P968" t="s">
        <v>178</v>
      </c>
      <c r="Q968" t="s">
        <v>172</v>
      </c>
      <c r="S968">
        <v>29291281</v>
      </c>
      <c r="T968" t="s">
        <v>196</v>
      </c>
      <c r="W968" t="s">
        <v>6977</v>
      </c>
      <c r="X968">
        <v>8022727849</v>
      </c>
      <c r="Y968" t="s">
        <v>186</v>
      </c>
      <c r="Z968" t="s">
        <v>282</v>
      </c>
      <c r="AA968">
        <v>2019</v>
      </c>
      <c r="AB968">
        <v>2019</v>
      </c>
      <c r="AC968" t="s">
        <v>6978</v>
      </c>
      <c r="AD968" t="s">
        <v>185</v>
      </c>
      <c r="AM968" t="s">
        <v>960</v>
      </c>
      <c r="AS968">
        <v>3.84</v>
      </c>
      <c r="AT968" t="s">
        <v>188</v>
      </c>
      <c r="AU968" t="s">
        <v>189</v>
      </c>
      <c r="AV968" t="s">
        <v>190</v>
      </c>
      <c r="AW968" t="s">
        <v>264</v>
      </c>
      <c r="BM968" t="s">
        <v>6979</v>
      </c>
      <c r="BN968" t="s">
        <v>887</v>
      </c>
      <c r="BP968" t="s">
        <v>194</v>
      </c>
      <c r="BQ968" t="s">
        <v>195</v>
      </c>
      <c r="BS968">
        <v>14627</v>
      </c>
      <c r="BT968" t="s">
        <v>196</v>
      </c>
      <c r="BU968">
        <v>8022727849</v>
      </c>
      <c r="BZ968" t="s">
        <v>6980</v>
      </c>
      <c r="CC968" t="s">
        <v>6981</v>
      </c>
      <c r="CD968" t="s">
        <v>1113</v>
      </c>
      <c r="CF968" t="str">
        <f>"05676"</f>
        <v>05676</v>
      </c>
      <c r="CG968" t="s">
        <v>196</v>
      </c>
      <c r="CH968">
        <v>8022720518</v>
      </c>
      <c r="CM968" t="s">
        <v>6982</v>
      </c>
      <c r="CN968" t="s">
        <v>6983</v>
      </c>
      <c r="CP968" t="s">
        <v>194</v>
      </c>
      <c r="CQ968" t="s">
        <v>195</v>
      </c>
      <c r="CS968">
        <v>14627</v>
      </c>
      <c r="CT968" t="s">
        <v>196</v>
      </c>
      <c r="CU968">
        <v>8022720518</v>
      </c>
      <c r="ED968" t="s">
        <v>1113</v>
      </c>
      <c r="EG968" t="s">
        <v>196</v>
      </c>
      <c r="EH968">
        <v>8022720518</v>
      </c>
      <c r="EM968" t="s">
        <v>6980</v>
      </c>
      <c r="EP968" t="s">
        <v>6981</v>
      </c>
      <c r="EQ968" t="s">
        <v>1113</v>
      </c>
      <c r="ES968" t="str">
        <f>"05676"</f>
        <v>05676</v>
      </c>
      <c r="ET968" t="s">
        <v>196</v>
      </c>
      <c r="EU968">
        <v>8022720518</v>
      </c>
    </row>
    <row r="969" spans="1:151" x14ac:dyDescent="0.2">
      <c r="A969">
        <v>24122</v>
      </c>
      <c r="B969" t="s">
        <v>6973</v>
      </c>
      <c r="C969" t="s">
        <v>6958</v>
      </c>
      <c r="D969" t="s">
        <v>388</v>
      </c>
      <c r="E969" t="s">
        <v>6974</v>
      </c>
      <c r="F969" t="s">
        <v>171</v>
      </c>
      <c r="G969" t="s">
        <v>172</v>
      </c>
      <c r="H969" s="1">
        <v>35398</v>
      </c>
      <c r="I969" t="s">
        <v>173</v>
      </c>
      <c r="K969" t="s">
        <v>1493</v>
      </c>
      <c r="L969" t="s">
        <v>1158</v>
      </c>
      <c r="M969" t="s">
        <v>176</v>
      </c>
      <c r="N969">
        <v>2018</v>
      </c>
      <c r="O969" t="s">
        <v>612</v>
      </c>
      <c r="P969" t="s">
        <v>178</v>
      </c>
      <c r="Q969" t="s">
        <v>172</v>
      </c>
      <c r="S969">
        <v>29291281</v>
      </c>
      <c r="T969" t="s">
        <v>196</v>
      </c>
      <c r="W969" t="s">
        <v>6977</v>
      </c>
      <c r="X969">
        <v>8022727849</v>
      </c>
      <c r="Y969" t="s">
        <v>186</v>
      </c>
      <c r="Z969" t="s">
        <v>282</v>
      </c>
      <c r="AA969">
        <v>2019</v>
      </c>
      <c r="AB969">
        <v>2019</v>
      </c>
      <c r="AC969" t="s">
        <v>6978</v>
      </c>
      <c r="AD969" t="s">
        <v>185</v>
      </c>
      <c r="AM969" t="s">
        <v>960</v>
      </c>
      <c r="AS969">
        <v>3.84</v>
      </c>
      <c r="AT969" t="s">
        <v>188</v>
      </c>
      <c r="AU969" t="s">
        <v>189</v>
      </c>
      <c r="AV969" t="s">
        <v>190</v>
      </c>
      <c r="AW969" t="s">
        <v>264</v>
      </c>
      <c r="BM969" t="s">
        <v>6979</v>
      </c>
      <c r="BN969" t="s">
        <v>887</v>
      </c>
      <c r="BP969" t="s">
        <v>194</v>
      </c>
      <c r="BQ969" t="s">
        <v>195</v>
      </c>
      <c r="BS969">
        <v>14627</v>
      </c>
      <c r="BT969" t="s">
        <v>196</v>
      </c>
      <c r="BU969">
        <v>8022727849</v>
      </c>
      <c r="BZ969" t="s">
        <v>6980</v>
      </c>
      <c r="CC969" t="s">
        <v>6981</v>
      </c>
      <c r="CD969" t="s">
        <v>1113</v>
      </c>
      <c r="CF969" t="str">
        <f>"05676"</f>
        <v>05676</v>
      </c>
      <c r="CG969" t="s">
        <v>196</v>
      </c>
      <c r="CH969">
        <v>8022720518</v>
      </c>
      <c r="CM969" t="s">
        <v>6982</v>
      </c>
      <c r="CN969" t="s">
        <v>6983</v>
      </c>
      <c r="CP969" t="s">
        <v>194</v>
      </c>
      <c r="CQ969" t="s">
        <v>195</v>
      </c>
      <c r="CS969">
        <v>14627</v>
      </c>
      <c r="CT969" t="s">
        <v>196</v>
      </c>
      <c r="CU969">
        <v>8022720518</v>
      </c>
      <c r="ED969" t="s">
        <v>1113</v>
      </c>
      <c r="EG969" t="s">
        <v>196</v>
      </c>
      <c r="EH969">
        <v>8022720518</v>
      </c>
      <c r="EM969" t="s">
        <v>6980</v>
      </c>
      <c r="EP969" t="s">
        <v>6981</v>
      </c>
      <c r="EQ969" t="s">
        <v>1113</v>
      </c>
      <c r="ES969" t="str">
        <f>"05676"</f>
        <v>05676</v>
      </c>
      <c r="ET969" t="s">
        <v>196</v>
      </c>
      <c r="EU969">
        <v>8022720518</v>
      </c>
    </row>
    <row r="970" spans="1:151" x14ac:dyDescent="0.2">
      <c r="A970">
        <v>45913</v>
      </c>
      <c r="B970" t="s">
        <v>6984</v>
      </c>
      <c r="C970" t="s">
        <v>6985</v>
      </c>
      <c r="D970" t="s">
        <v>940</v>
      </c>
      <c r="E970" t="s">
        <v>6986</v>
      </c>
      <c r="F970" t="s">
        <v>171</v>
      </c>
      <c r="G970" t="str">
        <f>"0"</f>
        <v>0</v>
      </c>
      <c r="H970" s="1">
        <v>38580</v>
      </c>
      <c r="I970" t="s">
        <v>221</v>
      </c>
      <c r="K970" t="s">
        <v>1642</v>
      </c>
      <c r="L970" t="s">
        <v>1643</v>
      </c>
      <c r="M970" t="s">
        <v>306</v>
      </c>
      <c r="N970">
        <v>2025</v>
      </c>
      <c r="O970" t="s">
        <v>2065</v>
      </c>
      <c r="P970" t="s">
        <v>178</v>
      </c>
      <c r="Q970" t="s">
        <v>172</v>
      </c>
      <c r="R970" t="s">
        <v>510</v>
      </c>
      <c r="S970">
        <v>32552850</v>
      </c>
      <c r="BM970" t="s">
        <v>4408</v>
      </c>
    </row>
    <row r="971" spans="1:151" x14ac:dyDescent="0.2">
      <c r="A971">
        <v>23432</v>
      </c>
      <c r="B971" t="s">
        <v>6987</v>
      </c>
      <c r="C971" t="s">
        <v>6988</v>
      </c>
      <c r="D971" t="s">
        <v>1436</v>
      </c>
      <c r="E971" t="s">
        <v>6989</v>
      </c>
      <c r="F971" t="s">
        <v>171</v>
      </c>
      <c r="G971" t="s">
        <v>172</v>
      </c>
      <c r="H971" s="1">
        <v>35485</v>
      </c>
      <c r="I971" t="s">
        <v>221</v>
      </c>
      <c r="K971" t="s">
        <v>547</v>
      </c>
      <c r="L971" t="s">
        <v>548</v>
      </c>
      <c r="M971" t="s">
        <v>306</v>
      </c>
      <c r="N971">
        <v>2017</v>
      </c>
      <c r="O971" t="s">
        <v>646</v>
      </c>
      <c r="P971" t="s">
        <v>178</v>
      </c>
      <c r="Q971" t="s">
        <v>172</v>
      </c>
      <c r="S971">
        <v>29381609</v>
      </c>
      <c r="T971" t="s">
        <v>196</v>
      </c>
      <c r="W971" t="s">
        <v>6990</v>
      </c>
      <c r="X971">
        <v>9546829013</v>
      </c>
      <c r="Y971" t="s">
        <v>186</v>
      </c>
      <c r="Z971" t="s">
        <v>282</v>
      </c>
      <c r="AA971">
        <v>2019</v>
      </c>
      <c r="AB971">
        <v>2019</v>
      </c>
      <c r="AC971" t="s">
        <v>2588</v>
      </c>
      <c r="AD971" t="s">
        <v>185</v>
      </c>
      <c r="AE971" t="s">
        <v>187</v>
      </c>
      <c r="AS971">
        <v>3.16</v>
      </c>
      <c r="AT971" t="s">
        <v>188</v>
      </c>
      <c r="AU971" t="s">
        <v>189</v>
      </c>
      <c r="AV971" t="s">
        <v>190</v>
      </c>
      <c r="AW971" t="s">
        <v>294</v>
      </c>
      <c r="BM971" t="s">
        <v>6991</v>
      </c>
      <c r="BN971" t="s">
        <v>193</v>
      </c>
      <c r="BP971" t="s">
        <v>194</v>
      </c>
      <c r="BQ971" t="s">
        <v>195</v>
      </c>
      <c r="BS971">
        <v>14627</v>
      </c>
      <c r="BT971" t="s">
        <v>196</v>
      </c>
      <c r="BU971">
        <v>9543308375</v>
      </c>
      <c r="BZ971" t="s">
        <v>6992</v>
      </c>
      <c r="CC971" t="s">
        <v>6993</v>
      </c>
      <c r="CD971" t="s">
        <v>214</v>
      </c>
      <c r="CF971">
        <v>33060</v>
      </c>
      <c r="CG971" t="s">
        <v>196</v>
      </c>
      <c r="CH971">
        <v>9543308375</v>
      </c>
      <c r="CM971" t="s">
        <v>6994</v>
      </c>
      <c r="CP971" t="s">
        <v>194</v>
      </c>
      <c r="CQ971" t="s">
        <v>195</v>
      </c>
      <c r="CS971">
        <v>14627</v>
      </c>
      <c r="CT971" t="s">
        <v>196</v>
      </c>
      <c r="CU971">
        <v>9543308375</v>
      </c>
      <c r="DZ971" t="s">
        <v>6995</v>
      </c>
      <c r="EC971" t="s">
        <v>6996</v>
      </c>
      <c r="ED971" t="s">
        <v>214</v>
      </c>
      <c r="EF971">
        <v>63026</v>
      </c>
      <c r="EG971" t="s">
        <v>196</v>
      </c>
      <c r="EH971">
        <v>9543308375</v>
      </c>
      <c r="EM971" t="s">
        <v>6992</v>
      </c>
      <c r="EP971" t="s">
        <v>6993</v>
      </c>
      <c r="EQ971" t="s">
        <v>214</v>
      </c>
      <c r="ES971">
        <v>33060</v>
      </c>
      <c r="ET971" t="s">
        <v>196</v>
      </c>
      <c r="EU971">
        <v>9543308375</v>
      </c>
    </row>
    <row r="972" spans="1:151" x14ac:dyDescent="0.2">
      <c r="A972">
        <v>13310</v>
      </c>
      <c r="B972" t="s">
        <v>1404</v>
      </c>
      <c r="C972" t="s">
        <v>6997</v>
      </c>
      <c r="D972" t="s">
        <v>6998</v>
      </c>
      <c r="E972" t="s">
        <v>6999</v>
      </c>
      <c r="F972" t="s">
        <v>171</v>
      </c>
      <c r="G972" t="s">
        <v>172</v>
      </c>
      <c r="H972" s="1">
        <v>34883</v>
      </c>
      <c r="I972" t="s">
        <v>221</v>
      </c>
      <c r="K972" t="s">
        <v>3465</v>
      </c>
      <c r="L972" t="s">
        <v>4957</v>
      </c>
      <c r="M972" t="s">
        <v>176</v>
      </c>
      <c r="N972">
        <v>2016</v>
      </c>
      <c r="O972" t="s">
        <v>634</v>
      </c>
      <c r="P972" t="s">
        <v>178</v>
      </c>
      <c r="Q972" t="s">
        <v>172</v>
      </c>
      <c r="S972">
        <v>28224174</v>
      </c>
      <c r="T972" t="s">
        <v>196</v>
      </c>
      <c r="W972" t="s">
        <v>7000</v>
      </c>
      <c r="X972">
        <v>5852366176</v>
      </c>
      <c r="Y972" t="s">
        <v>182</v>
      </c>
      <c r="Z972" t="s">
        <v>282</v>
      </c>
      <c r="AA972">
        <v>2017</v>
      </c>
      <c r="AB972">
        <v>2017</v>
      </c>
      <c r="AC972" t="s">
        <v>208</v>
      </c>
      <c r="AD972" t="s">
        <v>185</v>
      </c>
      <c r="AF972" t="s">
        <v>186</v>
      </c>
      <c r="AG972" t="s">
        <v>282</v>
      </c>
      <c r="AH972">
        <v>2017</v>
      </c>
      <c r="AI972">
        <v>2017</v>
      </c>
      <c r="AJ972" t="s">
        <v>395</v>
      </c>
      <c r="AK972" t="s">
        <v>185</v>
      </c>
      <c r="AM972" t="s">
        <v>4334</v>
      </c>
      <c r="AS972">
        <v>3.38</v>
      </c>
      <c r="AT972" t="s">
        <v>188</v>
      </c>
      <c r="AU972" t="s">
        <v>189</v>
      </c>
      <c r="AV972" t="s">
        <v>190</v>
      </c>
      <c r="AW972" t="s">
        <v>264</v>
      </c>
      <c r="BM972" t="s">
        <v>7001</v>
      </c>
      <c r="BN972" t="s">
        <v>193</v>
      </c>
      <c r="BP972" t="s">
        <v>194</v>
      </c>
      <c r="BQ972" t="s">
        <v>195</v>
      </c>
      <c r="BS972">
        <v>14627</v>
      </c>
      <c r="BT972" t="s">
        <v>196</v>
      </c>
      <c r="BU972">
        <v>5856452862</v>
      </c>
      <c r="BZ972" t="s">
        <v>7002</v>
      </c>
      <c r="CC972" t="s">
        <v>7003</v>
      </c>
      <c r="CD972" t="s">
        <v>195</v>
      </c>
      <c r="CF972">
        <v>14589</v>
      </c>
      <c r="CG972" t="s">
        <v>196</v>
      </c>
      <c r="CH972">
        <v>3158130026</v>
      </c>
      <c r="CM972" t="s">
        <v>3414</v>
      </c>
      <c r="CP972" t="s">
        <v>194</v>
      </c>
      <c r="CQ972" t="s">
        <v>195</v>
      </c>
      <c r="CS972">
        <v>14611</v>
      </c>
      <c r="CT972" t="s">
        <v>196</v>
      </c>
      <c r="CU972">
        <v>5856452862</v>
      </c>
      <c r="EM972" t="s">
        <v>7002</v>
      </c>
      <c r="EP972" t="s">
        <v>7003</v>
      </c>
      <c r="EQ972" t="s">
        <v>195</v>
      </c>
      <c r="ES972">
        <v>14589</v>
      </c>
      <c r="ET972" t="s">
        <v>196</v>
      </c>
      <c r="EU972">
        <v>3158130026</v>
      </c>
    </row>
    <row r="973" spans="1:151" x14ac:dyDescent="0.2">
      <c r="A973">
        <v>26253</v>
      </c>
      <c r="B973" t="s">
        <v>7004</v>
      </c>
      <c r="C973" t="s">
        <v>7005</v>
      </c>
      <c r="D973" t="s">
        <v>7006</v>
      </c>
      <c r="E973" t="s">
        <v>7007</v>
      </c>
      <c r="F973" t="s">
        <v>171</v>
      </c>
      <c r="H973" s="1">
        <v>35592</v>
      </c>
      <c r="I973" t="s">
        <v>173</v>
      </c>
      <c r="K973" t="s">
        <v>1807</v>
      </c>
      <c r="L973" t="s">
        <v>633</v>
      </c>
      <c r="M973" t="s">
        <v>224</v>
      </c>
      <c r="N973">
        <v>2018</v>
      </c>
      <c r="O973" t="s">
        <v>354</v>
      </c>
      <c r="P973" t="s">
        <v>178</v>
      </c>
      <c r="Q973" t="s">
        <v>185</v>
      </c>
      <c r="BM973" t="s">
        <v>7008</v>
      </c>
      <c r="BP973" t="s">
        <v>7009</v>
      </c>
      <c r="BQ973" t="s">
        <v>1072</v>
      </c>
      <c r="BS973">
        <v>30030</v>
      </c>
      <c r="BT973" t="s">
        <v>226</v>
      </c>
      <c r="BU973">
        <v>4043735030</v>
      </c>
      <c r="BW973">
        <v>4044088551</v>
      </c>
    </row>
    <row r="974" spans="1:151" x14ac:dyDescent="0.2">
      <c r="A974">
        <v>40999</v>
      </c>
      <c r="B974" t="s">
        <v>1456</v>
      </c>
      <c r="C974" t="s">
        <v>7010</v>
      </c>
      <c r="E974" t="s">
        <v>7011</v>
      </c>
      <c r="F974" t="s">
        <v>171</v>
      </c>
      <c r="G974" t="str">
        <f>"0"</f>
        <v>0</v>
      </c>
      <c r="H974" s="1">
        <v>36384</v>
      </c>
      <c r="I974" t="s">
        <v>173</v>
      </c>
      <c r="K974" t="s">
        <v>687</v>
      </c>
      <c r="L974" t="s">
        <v>633</v>
      </c>
      <c r="M974" t="s">
        <v>1389</v>
      </c>
      <c r="N974">
        <v>2023</v>
      </c>
      <c r="O974" t="s">
        <v>2628</v>
      </c>
      <c r="P974" t="s">
        <v>178</v>
      </c>
      <c r="Q974" t="s">
        <v>172</v>
      </c>
      <c r="R974" t="s">
        <v>510</v>
      </c>
      <c r="S974">
        <v>32392159</v>
      </c>
      <c r="BM974" t="s">
        <v>7012</v>
      </c>
    </row>
    <row r="975" spans="1:151" x14ac:dyDescent="0.2">
      <c r="A975">
        <v>24883</v>
      </c>
      <c r="B975" t="s">
        <v>4611</v>
      </c>
      <c r="C975" t="s">
        <v>7013</v>
      </c>
      <c r="E975" t="s">
        <v>7014</v>
      </c>
      <c r="F975" t="s">
        <v>171</v>
      </c>
      <c r="K975" t="s">
        <v>1372</v>
      </c>
      <c r="L975" t="s">
        <v>1373</v>
      </c>
      <c r="M975" t="s">
        <v>176</v>
      </c>
      <c r="N975">
        <v>2017</v>
      </c>
      <c r="O975" t="s">
        <v>177</v>
      </c>
      <c r="P975" t="s">
        <v>178</v>
      </c>
      <c r="Q975" t="s">
        <v>172</v>
      </c>
    </row>
    <row r="976" spans="1:151" x14ac:dyDescent="0.2">
      <c r="A976">
        <v>25383</v>
      </c>
      <c r="B976" t="s">
        <v>4611</v>
      </c>
      <c r="C976" t="s">
        <v>7013</v>
      </c>
      <c r="E976" t="s">
        <v>7014</v>
      </c>
      <c r="F976" t="s">
        <v>171</v>
      </c>
      <c r="K976" t="s">
        <v>769</v>
      </c>
      <c r="L976" t="s">
        <v>770</v>
      </c>
      <c r="M976" t="s">
        <v>176</v>
      </c>
      <c r="N976">
        <v>2017</v>
      </c>
      <c r="O976" t="s">
        <v>177</v>
      </c>
      <c r="P976" t="s">
        <v>178</v>
      </c>
      <c r="Q976" t="s">
        <v>172</v>
      </c>
    </row>
    <row r="977" spans="1:99" x14ac:dyDescent="0.2">
      <c r="A977">
        <v>37075</v>
      </c>
      <c r="B977" t="s">
        <v>7015</v>
      </c>
      <c r="C977" t="s">
        <v>7016</v>
      </c>
      <c r="D977" t="s">
        <v>2127</v>
      </c>
      <c r="E977" t="s">
        <v>7017</v>
      </c>
      <c r="F977" t="s">
        <v>171</v>
      </c>
      <c r="G977" t="str">
        <f>"0"</f>
        <v>0</v>
      </c>
      <c r="H977" s="1">
        <v>37247</v>
      </c>
      <c r="I977" t="s">
        <v>1450</v>
      </c>
      <c r="K977" t="s">
        <v>466</v>
      </c>
      <c r="L977" t="s">
        <v>467</v>
      </c>
      <c r="M977" t="s">
        <v>224</v>
      </c>
      <c r="N977">
        <v>2022</v>
      </c>
      <c r="O977" t="s">
        <v>468</v>
      </c>
      <c r="P977" t="s">
        <v>178</v>
      </c>
      <c r="Q977" t="s">
        <v>172</v>
      </c>
      <c r="S977">
        <v>31728430</v>
      </c>
      <c r="T977" t="s">
        <v>226</v>
      </c>
      <c r="Y977" t="str">
        <f>"01AS"</f>
        <v>01AS</v>
      </c>
      <c r="Z977" t="s">
        <v>227</v>
      </c>
      <c r="AA977" t="s">
        <v>321</v>
      </c>
      <c r="AC977" t="s">
        <v>3951</v>
      </c>
      <c r="AD977" t="s">
        <v>185</v>
      </c>
      <c r="AM977" t="s">
        <v>7018</v>
      </c>
      <c r="AS977">
        <v>2.98</v>
      </c>
      <c r="AU977" t="s">
        <v>235</v>
      </c>
      <c r="AV977" t="s">
        <v>236</v>
      </c>
      <c r="AW977" t="s">
        <v>264</v>
      </c>
      <c r="BF977" t="s">
        <v>474</v>
      </c>
      <c r="BO977" t="s">
        <v>7019</v>
      </c>
      <c r="BQ977" t="s">
        <v>195</v>
      </c>
      <c r="CD977" t="s">
        <v>195</v>
      </c>
      <c r="CM977" t="s">
        <v>7020</v>
      </c>
      <c r="CO977" t="s">
        <v>7019</v>
      </c>
      <c r="CP977" t="s">
        <v>7021</v>
      </c>
      <c r="CQ977" t="s">
        <v>247</v>
      </c>
      <c r="CS977" t="str">
        <f>"07310"</f>
        <v>07310</v>
      </c>
      <c r="CT977" t="s">
        <v>244</v>
      </c>
      <c r="CU977" t="s">
        <v>7022</v>
      </c>
    </row>
    <row r="978" spans="1:99" x14ac:dyDescent="0.2">
      <c r="A978">
        <v>38800</v>
      </c>
      <c r="B978" t="s">
        <v>7023</v>
      </c>
      <c r="C978" t="s">
        <v>7024</v>
      </c>
      <c r="E978" t="s">
        <v>7025</v>
      </c>
      <c r="F978" t="s">
        <v>7026</v>
      </c>
      <c r="G978" t="str">
        <f>"0"</f>
        <v>0</v>
      </c>
      <c r="H978" s="1">
        <v>37306</v>
      </c>
      <c r="I978" t="s">
        <v>221</v>
      </c>
      <c r="K978" t="s">
        <v>1074</v>
      </c>
      <c r="L978" t="s">
        <v>318</v>
      </c>
      <c r="M978" t="s">
        <v>306</v>
      </c>
      <c r="N978">
        <v>2023</v>
      </c>
      <c r="O978" t="s">
        <v>908</v>
      </c>
      <c r="P978" t="s">
        <v>178</v>
      </c>
      <c r="Q978" t="s">
        <v>172</v>
      </c>
      <c r="R978" t="s">
        <v>510</v>
      </c>
      <c r="S978">
        <v>31788847</v>
      </c>
      <c r="BM978" t="s">
        <v>7027</v>
      </c>
    </row>
    <row r="979" spans="1:99" x14ac:dyDescent="0.2">
      <c r="A979">
        <v>23264</v>
      </c>
      <c r="B979" t="s">
        <v>7028</v>
      </c>
      <c r="C979" t="s">
        <v>7029</v>
      </c>
      <c r="E979" t="s">
        <v>7030</v>
      </c>
      <c r="F979" t="s">
        <v>171</v>
      </c>
      <c r="G979" t="s">
        <v>172</v>
      </c>
      <c r="H979" s="1">
        <v>34892</v>
      </c>
      <c r="I979" t="s">
        <v>221</v>
      </c>
      <c r="K979" t="s">
        <v>3708</v>
      </c>
      <c r="L979" t="s">
        <v>1689</v>
      </c>
      <c r="M979" t="s">
        <v>306</v>
      </c>
      <c r="N979">
        <v>2017</v>
      </c>
      <c r="O979" t="s">
        <v>646</v>
      </c>
      <c r="P979" t="s">
        <v>178</v>
      </c>
      <c r="Q979" t="s">
        <v>172</v>
      </c>
      <c r="S979">
        <v>28824848</v>
      </c>
      <c r="T979" t="s">
        <v>179</v>
      </c>
      <c r="U979" t="s">
        <v>180</v>
      </c>
      <c r="V979" s="2">
        <v>43240</v>
      </c>
      <c r="W979" t="s">
        <v>7031</v>
      </c>
      <c r="X979">
        <v>5855000028</v>
      </c>
      <c r="Y979" t="s">
        <v>186</v>
      </c>
      <c r="Z979" t="s">
        <v>183</v>
      </c>
      <c r="AA979">
        <v>2018</v>
      </c>
      <c r="AB979">
        <v>2018</v>
      </c>
      <c r="AC979" t="s">
        <v>187</v>
      </c>
      <c r="AD979" t="s">
        <v>185</v>
      </c>
      <c r="AS979">
        <v>3.39</v>
      </c>
      <c r="AT979" t="s">
        <v>188</v>
      </c>
      <c r="AU979" t="s">
        <v>647</v>
      </c>
      <c r="AV979" t="s">
        <v>190</v>
      </c>
      <c r="AW979" t="s">
        <v>191</v>
      </c>
      <c r="BM979" t="s">
        <v>7032</v>
      </c>
      <c r="BP979" t="s">
        <v>194</v>
      </c>
      <c r="BQ979" t="s">
        <v>195</v>
      </c>
      <c r="BS979">
        <v>14627</v>
      </c>
      <c r="BT979" t="s">
        <v>196</v>
      </c>
      <c r="BU979">
        <v>8084769778</v>
      </c>
      <c r="CM979" t="s">
        <v>7032</v>
      </c>
      <c r="CP979" t="s">
        <v>194</v>
      </c>
      <c r="CQ979" t="s">
        <v>195</v>
      </c>
      <c r="CS979">
        <v>14627</v>
      </c>
      <c r="CT979" t="s">
        <v>196</v>
      </c>
      <c r="CU979">
        <v>8084769778</v>
      </c>
    </row>
    <row r="980" spans="1:99" x14ac:dyDescent="0.2">
      <c r="A980">
        <v>33955</v>
      </c>
      <c r="B980" t="s">
        <v>7033</v>
      </c>
      <c r="C980" t="s">
        <v>7029</v>
      </c>
      <c r="E980" t="s">
        <v>7034</v>
      </c>
      <c r="F980" t="s">
        <v>171</v>
      </c>
      <c r="G980" t="s">
        <v>172</v>
      </c>
      <c r="H980" s="1">
        <v>36419</v>
      </c>
      <c r="I980" t="s">
        <v>173</v>
      </c>
      <c r="K980" t="s">
        <v>1377</v>
      </c>
      <c r="L980" t="s">
        <v>1378</v>
      </c>
      <c r="M980" t="s">
        <v>306</v>
      </c>
      <c r="N980">
        <v>2020</v>
      </c>
      <c r="O980" t="s">
        <v>1379</v>
      </c>
      <c r="P980" t="s">
        <v>178</v>
      </c>
      <c r="Q980" t="s">
        <v>172</v>
      </c>
      <c r="S980">
        <v>31526838</v>
      </c>
      <c r="T980" t="s">
        <v>1382</v>
      </c>
      <c r="U980" t="s">
        <v>424</v>
      </c>
      <c r="Y980" t="str">
        <f>"01AS"</f>
        <v>01AS</v>
      </c>
      <c r="Z980" t="s">
        <v>227</v>
      </c>
      <c r="AA980" t="s">
        <v>833</v>
      </c>
      <c r="AB980" t="s">
        <v>834</v>
      </c>
      <c r="AC980" t="s">
        <v>678</v>
      </c>
      <c r="AD980" t="s">
        <v>172</v>
      </c>
      <c r="AS980">
        <v>3.29</v>
      </c>
      <c r="AT980" t="s">
        <v>429</v>
      </c>
      <c r="AU980" t="s">
        <v>235</v>
      </c>
      <c r="AV980" t="s">
        <v>236</v>
      </c>
      <c r="AW980" t="s">
        <v>430</v>
      </c>
      <c r="BM980" t="s">
        <v>7035</v>
      </c>
      <c r="BN980" t="s">
        <v>239</v>
      </c>
      <c r="BO980" t="s">
        <v>7036</v>
      </c>
      <c r="BP980" t="s">
        <v>241</v>
      </c>
      <c r="BQ980" t="s">
        <v>195</v>
      </c>
      <c r="BS980">
        <v>14627</v>
      </c>
      <c r="CA980" t="s">
        <v>7037</v>
      </c>
      <c r="CD980" t="s">
        <v>195</v>
      </c>
      <c r="CM980" t="s">
        <v>7038</v>
      </c>
      <c r="CN980" t="s">
        <v>7037</v>
      </c>
      <c r="CO980" t="s">
        <v>7036</v>
      </c>
      <c r="CP980" t="s">
        <v>7036</v>
      </c>
      <c r="CQ980" t="s">
        <v>7039</v>
      </c>
      <c r="CS980">
        <v>315121</v>
      </c>
      <c r="CT980" t="s">
        <v>1382</v>
      </c>
    </row>
    <row r="981" spans="1:99" x14ac:dyDescent="0.2">
      <c r="A981">
        <v>34326</v>
      </c>
      <c r="B981" t="s">
        <v>7040</v>
      </c>
      <c r="C981" t="s">
        <v>7041</v>
      </c>
      <c r="E981" t="s">
        <v>7042</v>
      </c>
      <c r="F981" t="s">
        <v>171</v>
      </c>
      <c r="I981" t="s">
        <v>221</v>
      </c>
      <c r="K981" t="s">
        <v>1377</v>
      </c>
      <c r="L981" t="s">
        <v>1378</v>
      </c>
      <c r="M981" t="s">
        <v>306</v>
      </c>
      <c r="N981">
        <v>2020</v>
      </c>
      <c r="O981" t="s">
        <v>1379</v>
      </c>
      <c r="P981" t="s">
        <v>509</v>
      </c>
      <c r="Q981" t="s">
        <v>185</v>
      </c>
      <c r="BC981" t="s">
        <v>474</v>
      </c>
      <c r="BM981" t="s">
        <v>7043</v>
      </c>
      <c r="BP981" t="s">
        <v>7044</v>
      </c>
      <c r="BR981" t="s">
        <v>7045</v>
      </c>
      <c r="BS981">
        <v>610041</v>
      </c>
      <c r="BT981" t="s">
        <v>1382</v>
      </c>
      <c r="BU981">
        <v>15828282179</v>
      </c>
      <c r="BX981" t="s">
        <v>7046</v>
      </c>
    </row>
    <row r="982" spans="1:99" x14ac:dyDescent="0.2">
      <c r="A982">
        <v>36174</v>
      </c>
      <c r="B982" t="s">
        <v>7040</v>
      </c>
      <c r="C982" t="s">
        <v>7041</v>
      </c>
      <c r="E982" t="s">
        <v>7042</v>
      </c>
      <c r="F982" t="s">
        <v>171</v>
      </c>
      <c r="H982" s="1">
        <v>37418</v>
      </c>
      <c r="K982" t="s">
        <v>1377</v>
      </c>
      <c r="L982" t="s">
        <v>1378</v>
      </c>
      <c r="M982" t="s">
        <v>176</v>
      </c>
      <c r="N982">
        <v>2021</v>
      </c>
      <c r="O982" t="s">
        <v>3142</v>
      </c>
      <c r="P982" t="s">
        <v>178</v>
      </c>
      <c r="Q982" t="s">
        <v>172</v>
      </c>
      <c r="S982">
        <v>31830362</v>
      </c>
      <c r="T982" t="s">
        <v>1382</v>
      </c>
      <c r="U982" t="s">
        <v>424</v>
      </c>
      <c r="Y982" t="str">
        <f>"01AS"</f>
        <v>01AS</v>
      </c>
      <c r="Z982" t="s">
        <v>227</v>
      </c>
      <c r="AA982" t="s">
        <v>833</v>
      </c>
      <c r="AB982" t="s">
        <v>834</v>
      </c>
      <c r="AC982" t="s">
        <v>1854</v>
      </c>
      <c r="AD982" t="s">
        <v>172</v>
      </c>
      <c r="AS982" t="str">
        <f>"0"</f>
        <v>0</v>
      </c>
      <c r="AT982" t="s">
        <v>429</v>
      </c>
      <c r="AU982" t="s">
        <v>472</v>
      </c>
      <c r="AV982" t="s">
        <v>473</v>
      </c>
      <c r="AW982" t="s">
        <v>430</v>
      </c>
      <c r="BM982" t="s">
        <v>7047</v>
      </c>
      <c r="BN982" t="s">
        <v>239</v>
      </c>
      <c r="BO982" t="s">
        <v>7044</v>
      </c>
      <c r="BP982" t="s">
        <v>241</v>
      </c>
      <c r="BQ982" t="s">
        <v>195</v>
      </c>
      <c r="BS982">
        <v>14627</v>
      </c>
      <c r="CA982" t="s">
        <v>7048</v>
      </c>
      <c r="CD982" t="s">
        <v>195</v>
      </c>
      <c r="CM982" t="s">
        <v>7049</v>
      </c>
      <c r="CN982" t="s">
        <v>7048</v>
      </c>
      <c r="CO982" t="s">
        <v>7044</v>
      </c>
      <c r="CP982" t="s">
        <v>7044</v>
      </c>
      <c r="CQ982" t="s">
        <v>5257</v>
      </c>
      <c r="CS982">
        <v>610000</v>
      </c>
      <c r="CT982" t="s">
        <v>1382</v>
      </c>
      <c r="CU982" t="s">
        <v>7050</v>
      </c>
    </row>
    <row r="983" spans="1:99" x14ac:dyDescent="0.2">
      <c r="A983">
        <v>46658</v>
      </c>
      <c r="B983" t="s">
        <v>3282</v>
      </c>
      <c r="C983" t="s">
        <v>7051</v>
      </c>
      <c r="D983" t="s">
        <v>7052</v>
      </c>
      <c r="E983" t="s">
        <v>7053</v>
      </c>
      <c r="F983" t="s">
        <v>171</v>
      </c>
      <c r="G983" t="str">
        <f>"0"</f>
        <v>0</v>
      </c>
      <c r="H983" s="1">
        <v>38617</v>
      </c>
      <c r="I983" t="s">
        <v>221</v>
      </c>
      <c r="K983" t="s">
        <v>1478</v>
      </c>
      <c r="L983" t="s">
        <v>727</v>
      </c>
      <c r="M983" t="s">
        <v>176</v>
      </c>
      <c r="N983">
        <v>2026</v>
      </c>
      <c r="O983" t="s">
        <v>508</v>
      </c>
      <c r="P983" t="s">
        <v>7054</v>
      </c>
      <c r="Q983" t="s">
        <v>172</v>
      </c>
      <c r="S983">
        <v>32593372</v>
      </c>
      <c r="T983" t="s">
        <v>226</v>
      </c>
      <c r="Y983" t="str">
        <f>"01AS"</f>
        <v>01AS</v>
      </c>
      <c r="Z983" t="s">
        <v>227</v>
      </c>
      <c r="AA983" t="s">
        <v>228</v>
      </c>
      <c r="AB983" t="s">
        <v>229</v>
      </c>
      <c r="AC983" t="s">
        <v>323</v>
      </c>
      <c r="AD983" t="s">
        <v>185</v>
      </c>
      <c r="AM983" t="s">
        <v>2191</v>
      </c>
      <c r="AS983">
        <v>3.88</v>
      </c>
      <c r="AU983" t="s">
        <v>472</v>
      </c>
      <c r="AV983" t="s">
        <v>473</v>
      </c>
      <c r="AW983" t="s">
        <v>264</v>
      </c>
      <c r="AY983" t="s">
        <v>3547</v>
      </c>
      <c r="BM983" t="s">
        <v>7055</v>
      </c>
      <c r="BN983" t="s">
        <v>239</v>
      </c>
      <c r="BO983" t="s">
        <v>7056</v>
      </c>
      <c r="BP983" t="s">
        <v>241</v>
      </c>
      <c r="BQ983" t="s">
        <v>195</v>
      </c>
      <c r="BS983">
        <v>14627</v>
      </c>
      <c r="CD983" t="s">
        <v>195</v>
      </c>
      <c r="CM983" t="s">
        <v>7057</v>
      </c>
      <c r="CO983" t="s">
        <v>7056</v>
      </c>
      <c r="CP983" t="s">
        <v>1401</v>
      </c>
      <c r="CQ983" t="s">
        <v>247</v>
      </c>
      <c r="CS983" t="s">
        <v>7058</v>
      </c>
      <c r="CT983" t="s">
        <v>244</v>
      </c>
      <c r="CU983" t="s">
        <v>7059</v>
      </c>
    </row>
    <row r="984" spans="1:99" x14ac:dyDescent="0.2">
      <c r="A984">
        <v>27911</v>
      </c>
      <c r="B984" t="s">
        <v>7060</v>
      </c>
      <c r="C984" t="s">
        <v>7061</v>
      </c>
      <c r="D984" t="s">
        <v>4654</v>
      </c>
      <c r="E984" t="s">
        <v>7062</v>
      </c>
      <c r="F984" t="s">
        <v>171</v>
      </c>
      <c r="H984" s="1">
        <v>34702</v>
      </c>
      <c r="I984" t="s">
        <v>221</v>
      </c>
      <c r="J984" t="s">
        <v>7063</v>
      </c>
      <c r="K984" t="s">
        <v>1304</v>
      </c>
      <c r="L984" t="s">
        <v>633</v>
      </c>
      <c r="M984" t="s">
        <v>224</v>
      </c>
      <c r="N984">
        <v>2019</v>
      </c>
      <c r="O984" t="s">
        <v>279</v>
      </c>
      <c r="P984" t="s">
        <v>363</v>
      </c>
      <c r="Q984" t="s">
        <v>185</v>
      </c>
      <c r="BM984" t="s">
        <v>7064</v>
      </c>
      <c r="BP984" t="s">
        <v>7065</v>
      </c>
      <c r="BQ984" t="s">
        <v>344</v>
      </c>
      <c r="BS984">
        <v>78130</v>
      </c>
      <c r="BT984" t="s">
        <v>226</v>
      </c>
      <c r="BU984">
        <v>8303583117</v>
      </c>
      <c r="BX984" t="s">
        <v>7066</v>
      </c>
    </row>
    <row r="985" spans="1:99" x14ac:dyDescent="0.2">
      <c r="A985">
        <v>23775</v>
      </c>
      <c r="B985" t="s">
        <v>7067</v>
      </c>
      <c r="C985" t="s">
        <v>7068</v>
      </c>
      <c r="D985" t="s">
        <v>7069</v>
      </c>
      <c r="E985" t="s">
        <v>7070</v>
      </c>
      <c r="F985" t="s">
        <v>171</v>
      </c>
      <c r="G985" t="s">
        <v>172</v>
      </c>
      <c r="H985" s="1">
        <v>35078</v>
      </c>
      <c r="I985" t="s">
        <v>221</v>
      </c>
      <c r="K985" t="s">
        <v>1012</v>
      </c>
      <c r="L985" t="s">
        <v>1013</v>
      </c>
      <c r="M985" t="s">
        <v>306</v>
      </c>
      <c r="N985">
        <v>2017</v>
      </c>
      <c r="O985" t="s">
        <v>646</v>
      </c>
      <c r="P985" t="s">
        <v>178</v>
      </c>
      <c r="Q985" t="s">
        <v>172</v>
      </c>
      <c r="S985">
        <v>29465866</v>
      </c>
      <c r="T985" t="s">
        <v>1982</v>
      </c>
      <c r="U985" t="s">
        <v>180</v>
      </c>
      <c r="V985" s="2">
        <v>43604</v>
      </c>
      <c r="W985" t="s">
        <v>7071</v>
      </c>
      <c r="X985">
        <v>2348053355516</v>
      </c>
      <c r="Y985" t="s">
        <v>182</v>
      </c>
      <c r="Z985" t="s">
        <v>183</v>
      </c>
      <c r="AA985">
        <v>2019</v>
      </c>
      <c r="AB985">
        <v>2019</v>
      </c>
      <c r="AC985" t="s">
        <v>1191</v>
      </c>
      <c r="AD985" t="s">
        <v>185</v>
      </c>
      <c r="AS985">
        <v>3</v>
      </c>
      <c r="AT985" t="s">
        <v>188</v>
      </c>
      <c r="AU985" t="s">
        <v>189</v>
      </c>
      <c r="AV985" t="s">
        <v>190</v>
      </c>
      <c r="AW985" t="s">
        <v>191</v>
      </c>
      <c r="BM985" t="s">
        <v>7072</v>
      </c>
      <c r="BN985" t="s">
        <v>193</v>
      </c>
      <c r="BP985" t="s">
        <v>194</v>
      </c>
      <c r="BQ985" t="s">
        <v>195</v>
      </c>
      <c r="BS985">
        <v>14627</v>
      </c>
      <c r="BT985" t="s">
        <v>196</v>
      </c>
      <c r="BU985">
        <v>2107127132</v>
      </c>
      <c r="CM985" t="s">
        <v>702</v>
      </c>
      <c r="CP985" t="s">
        <v>194</v>
      </c>
      <c r="CQ985" t="s">
        <v>195</v>
      </c>
      <c r="CS985">
        <v>14627</v>
      </c>
      <c r="CT985" t="s">
        <v>196</v>
      </c>
      <c r="CU985">
        <v>2107127132</v>
      </c>
    </row>
    <row r="986" spans="1:99" x14ac:dyDescent="0.2">
      <c r="A986">
        <v>25360</v>
      </c>
      <c r="B986" t="s">
        <v>7073</v>
      </c>
      <c r="C986" t="s">
        <v>7074</v>
      </c>
      <c r="E986" t="s">
        <v>7075</v>
      </c>
      <c r="F986" t="s">
        <v>171</v>
      </c>
      <c r="K986" t="s">
        <v>610</v>
      </c>
      <c r="L986" t="s">
        <v>651</v>
      </c>
      <c r="M986" t="s">
        <v>176</v>
      </c>
      <c r="N986">
        <v>2017</v>
      </c>
      <c r="O986" t="s">
        <v>177</v>
      </c>
      <c r="P986" t="s">
        <v>178</v>
      </c>
      <c r="Q986" t="s">
        <v>172</v>
      </c>
      <c r="S986">
        <v>30133181</v>
      </c>
      <c r="T986" t="s">
        <v>196</v>
      </c>
      <c r="Y986" t="s">
        <v>613</v>
      </c>
      <c r="Z986" t="s">
        <v>614</v>
      </c>
      <c r="AA986" t="s">
        <v>615</v>
      </c>
      <c r="AB986" t="s">
        <v>259</v>
      </c>
      <c r="AC986" t="s">
        <v>187</v>
      </c>
      <c r="AD986" t="s">
        <v>185</v>
      </c>
      <c r="AS986" t="str">
        <f>"0"</f>
        <v>0</v>
      </c>
      <c r="AT986" t="s">
        <v>188</v>
      </c>
      <c r="AU986" t="s">
        <v>189</v>
      </c>
      <c r="AV986" t="s">
        <v>190</v>
      </c>
      <c r="AW986" t="s">
        <v>294</v>
      </c>
      <c r="BM986" t="s">
        <v>7076</v>
      </c>
      <c r="BP986" t="s">
        <v>704</v>
      </c>
      <c r="BQ986" t="s">
        <v>195</v>
      </c>
      <c r="BS986">
        <v>11234</v>
      </c>
      <c r="BT986" t="s">
        <v>196</v>
      </c>
      <c r="BU986">
        <v>9178175790</v>
      </c>
      <c r="BZ986" t="s">
        <v>7076</v>
      </c>
      <c r="CC986" t="s">
        <v>704</v>
      </c>
      <c r="CD986" t="s">
        <v>195</v>
      </c>
      <c r="CF986">
        <v>11234</v>
      </c>
      <c r="CG986" t="s">
        <v>196</v>
      </c>
      <c r="CH986">
        <v>9178175790</v>
      </c>
      <c r="CM986" t="s">
        <v>7076</v>
      </c>
      <c r="CP986" t="s">
        <v>704</v>
      </c>
      <c r="CQ986" t="s">
        <v>195</v>
      </c>
      <c r="CS986">
        <v>11234</v>
      </c>
      <c r="CT986" t="s">
        <v>196</v>
      </c>
      <c r="CU986">
        <v>9178175790</v>
      </c>
    </row>
    <row r="987" spans="1:99" x14ac:dyDescent="0.2">
      <c r="A987">
        <v>26035</v>
      </c>
      <c r="B987" t="s">
        <v>7077</v>
      </c>
      <c r="C987" t="s">
        <v>7078</v>
      </c>
      <c r="D987" t="s">
        <v>7079</v>
      </c>
      <c r="E987" t="s">
        <v>7080</v>
      </c>
      <c r="F987" t="s">
        <v>171</v>
      </c>
      <c r="G987" t="str">
        <f>"0"</f>
        <v>0</v>
      </c>
      <c r="K987" t="s">
        <v>1372</v>
      </c>
      <c r="L987" t="s">
        <v>1373</v>
      </c>
      <c r="M987" t="s">
        <v>176</v>
      </c>
      <c r="N987">
        <v>2018</v>
      </c>
      <c r="O987" t="s">
        <v>612</v>
      </c>
      <c r="P987" t="s">
        <v>178</v>
      </c>
      <c r="Q987" t="s">
        <v>172</v>
      </c>
      <c r="S987">
        <v>30648807</v>
      </c>
      <c r="T987" t="s">
        <v>2640</v>
      </c>
      <c r="U987" t="s">
        <v>180</v>
      </c>
      <c r="V987" s="2">
        <v>42902</v>
      </c>
      <c r="W987" t="s">
        <v>7081</v>
      </c>
      <c r="X987" t="s">
        <v>7082</v>
      </c>
      <c r="Y987" t="s">
        <v>613</v>
      </c>
      <c r="Z987" t="s">
        <v>614</v>
      </c>
      <c r="AA987" t="s">
        <v>615</v>
      </c>
      <c r="AB987" t="s">
        <v>259</v>
      </c>
      <c r="AC987" t="s">
        <v>2643</v>
      </c>
      <c r="AD987" t="s">
        <v>185</v>
      </c>
      <c r="AS987" t="str">
        <f>"0"</f>
        <v>0</v>
      </c>
      <c r="AT987" t="s">
        <v>188</v>
      </c>
      <c r="AU987" t="s">
        <v>647</v>
      </c>
      <c r="AV987" t="s">
        <v>190</v>
      </c>
      <c r="AW987" t="s">
        <v>191</v>
      </c>
      <c r="CM987" t="s">
        <v>7083</v>
      </c>
      <c r="CN987" t="s">
        <v>7084</v>
      </c>
      <c r="CP987" t="s">
        <v>194</v>
      </c>
      <c r="CQ987" t="s">
        <v>195</v>
      </c>
      <c r="CS987">
        <v>14623</v>
      </c>
      <c r="CT987" t="s">
        <v>196</v>
      </c>
    </row>
    <row r="988" spans="1:99" x14ac:dyDescent="0.2">
      <c r="A988">
        <v>44893</v>
      </c>
      <c r="B988" t="s">
        <v>7085</v>
      </c>
      <c r="C988" t="s">
        <v>7086</v>
      </c>
      <c r="D988" t="s">
        <v>998</v>
      </c>
      <c r="E988" t="s">
        <v>7087</v>
      </c>
      <c r="F988" t="s">
        <v>3256</v>
      </c>
      <c r="G988" t="str">
        <f>"0"</f>
        <v>0</v>
      </c>
      <c r="H988" s="1">
        <v>38199</v>
      </c>
      <c r="I988" t="s">
        <v>173</v>
      </c>
      <c r="K988" t="s">
        <v>1939</v>
      </c>
      <c r="L988" t="s">
        <v>1940</v>
      </c>
      <c r="M988" t="s">
        <v>176</v>
      </c>
      <c r="N988">
        <v>2025</v>
      </c>
      <c r="O988" t="s">
        <v>677</v>
      </c>
      <c r="P988" t="s">
        <v>178</v>
      </c>
      <c r="Q988" t="s">
        <v>172</v>
      </c>
      <c r="S988">
        <v>32300505</v>
      </c>
      <c r="T988" t="s">
        <v>226</v>
      </c>
      <c r="Y988" t="str">
        <f>"01AS"</f>
        <v>01AS</v>
      </c>
      <c r="Z988" t="s">
        <v>227</v>
      </c>
      <c r="AA988" t="s">
        <v>320</v>
      </c>
      <c r="AB988" t="s">
        <v>321</v>
      </c>
      <c r="AC988" t="s">
        <v>1451</v>
      </c>
      <c r="AD988" t="s">
        <v>185</v>
      </c>
      <c r="AM988" t="s">
        <v>2140</v>
      </c>
      <c r="AS988">
        <v>3.85</v>
      </c>
      <c r="AU988" t="s">
        <v>472</v>
      </c>
      <c r="AV988" t="s">
        <v>473</v>
      </c>
      <c r="AW988" t="s">
        <v>210</v>
      </c>
      <c r="BM988" t="s">
        <v>7088</v>
      </c>
      <c r="BN988" t="s">
        <v>239</v>
      </c>
      <c r="BO988" t="s">
        <v>7089</v>
      </c>
      <c r="BP988" t="s">
        <v>241</v>
      </c>
      <c r="BQ988" t="s">
        <v>195</v>
      </c>
      <c r="BS988">
        <v>14627</v>
      </c>
      <c r="CD988" t="s">
        <v>195</v>
      </c>
      <c r="CM988" t="s">
        <v>7090</v>
      </c>
      <c r="CO988" t="s">
        <v>7089</v>
      </c>
      <c r="CP988" t="s">
        <v>7091</v>
      </c>
      <c r="CQ988" t="s">
        <v>247</v>
      </c>
      <c r="CS988">
        <v>12136</v>
      </c>
      <c r="CT988" t="s">
        <v>244</v>
      </c>
      <c r="CU988" t="s">
        <v>7092</v>
      </c>
    </row>
    <row r="989" spans="1:99" x14ac:dyDescent="0.2">
      <c r="A989">
        <v>28398</v>
      </c>
      <c r="B989" t="s">
        <v>7093</v>
      </c>
      <c r="C989" t="s">
        <v>7094</v>
      </c>
      <c r="D989" t="s">
        <v>2416</v>
      </c>
      <c r="E989" t="s">
        <v>7095</v>
      </c>
      <c r="F989" t="s">
        <v>171</v>
      </c>
      <c r="G989" t="s">
        <v>172</v>
      </c>
      <c r="H989" s="1">
        <v>36426</v>
      </c>
      <c r="I989" t="s">
        <v>221</v>
      </c>
      <c r="K989" t="s">
        <v>1291</v>
      </c>
      <c r="L989" t="s">
        <v>2172</v>
      </c>
      <c r="M989" t="s">
        <v>176</v>
      </c>
      <c r="N989">
        <v>2020</v>
      </c>
      <c r="O989" t="s">
        <v>978</v>
      </c>
      <c r="P989" t="s">
        <v>979</v>
      </c>
      <c r="Q989" t="s">
        <v>172</v>
      </c>
      <c r="S989">
        <v>30663923</v>
      </c>
      <c r="T989" t="s">
        <v>226</v>
      </c>
      <c r="Y989" t="str">
        <f>"01AS"</f>
        <v>01AS</v>
      </c>
      <c r="Z989" t="s">
        <v>227</v>
      </c>
      <c r="AA989" t="s">
        <v>320</v>
      </c>
      <c r="AB989" t="s">
        <v>321</v>
      </c>
      <c r="AC989" t="s">
        <v>1237</v>
      </c>
      <c r="AD989" t="s">
        <v>185</v>
      </c>
      <c r="AM989" t="s">
        <v>2458</v>
      </c>
      <c r="AS989">
        <v>3.52</v>
      </c>
      <c r="AU989" t="s">
        <v>235</v>
      </c>
      <c r="AV989" t="s">
        <v>236</v>
      </c>
      <c r="AW989" t="s">
        <v>264</v>
      </c>
      <c r="BM989" t="s">
        <v>4047</v>
      </c>
      <c r="BN989" t="s">
        <v>239</v>
      </c>
      <c r="BO989" t="s">
        <v>7096</v>
      </c>
      <c r="BP989" t="s">
        <v>241</v>
      </c>
      <c r="BQ989" t="s">
        <v>195</v>
      </c>
      <c r="BS989">
        <v>14627</v>
      </c>
      <c r="CD989" t="s">
        <v>195</v>
      </c>
      <c r="CM989" t="s">
        <v>7097</v>
      </c>
      <c r="CO989" t="s">
        <v>7096</v>
      </c>
      <c r="CP989" t="s">
        <v>3022</v>
      </c>
      <c r="CQ989" t="s">
        <v>247</v>
      </c>
      <c r="CS989">
        <v>13126</v>
      </c>
      <c r="CT989" t="s">
        <v>244</v>
      </c>
      <c r="CU989" t="s">
        <v>7098</v>
      </c>
    </row>
    <row r="990" spans="1:99" x14ac:dyDescent="0.2">
      <c r="A990">
        <v>13175</v>
      </c>
      <c r="B990" t="s">
        <v>7099</v>
      </c>
      <c r="C990" t="s">
        <v>7100</v>
      </c>
      <c r="E990" t="s">
        <v>7101</v>
      </c>
      <c r="F990" t="s">
        <v>171</v>
      </c>
      <c r="G990" t="s">
        <v>172</v>
      </c>
      <c r="H990" s="1">
        <v>35674</v>
      </c>
      <c r="I990" t="s">
        <v>221</v>
      </c>
      <c r="K990" t="s">
        <v>547</v>
      </c>
      <c r="L990" t="s">
        <v>548</v>
      </c>
      <c r="M990" t="s">
        <v>306</v>
      </c>
      <c r="N990">
        <v>2015</v>
      </c>
      <c r="O990" t="s">
        <v>517</v>
      </c>
      <c r="P990" t="s">
        <v>178</v>
      </c>
      <c r="Q990" t="s">
        <v>172</v>
      </c>
    </row>
    <row r="991" spans="1:99" x14ac:dyDescent="0.2">
      <c r="A991">
        <v>25996</v>
      </c>
      <c r="B991" t="s">
        <v>7102</v>
      </c>
      <c r="C991" t="s">
        <v>7103</v>
      </c>
      <c r="E991" t="s">
        <v>7104</v>
      </c>
      <c r="F991" t="s">
        <v>171</v>
      </c>
      <c r="K991" t="s">
        <v>547</v>
      </c>
      <c r="M991" t="s">
        <v>306</v>
      </c>
      <c r="N991">
        <v>2014</v>
      </c>
      <c r="O991" t="s">
        <v>591</v>
      </c>
      <c r="P991" t="s">
        <v>178</v>
      </c>
      <c r="Q991" t="s">
        <v>172</v>
      </c>
    </row>
    <row r="992" spans="1:99" x14ac:dyDescent="0.2">
      <c r="A992">
        <v>45357</v>
      </c>
      <c r="B992" t="s">
        <v>7105</v>
      </c>
      <c r="C992" t="s">
        <v>7106</v>
      </c>
      <c r="D992" t="s">
        <v>169</v>
      </c>
      <c r="E992" t="s">
        <v>1213</v>
      </c>
      <c r="F992" t="s">
        <v>171</v>
      </c>
      <c r="G992" t="str">
        <f>"0"</f>
        <v>0</v>
      </c>
      <c r="H992" s="1">
        <v>38331</v>
      </c>
      <c r="I992" t="s">
        <v>221</v>
      </c>
      <c r="K992" t="s">
        <v>1157</v>
      </c>
      <c r="L992" t="s">
        <v>1158</v>
      </c>
      <c r="M992" t="s">
        <v>205</v>
      </c>
      <c r="N992">
        <v>2025</v>
      </c>
      <c r="O992" t="s">
        <v>1159</v>
      </c>
      <c r="P992" t="s">
        <v>178</v>
      </c>
      <c r="Q992" t="s">
        <v>172</v>
      </c>
      <c r="R992" t="s">
        <v>510</v>
      </c>
      <c r="S992">
        <v>32582239</v>
      </c>
      <c r="BM992" t="s">
        <v>4988</v>
      </c>
    </row>
    <row r="993" spans="1:151" x14ac:dyDescent="0.2">
      <c r="A993">
        <v>45510</v>
      </c>
      <c r="B993" t="s">
        <v>7105</v>
      </c>
      <c r="C993" t="s">
        <v>7106</v>
      </c>
      <c r="D993" t="s">
        <v>169</v>
      </c>
      <c r="E993" t="s">
        <v>1213</v>
      </c>
      <c r="F993" t="s">
        <v>171</v>
      </c>
      <c r="G993" t="str">
        <f>"0"</f>
        <v>0</v>
      </c>
      <c r="H993" s="1">
        <v>38331</v>
      </c>
      <c r="I993" t="s">
        <v>221</v>
      </c>
      <c r="K993" t="s">
        <v>1304</v>
      </c>
      <c r="L993" t="s">
        <v>633</v>
      </c>
      <c r="M993" t="s">
        <v>224</v>
      </c>
      <c r="N993">
        <v>2025</v>
      </c>
      <c r="O993" t="s">
        <v>528</v>
      </c>
      <c r="P993" t="s">
        <v>178</v>
      </c>
      <c r="Q993" t="s">
        <v>172</v>
      </c>
      <c r="R993" t="s">
        <v>510</v>
      </c>
      <c r="S993">
        <v>32582239</v>
      </c>
      <c r="BM993" t="s">
        <v>4988</v>
      </c>
    </row>
    <row r="994" spans="1:151" x14ac:dyDescent="0.2">
      <c r="A994">
        <v>38049</v>
      </c>
      <c r="B994" t="s">
        <v>1456</v>
      </c>
      <c r="C994" t="s">
        <v>7107</v>
      </c>
      <c r="D994" t="s">
        <v>998</v>
      </c>
      <c r="E994" t="s">
        <v>7108</v>
      </c>
      <c r="F994" t="s">
        <v>171</v>
      </c>
      <c r="G994" t="str">
        <f>"0"</f>
        <v>0</v>
      </c>
      <c r="H994" s="1">
        <v>37321</v>
      </c>
      <c r="I994" t="s">
        <v>173</v>
      </c>
      <c r="K994" t="s">
        <v>1078</v>
      </c>
      <c r="L994" t="s">
        <v>1158</v>
      </c>
      <c r="M994" t="s">
        <v>176</v>
      </c>
      <c r="N994">
        <v>2023</v>
      </c>
      <c r="O994" t="s">
        <v>1048</v>
      </c>
      <c r="P994" t="s">
        <v>178</v>
      </c>
      <c r="Q994" t="s">
        <v>172</v>
      </c>
      <c r="S994">
        <v>31807012</v>
      </c>
      <c r="T994" t="s">
        <v>226</v>
      </c>
      <c r="Y994" t="str">
        <f>"04HSEAS"</f>
        <v>04HSEAS</v>
      </c>
      <c r="Z994" t="s">
        <v>499</v>
      </c>
      <c r="AA994" t="s">
        <v>320</v>
      </c>
      <c r="AB994" t="s">
        <v>321</v>
      </c>
      <c r="AC994" t="s">
        <v>500</v>
      </c>
      <c r="AD994" t="s">
        <v>185</v>
      </c>
      <c r="AM994" t="s">
        <v>1820</v>
      </c>
      <c r="AS994">
        <v>3.47</v>
      </c>
      <c r="AU994" t="s">
        <v>235</v>
      </c>
      <c r="AV994" t="s">
        <v>823</v>
      </c>
      <c r="AW994" t="s">
        <v>264</v>
      </c>
      <c r="AX994" t="s">
        <v>7109</v>
      </c>
      <c r="AY994" t="s">
        <v>1755</v>
      </c>
      <c r="BM994" t="s">
        <v>7110</v>
      </c>
      <c r="BN994" t="s">
        <v>239</v>
      </c>
      <c r="BO994" t="s">
        <v>7111</v>
      </c>
      <c r="BP994" t="s">
        <v>241</v>
      </c>
      <c r="BQ994" t="s">
        <v>195</v>
      </c>
      <c r="BS994">
        <v>14627</v>
      </c>
      <c r="BZ994" t="s">
        <v>266</v>
      </c>
      <c r="CA994" t="s">
        <v>7112</v>
      </c>
      <c r="CB994" t="s">
        <v>267</v>
      </c>
      <c r="CD994" t="s">
        <v>195</v>
      </c>
      <c r="CF994">
        <v>14627</v>
      </c>
      <c r="CG994" t="s">
        <v>244</v>
      </c>
      <c r="CM994" t="s">
        <v>7113</v>
      </c>
      <c r="CN994" t="s">
        <v>7112</v>
      </c>
      <c r="CO994" t="s">
        <v>7111</v>
      </c>
      <c r="CP994" t="s">
        <v>1053</v>
      </c>
      <c r="CQ994" t="s">
        <v>247</v>
      </c>
      <c r="CS994" t="s">
        <v>7114</v>
      </c>
      <c r="CT994" t="s">
        <v>244</v>
      </c>
      <c r="CU994" t="s">
        <v>7115</v>
      </c>
    </row>
    <row r="995" spans="1:151" x14ac:dyDescent="0.2">
      <c r="A995">
        <v>28530</v>
      </c>
      <c r="B995" t="s">
        <v>7116</v>
      </c>
      <c r="C995" t="s">
        <v>7117</v>
      </c>
      <c r="D995" t="s">
        <v>7118</v>
      </c>
      <c r="E995" t="s">
        <v>7119</v>
      </c>
      <c r="F995" t="s">
        <v>1502</v>
      </c>
      <c r="G995" t="s">
        <v>172</v>
      </c>
      <c r="H995" s="1">
        <v>36180</v>
      </c>
      <c r="I995" t="s">
        <v>221</v>
      </c>
      <c r="K995" t="s">
        <v>1278</v>
      </c>
      <c r="L995" t="s">
        <v>1503</v>
      </c>
      <c r="M995" t="s">
        <v>176</v>
      </c>
      <c r="N995">
        <v>2020</v>
      </c>
      <c r="O995" t="s">
        <v>978</v>
      </c>
      <c r="P995" t="s">
        <v>979</v>
      </c>
      <c r="Q995" t="s">
        <v>172</v>
      </c>
      <c r="S995">
        <v>30850583</v>
      </c>
      <c r="T995" t="s">
        <v>7120</v>
      </c>
      <c r="U995" t="s">
        <v>7121</v>
      </c>
      <c r="Y995" t="str">
        <f>"01AS"</f>
        <v>01AS</v>
      </c>
      <c r="Z995" t="s">
        <v>227</v>
      </c>
      <c r="AA995" t="s">
        <v>320</v>
      </c>
      <c r="AB995" t="s">
        <v>321</v>
      </c>
      <c r="AC995" t="s">
        <v>4356</v>
      </c>
      <c r="AD995" t="s">
        <v>185</v>
      </c>
      <c r="AE995" t="s">
        <v>1451</v>
      </c>
      <c r="AM995" t="s">
        <v>6209</v>
      </c>
      <c r="AS995">
        <v>3.95</v>
      </c>
      <c r="AT995" t="s">
        <v>429</v>
      </c>
      <c r="AU995" t="s">
        <v>235</v>
      </c>
      <c r="AV995" t="s">
        <v>236</v>
      </c>
      <c r="AW995" t="s">
        <v>430</v>
      </c>
      <c r="BM995" t="s">
        <v>7122</v>
      </c>
      <c r="BN995" t="s">
        <v>239</v>
      </c>
      <c r="BO995" t="s">
        <v>7123</v>
      </c>
      <c r="BP995" t="s">
        <v>241</v>
      </c>
      <c r="BQ995" t="s">
        <v>195</v>
      </c>
      <c r="BS995">
        <v>14627</v>
      </c>
      <c r="CD995" t="s">
        <v>195</v>
      </c>
      <c r="CM995" t="s">
        <v>7124</v>
      </c>
      <c r="CO995" t="s">
        <v>7123</v>
      </c>
      <c r="CP995" t="s">
        <v>7125</v>
      </c>
      <c r="CQ995" t="s">
        <v>2008</v>
      </c>
      <c r="CS995">
        <v>32836</v>
      </c>
      <c r="CT995" t="s">
        <v>244</v>
      </c>
      <c r="CU995" t="s">
        <v>7126</v>
      </c>
    </row>
    <row r="996" spans="1:151" x14ac:dyDescent="0.2">
      <c r="A996">
        <v>24542</v>
      </c>
      <c r="B996" t="s">
        <v>7116</v>
      </c>
      <c r="C996" t="s">
        <v>7117</v>
      </c>
      <c r="D996" t="s">
        <v>7118</v>
      </c>
      <c r="E996" t="s">
        <v>7119</v>
      </c>
      <c r="F996" t="s">
        <v>171</v>
      </c>
      <c r="G996" t="s">
        <v>172</v>
      </c>
      <c r="H996" s="1">
        <v>36180</v>
      </c>
      <c r="I996" t="s">
        <v>221</v>
      </c>
      <c r="K996" t="s">
        <v>222</v>
      </c>
      <c r="L996" t="s">
        <v>223</v>
      </c>
      <c r="M996" t="s">
        <v>224</v>
      </c>
      <c r="N996">
        <v>2018</v>
      </c>
      <c r="O996" t="s">
        <v>354</v>
      </c>
      <c r="P996" t="s">
        <v>178</v>
      </c>
      <c r="Q996" t="s">
        <v>172</v>
      </c>
      <c r="S996">
        <v>30850583</v>
      </c>
      <c r="T996" t="s">
        <v>7120</v>
      </c>
      <c r="U996" t="s">
        <v>7121</v>
      </c>
      <c r="Y996" t="str">
        <f>"01AS"</f>
        <v>01AS</v>
      </c>
      <c r="Z996" t="s">
        <v>227</v>
      </c>
      <c r="AA996" t="s">
        <v>320</v>
      </c>
      <c r="AB996" t="s">
        <v>321</v>
      </c>
      <c r="AC996" t="s">
        <v>4356</v>
      </c>
      <c r="AD996" t="s">
        <v>185</v>
      </c>
      <c r="AE996" t="s">
        <v>1451</v>
      </c>
      <c r="AM996" t="s">
        <v>6209</v>
      </c>
      <c r="AS996">
        <v>3.95</v>
      </c>
      <c r="AT996" t="s">
        <v>429</v>
      </c>
      <c r="AU996" t="s">
        <v>235</v>
      </c>
      <c r="AV996" t="s">
        <v>236</v>
      </c>
      <c r="AW996" t="s">
        <v>430</v>
      </c>
      <c r="BM996" t="s">
        <v>7122</v>
      </c>
      <c r="BN996" t="s">
        <v>239</v>
      </c>
      <c r="BO996" t="s">
        <v>7123</v>
      </c>
      <c r="BP996" t="s">
        <v>241</v>
      </c>
      <c r="BQ996" t="s">
        <v>195</v>
      </c>
      <c r="BS996">
        <v>14627</v>
      </c>
      <c r="CD996" t="s">
        <v>195</v>
      </c>
      <c r="CM996" t="s">
        <v>7124</v>
      </c>
      <c r="CO996" t="s">
        <v>7123</v>
      </c>
      <c r="CP996" t="s">
        <v>7125</v>
      </c>
      <c r="CQ996" t="s">
        <v>2008</v>
      </c>
      <c r="CS996">
        <v>32836</v>
      </c>
      <c r="CT996" t="s">
        <v>244</v>
      </c>
      <c r="CU996" t="s">
        <v>7126</v>
      </c>
    </row>
    <row r="997" spans="1:151" x14ac:dyDescent="0.2">
      <c r="A997">
        <v>27925</v>
      </c>
      <c r="B997" t="s">
        <v>1144</v>
      </c>
      <c r="C997" t="s">
        <v>7127</v>
      </c>
      <c r="D997" t="s">
        <v>1792</v>
      </c>
      <c r="E997" t="s">
        <v>7128</v>
      </c>
      <c r="F997" t="s">
        <v>171</v>
      </c>
      <c r="G997" t="s">
        <v>172</v>
      </c>
      <c r="H997" s="1">
        <v>30198</v>
      </c>
      <c r="I997" t="s">
        <v>173</v>
      </c>
      <c r="K997" t="s">
        <v>610</v>
      </c>
      <c r="L997" t="s">
        <v>969</v>
      </c>
      <c r="M997" t="s">
        <v>176</v>
      </c>
      <c r="N997">
        <v>2019</v>
      </c>
      <c r="O997" t="s">
        <v>482</v>
      </c>
      <c r="P997" t="s">
        <v>178</v>
      </c>
      <c r="Q997" t="s">
        <v>172</v>
      </c>
      <c r="S997">
        <v>30537170</v>
      </c>
      <c r="T997" t="s">
        <v>196</v>
      </c>
      <c r="Y997" t="s">
        <v>613</v>
      </c>
      <c r="Z997" t="s">
        <v>614</v>
      </c>
      <c r="AA997" t="s">
        <v>615</v>
      </c>
      <c r="AB997" t="s">
        <v>259</v>
      </c>
      <c r="AC997" t="s">
        <v>4245</v>
      </c>
      <c r="AD997" t="s">
        <v>185</v>
      </c>
      <c r="AS997" t="str">
        <f>"0"</f>
        <v>0</v>
      </c>
      <c r="AT997" t="s">
        <v>188</v>
      </c>
      <c r="AU997" t="s">
        <v>647</v>
      </c>
      <c r="AV997" t="s">
        <v>190</v>
      </c>
      <c r="AW997" t="s">
        <v>264</v>
      </c>
      <c r="BM997" t="s">
        <v>7129</v>
      </c>
      <c r="BP997" t="s">
        <v>1083</v>
      </c>
      <c r="BQ997" t="s">
        <v>195</v>
      </c>
      <c r="BS997">
        <v>14534</v>
      </c>
      <c r="BT997" t="s">
        <v>196</v>
      </c>
      <c r="BU997">
        <v>5855032555</v>
      </c>
      <c r="BZ997" t="s">
        <v>7129</v>
      </c>
      <c r="CC997" t="s">
        <v>1083</v>
      </c>
      <c r="CD997" t="s">
        <v>195</v>
      </c>
      <c r="CF997">
        <v>14534</v>
      </c>
      <c r="CG997" t="s">
        <v>196</v>
      </c>
      <c r="CH997">
        <v>5855032555</v>
      </c>
      <c r="CM997" t="s">
        <v>7129</v>
      </c>
      <c r="CP997" t="s">
        <v>1083</v>
      </c>
      <c r="CQ997" t="s">
        <v>195</v>
      </c>
      <c r="CS997">
        <v>14534</v>
      </c>
      <c r="CT997" t="s">
        <v>196</v>
      </c>
      <c r="CU997">
        <v>5855032555</v>
      </c>
      <c r="DM997" t="s">
        <v>7129</v>
      </c>
      <c r="DP997" t="s">
        <v>1083</v>
      </c>
      <c r="DQ997" t="s">
        <v>195</v>
      </c>
      <c r="DS997">
        <v>14534</v>
      </c>
      <c r="DT997" t="s">
        <v>226</v>
      </c>
      <c r="DU997">
        <v>9173592229</v>
      </c>
      <c r="DX997" t="s">
        <v>7130</v>
      </c>
      <c r="DY997" t="s">
        <v>7131</v>
      </c>
    </row>
    <row r="998" spans="1:151" x14ac:dyDescent="0.2">
      <c r="A998">
        <v>12498</v>
      </c>
      <c r="B998" t="s">
        <v>7132</v>
      </c>
      <c r="C998" t="s">
        <v>7133</v>
      </c>
      <c r="D998" t="s">
        <v>7134</v>
      </c>
      <c r="E998" t="s">
        <v>7135</v>
      </c>
      <c r="F998" t="s">
        <v>1502</v>
      </c>
      <c r="G998" t="s">
        <v>172</v>
      </c>
      <c r="H998" s="1">
        <v>34856</v>
      </c>
      <c r="I998" t="s">
        <v>221</v>
      </c>
      <c r="K998" t="s">
        <v>7136</v>
      </c>
      <c r="L998" t="s">
        <v>2177</v>
      </c>
      <c r="M998" t="s">
        <v>224</v>
      </c>
      <c r="N998">
        <v>2015</v>
      </c>
      <c r="O998" t="s">
        <v>692</v>
      </c>
      <c r="P998" t="s">
        <v>178</v>
      </c>
      <c r="Q998" t="s">
        <v>172</v>
      </c>
      <c r="S998">
        <v>27787083</v>
      </c>
      <c r="T998" t="s">
        <v>196</v>
      </c>
      <c r="W998" t="s">
        <v>7137</v>
      </c>
      <c r="X998">
        <v>4238863516</v>
      </c>
      <c r="Y998" t="s">
        <v>186</v>
      </c>
      <c r="Z998" t="s">
        <v>282</v>
      </c>
      <c r="AA998">
        <v>2016</v>
      </c>
      <c r="AB998">
        <v>2016</v>
      </c>
      <c r="AC998" t="s">
        <v>696</v>
      </c>
      <c r="AD998" t="s">
        <v>185</v>
      </c>
      <c r="AM998" t="s">
        <v>579</v>
      </c>
      <c r="AS998">
        <v>3.6</v>
      </c>
      <c r="AT998" t="s">
        <v>188</v>
      </c>
      <c r="AU998" t="s">
        <v>189</v>
      </c>
      <c r="AV998" t="s">
        <v>190</v>
      </c>
      <c r="AW998" t="s">
        <v>264</v>
      </c>
      <c r="BM998" t="s">
        <v>7138</v>
      </c>
      <c r="BN998" t="s">
        <v>487</v>
      </c>
      <c r="BP998" t="s">
        <v>194</v>
      </c>
      <c r="BQ998" t="s">
        <v>195</v>
      </c>
      <c r="BS998">
        <v>14627</v>
      </c>
      <c r="BT998" t="s">
        <v>196</v>
      </c>
      <c r="BU998">
        <v>4234439800</v>
      </c>
      <c r="BZ998" t="s">
        <v>7139</v>
      </c>
      <c r="CC998" t="s">
        <v>7140</v>
      </c>
      <c r="CD998" t="s">
        <v>1039</v>
      </c>
      <c r="CF998">
        <v>373772086</v>
      </c>
      <c r="CG998" t="s">
        <v>196</v>
      </c>
      <c r="CH998">
        <v>4238863516</v>
      </c>
      <c r="CM998" t="s">
        <v>215</v>
      </c>
      <c r="CP998" t="s">
        <v>194</v>
      </c>
      <c r="CQ998" t="s">
        <v>195</v>
      </c>
      <c r="CS998">
        <v>14611</v>
      </c>
      <c r="CT998" t="s">
        <v>196</v>
      </c>
      <c r="CU998">
        <v>4234439800</v>
      </c>
      <c r="EM998" t="s">
        <v>7139</v>
      </c>
      <c r="EP998" t="s">
        <v>7140</v>
      </c>
      <c r="EQ998" t="s">
        <v>1039</v>
      </c>
      <c r="ES998">
        <v>373772086</v>
      </c>
      <c r="ET998" t="s">
        <v>196</v>
      </c>
      <c r="EU998">
        <v>4238863516</v>
      </c>
    </row>
    <row r="999" spans="1:151" x14ac:dyDescent="0.2">
      <c r="A999">
        <v>45554</v>
      </c>
      <c r="B999" t="s">
        <v>998</v>
      </c>
      <c r="C999" t="s">
        <v>7141</v>
      </c>
      <c r="D999" t="s">
        <v>1269</v>
      </c>
      <c r="E999" t="s">
        <v>7142</v>
      </c>
      <c r="F999" t="s">
        <v>171</v>
      </c>
      <c r="G999" t="str">
        <f>"0"</f>
        <v>0</v>
      </c>
      <c r="H999" s="1">
        <v>28457</v>
      </c>
      <c r="I999" t="s">
        <v>173</v>
      </c>
      <c r="K999" t="s">
        <v>769</v>
      </c>
      <c r="L999" t="s">
        <v>2488</v>
      </c>
      <c r="M999" t="s">
        <v>176</v>
      </c>
      <c r="N999">
        <v>2025</v>
      </c>
      <c r="O999" t="s">
        <v>677</v>
      </c>
      <c r="P999" t="s">
        <v>178</v>
      </c>
      <c r="Q999" t="s">
        <v>172</v>
      </c>
      <c r="S999">
        <v>32701623</v>
      </c>
      <c r="T999" t="s">
        <v>226</v>
      </c>
      <c r="Y999" t="str">
        <f>"02SBS"</f>
        <v>02SBS</v>
      </c>
      <c r="Z999" t="s">
        <v>258</v>
      </c>
      <c r="AA999" t="s">
        <v>259</v>
      </c>
      <c r="AB999" t="s">
        <v>260</v>
      </c>
      <c r="AC999" t="s">
        <v>4104</v>
      </c>
      <c r="AD999" t="s">
        <v>185</v>
      </c>
      <c r="AS999">
        <v>3.47</v>
      </c>
      <c r="AU999" t="s">
        <v>3009</v>
      </c>
      <c r="AV999" t="s">
        <v>236</v>
      </c>
      <c r="AW999" t="s">
        <v>294</v>
      </c>
      <c r="BO999" t="s">
        <v>7143</v>
      </c>
      <c r="BQ999" t="s">
        <v>195</v>
      </c>
      <c r="CD999" t="s">
        <v>195</v>
      </c>
      <c r="CM999" t="s">
        <v>7144</v>
      </c>
      <c r="CO999" t="s">
        <v>7143</v>
      </c>
      <c r="CP999" t="s">
        <v>4301</v>
      </c>
      <c r="CQ999" t="s">
        <v>571</v>
      </c>
      <c r="CS999" t="s">
        <v>7145</v>
      </c>
      <c r="CT999" t="s">
        <v>244</v>
      </c>
      <c r="CU999" t="s">
        <v>7146</v>
      </c>
    </row>
    <row r="1000" spans="1:151" x14ac:dyDescent="0.2">
      <c r="A1000">
        <v>23646</v>
      </c>
      <c r="B1000" t="s">
        <v>7147</v>
      </c>
      <c r="C1000" t="s">
        <v>7148</v>
      </c>
      <c r="D1000" t="s">
        <v>2148</v>
      </c>
      <c r="E1000" t="s">
        <v>7149</v>
      </c>
      <c r="F1000" t="s">
        <v>171</v>
      </c>
      <c r="G1000" t="s">
        <v>172</v>
      </c>
      <c r="H1000" s="1">
        <v>35463</v>
      </c>
      <c r="I1000" t="s">
        <v>221</v>
      </c>
      <c r="K1000" t="s">
        <v>1408</v>
      </c>
      <c r="L1000" t="s">
        <v>1409</v>
      </c>
      <c r="M1000" t="s">
        <v>176</v>
      </c>
      <c r="N1000">
        <v>2018</v>
      </c>
      <c r="O1000" t="s">
        <v>612</v>
      </c>
      <c r="P1000" t="s">
        <v>178</v>
      </c>
      <c r="Q1000" t="s">
        <v>172</v>
      </c>
      <c r="R1000" t="s">
        <v>510</v>
      </c>
      <c r="S1000">
        <v>29307449</v>
      </c>
      <c r="BM1000" t="s">
        <v>7150</v>
      </c>
    </row>
    <row r="1001" spans="1:151" x14ac:dyDescent="0.2">
      <c r="A1001">
        <v>27006</v>
      </c>
      <c r="B1001" t="s">
        <v>7147</v>
      </c>
      <c r="C1001" t="s">
        <v>7148</v>
      </c>
      <c r="D1001" t="s">
        <v>2148</v>
      </c>
      <c r="E1001" t="s">
        <v>7149</v>
      </c>
      <c r="F1001" t="s">
        <v>171</v>
      </c>
      <c r="G1001" t="s">
        <v>172</v>
      </c>
      <c r="H1001" s="1">
        <v>35463</v>
      </c>
      <c r="I1001" t="s">
        <v>221</v>
      </c>
      <c r="K1001" t="s">
        <v>882</v>
      </c>
      <c r="L1001" t="s">
        <v>318</v>
      </c>
      <c r="M1001" t="s">
        <v>255</v>
      </c>
      <c r="N1001" t="s">
        <v>1347</v>
      </c>
      <c r="O1001" t="s">
        <v>1348</v>
      </c>
      <c r="P1001" t="s">
        <v>178</v>
      </c>
      <c r="Q1001" t="s">
        <v>172</v>
      </c>
      <c r="R1001" t="s">
        <v>510</v>
      </c>
      <c r="S1001">
        <v>29307449</v>
      </c>
      <c r="BM1001" t="s">
        <v>7150</v>
      </c>
    </row>
    <row r="1002" spans="1:151" x14ac:dyDescent="0.2">
      <c r="A1002">
        <v>12763</v>
      </c>
      <c r="B1002" t="s">
        <v>7151</v>
      </c>
      <c r="C1002" t="s">
        <v>7152</v>
      </c>
      <c r="D1002" t="s">
        <v>654</v>
      </c>
      <c r="E1002" t="s">
        <v>7153</v>
      </c>
      <c r="F1002" t="s">
        <v>171</v>
      </c>
      <c r="G1002" t="s">
        <v>172</v>
      </c>
      <c r="H1002" s="1">
        <v>34690</v>
      </c>
      <c r="I1002" t="s">
        <v>173</v>
      </c>
      <c r="K1002" t="s">
        <v>515</v>
      </c>
      <c r="L1002" t="s">
        <v>516</v>
      </c>
      <c r="M1002" t="s">
        <v>306</v>
      </c>
      <c r="N1002">
        <v>2015</v>
      </c>
      <c r="O1002" t="s">
        <v>517</v>
      </c>
      <c r="P1002" t="s">
        <v>178</v>
      </c>
      <c r="Q1002" t="s">
        <v>172</v>
      </c>
      <c r="S1002">
        <v>28885085</v>
      </c>
      <c r="T1002" t="s">
        <v>196</v>
      </c>
      <c r="W1002" t="s">
        <v>7154</v>
      </c>
      <c r="X1002">
        <v>3053320340</v>
      </c>
      <c r="Y1002" t="s">
        <v>182</v>
      </c>
      <c r="Z1002" t="s">
        <v>282</v>
      </c>
      <c r="AA1002">
        <v>2016</v>
      </c>
      <c r="AB1002">
        <v>2016</v>
      </c>
      <c r="AC1002" t="s">
        <v>208</v>
      </c>
      <c r="AD1002" t="s">
        <v>185</v>
      </c>
      <c r="AS1002">
        <v>3.66</v>
      </c>
      <c r="AT1002" t="s">
        <v>188</v>
      </c>
      <c r="AU1002" t="s">
        <v>189</v>
      </c>
      <c r="AV1002" t="s">
        <v>190</v>
      </c>
      <c r="AW1002" t="s">
        <v>210</v>
      </c>
      <c r="BM1002" t="s">
        <v>7155</v>
      </c>
      <c r="BN1002" t="s">
        <v>7156</v>
      </c>
      <c r="BP1002" t="s">
        <v>7157</v>
      </c>
      <c r="BQ1002" t="s">
        <v>214</v>
      </c>
      <c r="BS1002">
        <v>33180</v>
      </c>
      <c r="BT1002" t="s">
        <v>196</v>
      </c>
      <c r="BU1002">
        <v>7863938523</v>
      </c>
      <c r="BZ1002" t="s">
        <v>7158</v>
      </c>
      <c r="CC1002" t="s">
        <v>7157</v>
      </c>
      <c r="CD1002" t="s">
        <v>214</v>
      </c>
      <c r="CF1002">
        <v>33180</v>
      </c>
      <c r="CG1002" t="s">
        <v>196</v>
      </c>
      <c r="CH1002">
        <v>7863938523</v>
      </c>
      <c r="CM1002" t="s">
        <v>7159</v>
      </c>
      <c r="CP1002" t="s">
        <v>1083</v>
      </c>
      <c r="CQ1002" t="s">
        <v>195</v>
      </c>
      <c r="CS1002">
        <v>14534</v>
      </c>
      <c r="CT1002" t="s">
        <v>196</v>
      </c>
      <c r="CU1002">
        <v>7863938523</v>
      </c>
      <c r="EM1002" t="s">
        <v>7158</v>
      </c>
      <c r="EP1002" t="s">
        <v>7157</v>
      </c>
      <c r="EQ1002" t="s">
        <v>214</v>
      </c>
      <c r="ES1002">
        <v>33180</v>
      </c>
      <c r="ET1002" t="s">
        <v>196</v>
      </c>
      <c r="EU1002">
        <v>7863938523</v>
      </c>
    </row>
    <row r="1003" spans="1:151" x14ac:dyDescent="0.2">
      <c r="A1003">
        <v>36801</v>
      </c>
      <c r="B1003" t="s">
        <v>7160</v>
      </c>
      <c r="C1003" t="s">
        <v>6820</v>
      </c>
      <c r="D1003" t="s">
        <v>7161</v>
      </c>
      <c r="E1003" t="s">
        <v>7162</v>
      </c>
      <c r="F1003" t="s">
        <v>171</v>
      </c>
      <c r="G1003" t="str">
        <f t="shared" ref="G1003:G1008" si="5">"0"</f>
        <v>0</v>
      </c>
      <c r="H1003" s="1">
        <v>36456</v>
      </c>
      <c r="I1003" t="s">
        <v>1571</v>
      </c>
      <c r="K1003" t="s">
        <v>1256</v>
      </c>
      <c r="L1003" t="s">
        <v>1257</v>
      </c>
      <c r="M1003" t="s">
        <v>205</v>
      </c>
      <c r="N1003">
        <v>2022</v>
      </c>
      <c r="O1003" t="s">
        <v>1258</v>
      </c>
      <c r="P1003" t="s">
        <v>178</v>
      </c>
      <c r="Q1003" t="s">
        <v>172</v>
      </c>
      <c r="S1003">
        <v>31328692</v>
      </c>
      <c r="T1003" t="s">
        <v>226</v>
      </c>
      <c r="Y1003" t="str">
        <f>"04HSEAS"</f>
        <v>04HSEAS</v>
      </c>
      <c r="Z1003" t="s">
        <v>499</v>
      </c>
      <c r="AA1003" t="s">
        <v>320</v>
      </c>
      <c r="AB1003" t="s">
        <v>321</v>
      </c>
      <c r="AC1003" t="s">
        <v>500</v>
      </c>
      <c r="AD1003" t="s">
        <v>185</v>
      </c>
      <c r="AM1003" t="s">
        <v>1820</v>
      </c>
      <c r="AN1003" t="s">
        <v>232</v>
      </c>
      <c r="AS1003">
        <v>3.85</v>
      </c>
      <c r="AT1003" t="s">
        <v>1261</v>
      </c>
      <c r="AU1003" t="s">
        <v>235</v>
      </c>
      <c r="AV1003" t="s">
        <v>236</v>
      </c>
      <c r="AW1003" t="s">
        <v>264</v>
      </c>
      <c r="BM1003" t="s">
        <v>7163</v>
      </c>
      <c r="BN1003" t="s">
        <v>239</v>
      </c>
      <c r="BO1003" t="s">
        <v>7164</v>
      </c>
      <c r="BP1003" t="s">
        <v>241</v>
      </c>
      <c r="BQ1003" t="s">
        <v>195</v>
      </c>
      <c r="BS1003">
        <v>14627</v>
      </c>
      <c r="CD1003" t="s">
        <v>195</v>
      </c>
      <c r="CM1003" t="s">
        <v>7165</v>
      </c>
      <c r="CO1003" t="s">
        <v>7164</v>
      </c>
      <c r="CP1003" t="s">
        <v>7166</v>
      </c>
      <c r="CQ1003" t="s">
        <v>541</v>
      </c>
      <c r="CS1003" t="str">
        <f>"01969-1010"</f>
        <v>01969-1010</v>
      </c>
      <c r="CT1003" t="s">
        <v>244</v>
      </c>
      <c r="CU1003" t="s">
        <v>7167</v>
      </c>
    </row>
    <row r="1004" spans="1:151" x14ac:dyDescent="0.2">
      <c r="A1004">
        <v>45449</v>
      </c>
      <c r="B1004" t="s">
        <v>7168</v>
      </c>
      <c r="C1004" t="s">
        <v>6820</v>
      </c>
      <c r="D1004" t="s">
        <v>7169</v>
      </c>
      <c r="E1004" t="s">
        <v>7170</v>
      </c>
      <c r="F1004" t="s">
        <v>171</v>
      </c>
      <c r="G1004" t="str">
        <f t="shared" si="5"/>
        <v>0</v>
      </c>
      <c r="H1004" s="1">
        <v>37986</v>
      </c>
      <c r="I1004" t="s">
        <v>221</v>
      </c>
      <c r="K1004" t="s">
        <v>1304</v>
      </c>
      <c r="L1004" t="s">
        <v>633</v>
      </c>
      <c r="M1004" t="s">
        <v>224</v>
      </c>
      <c r="N1004">
        <v>2025</v>
      </c>
      <c r="O1004" t="s">
        <v>528</v>
      </c>
      <c r="P1004" t="s">
        <v>363</v>
      </c>
      <c r="Q1004" t="s">
        <v>172</v>
      </c>
      <c r="S1004">
        <v>32272703</v>
      </c>
      <c r="T1004" t="s">
        <v>226</v>
      </c>
      <c r="Y1004" t="str">
        <f>"01AS"</f>
        <v>01AS</v>
      </c>
      <c r="Z1004" t="s">
        <v>227</v>
      </c>
      <c r="AA1004" t="s">
        <v>228</v>
      </c>
      <c r="AB1004" t="s">
        <v>229</v>
      </c>
      <c r="AC1004" t="s">
        <v>2860</v>
      </c>
      <c r="AD1004" t="s">
        <v>185</v>
      </c>
      <c r="AE1004" t="s">
        <v>471</v>
      </c>
      <c r="AS1004">
        <v>2.62</v>
      </c>
      <c r="AU1004" t="s">
        <v>472</v>
      </c>
      <c r="AV1004" t="s">
        <v>473</v>
      </c>
      <c r="AW1004" t="s">
        <v>210</v>
      </c>
      <c r="AX1004" t="s">
        <v>7171</v>
      </c>
      <c r="AY1004" t="s">
        <v>2286</v>
      </c>
      <c r="BM1004" t="s">
        <v>7172</v>
      </c>
      <c r="BN1004" t="s">
        <v>239</v>
      </c>
      <c r="BO1004" t="s">
        <v>7173</v>
      </c>
      <c r="BP1004" t="s">
        <v>241</v>
      </c>
      <c r="BQ1004" t="s">
        <v>195</v>
      </c>
      <c r="BS1004">
        <v>14627</v>
      </c>
      <c r="BZ1004" t="s">
        <v>242</v>
      </c>
      <c r="CB1004" t="s">
        <v>243</v>
      </c>
      <c r="CD1004" t="s">
        <v>195</v>
      </c>
      <c r="CF1004">
        <v>14642</v>
      </c>
      <c r="CG1004" t="s">
        <v>244</v>
      </c>
      <c r="CM1004" t="s">
        <v>7174</v>
      </c>
      <c r="CO1004" t="s">
        <v>7173</v>
      </c>
      <c r="CP1004" t="s">
        <v>6223</v>
      </c>
      <c r="CQ1004" t="s">
        <v>2008</v>
      </c>
      <c r="CS1004" t="s">
        <v>7175</v>
      </c>
      <c r="CT1004" t="s">
        <v>244</v>
      </c>
      <c r="CU1004" t="s">
        <v>7176</v>
      </c>
    </row>
    <row r="1005" spans="1:151" x14ac:dyDescent="0.2">
      <c r="A1005">
        <v>42720</v>
      </c>
      <c r="B1005" t="s">
        <v>7006</v>
      </c>
      <c r="C1005" t="s">
        <v>6820</v>
      </c>
      <c r="D1005" t="s">
        <v>1354</v>
      </c>
      <c r="E1005" t="s">
        <v>7177</v>
      </c>
      <c r="F1005" t="s">
        <v>171</v>
      </c>
      <c r="G1005" t="str">
        <f t="shared" si="5"/>
        <v>0</v>
      </c>
      <c r="H1005" s="1">
        <v>37996</v>
      </c>
      <c r="I1005" t="s">
        <v>173</v>
      </c>
      <c r="K1005" t="s">
        <v>1493</v>
      </c>
      <c r="L1005" t="s">
        <v>7178</v>
      </c>
      <c r="M1005" t="s">
        <v>176</v>
      </c>
      <c r="N1005">
        <v>2025</v>
      </c>
      <c r="O1005" t="s">
        <v>677</v>
      </c>
      <c r="P1005" t="s">
        <v>178</v>
      </c>
      <c r="Q1005" t="s">
        <v>172</v>
      </c>
      <c r="S1005">
        <v>32236767</v>
      </c>
      <c r="T1005" t="s">
        <v>226</v>
      </c>
      <c r="Y1005" t="str">
        <f>"04HSEAS"</f>
        <v>04HSEAS</v>
      </c>
      <c r="Z1005" t="s">
        <v>227</v>
      </c>
      <c r="AA1005" t="s">
        <v>320</v>
      </c>
      <c r="AB1005" t="s">
        <v>321</v>
      </c>
      <c r="AC1005" t="s">
        <v>2790</v>
      </c>
      <c r="AD1005" t="s">
        <v>185</v>
      </c>
      <c r="AS1005">
        <v>2.91</v>
      </c>
      <c r="AU1005" t="s">
        <v>472</v>
      </c>
      <c r="AV1005" t="s">
        <v>473</v>
      </c>
      <c r="AW1005" t="s">
        <v>264</v>
      </c>
      <c r="BM1005" t="s">
        <v>7179</v>
      </c>
      <c r="BN1005" t="s">
        <v>239</v>
      </c>
      <c r="BO1005" t="s">
        <v>7180</v>
      </c>
      <c r="BP1005" t="s">
        <v>241</v>
      </c>
      <c r="BQ1005" t="s">
        <v>195</v>
      </c>
      <c r="BS1005">
        <v>14627</v>
      </c>
      <c r="CD1005" t="s">
        <v>195</v>
      </c>
      <c r="CM1005" t="s">
        <v>7181</v>
      </c>
      <c r="CO1005" t="s">
        <v>7180</v>
      </c>
      <c r="CP1005" t="s">
        <v>7182</v>
      </c>
      <c r="CQ1005" t="s">
        <v>247</v>
      </c>
      <c r="CS1005">
        <v>12037</v>
      </c>
      <c r="CT1005" t="s">
        <v>244</v>
      </c>
      <c r="CU1005" t="s">
        <v>7183</v>
      </c>
    </row>
    <row r="1006" spans="1:151" x14ac:dyDescent="0.2">
      <c r="A1006">
        <v>39210</v>
      </c>
      <c r="B1006" t="s">
        <v>7006</v>
      </c>
      <c r="C1006" t="s">
        <v>6820</v>
      </c>
      <c r="D1006" t="s">
        <v>1354</v>
      </c>
      <c r="E1006" t="s">
        <v>7177</v>
      </c>
      <c r="F1006" t="s">
        <v>171</v>
      </c>
      <c r="G1006" t="str">
        <f t="shared" si="5"/>
        <v>0</v>
      </c>
      <c r="H1006" s="1">
        <v>37996</v>
      </c>
      <c r="I1006" t="s">
        <v>173</v>
      </c>
      <c r="K1006" t="s">
        <v>1396</v>
      </c>
      <c r="L1006" t="s">
        <v>1397</v>
      </c>
      <c r="M1006" t="s">
        <v>224</v>
      </c>
      <c r="N1006">
        <v>2023</v>
      </c>
      <c r="O1006" t="s">
        <v>597</v>
      </c>
      <c r="P1006" t="s">
        <v>178</v>
      </c>
      <c r="Q1006" t="s">
        <v>172</v>
      </c>
      <c r="S1006">
        <v>32236767</v>
      </c>
      <c r="T1006" t="s">
        <v>226</v>
      </c>
      <c r="Y1006" t="str">
        <f>"04HSEAS"</f>
        <v>04HSEAS</v>
      </c>
      <c r="Z1006" t="s">
        <v>227</v>
      </c>
      <c r="AA1006" t="s">
        <v>320</v>
      </c>
      <c r="AB1006" t="s">
        <v>321</v>
      </c>
      <c r="AC1006" t="s">
        <v>2790</v>
      </c>
      <c r="AD1006" t="s">
        <v>185</v>
      </c>
      <c r="AS1006">
        <v>2.91</v>
      </c>
      <c r="AU1006" t="s">
        <v>472</v>
      </c>
      <c r="AV1006" t="s">
        <v>473</v>
      </c>
      <c r="AW1006" t="s">
        <v>264</v>
      </c>
      <c r="BM1006" t="s">
        <v>7179</v>
      </c>
      <c r="BN1006" t="s">
        <v>239</v>
      </c>
      <c r="BO1006" t="s">
        <v>7180</v>
      </c>
      <c r="BP1006" t="s">
        <v>241</v>
      </c>
      <c r="BQ1006" t="s">
        <v>195</v>
      </c>
      <c r="BS1006">
        <v>14627</v>
      </c>
      <c r="CD1006" t="s">
        <v>195</v>
      </c>
      <c r="CM1006" t="s">
        <v>7181</v>
      </c>
      <c r="CO1006" t="s">
        <v>7180</v>
      </c>
      <c r="CP1006" t="s">
        <v>7182</v>
      </c>
      <c r="CQ1006" t="s">
        <v>247</v>
      </c>
      <c r="CS1006">
        <v>12037</v>
      </c>
      <c r="CT1006" t="s">
        <v>244</v>
      </c>
      <c r="CU1006" t="s">
        <v>7183</v>
      </c>
    </row>
    <row r="1007" spans="1:151" x14ac:dyDescent="0.2">
      <c r="A1007">
        <v>45075</v>
      </c>
      <c r="B1007" t="s">
        <v>6417</v>
      </c>
      <c r="C1007" t="s">
        <v>6820</v>
      </c>
      <c r="D1007" t="s">
        <v>3657</v>
      </c>
      <c r="E1007" t="s">
        <v>7184</v>
      </c>
      <c r="F1007" t="s">
        <v>7185</v>
      </c>
      <c r="G1007" t="str">
        <f t="shared" si="5"/>
        <v>0</v>
      </c>
      <c r="H1007" s="1">
        <v>37946</v>
      </c>
      <c r="I1007" t="s">
        <v>221</v>
      </c>
      <c r="K1007" t="s">
        <v>304</v>
      </c>
      <c r="L1007" t="s">
        <v>305</v>
      </c>
      <c r="M1007" t="s">
        <v>176</v>
      </c>
      <c r="N1007">
        <v>2025</v>
      </c>
      <c r="O1007" t="s">
        <v>677</v>
      </c>
      <c r="P1007" t="s">
        <v>178</v>
      </c>
      <c r="Q1007" t="s">
        <v>172</v>
      </c>
      <c r="S1007">
        <v>32235821</v>
      </c>
      <c r="T1007" t="s">
        <v>226</v>
      </c>
      <c r="Y1007" t="str">
        <f>"01AS"</f>
        <v>01AS</v>
      </c>
      <c r="Z1007" t="s">
        <v>227</v>
      </c>
      <c r="AA1007" t="s">
        <v>228</v>
      </c>
      <c r="AB1007" t="s">
        <v>229</v>
      </c>
      <c r="AC1007" t="s">
        <v>656</v>
      </c>
      <c r="AD1007" t="s">
        <v>185</v>
      </c>
      <c r="AM1007" t="s">
        <v>3319</v>
      </c>
      <c r="AS1007">
        <v>3.29</v>
      </c>
      <c r="AU1007" t="s">
        <v>472</v>
      </c>
      <c r="AV1007" t="s">
        <v>473</v>
      </c>
      <c r="AW1007" t="s">
        <v>264</v>
      </c>
      <c r="BM1007" t="s">
        <v>7186</v>
      </c>
      <c r="BN1007" t="s">
        <v>239</v>
      </c>
      <c r="BO1007" t="s">
        <v>7187</v>
      </c>
      <c r="BP1007" t="s">
        <v>241</v>
      </c>
      <c r="BQ1007" t="s">
        <v>195</v>
      </c>
      <c r="BS1007">
        <v>14627</v>
      </c>
      <c r="CD1007" t="s">
        <v>195</v>
      </c>
      <c r="CM1007" t="s">
        <v>7188</v>
      </c>
      <c r="CO1007" t="s">
        <v>7187</v>
      </c>
      <c r="CP1007" t="s">
        <v>7189</v>
      </c>
      <c r="CQ1007" t="s">
        <v>541</v>
      </c>
      <c r="CS1007" t="str">
        <f>"01519-1099"</f>
        <v>01519-1099</v>
      </c>
      <c r="CT1007" t="s">
        <v>244</v>
      </c>
      <c r="CU1007" t="s">
        <v>7190</v>
      </c>
    </row>
    <row r="1008" spans="1:151" x14ac:dyDescent="0.2">
      <c r="A1008">
        <v>41807</v>
      </c>
      <c r="B1008" t="s">
        <v>6417</v>
      </c>
      <c r="C1008" t="s">
        <v>6820</v>
      </c>
      <c r="D1008" t="s">
        <v>3657</v>
      </c>
      <c r="E1008" t="s">
        <v>7184</v>
      </c>
      <c r="F1008" t="s">
        <v>7191</v>
      </c>
      <c r="G1008" t="str">
        <f t="shared" si="5"/>
        <v>0</v>
      </c>
      <c r="H1008" s="1">
        <v>37946</v>
      </c>
      <c r="I1008" t="s">
        <v>221</v>
      </c>
      <c r="K1008" t="s">
        <v>304</v>
      </c>
      <c r="L1008" t="s">
        <v>305</v>
      </c>
      <c r="M1008" t="s">
        <v>306</v>
      </c>
      <c r="N1008">
        <v>2024</v>
      </c>
      <c r="O1008" t="s">
        <v>710</v>
      </c>
      <c r="P1008" t="s">
        <v>178</v>
      </c>
      <c r="Q1008" t="s">
        <v>172</v>
      </c>
      <c r="S1008">
        <v>32235821</v>
      </c>
      <c r="T1008" t="s">
        <v>226</v>
      </c>
      <c r="Y1008" t="str">
        <f>"01AS"</f>
        <v>01AS</v>
      </c>
      <c r="Z1008" t="s">
        <v>227</v>
      </c>
      <c r="AA1008" t="s">
        <v>228</v>
      </c>
      <c r="AB1008" t="s">
        <v>229</v>
      </c>
      <c r="AC1008" t="s">
        <v>656</v>
      </c>
      <c r="AD1008" t="s">
        <v>185</v>
      </c>
      <c r="AM1008" t="s">
        <v>3319</v>
      </c>
      <c r="AS1008">
        <v>3.29</v>
      </c>
      <c r="AU1008" t="s">
        <v>472</v>
      </c>
      <c r="AV1008" t="s">
        <v>473</v>
      </c>
      <c r="AW1008" t="s">
        <v>264</v>
      </c>
      <c r="BM1008" t="s">
        <v>7186</v>
      </c>
      <c r="BN1008" t="s">
        <v>239</v>
      </c>
      <c r="BO1008" t="s">
        <v>7187</v>
      </c>
      <c r="BP1008" t="s">
        <v>241</v>
      </c>
      <c r="BQ1008" t="s">
        <v>195</v>
      </c>
      <c r="BS1008">
        <v>14627</v>
      </c>
      <c r="CD1008" t="s">
        <v>195</v>
      </c>
      <c r="CM1008" t="s">
        <v>7188</v>
      </c>
      <c r="CO1008" t="s">
        <v>7187</v>
      </c>
      <c r="CP1008" t="s">
        <v>7189</v>
      </c>
      <c r="CQ1008" t="s">
        <v>541</v>
      </c>
      <c r="CS1008" t="str">
        <f>"01519-1099"</f>
        <v>01519-1099</v>
      </c>
      <c r="CT1008" t="s">
        <v>244</v>
      </c>
      <c r="CU1008" t="s">
        <v>7190</v>
      </c>
    </row>
    <row r="1009" spans="1:151" x14ac:dyDescent="0.2">
      <c r="A1009">
        <v>25647</v>
      </c>
      <c r="B1009" t="s">
        <v>7192</v>
      </c>
      <c r="C1009" t="s">
        <v>7193</v>
      </c>
      <c r="D1009" t="s">
        <v>880</v>
      </c>
      <c r="E1009" t="s">
        <v>7194</v>
      </c>
      <c r="F1009" t="s">
        <v>171</v>
      </c>
      <c r="G1009" t="s">
        <v>172</v>
      </c>
      <c r="H1009" s="1">
        <v>35840</v>
      </c>
      <c r="I1009" t="s">
        <v>173</v>
      </c>
      <c r="K1009" t="s">
        <v>515</v>
      </c>
      <c r="L1009" t="s">
        <v>516</v>
      </c>
      <c r="M1009" t="s">
        <v>306</v>
      </c>
      <c r="N1009">
        <v>2018</v>
      </c>
      <c r="O1009" t="s">
        <v>307</v>
      </c>
      <c r="P1009" t="s">
        <v>178</v>
      </c>
      <c r="Q1009" t="s">
        <v>172</v>
      </c>
      <c r="S1009">
        <v>29845477</v>
      </c>
      <c r="T1009" t="s">
        <v>196</v>
      </c>
      <c r="W1009" t="s">
        <v>7195</v>
      </c>
      <c r="X1009">
        <v>4134461777</v>
      </c>
      <c r="Y1009" t="s">
        <v>182</v>
      </c>
      <c r="Z1009" t="s">
        <v>183</v>
      </c>
      <c r="AA1009">
        <v>2020</v>
      </c>
      <c r="AB1009">
        <v>2020</v>
      </c>
      <c r="AC1009" t="s">
        <v>293</v>
      </c>
      <c r="AD1009" t="s">
        <v>185</v>
      </c>
      <c r="AF1009" t="s">
        <v>186</v>
      </c>
      <c r="AG1009" t="s">
        <v>282</v>
      </c>
      <c r="AH1009">
        <v>2020</v>
      </c>
      <c r="AI1009">
        <v>2020</v>
      </c>
      <c r="AJ1009" t="s">
        <v>413</v>
      </c>
      <c r="AK1009" t="s">
        <v>185</v>
      </c>
      <c r="AS1009">
        <v>3.72</v>
      </c>
      <c r="AT1009" t="s">
        <v>188</v>
      </c>
      <c r="AU1009" t="s">
        <v>189</v>
      </c>
      <c r="AV1009" t="s">
        <v>190</v>
      </c>
      <c r="AW1009" t="s">
        <v>264</v>
      </c>
      <c r="BM1009" t="s">
        <v>7196</v>
      </c>
      <c r="BN1009" t="s">
        <v>887</v>
      </c>
      <c r="BP1009" t="s">
        <v>194</v>
      </c>
      <c r="BQ1009" t="s">
        <v>195</v>
      </c>
      <c r="BS1009">
        <v>14627</v>
      </c>
      <c r="BT1009" t="s">
        <v>196</v>
      </c>
      <c r="BU1009">
        <v>4138545114</v>
      </c>
      <c r="BZ1009" t="s">
        <v>7197</v>
      </c>
      <c r="CC1009" t="s">
        <v>7198</v>
      </c>
      <c r="CD1009" t="s">
        <v>401</v>
      </c>
      <c r="CF1009" t="str">
        <f>"01222"</f>
        <v>01222</v>
      </c>
      <c r="CG1009" t="s">
        <v>196</v>
      </c>
      <c r="CH1009">
        <v>4138545114</v>
      </c>
      <c r="CM1009" t="s">
        <v>3611</v>
      </c>
      <c r="CP1009" t="s">
        <v>194</v>
      </c>
      <c r="CQ1009" t="s">
        <v>195</v>
      </c>
      <c r="CS1009">
        <v>14627</v>
      </c>
      <c r="CT1009" t="s">
        <v>196</v>
      </c>
      <c r="CU1009">
        <v>4138545114</v>
      </c>
      <c r="ED1009" t="s">
        <v>401</v>
      </c>
      <c r="EG1009" t="s">
        <v>196</v>
      </c>
      <c r="EH1009">
        <v>4138545114</v>
      </c>
      <c r="EM1009" t="s">
        <v>7197</v>
      </c>
      <c r="EP1009" t="s">
        <v>7198</v>
      </c>
      <c r="EQ1009" t="s">
        <v>401</v>
      </c>
      <c r="ES1009" t="str">
        <f>"01222"</f>
        <v>01222</v>
      </c>
      <c r="ET1009" t="s">
        <v>196</v>
      </c>
      <c r="EU1009">
        <v>4138545114</v>
      </c>
    </row>
    <row r="1010" spans="1:151" x14ac:dyDescent="0.2">
      <c r="A1010">
        <v>25914</v>
      </c>
      <c r="B1010" t="s">
        <v>1850</v>
      </c>
      <c r="C1010" t="s">
        <v>7199</v>
      </c>
      <c r="E1010" t="s">
        <v>7200</v>
      </c>
      <c r="F1010" t="s">
        <v>171</v>
      </c>
      <c r="K1010" t="s">
        <v>590</v>
      </c>
      <c r="M1010" t="s">
        <v>306</v>
      </c>
      <c r="N1010">
        <v>2014</v>
      </c>
      <c r="O1010" t="s">
        <v>591</v>
      </c>
      <c r="P1010" t="s">
        <v>178</v>
      </c>
      <c r="Q1010" t="s">
        <v>172</v>
      </c>
    </row>
    <row r="1011" spans="1:151" x14ac:dyDescent="0.2">
      <c r="A1011">
        <v>41209</v>
      </c>
      <c r="B1011" t="s">
        <v>998</v>
      </c>
      <c r="C1011" t="s">
        <v>7201</v>
      </c>
      <c r="D1011" t="s">
        <v>1436</v>
      </c>
      <c r="E1011" t="s">
        <v>7202</v>
      </c>
      <c r="F1011" t="s">
        <v>171</v>
      </c>
      <c r="G1011" t="str">
        <f>"0"</f>
        <v>0</v>
      </c>
      <c r="H1011" s="1">
        <v>36259</v>
      </c>
      <c r="I1011" t="s">
        <v>173</v>
      </c>
      <c r="K1011" t="s">
        <v>687</v>
      </c>
      <c r="L1011" t="s">
        <v>2016</v>
      </c>
      <c r="M1011" t="s">
        <v>1389</v>
      </c>
      <c r="N1011">
        <v>2023</v>
      </c>
      <c r="O1011" t="s">
        <v>2628</v>
      </c>
      <c r="P1011" t="s">
        <v>178</v>
      </c>
      <c r="Q1011" t="s">
        <v>172</v>
      </c>
      <c r="S1011">
        <v>32635805</v>
      </c>
      <c r="T1011" t="s">
        <v>226</v>
      </c>
      <c r="Y1011" t="str">
        <f>"06ESM"</f>
        <v>06ESM</v>
      </c>
      <c r="Z1011" t="s">
        <v>7203</v>
      </c>
      <c r="AA1011" t="s">
        <v>259</v>
      </c>
      <c r="AB1011" t="s">
        <v>260</v>
      </c>
      <c r="AC1011" t="s">
        <v>7204</v>
      </c>
      <c r="AD1011" t="s">
        <v>185</v>
      </c>
      <c r="AS1011" t="str">
        <f>"0"</f>
        <v>0</v>
      </c>
      <c r="AU1011" t="s">
        <v>472</v>
      </c>
      <c r="AV1011" t="s">
        <v>473</v>
      </c>
      <c r="AW1011" t="s">
        <v>264</v>
      </c>
      <c r="BO1011" t="s">
        <v>7205</v>
      </c>
      <c r="BQ1011" t="s">
        <v>195</v>
      </c>
      <c r="CD1011" t="s">
        <v>195</v>
      </c>
      <c r="CM1011" t="s">
        <v>7206</v>
      </c>
      <c r="CO1011" t="s">
        <v>7205</v>
      </c>
      <c r="CP1011" t="s">
        <v>5326</v>
      </c>
      <c r="CQ1011" t="s">
        <v>2773</v>
      </c>
      <c r="CS1011" t="s">
        <v>7207</v>
      </c>
      <c r="CT1011" t="s">
        <v>244</v>
      </c>
      <c r="CU1011" t="s">
        <v>7208</v>
      </c>
    </row>
    <row r="1012" spans="1:151" x14ac:dyDescent="0.2">
      <c r="A1012">
        <v>45184</v>
      </c>
      <c r="B1012" t="s">
        <v>7209</v>
      </c>
      <c r="C1012" t="s">
        <v>7201</v>
      </c>
      <c r="D1012" t="s">
        <v>7210</v>
      </c>
      <c r="E1012" t="s">
        <v>7211</v>
      </c>
      <c r="F1012" t="s">
        <v>7212</v>
      </c>
      <c r="G1012" t="str">
        <f>"0"</f>
        <v>0</v>
      </c>
      <c r="H1012" s="1">
        <v>37223</v>
      </c>
      <c r="I1012" t="s">
        <v>173</v>
      </c>
      <c r="K1012" t="s">
        <v>7213</v>
      </c>
      <c r="L1012" t="s">
        <v>1731</v>
      </c>
      <c r="M1012" t="s">
        <v>176</v>
      </c>
      <c r="N1012">
        <v>2025</v>
      </c>
      <c r="O1012" t="s">
        <v>677</v>
      </c>
      <c r="P1012" t="s">
        <v>178</v>
      </c>
      <c r="Q1012" t="s">
        <v>172</v>
      </c>
      <c r="S1012">
        <v>32758276</v>
      </c>
      <c r="T1012" t="s">
        <v>226</v>
      </c>
      <c r="Y1012" t="str">
        <f>"01AS"</f>
        <v>01AS</v>
      </c>
      <c r="Z1012" t="s">
        <v>227</v>
      </c>
      <c r="AA1012" t="s">
        <v>320</v>
      </c>
      <c r="AB1012" t="s">
        <v>321</v>
      </c>
      <c r="AC1012" t="s">
        <v>5781</v>
      </c>
      <c r="AD1012" t="s">
        <v>172</v>
      </c>
      <c r="AS1012">
        <v>2.56</v>
      </c>
      <c r="AU1012" t="s">
        <v>235</v>
      </c>
      <c r="AV1012" t="s">
        <v>236</v>
      </c>
      <c r="AW1012" t="s">
        <v>264</v>
      </c>
      <c r="BO1012" t="s">
        <v>7214</v>
      </c>
      <c r="BQ1012" t="s">
        <v>195</v>
      </c>
      <c r="CD1012" t="s">
        <v>195</v>
      </c>
      <c r="CM1012" t="s">
        <v>7215</v>
      </c>
      <c r="CO1012" t="s">
        <v>7214</v>
      </c>
      <c r="CP1012" t="s">
        <v>2408</v>
      </c>
      <c r="CQ1012" t="s">
        <v>270</v>
      </c>
      <c r="CS1012">
        <v>22314</v>
      </c>
      <c r="CT1012" t="s">
        <v>244</v>
      </c>
      <c r="CU1012" t="s">
        <v>7216</v>
      </c>
    </row>
    <row r="1013" spans="1:151" x14ac:dyDescent="0.2">
      <c r="A1013">
        <v>14644</v>
      </c>
      <c r="B1013" t="s">
        <v>7217</v>
      </c>
      <c r="C1013" t="s">
        <v>7218</v>
      </c>
      <c r="E1013" t="s">
        <v>7219</v>
      </c>
      <c r="F1013" t="s">
        <v>171</v>
      </c>
      <c r="G1013" t="s">
        <v>172</v>
      </c>
      <c r="H1013" s="1">
        <v>35165</v>
      </c>
      <c r="I1013" t="s">
        <v>173</v>
      </c>
      <c r="K1013" t="s">
        <v>6934</v>
      </c>
      <c r="L1013" t="s">
        <v>6935</v>
      </c>
      <c r="M1013" t="s">
        <v>306</v>
      </c>
      <c r="N1013">
        <v>2016</v>
      </c>
      <c r="O1013" t="s">
        <v>380</v>
      </c>
      <c r="P1013" t="s">
        <v>178</v>
      </c>
      <c r="Q1013" t="s">
        <v>172</v>
      </c>
      <c r="S1013">
        <v>28736295</v>
      </c>
      <c r="T1013" t="s">
        <v>196</v>
      </c>
      <c r="U1013" t="s">
        <v>337</v>
      </c>
      <c r="W1013" t="s">
        <v>7220</v>
      </c>
      <c r="X1013">
        <v>5857700923</v>
      </c>
      <c r="Y1013" t="s">
        <v>186</v>
      </c>
      <c r="Z1013" t="s">
        <v>183</v>
      </c>
      <c r="AA1013">
        <v>2018</v>
      </c>
      <c r="AB1013">
        <v>2018</v>
      </c>
      <c r="AC1013" t="s">
        <v>5200</v>
      </c>
      <c r="AD1013" t="s">
        <v>185</v>
      </c>
      <c r="AM1013" t="s">
        <v>187</v>
      </c>
      <c r="AS1013">
        <v>3.06</v>
      </c>
      <c r="AT1013" t="s">
        <v>188</v>
      </c>
      <c r="AU1013" t="s">
        <v>189</v>
      </c>
      <c r="AV1013" t="s">
        <v>190</v>
      </c>
      <c r="AW1013" t="s">
        <v>210</v>
      </c>
      <c r="BM1013" t="s">
        <v>7221</v>
      </c>
      <c r="BN1013" t="s">
        <v>193</v>
      </c>
      <c r="BP1013" t="s">
        <v>194</v>
      </c>
      <c r="BQ1013" t="s">
        <v>195</v>
      </c>
      <c r="BS1013">
        <v>14627</v>
      </c>
      <c r="BT1013" t="s">
        <v>196</v>
      </c>
      <c r="BU1013">
        <v>5857700923</v>
      </c>
      <c r="BZ1013" t="s">
        <v>7222</v>
      </c>
      <c r="CC1013" t="s">
        <v>2421</v>
      </c>
      <c r="CD1013" t="s">
        <v>195</v>
      </c>
      <c r="CF1013">
        <v>14450</v>
      </c>
      <c r="CG1013" t="s">
        <v>196</v>
      </c>
      <c r="CH1013">
        <v>5852230345</v>
      </c>
      <c r="CM1013" t="s">
        <v>1919</v>
      </c>
      <c r="CP1013" t="s">
        <v>194</v>
      </c>
      <c r="CQ1013" t="s">
        <v>195</v>
      </c>
      <c r="CS1013">
        <v>14627</v>
      </c>
      <c r="CT1013" t="s">
        <v>196</v>
      </c>
      <c r="CU1013">
        <v>5857486636</v>
      </c>
      <c r="ED1013" t="s">
        <v>195</v>
      </c>
      <c r="EG1013" t="s">
        <v>196</v>
      </c>
      <c r="EH1013">
        <v>5852230345</v>
      </c>
      <c r="EM1013" t="s">
        <v>7222</v>
      </c>
      <c r="EP1013" t="s">
        <v>2421</v>
      </c>
      <c r="EQ1013" t="s">
        <v>195</v>
      </c>
      <c r="ES1013">
        <v>14450</v>
      </c>
      <c r="ET1013" t="s">
        <v>196</v>
      </c>
      <c r="EU1013">
        <v>5852230345</v>
      </c>
    </row>
    <row r="1014" spans="1:151" x14ac:dyDescent="0.2">
      <c r="A1014">
        <v>34153</v>
      </c>
      <c r="B1014" t="s">
        <v>7223</v>
      </c>
      <c r="C1014" t="s">
        <v>4582</v>
      </c>
      <c r="E1014" t="s">
        <v>7224</v>
      </c>
      <c r="F1014" t="s">
        <v>171</v>
      </c>
      <c r="G1014" t="s">
        <v>172</v>
      </c>
      <c r="H1014" s="1">
        <v>36944</v>
      </c>
      <c r="I1014" t="s">
        <v>221</v>
      </c>
      <c r="K1014" t="s">
        <v>1377</v>
      </c>
      <c r="L1014" t="s">
        <v>1378</v>
      </c>
      <c r="M1014" t="s">
        <v>306</v>
      </c>
      <c r="N1014">
        <v>2020</v>
      </c>
      <c r="O1014" t="s">
        <v>1379</v>
      </c>
      <c r="P1014" t="s">
        <v>509</v>
      </c>
      <c r="Q1014" t="s">
        <v>172</v>
      </c>
      <c r="S1014">
        <v>31638388</v>
      </c>
      <c r="T1014" t="s">
        <v>1382</v>
      </c>
      <c r="U1014" t="s">
        <v>424</v>
      </c>
      <c r="Y1014" t="str">
        <f>"01AS"</f>
        <v>01AS</v>
      </c>
      <c r="Z1014" t="s">
        <v>227</v>
      </c>
      <c r="AA1014" t="s">
        <v>833</v>
      </c>
      <c r="AB1014" t="s">
        <v>834</v>
      </c>
      <c r="AC1014" t="s">
        <v>1236</v>
      </c>
      <c r="AD1014" t="s">
        <v>172</v>
      </c>
      <c r="AS1014">
        <v>3.29</v>
      </c>
      <c r="AT1014" t="s">
        <v>429</v>
      </c>
      <c r="AU1014" t="s">
        <v>235</v>
      </c>
      <c r="AV1014" t="s">
        <v>236</v>
      </c>
      <c r="AW1014" t="s">
        <v>430</v>
      </c>
      <c r="BM1014" t="s">
        <v>7225</v>
      </c>
      <c r="BN1014" t="s">
        <v>239</v>
      </c>
      <c r="BO1014" t="s">
        <v>7226</v>
      </c>
      <c r="BP1014" t="s">
        <v>241</v>
      </c>
      <c r="BQ1014" t="s">
        <v>195</v>
      </c>
      <c r="BS1014">
        <v>14627</v>
      </c>
      <c r="CA1014" t="s">
        <v>7227</v>
      </c>
      <c r="CD1014" t="s">
        <v>195</v>
      </c>
      <c r="CM1014" t="s">
        <v>7228</v>
      </c>
      <c r="CN1014" t="s">
        <v>7227</v>
      </c>
      <c r="CO1014" t="s">
        <v>7226</v>
      </c>
      <c r="CP1014" t="s">
        <v>7226</v>
      </c>
      <c r="CQ1014" t="s">
        <v>247</v>
      </c>
      <c r="CS1014" t="str">
        <f>"010010"</f>
        <v>010010</v>
      </c>
      <c r="CT1014" t="s">
        <v>1382</v>
      </c>
      <c r="CU1014" t="s">
        <v>7229</v>
      </c>
    </row>
    <row r="1015" spans="1:151" x14ac:dyDescent="0.2">
      <c r="A1015">
        <v>21002</v>
      </c>
      <c r="B1015" t="s">
        <v>7230</v>
      </c>
      <c r="C1015" t="s">
        <v>7231</v>
      </c>
      <c r="D1015" t="s">
        <v>957</v>
      </c>
      <c r="E1015" t="s">
        <v>7232</v>
      </c>
      <c r="F1015" t="s">
        <v>171</v>
      </c>
      <c r="G1015" t="s">
        <v>172</v>
      </c>
      <c r="H1015" s="1">
        <v>34723</v>
      </c>
      <c r="I1015" t="s">
        <v>221</v>
      </c>
      <c r="K1015" t="s">
        <v>6653</v>
      </c>
      <c r="L1015" t="s">
        <v>7233</v>
      </c>
      <c r="M1015" t="s">
        <v>306</v>
      </c>
      <c r="N1015">
        <v>2017</v>
      </c>
      <c r="O1015" t="s">
        <v>646</v>
      </c>
      <c r="P1015" t="s">
        <v>178</v>
      </c>
      <c r="Q1015" t="s">
        <v>172</v>
      </c>
      <c r="S1015">
        <v>28242000</v>
      </c>
      <c r="T1015" t="s">
        <v>196</v>
      </c>
      <c r="W1015" t="s">
        <v>7234</v>
      </c>
      <c r="X1015">
        <v>3154846721</v>
      </c>
      <c r="Y1015" t="s">
        <v>186</v>
      </c>
      <c r="Z1015" t="s">
        <v>282</v>
      </c>
      <c r="AA1015">
        <v>2018</v>
      </c>
      <c r="AB1015">
        <v>2018</v>
      </c>
      <c r="AC1015" t="s">
        <v>1307</v>
      </c>
      <c r="AD1015" t="s">
        <v>185</v>
      </c>
      <c r="AM1015" t="s">
        <v>1308</v>
      </c>
      <c r="AN1015" t="s">
        <v>2261</v>
      </c>
      <c r="AS1015">
        <v>3.68</v>
      </c>
      <c r="AT1015" t="s">
        <v>188</v>
      </c>
      <c r="AU1015" t="s">
        <v>189</v>
      </c>
      <c r="AV1015" t="s">
        <v>190</v>
      </c>
      <c r="AW1015" t="s">
        <v>264</v>
      </c>
      <c r="BM1015" t="s">
        <v>7235</v>
      </c>
      <c r="BP1015" t="s">
        <v>194</v>
      </c>
      <c r="BQ1015" t="s">
        <v>195</v>
      </c>
      <c r="BS1015">
        <v>14620</v>
      </c>
      <c r="BT1015" t="s">
        <v>196</v>
      </c>
      <c r="BU1015">
        <v>3154846421</v>
      </c>
      <c r="BZ1015" t="s">
        <v>7236</v>
      </c>
      <c r="CC1015" t="s">
        <v>6552</v>
      </c>
      <c r="CD1015" t="s">
        <v>195</v>
      </c>
      <c r="CF1015">
        <v>13152</v>
      </c>
      <c r="CG1015" t="s">
        <v>196</v>
      </c>
      <c r="CH1015">
        <v>3156858547</v>
      </c>
      <c r="CM1015" t="s">
        <v>7235</v>
      </c>
      <c r="CP1015" t="s">
        <v>194</v>
      </c>
      <c r="CQ1015" t="s">
        <v>195</v>
      </c>
      <c r="CS1015">
        <v>14620</v>
      </c>
      <c r="CT1015" t="s">
        <v>196</v>
      </c>
      <c r="CU1015">
        <v>3154846421</v>
      </c>
      <c r="ED1015" t="s">
        <v>195</v>
      </c>
      <c r="EG1015" t="s">
        <v>196</v>
      </c>
      <c r="EH1015">
        <v>3156858547</v>
      </c>
      <c r="EM1015" t="s">
        <v>7236</v>
      </c>
      <c r="EP1015" t="s">
        <v>6552</v>
      </c>
      <c r="EQ1015" t="s">
        <v>195</v>
      </c>
      <c r="ES1015">
        <v>13152</v>
      </c>
      <c r="ET1015" t="s">
        <v>196</v>
      </c>
      <c r="EU1015">
        <v>3156858547</v>
      </c>
    </row>
    <row r="1016" spans="1:151" x14ac:dyDescent="0.2">
      <c r="A1016">
        <v>33557</v>
      </c>
      <c r="B1016" t="s">
        <v>7237</v>
      </c>
      <c r="C1016" t="s">
        <v>7238</v>
      </c>
      <c r="D1016" t="s">
        <v>654</v>
      </c>
      <c r="E1016" t="s">
        <v>7239</v>
      </c>
      <c r="F1016" t="s">
        <v>171</v>
      </c>
      <c r="G1016" t="str">
        <f>"0"</f>
        <v>0</v>
      </c>
      <c r="I1016" t="s">
        <v>221</v>
      </c>
      <c r="K1016" t="s">
        <v>453</v>
      </c>
      <c r="L1016" t="s">
        <v>454</v>
      </c>
      <c r="M1016" t="s">
        <v>205</v>
      </c>
      <c r="N1016">
        <v>2020</v>
      </c>
      <c r="O1016" t="s">
        <v>455</v>
      </c>
      <c r="P1016" t="s">
        <v>178</v>
      </c>
      <c r="Q1016" t="s">
        <v>172</v>
      </c>
      <c r="S1016">
        <v>31549301</v>
      </c>
      <c r="T1016" t="s">
        <v>226</v>
      </c>
      <c r="Y1016" t="str">
        <f>"04HSEAS"</f>
        <v>04HSEAS</v>
      </c>
      <c r="Z1016" t="s">
        <v>499</v>
      </c>
      <c r="AA1016" t="s">
        <v>228</v>
      </c>
      <c r="AB1016" t="s">
        <v>229</v>
      </c>
      <c r="AC1016" t="s">
        <v>500</v>
      </c>
      <c r="AD1016" t="s">
        <v>185</v>
      </c>
      <c r="AF1016" t="s">
        <v>426</v>
      </c>
      <c r="AG1016" t="s">
        <v>729</v>
      </c>
      <c r="AJ1016" t="s">
        <v>2003</v>
      </c>
      <c r="AK1016" t="s">
        <v>185</v>
      </c>
      <c r="AS1016">
        <v>3.61</v>
      </c>
      <c r="AT1016" t="s">
        <v>429</v>
      </c>
      <c r="AU1016" t="s">
        <v>472</v>
      </c>
      <c r="AV1016" t="s">
        <v>473</v>
      </c>
      <c r="AW1016" t="s">
        <v>952</v>
      </c>
      <c r="BM1016" t="s">
        <v>7240</v>
      </c>
      <c r="BN1016" t="s">
        <v>239</v>
      </c>
      <c r="BO1016" t="s">
        <v>7241</v>
      </c>
      <c r="BP1016" t="s">
        <v>241</v>
      </c>
      <c r="BQ1016" t="s">
        <v>195</v>
      </c>
      <c r="BS1016">
        <v>14627</v>
      </c>
      <c r="CD1016" t="s">
        <v>195</v>
      </c>
      <c r="CM1016" t="s">
        <v>7242</v>
      </c>
      <c r="CO1016" t="s">
        <v>7241</v>
      </c>
      <c r="CP1016" t="s">
        <v>7243</v>
      </c>
      <c r="CQ1016" t="s">
        <v>6293</v>
      </c>
      <c r="CS1016" t="s">
        <v>7244</v>
      </c>
      <c r="CT1016" t="s">
        <v>244</v>
      </c>
      <c r="CU1016" t="s">
        <v>7245</v>
      </c>
    </row>
    <row r="1017" spans="1:151" x14ac:dyDescent="0.2">
      <c r="A1017">
        <v>24201</v>
      </c>
      <c r="B1017" t="s">
        <v>4611</v>
      </c>
      <c r="C1017" t="s">
        <v>7246</v>
      </c>
      <c r="E1017" t="s">
        <v>7247</v>
      </c>
      <c r="F1017" t="s">
        <v>171</v>
      </c>
      <c r="G1017" t="s">
        <v>172</v>
      </c>
      <c r="H1017" s="1">
        <v>34949</v>
      </c>
      <c r="I1017" t="s">
        <v>173</v>
      </c>
      <c r="K1017" t="s">
        <v>853</v>
      </c>
      <c r="L1017" t="s">
        <v>854</v>
      </c>
      <c r="M1017" t="s">
        <v>176</v>
      </c>
      <c r="N1017">
        <v>2018</v>
      </c>
      <c r="O1017" t="s">
        <v>612</v>
      </c>
      <c r="P1017" t="s">
        <v>178</v>
      </c>
      <c r="Q1017" t="s">
        <v>172</v>
      </c>
      <c r="S1017">
        <v>28815297</v>
      </c>
      <c r="T1017" t="s">
        <v>196</v>
      </c>
      <c r="W1017" t="s">
        <v>7248</v>
      </c>
      <c r="X1017">
        <v>4694715058</v>
      </c>
      <c r="Y1017" t="s">
        <v>186</v>
      </c>
      <c r="Z1017" t="s">
        <v>183</v>
      </c>
      <c r="AA1017">
        <v>2019</v>
      </c>
      <c r="AB1017">
        <v>2019</v>
      </c>
      <c r="AC1017" t="s">
        <v>7249</v>
      </c>
      <c r="AD1017" t="s">
        <v>185</v>
      </c>
      <c r="AS1017">
        <v>2.67</v>
      </c>
      <c r="AT1017" t="s">
        <v>188</v>
      </c>
      <c r="AU1017" t="s">
        <v>189</v>
      </c>
      <c r="AV1017" t="s">
        <v>190</v>
      </c>
      <c r="AW1017" t="s">
        <v>210</v>
      </c>
      <c r="BM1017" t="s">
        <v>7250</v>
      </c>
      <c r="BN1017" t="s">
        <v>487</v>
      </c>
      <c r="BP1017" t="s">
        <v>194</v>
      </c>
      <c r="BQ1017" t="s">
        <v>195</v>
      </c>
      <c r="BS1017">
        <v>14627</v>
      </c>
      <c r="BT1017" t="s">
        <v>196</v>
      </c>
      <c r="BU1017">
        <v>2146824098</v>
      </c>
      <c r="BZ1017" t="s">
        <v>7251</v>
      </c>
      <c r="CC1017" t="s">
        <v>1498</v>
      </c>
      <c r="CD1017" t="s">
        <v>344</v>
      </c>
      <c r="CF1017">
        <v>752206642</v>
      </c>
      <c r="CG1017" t="s">
        <v>196</v>
      </c>
      <c r="CH1017">
        <v>4697031485</v>
      </c>
      <c r="CM1017" t="s">
        <v>7252</v>
      </c>
      <c r="CP1017" t="s">
        <v>194</v>
      </c>
      <c r="CQ1017" t="s">
        <v>195</v>
      </c>
      <c r="CS1017">
        <v>14627</v>
      </c>
      <c r="CT1017" t="s">
        <v>196</v>
      </c>
      <c r="CU1017">
        <v>4697031485</v>
      </c>
      <c r="ED1017" t="s">
        <v>344</v>
      </c>
      <c r="EG1017" t="s">
        <v>196</v>
      </c>
      <c r="EH1017">
        <v>4697031485</v>
      </c>
      <c r="EM1017" t="s">
        <v>7251</v>
      </c>
      <c r="EP1017" t="s">
        <v>1498</v>
      </c>
      <c r="EQ1017" t="s">
        <v>344</v>
      </c>
      <c r="ES1017">
        <v>752206642</v>
      </c>
      <c r="ET1017" t="s">
        <v>196</v>
      </c>
      <c r="EU1017">
        <v>4697031485</v>
      </c>
    </row>
    <row r="1018" spans="1:151" x14ac:dyDescent="0.2">
      <c r="A1018">
        <v>21009</v>
      </c>
      <c r="B1018" t="s">
        <v>7253</v>
      </c>
      <c r="C1018" t="s">
        <v>7254</v>
      </c>
      <c r="D1018" t="s">
        <v>7255</v>
      </c>
      <c r="E1018" t="s">
        <v>7256</v>
      </c>
      <c r="F1018" t="s">
        <v>171</v>
      </c>
      <c r="G1018" t="s">
        <v>172</v>
      </c>
      <c r="H1018" s="1">
        <v>34748</v>
      </c>
      <c r="I1018" t="s">
        <v>221</v>
      </c>
      <c r="K1018" t="s">
        <v>439</v>
      </c>
      <c r="M1018" t="s">
        <v>224</v>
      </c>
      <c r="N1018">
        <v>2017</v>
      </c>
      <c r="O1018" t="s">
        <v>441</v>
      </c>
      <c r="P1018" t="s">
        <v>363</v>
      </c>
      <c r="Q1018" t="s">
        <v>172</v>
      </c>
      <c r="S1018">
        <v>30115989</v>
      </c>
      <c r="T1018" t="s">
        <v>196</v>
      </c>
      <c r="W1018" t="s">
        <v>7257</v>
      </c>
      <c r="X1018">
        <v>4193455751</v>
      </c>
      <c r="Y1018" t="s">
        <v>186</v>
      </c>
      <c r="Z1018" t="s">
        <v>183</v>
      </c>
      <c r="AA1018">
        <v>2018</v>
      </c>
      <c r="AB1018">
        <v>2018</v>
      </c>
      <c r="AC1018" t="s">
        <v>6542</v>
      </c>
      <c r="AD1018" t="s">
        <v>185</v>
      </c>
      <c r="AF1018" t="s">
        <v>186</v>
      </c>
      <c r="AG1018" t="s">
        <v>282</v>
      </c>
      <c r="AH1018">
        <v>2018</v>
      </c>
      <c r="AI1018">
        <v>2018</v>
      </c>
      <c r="AJ1018" t="s">
        <v>187</v>
      </c>
      <c r="AK1018" t="s">
        <v>185</v>
      </c>
      <c r="AS1018">
        <v>3.54</v>
      </c>
      <c r="AT1018" t="s">
        <v>188</v>
      </c>
      <c r="AU1018" t="s">
        <v>189</v>
      </c>
      <c r="AV1018" t="s">
        <v>190</v>
      </c>
      <c r="AW1018" t="s">
        <v>264</v>
      </c>
      <c r="BM1018" t="s">
        <v>7258</v>
      </c>
      <c r="BN1018" t="s">
        <v>193</v>
      </c>
      <c r="BP1018" t="s">
        <v>194</v>
      </c>
      <c r="BQ1018" t="s">
        <v>195</v>
      </c>
      <c r="BS1018">
        <v>14627</v>
      </c>
      <c r="BT1018" t="s">
        <v>196</v>
      </c>
      <c r="BU1018">
        <v>4193455786</v>
      </c>
      <c r="BZ1018" t="s">
        <v>7259</v>
      </c>
      <c r="CC1018" t="s">
        <v>7260</v>
      </c>
      <c r="CD1018" t="s">
        <v>1414</v>
      </c>
      <c r="CF1018">
        <v>43560</v>
      </c>
      <c r="CG1018" t="s">
        <v>196</v>
      </c>
      <c r="CH1018">
        <v>4193455786</v>
      </c>
      <c r="CM1018" t="s">
        <v>7261</v>
      </c>
      <c r="CP1018" t="s">
        <v>194</v>
      </c>
      <c r="CQ1018" t="s">
        <v>195</v>
      </c>
      <c r="CS1018">
        <v>14618</v>
      </c>
      <c r="CT1018" t="s">
        <v>196</v>
      </c>
      <c r="CU1018">
        <v>4193455786</v>
      </c>
      <c r="ED1018" t="s">
        <v>1414</v>
      </c>
      <c r="EG1018" t="s">
        <v>196</v>
      </c>
      <c r="EH1018">
        <v>4193455786</v>
      </c>
      <c r="EM1018" t="s">
        <v>7259</v>
      </c>
      <c r="EP1018" t="s">
        <v>7260</v>
      </c>
      <c r="EQ1018" t="s">
        <v>1414</v>
      </c>
      <c r="ES1018">
        <v>43560</v>
      </c>
      <c r="ET1018" t="s">
        <v>196</v>
      </c>
      <c r="EU1018">
        <v>4193455786</v>
      </c>
    </row>
    <row r="1019" spans="1:151" x14ac:dyDescent="0.2">
      <c r="A1019">
        <v>46739</v>
      </c>
      <c r="B1019" t="s">
        <v>1269</v>
      </c>
      <c r="C1019" t="s">
        <v>7262</v>
      </c>
      <c r="D1019" t="s">
        <v>1394</v>
      </c>
      <c r="E1019" t="s">
        <v>7263</v>
      </c>
      <c r="F1019" t="s">
        <v>171</v>
      </c>
      <c r="G1019" t="str">
        <f>"0"</f>
        <v>0</v>
      </c>
      <c r="H1019" s="1">
        <v>36389</v>
      </c>
      <c r="I1019" t="s">
        <v>173</v>
      </c>
      <c r="K1019" t="s">
        <v>687</v>
      </c>
      <c r="L1019" t="s">
        <v>7264</v>
      </c>
      <c r="M1019" t="s">
        <v>306</v>
      </c>
      <c r="N1019">
        <v>2025</v>
      </c>
      <c r="O1019" t="s">
        <v>2065</v>
      </c>
      <c r="P1019" t="s">
        <v>178</v>
      </c>
      <c r="Q1019" t="s">
        <v>172</v>
      </c>
      <c r="R1019" t="s">
        <v>510</v>
      </c>
      <c r="S1019">
        <v>32851342</v>
      </c>
      <c r="BM1019" t="s">
        <v>2223</v>
      </c>
    </row>
    <row r="1020" spans="1:151" x14ac:dyDescent="0.2">
      <c r="A1020">
        <v>14472</v>
      </c>
      <c r="B1020" t="s">
        <v>532</v>
      </c>
      <c r="C1020" t="s">
        <v>7265</v>
      </c>
      <c r="D1020" t="s">
        <v>7266</v>
      </c>
      <c r="E1020" t="s">
        <v>7267</v>
      </c>
      <c r="F1020" t="s">
        <v>171</v>
      </c>
      <c r="G1020" t="s">
        <v>172</v>
      </c>
      <c r="H1020" s="1">
        <v>34983</v>
      </c>
      <c r="I1020" t="s">
        <v>221</v>
      </c>
      <c r="K1020" t="s">
        <v>1683</v>
      </c>
      <c r="L1020" t="s">
        <v>820</v>
      </c>
      <c r="M1020" t="s">
        <v>176</v>
      </c>
      <c r="N1020">
        <v>2016</v>
      </c>
      <c r="O1020" t="s">
        <v>634</v>
      </c>
      <c r="P1020" t="s">
        <v>363</v>
      </c>
      <c r="Q1020" t="s">
        <v>172</v>
      </c>
      <c r="S1020">
        <v>28942252</v>
      </c>
      <c r="T1020" t="s">
        <v>196</v>
      </c>
      <c r="W1020" t="s">
        <v>7268</v>
      </c>
      <c r="X1020">
        <v>3159453593</v>
      </c>
      <c r="Y1020" t="s">
        <v>186</v>
      </c>
      <c r="Z1020" t="s">
        <v>282</v>
      </c>
      <c r="AA1020">
        <v>2017</v>
      </c>
      <c r="AB1020">
        <v>2017</v>
      </c>
      <c r="AC1020" t="s">
        <v>886</v>
      </c>
      <c r="AD1020" t="s">
        <v>185</v>
      </c>
      <c r="AS1020">
        <v>3.3</v>
      </c>
      <c r="AT1020" t="s">
        <v>188</v>
      </c>
      <c r="AU1020" t="s">
        <v>189</v>
      </c>
      <c r="AV1020" t="s">
        <v>190</v>
      </c>
      <c r="AW1020" t="s">
        <v>264</v>
      </c>
      <c r="BM1020" t="s">
        <v>7269</v>
      </c>
      <c r="BP1020" t="s">
        <v>194</v>
      </c>
      <c r="BQ1020" t="s">
        <v>195</v>
      </c>
      <c r="BS1020">
        <v>14611</v>
      </c>
      <c r="BT1020" t="s">
        <v>196</v>
      </c>
      <c r="BU1020">
        <v>3157191158</v>
      </c>
      <c r="BZ1020" t="s">
        <v>7269</v>
      </c>
      <c r="CC1020" t="s">
        <v>194</v>
      </c>
      <c r="CD1020" t="s">
        <v>195</v>
      </c>
      <c r="CF1020">
        <v>14611</v>
      </c>
      <c r="CG1020" t="s">
        <v>196</v>
      </c>
      <c r="CH1020">
        <v>3157191158</v>
      </c>
      <c r="CM1020" t="s">
        <v>7269</v>
      </c>
      <c r="CP1020" t="s">
        <v>194</v>
      </c>
      <c r="CQ1020" t="s">
        <v>195</v>
      </c>
      <c r="CS1020">
        <v>14611</v>
      </c>
      <c r="CT1020" t="s">
        <v>196</v>
      </c>
      <c r="CU1020">
        <v>3157191158</v>
      </c>
      <c r="EM1020" t="s">
        <v>7269</v>
      </c>
      <c r="EP1020" t="s">
        <v>194</v>
      </c>
      <c r="EQ1020" t="s">
        <v>195</v>
      </c>
      <c r="ES1020">
        <v>14611</v>
      </c>
      <c r="ET1020" t="s">
        <v>196</v>
      </c>
      <c r="EU1020">
        <v>3157191158</v>
      </c>
    </row>
    <row r="1021" spans="1:151" x14ac:dyDescent="0.2">
      <c r="A1021">
        <v>14544</v>
      </c>
      <c r="B1021" t="s">
        <v>7270</v>
      </c>
      <c r="C1021" t="s">
        <v>7265</v>
      </c>
      <c r="E1021" t="s">
        <v>7271</v>
      </c>
      <c r="F1021" t="s">
        <v>171</v>
      </c>
      <c r="G1021" t="s">
        <v>172</v>
      </c>
      <c r="H1021" s="1">
        <v>34759</v>
      </c>
      <c r="I1021" t="s">
        <v>221</v>
      </c>
      <c r="K1021" t="s">
        <v>1012</v>
      </c>
      <c r="L1021" t="s">
        <v>1013</v>
      </c>
      <c r="M1021" t="s">
        <v>176</v>
      </c>
      <c r="N1021">
        <v>2016</v>
      </c>
      <c r="O1021" t="s">
        <v>634</v>
      </c>
      <c r="P1021" t="s">
        <v>178</v>
      </c>
      <c r="Q1021" t="s">
        <v>172</v>
      </c>
      <c r="S1021">
        <v>28192398</v>
      </c>
      <c r="T1021" t="s">
        <v>196</v>
      </c>
      <c r="W1021" t="s">
        <v>7272</v>
      </c>
      <c r="X1021">
        <v>5854581221</v>
      </c>
      <c r="Y1021" t="s">
        <v>186</v>
      </c>
      <c r="Z1021" t="s">
        <v>282</v>
      </c>
      <c r="AA1021">
        <v>2017</v>
      </c>
      <c r="AB1021">
        <v>2017</v>
      </c>
      <c r="AC1021" t="s">
        <v>1686</v>
      </c>
      <c r="AD1021" t="s">
        <v>185</v>
      </c>
      <c r="AS1021">
        <v>3.48</v>
      </c>
      <c r="AT1021" t="s">
        <v>188</v>
      </c>
      <c r="AU1021" t="s">
        <v>189</v>
      </c>
      <c r="AV1021" t="s">
        <v>190</v>
      </c>
      <c r="AW1021" t="s">
        <v>237</v>
      </c>
      <c r="BM1021" t="s">
        <v>7273</v>
      </c>
      <c r="BN1021" t="s">
        <v>193</v>
      </c>
      <c r="BP1021" t="s">
        <v>194</v>
      </c>
      <c r="BQ1021" t="s">
        <v>195</v>
      </c>
      <c r="BS1021">
        <v>14627</v>
      </c>
      <c r="BT1021" t="s">
        <v>196</v>
      </c>
      <c r="BU1021">
        <v>5854581221</v>
      </c>
      <c r="BZ1021" t="s">
        <v>7274</v>
      </c>
      <c r="CC1021" t="s">
        <v>194</v>
      </c>
      <c r="CD1021" t="s">
        <v>195</v>
      </c>
      <c r="CF1021">
        <v>14606</v>
      </c>
      <c r="CG1021" t="s">
        <v>196</v>
      </c>
      <c r="CH1021">
        <v>5854581221</v>
      </c>
      <c r="CM1021" t="s">
        <v>7274</v>
      </c>
      <c r="CP1021" t="s">
        <v>194</v>
      </c>
      <c r="CQ1021" t="s">
        <v>195</v>
      </c>
      <c r="CS1021">
        <v>14606</v>
      </c>
      <c r="CT1021" t="s">
        <v>196</v>
      </c>
      <c r="CU1021">
        <v>5854581221</v>
      </c>
      <c r="EM1021" t="s">
        <v>7274</v>
      </c>
      <c r="EP1021" t="s">
        <v>194</v>
      </c>
      <c r="EQ1021" t="s">
        <v>195</v>
      </c>
      <c r="ES1021">
        <v>14606</v>
      </c>
      <c r="ET1021" t="s">
        <v>196</v>
      </c>
      <c r="EU1021">
        <v>5854581221</v>
      </c>
    </row>
    <row r="1022" spans="1:151" x14ac:dyDescent="0.2">
      <c r="A1022">
        <v>25990</v>
      </c>
      <c r="B1022" t="s">
        <v>7275</v>
      </c>
      <c r="C1022" t="s">
        <v>7276</v>
      </c>
      <c r="E1022" t="s">
        <v>7277</v>
      </c>
      <c r="F1022" t="s">
        <v>171</v>
      </c>
      <c r="K1022" t="s">
        <v>7278</v>
      </c>
      <c r="M1022" t="s">
        <v>306</v>
      </c>
      <c r="N1022">
        <v>2014</v>
      </c>
      <c r="O1022" t="s">
        <v>591</v>
      </c>
      <c r="P1022" t="s">
        <v>178</v>
      </c>
      <c r="Q1022" t="s">
        <v>172</v>
      </c>
    </row>
    <row r="1023" spans="1:151" x14ac:dyDescent="0.2">
      <c r="A1023">
        <v>41208</v>
      </c>
      <c r="B1023" t="s">
        <v>2701</v>
      </c>
      <c r="C1023" t="s">
        <v>7279</v>
      </c>
      <c r="D1023" t="s">
        <v>3580</v>
      </c>
      <c r="E1023" t="s">
        <v>7280</v>
      </c>
      <c r="F1023" t="s">
        <v>171</v>
      </c>
      <c r="G1023" t="str">
        <f>"0"</f>
        <v>0</v>
      </c>
      <c r="H1023" s="1">
        <v>36178</v>
      </c>
      <c r="I1023" t="s">
        <v>173</v>
      </c>
      <c r="K1023" t="s">
        <v>687</v>
      </c>
      <c r="L1023" t="s">
        <v>2016</v>
      </c>
      <c r="M1023" t="s">
        <v>1389</v>
      </c>
      <c r="N1023">
        <v>2023</v>
      </c>
      <c r="O1023" t="s">
        <v>2628</v>
      </c>
      <c r="P1023" t="s">
        <v>178</v>
      </c>
      <c r="Q1023" t="s">
        <v>172</v>
      </c>
      <c r="S1023">
        <v>32102161</v>
      </c>
      <c r="T1023" t="s">
        <v>226</v>
      </c>
      <c r="Y1023" t="str">
        <f>"06ESM"</f>
        <v>06ESM</v>
      </c>
      <c r="Z1023" t="s">
        <v>7203</v>
      </c>
      <c r="AA1023" t="s">
        <v>259</v>
      </c>
      <c r="AB1023" t="s">
        <v>260</v>
      </c>
      <c r="AC1023" t="s">
        <v>7204</v>
      </c>
      <c r="AD1023" t="s">
        <v>185</v>
      </c>
      <c r="AS1023" t="str">
        <f>"0"</f>
        <v>0</v>
      </c>
      <c r="AU1023" t="s">
        <v>472</v>
      </c>
      <c r="AV1023" t="s">
        <v>473</v>
      </c>
      <c r="AW1023" t="s">
        <v>264</v>
      </c>
      <c r="BO1023" t="s">
        <v>7281</v>
      </c>
      <c r="BQ1023" t="s">
        <v>195</v>
      </c>
      <c r="BZ1023" t="s">
        <v>266</v>
      </c>
      <c r="CB1023" t="s">
        <v>267</v>
      </c>
      <c r="CD1023" t="s">
        <v>195</v>
      </c>
      <c r="CF1023">
        <v>14627</v>
      </c>
      <c r="CG1023" t="s">
        <v>244</v>
      </c>
      <c r="CM1023" t="s">
        <v>7282</v>
      </c>
      <c r="CO1023" t="s">
        <v>7281</v>
      </c>
      <c r="CP1023" t="s">
        <v>7283</v>
      </c>
      <c r="CQ1023" t="s">
        <v>2008</v>
      </c>
      <c r="CS1023" t="s">
        <v>7284</v>
      </c>
      <c r="CT1023" t="s">
        <v>244</v>
      </c>
      <c r="CU1023" t="s">
        <v>7285</v>
      </c>
    </row>
    <row r="1024" spans="1:151" x14ac:dyDescent="0.2">
      <c r="A1024">
        <v>43748</v>
      </c>
      <c r="B1024" t="s">
        <v>7286</v>
      </c>
      <c r="C1024" t="s">
        <v>7287</v>
      </c>
      <c r="E1024" t="s">
        <v>7288</v>
      </c>
      <c r="F1024" t="s">
        <v>171</v>
      </c>
      <c r="G1024" t="str">
        <f>"0"</f>
        <v>0</v>
      </c>
      <c r="H1024" s="1">
        <v>38599</v>
      </c>
      <c r="I1024" t="s">
        <v>221</v>
      </c>
      <c r="K1024" t="s">
        <v>1001</v>
      </c>
      <c r="L1024" t="s">
        <v>1002</v>
      </c>
      <c r="M1024" t="s">
        <v>224</v>
      </c>
      <c r="N1024">
        <v>2024</v>
      </c>
      <c r="O1024" t="s">
        <v>225</v>
      </c>
      <c r="P1024" t="s">
        <v>178</v>
      </c>
      <c r="Q1024" t="s">
        <v>172</v>
      </c>
      <c r="S1024">
        <v>32546088</v>
      </c>
      <c r="T1024" t="s">
        <v>226</v>
      </c>
      <c r="Y1024" t="str">
        <f>"01AS"</f>
        <v>01AS</v>
      </c>
      <c r="Z1024" t="s">
        <v>499</v>
      </c>
      <c r="AA1024" t="s">
        <v>228</v>
      </c>
      <c r="AB1024" t="s">
        <v>229</v>
      </c>
      <c r="AC1024" t="s">
        <v>7289</v>
      </c>
      <c r="AD1024" t="s">
        <v>172</v>
      </c>
      <c r="AS1024">
        <v>3.11</v>
      </c>
      <c r="AU1024" t="s">
        <v>472</v>
      </c>
      <c r="AV1024" t="s">
        <v>473</v>
      </c>
      <c r="AW1024" t="s">
        <v>715</v>
      </c>
      <c r="BM1024" t="s">
        <v>7290</v>
      </c>
      <c r="BN1024" t="s">
        <v>239</v>
      </c>
      <c r="BO1024" t="s">
        <v>7291</v>
      </c>
      <c r="BP1024" t="s">
        <v>241</v>
      </c>
      <c r="BQ1024" t="s">
        <v>195</v>
      </c>
      <c r="BS1024">
        <v>14627</v>
      </c>
      <c r="BZ1024" t="s">
        <v>3928</v>
      </c>
      <c r="CB1024" t="s">
        <v>475</v>
      </c>
      <c r="CD1024" t="s">
        <v>195</v>
      </c>
      <c r="CF1024">
        <v>14620</v>
      </c>
      <c r="CG1024" t="s">
        <v>244</v>
      </c>
      <c r="CM1024" t="s">
        <v>7292</v>
      </c>
      <c r="CO1024" t="s">
        <v>7291</v>
      </c>
      <c r="CP1024" t="s">
        <v>4941</v>
      </c>
      <c r="CQ1024" t="s">
        <v>2773</v>
      </c>
      <c r="CS1024" t="s">
        <v>7293</v>
      </c>
      <c r="CT1024" t="s">
        <v>244</v>
      </c>
      <c r="CU1024" t="s">
        <v>7294</v>
      </c>
    </row>
    <row r="1025" spans="1:151" x14ac:dyDescent="0.2">
      <c r="A1025">
        <v>19075</v>
      </c>
      <c r="B1025" t="s">
        <v>6254</v>
      </c>
      <c r="C1025" t="s">
        <v>7295</v>
      </c>
      <c r="D1025" t="s">
        <v>4142</v>
      </c>
      <c r="E1025" t="s">
        <v>7296</v>
      </c>
      <c r="F1025" t="s">
        <v>171</v>
      </c>
      <c r="G1025" t="s">
        <v>172</v>
      </c>
      <c r="H1025" s="1">
        <v>34854</v>
      </c>
      <c r="I1025" t="s">
        <v>221</v>
      </c>
      <c r="K1025" t="s">
        <v>1012</v>
      </c>
      <c r="L1025" t="s">
        <v>1013</v>
      </c>
      <c r="M1025" t="s">
        <v>306</v>
      </c>
      <c r="N1025">
        <v>2016</v>
      </c>
      <c r="O1025" t="s">
        <v>380</v>
      </c>
      <c r="P1025" t="s">
        <v>178</v>
      </c>
      <c r="Q1025" t="s">
        <v>172</v>
      </c>
      <c r="S1025">
        <v>28321255</v>
      </c>
      <c r="T1025" t="s">
        <v>196</v>
      </c>
      <c r="W1025" t="s">
        <v>7297</v>
      </c>
      <c r="X1025">
        <v>4015296304</v>
      </c>
      <c r="Y1025" t="s">
        <v>182</v>
      </c>
      <c r="Z1025" t="s">
        <v>5929</v>
      </c>
      <c r="AA1025" t="s">
        <v>615</v>
      </c>
      <c r="AB1025" t="s">
        <v>259</v>
      </c>
      <c r="AC1025" t="s">
        <v>5814</v>
      </c>
      <c r="AD1025" t="s">
        <v>185</v>
      </c>
      <c r="AS1025">
        <v>3.3</v>
      </c>
      <c r="AT1025" t="s">
        <v>188</v>
      </c>
      <c r="AU1025" t="s">
        <v>189</v>
      </c>
      <c r="AV1025" t="s">
        <v>190</v>
      </c>
      <c r="AW1025" t="s">
        <v>264</v>
      </c>
      <c r="BM1025" t="s">
        <v>7298</v>
      </c>
      <c r="BP1025" t="s">
        <v>7299</v>
      </c>
      <c r="BQ1025" t="s">
        <v>6508</v>
      </c>
      <c r="BS1025" t="str">
        <f>"02860"</f>
        <v>02860</v>
      </c>
      <c r="BT1025" t="s">
        <v>196</v>
      </c>
      <c r="BU1025">
        <v>4017221117</v>
      </c>
      <c r="BZ1025" t="s">
        <v>7298</v>
      </c>
      <c r="CC1025" t="s">
        <v>7299</v>
      </c>
      <c r="CD1025" t="s">
        <v>6508</v>
      </c>
      <c r="CF1025" t="str">
        <f>"02860"</f>
        <v>02860</v>
      </c>
      <c r="CG1025" t="s">
        <v>196</v>
      </c>
      <c r="CH1025">
        <v>4017221117</v>
      </c>
      <c r="CM1025" t="s">
        <v>7300</v>
      </c>
      <c r="CP1025" t="s">
        <v>194</v>
      </c>
      <c r="CQ1025" t="s">
        <v>195</v>
      </c>
      <c r="CS1025">
        <v>146276099</v>
      </c>
      <c r="CT1025" t="s">
        <v>196</v>
      </c>
      <c r="CU1025">
        <v>4016172368</v>
      </c>
      <c r="ED1025" t="s">
        <v>6508</v>
      </c>
      <c r="EG1025" t="s">
        <v>196</v>
      </c>
      <c r="EH1025">
        <v>4017221117</v>
      </c>
      <c r="EM1025" t="s">
        <v>7298</v>
      </c>
      <c r="EP1025" t="s">
        <v>7299</v>
      </c>
      <c r="EQ1025" t="s">
        <v>6508</v>
      </c>
      <c r="ES1025" t="str">
        <f>"02860"</f>
        <v>02860</v>
      </c>
      <c r="ET1025" t="s">
        <v>196</v>
      </c>
      <c r="EU1025">
        <v>4017221117</v>
      </c>
    </row>
    <row r="1026" spans="1:151" x14ac:dyDescent="0.2">
      <c r="A1026">
        <v>25384</v>
      </c>
      <c r="B1026" t="s">
        <v>7301</v>
      </c>
      <c r="C1026" t="s">
        <v>7302</v>
      </c>
      <c r="E1026" t="s">
        <v>7303</v>
      </c>
      <c r="F1026" t="s">
        <v>171</v>
      </c>
      <c r="K1026" t="s">
        <v>769</v>
      </c>
      <c r="L1026" t="s">
        <v>770</v>
      </c>
      <c r="M1026" t="s">
        <v>176</v>
      </c>
      <c r="N1026">
        <v>2017</v>
      </c>
      <c r="O1026" t="s">
        <v>177</v>
      </c>
      <c r="P1026" t="s">
        <v>178</v>
      </c>
      <c r="Q1026" t="s">
        <v>172</v>
      </c>
    </row>
    <row r="1027" spans="1:151" x14ac:dyDescent="0.2">
      <c r="A1027">
        <v>26027</v>
      </c>
      <c r="B1027" t="s">
        <v>7304</v>
      </c>
      <c r="C1027" t="s">
        <v>7302</v>
      </c>
      <c r="D1027" t="s">
        <v>622</v>
      </c>
      <c r="E1027" t="s">
        <v>7305</v>
      </c>
      <c r="F1027" t="s">
        <v>171</v>
      </c>
      <c r="G1027" t="str">
        <f>"0"</f>
        <v>0</v>
      </c>
      <c r="K1027" t="s">
        <v>1372</v>
      </c>
      <c r="L1027" t="s">
        <v>1373</v>
      </c>
      <c r="M1027" t="s">
        <v>176</v>
      </c>
      <c r="N1027">
        <v>2018</v>
      </c>
      <c r="O1027" t="s">
        <v>612</v>
      </c>
      <c r="P1027" t="s">
        <v>178</v>
      </c>
      <c r="Q1027" t="s">
        <v>172</v>
      </c>
      <c r="S1027">
        <v>21043567</v>
      </c>
      <c r="T1027" t="s">
        <v>196</v>
      </c>
      <c r="W1027" t="s">
        <v>7306</v>
      </c>
      <c r="X1027">
        <v>2013991587</v>
      </c>
      <c r="Y1027" t="s">
        <v>613</v>
      </c>
      <c r="Z1027" t="s">
        <v>614</v>
      </c>
      <c r="AA1027" t="s">
        <v>615</v>
      </c>
      <c r="AB1027" t="s">
        <v>259</v>
      </c>
      <c r="AC1027" t="s">
        <v>187</v>
      </c>
      <c r="AD1027" t="s">
        <v>185</v>
      </c>
      <c r="AS1027" t="str">
        <f>"0"</f>
        <v>0</v>
      </c>
      <c r="AT1027" t="s">
        <v>188</v>
      </c>
      <c r="AU1027" t="s">
        <v>647</v>
      </c>
      <c r="AV1027" t="s">
        <v>190</v>
      </c>
      <c r="AW1027" t="s">
        <v>210</v>
      </c>
      <c r="BM1027" t="s">
        <v>7307</v>
      </c>
      <c r="BP1027" t="s">
        <v>3169</v>
      </c>
      <c r="BQ1027" t="s">
        <v>1150</v>
      </c>
      <c r="BS1027" t="str">
        <f>"07079"</f>
        <v>07079</v>
      </c>
      <c r="BT1027" t="s">
        <v>196</v>
      </c>
      <c r="BZ1027" t="s">
        <v>7307</v>
      </c>
      <c r="CC1027" t="s">
        <v>3169</v>
      </c>
      <c r="CD1027" t="s">
        <v>1150</v>
      </c>
      <c r="CF1027" t="str">
        <f>"07079"</f>
        <v>07079</v>
      </c>
      <c r="CG1027" t="s">
        <v>196</v>
      </c>
      <c r="CM1027" t="s">
        <v>7307</v>
      </c>
      <c r="CP1027" t="s">
        <v>3169</v>
      </c>
      <c r="CQ1027" t="s">
        <v>1150</v>
      </c>
      <c r="CS1027" t="str">
        <f>"07079"</f>
        <v>07079</v>
      </c>
      <c r="CT1027" t="s">
        <v>196</v>
      </c>
      <c r="ED1027" t="s">
        <v>1150</v>
      </c>
      <c r="EG1027" t="s">
        <v>196</v>
      </c>
      <c r="EM1027" t="s">
        <v>7307</v>
      </c>
      <c r="EP1027" t="s">
        <v>3169</v>
      </c>
      <c r="EQ1027" t="s">
        <v>1150</v>
      </c>
      <c r="ES1027" t="str">
        <f>"07079"</f>
        <v>07079</v>
      </c>
      <c r="ET1027" t="s">
        <v>196</v>
      </c>
    </row>
    <row r="1028" spans="1:151" x14ac:dyDescent="0.2">
      <c r="A1028">
        <v>25761</v>
      </c>
      <c r="B1028" t="s">
        <v>7304</v>
      </c>
      <c r="C1028" t="s">
        <v>7302</v>
      </c>
      <c r="D1028" t="s">
        <v>622</v>
      </c>
      <c r="E1028" t="s">
        <v>7305</v>
      </c>
      <c r="F1028" t="s">
        <v>171</v>
      </c>
      <c r="G1028" t="str">
        <f>"0"</f>
        <v>0</v>
      </c>
      <c r="K1028" t="s">
        <v>610</v>
      </c>
      <c r="L1028" t="s">
        <v>611</v>
      </c>
      <c r="M1028" t="s">
        <v>176</v>
      </c>
      <c r="N1028">
        <v>2018</v>
      </c>
      <c r="O1028" t="s">
        <v>612</v>
      </c>
      <c r="P1028" t="s">
        <v>178</v>
      </c>
      <c r="Q1028" t="s">
        <v>172</v>
      </c>
      <c r="S1028">
        <v>21043567</v>
      </c>
      <c r="T1028" t="s">
        <v>196</v>
      </c>
      <c r="W1028" t="s">
        <v>7306</v>
      </c>
      <c r="X1028">
        <v>2013991587</v>
      </c>
      <c r="Y1028" t="s">
        <v>613</v>
      </c>
      <c r="Z1028" t="s">
        <v>614</v>
      </c>
      <c r="AA1028" t="s">
        <v>615</v>
      </c>
      <c r="AB1028" t="s">
        <v>259</v>
      </c>
      <c r="AC1028" t="s">
        <v>187</v>
      </c>
      <c r="AD1028" t="s">
        <v>185</v>
      </c>
      <c r="AS1028" t="str">
        <f>"0"</f>
        <v>0</v>
      </c>
      <c r="AT1028" t="s">
        <v>188</v>
      </c>
      <c r="AU1028" t="s">
        <v>647</v>
      </c>
      <c r="AV1028" t="s">
        <v>190</v>
      </c>
      <c r="AW1028" t="s">
        <v>210</v>
      </c>
      <c r="BM1028" t="s">
        <v>7307</v>
      </c>
      <c r="BP1028" t="s">
        <v>3169</v>
      </c>
      <c r="BQ1028" t="s">
        <v>1150</v>
      </c>
      <c r="BS1028" t="str">
        <f>"07079"</f>
        <v>07079</v>
      </c>
      <c r="BT1028" t="s">
        <v>196</v>
      </c>
      <c r="BZ1028" t="s">
        <v>7307</v>
      </c>
      <c r="CC1028" t="s">
        <v>3169</v>
      </c>
      <c r="CD1028" t="s">
        <v>1150</v>
      </c>
      <c r="CF1028" t="str">
        <f>"07079"</f>
        <v>07079</v>
      </c>
      <c r="CG1028" t="s">
        <v>196</v>
      </c>
      <c r="CM1028" t="s">
        <v>7307</v>
      </c>
      <c r="CP1028" t="s">
        <v>3169</v>
      </c>
      <c r="CQ1028" t="s">
        <v>1150</v>
      </c>
      <c r="CS1028" t="str">
        <f>"07079"</f>
        <v>07079</v>
      </c>
      <c r="CT1028" t="s">
        <v>196</v>
      </c>
      <c r="ED1028" t="s">
        <v>1150</v>
      </c>
      <c r="EG1028" t="s">
        <v>196</v>
      </c>
      <c r="EM1028" t="s">
        <v>7307</v>
      </c>
      <c r="EP1028" t="s">
        <v>3169</v>
      </c>
      <c r="EQ1028" t="s">
        <v>1150</v>
      </c>
      <c r="ES1028" t="str">
        <f>"07079"</f>
        <v>07079</v>
      </c>
      <c r="ET1028" t="s">
        <v>196</v>
      </c>
    </row>
    <row r="1029" spans="1:151" x14ac:dyDescent="0.2">
      <c r="A1029">
        <v>29980</v>
      </c>
      <c r="B1029" t="s">
        <v>7308</v>
      </c>
      <c r="C1029" t="s">
        <v>7309</v>
      </c>
      <c r="D1029" t="s">
        <v>7310</v>
      </c>
      <c r="E1029" t="s">
        <v>7311</v>
      </c>
      <c r="F1029" t="s">
        <v>171</v>
      </c>
      <c r="G1029" t="s">
        <v>172</v>
      </c>
      <c r="H1029" s="1">
        <v>36068</v>
      </c>
      <c r="I1029" t="s">
        <v>221</v>
      </c>
      <c r="K1029" t="s">
        <v>1046</v>
      </c>
      <c r="L1029" t="s">
        <v>1047</v>
      </c>
      <c r="M1029" t="s">
        <v>176</v>
      </c>
      <c r="N1029">
        <v>2020</v>
      </c>
      <c r="O1029" t="s">
        <v>978</v>
      </c>
      <c r="P1029" t="s">
        <v>979</v>
      </c>
      <c r="Q1029" t="s">
        <v>172</v>
      </c>
      <c r="S1029">
        <v>30850637</v>
      </c>
      <c r="T1029" t="s">
        <v>7312</v>
      </c>
      <c r="U1029" t="s">
        <v>424</v>
      </c>
      <c r="Y1029" t="str">
        <f>"01AS"</f>
        <v>01AS</v>
      </c>
      <c r="Z1029" t="s">
        <v>499</v>
      </c>
      <c r="AA1029" t="s">
        <v>320</v>
      </c>
      <c r="AB1029" t="s">
        <v>321</v>
      </c>
      <c r="AC1029" t="s">
        <v>5592</v>
      </c>
      <c r="AD1029" t="s">
        <v>185</v>
      </c>
      <c r="AM1029" t="s">
        <v>680</v>
      </c>
      <c r="AS1029">
        <v>3.68</v>
      </c>
      <c r="AT1029" t="s">
        <v>1261</v>
      </c>
      <c r="AU1029" t="s">
        <v>235</v>
      </c>
      <c r="AV1029" t="s">
        <v>236</v>
      </c>
      <c r="AW1029" t="s">
        <v>430</v>
      </c>
      <c r="AX1029" t="s">
        <v>5350</v>
      </c>
      <c r="BM1029" t="s">
        <v>7313</v>
      </c>
      <c r="BN1029" t="s">
        <v>239</v>
      </c>
      <c r="BO1029" t="s">
        <v>7314</v>
      </c>
      <c r="BP1029" t="s">
        <v>241</v>
      </c>
      <c r="BQ1029" t="s">
        <v>195</v>
      </c>
      <c r="BS1029">
        <v>14627</v>
      </c>
      <c r="CA1029" t="s">
        <v>7315</v>
      </c>
      <c r="CD1029" t="s">
        <v>195</v>
      </c>
      <c r="CM1029" t="s">
        <v>7316</v>
      </c>
      <c r="CN1029" t="s">
        <v>7315</v>
      </c>
      <c r="CO1029" t="s">
        <v>7314</v>
      </c>
      <c r="CP1029" t="s">
        <v>7317</v>
      </c>
      <c r="CQ1029" t="s">
        <v>7318</v>
      </c>
      <c r="CS1029">
        <v>6100</v>
      </c>
      <c r="CT1029" t="s">
        <v>7312</v>
      </c>
      <c r="CU1029" t="s">
        <v>7319</v>
      </c>
    </row>
    <row r="1030" spans="1:151" x14ac:dyDescent="0.2">
      <c r="A1030">
        <v>23582</v>
      </c>
      <c r="B1030" t="s">
        <v>7320</v>
      </c>
      <c r="C1030" t="s">
        <v>7321</v>
      </c>
      <c r="D1030" t="s">
        <v>169</v>
      </c>
      <c r="E1030" t="s">
        <v>7322</v>
      </c>
      <c r="F1030" t="s">
        <v>171</v>
      </c>
      <c r="G1030" t="s">
        <v>172</v>
      </c>
      <c r="H1030" s="1">
        <v>35654</v>
      </c>
      <c r="I1030" t="s">
        <v>221</v>
      </c>
      <c r="K1030" t="s">
        <v>352</v>
      </c>
      <c r="L1030" t="s">
        <v>353</v>
      </c>
      <c r="M1030" t="s">
        <v>224</v>
      </c>
      <c r="N1030">
        <v>2017</v>
      </c>
      <c r="O1030" t="s">
        <v>441</v>
      </c>
      <c r="P1030" t="s">
        <v>178</v>
      </c>
      <c r="Q1030" t="s">
        <v>172</v>
      </c>
      <c r="S1030">
        <v>29383023</v>
      </c>
      <c r="T1030" t="s">
        <v>196</v>
      </c>
      <c r="W1030" t="s">
        <v>7323</v>
      </c>
      <c r="X1030">
        <v>5166296290</v>
      </c>
      <c r="Y1030" t="s">
        <v>182</v>
      </c>
      <c r="Z1030" t="s">
        <v>183</v>
      </c>
      <c r="AA1030">
        <v>2019</v>
      </c>
      <c r="AB1030">
        <v>2019</v>
      </c>
      <c r="AC1030" t="s">
        <v>1191</v>
      </c>
      <c r="AD1030" t="s">
        <v>185</v>
      </c>
      <c r="AS1030">
        <v>3.12</v>
      </c>
      <c r="AT1030" t="s">
        <v>188</v>
      </c>
      <c r="AU1030" t="s">
        <v>189</v>
      </c>
      <c r="AV1030" t="s">
        <v>190</v>
      </c>
      <c r="AW1030" t="s">
        <v>264</v>
      </c>
      <c r="BM1030" t="s">
        <v>5522</v>
      </c>
      <c r="BN1030" t="s">
        <v>193</v>
      </c>
      <c r="BP1030" t="s">
        <v>194</v>
      </c>
      <c r="BQ1030" t="s">
        <v>195</v>
      </c>
      <c r="BS1030">
        <v>14627</v>
      </c>
      <c r="BT1030" t="s">
        <v>196</v>
      </c>
      <c r="BU1030">
        <v>5166296290</v>
      </c>
      <c r="BZ1030" t="s">
        <v>7324</v>
      </c>
      <c r="CC1030" t="s">
        <v>1935</v>
      </c>
      <c r="CD1030" t="s">
        <v>195</v>
      </c>
      <c r="CF1030">
        <v>11545</v>
      </c>
      <c r="CG1030" t="s">
        <v>196</v>
      </c>
      <c r="CH1030">
        <v>5166296290</v>
      </c>
      <c r="CM1030" t="s">
        <v>7325</v>
      </c>
      <c r="CN1030">
        <v>49</v>
      </c>
      <c r="CP1030" t="s">
        <v>1935</v>
      </c>
      <c r="CQ1030" t="s">
        <v>195</v>
      </c>
      <c r="CS1030">
        <v>11545</v>
      </c>
      <c r="CT1030" t="s">
        <v>196</v>
      </c>
      <c r="CU1030">
        <v>5164773929</v>
      </c>
      <c r="ED1030" t="s">
        <v>195</v>
      </c>
      <c r="EG1030" t="s">
        <v>196</v>
      </c>
      <c r="EH1030">
        <v>5166296290</v>
      </c>
      <c r="EM1030" t="s">
        <v>7324</v>
      </c>
      <c r="EP1030" t="s">
        <v>1935</v>
      </c>
      <c r="EQ1030" t="s">
        <v>195</v>
      </c>
      <c r="ES1030">
        <v>11545</v>
      </c>
      <c r="ET1030" t="s">
        <v>196</v>
      </c>
      <c r="EU1030">
        <v>5166296290</v>
      </c>
    </row>
    <row r="1031" spans="1:151" x14ac:dyDescent="0.2">
      <c r="A1031">
        <v>36667</v>
      </c>
      <c r="B1031" t="s">
        <v>3664</v>
      </c>
      <c r="C1031" t="s">
        <v>7326</v>
      </c>
      <c r="D1031" t="s">
        <v>3186</v>
      </c>
      <c r="E1031" t="s">
        <v>7327</v>
      </c>
      <c r="F1031" t="s">
        <v>171</v>
      </c>
      <c r="G1031" t="str">
        <f>"0"</f>
        <v>0</v>
      </c>
      <c r="H1031" s="1">
        <v>37108</v>
      </c>
      <c r="I1031" t="s">
        <v>1450</v>
      </c>
      <c r="K1031" t="s">
        <v>515</v>
      </c>
      <c r="L1031" t="s">
        <v>516</v>
      </c>
      <c r="M1031" t="s">
        <v>176</v>
      </c>
      <c r="N1031">
        <v>2022</v>
      </c>
      <c r="O1031" t="s">
        <v>555</v>
      </c>
      <c r="P1031" t="s">
        <v>178</v>
      </c>
      <c r="Q1031" t="s">
        <v>172</v>
      </c>
      <c r="S1031">
        <v>31542289</v>
      </c>
      <c r="T1031" t="s">
        <v>226</v>
      </c>
      <c r="Y1031" t="str">
        <f>"04HSEAS"</f>
        <v>04HSEAS</v>
      </c>
      <c r="Z1031" t="s">
        <v>499</v>
      </c>
      <c r="AA1031" t="s">
        <v>321</v>
      </c>
      <c r="AC1031" t="s">
        <v>3358</v>
      </c>
      <c r="AD1031" t="s">
        <v>185</v>
      </c>
      <c r="AS1031">
        <v>3.67</v>
      </c>
      <c r="AU1031" t="s">
        <v>235</v>
      </c>
      <c r="AV1031" t="s">
        <v>236</v>
      </c>
      <c r="AW1031" t="s">
        <v>264</v>
      </c>
      <c r="BF1031" t="s">
        <v>474</v>
      </c>
      <c r="BM1031" t="s">
        <v>7328</v>
      </c>
      <c r="BN1031" t="s">
        <v>239</v>
      </c>
      <c r="BO1031" t="s">
        <v>7329</v>
      </c>
      <c r="BP1031" t="s">
        <v>241</v>
      </c>
      <c r="BQ1031" t="s">
        <v>195</v>
      </c>
      <c r="BS1031">
        <v>14627</v>
      </c>
      <c r="CD1031" t="s">
        <v>195</v>
      </c>
      <c r="CM1031" t="s">
        <v>7330</v>
      </c>
      <c r="CO1031" t="s">
        <v>7329</v>
      </c>
      <c r="CP1031" t="s">
        <v>7331</v>
      </c>
      <c r="CQ1031" t="s">
        <v>4463</v>
      </c>
      <c r="CS1031" t="str">
        <f>"06812-2532"</f>
        <v>06812-2532</v>
      </c>
      <c r="CT1031" t="s">
        <v>244</v>
      </c>
      <c r="CU1031" t="s">
        <v>7332</v>
      </c>
    </row>
    <row r="1032" spans="1:151" x14ac:dyDescent="0.2">
      <c r="A1032">
        <v>23744</v>
      </c>
      <c r="B1032" t="s">
        <v>7333</v>
      </c>
      <c r="C1032" t="s">
        <v>7334</v>
      </c>
      <c r="D1032" t="s">
        <v>2298</v>
      </c>
      <c r="E1032" t="s">
        <v>7335</v>
      </c>
      <c r="F1032" t="s">
        <v>171</v>
      </c>
      <c r="G1032" t="s">
        <v>172</v>
      </c>
      <c r="H1032" s="1">
        <v>34993</v>
      </c>
      <c r="I1032" t="s">
        <v>221</v>
      </c>
      <c r="K1032" t="s">
        <v>798</v>
      </c>
      <c r="L1032" t="s">
        <v>799</v>
      </c>
      <c r="M1032" t="s">
        <v>224</v>
      </c>
      <c r="N1032">
        <v>2017</v>
      </c>
      <c r="O1032" t="s">
        <v>441</v>
      </c>
      <c r="P1032" t="s">
        <v>178</v>
      </c>
      <c r="Q1032" t="s">
        <v>172</v>
      </c>
      <c r="S1032">
        <v>28332633</v>
      </c>
      <c r="T1032" t="s">
        <v>196</v>
      </c>
      <c r="W1032" t="s">
        <v>7336</v>
      </c>
      <c r="X1032">
        <v>5184394938</v>
      </c>
      <c r="Y1032" t="s">
        <v>802</v>
      </c>
      <c r="Z1032" t="s">
        <v>1360</v>
      </c>
      <c r="AA1032" t="s">
        <v>615</v>
      </c>
      <c r="AB1032" t="s">
        <v>259</v>
      </c>
      <c r="AC1032" t="s">
        <v>804</v>
      </c>
      <c r="AD1032" t="s">
        <v>185</v>
      </c>
      <c r="AS1032" t="str">
        <f>"0"</f>
        <v>0</v>
      </c>
      <c r="AT1032" t="s">
        <v>188</v>
      </c>
      <c r="AU1032" t="s">
        <v>189</v>
      </c>
      <c r="AV1032" t="s">
        <v>190</v>
      </c>
      <c r="AW1032" t="s">
        <v>210</v>
      </c>
      <c r="BM1032" t="s">
        <v>7337</v>
      </c>
      <c r="BP1032" t="s">
        <v>194</v>
      </c>
      <c r="BQ1032" t="s">
        <v>195</v>
      </c>
      <c r="BS1032">
        <v>14604</v>
      </c>
      <c r="BT1032" t="s">
        <v>196</v>
      </c>
      <c r="BU1032">
        <v>5188597362</v>
      </c>
      <c r="BZ1032" t="s">
        <v>7338</v>
      </c>
      <c r="CC1032" t="s">
        <v>7339</v>
      </c>
      <c r="CD1032" t="s">
        <v>195</v>
      </c>
      <c r="CF1032">
        <v>121599425</v>
      </c>
      <c r="CG1032" t="s">
        <v>196</v>
      </c>
      <c r="CH1032" t="s">
        <v>7340</v>
      </c>
      <c r="CM1032" t="s">
        <v>7337</v>
      </c>
      <c r="CP1032" t="s">
        <v>194</v>
      </c>
      <c r="CQ1032" t="s">
        <v>195</v>
      </c>
      <c r="CS1032">
        <v>14604</v>
      </c>
      <c r="CT1032" t="s">
        <v>196</v>
      </c>
      <c r="CU1032">
        <v>5188597362</v>
      </c>
      <c r="ED1032" t="s">
        <v>195</v>
      </c>
      <c r="EG1032" t="s">
        <v>196</v>
      </c>
      <c r="EH1032" t="s">
        <v>7340</v>
      </c>
      <c r="EM1032" t="s">
        <v>7338</v>
      </c>
      <c r="EP1032" t="s">
        <v>7339</v>
      </c>
      <c r="EQ1032" t="s">
        <v>195</v>
      </c>
      <c r="ES1032">
        <v>121599425</v>
      </c>
      <c r="ET1032" t="s">
        <v>196</v>
      </c>
      <c r="EU1032" t="s">
        <v>7340</v>
      </c>
    </row>
    <row r="1033" spans="1:151" x14ac:dyDescent="0.2">
      <c r="A1033">
        <v>23814</v>
      </c>
      <c r="B1033" t="s">
        <v>7333</v>
      </c>
      <c r="C1033" t="s">
        <v>7334</v>
      </c>
      <c r="D1033" t="s">
        <v>2298</v>
      </c>
      <c r="E1033" t="s">
        <v>7335</v>
      </c>
      <c r="F1033" t="s">
        <v>171</v>
      </c>
      <c r="G1033" t="s">
        <v>172</v>
      </c>
      <c r="H1033" s="1">
        <v>34993</v>
      </c>
      <c r="I1033" t="s">
        <v>221</v>
      </c>
      <c r="K1033" t="s">
        <v>798</v>
      </c>
      <c r="L1033" t="s">
        <v>799</v>
      </c>
      <c r="M1033" t="s">
        <v>224</v>
      </c>
      <c r="N1033">
        <v>2017</v>
      </c>
      <c r="O1033" t="s">
        <v>441</v>
      </c>
      <c r="P1033" t="s">
        <v>178</v>
      </c>
      <c r="Q1033" t="s">
        <v>172</v>
      </c>
      <c r="S1033">
        <v>28332633</v>
      </c>
      <c r="T1033" t="s">
        <v>196</v>
      </c>
      <c r="W1033" t="s">
        <v>7336</v>
      </c>
      <c r="X1033">
        <v>5184394938</v>
      </c>
      <c r="Y1033" t="s">
        <v>802</v>
      </c>
      <c r="Z1033" t="s">
        <v>1360</v>
      </c>
      <c r="AA1033" t="s">
        <v>615</v>
      </c>
      <c r="AB1033" t="s">
        <v>259</v>
      </c>
      <c r="AC1033" t="s">
        <v>804</v>
      </c>
      <c r="AD1033" t="s">
        <v>185</v>
      </c>
      <c r="AS1033" t="str">
        <f>"0"</f>
        <v>0</v>
      </c>
      <c r="AT1033" t="s">
        <v>188</v>
      </c>
      <c r="AU1033" t="s">
        <v>189</v>
      </c>
      <c r="AV1033" t="s">
        <v>190</v>
      </c>
      <c r="AW1033" t="s">
        <v>210</v>
      </c>
      <c r="BM1033" t="s">
        <v>7337</v>
      </c>
      <c r="BP1033" t="s">
        <v>194</v>
      </c>
      <c r="BQ1033" t="s">
        <v>195</v>
      </c>
      <c r="BS1033">
        <v>14604</v>
      </c>
      <c r="BT1033" t="s">
        <v>196</v>
      </c>
      <c r="BU1033">
        <v>5188597362</v>
      </c>
      <c r="BZ1033" t="s">
        <v>7338</v>
      </c>
      <c r="CC1033" t="s">
        <v>7339</v>
      </c>
      <c r="CD1033" t="s">
        <v>195</v>
      </c>
      <c r="CF1033">
        <v>121599425</v>
      </c>
      <c r="CG1033" t="s">
        <v>196</v>
      </c>
      <c r="CH1033" t="s">
        <v>7340</v>
      </c>
      <c r="CM1033" t="s">
        <v>7337</v>
      </c>
      <c r="CP1033" t="s">
        <v>194</v>
      </c>
      <c r="CQ1033" t="s">
        <v>195</v>
      </c>
      <c r="CS1033">
        <v>14604</v>
      </c>
      <c r="CT1033" t="s">
        <v>196</v>
      </c>
      <c r="CU1033">
        <v>5188597362</v>
      </c>
      <c r="ED1033" t="s">
        <v>195</v>
      </c>
      <c r="EG1033" t="s">
        <v>196</v>
      </c>
      <c r="EH1033" t="s">
        <v>7340</v>
      </c>
      <c r="EM1033" t="s">
        <v>7338</v>
      </c>
      <c r="EP1033" t="s">
        <v>7339</v>
      </c>
      <c r="EQ1033" t="s">
        <v>195</v>
      </c>
      <c r="ES1033">
        <v>121599425</v>
      </c>
      <c r="ET1033" t="s">
        <v>196</v>
      </c>
      <c r="EU1033" t="s">
        <v>7340</v>
      </c>
    </row>
    <row r="1034" spans="1:151" x14ac:dyDescent="0.2">
      <c r="A1034">
        <v>14469</v>
      </c>
      <c r="B1034" t="s">
        <v>7341</v>
      </c>
      <c r="C1034" t="s">
        <v>7342</v>
      </c>
      <c r="D1034" t="s">
        <v>7343</v>
      </c>
      <c r="E1034" t="s">
        <v>7344</v>
      </c>
      <c r="F1034" t="s">
        <v>171</v>
      </c>
      <c r="G1034" t="s">
        <v>172</v>
      </c>
      <c r="H1034" s="1">
        <v>35161</v>
      </c>
      <c r="I1034" t="s">
        <v>173</v>
      </c>
      <c r="K1034" t="s">
        <v>174</v>
      </c>
      <c r="M1034" t="s">
        <v>176</v>
      </c>
      <c r="N1034">
        <v>2016</v>
      </c>
      <c r="O1034" t="s">
        <v>634</v>
      </c>
      <c r="P1034" t="s">
        <v>178</v>
      </c>
      <c r="Q1034" t="s">
        <v>172</v>
      </c>
      <c r="S1034">
        <v>28899037</v>
      </c>
      <c r="T1034" t="s">
        <v>196</v>
      </c>
      <c r="W1034" t="s">
        <v>7345</v>
      </c>
      <c r="X1034">
        <v>9174340186</v>
      </c>
      <c r="Y1034" t="s">
        <v>182</v>
      </c>
      <c r="Z1034" t="s">
        <v>183</v>
      </c>
      <c r="AA1034">
        <v>2018</v>
      </c>
      <c r="AB1034">
        <v>2018</v>
      </c>
      <c r="AC1034" t="s">
        <v>752</v>
      </c>
      <c r="AD1034" t="s">
        <v>185</v>
      </c>
      <c r="AS1034" t="str">
        <f>"0"</f>
        <v>0</v>
      </c>
      <c r="AT1034" t="s">
        <v>188</v>
      </c>
      <c r="AU1034" t="s">
        <v>189</v>
      </c>
      <c r="AV1034" t="s">
        <v>190</v>
      </c>
      <c r="AW1034" t="s">
        <v>952</v>
      </c>
      <c r="BM1034" t="s">
        <v>7346</v>
      </c>
      <c r="BN1034" t="s">
        <v>193</v>
      </c>
      <c r="BP1034" t="s">
        <v>194</v>
      </c>
      <c r="BQ1034" t="s">
        <v>195</v>
      </c>
      <c r="BS1034">
        <v>14627</v>
      </c>
      <c r="BT1034" t="s">
        <v>196</v>
      </c>
      <c r="BU1034">
        <v>9146218586</v>
      </c>
      <c r="BZ1034" t="s">
        <v>7347</v>
      </c>
      <c r="CC1034" t="s">
        <v>973</v>
      </c>
      <c r="CD1034" t="s">
        <v>195</v>
      </c>
      <c r="CF1034">
        <v>102801224</v>
      </c>
      <c r="CG1034" t="s">
        <v>196</v>
      </c>
      <c r="CH1034">
        <v>9146218586</v>
      </c>
      <c r="CM1034" t="s">
        <v>4521</v>
      </c>
      <c r="CP1034" t="s">
        <v>194</v>
      </c>
      <c r="CQ1034" t="s">
        <v>195</v>
      </c>
      <c r="CS1034">
        <v>14627</v>
      </c>
      <c r="CT1034" t="s">
        <v>196</v>
      </c>
      <c r="CU1034">
        <v>9146218586</v>
      </c>
      <c r="EM1034" t="s">
        <v>7347</v>
      </c>
      <c r="EP1034" t="s">
        <v>973</v>
      </c>
      <c r="EQ1034" t="s">
        <v>195</v>
      </c>
      <c r="ES1034">
        <v>102801224</v>
      </c>
      <c r="ET1034" t="s">
        <v>196</v>
      </c>
      <c r="EU1034">
        <v>9146218586</v>
      </c>
    </row>
    <row r="1035" spans="1:151" x14ac:dyDescent="0.2">
      <c r="A1035">
        <v>14671</v>
      </c>
      <c r="B1035" t="s">
        <v>3180</v>
      </c>
      <c r="C1035" t="s">
        <v>7348</v>
      </c>
      <c r="E1035" t="s">
        <v>7349</v>
      </c>
      <c r="F1035" t="s">
        <v>171</v>
      </c>
      <c r="G1035" t="s">
        <v>172</v>
      </c>
      <c r="H1035" s="1">
        <v>34357</v>
      </c>
      <c r="I1035" t="s">
        <v>173</v>
      </c>
      <c r="K1035" t="s">
        <v>3193</v>
      </c>
      <c r="L1035" t="s">
        <v>1158</v>
      </c>
      <c r="M1035" t="s">
        <v>205</v>
      </c>
      <c r="N1035">
        <v>2016</v>
      </c>
      <c r="O1035" t="s">
        <v>4915</v>
      </c>
      <c r="P1035" t="s">
        <v>178</v>
      </c>
      <c r="Q1035" t="s">
        <v>172</v>
      </c>
      <c r="S1035">
        <v>27397909</v>
      </c>
      <c r="T1035" t="s">
        <v>196</v>
      </c>
      <c r="W1035" t="s">
        <v>7350</v>
      </c>
      <c r="X1035">
        <v>5859780323</v>
      </c>
      <c r="Y1035" t="s">
        <v>186</v>
      </c>
      <c r="Z1035" t="s">
        <v>282</v>
      </c>
      <c r="AA1035">
        <v>2017</v>
      </c>
      <c r="AB1035">
        <v>2017</v>
      </c>
      <c r="AC1035" t="s">
        <v>395</v>
      </c>
      <c r="AD1035" t="s">
        <v>185</v>
      </c>
      <c r="AE1035" t="s">
        <v>3159</v>
      </c>
      <c r="AS1035">
        <v>3.94</v>
      </c>
      <c r="AT1035" t="s">
        <v>188</v>
      </c>
      <c r="AU1035" t="s">
        <v>189</v>
      </c>
      <c r="AV1035" t="s">
        <v>190</v>
      </c>
      <c r="AW1035" t="s">
        <v>237</v>
      </c>
      <c r="BM1035" t="s">
        <v>7351</v>
      </c>
      <c r="BP1035" t="s">
        <v>194</v>
      </c>
      <c r="BQ1035" t="s">
        <v>195</v>
      </c>
      <c r="BS1035">
        <v>14620</v>
      </c>
      <c r="BT1035" t="s">
        <v>196</v>
      </c>
      <c r="BU1035">
        <v>5857529322</v>
      </c>
      <c r="BZ1035" t="s">
        <v>7351</v>
      </c>
      <c r="CC1035" t="s">
        <v>194</v>
      </c>
      <c r="CD1035" t="s">
        <v>195</v>
      </c>
      <c r="CF1035">
        <v>14620</v>
      </c>
      <c r="CG1035" t="s">
        <v>196</v>
      </c>
      <c r="CH1035">
        <v>5857529322</v>
      </c>
      <c r="CM1035" t="s">
        <v>7351</v>
      </c>
      <c r="CP1035" t="s">
        <v>194</v>
      </c>
      <c r="CQ1035" t="s">
        <v>195</v>
      </c>
      <c r="CS1035">
        <v>14620</v>
      </c>
      <c r="CT1035" t="s">
        <v>196</v>
      </c>
      <c r="CU1035">
        <v>5857529322</v>
      </c>
      <c r="ED1035" t="s">
        <v>195</v>
      </c>
      <c r="EG1035" t="s">
        <v>196</v>
      </c>
      <c r="EH1035">
        <v>5857529322</v>
      </c>
      <c r="EM1035" t="s">
        <v>7351</v>
      </c>
      <c r="EP1035" t="s">
        <v>194</v>
      </c>
      <c r="EQ1035" t="s">
        <v>195</v>
      </c>
      <c r="ES1035">
        <v>14620</v>
      </c>
      <c r="ET1035" t="s">
        <v>196</v>
      </c>
      <c r="EU1035">
        <v>5857529322</v>
      </c>
    </row>
    <row r="1036" spans="1:151" x14ac:dyDescent="0.2">
      <c r="A1036">
        <v>19329</v>
      </c>
      <c r="B1036" t="s">
        <v>7352</v>
      </c>
      <c r="C1036" t="s">
        <v>7353</v>
      </c>
      <c r="E1036" t="s">
        <v>7354</v>
      </c>
      <c r="F1036" t="s">
        <v>171</v>
      </c>
      <c r="G1036" t="s">
        <v>172</v>
      </c>
      <c r="H1036" s="1">
        <v>34706</v>
      </c>
      <c r="I1036" t="s">
        <v>173</v>
      </c>
      <c r="K1036" t="s">
        <v>2015</v>
      </c>
      <c r="L1036" t="s">
        <v>2016</v>
      </c>
      <c r="M1036" t="s">
        <v>306</v>
      </c>
      <c r="N1036">
        <v>2016</v>
      </c>
      <c r="O1036" t="s">
        <v>380</v>
      </c>
      <c r="P1036" t="s">
        <v>178</v>
      </c>
      <c r="Q1036" t="s">
        <v>172</v>
      </c>
      <c r="S1036">
        <v>28335559</v>
      </c>
      <c r="T1036" t="s">
        <v>7355</v>
      </c>
      <c r="U1036" t="s">
        <v>180</v>
      </c>
      <c r="V1036" s="2">
        <v>42876</v>
      </c>
      <c r="W1036" t="s">
        <v>7356</v>
      </c>
      <c r="X1036" t="str">
        <f>"0030-6944543646"</f>
        <v>0030-6944543646</v>
      </c>
      <c r="Y1036" t="s">
        <v>186</v>
      </c>
      <c r="Z1036" t="s">
        <v>282</v>
      </c>
      <c r="AA1036">
        <v>2017</v>
      </c>
      <c r="AB1036">
        <v>2017</v>
      </c>
      <c r="AC1036" t="s">
        <v>382</v>
      </c>
      <c r="AD1036" t="s">
        <v>185</v>
      </c>
      <c r="AS1036">
        <v>3.49</v>
      </c>
      <c r="AT1036" t="s">
        <v>188</v>
      </c>
      <c r="AU1036" t="s">
        <v>189</v>
      </c>
      <c r="AV1036" t="s">
        <v>190</v>
      </c>
      <c r="AW1036" t="s">
        <v>191</v>
      </c>
      <c r="BM1036" t="s">
        <v>7357</v>
      </c>
      <c r="BN1036" t="s">
        <v>193</v>
      </c>
      <c r="BP1036" t="s">
        <v>194</v>
      </c>
      <c r="BQ1036" t="s">
        <v>195</v>
      </c>
      <c r="BS1036">
        <v>14627</v>
      </c>
      <c r="BT1036" t="s">
        <v>196</v>
      </c>
      <c r="BU1036">
        <v>5857325386</v>
      </c>
      <c r="CM1036" t="s">
        <v>7358</v>
      </c>
      <c r="CP1036" t="s">
        <v>194</v>
      </c>
      <c r="CQ1036" t="s">
        <v>195</v>
      </c>
      <c r="CS1036">
        <v>14627</v>
      </c>
      <c r="CT1036" t="s">
        <v>196</v>
      </c>
      <c r="CU1036">
        <v>5857325386</v>
      </c>
    </row>
    <row r="1037" spans="1:151" x14ac:dyDescent="0.2">
      <c r="A1037">
        <v>24223</v>
      </c>
      <c r="B1037" t="s">
        <v>3947</v>
      </c>
      <c r="C1037" t="s">
        <v>7359</v>
      </c>
      <c r="E1037" t="s">
        <v>7360</v>
      </c>
      <c r="F1037" t="s">
        <v>7361</v>
      </c>
      <c r="G1037" t="s">
        <v>172</v>
      </c>
      <c r="H1037" s="1">
        <v>35489</v>
      </c>
      <c r="I1037" t="s">
        <v>221</v>
      </c>
      <c r="K1037" t="s">
        <v>1078</v>
      </c>
      <c r="L1037" t="s">
        <v>4957</v>
      </c>
      <c r="M1037" t="s">
        <v>176</v>
      </c>
      <c r="N1037">
        <v>2018</v>
      </c>
      <c r="O1037" t="s">
        <v>612</v>
      </c>
      <c r="P1037" t="s">
        <v>178</v>
      </c>
      <c r="Q1037" t="s">
        <v>172</v>
      </c>
      <c r="S1037">
        <v>29310364</v>
      </c>
      <c r="T1037" t="s">
        <v>196</v>
      </c>
      <c r="W1037" t="s">
        <v>7362</v>
      </c>
      <c r="X1037">
        <v>5406234305</v>
      </c>
      <c r="Y1037" t="s">
        <v>186</v>
      </c>
      <c r="Z1037" t="s">
        <v>183</v>
      </c>
      <c r="AA1037">
        <v>2019</v>
      </c>
      <c r="AB1037">
        <v>2019</v>
      </c>
      <c r="AC1037" t="s">
        <v>1442</v>
      </c>
      <c r="AD1037" t="s">
        <v>185</v>
      </c>
      <c r="AM1037" t="s">
        <v>310</v>
      </c>
      <c r="AN1037" t="s">
        <v>960</v>
      </c>
      <c r="AS1037">
        <v>3.57</v>
      </c>
      <c r="AT1037" t="s">
        <v>188</v>
      </c>
      <c r="AU1037" t="s">
        <v>189</v>
      </c>
      <c r="AV1037" t="s">
        <v>190</v>
      </c>
      <c r="AW1037" t="s">
        <v>210</v>
      </c>
      <c r="BM1037" t="s">
        <v>7363</v>
      </c>
      <c r="BN1037" t="s">
        <v>193</v>
      </c>
      <c r="BP1037" t="s">
        <v>194</v>
      </c>
      <c r="BQ1037" t="s">
        <v>195</v>
      </c>
      <c r="BS1037">
        <v>14627</v>
      </c>
      <c r="BT1037" t="s">
        <v>196</v>
      </c>
      <c r="BU1037">
        <v>5406566621</v>
      </c>
      <c r="BZ1037" t="s">
        <v>7364</v>
      </c>
      <c r="CC1037" t="s">
        <v>7365</v>
      </c>
      <c r="CD1037" t="s">
        <v>3451</v>
      </c>
      <c r="CF1037">
        <v>22405</v>
      </c>
      <c r="CG1037" t="s">
        <v>196</v>
      </c>
      <c r="CH1037">
        <v>5406566621</v>
      </c>
      <c r="CM1037" t="s">
        <v>702</v>
      </c>
      <c r="CP1037" t="s">
        <v>194</v>
      </c>
      <c r="CQ1037" t="s">
        <v>195</v>
      </c>
      <c r="CS1037">
        <v>14627</v>
      </c>
      <c r="CT1037" t="s">
        <v>196</v>
      </c>
      <c r="CU1037">
        <v>5406566621</v>
      </c>
      <c r="ED1037" t="s">
        <v>3451</v>
      </c>
      <c r="EG1037" t="s">
        <v>196</v>
      </c>
      <c r="EH1037">
        <v>5406566621</v>
      </c>
      <c r="EM1037" t="s">
        <v>7364</v>
      </c>
      <c r="EP1037" t="s">
        <v>7365</v>
      </c>
      <c r="EQ1037" t="s">
        <v>3451</v>
      </c>
      <c r="ES1037">
        <v>22405</v>
      </c>
      <c r="ET1037" t="s">
        <v>196</v>
      </c>
      <c r="EU1037">
        <v>5406566621</v>
      </c>
    </row>
    <row r="1038" spans="1:151" x14ac:dyDescent="0.2">
      <c r="A1038">
        <v>42239</v>
      </c>
      <c r="B1038" t="s">
        <v>1269</v>
      </c>
      <c r="C1038" t="s">
        <v>7366</v>
      </c>
      <c r="D1038" t="s">
        <v>7367</v>
      </c>
      <c r="E1038" t="s">
        <v>7368</v>
      </c>
      <c r="F1038" t="s">
        <v>171</v>
      </c>
      <c r="G1038" t="str">
        <f>"0"</f>
        <v>0</v>
      </c>
      <c r="H1038" s="1">
        <v>35062</v>
      </c>
      <c r="I1038" t="s">
        <v>173</v>
      </c>
      <c r="K1038" t="s">
        <v>687</v>
      </c>
      <c r="L1038" t="s">
        <v>7369</v>
      </c>
      <c r="M1038" t="s">
        <v>224</v>
      </c>
      <c r="N1038">
        <v>2024</v>
      </c>
      <c r="O1038" t="s">
        <v>225</v>
      </c>
      <c r="P1038" t="s">
        <v>178</v>
      </c>
      <c r="Q1038" t="s">
        <v>172</v>
      </c>
      <c r="S1038">
        <v>31649438</v>
      </c>
      <c r="T1038" t="s">
        <v>226</v>
      </c>
      <c r="Y1038" t="str">
        <f>"07SMD"</f>
        <v>07SMD</v>
      </c>
      <c r="Z1038" t="s">
        <v>470</v>
      </c>
      <c r="AA1038" t="s">
        <v>259</v>
      </c>
      <c r="AB1038" t="s">
        <v>260</v>
      </c>
      <c r="AC1038" t="s">
        <v>7370</v>
      </c>
      <c r="AD1038" t="s">
        <v>185</v>
      </c>
      <c r="AS1038" t="str">
        <f>"0"</f>
        <v>0</v>
      </c>
      <c r="AU1038" t="s">
        <v>472</v>
      </c>
      <c r="AV1038" t="s">
        <v>473</v>
      </c>
      <c r="AW1038" t="s">
        <v>264</v>
      </c>
      <c r="BO1038" t="s">
        <v>2114</v>
      </c>
      <c r="BQ1038" t="s">
        <v>195</v>
      </c>
      <c r="BZ1038" t="s">
        <v>7371</v>
      </c>
      <c r="CA1038" t="s">
        <v>7372</v>
      </c>
      <c r="CB1038" t="s">
        <v>243</v>
      </c>
      <c r="CD1038" t="s">
        <v>195</v>
      </c>
      <c r="CF1038">
        <v>14642</v>
      </c>
      <c r="CG1038" t="s">
        <v>244</v>
      </c>
      <c r="CM1038" t="s">
        <v>7373</v>
      </c>
      <c r="CN1038" t="s">
        <v>7372</v>
      </c>
      <c r="CO1038" t="s">
        <v>2114</v>
      </c>
      <c r="CP1038" t="s">
        <v>241</v>
      </c>
      <c r="CQ1038" t="s">
        <v>247</v>
      </c>
      <c r="CS1038">
        <v>14623</v>
      </c>
      <c r="CT1038" t="s">
        <v>244</v>
      </c>
      <c r="CU1038" t="s">
        <v>7374</v>
      </c>
    </row>
    <row r="1039" spans="1:151" x14ac:dyDescent="0.2">
      <c r="A1039">
        <v>25088</v>
      </c>
      <c r="B1039" t="s">
        <v>1791</v>
      </c>
      <c r="C1039" t="s">
        <v>7375</v>
      </c>
      <c r="D1039" t="s">
        <v>7376</v>
      </c>
      <c r="E1039" t="s">
        <v>7377</v>
      </c>
      <c r="F1039" t="s">
        <v>7378</v>
      </c>
      <c r="G1039" t="s">
        <v>172</v>
      </c>
      <c r="H1039" s="1">
        <v>35401</v>
      </c>
      <c r="I1039" t="s">
        <v>173</v>
      </c>
      <c r="K1039" t="s">
        <v>7379</v>
      </c>
      <c r="L1039" t="s">
        <v>7380</v>
      </c>
      <c r="M1039" t="s">
        <v>306</v>
      </c>
      <c r="N1039">
        <v>2018</v>
      </c>
      <c r="O1039" t="s">
        <v>307</v>
      </c>
      <c r="P1039" t="s">
        <v>178</v>
      </c>
      <c r="Q1039" t="s">
        <v>172</v>
      </c>
      <c r="S1039">
        <v>29447619</v>
      </c>
      <c r="T1039" t="s">
        <v>196</v>
      </c>
      <c r="W1039" t="s">
        <v>7381</v>
      </c>
      <c r="X1039">
        <v>5854699675</v>
      </c>
      <c r="Y1039" t="s">
        <v>186</v>
      </c>
      <c r="Z1039" t="s">
        <v>282</v>
      </c>
      <c r="AA1039">
        <v>2019</v>
      </c>
      <c r="AB1039">
        <v>2019</v>
      </c>
      <c r="AC1039" t="s">
        <v>1280</v>
      </c>
      <c r="AD1039" t="s">
        <v>185</v>
      </c>
      <c r="AE1039" t="s">
        <v>443</v>
      </c>
      <c r="AS1039">
        <v>2.56</v>
      </c>
      <c r="AT1039" t="s">
        <v>188</v>
      </c>
      <c r="AU1039" t="s">
        <v>189</v>
      </c>
      <c r="AV1039" t="s">
        <v>190</v>
      </c>
      <c r="AW1039" t="s">
        <v>210</v>
      </c>
      <c r="BM1039" t="s">
        <v>7382</v>
      </c>
      <c r="BP1039" t="s">
        <v>194</v>
      </c>
      <c r="BQ1039" t="s">
        <v>195</v>
      </c>
      <c r="BS1039">
        <v>14609</v>
      </c>
      <c r="BT1039" t="s">
        <v>196</v>
      </c>
      <c r="BU1039">
        <v>5856946418</v>
      </c>
      <c r="BZ1039" t="s">
        <v>7382</v>
      </c>
      <c r="CC1039" t="s">
        <v>194</v>
      </c>
      <c r="CD1039" t="s">
        <v>195</v>
      </c>
      <c r="CF1039">
        <v>14609</v>
      </c>
      <c r="CG1039" t="s">
        <v>196</v>
      </c>
      <c r="CH1039">
        <v>5856946418</v>
      </c>
      <c r="CM1039" t="s">
        <v>7382</v>
      </c>
      <c r="CP1039" t="s">
        <v>194</v>
      </c>
      <c r="CQ1039" t="s">
        <v>195</v>
      </c>
      <c r="CS1039">
        <v>14609</v>
      </c>
      <c r="CT1039" t="s">
        <v>196</v>
      </c>
      <c r="CU1039">
        <v>5856946418</v>
      </c>
      <c r="DM1039" t="s">
        <v>7383</v>
      </c>
      <c r="DN1039" t="s">
        <v>7383</v>
      </c>
      <c r="DP1039" t="s">
        <v>241</v>
      </c>
      <c r="DQ1039" t="s">
        <v>195</v>
      </c>
      <c r="DR1039" t="s">
        <v>195</v>
      </c>
      <c r="DS1039">
        <v>14609</v>
      </c>
      <c r="DT1039" t="s">
        <v>226</v>
      </c>
      <c r="DU1039">
        <v>5856946418</v>
      </c>
      <c r="DX1039" t="s">
        <v>7384</v>
      </c>
      <c r="DY1039" t="s">
        <v>7385</v>
      </c>
      <c r="ED1039" t="s">
        <v>195</v>
      </c>
      <c r="EG1039" t="s">
        <v>196</v>
      </c>
      <c r="EH1039">
        <v>5856946418</v>
      </c>
      <c r="EM1039" t="s">
        <v>7382</v>
      </c>
      <c r="EP1039" t="s">
        <v>194</v>
      </c>
      <c r="EQ1039" t="s">
        <v>195</v>
      </c>
      <c r="ES1039">
        <v>14609</v>
      </c>
      <c r="ET1039" t="s">
        <v>196</v>
      </c>
      <c r="EU1039">
        <v>5856946418</v>
      </c>
    </row>
    <row r="1040" spans="1:151" x14ac:dyDescent="0.2">
      <c r="A1040">
        <v>23507</v>
      </c>
      <c r="B1040" t="s">
        <v>1791</v>
      </c>
      <c r="C1040" t="s">
        <v>7375</v>
      </c>
      <c r="D1040" t="s">
        <v>7376</v>
      </c>
      <c r="E1040" t="s">
        <v>7377</v>
      </c>
      <c r="F1040" t="s">
        <v>171</v>
      </c>
      <c r="G1040" t="s">
        <v>172</v>
      </c>
      <c r="H1040" s="1">
        <v>35401</v>
      </c>
      <c r="I1040" t="s">
        <v>173</v>
      </c>
      <c r="K1040" t="s">
        <v>2689</v>
      </c>
      <c r="L1040" t="s">
        <v>1079</v>
      </c>
      <c r="M1040" t="s">
        <v>306</v>
      </c>
      <c r="N1040">
        <v>2017</v>
      </c>
      <c r="O1040" t="s">
        <v>646</v>
      </c>
      <c r="P1040" t="s">
        <v>363</v>
      </c>
      <c r="Q1040" t="s">
        <v>172</v>
      </c>
      <c r="S1040">
        <v>29447619</v>
      </c>
      <c r="T1040" t="s">
        <v>196</v>
      </c>
      <c r="W1040" t="s">
        <v>7381</v>
      </c>
      <c r="X1040">
        <v>5854699675</v>
      </c>
      <c r="Y1040" t="s">
        <v>186</v>
      </c>
      <c r="Z1040" t="s">
        <v>282</v>
      </c>
      <c r="AA1040">
        <v>2019</v>
      </c>
      <c r="AB1040">
        <v>2019</v>
      </c>
      <c r="AC1040" t="s">
        <v>1280</v>
      </c>
      <c r="AD1040" t="s">
        <v>185</v>
      </c>
      <c r="AE1040" t="s">
        <v>443</v>
      </c>
      <c r="AS1040">
        <v>2.56</v>
      </c>
      <c r="AT1040" t="s">
        <v>188</v>
      </c>
      <c r="AU1040" t="s">
        <v>189</v>
      </c>
      <c r="AV1040" t="s">
        <v>190</v>
      </c>
      <c r="AW1040" t="s">
        <v>210</v>
      </c>
      <c r="BM1040" t="s">
        <v>7382</v>
      </c>
      <c r="BP1040" t="s">
        <v>194</v>
      </c>
      <c r="BQ1040" t="s">
        <v>195</v>
      </c>
      <c r="BS1040">
        <v>14609</v>
      </c>
      <c r="BT1040" t="s">
        <v>196</v>
      </c>
      <c r="BU1040">
        <v>5856946418</v>
      </c>
      <c r="BZ1040" t="s">
        <v>7382</v>
      </c>
      <c r="CC1040" t="s">
        <v>194</v>
      </c>
      <c r="CD1040" t="s">
        <v>195</v>
      </c>
      <c r="CF1040">
        <v>14609</v>
      </c>
      <c r="CG1040" t="s">
        <v>196</v>
      </c>
      <c r="CH1040">
        <v>5856946418</v>
      </c>
      <c r="CM1040" t="s">
        <v>7382</v>
      </c>
      <c r="CP1040" t="s">
        <v>194</v>
      </c>
      <c r="CQ1040" t="s">
        <v>195</v>
      </c>
      <c r="CS1040">
        <v>14609</v>
      </c>
      <c r="CT1040" t="s">
        <v>196</v>
      </c>
      <c r="CU1040">
        <v>5856946418</v>
      </c>
      <c r="DM1040" t="s">
        <v>7383</v>
      </c>
      <c r="DN1040" t="s">
        <v>7383</v>
      </c>
      <c r="DP1040" t="s">
        <v>241</v>
      </c>
      <c r="DQ1040" t="s">
        <v>195</v>
      </c>
      <c r="DR1040" t="s">
        <v>195</v>
      </c>
      <c r="DS1040">
        <v>14609</v>
      </c>
      <c r="DT1040" t="s">
        <v>226</v>
      </c>
      <c r="DU1040">
        <v>5856946418</v>
      </c>
      <c r="DX1040" t="s">
        <v>7384</v>
      </c>
      <c r="DY1040" t="s">
        <v>7385</v>
      </c>
      <c r="ED1040" t="s">
        <v>195</v>
      </c>
      <c r="EG1040" t="s">
        <v>196</v>
      </c>
      <c r="EH1040">
        <v>5856946418</v>
      </c>
      <c r="EM1040" t="s">
        <v>7382</v>
      </c>
      <c r="EP1040" t="s">
        <v>194</v>
      </c>
      <c r="EQ1040" t="s">
        <v>195</v>
      </c>
      <c r="ES1040">
        <v>14609</v>
      </c>
      <c r="ET1040" t="s">
        <v>196</v>
      </c>
      <c r="EU1040">
        <v>5856946418</v>
      </c>
    </row>
    <row r="1041" spans="1:151" x14ac:dyDescent="0.2">
      <c r="A1041">
        <v>26672</v>
      </c>
      <c r="B1041" t="s">
        <v>7386</v>
      </c>
      <c r="C1041" t="s">
        <v>7387</v>
      </c>
      <c r="D1041" t="s">
        <v>7388</v>
      </c>
      <c r="E1041" t="s">
        <v>7389</v>
      </c>
      <c r="F1041" t="s">
        <v>171</v>
      </c>
      <c r="G1041" t="s">
        <v>172</v>
      </c>
      <c r="H1041" s="1">
        <v>36446</v>
      </c>
      <c r="I1041" t="s">
        <v>221</v>
      </c>
      <c r="K1041" t="s">
        <v>882</v>
      </c>
      <c r="L1041" t="s">
        <v>318</v>
      </c>
      <c r="M1041" t="s">
        <v>255</v>
      </c>
      <c r="N1041" t="s">
        <v>1347</v>
      </c>
      <c r="O1041" t="s">
        <v>1348</v>
      </c>
      <c r="P1041" t="s">
        <v>178</v>
      </c>
      <c r="Q1041" t="s">
        <v>172</v>
      </c>
      <c r="S1041">
        <v>31328975</v>
      </c>
      <c r="T1041" t="s">
        <v>196</v>
      </c>
      <c r="W1041" t="s">
        <v>7390</v>
      </c>
      <c r="X1041">
        <v>5187923975</v>
      </c>
      <c r="Y1041" t="s">
        <v>186</v>
      </c>
      <c r="Z1041" t="s">
        <v>282</v>
      </c>
      <c r="AA1041">
        <v>2022</v>
      </c>
      <c r="AB1041">
        <v>2022</v>
      </c>
      <c r="AC1041" t="s">
        <v>2179</v>
      </c>
      <c r="AD1041" t="s">
        <v>172</v>
      </c>
      <c r="AS1041">
        <v>3.86</v>
      </c>
      <c r="AT1041" t="s">
        <v>188</v>
      </c>
      <c r="AU1041" t="s">
        <v>189</v>
      </c>
      <c r="AV1041" t="s">
        <v>190</v>
      </c>
      <c r="AW1041" t="s">
        <v>264</v>
      </c>
      <c r="BM1041" t="s">
        <v>7391</v>
      </c>
      <c r="BN1041" t="s">
        <v>193</v>
      </c>
      <c r="BP1041" t="s">
        <v>194</v>
      </c>
      <c r="BQ1041" t="s">
        <v>195</v>
      </c>
      <c r="BS1041">
        <v>14627</v>
      </c>
      <c r="BT1041" t="s">
        <v>196</v>
      </c>
      <c r="BU1041">
        <v>5187923975</v>
      </c>
      <c r="BZ1041" t="s">
        <v>7392</v>
      </c>
      <c r="CC1041" t="s">
        <v>2575</v>
      </c>
      <c r="CD1041" t="s">
        <v>195</v>
      </c>
      <c r="CF1041">
        <v>128049012</v>
      </c>
      <c r="CG1041" t="s">
        <v>196</v>
      </c>
      <c r="CH1041">
        <v>5187923975</v>
      </c>
      <c r="CM1041" t="s">
        <v>7393</v>
      </c>
      <c r="CP1041" t="s">
        <v>194</v>
      </c>
      <c r="CQ1041" t="s">
        <v>195</v>
      </c>
      <c r="CS1041">
        <v>14627</v>
      </c>
      <c r="CT1041" t="s">
        <v>196</v>
      </c>
      <c r="CU1041">
        <v>5185385250</v>
      </c>
      <c r="ED1041" t="s">
        <v>195</v>
      </c>
      <c r="EG1041" t="s">
        <v>196</v>
      </c>
      <c r="EH1041">
        <v>5187923975</v>
      </c>
      <c r="EM1041" t="s">
        <v>7392</v>
      </c>
      <c r="EP1041" t="s">
        <v>2575</v>
      </c>
      <c r="EQ1041" t="s">
        <v>195</v>
      </c>
      <c r="ES1041">
        <v>128049012</v>
      </c>
      <c r="ET1041" t="s">
        <v>196</v>
      </c>
      <c r="EU1041">
        <v>5187923975</v>
      </c>
    </row>
    <row r="1042" spans="1:151" x14ac:dyDescent="0.2">
      <c r="A1042">
        <v>24296</v>
      </c>
      <c r="B1042" t="s">
        <v>3225</v>
      </c>
      <c r="C1042" t="s">
        <v>7394</v>
      </c>
      <c r="D1042" t="s">
        <v>654</v>
      </c>
      <c r="E1042" t="s">
        <v>7395</v>
      </c>
      <c r="F1042" t="s">
        <v>3199</v>
      </c>
      <c r="G1042" t="s">
        <v>172</v>
      </c>
      <c r="H1042" s="1">
        <v>35418</v>
      </c>
      <c r="I1042" t="s">
        <v>173</v>
      </c>
      <c r="K1042" t="s">
        <v>2176</v>
      </c>
      <c r="M1042" t="s">
        <v>176</v>
      </c>
      <c r="N1042">
        <v>2018</v>
      </c>
      <c r="O1042" t="s">
        <v>612</v>
      </c>
      <c r="P1042" t="s">
        <v>178</v>
      </c>
      <c r="Q1042" t="s">
        <v>172</v>
      </c>
      <c r="S1042">
        <v>29342686</v>
      </c>
      <c r="T1042" t="s">
        <v>196</v>
      </c>
      <c r="W1042" t="s">
        <v>7396</v>
      </c>
      <c r="X1042">
        <v>6107374427</v>
      </c>
      <c r="Y1042" t="s">
        <v>182</v>
      </c>
      <c r="Z1042" t="s">
        <v>183</v>
      </c>
      <c r="AA1042">
        <v>2019</v>
      </c>
      <c r="AB1042">
        <v>2019</v>
      </c>
      <c r="AC1042" t="s">
        <v>208</v>
      </c>
      <c r="AD1042" t="s">
        <v>185</v>
      </c>
      <c r="AM1042" t="s">
        <v>960</v>
      </c>
      <c r="AS1042">
        <v>3.89</v>
      </c>
      <c r="AT1042" t="s">
        <v>188</v>
      </c>
      <c r="AU1042" t="s">
        <v>189</v>
      </c>
      <c r="AV1042" t="s">
        <v>190</v>
      </c>
      <c r="AW1042" t="s">
        <v>264</v>
      </c>
      <c r="BM1042" t="s">
        <v>7397</v>
      </c>
      <c r="BN1042" t="s">
        <v>193</v>
      </c>
      <c r="BP1042" t="s">
        <v>194</v>
      </c>
      <c r="BQ1042" t="s">
        <v>195</v>
      </c>
      <c r="BS1042">
        <v>14627</v>
      </c>
      <c r="BT1042" t="s">
        <v>196</v>
      </c>
      <c r="BU1042">
        <v>2672729844</v>
      </c>
      <c r="BZ1042" t="s">
        <v>7398</v>
      </c>
      <c r="CC1042" t="s">
        <v>7399</v>
      </c>
      <c r="CD1042" t="s">
        <v>650</v>
      </c>
      <c r="CF1042">
        <v>18036</v>
      </c>
      <c r="CG1042" t="s">
        <v>196</v>
      </c>
      <c r="CH1042">
        <v>2672729844</v>
      </c>
      <c r="CM1042" t="s">
        <v>2787</v>
      </c>
      <c r="CP1042" t="s">
        <v>194</v>
      </c>
      <c r="CQ1042" t="s">
        <v>195</v>
      </c>
      <c r="CS1042">
        <v>14611</v>
      </c>
      <c r="CT1042" t="s">
        <v>196</v>
      </c>
      <c r="CU1042">
        <v>2672729844</v>
      </c>
      <c r="ED1042" t="s">
        <v>650</v>
      </c>
      <c r="EG1042" t="s">
        <v>196</v>
      </c>
      <c r="EH1042">
        <v>2672729844</v>
      </c>
      <c r="EM1042" t="s">
        <v>7398</v>
      </c>
      <c r="EP1042" t="s">
        <v>7399</v>
      </c>
      <c r="EQ1042" t="s">
        <v>650</v>
      </c>
      <c r="ES1042">
        <v>18036</v>
      </c>
      <c r="ET1042" t="s">
        <v>196</v>
      </c>
      <c r="EU1042">
        <v>2672729844</v>
      </c>
    </row>
    <row r="1043" spans="1:151" x14ac:dyDescent="0.2">
      <c r="A1043">
        <v>19479</v>
      </c>
      <c r="B1043" t="s">
        <v>7400</v>
      </c>
      <c r="C1043" t="s">
        <v>7401</v>
      </c>
      <c r="D1043" t="s">
        <v>7402</v>
      </c>
      <c r="E1043" t="s">
        <v>7403</v>
      </c>
      <c r="F1043" t="s">
        <v>7404</v>
      </c>
      <c r="G1043" t="s">
        <v>172</v>
      </c>
      <c r="H1043" s="1">
        <v>35265</v>
      </c>
      <c r="I1043" t="s">
        <v>221</v>
      </c>
      <c r="K1043" t="s">
        <v>1078</v>
      </c>
      <c r="L1043" t="s">
        <v>6644</v>
      </c>
      <c r="M1043" t="s">
        <v>176</v>
      </c>
      <c r="N1043">
        <v>2017</v>
      </c>
      <c r="O1043" t="s">
        <v>177</v>
      </c>
      <c r="P1043" t="s">
        <v>178</v>
      </c>
      <c r="Q1043" t="s">
        <v>172</v>
      </c>
      <c r="S1043">
        <v>28776031</v>
      </c>
      <c r="T1043" t="s">
        <v>196</v>
      </c>
      <c r="W1043" t="s">
        <v>7405</v>
      </c>
      <c r="X1043">
        <v>3039056664</v>
      </c>
      <c r="Y1043" t="s">
        <v>186</v>
      </c>
      <c r="Z1043" t="s">
        <v>282</v>
      </c>
      <c r="AA1043">
        <v>2018</v>
      </c>
      <c r="AB1043">
        <v>2018</v>
      </c>
      <c r="AC1043" t="s">
        <v>857</v>
      </c>
      <c r="AD1043" t="s">
        <v>185</v>
      </c>
      <c r="AM1043" t="s">
        <v>636</v>
      </c>
      <c r="AN1043" t="s">
        <v>2261</v>
      </c>
      <c r="AS1043">
        <v>4</v>
      </c>
      <c r="AT1043" t="s">
        <v>188</v>
      </c>
      <c r="AU1043" t="s">
        <v>189</v>
      </c>
      <c r="AV1043" t="s">
        <v>190</v>
      </c>
      <c r="AW1043" t="s">
        <v>237</v>
      </c>
      <c r="BM1043" t="s">
        <v>7406</v>
      </c>
      <c r="BN1043" t="s">
        <v>193</v>
      </c>
      <c r="BP1043" t="s">
        <v>194</v>
      </c>
      <c r="BQ1043" t="s">
        <v>195</v>
      </c>
      <c r="BS1043">
        <v>14627</v>
      </c>
      <c r="BT1043" t="s">
        <v>196</v>
      </c>
      <c r="BU1043">
        <v>3038800277</v>
      </c>
      <c r="BZ1043" t="s">
        <v>7407</v>
      </c>
      <c r="CC1043" t="s">
        <v>7408</v>
      </c>
      <c r="CD1043" t="s">
        <v>2314</v>
      </c>
      <c r="CF1043">
        <v>80230</v>
      </c>
      <c r="CG1043" t="s">
        <v>196</v>
      </c>
      <c r="CH1043">
        <v>3037618842</v>
      </c>
      <c r="CM1043" t="s">
        <v>215</v>
      </c>
      <c r="CP1043" t="s">
        <v>194</v>
      </c>
      <c r="CQ1043" t="s">
        <v>195</v>
      </c>
      <c r="CS1043">
        <v>14611</v>
      </c>
      <c r="CT1043" t="s">
        <v>196</v>
      </c>
      <c r="CU1043">
        <v>3038800277</v>
      </c>
      <c r="ED1043" t="s">
        <v>2314</v>
      </c>
      <c r="EG1043" t="s">
        <v>196</v>
      </c>
      <c r="EH1043">
        <v>3037618842</v>
      </c>
      <c r="EM1043" t="s">
        <v>7407</v>
      </c>
      <c r="EP1043" t="s">
        <v>7408</v>
      </c>
      <c r="EQ1043" t="s">
        <v>2314</v>
      </c>
      <c r="ES1043">
        <v>80230</v>
      </c>
      <c r="ET1043" t="s">
        <v>196</v>
      </c>
      <c r="EU1043">
        <v>3037618842</v>
      </c>
    </row>
    <row r="1044" spans="1:151" x14ac:dyDescent="0.2">
      <c r="A1044">
        <v>13224</v>
      </c>
      <c r="B1044" t="s">
        <v>7400</v>
      </c>
      <c r="C1044" t="s">
        <v>7401</v>
      </c>
      <c r="D1044" t="s">
        <v>7402</v>
      </c>
      <c r="E1044" t="s">
        <v>7403</v>
      </c>
      <c r="F1044" t="s">
        <v>171</v>
      </c>
      <c r="G1044" t="s">
        <v>172</v>
      </c>
      <c r="H1044" s="1">
        <v>35265</v>
      </c>
      <c r="I1044" t="s">
        <v>221</v>
      </c>
      <c r="K1044" t="s">
        <v>222</v>
      </c>
      <c r="L1044" t="s">
        <v>223</v>
      </c>
      <c r="M1044" t="s">
        <v>224</v>
      </c>
      <c r="N1044">
        <v>2015</v>
      </c>
      <c r="O1044" t="s">
        <v>692</v>
      </c>
      <c r="P1044" t="s">
        <v>178</v>
      </c>
      <c r="Q1044" t="s">
        <v>172</v>
      </c>
      <c r="S1044">
        <v>28776031</v>
      </c>
      <c r="T1044" t="s">
        <v>196</v>
      </c>
      <c r="W1044" t="s">
        <v>7405</v>
      </c>
      <c r="X1044">
        <v>3039056664</v>
      </c>
      <c r="Y1044" t="s">
        <v>186</v>
      </c>
      <c r="Z1044" t="s">
        <v>282</v>
      </c>
      <c r="AA1044">
        <v>2018</v>
      </c>
      <c r="AB1044">
        <v>2018</v>
      </c>
      <c r="AC1044" t="s">
        <v>857</v>
      </c>
      <c r="AD1044" t="s">
        <v>185</v>
      </c>
      <c r="AM1044" t="s">
        <v>636</v>
      </c>
      <c r="AN1044" t="s">
        <v>2261</v>
      </c>
      <c r="AS1044">
        <v>4</v>
      </c>
      <c r="AT1044" t="s">
        <v>188</v>
      </c>
      <c r="AU1044" t="s">
        <v>189</v>
      </c>
      <c r="AV1044" t="s">
        <v>190</v>
      </c>
      <c r="AW1044" t="s">
        <v>237</v>
      </c>
      <c r="BM1044" t="s">
        <v>7406</v>
      </c>
      <c r="BN1044" t="s">
        <v>193</v>
      </c>
      <c r="BP1044" t="s">
        <v>194</v>
      </c>
      <c r="BQ1044" t="s">
        <v>195</v>
      </c>
      <c r="BS1044">
        <v>14627</v>
      </c>
      <c r="BT1044" t="s">
        <v>196</v>
      </c>
      <c r="BU1044">
        <v>3038800277</v>
      </c>
      <c r="BZ1044" t="s">
        <v>7407</v>
      </c>
      <c r="CC1044" t="s">
        <v>7408</v>
      </c>
      <c r="CD1044" t="s">
        <v>2314</v>
      </c>
      <c r="CF1044">
        <v>80230</v>
      </c>
      <c r="CG1044" t="s">
        <v>196</v>
      </c>
      <c r="CH1044">
        <v>3037618842</v>
      </c>
      <c r="CM1044" t="s">
        <v>215</v>
      </c>
      <c r="CP1044" t="s">
        <v>194</v>
      </c>
      <c r="CQ1044" t="s">
        <v>195</v>
      </c>
      <c r="CS1044">
        <v>14611</v>
      </c>
      <c r="CT1044" t="s">
        <v>196</v>
      </c>
      <c r="CU1044">
        <v>3038800277</v>
      </c>
      <c r="ED1044" t="s">
        <v>2314</v>
      </c>
      <c r="EG1044" t="s">
        <v>196</v>
      </c>
      <c r="EH1044">
        <v>3037618842</v>
      </c>
      <c r="EM1044" t="s">
        <v>7407</v>
      </c>
      <c r="EP1044" t="s">
        <v>7408</v>
      </c>
      <c r="EQ1044" t="s">
        <v>2314</v>
      </c>
      <c r="ES1044">
        <v>80230</v>
      </c>
      <c r="ET1044" t="s">
        <v>196</v>
      </c>
      <c r="EU1044">
        <v>3037618842</v>
      </c>
    </row>
    <row r="1045" spans="1:151" x14ac:dyDescent="0.2">
      <c r="A1045">
        <v>27024</v>
      </c>
      <c r="B1045" t="s">
        <v>1920</v>
      </c>
      <c r="C1045" t="s">
        <v>7409</v>
      </c>
      <c r="D1045" t="s">
        <v>390</v>
      </c>
      <c r="E1045" t="s">
        <v>7410</v>
      </c>
      <c r="F1045" t="s">
        <v>171</v>
      </c>
      <c r="G1045" t="s">
        <v>172</v>
      </c>
      <c r="H1045" s="1">
        <v>35369</v>
      </c>
      <c r="I1045" t="s">
        <v>173</v>
      </c>
      <c r="K1045" t="s">
        <v>2435</v>
      </c>
      <c r="L1045" t="s">
        <v>2201</v>
      </c>
      <c r="M1045" t="s">
        <v>255</v>
      </c>
      <c r="N1045" t="s">
        <v>1347</v>
      </c>
      <c r="O1045" t="s">
        <v>1348</v>
      </c>
      <c r="P1045" t="s">
        <v>178</v>
      </c>
      <c r="Q1045" t="s">
        <v>172</v>
      </c>
      <c r="S1045">
        <v>29221813</v>
      </c>
      <c r="T1045" t="s">
        <v>196</v>
      </c>
      <c r="W1045" t="s">
        <v>7411</v>
      </c>
      <c r="X1045">
        <v>5089224473</v>
      </c>
      <c r="Y1045" t="s">
        <v>182</v>
      </c>
      <c r="Z1045" t="s">
        <v>183</v>
      </c>
      <c r="AA1045">
        <v>2019</v>
      </c>
      <c r="AB1045">
        <v>2019</v>
      </c>
      <c r="AC1045" t="s">
        <v>752</v>
      </c>
      <c r="AD1045" t="s">
        <v>185</v>
      </c>
      <c r="AM1045" t="s">
        <v>184</v>
      </c>
      <c r="AS1045">
        <v>3.44</v>
      </c>
      <c r="AT1045" t="s">
        <v>188</v>
      </c>
      <c r="AU1045" t="s">
        <v>189</v>
      </c>
      <c r="AV1045" t="s">
        <v>190</v>
      </c>
      <c r="AW1045" t="s">
        <v>264</v>
      </c>
      <c r="BM1045" t="s">
        <v>7412</v>
      </c>
      <c r="BP1045" t="s">
        <v>194</v>
      </c>
      <c r="BQ1045" t="s">
        <v>195</v>
      </c>
      <c r="BS1045">
        <v>14627</v>
      </c>
      <c r="BT1045" t="s">
        <v>196</v>
      </c>
      <c r="BU1045">
        <v>7742766149</v>
      </c>
      <c r="BZ1045" t="s">
        <v>7413</v>
      </c>
      <c r="CC1045" t="s">
        <v>7414</v>
      </c>
      <c r="CD1045" t="s">
        <v>401</v>
      </c>
      <c r="CF1045" t="str">
        <f>"01527"</f>
        <v>01527</v>
      </c>
      <c r="CG1045" t="s">
        <v>196</v>
      </c>
      <c r="CH1045">
        <v>7742766149</v>
      </c>
      <c r="CM1045" t="s">
        <v>1434</v>
      </c>
      <c r="CP1045" t="s">
        <v>194</v>
      </c>
      <c r="CQ1045" t="s">
        <v>195</v>
      </c>
      <c r="CS1045">
        <v>14611</v>
      </c>
      <c r="CT1045" t="s">
        <v>196</v>
      </c>
      <c r="CU1045">
        <v>7742766149</v>
      </c>
      <c r="DM1045" t="s">
        <v>7415</v>
      </c>
      <c r="DP1045" t="s">
        <v>7416</v>
      </c>
      <c r="DQ1045" t="s">
        <v>401</v>
      </c>
      <c r="DR1045" t="s">
        <v>7417</v>
      </c>
      <c r="DS1045" t="str">
        <f>"01527"</f>
        <v>01527</v>
      </c>
      <c r="DT1045" t="s">
        <v>226</v>
      </c>
      <c r="DU1045">
        <v>5088653276</v>
      </c>
      <c r="DW1045">
        <v>5089224473</v>
      </c>
      <c r="DX1045" t="s">
        <v>7418</v>
      </c>
      <c r="DY1045" t="s">
        <v>406</v>
      </c>
      <c r="ED1045" t="s">
        <v>401</v>
      </c>
      <c r="EG1045" t="s">
        <v>196</v>
      </c>
      <c r="EH1045">
        <v>7742766149</v>
      </c>
      <c r="EM1045" t="s">
        <v>7413</v>
      </c>
      <c r="EP1045" t="s">
        <v>7414</v>
      </c>
      <c r="EQ1045" t="s">
        <v>401</v>
      </c>
      <c r="ES1045" t="str">
        <f>"01527"</f>
        <v>01527</v>
      </c>
      <c r="ET1045" t="s">
        <v>196</v>
      </c>
      <c r="EU1045">
        <v>7742766149</v>
      </c>
    </row>
    <row r="1046" spans="1:151" x14ac:dyDescent="0.2">
      <c r="A1046">
        <v>12995</v>
      </c>
      <c r="B1046" t="s">
        <v>7419</v>
      </c>
      <c r="C1046" t="s">
        <v>7420</v>
      </c>
      <c r="E1046" t="s">
        <v>7421</v>
      </c>
      <c r="F1046" t="s">
        <v>171</v>
      </c>
      <c r="G1046" t="s">
        <v>172</v>
      </c>
      <c r="H1046" s="1">
        <v>34579</v>
      </c>
      <c r="I1046" t="s">
        <v>221</v>
      </c>
      <c r="K1046" t="s">
        <v>1326</v>
      </c>
      <c r="L1046" t="s">
        <v>548</v>
      </c>
      <c r="M1046" t="s">
        <v>224</v>
      </c>
      <c r="N1046">
        <v>2015</v>
      </c>
      <c r="O1046" t="s">
        <v>692</v>
      </c>
      <c r="P1046" t="s">
        <v>178</v>
      </c>
      <c r="Q1046" t="s">
        <v>172</v>
      </c>
      <c r="S1046">
        <v>23154551</v>
      </c>
      <c r="T1046" t="s">
        <v>196</v>
      </c>
      <c r="W1046" t="s">
        <v>7422</v>
      </c>
      <c r="X1046">
        <v>5854551685</v>
      </c>
      <c r="Y1046" t="s">
        <v>186</v>
      </c>
      <c r="Z1046" t="s">
        <v>282</v>
      </c>
      <c r="AA1046">
        <v>2016</v>
      </c>
      <c r="AB1046">
        <v>2016</v>
      </c>
      <c r="AC1046" t="s">
        <v>3528</v>
      </c>
      <c r="AD1046" t="s">
        <v>185</v>
      </c>
      <c r="AS1046">
        <v>2.62</v>
      </c>
      <c r="AT1046" t="s">
        <v>188</v>
      </c>
      <c r="AU1046" t="s">
        <v>189</v>
      </c>
      <c r="AV1046" t="s">
        <v>190</v>
      </c>
      <c r="AW1046" t="s">
        <v>237</v>
      </c>
      <c r="BM1046" t="s">
        <v>7423</v>
      </c>
      <c r="BN1046" t="s">
        <v>487</v>
      </c>
      <c r="BP1046" t="s">
        <v>194</v>
      </c>
      <c r="BQ1046" t="s">
        <v>195</v>
      </c>
      <c r="BS1046">
        <v>14627</v>
      </c>
      <c r="BT1046" t="s">
        <v>196</v>
      </c>
      <c r="BU1046">
        <v>5855864379</v>
      </c>
      <c r="BZ1046" t="s">
        <v>7424</v>
      </c>
      <c r="CC1046" t="s">
        <v>1083</v>
      </c>
      <c r="CD1046" t="s">
        <v>195</v>
      </c>
      <c r="CF1046">
        <v>14534</v>
      </c>
      <c r="CG1046" t="s">
        <v>196</v>
      </c>
      <c r="CH1046">
        <v>5854788416</v>
      </c>
      <c r="CM1046" t="s">
        <v>2035</v>
      </c>
      <c r="CN1046" t="s">
        <v>7425</v>
      </c>
      <c r="CP1046" t="s">
        <v>194</v>
      </c>
      <c r="CQ1046" t="s">
        <v>195</v>
      </c>
      <c r="CS1046">
        <v>14627</v>
      </c>
      <c r="CT1046" t="s">
        <v>196</v>
      </c>
      <c r="CU1046">
        <v>5854788416</v>
      </c>
      <c r="EM1046" t="s">
        <v>7424</v>
      </c>
      <c r="EP1046" t="s">
        <v>1083</v>
      </c>
      <c r="EQ1046" t="s">
        <v>195</v>
      </c>
      <c r="ES1046">
        <v>14534</v>
      </c>
      <c r="ET1046" t="s">
        <v>196</v>
      </c>
      <c r="EU1046">
        <v>5854788416</v>
      </c>
    </row>
    <row r="1047" spans="1:151" x14ac:dyDescent="0.2">
      <c r="A1047">
        <v>25149</v>
      </c>
      <c r="B1047" t="s">
        <v>850</v>
      </c>
      <c r="C1047" t="s">
        <v>7420</v>
      </c>
      <c r="D1047" t="s">
        <v>4637</v>
      </c>
      <c r="E1047" t="s">
        <v>7426</v>
      </c>
      <c r="F1047" t="s">
        <v>171</v>
      </c>
      <c r="G1047" t="s">
        <v>172</v>
      </c>
      <c r="H1047" s="1">
        <v>35436</v>
      </c>
      <c r="I1047" t="s">
        <v>221</v>
      </c>
      <c r="K1047" t="s">
        <v>4372</v>
      </c>
      <c r="L1047" t="s">
        <v>1731</v>
      </c>
      <c r="M1047" t="s">
        <v>306</v>
      </c>
      <c r="N1047">
        <v>2018</v>
      </c>
      <c r="O1047" t="s">
        <v>307</v>
      </c>
      <c r="P1047" t="s">
        <v>178</v>
      </c>
      <c r="Q1047" t="s">
        <v>172</v>
      </c>
      <c r="S1047">
        <v>29420506</v>
      </c>
      <c r="T1047" t="s">
        <v>196</v>
      </c>
      <c r="W1047" t="s">
        <v>7427</v>
      </c>
      <c r="X1047">
        <v>5188596113</v>
      </c>
      <c r="Y1047" t="s">
        <v>186</v>
      </c>
      <c r="Z1047" t="s">
        <v>282</v>
      </c>
      <c r="AA1047">
        <v>2019</v>
      </c>
      <c r="AB1047">
        <v>2019</v>
      </c>
      <c r="AC1047" t="s">
        <v>932</v>
      </c>
      <c r="AD1047" t="s">
        <v>185</v>
      </c>
      <c r="AE1047" t="s">
        <v>187</v>
      </c>
      <c r="AS1047">
        <v>3.02</v>
      </c>
      <c r="AT1047" t="s">
        <v>188</v>
      </c>
      <c r="AU1047" t="s">
        <v>189</v>
      </c>
      <c r="AV1047" t="s">
        <v>190</v>
      </c>
      <c r="AW1047" t="s">
        <v>237</v>
      </c>
      <c r="BM1047" t="s">
        <v>7428</v>
      </c>
      <c r="BP1047" t="s">
        <v>194</v>
      </c>
      <c r="BQ1047" t="s">
        <v>195</v>
      </c>
      <c r="BS1047">
        <v>14627</v>
      </c>
      <c r="BT1047" t="s">
        <v>196</v>
      </c>
      <c r="BU1047">
        <v>5189294345</v>
      </c>
      <c r="BZ1047" t="s">
        <v>7429</v>
      </c>
      <c r="CC1047" t="s">
        <v>7430</v>
      </c>
      <c r="CD1047" t="s">
        <v>195</v>
      </c>
      <c r="CF1047">
        <v>12106</v>
      </c>
      <c r="CG1047" t="s">
        <v>196</v>
      </c>
      <c r="CH1047">
        <v>5189294345</v>
      </c>
      <c r="CM1047" t="s">
        <v>7428</v>
      </c>
      <c r="CP1047" t="s">
        <v>194</v>
      </c>
      <c r="CQ1047" t="s">
        <v>195</v>
      </c>
      <c r="CS1047">
        <v>14627</v>
      </c>
      <c r="CT1047" t="s">
        <v>196</v>
      </c>
      <c r="CU1047">
        <v>5189294345</v>
      </c>
      <c r="ED1047" t="s">
        <v>195</v>
      </c>
      <c r="EG1047" t="s">
        <v>196</v>
      </c>
      <c r="EH1047">
        <v>5189294345</v>
      </c>
      <c r="EM1047" t="s">
        <v>7429</v>
      </c>
      <c r="EP1047" t="s">
        <v>7430</v>
      </c>
      <c r="EQ1047" t="s">
        <v>195</v>
      </c>
      <c r="ES1047">
        <v>12106</v>
      </c>
      <c r="ET1047" t="s">
        <v>196</v>
      </c>
      <c r="EU1047">
        <v>5189294345</v>
      </c>
    </row>
    <row r="1048" spans="1:151" x14ac:dyDescent="0.2">
      <c r="A1048">
        <v>12543</v>
      </c>
      <c r="B1048" t="s">
        <v>7431</v>
      </c>
      <c r="C1048" t="s">
        <v>7432</v>
      </c>
      <c r="E1048" t="s">
        <v>7433</v>
      </c>
      <c r="F1048" t="s">
        <v>171</v>
      </c>
      <c r="G1048" t="s">
        <v>172</v>
      </c>
      <c r="H1048" s="1">
        <v>35210</v>
      </c>
      <c r="I1048" t="s">
        <v>173</v>
      </c>
      <c r="K1048" t="s">
        <v>3300</v>
      </c>
      <c r="L1048" t="s">
        <v>577</v>
      </c>
      <c r="M1048" t="s">
        <v>224</v>
      </c>
      <c r="N1048">
        <v>2015</v>
      </c>
      <c r="O1048" t="s">
        <v>692</v>
      </c>
      <c r="P1048" t="s">
        <v>178</v>
      </c>
      <c r="Q1048" t="s">
        <v>172</v>
      </c>
      <c r="S1048">
        <v>28680253</v>
      </c>
      <c r="T1048" t="s">
        <v>179</v>
      </c>
      <c r="U1048" t="s">
        <v>180</v>
      </c>
      <c r="V1048" s="2">
        <v>43455</v>
      </c>
      <c r="W1048" t="s">
        <v>7434</v>
      </c>
      <c r="X1048" t="s">
        <v>7435</v>
      </c>
      <c r="Y1048" t="s">
        <v>186</v>
      </c>
      <c r="Z1048" t="s">
        <v>183</v>
      </c>
      <c r="AA1048">
        <v>2018</v>
      </c>
      <c r="AB1048">
        <v>2018</v>
      </c>
      <c r="AC1048" t="s">
        <v>1786</v>
      </c>
      <c r="AD1048" t="s">
        <v>172</v>
      </c>
      <c r="AS1048">
        <v>3.65</v>
      </c>
      <c r="AT1048" t="s">
        <v>188</v>
      </c>
      <c r="AU1048" t="s">
        <v>189</v>
      </c>
      <c r="AV1048" t="s">
        <v>190</v>
      </c>
      <c r="AW1048" t="s">
        <v>191</v>
      </c>
      <c r="BM1048" t="s">
        <v>7436</v>
      </c>
      <c r="BN1048" t="s">
        <v>487</v>
      </c>
      <c r="BP1048" t="s">
        <v>194</v>
      </c>
      <c r="BQ1048" t="s">
        <v>195</v>
      </c>
      <c r="BS1048">
        <v>14627</v>
      </c>
      <c r="BT1048" t="s">
        <v>196</v>
      </c>
      <c r="BU1048">
        <v>5857290264</v>
      </c>
      <c r="BZ1048" t="s">
        <v>7437</v>
      </c>
      <c r="CA1048" t="s">
        <v>7438</v>
      </c>
      <c r="CC1048" t="s">
        <v>7439</v>
      </c>
      <c r="CF1048">
        <v>215600</v>
      </c>
      <c r="CG1048" t="s">
        <v>179</v>
      </c>
      <c r="CH1048" t="s">
        <v>7440</v>
      </c>
      <c r="CM1048" t="s">
        <v>7441</v>
      </c>
      <c r="CP1048" t="s">
        <v>194</v>
      </c>
      <c r="CQ1048" t="s">
        <v>195</v>
      </c>
      <c r="CS1048">
        <v>14620</v>
      </c>
      <c r="CT1048" t="s">
        <v>196</v>
      </c>
      <c r="CU1048">
        <v>5857290264</v>
      </c>
      <c r="CZ1048" t="s">
        <v>7437</v>
      </c>
      <c r="DA1048" t="s">
        <v>7438</v>
      </c>
      <c r="DC1048" t="s">
        <v>7439</v>
      </c>
      <c r="DF1048">
        <v>215600</v>
      </c>
      <c r="DG1048" t="s">
        <v>179</v>
      </c>
      <c r="DH1048" t="s">
        <v>7440</v>
      </c>
      <c r="EM1048" t="s">
        <v>7437</v>
      </c>
      <c r="EN1048" t="s">
        <v>7438</v>
      </c>
      <c r="EP1048" t="s">
        <v>7439</v>
      </c>
      <c r="ES1048">
        <v>215600</v>
      </c>
      <c r="ET1048" t="s">
        <v>179</v>
      </c>
      <c r="EU1048" t="s">
        <v>7440</v>
      </c>
    </row>
    <row r="1049" spans="1:151" x14ac:dyDescent="0.2">
      <c r="A1049">
        <v>34295</v>
      </c>
      <c r="B1049" t="s">
        <v>7442</v>
      </c>
      <c r="C1049" t="s">
        <v>7443</v>
      </c>
      <c r="E1049" t="s">
        <v>7444</v>
      </c>
      <c r="F1049" t="s">
        <v>171</v>
      </c>
      <c r="I1049" t="s">
        <v>173</v>
      </c>
      <c r="K1049" t="s">
        <v>1377</v>
      </c>
      <c r="L1049" t="s">
        <v>1378</v>
      </c>
      <c r="M1049" t="s">
        <v>306</v>
      </c>
      <c r="N1049">
        <v>2020</v>
      </c>
      <c r="O1049" t="s">
        <v>1379</v>
      </c>
      <c r="P1049" t="s">
        <v>3256</v>
      </c>
      <c r="Q1049" t="s">
        <v>185</v>
      </c>
      <c r="BM1049" t="s">
        <v>7445</v>
      </c>
      <c r="BN1049" t="s">
        <v>7446</v>
      </c>
      <c r="BO1049" t="s">
        <v>7447</v>
      </c>
      <c r="BP1049" t="s">
        <v>5511</v>
      </c>
      <c r="BQ1049" t="s">
        <v>5534</v>
      </c>
      <c r="BR1049" t="s">
        <v>5568</v>
      </c>
      <c r="BS1049">
        <v>210000</v>
      </c>
      <c r="BT1049" t="s">
        <v>1382</v>
      </c>
      <c r="BU1049" t="s">
        <v>7448</v>
      </c>
      <c r="BV1049" t="s">
        <v>5534</v>
      </c>
      <c r="BW1049" t="s">
        <v>7448</v>
      </c>
      <c r="BX1049" t="s">
        <v>7449</v>
      </c>
      <c r="BY1049" t="s">
        <v>7450</v>
      </c>
    </row>
    <row r="1050" spans="1:151" x14ac:dyDescent="0.2">
      <c r="A1050">
        <v>36003</v>
      </c>
      <c r="B1050" t="s">
        <v>7442</v>
      </c>
      <c r="C1050" t="s">
        <v>7443</v>
      </c>
      <c r="E1050" t="s">
        <v>7451</v>
      </c>
      <c r="F1050" t="s">
        <v>171</v>
      </c>
      <c r="H1050" s="1">
        <v>37252</v>
      </c>
      <c r="K1050" t="s">
        <v>1377</v>
      </c>
      <c r="L1050" t="s">
        <v>1378</v>
      </c>
      <c r="M1050" t="s">
        <v>176</v>
      </c>
      <c r="N1050">
        <v>2021</v>
      </c>
      <c r="O1050" t="s">
        <v>3142</v>
      </c>
      <c r="P1050" t="s">
        <v>178</v>
      </c>
      <c r="Q1050" t="s">
        <v>172</v>
      </c>
      <c r="S1050">
        <v>31729000</v>
      </c>
      <c r="T1050" t="s">
        <v>1382</v>
      </c>
      <c r="U1050" t="s">
        <v>424</v>
      </c>
      <c r="Y1050" t="str">
        <f>"01AS"</f>
        <v>01AS</v>
      </c>
      <c r="Z1050" t="s">
        <v>227</v>
      </c>
      <c r="AA1050" t="s">
        <v>833</v>
      </c>
      <c r="AB1050" t="s">
        <v>834</v>
      </c>
      <c r="AC1050" t="s">
        <v>5640</v>
      </c>
      <c r="AD1050" t="s">
        <v>172</v>
      </c>
      <c r="AS1050">
        <v>4</v>
      </c>
      <c r="AT1050" t="s">
        <v>429</v>
      </c>
      <c r="AU1050" t="s">
        <v>472</v>
      </c>
      <c r="AV1050" t="s">
        <v>473</v>
      </c>
      <c r="AW1050" t="s">
        <v>430</v>
      </c>
      <c r="BM1050" t="s">
        <v>7452</v>
      </c>
      <c r="BN1050" t="s">
        <v>239</v>
      </c>
      <c r="BO1050" t="s">
        <v>5511</v>
      </c>
      <c r="BP1050" t="s">
        <v>241</v>
      </c>
      <c r="BQ1050" t="s">
        <v>195</v>
      </c>
      <c r="BS1050">
        <v>14627</v>
      </c>
      <c r="CA1050" t="s">
        <v>7453</v>
      </c>
      <c r="CD1050" t="s">
        <v>195</v>
      </c>
      <c r="CM1050" t="s">
        <v>7454</v>
      </c>
      <c r="CN1050" t="s">
        <v>7453</v>
      </c>
      <c r="CO1050" t="s">
        <v>5511</v>
      </c>
      <c r="CP1050" t="s">
        <v>5511</v>
      </c>
      <c r="CQ1050" t="s">
        <v>3674</v>
      </c>
      <c r="CS1050">
        <v>211131</v>
      </c>
      <c r="CT1050" t="s">
        <v>1382</v>
      </c>
      <c r="CU1050" t="s">
        <v>7455</v>
      </c>
    </row>
    <row r="1051" spans="1:151" x14ac:dyDescent="0.2">
      <c r="A1051">
        <v>14580</v>
      </c>
      <c r="B1051" t="s">
        <v>7456</v>
      </c>
      <c r="C1051" t="s">
        <v>7457</v>
      </c>
      <c r="D1051" t="s">
        <v>7458</v>
      </c>
      <c r="E1051" t="s">
        <v>7459</v>
      </c>
      <c r="F1051" t="s">
        <v>171</v>
      </c>
      <c r="G1051" t="s">
        <v>172</v>
      </c>
      <c r="H1051" s="1">
        <v>35084</v>
      </c>
      <c r="I1051" t="s">
        <v>173</v>
      </c>
      <c r="K1051" t="s">
        <v>304</v>
      </c>
      <c r="L1051" t="s">
        <v>305</v>
      </c>
      <c r="M1051" t="s">
        <v>306</v>
      </c>
      <c r="N1051">
        <v>2016</v>
      </c>
      <c r="O1051" t="s">
        <v>380</v>
      </c>
      <c r="P1051" t="s">
        <v>178</v>
      </c>
      <c r="Q1051" t="s">
        <v>172</v>
      </c>
      <c r="S1051">
        <v>28681038</v>
      </c>
      <c r="T1051" t="s">
        <v>196</v>
      </c>
      <c r="W1051" t="s">
        <v>7460</v>
      </c>
      <c r="X1051">
        <v>5882233755</v>
      </c>
      <c r="Y1051" t="s">
        <v>182</v>
      </c>
      <c r="Z1051" t="s">
        <v>183</v>
      </c>
      <c r="AA1051">
        <v>2018</v>
      </c>
      <c r="AB1051">
        <v>2018</v>
      </c>
      <c r="AC1051" t="s">
        <v>1191</v>
      </c>
      <c r="AD1051" t="s">
        <v>185</v>
      </c>
      <c r="AS1051">
        <v>3.92</v>
      </c>
      <c r="AT1051" t="s">
        <v>188</v>
      </c>
      <c r="AU1051" t="s">
        <v>189</v>
      </c>
      <c r="AV1051" t="s">
        <v>190</v>
      </c>
      <c r="AW1051" t="s">
        <v>264</v>
      </c>
      <c r="BM1051" t="s">
        <v>7461</v>
      </c>
      <c r="BN1051" t="s">
        <v>193</v>
      </c>
      <c r="BP1051" t="s">
        <v>194</v>
      </c>
      <c r="BQ1051" t="s">
        <v>195</v>
      </c>
      <c r="BS1051">
        <v>14627</v>
      </c>
      <c r="BT1051" t="s">
        <v>196</v>
      </c>
      <c r="BU1051">
        <v>5852004089</v>
      </c>
      <c r="BZ1051" t="s">
        <v>7462</v>
      </c>
      <c r="CC1051" t="s">
        <v>2421</v>
      </c>
      <c r="CD1051" t="s">
        <v>195</v>
      </c>
      <c r="CF1051">
        <v>144508937</v>
      </c>
      <c r="CG1051" t="s">
        <v>196</v>
      </c>
      <c r="CH1051">
        <v>5852233755</v>
      </c>
      <c r="CM1051" t="s">
        <v>7463</v>
      </c>
      <c r="CP1051" t="s">
        <v>2421</v>
      </c>
      <c r="CQ1051" t="s">
        <v>195</v>
      </c>
      <c r="CS1051">
        <v>14450</v>
      </c>
      <c r="CT1051" t="s">
        <v>196</v>
      </c>
      <c r="CU1051">
        <v>5852004089</v>
      </c>
      <c r="ED1051" t="s">
        <v>195</v>
      </c>
      <c r="EG1051" t="s">
        <v>196</v>
      </c>
      <c r="EH1051">
        <v>5852233755</v>
      </c>
      <c r="EM1051" t="s">
        <v>7462</v>
      </c>
      <c r="EP1051" t="s">
        <v>2421</v>
      </c>
      <c r="EQ1051" t="s">
        <v>195</v>
      </c>
      <c r="ES1051">
        <v>144508937</v>
      </c>
      <c r="ET1051" t="s">
        <v>196</v>
      </c>
      <c r="EU1051">
        <v>5852233755</v>
      </c>
    </row>
    <row r="1052" spans="1:151" x14ac:dyDescent="0.2">
      <c r="A1052">
        <v>44863</v>
      </c>
      <c r="B1052" t="s">
        <v>2406</v>
      </c>
      <c r="C1052" t="s">
        <v>7464</v>
      </c>
      <c r="D1052" t="s">
        <v>940</v>
      </c>
      <c r="E1052" t="s">
        <v>7465</v>
      </c>
      <c r="F1052" t="s">
        <v>171</v>
      </c>
      <c r="G1052" t="str">
        <f>"0"</f>
        <v>0</v>
      </c>
      <c r="H1052" s="1">
        <v>37971</v>
      </c>
      <c r="I1052" t="s">
        <v>221</v>
      </c>
      <c r="K1052" t="s">
        <v>1829</v>
      </c>
      <c r="M1052" t="s">
        <v>1389</v>
      </c>
      <c r="N1052">
        <v>2024</v>
      </c>
      <c r="O1052" t="s">
        <v>1390</v>
      </c>
      <c r="P1052" t="s">
        <v>509</v>
      </c>
      <c r="Q1052" t="s">
        <v>172</v>
      </c>
      <c r="S1052">
        <v>32309515</v>
      </c>
      <c r="T1052" t="s">
        <v>226</v>
      </c>
      <c r="Y1052" t="str">
        <f>"01AS"</f>
        <v>01AS</v>
      </c>
      <c r="Z1052" t="s">
        <v>227</v>
      </c>
      <c r="AA1052" t="s">
        <v>228</v>
      </c>
      <c r="AB1052" t="s">
        <v>229</v>
      </c>
      <c r="AC1052" t="s">
        <v>1237</v>
      </c>
      <c r="AD1052" t="s">
        <v>185</v>
      </c>
      <c r="AF1052" t="s">
        <v>426</v>
      </c>
      <c r="AG1052" t="s">
        <v>427</v>
      </c>
      <c r="AJ1052" t="s">
        <v>556</v>
      </c>
      <c r="AK1052" t="s">
        <v>185</v>
      </c>
      <c r="AS1052">
        <v>3.06</v>
      </c>
      <c r="AU1052" t="s">
        <v>235</v>
      </c>
      <c r="AV1052" t="s">
        <v>236</v>
      </c>
      <c r="AW1052" t="s">
        <v>952</v>
      </c>
      <c r="BM1052" t="s">
        <v>7466</v>
      </c>
      <c r="BN1052" t="s">
        <v>239</v>
      </c>
      <c r="BO1052" t="s">
        <v>7467</v>
      </c>
      <c r="BP1052" t="s">
        <v>241</v>
      </c>
      <c r="BQ1052" t="s">
        <v>195</v>
      </c>
      <c r="BS1052">
        <v>14627</v>
      </c>
      <c r="BZ1052" t="s">
        <v>242</v>
      </c>
      <c r="CB1052" t="s">
        <v>243</v>
      </c>
      <c r="CD1052" t="s">
        <v>195</v>
      </c>
      <c r="CF1052">
        <v>14642</v>
      </c>
      <c r="CG1052" t="s">
        <v>244</v>
      </c>
      <c r="CM1052" t="s">
        <v>7468</v>
      </c>
      <c r="CO1052" t="s">
        <v>7467</v>
      </c>
      <c r="CP1052" t="s">
        <v>241</v>
      </c>
      <c r="CQ1052" t="s">
        <v>247</v>
      </c>
      <c r="CS1052" t="s">
        <v>7469</v>
      </c>
      <c r="CT1052" t="s">
        <v>244</v>
      </c>
      <c r="CU1052" t="s">
        <v>7470</v>
      </c>
    </row>
    <row r="1053" spans="1:151" x14ac:dyDescent="0.2">
      <c r="A1053">
        <v>42079</v>
      </c>
      <c r="B1053" t="s">
        <v>7471</v>
      </c>
      <c r="C1053" t="s">
        <v>7472</v>
      </c>
      <c r="D1053" t="s">
        <v>940</v>
      </c>
      <c r="E1053" t="s">
        <v>7473</v>
      </c>
      <c r="F1053" t="s">
        <v>171</v>
      </c>
      <c r="G1053" t="str">
        <f>"0"</f>
        <v>0</v>
      </c>
      <c r="H1053" s="1">
        <v>38527</v>
      </c>
      <c r="I1053" t="s">
        <v>173</v>
      </c>
      <c r="K1053" t="s">
        <v>290</v>
      </c>
      <c r="L1053" t="s">
        <v>291</v>
      </c>
      <c r="M1053" t="s">
        <v>205</v>
      </c>
      <c r="N1053">
        <v>2024</v>
      </c>
      <c r="O1053" t="s">
        <v>2271</v>
      </c>
      <c r="P1053" t="s">
        <v>178</v>
      </c>
      <c r="Q1053" t="s">
        <v>172</v>
      </c>
      <c r="S1053">
        <v>32604054</v>
      </c>
      <c r="T1053" t="s">
        <v>226</v>
      </c>
      <c r="Y1053" t="str">
        <f>"01AS"</f>
        <v>01AS</v>
      </c>
      <c r="Z1053" t="s">
        <v>227</v>
      </c>
      <c r="AA1053" t="s">
        <v>833</v>
      </c>
      <c r="AB1053" t="s">
        <v>834</v>
      </c>
      <c r="AC1053" t="s">
        <v>656</v>
      </c>
      <c r="AD1053" t="s">
        <v>172</v>
      </c>
      <c r="AS1053">
        <v>3.98</v>
      </c>
      <c r="AU1053" t="s">
        <v>472</v>
      </c>
      <c r="AV1053" t="s">
        <v>473</v>
      </c>
      <c r="AW1053" t="s">
        <v>264</v>
      </c>
      <c r="BM1053" t="s">
        <v>7474</v>
      </c>
      <c r="BN1053" t="s">
        <v>239</v>
      </c>
      <c r="BO1053" t="s">
        <v>7475</v>
      </c>
      <c r="BP1053" t="s">
        <v>241</v>
      </c>
      <c r="BQ1053" t="s">
        <v>195</v>
      </c>
      <c r="BS1053">
        <v>14627</v>
      </c>
      <c r="BZ1053" t="s">
        <v>3241</v>
      </c>
      <c r="CB1053" t="s">
        <v>267</v>
      </c>
      <c r="CD1053" t="s">
        <v>195</v>
      </c>
      <c r="CF1053">
        <v>14627</v>
      </c>
      <c r="CG1053" t="s">
        <v>244</v>
      </c>
      <c r="CM1053" t="s">
        <v>7476</v>
      </c>
      <c r="CO1053" t="s">
        <v>7475</v>
      </c>
      <c r="CP1053" t="s">
        <v>3022</v>
      </c>
      <c r="CQ1053" t="s">
        <v>247</v>
      </c>
      <c r="CS1053" t="s">
        <v>7477</v>
      </c>
      <c r="CT1053" t="s">
        <v>244</v>
      </c>
      <c r="CU1053" t="s">
        <v>7478</v>
      </c>
    </row>
    <row r="1054" spans="1:151" x14ac:dyDescent="0.2">
      <c r="A1054">
        <v>12661</v>
      </c>
      <c r="B1054" t="s">
        <v>7479</v>
      </c>
      <c r="C1054" t="s">
        <v>7480</v>
      </c>
      <c r="D1054" t="s">
        <v>7481</v>
      </c>
      <c r="E1054" t="s">
        <v>7482</v>
      </c>
      <c r="F1054" t="s">
        <v>7483</v>
      </c>
      <c r="G1054" t="s">
        <v>172</v>
      </c>
      <c r="H1054" s="1">
        <v>34757</v>
      </c>
      <c r="I1054" t="s">
        <v>221</v>
      </c>
      <c r="K1054" t="s">
        <v>2724</v>
      </c>
      <c r="L1054" t="s">
        <v>820</v>
      </c>
      <c r="M1054" t="s">
        <v>306</v>
      </c>
      <c r="N1054">
        <v>2015</v>
      </c>
      <c r="O1054" t="s">
        <v>517</v>
      </c>
      <c r="P1054" t="s">
        <v>178</v>
      </c>
      <c r="Q1054" t="s">
        <v>172</v>
      </c>
      <c r="S1054">
        <v>28299431</v>
      </c>
      <c r="T1054" t="s">
        <v>196</v>
      </c>
      <c r="W1054" t="s">
        <v>7484</v>
      </c>
      <c r="X1054">
        <v>2075923339</v>
      </c>
      <c r="Y1054" t="s">
        <v>186</v>
      </c>
      <c r="Z1054" t="s">
        <v>282</v>
      </c>
      <c r="AA1054">
        <v>2017</v>
      </c>
      <c r="AB1054">
        <v>2017</v>
      </c>
      <c r="AC1054" t="s">
        <v>396</v>
      </c>
      <c r="AD1054" t="s">
        <v>185</v>
      </c>
      <c r="AE1054" t="s">
        <v>1950</v>
      </c>
      <c r="AM1054" t="s">
        <v>412</v>
      </c>
      <c r="AS1054">
        <v>3.53</v>
      </c>
      <c r="AT1054" t="s">
        <v>188</v>
      </c>
      <c r="AU1054" t="s">
        <v>189</v>
      </c>
      <c r="AV1054" t="s">
        <v>190</v>
      </c>
      <c r="AW1054" t="s">
        <v>715</v>
      </c>
      <c r="BM1054" t="s">
        <v>7485</v>
      </c>
      <c r="BN1054" t="s">
        <v>193</v>
      </c>
      <c r="BP1054" t="s">
        <v>194</v>
      </c>
      <c r="BQ1054" t="s">
        <v>195</v>
      </c>
      <c r="BS1054">
        <v>14627</v>
      </c>
      <c r="BT1054" t="s">
        <v>196</v>
      </c>
      <c r="BU1054">
        <v>2075927774</v>
      </c>
      <c r="BZ1054" t="s">
        <v>7486</v>
      </c>
      <c r="CC1054" t="s">
        <v>7487</v>
      </c>
      <c r="CD1054" t="s">
        <v>6135</v>
      </c>
      <c r="CF1054" t="str">
        <f>"043441606"</f>
        <v>043441606</v>
      </c>
      <c r="CG1054" t="s">
        <v>196</v>
      </c>
      <c r="CH1054">
        <v>2075827119</v>
      </c>
      <c r="CM1054" t="s">
        <v>7488</v>
      </c>
      <c r="CN1054" t="s">
        <v>7489</v>
      </c>
      <c r="CP1054" t="s">
        <v>194</v>
      </c>
      <c r="CQ1054" t="s">
        <v>195</v>
      </c>
      <c r="CS1054">
        <v>14611</v>
      </c>
      <c r="CT1054" t="s">
        <v>196</v>
      </c>
      <c r="CU1054">
        <v>2075927774</v>
      </c>
      <c r="DM1054" t="s">
        <v>7490</v>
      </c>
      <c r="DP1054" t="s">
        <v>7491</v>
      </c>
      <c r="DQ1054" t="s">
        <v>6135</v>
      </c>
      <c r="DS1054" t="str">
        <f>"04344"</f>
        <v>04344</v>
      </c>
      <c r="DT1054" t="s">
        <v>226</v>
      </c>
      <c r="DU1054">
        <v>2075923339</v>
      </c>
      <c r="DW1054">
        <v>2072156764</v>
      </c>
      <c r="DX1054" t="s">
        <v>7492</v>
      </c>
      <c r="DY1054" t="s">
        <v>7493</v>
      </c>
      <c r="EM1054" t="s">
        <v>7486</v>
      </c>
      <c r="EP1054" t="s">
        <v>7487</v>
      </c>
      <c r="EQ1054" t="s">
        <v>6135</v>
      </c>
      <c r="ES1054" t="str">
        <f>"043441606"</f>
        <v>043441606</v>
      </c>
      <c r="ET1054" t="s">
        <v>196</v>
      </c>
      <c r="EU1054">
        <v>2075827119</v>
      </c>
    </row>
    <row r="1055" spans="1:151" x14ac:dyDescent="0.2">
      <c r="A1055">
        <v>24213</v>
      </c>
      <c r="B1055" t="s">
        <v>7494</v>
      </c>
      <c r="C1055" t="s">
        <v>7480</v>
      </c>
      <c r="E1055" t="s">
        <v>7495</v>
      </c>
      <c r="F1055" t="s">
        <v>171</v>
      </c>
      <c r="G1055" t="s">
        <v>172</v>
      </c>
      <c r="H1055" s="1">
        <v>35500</v>
      </c>
      <c r="I1055" t="s">
        <v>173</v>
      </c>
      <c r="K1055" t="s">
        <v>7496</v>
      </c>
      <c r="L1055" t="s">
        <v>7497</v>
      </c>
      <c r="M1055" t="s">
        <v>176</v>
      </c>
      <c r="N1055">
        <v>2018</v>
      </c>
      <c r="O1055" t="s">
        <v>612</v>
      </c>
      <c r="P1055" t="s">
        <v>363</v>
      </c>
      <c r="Q1055" t="s">
        <v>172</v>
      </c>
      <c r="S1055">
        <v>30575790</v>
      </c>
      <c r="T1055" t="s">
        <v>196</v>
      </c>
      <c r="W1055" t="s">
        <v>7498</v>
      </c>
      <c r="X1055">
        <v>6073513946</v>
      </c>
      <c r="Y1055" t="s">
        <v>186</v>
      </c>
      <c r="Z1055" t="s">
        <v>282</v>
      </c>
      <c r="AA1055">
        <v>2019</v>
      </c>
      <c r="AB1055">
        <v>2019</v>
      </c>
      <c r="AC1055" t="s">
        <v>2179</v>
      </c>
      <c r="AD1055" t="s">
        <v>172</v>
      </c>
      <c r="AS1055" t="str">
        <f>"0"</f>
        <v>0</v>
      </c>
      <c r="AT1055" t="s">
        <v>188</v>
      </c>
      <c r="AU1055" t="s">
        <v>189</v>
      </c>
      <c r="AV1055" t="s">
        <v>190</v>
      </c>
      <c r="AW1055" t="s">
        <v>264</v>
      </c>
      <c r="BM1055" t="s">
        <v>193</v>
      </c>
      <c r="BN1055" t="s">
        <v>7499</v>
      </c>
      <c r="BP1055" t="s">
        <v>194</v>
      </c>
      <c r="BQ1055" t="s">
        <v>195</v>
      </c>
      <c r="BS1055">
        <v>14627</v>
      </c>
      <c r="BT1055" t="s">
        <v>196</v>
      </c>
      <c r="BU1055">
        <v>6072203294</v>
      </c>
      <c r="BZ1055" t="s">
        <v>7500</v>
      </c>
      <c r="CC1055" t="s">
        <v>7501</v>
      </c>
      <c r="CD1055" t="s">
        <v>195</v>
      </c>
      <c r="CF1055">
        <v>14882</v>
      </c>
      <c r="CG1055" t="s">
        <v>196</v>
      </c>
      <c r="CH1055">
        <v>6072203294</v>
      </c>
      <c r="CM1055" t="s">
        <v>4327</v>
      </c>
      <c r="CN1055" t="s">
        <v>7502</v>
      </c>
      <c r="CP1055" t="s">
        <v>194</v>
      </c>
      <c r="CQ1055" t="s">
        <v>195</v>
      </c>
      <c r="CS1055">
        <v>14627</v>
      </c>
      <c r="CT1055" t="s">
        <v>196</v>
      </c>
      <c r="CU1055">
        <v>6072203294</v>
      </c>
      <c r="EM1055" t="s">
        <v>7500</v>
      </c>
      <c r="EP1055" t="s">
        <v>7501</v>
      </c>
      <c r="EQ1055" t="s">
        <v>195</v>
      </c>
      <c r="ES1055">
        <v>14882</v>
      </c>
      <c r="ET1055" t="s">
        <v>196</v>
      </c>
      <c r="EU1055">
        <v>6072203294</v>
      </c>
    </row>
    <row r="1056" spans="1:151" x14ac:dyDescent="0.2">
      <c r="A1056">
        <v>24214</v>
      </c>
      <c r="B1056" t="s">
        <v>7494</v>
      </c>
      <c r="C1056" t="s">
        <v>7480</v>
      </c>
      <c r="E1056" t="s">
        <v>7495</v>
      </c>
      <c r="F1056" t="s">
        <v>171</v>
      </c>
      <c r="G1056" t="s">
        <v>172</v>
      </c>
      <c r="H1056" s="1">
        <v>35500</v>
      </c>
      <c r="I1056" t="s">
        <v>173</v>
      </c>
      <c r="K1056" t="s">
        <v>1106</v>
      </c>
      <c r="M1056" t="s">
        <v>176</v>
      </c>
      <c r="N1056">
        <v>2018</v>
      </c>
      <c r="O1056" t="s">
        <v>612</v>
      </c>
      <c r="P1056" t="s">
        <v>363</v>
      </c>
      <c r="Q1056" t="s">
        <v>172</v>
      </c>
      <c r="S1056">
        <v>30575790</v>
      </c>
      <c r="T1056" t="s">
        <v>196</v>
      </c>
      <c r="W1056" t="s">
        <v>7498</v>
      </c>
      <c r="X1056">
        <v>6073513946</v>
      </c>
      <c r="Y1056" t="s">
        <v>186</v>
      </c>
      <c r="Z1056" t="s">
        <v>282</v>
      </c>
      <c r="AA1056">
        <v>2019</v>
      </c>
      <c r="AB1056">
        <v>2019</v>
      </c>
      <c r="AC1056" t="s">
        <v>2179</v>
      </c>
      <c r="AD1056" t="s">
        <v>172</v>
      </c>
      <c r="AS1056" t="str">
        <f>"0"</f>
        <v>0</v>
      </c>
      <c r="AT1056" t="s">
        <v>188</v>
      </c>
      <c r="AU1056" t="s">
        <v>189</v>
      </c>
      <c r="AV1056" t="s">
        <v>190</v>
      </c>
      <c r="AW1056" t="s">
        <v>264</v>
      </c>
      <c r="BM1056" t="s">
        <v>193</v>
      </c>
      <c r="BN1056" t="s">
        <v>7499</v>
      </c>
      <c r="BP1056" t="s">
        <v>194</v>
      </c>
      <c r="BQ1056" t="s">
        <v>195</v>
      </c>
      <c r="BS1056">
        <v>14627</v>
      </c>
      <c r="BT1056" t="s">
        <v>196</v>
      </c>
      <c r="BU1056">
        <v>6072203294</v>
      </c>
      <c r="BZ1056" t="s">
        <v>7500</v>
      </c>
      <c r="CC1056" t="s">
        <v>7501</v>
      </c>
      <c r="CD1056" t="s">
        <v>195</v>
      </c>
      <c r="CF1056">
        <v>14882</v>
      </c>
      <c r="CG1056" t="s">
        <v>196</v>
      </c>
      <c r="CH1056">
        <v>6072203294</v>
      </c>
      <c r="CM1056" t="s">
        <v>4327</v>
      </c>
      <c r="CN1056" t="s">
        <v>7502</v>
      </c>
      <c r="CP1056" t="s">
        <v>194</v>
      </c>
      <c r="CQ1056" t="s">
        <v>195</v>
      </c>
      <c r="CS1056">
        <v>14627</v>
      </c>
      <c r="CT1056" t="s">
        <v>196</v>
      </c>
      <c r="CU1056">
        <v>6072203294</v>
      </c>
      <c r="EM1056" t="s">
        <v>7500</v>
      </c>
      <c r="EP1056" t="s">
        <v>7501</v>
      </c>
      <c r="EQ1056" t="s">
        <v>195</v>
      </c>
      <c r="ES1056">
        <v>14882</v>
      </c>
      <c r="ET1056" t="s">
        <v>196</v>
      </c>
      <c r="EU1056">
        <v>6072203294</v>
      </c>
    </row>
    <row r="1057" spans="1:151" x14ac:dyDescent="0.2">
      <c r="A1057">
        <v>39043</v>
      </c>
      <c r="B1057" t="s">
        <v>7503</v>
      </c>
      <c r="C1057" t="s">
        <v>7504</v>
      </c>
      <c r="D1057" t="s">
        <v>2512</v>
      </c>
      <c r="E1057" t="s">
        <v>7505</v>
      </c>
      <c r="F1057" t="s">
        <v>171</v>
      </c>
      <c r="G1057" t="str">
        <f>"0"</f>
        <v>0</v>
      </c>
      <c r="H1057" s="1">
        <v>37606</v>
      </c>
      <c r="I1057" t="s">
        <v>221</v>
      </c>
      <c r="K1057" t="s">
        <v>515</v>
      </c>
      <c r="L1057" t="s">
        <v>516</v>
      </c>
      <c r="M1057" t="s">
        <v>306</v>
      </c>
      <c r="N1057">
        <v>2023</v>
      </c>
      <c r="O1057" t="s">
        <v>908</v>
      </c>
      <c r="P1057" t="s">
        <v>178</v>
      </c>
      <c r="Q1057" t="s">
        <v>172</v>
      </c>
      <c r="S1057">
        <v>31821285</v>
      </c>
      <c r="T1057" t="s">
        <v>226</v>
      </c>
      <c r="Y1057" t="str">
        <f>"04HSEAS"</f>
        <v>04HSEAS</v>
      </c>
      <c r="Z1057" t="s">
        <v>227</v>
      </c>
      <c r="AA1057" t="s">
        <v>320</v>
      </c>
      <c r="AB1057" t="s">
        <v>321</v>
      </c>
      <c r="AC1057" t="s">
        <v>500</v>
      </c>
      <c r="AD1057" t="s">
        <v>185</v>
      </c>
      <c r="AS1057">
        <v>3.27</v>
      </c>
      <c r="AU1057" t="s">
        <v>3009</v>
      </c>
      <c r="AV1057" t="s">
        <v>236</v>
      </c>
      <c r="AW1057" t="s">
        <v>210</v>
      </c>
      <c r="BO1057" t="s">
        <v>7506</v>
      </c>
      <c r="BQ1057" t="s">
        <v>195</v>
      </c>
      <c r="BZ1057" t="s">
        <v>242</v>
      </c>
      <c r="CB1057" t="s">
        <v>243</v>
      </c>
      <c r="CD1057" t="s">
        <v>195</v>
      </c>
      <c r="CF1057">
        <v>14642</v>
      </c>
      <c r="CG1057" t="s">
        <v>244</v>
      </c>
      <c r="CM1057" t="s">
        <v>7507</v>
      </c>
      <c r="CO1057" t="s">
        <v>7506</v>
      </c>
      <c r="CP1057" t="s">
        <v>901</v>
      </c>
      <c r="CQ1057" t="s">
        <v>247</v>
      </c>
      <c r="CS1057">
        <v>14218</v>
      </c>
      <c r="CT1057" t="s">
        <v>244</v>
      </c>
      <c r="CU1057" t="s">
        <v>7508</v>
      </c>
    </row>
    <row r="1058" spans="1:151" x14ac:dyDescent="0.2">
      <c r="A1058">
        <v>20902</v>
      </c>
      <c r="B1058" t="s">
        <v>850</v>
      </c>
      <c r="C1058" t="s">
        <v>7509</v>
      </c>
      <c r="D1058" t="s">
        <v>7510</v>
      </c>
      <c r="E1058" t="s">
        <v>7511</v>
      </c>
      <c r="F1058" t="s">
        <v>171</v>
      </c>
      <c r="G1058" t="str">
        <f>"0"</f>
        <v>0</v>
      </c>
      <c r="K1058" t="s">
        <v>882</v>
      </c>
      <c r="L1058" t="s">
        <v>318</v>
      </c>
      <c r="M1058" t="s">
        <v>255</v>
      </c>
      <c r="N1058">
        <v>2016</v>
      </c>
      <c r="O1058" t="s">
        <v>883</v>
      </c>
      <c r="P1058" t="s">
        <v>178</v>
      </c>
      <c r="Q1058" t="s">
        <v>172</v>
      </c>
      <c r="S1058">
        <v>28680994</v>
      </c>
      <c r="T1058" t="s">
        <v>196</v>
      </c>
      <c r="W1058" t="s">
        <v>7512</v>
      </c>
      <c r="X1058">
        <v>5857544848</v>
      </c>
      <c r="Y1058" t="s">
        <v>186</v>
      </c>
      <c r="Z1058" t="s">
        <v>282</v>
      </c>
      <c r="AA1058">
        <v>2018</v>
      </c>
      <c r="AB1058">
        <v>2018</v>
      </c>
      <c r="AC1058" t="s">
        <v>396</v>
      </c>
      <c r="AD1058" t="s">
        <v>185</v>
      </c>
      <c r="AE1058" t="s">
        <v>395</v>
      </c>
      <c r="AS1058">
        <v>3.51</v>
      </c>
      <c r="AT1058" t="s">
        <v>188</v>
      </c>
      <c r="AU1058" t="s">
        <v>189</v>
      </c>
      <c r="AV1058" t="s">
        <v>190</v>
      </c>
      <c r="AW1058" t="s">
        <v>264</v>
      </c>
      <c r="BM1058" t="s">
        <v>7513</v>
      </c>
      <c r="BP1058" t="s">
        <v>6719</v>
      </c>
      <c r="BQ1058" t="s">
        <v>195</v>
      </c>
      <c r="BS1058">
        <v>14580</v>
      </c>
      <c r="BT1058" t="s">
        <v>196</v>
      </c>
      <c r="BU1058">
        <v>5857544848</v>
      </c>
      <c r="BZ1058" t="s">
        <v>7513</v>
      </c>
      <c r="CC1058" t="s">
        <v>6719</v>
      </c>
      <c r="CD1058" t="s">
        <v>195</v>
      </c>
      <c r="CF1058">
        <v>14580</v>
      </c>
      <c r="CG1058" t="s">
        <v>196</v>
      </c>
      <c r="CH1058">
        <v>5857544848</v>
      </c>
      <c r="CM1058" t="s">
        <v>7513</v>
      </c>
      <c r="CP1058" t="s">
        <v>6719</v>
      </c>
      <c r="CQ1058" t="s">
        <v>195</v>
      </c>
      <c r="CS1058">
        <v>14580</v>
      </c>
      <c r="CT1058" t="s">
        <v>196</v>
      </c>
      <c r="CU1058">
        <v>5857544848</v>
      </c>
      <c r="ED1058" t="s">
        <v>195</v>
      </c>
      <c r="EG1058" t="s">
        <v>196</v>
      </c>
      <c r="EH1058">
        <v>5857544848</v>
      </c>
      <c r="EM1058" t="s">
        <v>7513</v>
      </c>
      <c r="EP1058" t="s">
        <v>6719</v>
      </c>
      <c r="EQ1058" t="s">
        <v>195</v>
      </c>
      <c r="ES1058">
        <v>14580</v>
      </c>
      <c r="ET1058" t="s">
        <v>196</v>
      </c>
      <c r="EU1058">
        <v>5857544848</v>
      </c>
    </row>
    <row r="1059" spans="1:151" x14ac:dyDescent="0.2">
      <c r="A1059">
        <v>16753</v>
      </c>
      <c r="B1059" t="s">
        <v>2416</v>
      </c>
      <c r="C1059" t="s">
        <v>7514</v>
      </c>
      <c r="D1059" t="s">
        <v>7515</v>
      </c>
      <c r="E1059" t="s">
        <v>7516</v>
      </c>
      <c r="F1059" t="s">
        <v>171</v>
      </c>
      <c r="G1059" t="s">
        <v>172</v>
      </c>
      <c r="H1059" s="1">
        <v>34612</v>
      </c>
      <c r="I1059" t="s">
        <v>221</v>
      </c>
      <c r="K1059" t="s">
        <v>1661</v>
      </c>
      <c r="L1059" t="s">
        <v>1257</v>
      </c>
      <c r="M1059" t="s">
        <v>306</v>
      </c>
      <c r="N1059">
        <v>2016</v>
      </c>
      <c r="O1059" t="s">
        <v>380</v>
      </c>
      <c r="P1059" t="s">
        <v>178</v>
      </c>
      <c r="Q1059" t="s">
        <v>172</v>
      </c>
      <c r="R1059" t="s">
        <v>510</v>
      </c>
      <c r="S1059">
        <v>27736562</v>
      </c>
      <c r="BM1059" t="s">
        <v>7517</v>
      </c>
    </row>
    <row r="1060" spans="1:151" x14ac:dyDescent="0.2">
      <c r="A1060">
        <v>14700</v>
      </c>
      <c r="B1060" t="s">
        <v>7518</v>
      </c>
      <c r="C1060" t="s">
        <v>7519</v>
      </c>
      <c r="D1060" t="s">
        <v>7520</v>
      </c>
      <c r="E1060" t="s">
        <v>7521</v>
      </c>
      <c r="F1060" t="s">
        <v>171</v>
      </c>
      <c r="G1060" t="s">
        <v>172</v>
      </c>
      <c r="H1060" s="1">
        <v>33998</v>
      </c>
      <c r="I1060" t="s">
        <v>173</v>
      </c>
      <c r="K1060" t="s">
        <v>304</v>
      </c>
      <c r="L1060" t="s">
        <v>305</v>
      </c>
      <c r="M1060" t="s">
        <v>176</v>
      </c>
      <c r="N1060">
        <v>2016</v>
      </c>
      <c r="O1060" t="s">
        <v>634</v>
      </c>
      <c r="P1060" t="s">
        <v>178</v>
      </c>
      <c r="Q1060" t="s">
        <v>172</v>
      </c>
      <c r="S1060">
        <v>28185857</v>
      </c>
      <c r="T1060" t="s">
        <v>7522</v>
      </c>
      <c r="U1060" t="s">
        <v>180</v>
      </c>
      <c r="V1060" s="2">
        <v>42876</v>
      </c>
      <c r="W1060" t="s">
        <v>7523</v>
      </c>
      <c r="X1060">
        <v>5853549946</v>
      </c>
      <c r="Y1060" t="s">
        <v>182</v>
      </c>
      <c r="Z1060" t="s">
        <v>183</v>
      </c>
      <c r="AA1060">
        <v>2017</v>
      </c>
      <c r="AB1060">
        <v>2017</v>
      </c>
      <c r="AC1060" t="s">
        <v>752</v>
      </c>
      <c r="AD1060" t="s">
        <v>185</v>
      </c>
      <c r="AS1060">
        <v>2.71</v>
      </c>
      <c r="AT1060" t="s">
        <v>188</v>
      </c>
      <c r="AU1060" t="s">
        <v>647</v>
      </c>
      <c r="AV1060" t="s">
        <v>190</v>
      </c>
      <c r="AW1060" t="s">
        <v>191</v>
      </c>
      <c r="BM1060" t="s">
        <v>7524</v>
      </c>
      <c r="BP1060" t="s">
        <v>194</v>
      </c>
      <c r="BQ1060" t="s">
        <v>195</v>
      </c>
      <c r="BS1060">
        <v>14627</v>
      </c>
      <c r="BT1060" t="s">
        <v>196</v>
      </c>
      <c r="BU1060">
        <v>5853549946</v>
      </c>
      <c r="CM1060" t="s">
        <v>7524</v>
      </c>
      <c r="CP1060" t="s">
        <v>194</v>
      </c>
      <c r="CQ1060" t="s">
        <v>195</v>
      </c>
      <c r="CS1060">
        <v>14627</v>
      </c>
      <c r="CT1060" t="s">
        <v>196</v>
      </c>
      <c r="CU1060">
        <v>5853549946</v>
      </c>
    </row>
    <row r="1061" spans="1:151" x14ac:dyDescent="0.2">
      <c r="A1061">
        <v>15730</v>
      </c>
      <c r="B1061" t="s">
        <v>3225</v>
      </c>
      <c r="C1061" t="s">
        <v>7525</v>
      </c>
      <c r="E1061" t="s">
        <v>7526</v>
      </c>
      <c r="F1061" t="s">
        <v>1502</v>
      </c>
      <c r="G1061" t="s">
        <v>172</v>
      </c>
      <c r="H1061" s="1">
        <v>35067</v>
      </c>
      <c r="I1061" t="s">
        <v>173</v>
      </c>
      <c r="K1061" t="s">
        <v>4255</v>
      </c>
      <c r="M1061" t="s">
        <v>224</v>
      </c>
      <c r="N1061">
        <v>2016</v>
      </c>
      <c r="O1061" t="s">
        <v>410</v>
      </c>
      <c r="P1061" t="s">
        <v>178</v>
      </c>
      <c r="Q1061" t="s">
        <v>172</v>
      </c>
      <c r="S1061">
        <v>28677574</v>
      </c>
      <c r="T1061" t="s">
        <v>196</v>
      </c>
      <c r="W1061" t="s">
        <v>7527</v>
      </c>
      <c r="X1061">
        <v>5169388992</v>
      </c>
      <c r="Y1061" t="s">
        <v>186</v>
      </c>
      <c r="Z1061" t="s">
        <v>282</v>
      </c>
      <c r="AA1061">
        <v>2018</v>
      </c>
      <c r="AB1061">
        <v>2018</v>
      </c>
      <c r="AC1061" t="s">
        <v>960</v>
      </c>
      <c r="AD1061" t="s">
        <v>185</v>
      </c>
      <c r="AE1061" t="s">
        <v>1280</v>
      </c>
      <c r="AM1061" t="s">
        <v>6174</v>
      </c>
      <c r="AS1061" t="str">
        <f>"0"</f>
        <v>0</v>
      </c>
      <c r="AT1061" t="s">
        <v>188</v>
      </c>
      <c r="AU1061" t="s">
        <v>189</v>
      </c>
      <c r="AV1061" t="s">
        <v>190</v>
      </c>
      <c r="AW1061" t="s">
        <v>264</v>
      </c>
      <c r="BM1061" t="s">
        <v>7528</v>
      </c>
      <c r="BN1061" t="s">
        <v>193</v>
      </c>
      <c r="BP1061" t="s">
        <v>194</v>
      </c>
      <c r="BQ1061" t="s">
        <v>195</v>
      </c>
      <c r="BS1061">
        <v>14627</v>
      </c>
      <c r="BT1061" t="s">
        <v>196</v>
      </c>
      <c r="BU1061">
        <v>5164748599</v>
      </c>
      <c r="BZ1061" t="s">
        <v>7529</v>
      </c>
      <c r="CC1061" t="s">
        <v>7530</v>
      </c>
      <c r="CD1061" t="s">
        <v>195</v>
      </c>
      <c r="CF1061">
        <v>11803</v>
      </c>
      <c r="CG1061" t="s">
        <v>196</v>
      </c>
      <c r="CH1061">
        <v>5169388992</v>
      </c>
      <c r="CM1061" t="s">
        <v>2124</v>
      </c>
      <c r="CP1061" t="s">
        <v>194</v>
      </c>
      <c r="CQ1061" t="s">
        <v>195</v>
      </c>
      <c r="CS1061">
        <v>14627</v>
      </c>
      <c r="CT1061" t="s">
        <v>196</v>
      </c>
      <c r="CU1061">
        <v>5164748599</v>
      </c>
      <c r="EM1061" t="s">
        <v>7529</v>
      </c>
      <c r="EP1061" t="s">
        <v>7530</v>
      </c>
      <c r="EQ1061" t="s">
        <v>195</v>
      </c>
      <c r="ES1061">
        <v>11803</v>
      </c>
      <c r="ET1061" t="s">
        <v>196</v>
      </c>
      <c r="EU1061">
        <v>5169388992</v>
      </c>
    </row>
    <row r="1062" spans="1:151" x14ac:dyDescent="0.2">
      <c r="A1062">
        <v>19002</v>
      </c>
      <c r="B1062" t="s">
        <v>7531</v>
      </c>
      <c r="C1062" t="s">
        <v>7532</v>
      </c>
      <c r="E1062" t="s">
        <v>7533</v>
      </c>
      <c r="F1062" t="s">
        <v>171</v>
      </c>
      <c r="G1062" t="s">
        <v>172</v>
      </c>
      <c r="H1062" s="1">
        <v>34647</v>
      </c>
      <c r="I1062" t="s">
        <v>221</v>
      </c>
      <c r="K1062" t="s">
        <v>675</v>
      </c>
      <c r="L1062" t="s">
        <v>676</v>
      </c>
      <c r="M1062" t="s">
        <v>306</v>
      </c>
      <c r="N1062">
        <v>2016</v>
      </c>
      <c r="O1062" t="s">
        <v>380</v>
      </c>
      <c r="P1062" t="s">
        <v>178</v>
      </c>
      <c r="Q1062" t="s">
        <v>172</v>
      </c>
      <c r="S1062">
        <v>28260639</v>
      </c>
      <c r="T1062" t="s">
        <v>196</v>
      </c>
      <c r="W1062" t="s">
        <v>7534</v>
      </c>
      <c r="X1062">
        <v>9738512176</v>
      </c>
      <c r="Y1062" t="s">
        <v>186</v>
      </c>
      <c r="Z1062" t="s">
        <v>282</v>
      </c>
      <c r="AA1062">
        <v>2017</v>
      </c>
      <c r="AB1062">
        <v>2017</v>
      </c>
      <c r="AC1062" t="s">
        <v>1280</v>
      </c>
      <c r="AD1062" t="s">
        <v>185</v>
      </c>
      <c r="AS1062">
        <v>2.91</v>
      </c>
      <c r="AT1062" t="s">
        <v>188</v>
      </c>
      <c r="AU1062" t="s">
        <v>189</v>
      </c>
      <c r="AV1062" t="s">
        <v>190</v>
      </c>
      <c r="AW1062" t="s">
        <v>715</v>
      </c>
      <c r="BM1062" t="s">
        <v>7535</v>
      </c>
      <c r="BN1062" t="s">
        <v>193</v>
      </c>
      <c r="BP1062" t="s">
        <v>194</v>
      </c>
      <c r="BQ1062" t="s">
        <v>195</v>
      </c>
      <c r="BS1062">
        <v>14627</v>
      </c>
      <c r="BT1062" t="s">
        <v>196</v>
      </c>
      <c r="BU1062">
        <v>9736325235</v>
      </c>
      <c r="BZ1062" t="s">
        <v>7536</v>
      </c>
      <c r="CC1062" t="s">
        <v>7537</v>
      </c>
      <c r="CD1062" t="s">
        <v>1150</v>
      </c>
      <c r="CF1062" t="str">
        <f>"07013"</f>
        <v>07013</v>
      </c>
      <c r="CG1062" t="s">
        <v>196</v>
      </c>
      <c r="CH1062">
        <v>9736325235</v>
      </c>
      <c r="CM1062" t="s">
        <v>7538</v>
      </c>
      <c r="CP1062" t="s">
        <v>194</v>
      </c>
      <c r="CQ1062" t="s">
        <v>195</v>
      </c>
      <c r="CS1062">
        <v>14627</v>
      </c>
      <c r="CT1062" t="s">
        <v>196</v>
      </c>
      <c r="CU1062">
        <v>9736325235</v>
      </c>
      <c r="EM1062" t="s">
        <v>7536</v>
      </c>
      <c r="EP1062" t="s">
        <v>7537</v>
      </c>
      <c r="EQ1062" t="s">
        <v>1150</v>
      </c>
      <c r="ES1062" t="str">
        <f>"07013"</f>
        <v>07013</v>
      </c>
      <c r="ET1062" t="s">
        <v>196</v>
      </c>
      <c r="EU1062">
        <v>9736325235</v>
      </c>
    </row>
    <row r="1063" spans="1:151" x14ac:dyDescent="0.2">
      <c r="A1063">
        <v>25385</v>
      </c>
      <c r="B1063" t="s">
        <v>7539</v>
      </c>
      <c r="C1063" t="s">
        <v>7532</v>
      </c>
      <c r="E1063" t="s">
        <v>7540</v>
      </c>
      <c r="F1063" t="s">
        <v>171</v>
      </c>
      <c r="K1063" t="s">
        <v>769</v>
      </c>
      <c r="L1063" t="s">
        <v>770</v>
      </c>
      <c r="M1063" t="s">
        <v>176</v>
      </c>
      <c r="N1063">
        <v>2017</v>
      </c>
      <c r="O1063" t="s">
        <v>177</v>
      </c>
      <c r="P1063" t="s">
        <v>178</v>
      </c>
      <c r="Q1063" t="s">
        <v>172</v>
      </c>
    </row>
    <row r="1064" spans="1:151" x14ac:dyDescent="0.2">
      <c r="A1064">
        <v>14527</v>
      </c>
      <c r="B1064" t="s">
        <v>7541</v>
      </c>
      <c r="C1064" t="s">
        <v>7542</v>
      </c>
      <c r="E1064" t="s">
        <v>7543</v>
      </c>
      <c r="F1064" t="s">
        <v>171</v>
      </c>
      <c r="G1064" t="s">
        <v>172</v>
      </c>
      <c r="H1064" s="1">
        <v>35047</v>
      </c>
      <c r="I1064" t="s">
        <v>173</v>
      </c>
      <c r="K1064" t="s">
        <v>515</v>
      </c>
      <c r="L1064" t="s">
        <v>516</v>
      </c>
      <c r="M1064" t="s">
        <v>176</v>
      </c>
      <c r="N1064">
        <v>2016</v>
      </c>
      <c r="O1064" t="s">
        <v>634</v>
      </c>
      <c r="P1064" t="s">
        <v>178</v>
      </c>
      <c r="Q1064" t="s">
        <v>172</v>
      </c>
      <c r="S1064">
        <v>28304050</v>
      </c>
      <c r="T1064" t="s">
        <v>196</v>
      </c>
      <c r="W1064" t="s">
        <v>7544</v>
      </c>
      <c r="X1064">
        <v>5857667928</v>
      </c>
      <c r="Y1064" t="s">
        <v>182</v>
      </c>
      <c r="Z1064" t="s">
        <v>183</v>
      </c>
      <c r="AA1064">
        <v>2017</v>
      </c>
      <c r="AB1064">
        <v>2017</v>
      </c>
      <c r="AC1064" t="s">
        <v>293</v>
      </c>
      <c r="AD1064" t="s">
        <v>185</v>
      </c>
      <c r="AM1064" t="s">
        <v>1307</v>
      </c>
      <c r="AS1064">
        <v>3.29</v>
      </c>
      <c r="AT1064" t="s">
        <v>188</v>
      </c>
      <c r="AU1064" t="s">
        <v>189</v>
      </c>
      <c r="AV1064" t="s">
        <v>190</v>
      </c>
      <c r="AW1064" t="s">
        <v>715</v>
      </c>
      <c r="BM1064" t="s">
        <v>7545</v>
      </c>
      <c r="BN1064" t="s">
        <v>193</v>
      </c>
      <c r="BP1064" t="s">
        <v>194</v>
      </c>
      <c r="BQ1064" t="s">
        <v>195</v>
      </c>
      <c r="BS1064">
        <v>14627</v>
      </c>
      <c r="BT1064" t="s">
        <v>196</v>
      </c>
      <c r="BU1064">
        <v>7324295471</v>
      </c>
      <c r="BZ1064" t="s">
        <v>7546</v>
      </c>
      <c r="CC1064" t="s">
        <v>7547</v>
      </c>
      <c r="CD1064" t="s">
        <v>1648</v>
      </c>
      <c r="CF1064">
        <v>60601</v>
      </c>
      <c r="CG1064" t="s">
        <v>196</v>
      </c>
      <c r="CH1064">
        <v>7323199359</v>
      </c>
      <c r="CM1064" t="s">
        <v>7548</v>
      </c>
      <c r="CP1064" t="s">
        <v>194</v>
      </c>
      <c r="CQ1064" t="s">
        <v>195</v>
      </c>
      <c r="CS1064">
        <v>14619</v>
      </c>
      <c r="CT1064" t="s">
        <v>196</v>
      </c>
      <c r="CU1064">
        <v>7324295471</v>
      </c>
      <c r="EM1064" t="s">
        <v>7546</v>
      </c>
      <c r="EP1064" t="s">
        <v>7547</v>
      </c>
      <c r="EQ1064" t="s">
        <v>1648</v>
      </c>
      <c r="ES1064">
        <v>60601</v>
      </c>
      <c r="ET1064" t="s">
        <v>196</v>
      </c>
      <c r="EU1064">
        <v>7323199359</v>
      </c>
    </row>
    <row r="1065" spans="1:151" x14ac:dyDescent="0.2">
      <c r="A1065">
        <v>24439</v>
      </c>
      <c r="B1065" t="s">
        <v>7549</v>
      </c>
      <c r="C1065" t="s">
        <v>7550</v>
      </c>
      <c r="D1065" t="s">
        <v>917</v>
      </c>
      <c r="E1065" t="s">
        <v>7551</v>
      </c>
      <c r="F1065" t="s">
        <v>171</v>
      </c>
      <c r="H1065" s="1">
        <v>35622</v>
      </c>
      <c r="I1065" t="s">
        <v>221</v>
      </c>
      <c r="K1065" t="s">
        <v>515</v>
      </c>
      <c r="L1065" t="s">
        <v>516</v>
      </c>
      <c r="M1065" t="s">
        <v>176</v>
      </c>
      <c r="N1065">
        <v>2018</v>
      </c>
      <c r="O1065" t="s">
        <v>612</v>
      </c>
      <c r="P1065" t="s">
        <v>178</v>
      </c>
      <c r="Q1065" t="s">
        <v>172</v>
      </c>
      <c r="S1065">
        <v>29252718</v>
      </c>
      <c r="T1065" t="s">
        <v>196</v>
      </c>
      <c r="W1065" t="s">
        <v>7552</v>
      </c>
      <c r="X1065">
        <v>9082957933</v>
      </c>
      <c r="Y1065" t="s">
        <v>182</v>
      </c>
      <c r="Z1065" t="s">
        <v>282</v>
      </c>
      <c r="AA1065">
        <v>2019</v>
      </c>
      <c r="AB1065">
        <v>2019</v>
      </c>
      <c r="AC1065" t="s">
        <v>208</v>
      </c>
      <c r="AD1065" t="s">
        <v>185</v>
      </c>
      <c r="AF1065" t="s">
        <v>186</v>
      </c>
      <c r="AG1065" t="s">
        <v>183</v>
      </c>
      <c r="AH1065">
        <v>2019</v>
      </c>
      <c r="AI1065">
        <v>2019</v>
      </c>
      <c r="AJ1065" t="s">
        <v>1127</v>
      </c>
      <c r="AK1065" t="s">
        <v>185</v>
      </c>
      <c r="AS1065">
        <v>3.51</v>
      </c>
      <c r="AT1065" t="s">
        <v>188</v>
      </c>
      <c r="AU1065" t="s">
        <v>189</v>
      </c>
      <c r="AV1065" t="s">
        <v>190</v>
      </c>
      <c r="AW1065" t="s">
        <v>264</v>
      </c>
      <c r="BM1065" t="s">
        <v>193</v>
      </c>
      <c r="BN1065" t="s">
        <v>7553</v>
      </c>
      <c r="BP1065" t="s">
        <v>194</v>
      </c>
      <c r="BQ1065" t="s">
        <v>195</v>
      </c>
      <c r="BS1065">
        <v>14627</v>
      </c>
      <c r="BT1065" t="s">
        <v>196</v>
      </c>
      <c r="BU1065">
        <v>9082398798</v>
      </c>
      <c r="BZ1065" t="s">
        <v>7554</v>
      </c>
      <c r="CC1065" t="s">
        <v>7555</v>
      </c>
      <c r="CD1065" t="s">
        <v>401</v>
      </c>
      <c r="CF1065" t="str">
        <f>"02025"</f>
        <v>02025</v>
      </c>
      <c r="CG1065" t="s">
        <v>196</v>
      </c>
      <c r="CH1065">
        <v>7813830236</v>
      </c>
      <c r="CM1065" t="s">
        <v>2035</v>
      </c>
      <c r="CN1065" t="s">
        <v>215</v>
      </c>
      <c r="CP1065" t="s">
        <v>194</v>
      </c>
      <c r="CQ1065" t="s">
        <v>195</v>
      </c>
      <c r="CS1065">
        <v>14611</v>
      </c>
      <c r="CT1065" t="s">
        <v>196</v>
      </c>
      <c r="CU1065">
        <v>9082398798</v>
      </c>
      <c r="ED1065" t="s">
        <v>401</v>
      </c>
      <c r="EG1065" t="s">
        <v>196</v>
      </c>
      <c r="EH1065">
        <v>7813830236</v>
      </c>
      <c r="EM1065" t="s">
        <v>7554</v>
      </c>
      <c r="EP1065" t="s">
        <v>7555</v>
      </c>
      <c r="EQ1065" t="s">
        <v>401</v>
      </c>
      <c r="ES1065" t="str">
        <f>"02025"</f>
        <v>02025</v>
      </c>
      <c r="ET1065" t="s">
        <v>196</v>
      </c>
      <c r="EU1065">
        <v>7813830236</v>
      </c>
    </row>
    <row r="1066" spans="1:151" x14ac:dyDescent="0.2">
      <c r="A1066">
        <v>26648</v>
      </c>
      <c r="B1066" t="s">
        <v>2661</v>
      </c>
      <c r="C1066" t="s">
        <v>7556</v>
      </c>
      <c r="D1066" t="s">
        <v>6807</v>
      </c>
      <c r="E1066" t="s">
        <v>7557</v>
      </c>
      <c r="F1066" t="s">
        <v>171</v>
      </c>
      <c r="G1066" t="s">
        <v>172</v>
      </c>
      <c r="H1066" s="1">
        <v>36098</v>
      </c>
      <c r="I1066" t="s">
        <v>173</v>
      </c>
      <c r="K1066" t="s">
        <v>1961</v>
      </c>
      <c r="L1066" t="s">
        <v>2552</v>
      </c>
      <c r="M1066" t="s">
        <v>176</v>
      </c>
      <c r="N1066">
        <v>2019</v>
      </c>
      <c r="O1066" t="s">
        <v>482</v>
      </c>
      <c r="P1066" t="s">
        <v>178</v>
      </c>
      <c r="Q1066" t="s">
        <v>172</v>
      </c>
      <c r="S1066">
        <v>30008748</v>
      </c>
      <c r="T1066" t="s">
        <v>196</v>
      </c>
      <c r="W1066" t="s">
        <v>7558</v>
      </c>
      <c r="X1066">
        <v>4109415075</v>
      </c>
      <c r="Y1066" t="s">
        <v>186</v>
      </c>
      <c r="Z1066" t="s">
        <v>282</v>
      </c>
      <c r="AA1066">
        <v>2020</v>
      </c>
      <c r="AB1066">
        <v>2020</v>
      </c>
      <c r="AC1066" t="s">
        <v>1280</v>
      </c>
      <c r="AD1066" t="s">
        <v>172</v>
      </c>
      <c r="AS1066">
        <v>3.1</v>
      </c>
      <c r="AT1066" t="s">
        <v>188</v>
      </c>
      <c r="AU1066" t="s">
        <v>189</v>
      </c>
      <c r="AV1066" t="s">
        <v>190</v>
      </c>
      <c r="AW1066" t="s">
        <v>264</v>
      </c>
      <c r="BM1066" t="s">
        <v>7559</v>
      </c>
      <c r="BN1066" t="s">
        <v>193</v>
      </c>
      <c r="BP1066" t="s">
        <v>194</v>
      </c>
      <c r="BQ1066" t="s">
        <v>195</v>
      </c>
      <c r="BS1066">
        <v>14627</v>
      </c>
      <c r="BT1066" t="s">
        <v>196</v>
      </c>
      <c r="BU1066">
        <v>4432798261</v>
      </c>
      <c r="BZ1066" t="s">
        <v>7560</v>
      </c>
      <c r="CC1066" t="s">
        <v>7561</v>
      </c>
      <c r="CD1066" t="s">
        <v>849</v>
      </c>
      <c r="CF1066">
        <v>21047</v>
      </c>
      <c r="CG1066" t="s">
        <v>196</v>
      </c>
      <c r="CH1066">
        <v>4432798261</v>
      </c>
      <c r="CM1066" t="s">
        <v>1434</v>
      </c>
      <c r="CP1066" t="s">
        <v>194</v>
      </c>
      <c r="CQ1066" t="s">
        <v>195</v>
      </c>
      <c r="CS1066">
        <v>14611</v>
      </c>
      <c r="CT1066" t="s">
        <v>196</v>
      </c>
      <c r="CU1066">
        <v>4432798261</v>
      </c>
      <c r="ED1066" t="s">
        <v>849</v>
      </c>
      <c r="EG1066" t="s">
        <v>196</v>
      </c>
      <c r="EH1066">
        <v>4432798261</v>
      </c>
      <c r="EM1066" t="s">
        <v>7560</v>
      </c>
      <c r="EP1066" t="s">
        <v>7561</v>
      </c>
      <c r="EQ1066" t="s">
        <v>849</v>
      </c>
      <c r="ES1066">
        <v>21047</v>
      </c>
      <c r="ET1066" t="s">
        <v>196</v>
      </c>
      <c r="EU1066">
        <v>4432798261</v>
      </c>
    </row>
    <row r="1067" spans="1:151" x14ac:dyDescent="0.2">
      <c r="A1067">
        <v>45362</v>
      </c>
      <c r="B1067" t="s">
        <v>1456</v>
      </c>
      <c r="C1067" t="s">
        <v>7562</v>
      </c>
      <c r="D1067" t="s">
        <v>7563</v>
      </c>
      <c r="E1067" t="s">
        <v>7564</v>
      </c>
      <c r="F1067" t="s">
        <v>171</v>
      </c>
      <c r="G1067" t="str">
        <f>"0"</f>
        <v>0</v>
      </c>
      <c r="H1067" s="1">
        <v>38073</v>
      </c>
      <c r="I1067" t="s">
        <v>173</v>
      </c>
      <c r="K1067" t="s">
        <v>1157</v>
      </c>
      <c r="L1067" t="s">
        <v>1158</v>
      </c>
      <c r="M1067" t="s">
        <v>205</v>
      </c>
      <c r="N1067">
        <v>2025</v>
      </c>
      <c r="O1067" t="s">
        <v>1159</v>
      </c>
      <c r="P1067" t="s">
        <v>178</v>
      </c>
      <c r="Q1067" t="s">
        <v>172</v>
      </c>
      <c r="S1067">
        <v>32343762</v>
      </c>
      <c r="T1067" t="s">
        <v>226</v>
      </c>
      <c r="Y1067" t="str">
        <f>"01AS"</f>
        <v>01AS</v>
      </c>
      <c r="Z1067" t="s">
        <v>499</v>
      </c>
      <c r="AA1067" t="s">
        <v>320</v>
      </c>
      <c r="AB1067" t="s">
        <v>321</v>
      </c>
      <c r="AC1067" t="s">
        <v>821</v>
      </c>
      <c r="AD1067" t="s">
        <v>185</v>
      </c>
      <c r="AS1067">
        <v>3.11</v>
      </c>
      <c r="AU1067" t="s">
        <v>472</v>
      </c>
      <c r="AV1067" t="s">
        <v>473</v>
      </c>
      <c r="AW1067" t="s">
        <v>264</v>
      </c>
      <c r="BM1067" t="s">
        <v>7565</v>
      </c>
      <c r="BN1067" t="s">
        <v>239</v>
      </c>
      <c r="BO1067" t="s">
        <v>7566</v>
      </c>
      <c r="BP1067" t="s">
        <v>241</v>
      </c>
      <c r="BQ1067" t="s">
        <v>195</v>
      </c>
      <c r="BS1067">
        <v>14627</v>
      </c>
      <c r="CD1067" t="s">
        <v>195</v>
      </c>
      <c r="CM1067" t="s">
        <v>7567</v>
      </c>
      <c r="CO1067" t="s">
        <v>7566</v>
      </c>
      <c r="CP1067" t="s">
        <v>7568</v>
      </c>
      <c r="CQ1067" t="s">
        <v>247</v>
      </c>
      <c r="CS1067" t="s">
        <v>7569</v>
      </c>
      <c r="CT1067" t="s">
        <v>244</v>
      </c>
      <c r="CU1067" t="s">
        <v>7570</v>
      </c>
    </row>
    <row r="1068" spans="1:151" x14ac:dyDescent="0.2">
      <c r="A1068">
        <v>45456</v>
      </c>
      <c r="B1068" t="s">
        <v>1456</v>
      </c>
      <c r="C1068" t="s">
        <v>7562</v>
      </c>
      <c r="D1068" t="s">
        <v>7563</v>
      </c>
      <c r="E1068" t="s">
        <v>7564</v>
      </c>
      <c r="F1068" t="s">
        <v>171</v>
      </c>
      <c r="G1068" t="str">
        <f>"0"</f>
        <v>0</v>
      </c>
      <c r="H1068" s="1">
        <v>38073</v>
      </c>
      <c r="I1068" t="s">
        <v>173</v>
      </c>
      <c r="K1068" t="s">
        <v>726</v>
      </c>
      <c r="L1068" t="s">
        <v>727</v>
      </c>
      <c r="M1068" t="s">
        <v>224</v>
      </c>
      <c r="N1068">
        <v>2025</v>
      </c>
      <c r="O1068" t="s">
        <v>528</v>
      </c>
      <c r="P1068" t="s">
        <v>178</v>
      </c>
      <c r="Q1068" t="s">
        <v>172</v>
      </c>
      <c r="S1068">
        <v>32343762</v>
      </c>
      <c r="T1068" t="s">
        <v>226</v>
      </c>
      <c r="Y1068" t="str">
        <f>"01AS"</f>
        <v>01AS</v>
      </c>
      <c r="Z1068" t="s">
        <v>499</v>
      </c>
      <c r="AA1068" t="s">
        <v>320</v>
      </c>
      <c r="AB1068" t="s">
        <v>321</v>
      </c>
      <c r="AC1068" t="s">
        <v>821</v>
      </c>
      <c r="AD1068" t="s">
        <v>185</v>
      </c>
      <c r="AS1068">
        <v>3.11</v>
      </c>
      <c r="AU1068" t="s">
        <v>472</v>
      </c>
      <c r="AV1068" t="s">
        <v>473</v>
      </c>
      <c r="AW1068" t="s">
        <v>264</v>
      </c>
      <c r="BM1068" t="s">
        <v>7565</v>
      </c>
      <c r="BN1068" t="s">
        <v>239</v>
      </c>
      <c r="BO1068" t="s">
        <v>7566</v>
      </c>
      <c r="BP1068" t="s">
        <v>241</v>
      </c>
      <c r="BQ1068" t="s">
        <v>195</v>
      </c>
      <c r="BS1068">
        <v>14627</v>
      </c>
      <c r="CD1068" t="s">
        <v>195</v>
      </c>
      <c r="CM1068" t="s">
        <v>7567</v>
      </c>
      <c r="CO1068" t="s">
        <v>7566</v>
      </c>
      <c r="CP1068" t="s">
        <v>7568</v>
      </c>
      <c r="CQ1068" t="s">
        <v>247</v>
      </c>
      <c r="CS1068" t="s">
        <v>7569</v>
      </c>
      <c r="CT1068" t="s">
        <v>244</v>
      </c>
      <c r="CU1068" t="s">
        <v>7570</v>
      </c>
    </row>
    <row r="1069" spans="1:151" x14ac:dyDescent="0.2">
      <c r="A1069">
        <v>14631</v>
      </c>
      <c r="B1069" t="s">
        <v>4822</v>
      </c>
      <c r="C1069" t="s">
        <v>7571</v>
      </c>
      <c r="D1069" t="s">
        <v>3216</v>
      </c>
      <c r="E1069" t="s">
        <v>7572</v>
      </c>
      <c r="F1069" t="s">
        <v>171</v>
      </c>
      <c r="G1069" t="s">
        <v>172</v>
      </c>
      <c r="H1069" s="1">
        <v>34775</v>
      </c>
      <c r="I1069" t="s">
        <v>173</v>
      </c>
      <c r="K1069" t="s">
        <v>304</v>
      </c>
      <c r="L1069" t="s">
        <v>305</v>
      </c>
      <c r="M1069" t="s">
        <v>306</v>
      </c>
      <c r="N1069">
        <v>2016</v>
      </c>
      <c r="O1069" t="s">
        <v>380</v>
      </c>
      <c r="P1069" t="s">
        <v>178</v>
      </c>
      <c r="Q1069" t="s">
        <v>172</v>
      </c>
      <c r="S1069">
        <v>28232216</v>
      </c>
      <c r="T1069" t="s">
        <v>196</v>
      </c>
      <c r="W1069" t="s">
        <v>7573</v>
      </c>
      <c r="X1069">
        <v>4402252072</v>
      </c>
      <c r="Y1069" t="s">
        <v>186</v>
      </c>
      <c r="Z1069" t="s">
        <v>282</v>
      </c>
      <c r="AA1069">
        <v>2017</v>
      </c>
      <c r="AB1069">
        <v>2017</v>
      </c>
      <c r="AC1069" t="s">
        <v>382</v>
      </c>
      <c r="AD1069" t="s">
        <v>185</v>
      </c>
      <c r="AM1069" t="s">
        <v>187</v>
      </c>
      <c r="AS1069">
        <v>3.07</v>
      </c>
      <c r="AT1069" t="s">
        <v>188</v>
      </c>
      <c r="AU1069" t="s">
        <v>189</v>
      </c>
      <c r="AV1069" t="s">
        <v>190</v>
      </c>
      <c r="AW1069" t="s">
        <v>237</v>
      </c>
      <c r="BM1069" t="s">
        <v>7574</v>
      </c>
      <c r="BN1069" t="s">
        <v>193</v>
      </c>
      <c r="BP1069" t="s">
        <v>194</v>
      </c>
      <c r="BQ1069" t="s">
        <v>195</v>
      </c>
      <c r="BS1069">
        <v>14627</v>
      </c>
      <c r="BT1069" t="s">
        <v>196</v>
      </c>
      <c r="BU1069">
        <v>4403719374</v>
      </c>
      <c r="BZ1069" t="s">
        <v>7575</v>
      </c>
      <c r="CC1069" t="s">
        <v>7576</v>
      </c>
      <c r="CD1069" t="s">
        <v>1414</v>
      </c>
      <c r="CF1069">
        <v>44039</v>
      </c>
      <c r="CG1069" t="s">
        <v>196</v>
      </c>
      <c r="CH1069">
        <v>4402252071</v>
      </c>
      <c r="CM1069" t="s">
        <v>7577</v>
      </c>
      <c r="CN1069" t="s">
        <v>7578</v>
      </c>
      <c r="CP1069" t="s">
        <v>194</v>
      </c>
      <c r="CQ1069" t="s">
        <v>195</v>
      </c>
      <c r="CS1069">
        <v>14627</v>
      </c>
      <c r="CT1069" t="s">
        <v>196</v>
      </c>
      <c r="CU1069">
        <v>4403719374</v>
      </c>
      <c r="EM1069" t="s">
        <v>7575</v>
      </c>
      <c r="EP1069" t="s">
        <v>7576</v>
      </c>
      <c r="EQ1069" t="s">
        <v>1414</v>
      </c>
      <c r="ES1069">
        <v>44039</v>
      </c>
      <c r="ET1069" t="s">
        <v>196</v>
      </c>
      <c r="EU1069">
        <v>4402252071</v>
      </c>
    </row>
    <row r="1070" spans="1:151" x14ac:dyDescent="0.2">
      <c r="A1070">
        <v>46363</v>
      </c>
      <c r="B1070" t="s">
        <v>7579</v>
      </c>
      <c r="C1070" t="s">
        <v>7580</v>
      </c>
      <c r="D1070" t="s">
        <v>880</v>
      </c>
      <c r="E1070" t="s">
        <v>1213</v>
      </c>
      <c r="F1070" t="s">
        <v>7581</v>
      </c>
      <c r="G1070" t="str">
        <f>"0"</f>
        <v>0</v>
      </c>
      <c r="H1070" s="1">
        <v>38287</v>
      </c>
      <c r="I1070" t="s">
        <v>173</v>
      </c>
      <c r="K1070" t="s">
        <v>3285</v>
      </c>
      <c r="M1070" t="s">
        <v>176</v>
      </c>
      <c r="N1070">
        <v>2026</v>
      </c>
      <c r="O1070" t="s">
        <v>508</v>
      </c>
      <c r="P1070" t="s">
        <v>509</v>
      </c>
      <c r="Q1070" t="s">
        <v>172</v>
      </c>
      <c r="R1070" t="s">
        <v>510</v>
      </c>
      <c r="S1070">
        <v>32607314</v>
      </c>
      <c r="BM1070" t="s">
        <v>2635</v>
      </c>
    </row>
    <row r="1071" spans="1:151" x14ac:dyDescent="0.2">
      <c r="A1071">
        <v>46724</v>
      </c>
      <c r="B1071" t="s">
        <v>7579</v>
      </c>
      <c r="C1071" t="s">
        <v>7580</v>
      </c>
      <c r="D1071" t="s">
        <v>880</v>
      </c>
      <c r="E1071" t="s">
        <v>1213</v>
      </c>
      <c r="F1071" t="s">
        <v>171</v>
      </c>
      <c r="G1071" t="str">
        <f>"0"</f>
        <v>0</v>
      </c>
      <c r="H1071" s="1">
        <v>38287</v>
      </c>
      <c r="I1071" t="s">
        <v>173</v>
      </c>
      <c r="K1071" t="s">
        <v>7582</v>
      </c>
      <c r="M1071" t="s">
        <v>176</v>
      </c>
      <c r="N1071">
        <v>2026</v>
      </c>
      <c r="O1071" t="s">
        <v>508</v>
      </c>
      <c r="P1071" t="s">
        <v>509</v>
      </c>
      <c r="Q1071" t="s">
        <v>172</v>
      </c>
      <c r="R1071" t="s">
        <v>510</v>
      </c>
      <c r="S1071">
        <v>32607314</v>
      </c>
      <c r="BM1071" t="s">
        <v>2635</v>
      </c>
    </row>
    <row r="1072" spans="1:151" x14ac:dyDescent="0.2">
      <c r="A1072">
        <v>45441</v>
      </c>
      <c r="B1072" t="s">
        <v>7579</v>
      </c>
      <c r="C1072" t="s">
        <v>7580</v>
      </c>
      <c r="D1072" t="s">
        <v>880</v>
      </c>
      <c r="E1072" t="s">
        <v>1213</v>
      </c>
      <c r="F1072" t="s">
        <v>171</v>
      </c>
      <c r="G1072" t="str">
        <f>"0"</f>
        <v>0</v>
      </c>
      <c r="H1072" s="1">
        <v>38287</v>
      </c>
      <c r="I1072" t="s">
        <v>173</v>
      </c>
      <c r="K1072" t="s">
        <v>222</v>
      </c>
      <c r="L1072" t="s">
        <v>223</v>
      </c>
      <c r="M1072" t="s">
        <v>224</v>
      </c>
      <c r="N1072">
        <v>2025</v>
      </c>
      <c r="O1072" t="s">
        <v>528</v>
      </c>
      <c r="P1072" t="s">
        <v>178</v>
      </c>
      <c r="Q1072" t="s">
        <v>172</v>
      </c>
      <c r="R1072" t="s">
        <v>510</v>
      </c>
      <c r="S1072">
        <v>32607314</v>
      </c>
      <c r="BM1072" t="s">
        <v>2635</v>
      </c>
    </row>
    <row r="1073" spans="1:151" x14ac:dyDescent="0.2">
      <c r="A1073">
        <v>18937</v>
      </c>
      <c r="B1073" t="s">
        <v>7583</v>
      </c>
      <c r="C1073" t="s">
        <v>7584</v>
      </c>
      <c r="E1073" t="s">
        <v>7585</v>
      </c>
      <c r="F1073" t="s">
        <v>7586</v>
      </c>
      <c r="H1073" s="1">
        <v>34659</v>
      </c>
      <c r="I1073" t="s">
        <v>173</v>
      </c>
      <c r="K1073" t="s">
        <v>439</v>
      </c>
      <c r="L1073" t="s">
        <v>175</v>
      </c>
      <c r="M1073" t="s">
        <v>224</v>
      </c>
      <c r="N1073">
        <v>2016</v>
      </c>
      <c r="O1073" t="s">
        <v>410</v>
      </c>
      <c r="P1073" t="s">
        <v>178</v>
      </c>
      <c r="Q1073" t="s">
        <v>172</v>
      </c>
      <c r="R1073" t="s">
        <v>510</v>
      </c>
      <c r="S1073">
        <v>27710661</v>
      </c>
      <c r="BM1073" t="s">
        <v>7587</v>
      </c>
    </row>
    <row r="1074" spans="1:151" x14ac:dyDescent="0.2">
      <c r="A1074">
        <v>25932</v>
      </c>
      <c r="B1074" t="s">
        <v>7583</v>
      </c>
      <c r="C1074" t="s">
        <v>7584</v>
      </c>
      <c r="E1074" t="s">
        <v>7585</v>
      </c>
      <c r="F1074" t="s">
        <v>171</v>
      </c>
      <c r="H1074" s="1">
        <v>34659</v>
      </c>
      <c r="I1074" t="s">
        <v>173</v>
      </c>
      <c r="K1074" t="s">
        <v>1024</v>
      </c>
      <c r="M1074" t="s">
        <v>306</v>
      </c>
      <c r="N1074">
        <v>2014</v>
      </c>
      <c r="O1074" t="s">
        <v>591</v>
      </c>
      <c r="P1074" t="s">
        <v>178</v>
      </c>
      <c r="Q1074" t="s">
        <v>172</v>
      </c>
      <c r="R1074" t="s">
        <v>510</v>
      </c>
      <c r="S1074">
        <v>27710661</v>
      </c>
      <c r="BM1074" t="s">
        <v>7587</v>
      </c>
    </row>
    <row r="1075" spans="1:151" x14ac:dyDescent="0.2">
      <c r="A1075">
        <v>28435</v>
      </c>
      <c r="B1075" t="s">
        <v>3597</v>
      </c>
      <c r="C1075" t="s">
        <v>7588</v>
      </c>
      <c r="D1075" t="s">
        <v>7589</v>
      </c>
      <c r="E1075" t="s">
        <v>7590</v>
      </c>
      <c r="F1075" t="s">
        <v>171</v>
      </c>
      <c r="G1075" t="s">
        <v>172</v>
      </c>
      <c r="H1075" s="1">
        <v>36455</v>
      </c>
      <c r="I1075" t="s">
        <v>221</v>
      </c>
      <c r="K1075" t="s">
        <v>5139</v>
      </c>
      <c r="L1075" t="s">
        <v>633</v>
      </c>
      <c r="M1075" t="s">
        <v>176</v>
      </c>
      <c r="N1075">
        <v>2020</v>
      </c>
      <c r="O1075" t="s">
        <v>978</v>
      </c>
      <c r="P1075" t="s">
        <v>979</v>
      </c>
      <c r="Q1075" t="s">
        <v>172</v>
      </c>
      <c r="S1075">
        <v>30699502</v>
      </c>
      <c r="T1075" t="s">
        <v>226</v>
      </c>
      <c r="Y1075" t="str">
        <f>"01AS"</f>
        <v>01AS</v>
      </c>
      <c r="Z1075" t="s">
        <v>227</v>
      </c>
      <c r="AA1075" t="s">
        <v>320</v>
      </c>
      <c r="AB1075" t="s">
        <v>321</v>
      </c>
      <c r="AC1075" t="s">
        <v>1451</v>
      </c>
      <c r="AD1075" t="s">
        <v>185</v>
      </c>
      <c r="AE1075" t="s">
        <v>231</v>
      </c>
      <c r="AS1075">
        <v>3.19</v>
      </c>
      <c r="AU1075" t="s">
        <v>235</v>
      </c>
      <c r="AV1075" t="s">
        <v>236</v>
      </c>
      <c r="AW1075" t="s">
        <v>294</v>
      </c>
      <c r="BM1075" t="s">
        <v>7591</v>
      </c>
      <c r="BN1075" t="s">
        <v>239</v>
      </c>
      <c r="BO1075" t="s">
        <v>7592</v>
      </c>
      <c r="BP1075" t="s">
        <v>241</v>
      </c>
      <c r="BQ1075" t="s">
        <v>195</v>
      </c>
      <c r="BS1075">
        <v>14627</v>
      </c>
      <c r="CD1075" t="s">
        <v>195</v>
      </c>
      <c r="CM1075" t="s">
        <v>7593</v>
      </c>
      <c r="CO1075" t="s">
        <v>7592</v>
      </c>
      <c r="CP1075" t="s">
        <v>4493</v>
      </c>
      <c r="CQ1075" t="s">
        <v>247</v>
      </c>
      <c r="CS1075" t="s">
        <v>7594</v>
      </c>
      <c r="CT1075" t="s">
        <v>244</v>
      </c>
      <c r="CU1075" t="s">
        <v>7595</v>
      </c>
    </row>
    <row r="1076" spans="1:151" x14ac:dyDescent="0.2">
      <c r="A1076">
        <v>38673</v>
      </c>
      <c r="B1076" t="s">
        <v>5839</v>
      </c>
      <c r="C1076" t="s">
        <v>7596</v>
      </c>
      <c r="E1076" t="s">
        <v>7597</v>
      </c>
      <c r="F1076" t="s">
        <v>171</v>
      </c>
      <c r="G1076" t="str">
        <f>"0"</f>
        <v>0</v>
      </c>
      <c r="H1076" s="1">
        <v>35015</v>
      </c>
      <c r="I1076" t="s">
        <v>173</v>
      </c>
      <c r="K1076" t="s">
        <v>769</v>
      </c>
      <c r="L1076" t="s">
        <v>2777</v>
      </c>
      <c r="M1076" t="s">
        <v>176</v>
      </c>
      <c r="N1076">
        <v>2023</v>
      </c>
      <c r="O1076" t="s">
        <v>1048</v>
      </c>
      <c r="P1076" t="s">
        <v>178</v>
      </c>
      <c r="Q1076" t="s">
        <v>172</v>
      </c>
      <c r="S1076">
        <v>32171327</v>
      </c>
      <c r="T1076" t="s">
        <v>226</v>
      </c>
      <c r="Y1076" t="str">
        <f>"02SBS"</f>
        <v>02SBS</v>
      </c>
      <c r="Z1076" t="s">
        <v>258</v>
      </c>
      <c r="AA1076" t="s">
        <v>260</v>
      </c>
      <c r="AC1076" t="s">
        <v>7598</v>
      </c>
      <c r="AD1076" t="s">
        <v>185</v>
      </c>
      <c r="AS1076">
        <v>3.54</v>
      </c>
      <c r="AU1076" t="s">
        <v>3009</v>
      </c>
      <c r="AV1076" t="s">
        <v>236</v>
      </c>
      <c r="AW1076" t="s">
        <v>264</v>
      </c>
      <c r="BO1076" t="s">
        <v>7599</v>
      </c>
      <c r="BQ1076" t="s">
        <v>195</v>
      </c>
      <c r="CD1076" t="s">
        <v>195</v>
      </c>
      <c r="CM1076" t="s">
        <v>7600</v>
      </c>
      <c r="CO1076" t="s">
        <v>7599</v>
      </c>
      <c r="CP1076" t="s">
        <v>241</v>
      </c>
      <c r="CQ1076" t="s">
        <v>247</v>
      </c>
      <c r="CS1076" t="s">
        <v>7601</v>
      </c>
      <c r="CT1076" t="s">
        <v>244</v>
      </c>
      <c r="CU1076" t="s">
        <v>7602</v>
      </c>
    </row>
    <row r="1077" spans="1:151" x14ac:dyDescent="0.2">
      <c r="A1077">
        <v>44929</v>
      </c>
      <c r="B1077" t="s">
        <v>7603</v>
      </c>
      <c r="C1077" t="s">
        <v>7604</v>
      </c>
      <c r="E1077" t="s">
        <v>7605</v>
      </c>
      <c r="F1077" t="s">
        <v>7212</v>
      </c>
      <c r="G1077" t="str">
        <f>"0"</f>
        <v>0</v>
      </c>
      <c r="H1077" s="1">
        <v>38278</v>
      </c>
      <c r="I1077" t="s">
        <v>221</v>
      </c>
      <c r="K1077" t="s">
        <v>304</v>
      </c>
      <c r="L1077" t="s">
        <v>305</v>
      </c>
      <c r="M1077" t="s">
        <v>176</v>
      </c>
      <c r="N1077">
        <v>2025</v>
      </c>
      <c r="O1077" t="s">
        <v>677</v>
      </c>
      <c r="P1077" t="s">
        <v>178</v>
      </c>
      <c r="Q1077" t="s">
        <v>172</v>
      </c>
      <c r="S1077">
        <v>32364521</v>
      </c>
      <c r="T1077" t="s">
        <v>423</v>
      </c>
      <c r="U1077" t="s">
        <v>712</v>
      </c>
      <c r="Y1077" t="str">
        <f>"01AS"</f>
        <v>01AS</v>
      </c>
      <c r="Z1077" t="s">
        <v>227</v>
      </c>
      <c r="AA1077" t="s">
        <v>320</v>
      </c>
      <c r="AB1077" t="s">
        <v>321</v>
      </c>
      <c r="AC1077" t="s">
        <v>1237</v>
      </c>
      <c r="AD1077" t="s">
        <v>185</v>
      </c>
      <c r="AE1077" t="s">
        <v>678</v>
      </c>
      <c r="AS1077">
        <v>3.55</v>
      </c>
      <c r="AU1077" t="s">
        <v>472</v>
      </c>
      <c r="AV1077" t="s">
        <v>473</v>
      </c>
      <c r="AW1077" t="s">
        <v>715</v>
      </c>
      <c r="BM1077" t="s">
        <v>7606</v>
      </c>
      <c r="BN1077" t="s">
        <v>239</v>
      </c>
      <c r="BO1077" t="s">
        <v>7607</v>
      </c>
      <c r="BP1077" t="s">
        <v>241</v>
      </c>
      <c r="BQ1077" t="s">
        <v>195</v>
      </c>
      <c r="BS1077">
        <v>14627</v>
      </c>
      <c r="CD1077" t="s">
        <v>195</v>
      </c>
      <c r="CM1077" t="s">
        <v>7608</v>
      </c>
      <c r="CO1077" t="s">
        <v>7607</v>
      </c>
      <c r="CP1077" t="s">
        <v>7609</v>
      </c>
      <c r="CQ1077" t="s">
        <v>571</v>
      </c>
      <c r="CS1077">
        <v>18337</v>
      </c>
      <c r="CT1077" t="s">
        <v>244</v>
      </c>
      <c r="CU1077" t="s">
        <v>7610</v>
      </c>
    </row>
    <row r="1078" spans="1:151" x14ac:dyDescent="0.2">
      <c r="A1078">
        <v>29928</v>
      </c>
      <c r="B1078" t="s">
        <v>7611</v>
      </c>
      <c r="C1078" t="s">
        <v>7612</v>
      </c>
      <c r="E1078" t="s">
        <v>7613</v>
      </c>
      <c r="F1078" t="s">
        <v>171</v>
      </c>
      <c r="G1078" t="s">
        <v>172</v>
      </c>
      <c r="H1078" s="1">
        <v>35332</v>
      </c>
      <c r="I1078" t="s">
        <v>173</v>
      </c>
      <c r="K1078" t="s">
        <v>3377</v>
      </c>
      <c r="L1078" t="s">
        <v>3378</v>
      </c>
      <c r="M1078" t="s">
        <v>224</v>
      </c>
      <c r="N1078">
        <v>2019</v>
      </c>
      <c r="O1078" t="s">
        <v>279</v>
      </c>
      <c r="P1078" t="s">
        <v>178</v>
      </c>
      <c r="Q1078" t="s">
        <v>172</v>
      </c>
      <c r="S1078">
        <v>29911448</v>
      </c>
      <c r="T1078" t="s">
        <v>7614</v>
      </c>
      <c r="U1078" t="s">
        <v>180</v>
      </c>
      <c r="V1078" s="2">
        <v>43968</v>
      </c>
      <c r="W1078" t="s">
        <v>7615</v>
      </c>
      <c r="X1078">
        <v>264818304102</v>
      </c>
      <c r="Y1078" t="s">
        <v>186</v>
      </c>
      <c r="Z1078" t="s">
        <v>183</v>
      </c>
      <c r="AA1078">
        <v>2020</v>
      </c>
      <c r="AB1078">
        <v>2020</v>
      </c>
      <c r="AC1078" t="s">
        <v>293</v>
      </c>
      <c r="AD1078" t="s">
        <v>172</v>
      </c>
      <c r="AS1078">
        <v>4</v>
      </c>
      <c r="AT1078" t="s">
        <v>188</v>
      </c>
      <c r="AU1078" t="s">
        <v>189</v>
      </c>
      <c r="AV1078" t="s">
        <v>190</v>
      </c>
      <c r="AW1078" t="s">
        <v>191</v>
      </c>
      <c r="AX1078" t="s">
        <v>7616</v>
      </c>
      <c r="BM1078" t="s">
        <v>7617</v>
      </c>
      <c r="BN1078" t="s">
        <v>193</v>
      </c>
      <c r="BP1078" t="s">
        <v>194</v>
      </c>
      <c r="BQ1078" t="s">
        <v>195</v>
      </c>
      <c r="BS1078">
        <v>14627</v>
      </c>
      <c r="BT1078" t="s">
        <v>196</v>
      </c>
      <c r="BU1078">
        <v>5852816899</v>
      </c>
      <c r="CM1078" t="s">
        <v>215</v>
      </c>
      <c r="CP1078" t="s">
        <v>194</v>
      </c>
      <c r="CQ1078" t="s">
        <v>195</v>
      </c>
      <c r="CS1078">
        <v>14611</v>
      </c>
      <c r="CT1078" t="s">
        <v>196</v>
      </c>
      <c r="CU1078">
        <v>5852816899</v>
      </c>
      <c r="DM1078" t="s">
        <v>7618</v>
      </c>
      <c r="DP1078" t="s">
        <v>7619</v>
      </c>
      <c r="DR1078" t="s">
        <v>7619</v>
      </c>
      <c r="DT1078" t="s">
        <v>7620</v>
      </c>
      <c r="DW1078" t="s">
        <v>7621</v>
      </c>
      <c r="DX1078" t="s">
        <v>7622</v>
      </c>
      <c r="DY1078" t="s">
        <v>7623</v>
      </c>
    </row>
    <row r="1079" spans="1:151" x14ac:dyDescent="0.2">
      <c r="A1079">
        <v>33929</v>
      </c>
      <c r="B1079" t="s">
        <v>7624</v>
      </c>
      <c r="C1079" t="s">
        <v>7625</v>
      </c>
      <c r="E1079" t="s">
        <v>7626</v>
      </c>
      <c r="F1079" t="s">
        <v>171</v>
      </c>
      <c r="G1079" t="s">
        <v>172</v>
      </c>
      <c r="H1079" s="1">
        <v>36733</v>
      </c>
      <c r="I1079" t="s">
        <v>221</v>
      </c>
      <c r="K1079" t="s">
        <v>1377</v>
      </c>
      <c r="L1079" t="s">
        <v>1378</v>
      </c>
      <c r="M1079" t="s">
        <v>306</v>
      </c>
      <c r="N1079">
        <v>2020</v>
      </c>
      <c r="O1079" t="s">
        <v>1379</v>
      </c>
      <c r="P1079" t="s">
        <v>3256</v>
      </c>
      <c r="Q1079" t="s">
        <v>172</v>
      </c>
      <c r="S1079">
        <v>31709347</v>
      </c>
      <c r="T1079" t="s">
        <v>1382</v>
      </c>
      <c r="U1079" t="s">
        <v>424</v>
      </c>
      <c r="Y1079" t="str">
        <f>"01AS"</f>
        <v>01AS</v>
      </c>
      <c r="Z1079" t="s">
        <v>227</v>
      </c>
      <c r="AA1079" t="s">
        <v>833</v>
      </c>
      <c r="AB1079" t="s">
        <v>834</v>
      </c>
      <c r="AC1079" t="s">
        <v>2003</v>
      </c>
      <c r="AD1079" t="s">
        <v>172</v>
      </c>
      <c r="AS1079">
        <v>3.7</v>
      </c>
      <c r="AU1079" t="s">
        <v>235</v>
      </c>
      <c r="AV1079" t="s">
        <v>236</v>
      </c>
      <c r="AW1079" t="s">
        <v>430</v>
      </c>
      <c r="BM1079" t="s">
        <v>7627</v>
      </c>
      <c r="BN1079" t="s">
        <v>239</v>
      </c>
      <c r="BP1079" t="s">
        <v>241</v>
      </c>
      <c r="BQ1079" t="s">
        <v>195</v>
      </c>
      <c r="BS1079">
        <v>14627</v>
      </c>
      <c r="CD1079" t="s">
        <v>195</v>
      </c>
      <c r="CU1079" t="s">
        <v>7628</v>
      </c>
    </row>
    <row r="1080" spans="1:151" x14ac:dyDescent="0.2">
      <c r="A1080">
        <v>40509</v>
      </c>
      <c r="B1080" t="s">
        <v>7629</v>
      </c>
      <c r="C1080" t="s">
        <v>1208</v>
      </c>
      <c r="E1080" t="s">
        <v>7630</v>
      </c>
      <c r="F1080" t="s">
        <v>171</v>
      </c>
      <c r="G1080" t="str">
        <f>"0"</f>
        <v>0</v>
      </c>
      <c r="H1080" s="1">
        <v>37467</v>
      </c>
      <c r="I1080" t="s">
        <v>221</v>
      </c>
      <c r="K1080" t="s">
        <v>687</v>
      </c>
      <c r="L1080" t="s">
        <v>633</v>
      </c>
      <c r="M1080" t="s">
        <v>1389</v>
      </c>
      <c r="N1080">
        <v>2023</v>
      </c>
      <c r="O1080" t="s">
        <v>2628</v>
      </c>
      <c r="P1080" t="s">
        <v>178</v>
      </c>
      <c r="Q1080" t="s">
        <v>172</v>
      </c>
      <c r="S1080">
        <v>31727068</v>
      </c>
      <c r="T1080" t="s">
        <v>1382</v>
      </c>
      <c r="U1080" t="s">
        <v>424</v>
      </c>
      <c r="Y1080" t="str">
        <f>"04HSEAS"</f>
        <v>04HSEAS</v>
      </c>
      <c r="Z1080" t="s">
        <v>499</v>
      </c>
      <c r="AA1080" t="s">
        <v>320</v>
      </c>
      <c r="AB1080" t="s">
        <v>321</v>
      </c>
      <c r="AC1080" t="s">
        <v>535</v>
      </c>
      <c r="AD1080" t="s">
        <v>185</v>
      </c>
      <c r="AF1080" t="s">
        <v>426</v>
      </c>
      <c r="AG1080" t="s">
        <v>729</v>
      </c>
      <c r="AJ1080" t="s">
        <v>425</v>
      </c>
      <c r="AK1080" t="s">
        <v>185</v>
      </c>
      <c r="AS1080">
        <v>3.82</v>
      </c>
      <c r="AU1080" t="s">
        <v>472</v>
      </c>
      <c r="AV1080" t="s">
        <v>473</v>
      </c>
      <c r="AW1080" t="s">
        <v>430</v>
      </c>
      <c r="BM1080" t="s">
        <v>1281</v>
      </c>
      <c r="BN1080" t="s">
        <v>239</v>
      </c>
      <c r="BO1080" t="s">
        <v>7631</v>
      </c>
      <c r="BP1080" t="s">
        <v>241</v>
      </c>
      <c r="BQ1080" t="s">
        <v>195</v>
      </c>
      <c r="BS1080">
        <v>14627</v>
      </c>
      <c r="BZ1080" t="s">
        <v>3928</v>
      </c>
      <c r="CB1080" t="s">
        <v>475</v>
      </c>
      <c r="CD1080" t="s">
        <v>195</v>
      </c>
      <c r="CF1080">
        <v>14620</v>
      </c>
      <c r="CG1080" t="s">
        <v>244</v>
      </c>
      <c r="CM1080" t="s">
        <v>7632</v>
      </c>
      <c r="CO1080" t="s">
        <v>7631</v>
      </c>
      <c r="CP1080" t="s">
        <v>7631</v>
      </c>
      <c r="CQ1080" t="s">
        <v>3674</v>
      </c>
      <c r="CS1080">
        <v>213000</v>
      </c>
      <c r="CT1080" t="s">
        <v>1382</v>
      </c>
      <c r="CU1080" t="s">
        <v>7633</v>
      </c>
    </row>
    <row r="1081" spans="1:151" x14ac:dyDescent="0.2">
      <c r="A1081">
        <v>25899</v>
      </c>
      <c r="B1081" t="s">
        <v>7634</v>
      </c>
      <c r="C1081" t="s">
        <v>7635</v>
      </c>
      <c r="E1081" t="s">
        <v>7636</v>
      </c>
      <c r="F1081" t="s">
        <v>171</v>
      </c>
      <c r="K1081" t="s">
        <v>515</v>
      </c>
      <c r="M1081" t="s">
        <v>306</v>
      </c>
      <c r="N1081">
        <v>2014</v>
      </c>
      <c r="O1081" t="s">
        <v>591</v>
      </c>
      <c r="P1081" t="s">
        <v>178</v>
      </c>
      <c r="Q1081" t="s">
        <v>172</v>
      </c>
    </row>
    <row r="1082" spans="1:151" x14ac:dyDescent="0.2">
      <c r="A1082">
        <v>27437</v>
      </c>
      <c r="B1082" t="s">
        <v>7637</v>
      </c>
      <c r="C1082" t="s">
        <v>7638</v>
      </c>
      <c r="D1082" t="s">
        <v>169</v>
      </c>
      <c r="E1082" t="s">
        <v>7639</v>
      </c>
      <c r="F1082" t="s">
        <v>171</v>
      </c>
      <c r="G1082" t="s">
        <v>172</v>
      </c>
      <c r="H1082" s="1">
        <v>35657</v>
      </c>
      <c r="I1082" t="s">
        <v>173</v>
      </c>
      <c r="K1082" t="s">
        <v>222</v>
      </c>
      <c r="L1082" t="s">
        <v>223</v>
      </c>
      <c r="M1082" t="s">
        <v>224</v>
      </c>
      <c r="N1082">
        <v>2019</v>
      </c>
      <c r="O1082" t="s">
        <v>279</v>
      </c>
      <c r="P1082" t="s">
        <v>363</v>
      </c>
      <c r="Q1082" t="s">
        <v>172</v>
      </c>
      <c r="S1082">
        <v>31320030</v>
      </c>
      <c r="T1082" t="s">
        <v>7640</v>
      </c>
      <c r="U1082" t="s">
        <v>424</v>
      </c>
      <c r="Y1082" t="str">
        <f>"01AS"</f>
        <v>01AS</v>
      </c>
      <c r="Z1082" t="s">
        <v>227</v>
      </c>
      <c r="AA1082" t="s">
        <v>228</v>
      </c>
      <c r="AB1082" t="s">
        <v>229</v>
      </c>
      <c r="AC1082" t="s">
        <v>425</v>
      </c>
      <c r="AD1082" t="s">
        <v>172</v>
      </c>
      <c r="AS1082">
        <v>3.02</v>
      </c>
      <c r="AT1082" t="s">
        <v>429</v>
      </c>
      <c r="AU1082" t="s">
        <v>235</v>
      </c>
      <c r="AV1082" t="s">
        <v>236</v>
      </c>
      <c r="AW1082" t="s">
        <v>430</v>
      </c>
      <c r="BM1082" t="s">
        <v>7641</v>
      </c>
      <c r="BN1082" t="s">
        <v>239</v>
      </c>
      <c r="BO1082" t="s">
        <v>7642</v>
      </c>
      <c r="BP1082" t="s">
        <v>241</v>
      </c>
      <c r="BQ1082" t="s">
        <v>195</v>
      </c>
      <c r="BS1082">
        <v>14627</v>
      </c>
      <c r="CA1082" t="s">
        <v>7643</v>
      </c>
      <c r="CD1082" t="s">
        <v>195</v>
      </c>
      <c r="CM1082" t="s">
        <v>7644</v>
      </c>
      <c r="CN1082" t="s">
        <v>7643</v>
      </c>
      <c r="CO1082" t="s">
        <v>7642</v>
      </c>
      <c r="CP1082" t="s">
        <v>7645</v>
      </c>
      <c r="CQ1082" t="s">
        <v>2795</v>
      </c>
      <c r="CS1082" t="s">
        <v>7646</v>
      </c>
      <c r="CT1082" t="s">
        <v>7640</v>
      </c>
      <c r="CU1082" t="s">
        <v>7647</v>
      </c>
    </row>
    <row r="1083" spans="1:151" x14ac:dyDescent="0.2">
      <c r="A1083">
        <v>28581</v>
      </c>
      <c r="B1083" t="s">
        <v>7637</v>
      </c>
      <c r="C1083" t="s">
        <v>7638</v>
      </c>
      <c r="D1083" t="s">
        <v>169</v>
      </c>
      <c r="E1083" t="s">
        <v>7639</v>
      </c>
      <c r="F1083" t="s">
        <v>171</v>
      </c>
      <c r="G1083" t="s">
        <v>172</v>
      </c>
      <c r="H1083" s="1">
        <v>35657</v>
      </c>
      <c r="I1083" t="s">
        <v>173</v>
      </c>
      <c r="K1083" t="s">
        <v>1879</v>
      </c>
      <c r="L1083" t="s">
        <v>1880</v>
      </c>
      <c r="M1083" t="s">
        <v>255</v>
      </c>
      <c r="N1083" t="s">
        <v>421</v>
      </c>
      <c r="O1083" t="s">
        <v>422</v>
      </c>
      <c r="P1083" t="s">
        <v>178</v>
      </c>
      <c r="Q1083" t="s">
        <v>172</v>
      </c>
      <c r="S1083">
        <v>31320030</v>
      </c>
      <c r="T1083" t="s">
        <v>7640</v>
      </c>
      <c r="U1083" t="s">
        <v>424</v>
      </c>
      <c r="Y1083" t="str">
        <f>"01AS"</f>
        <v>01AS</v>
      </c>
      <c r="Z1083" t="s">
        <v>227</v>
      </c>
      <c r="AA1083" t="s">
        <v>228</v>
      </c>
      <c r="AB1083" t="s">
        <v>229</v>
      </c>
      <c r="AC1083" t="s">
        <v>425</v>
      </c>
      <c r="AD1083" t="s">
        <v>172</v>
      </c>
      <c r="AS1083">
        <v>3.02</v>
      </c>
      <c r="AT1083" t="s">
        <v>429</v>
      </c>
      <c r="AU1083" t="s">
        <v>235</v>
      </c>
      <c r="AV1083" t="s">
        <v>236</v>
      </c>
      <c r="AW1083" t="s">
        <v>430</v>
      </c>
      <c r="BM1083" t="s">
        <v>7641</v>
      </c>
      <c r="BN1083" t="s">
        <v>239</v>
      </c>
      <c r="BO1083" t="s">
        <v>7642</v>
      </c>
      <c r="BP1083" t="s">
        <v>241</v>
      </c>
      <c r="BQ1083" t="s">
        <v>195</v>
      </c>
      <c r="BS1083">
        <v>14627</v>
      </c>
      <c r="CA1083" t="s">
        <v>7643</v>
      </c>
      <c r="CD1083" t="s">
        <v>195</v>
      </c>
      <c r="CM1083" t="s">
        <v>7644</v>
      </c>
      <c r="CN1083" t="s">
        <v>7643</v>
      </c>
      <c r="CO1083" t="s">
        <v>7642</v>
      </c>
      <c r="CP1083" t="s">
        <v>7645</v>
      </c>
      <c r="CQ1083" t="s">
        <v>2795</v>
      </c>
      <c r="CS1083" t="s">
        <v>7646</v>
      </c>
      <c r="CT1083" t="s">
        <v>7640</v>
      </c>
      <c r="CU1083" t="s">
        <v>7647</v>
      </c>
    </row>
    <row r="1084" spans="1:151" x14ac:dyDescent="0.2">
      <c r="A1084">
        <v>38817</v>
      </c>
      <c r="B1084" t="s">
        <v>7648</v>
      </c>
      <c r="C1084" t="s">
        <v>7635</v>
      </c>
      <c r="E1084" t="s">
        <v>7649</v>
      </c>
      <c r="F1084" t="s">
        <v>171</v>
      </c>
      <c r="G1084" t="str">
        <f>"0"</f>
        <v>0</v>
      </c>
      <c r="H1084" s="1">
        <v>36161</v>
      </c>
      <c r="I1084" t="s">
        <v>173</v>
      </c>
      <c r="K1084" t="s">
        <v>2448</v>
      </c>
      <c r="L1084" t="s">
        <v>2449</v>
      </c>
      <c r="M1084" t="s">
        <v>306</v>
      </c>
      <c r="N1084">
        <v>2023</v>
      </c>
      <c r="O1084" t="s">
        <v>908</v>
      </c>
      <c r="P1084" t="s">
        <v>178</v>
      </c>
      <c r="Q1084" t="s">
        <v>172</v>
      </c>
      <c r="S1084">
        <v>31828246</v>
      </c>
      <c r="T1084" t="s">
        <v>7650</v>
      </c>
      <c r="U1084" t="s">
        <v>424</v>
      </c>
      <c r="Y1084" t="str">
        <f>"01AS"</f>
        <v>01AS</v>
      </c>
      <c r="Z1084" t="s">
        <v>227</v>
      </c>
      <c r="AA1084" t="s">
        <v>320</v>
      </c>
      <c r="AB1084" t="s">
        <v>321</v>
      </c>
      <c r="AC1084" t="s">
        <v>1451</v>
      </c>
      <c r="AD1084" t="s">
        <v>185</v>
      </c>
      <c r="AM1084" t="s">
        <v>6209</v>
      </c>
      <c r="AS1084">
        <v>3.78</v>
      </c>
      <c r="AU1084" t="s">
        <v>235</v>
      </c>
      <c r="AV1084" t="s">
        <v>823</v>
      </c>
      <c r="AW1084" t="s">
        <v>430</v>
      </c>
      <c r="BA1084" t="s">
        <v>7651</v>
      </c>
      <c r="BM1084" t="s">
        <v>7652</v>
      </c>
      <c r="BN1084" t="s">
        <v>239</v>
      </c>
      <c r="BO1084" t="str">
        <f>"000000 Conakry"</f>
        <v>000000 Conakry</v>
      </c>
      <c r="BP1084" t="s">
        <v>241</v>
      </c>
      <c r="BQ1084" t="s">
        <v>195</v>
      </c>
      <c r="BS1084">
        <v>14627</v>
      </c>
      <c r="CD1084" t="s">
        <v>195</v>
      </c>
      <c r="CM1084" t="s">
        <v>7653</v>
      </c>
      <c r="CO1084" t="str">
        <f>"000000 Conakry"</f>
        <v>000000 Conakry</v>
      </c>
      <c r="CP1084" t="s">
        <v>7654</v>
      </c>
      <c r="CS1084" t="str">
        <f>"000000"</f>
        <v>000000</v>
      </c>
      <c r="CT1084" t="s">
        <v>7650</v>
      </c>
      <c r="CU1084" t="s">
        <v>7655</v>
      </c>
    </row>
    <row r="1085" spans="1:151" x14ac:dyDescent="0.2">
      <c r="A1085">
        <v>23605</v>
      </c>
      <c r="B1085" t="s">
        <v>7656</v>
      </c>
      <c r="C1085" t="s">
        <v>7657</v>
      </c>
      <c r="E1085" t="s">
        <v>7658</v>
      </c>
      <c r="F1085" t="s">
        <v>171</v>
      </c>
      <c r="G1085" t="s">
        <v>172</v>
      </c>
      <c r="H1085" s="1">
        <v>35432</v>
      </c>
      <c r="I1085" t="s">
        <v>221</v>
      </c>
      <c r="K1085" t="s">
        <v>6934</v>
      </c>
      <c r="L1085" t="s">
        <v>6935</v>
      </c>
      <c r="M1085" t="s">
        <v>176</v>
      </c>
      <c r="N1085">
        <v>2018</v>
      </c>
      <c r="O1085" t="s">
        <v>612</v>
      </c>
      <c r="P1085" t="s">
        <v>178</v>
      </c>
      <c r="Q1085" t="s">
        <v>172</v>
      </c>
      <c r="S1085">
        <v>29352975</v>
      </c>
      <c r="T1085" t="s">
        <v>196</v>
      </c>
      <c r="W1085" t="s">
        <v>7659</v>
      </c>
      <c r="X1085">
        <v>8606463605</v>
      </c>
      <c r="Y1085" t="s">
        <v>186</v>
      </c>
      <c r="Z1085" t="s">
        <v>282</v>
      </c>
      <c r="AA1085">
        <v>2019</v>
      </c>
      <c r="AB1085">
        <v>2019</v>
      </c>
      <c r="AC1085" t="s">
        <v>696</v>
      </c>
      <c r="AD1085" t="s">
        <v>185</v>
      </c>
      <c r="AF1085" t="s">
        <v>186</v>
      </c>
      <c r="AG1085" t="s">
        <v>183</v>
      </c>
      <c r="AH1085">
        <v>2019</v>
      </c>
      <c r="AI1085">
        <v>2019</v>
      </c>
      <c r="AJ1085" t="s">
        <v>5806</v>
      </c>
      <c r="AK1085" t="s">
        <v>185</v>
      </c>
      <c r="AM1085" t="s">
        <v>7660</v>
      </c>
      <c r="AS1085">
        <v>3.95</v>
      </c>
      <c r="AT1085" t="s">
        <v>188</v>
      </c>
      <c r="AU1085" t="s">
        <v>189</v>
      </c>
      <c r="AV1085" t="s">
        <v>190</v>
      </c>
      <c r="AW1085" t="s">
        <v>715</v>
      </c>
      <c r="BM1085" t="s">
        <v>7661</v>
      </c>
      <c r="BN1085" t="s">
        <v>193</v>
      </c>
      <c r="BP1085" t="s">
        <v>194</v>
      </c>
      <c r="BQ1085" t="s">
        <v>195</v>
      </c>
      <c r="BS1085">
        <v>14627</v>
      </c>
      <c r="BT1085" t="s">
        <v>196</v>
      </c>
      <c r="BU1085">
        <v>8602682590</v>
      </c>
      <c r="BZ1085" t="s">
        <v>7662</v>
      </c>
      <c r="CC1085" t="s">
        <v>584</v>
      </c>
      <c r="CD1085" t="s">
        <v>1508</v>
      </c>
      <c r="CF1085" t="str">
        <f>"06040"</f>
        <v>06040</v>
      </c>
      <c r="CG1085" t="s">
        <v>196</v>
      </c>
      <c r="CH1085">
        <v>8603272188</v>
      </c>
      <c r="CM1085" t="s">
        <v>1073</v>
      </c>
      <c r="CP1085" t="s">
        <v>194</v>
      </c>
      <c r="CQ1085" t="s">
        <v>195</v>
      </c>
      <c r="CS1085">
        <v>14627</v>
      </c>
      <c r="CT1085" t="s">
        <v>196</v>
      </c>
      <c r="CU1085">
        <v>8602682590</v>
      </c>
      <c r="ED1085" t="s">
        <v>1508</v>
      </c>
      <c r="EG1085" t="s">
        <v>196</v>
      </c>
      <c r="EH1085">
        <v>8603272188</v>
      </c>
      <c r="EM1085" t="s">
        <v>7662</v>
      </c>
      <c r="EP1085" t="s">
        <v>584</v>
      </c>
      <c r="EQ1085" t="s">
        <v>1508</v>
      </c>
      <c r="ES1085" t="str">
        <f>"06040"</f>
        <v>06040</v>
      </c>
      <c r="ET1085" t="s">
        <v>196</v>
      </c>
      <c r="EU1085">
        <v>8603272188</v>
      </c>
    </row>
    <row r="1086" spans="1:151" x14ac:dyDescent="0.2">
      <c r="A1086">
        <v>17850</v>
      </c>
      <c r="B1086" t="s">
        <v>7656</v>
      </c>
      <c r="C1086" t="s">
        <v>7657</v>
      </c>
      <c r="E1086" t="s">
        <v>7658</v>
      </c>
      <c r="F1086" t="s">
        <v>171</v>
      </c>
      <c r="G1086" t="s">
        <v>172</v>
      </c>
      <c r="H1086" s="1">
        <v>35432</v>
      </c>
      <c r="I1086" t="s">
        <v>221</v>
      </c>
      <c r="K1086" t="s">
        <v>409</v>
      </c>
      <c r="M1086" t="s">
        <v>224</v>
      </c>
      <c r="N1086">
        <v>2016</v>
      </c>
      <c r="O1086" t="s">
        <v>410</v>
      </c>
      <c r="P1086" t="s">
        <v>363</v>
      </c>
      <c r="Q1086" t="s">
        <v>172</v>
      </c>
      <c r="S1086">
        <v>29352975</v>
      </c>
      <c r="T1086" t="s">
        <v>196</v>
      </c>
      <c r="W1086" t="s">
        <v>7659</v>
      </c>
      <c r="X1086">
        <v>8606463605</v>
      </c>
      <c r="Y1086" t="s">
        <v>186</v>
      </c>
      <c r="Z1086" t="s">
        <v>282</v>
      </c>
      <c r="AA1086">
        <v>2019</v>
      </c>
      <c r="AB1086">
        <v>2019</v>
      </c>
      <c r="AC1086" t="s">
        <v>696</v>
      </c>
      <c r="AD1086" t="s">
        <v>185</v>
      </c>
      <c r="AF1086" t="s">
        <v>186</v>
      </c>
      <c r="AG1086" t="s">
        <v>183</v>
      </c>
      <c r="AH1086">
        <v>2019</v>
      </c>
      <c r="AI1086">
        <v>2019</v>
      </c>
      <c r="AJ1086" t="s">
        <v>5806</v>
      </c>
      <c r="AK1086" t="s">
        <v>185</v>
      </c>
      <c r="AM1086" t="s">
        <v>7660</v>
      </c>
      <c r="AS1086">
        <v>3.95</v>
      </c>
      <c r="AT1086" t="s">
        <v>188</v>
      </c>
      <c r="AU1086" t="s">
        <v>189</v>
      </c>
      <c r="AV1086" t="s">
        <v>190</v>
      </c>
      <c r="AW1086" t="s">
        <v>715</v>
      </c>
      <c r="BM1086" t="s">
        <v>7661</v>
      </c>
      <c r="BN1086" t="s">
        <v>193</v>
      </c>
      <c r="BP1086" t="s">
        <v>194</v>
      </c>
      <c r="BQ1086" t="s">
        <v>195</v>
      </c>
      <c r="BS1086">
        <v>14627</v>
      </c>
      <c r="BT1086" t="s">
        <v>196</v>
      </c>
      <c r="BU1086">
        <v>8602682590</v>
      </c>
      <c r="BZ1086" t="s">
        <v>7662</v>
      </c>
      <c r="CC1086" t="s">
        <v>584</v>
      </c>
      <c r="CD1086" t="s">
        <v>1508</v>
      </c>
      <c r="CF1086" t="str">
        <f>"06040"</f>
        <v>06040</v>
      </c>
      <c r="CG1086" t="s">
        <v>196</v>
      </c>
      <c r="CH1086">
        <v>8603272188</v>
      </c>
      <c r="CM1086" t="s">
        <v>1073</v>
      </c>
      <c r="CP1086" t="s">
        <v>194</v>
      </c>
      <c r="CQ1086" t="s">
        <v>195</v>
      </c>
      <c r="CS1086">
        <v>14627</v>
      </c>
      <c r="CT1086" t="s">
        <v>196</v>
      </c>
      <c r="CU1086">
        <v>8602682590</v>
      </c>
      <c r="ED1086" t="s">
        <v>1508</v>
      </c>
      <c r="EG1086" t="s">
        <v>196</v>
      </c>
      <c r="EH1086">
        <v>8603272188</v>
      </c>
      <c r="EM1086" t="s">
        <v>7662</v>
      </c>
      <c r="EP1086" t="s">
        <v>584</v>
      </c>
      <c r="EQ1086" t="s">
        <v>1508</v>
      </c>
      <c r="ES1086" t="str">
        <f>"06040"</f>
        <v>06040</v>
      </c>
      <c r="ET1086" t="s">
        <v>196</v>
      </c>
      <c r="EU1086">
        <v>8603272188</v>
      </c>
    </row>
    <row r="1087" spans="1:151" x14ac:dyDescent="0.2">
      <c r="A1087">
        <v>38537</v>
      </c>
      <c r="B1087" t="s">
        <v>4093</v>
      </c>
      <c r="C1087" t="s">
        <v>7663</v>
      </c>
      <c r="E1087" t="s">
        <v>7664</v>
      </c>
      <c r="F1087" t="s">
        <v>171</v>
      </c>
      <c r="G1087" t="s">
        <v>172</v>
      </c>
      <c r="H1087" s="1">
        <v>36795</v>
      </c>
      <c r="I1087" t="s">
        <v>221</v>
      </c>
      <c r="K1087" t="s">
        <v>409</v>
      </c>
      <c r="L1087" t="s">
        <v>1643</v>
      </c>
      <c r="M1087" t="s">
        <v>224</v>
      </c>
      <c r="N1087">
        <v>2023</v>
      </c>
      <c r="O1087" t="s">
        <v>597</v>
      </c>
      <c r="P1087" t="s">
        <v>178</v>
      </c>
      <c r="Q1087" t="s">
        <v>172</v>
      </c>
      <c r="S1087">
        <v>31537810</v>
      </c>
      <c r="T1087" t="s">
        <v>226</v>
      </c>
      <c r="Y1087" t="str">
        <f>"01AS"</f>
        <v>01AS</v>
      </c>
      <c r="Z1087" t="s">
        <v>227</v>
      </c>
      <c r="AA1087" t="s">
        <v>320</v>
      </c>
      <c r="AB1087" t="s">
        <v>321</v>
      </c>
      <c r="AC1087" t="s">
        <v>1854</v>
      </c>
      <c r="AD1087" t="s">
        <v>185</v>
      </c>
      <c r="AS1087">
        <v>2.58</v>
      </c>
      <c r="AU1087" t="s">
        <v>2925</v>
      </c>
      <c r="AV1087" t="s">
        <v>236</v>
      </c>
      <c r="AW1087" t="s">
        <v>210</v>
      </c>
      <c r="BO1087" t="s">
        <v>7665</v>
      </c>
      <c r="BQ1087" t="s">
        <v>195</v>
      </c>
      <c r="CD1087" t="s">
        <v>195</v>
      </c>
      <c r="CM1087" t="s">
        <v>7666</v>
      </c>
      <c r="CO1087" t="s">
        <v>7665</v>
      </c>
      <c r="CP1087" t="s">
        <v>2078</v>
      </c>
      <c r="CQ1087" t="s">
        <v>2079</v>
      </c>
      <c r="CS1087" t="s">
        <v>7667</v>
      </c>
      <c r="CT1087" t="s">
        <v>244</v>
      </c>
      <c r="CU1087" t="s">
        <v>7668</v>
      </c>
    </row>
    <row r="1088" spans="1:151" x14ac:dyDescent="0.2">
      <c r="A1088">
        <v>36784</v>
      </c>
      <c r="B1088" t="s">
        <v>7669</v>
      </c>
      <c r="C1088" t="s">
        <v>7670</v>
      </c>
      <c r="D1088" t="s">
        <v>563</v>
      </c>
      <c r="E1088" t="s">
        <v>7671</v>
      </c>
      <c r="F1088" t="s">
        <v>171</v>
      </c>
      <c r="G1088" t="str">
        <f>"0"</f>
        <v>0</v>
      </c>
      <c r="H1088" s="1">
        <v>36991</v>
      </c>
      <c r="I1088" t="s">
        <v>1450</v>
      </c>
      <c r="K1088" t="s">
        <v>2724</v>
      </c>
      <c r="L1088" t="s">
        <v>820</v>
      </c>
      <c r="M1088" t="s">
        <v>176</v>
      </c>
      <c r="N1088">
        <v>2022</v>
      </c>
      <c r="O1088" t="s">
        <v>555</v>
      </c>
      <c r="P1088" t="s">
        <v>178</v>
      </c>
      <c r="Q1088" t="s">
        <v>172</v>
      </c>
      <c r="S1088">
        <v>31524353</v>
      </c>
      <c r="T1088" t="s">
        <v>226</v>
      </c>
      <c r="Y1088" t="str">
        <f>"01AS"</f>
        <v>01AS</v>
      </c>
      <c r="Z1088" t="s">
        <v>499</v>
      </c>
      <c r="AA1088" t="s">
        <v>321</v>
      </c>
      <c r="AC1088" t="s">
        <v>2190</v>
      </c>
      <c r="AD1088" t="s">
        <v>185</v>
      </c>
      <c r="AF1088" t="s">
        <v>426</v>
      </c>
      <c r="AG1088" t="s">
        <v>729</v>
      </c>
      <c r="AJ1088" t="s">
        <v>1237</v>
      </c>
      <c r="AK1088" t="s">
        <v>185</v>
      </c>
      <c r="AS1088">
        <v>3.77</v>
      </c>
      <c r="AU1088" t="s">
        <v>235</v>
      </c>
      <c r="AV1088" t="s">
        <v>236</v>
      </c>
      <c r="AW1088" t="s">
        <v>210</v>
      </c>
      <c r="BF1088" t="s">
        <v>474</v>
      </c>
      <c r="BM1088" t="s">
        <v>7672</v>
      </c>
      <c r="BN1088" t="s">
        <v>239</v>
      </c>
      <c r="BO1088" t="s">
        <v>7673</v>
      </c>
      <c r="BP1088" t="s">
        <v>241</v>
      </c>
      <c r="BQ1088" t="s">
        <v>195</v>
      </c>
      <c r="BS1088">
        <v>14627</v>
      </c>
      <c r="CD1088" t="s">
        <v>195</v>
      </c>
      <c r="CM1088" t="s">
        <v>7674</v>
      </c>
      <c r="CO1088" t="s">
        <v>7673</v>
      </c>
      <c r="CP1088" t="s">
        <v>4386</v>
      </c>
      <c r="CQ1088" t="s">
        <v>541</v>
      </c>
      <c r="CS1088" t="s">
        <v>7675</v>
      </c>
      <c r="CT1088" t="s">
        <v>244</v>
      </c>
      <c r="CU1088" t="s">
        <v>7676</v>
      </c>
    </row>
    <row r="1089" spans="1:151" x14ac:dyDescent="0.2">
      <c r="A1089">
        <v>40684</v>
      </c>
      <c r="B1089" t="s">
        <v>7677</v>
      </c>
      <c r="C1089" t="s">
        <v>7678</v>
      </c>
      <c r="E1089" t="s">
        <v>7679</v>
      </c>
      <c r="F1089" t="s">
        <v>171</v>
      </c>
      <c r="G1089" t="str">
        <f>"0"</f>
        <v>0</v>
      </c>
      <c r="H1089" s="1">
        <v>38040</v>
      </c>
      <c r="I1089" t="s">
        <v>221</v>
      </c>
      <c r="K1089" t="s">
        <v>1642</v>
      </c>
      <c r="L1089" t="s">
        <v>1643</v>
      </c>
      <c r="M1089" t="s">
        <v>176</v>
      </c>
      <c r="N1089">
        <v>2024</v>
      </c>
      <c r="O1089" t="s">
        <v>319</v>
      </c>
      <c r="P1089" t="s">
        <v>178</v>
      </c>
      <c r="Q1089" t="s">
        <v>172</v>
      </c>
      <c r="S1089">
        <v>32065251</v>
      </c>
      <c r="T1089" t="s">
        <v>7680</v>
      </c>
      <c r="U1089" t="s">
        <v>712</v>
      </c>
      <c r="Y1089" t="str">
        <f>"01AS"</f>
        <v>01AS</v>
      </c>
      <c r="Z1089" t="s">
        <v>227</v>
      </c>
      <c r="AA1089" t="s">
        <v>320</v>
      </c>
      <c r="AB1089" t="s">
        <v>321</v>
      </c>
      <c r="AC1089" t="s">
        <v>1237</v>
      </c>
      <c r="AD1089" t="s">
        <v>185</v>
      </c>
      <c r="AE1089" t="s">
        <v>1855</v>
      </c>
      <c r="AM1089" t="s">
        <v>7681</v>
      </c>
      <c r="AS1089">
        <v>3.72</v>
      </c>
      <c r="AU1089" t="s">
        <v>235</v>
      </c>
      <c r="AV1089" t="s">
        <v>236</v>
      </c>
      <c r="AW1089" t="s">
        <v>210</v>
      </c>
      <c r="BJ1089" t="s">
        <v>474</v>
      </c>
      <c r="BM1089" t="s">
        <v>7682</v>
      </c>
      <c r="BN1089" t="s">
        <v>239</v>
      </c>
      <c r="BO1089" t="s">
        <v>7683</v>
      </c>
      <c r="BP1089" t="s">
        <v>241</v>
      </c>
      <c r="BQ1089" t="s">
        <v>195</v>
      </c>
      <c r="BS1089">
        <v>14627</v>
      </c>
      <c r="BZ1089" t="s">
        <v>242</v>
      </c>
      <c r="CA1089" t="s">
        <v>7684</v>
      </c>
      <c r="CB1089" t="s">
        <v>243</v>
      </c>
      <c r="CD1089" t="s">
        <v>195</v>
      </c>
      <c r="CF1089">
        <v>14642</v>
      </c>
      <c r="CG1089" t="s">
        <v>244</v>
      </c>
      <c r="CM1089" t="s">
        <v>7685</v>
      </c>
      <c r="CN1089" t="s">
        <v>7684</v>
      </c>
      <c r="CO1089" t="s">
        <v>7683</v>
      </c>
      <c r="CP1089" t="s">
        <v>5210</v>
      </c>
      <c r="CQ1089" t="s">
        <v>247</v>
      </c>
      <c r="CS1089">
        <v>10451</v>
      </c>
      <c r="CT1089" t="s">
        <v>244</v>
      </c>
      <c r="CU1089" t="s">
        <v>7686</v>
      </c>
    </row>
    <row r="1090" spans="1:151" x14ac:dyDescent="0.2">
      <c r="A1090">
        <v>38390</v>
      </c>
      <c r="B1090" t="s">
        <v>7677</v>
      </c>
      <c r="C1090" t="s">
        <v>7678</v>
      </c>
      <c r="E1090" t="s">
        <v>7679</v>
      </c>
      <c r="F1090" t="s">
        <v>171</v>
      </c>
      <c r="G1090" t="str">
        <f>"0"</f>
        <v>0</v>
      </c>
      <c r="H1090" s="1">
        <v>38040</v>
      </c>
      <c r="I1090" t="s">
        <v>221</v>
      </c>
      <c r="K1090" t="s">
        <v>409</v>
      </c>
      <c r="L1090" t="s">
        <v>1643</v>
      </c>
      <c r="M1090" t="s">
        <v>224</v>
      </c>
      <c r="N1090">
        <v>2023</v>
      </c>
      <c r="O1090" t="s">
        <v>597</v>
      </c>
      <c r="P1090" t="s">
        <v>178</v>
      </c>
      <c r="Q1090" t="s">
        <v>172</v>
      </c>
      <c r="S1090">
        <v>32065251</v>
      </c>
      <c r="T1090" t="s">
        <v>7680</v>
      </c>
      <c r="U1090" t="s">
        <v>712</v>
      </c>
      <c r="Y1090" t="str">
        <f>"01AS"</f>
        <v>01AS</v>
      </c>
      <c r="Z1090" t="s">
        <v>227</v>
      </c>
      <c r="AA1090" t="s">
        <v>320</v>
      </c>
      <c r="AB1090" t="s">
        <v>321</v>
      </c>
      <c r="AC1090" t="s">
        <v>1237</v>
      </c>
      <c r="AD1090" t="s">
        <v>185</v>
      </c>
      <c r="AE1090" t="s">
        <v>1855</v>
      </c>
      <c r="AM1090" t="s">
        <v>7681</v>
      </c>
      <c r="AS1090">
        <v>3.72</v>
      </c>
      <c r="AU1090" t="s">
        <v>235</v>
      </c>
      <c r="AV1090" t="s">
        <v>236</v>
      </c>
      <c r="AW1090" t="s">
        <v>210</v>
      </c>
      <c r="BJ1090" t="s">
        <v>474</v>
      </c>
      <c r="BM1090" t="s">
        <v>7682</v>
      </c>
      <c r="BN1090" t="s">
        <v>239</v>
      </c>
      <c r="BO1090" t="s">
        <v>7683</v>
      </c>
      <c r="BP1090" t="s">
        <v>241</v>
      </c>
      <c r="BQ1090" t="s">
        <v>195</v>
      </c>
      <c r="BS1090">
        <v>14627</v>
      </c>
      <c r="BZ1090" t="s">
        <v>242</v>
      </c>
      <c r="CA1090" t="s">
        <v>7684</v>
      </c>
      <c r="CB1090" t="s">
        <v>243</v>
      </c>
      <c r="CD1090" t="s">
        <v>195</v>
      </c>
      <c r="CF1090">
        <v>14642</v>
      </c>
      <c r="CG1090" t="s">
        <v>244</v>
      </c>
      <c r="CM1090" t="s">
        <v>7685</v>
      </c>
      <c r="CN1090" t="s">
        <v>7684</v>
      </c>
      <c r="CO1090" t="s">
        <v>7683</v>
      </c>
      <c r="CP1090" t="s">
        <v>5210</v>
      </c>
      <c r="CQ1090" t="s">
        <v>247</v>
      </c>
      <c r="CS1090">
        <v>10451</v>
      </c>
      <c r="CT1090" t="s">
        <v>244</v>
      </c>
      <c r="CU1090" t="s">
        <v>7686</v>
      </c>
    </row>
    <row r="1091" spans="1:151" x14ac:dyDescent="0.2">
      <c r="A1091">
        <v>26432</v>
      </c>
      <c r="B1091" t="s">
        <v>7687</v>
      </c>
      <c r="C1091" t="s">
        <v>7688</v>
      </c>
      <c r="E1091" t="s">
        <v>7689</v>
      </c>
      <c r="F1091" t="s">
        <v>1502</v>
      </c>
      <c r="G1091" t="s">
        <v>172</v>
      </c>
      <c r="H1091" s="1">
        <v>35949</v>
      </c>
      <c r="I1091" t="s">
        <v>173</v>
      </c>
      <c r="K1091" t="s">
        <v>1278</v>
      </c>
      <c r="L1091" t="s">
        <v>1503</v>
      </c>
      <c r="M1091" t="s">
        <v>176</v>
      </c>
      <c r="N1091">
        <v>2019</v>
      </c>
      <c r="O1091" t="s">
        <v>482</v>
      </c>
      <c r="P1091" t="s">
        <v>178</v>
      </c>
      <c r="Q1091" t="s">
        <v>172</v>
      </c>
      <c r="S1091">
        <v>29928484</v>
      </c>
      <c r="T1091" t="s">
        <v>4567</v>
      </c>
      <c r="U1091" t="s">
        <v>180</v>
      </c>
      <c r="V1091" s="2">
        <v>43968</v>
      </c>
      <c r="W1091" t="s">
        <v>7690</v>
      </c>
      <c r="X1091">
        <v>2019142191</v>
      </c>
      <c r="Y1091" t="s">
        <v>186</v>
      </c>
      <c r="Z1091" t="s">
        <v>282</v>
      </c>
      <c r="AA1091">
        <v>2020</v>
      </c>
      <c r="AB1091">
        <v>2020</v>
      </c>
      <c r="AC1091" t="s">
        <v>696</v>
      </c>
      <c r="AD1091" t="s">
        <v>172</v>
      </c>
      <c r="AS1091">
        <v>3.81</v>
      </c>
      <c r="AT1091" t="s">
        <v>188</v>
      </c>
      <c r="AU1091" t="s">
        <v>189</v>
      </c>
      <c r="AV1091" t="s">
        <v>190</v>
      </c>
      <c r="AW1091" t="s">
        <v>191</v>
      </c>
      <c r="BM1091" t="s">
        <v>487</v>
      </c>
      <c r="BN1091" t="s">
        <v>7691</v>
      </c>
      <c r="BP1091" t="s">
        <v>194</v>
      </c>
      <c r="BQ1091" t="s">
        <v>195</v>
      </c>
      <c r="BS1091">
        <v>14627</v>
      </c>
      <c r="BT1091" t="s">
        <v>196</v>
      </c>
      <c r="BU1091">
        <v>5215525590194</v>
      </c>
      <c r="CM1091" t="s">
        <v>7692</v>
      </c>
      <c r="CP1091" t="s">
        <v>194</v>
      </c>
      <c r="CQ1091" t="s">
        <v>195</v>
      </c>
      <c r="CS1091">
        <v>14627</v>
      </c>
      <c r="CT1091" t="s">
        <v>196</v>
      </c>
      <c r="CU1091" t="str">
        <f>"0000000000"</f>
        <v>0000000000</v>
      </c>
    </row>
    <row r="1092" spans="1:151" x14ac:dyDescent="0.2">
      <c r="A1092">
        <v>18973</v>
      </c>
      <c r="B1092" t="s">
        <v>7693</v>
      </c>
      <c r="C1092" t="s">
        <v>7694</v>
      </c>
      <c r="D1092" t="s">
        <v>2361</v>
      </c>
      <c r="E1092" t="s">
        <v>7695</v>
      </c>
      <c r="F1092" t="s">
        <v>171</v>
      </c>
      <c r="G1092" t="s">
        <v>172</v>
      </c>
      <c r="H1092" s="1">
        <v>34835</v>
      </c>
      <c r="I1092" t="s">
        <v>221</v>
      </c>
      <c r="K1092" t="s">
        <v>1035</v>
      </c>
      <c r="M1092" t="s">
        <v>224</v>
      </c>
      <c r="N1092">
        <v>2016</v>
      </c>
      <c r="O1092" t="s">
        <v>410</v>
      </c>
      <c r="P1092" t="s">
        <v>178</v>
      </c>
      <c r="Q1092" t="s">
        <v>172</v>
      </c>
      <c r="S1092">
        <v>28212911</v>
      </c>
      <c r="T1092" t="s">
        <v>196</v>
      </c>
      <c r="W1092" t="s">
        <v>7696</v>
      </c>
      <c r="X1092">
        <v>9513926731</v>
      </c>
      <c r="Y1092" t="s">
        <v>186</v>
      </c>
      <c r="Z1092" t="s">
        <v>282</v>
      </c>
      <c r="AA1092">
        <v>2017</v>
      </c>
      <c r="AB1092">
        <v>2017</v>
      </c>
      <c r="AC1092" t="s">
        <v>696</v>
      </c>
      <c r="AD1092" t="s">
        <v>185</v>
      </c>
      <c r="AE1092" t="s">
        <v>1686</v>
      </c>
      <c r="AS1092">
        <v>3.5</v>
      </c>
      <c r="AT1092" t="s">
        <v>188</v>
      </c>
      <c r="AU1092" t="s">
        <v>189</v>
      </c>
      <c r="AV1092" t="s">
        <v>190</v>
      </c>
      <c r="AW1092" t="s">
        <v>264</v>
      </c>
      <c r="BM1092" t="s">
        <v>7697</v>
      </c>
      <c r="BN1092" t="s">
        <v>193</v>
      </c>
      <c r="BP1092" t="s">
        <v>194</v>
      </c>
      <c r="BQ1092" t="s">
        <v>195</v>
      </c>
      <c r="BS1092">
        <v>14627</v>
      </c>
      <c r="BT1092" t="s">
        <v>196</v>
      </c>
      <c r="BU1092">
        <v>9513926733</v>
      </c>
      <c r="BZ1092" t="s">
        <v>7698</v>
      </c>
      <c r="CC1092" t="s">
        <v>7699</v>
      </c>
      <c r="CD1092" t="s">
        <v>461</v>
      </c>
      <c r="CF1092">
        <v>92223</v>
      </c>
      <c r="CG1092" t="s">
        <v>196</v>
      </c>
      <c r="CH1092">
        <v>9517690013</v>
      </c>
      <c r="CM1092" t="s">
        <v>7700</v>
      </c>
      <c r="CN1092" t="s">
        <v>7701</v>
      </c>
      <c r="CP1092" t="s">
        <v>194</v>
      </c>
      <c r="CQ1092" t="s">
        <v>195</v>
      </c>
      <c r="CS1092">
        <v>14604</v>
      </c>
      <c r="CT1092" t="s">
        <v>196</v>
      </c>
      <c r="CU1092">
        <v>9513926733</v>
      </c>
      <c r="EM1092" t="s">
        <v>7698</v>
      </c>
      <c r="EP1092" t="s">
        <v>7699</v>
      </c>
      <c r="EQ1092" t="s">
        <v>461</v>
      </c>
      <c r="ES1092">
        <v>92223</v>
      </c>
      <c r="ET1092" t="s">
        <v>196</v>
      </c>
      <c r="EU1092">
        <v>9517690013</v>
      </c>
    </row>
    <row r="1093" spans="1:151" x14ac:dyDescent="0.2">
      <c r="A1093">
        <v>10319</v>
      </c>
      <c r="B1093" t="s">
        <v>7693</v>
      </c>
      <c r="C1093" t="s">
        <v>7694</v>
      </c>
      <c r="D1093" t="s">
        <v>2361</v>
      </c>
      <c r="E1093" t="s">
        <v>7695</v>
      </c>
      <c r="F1093" t="s">
        <v>7702</v>
      </c>
      <c r="G1093" t="s">
        <v>172</v>
      </c>
      <c r="H1093" s="1">
        <v>34835</v>
      </c>
      <c r="I1093" t="s">
        <v>221</v>
      </c>
      <c r="K1093" t="s">
        <v>2176</v>
      </c>
      <c r="L1093" t="s">
        <v>2177</v>
      </c>
      <c r="M1093" t="s">
        <v>176</v>
      </c>
      <c r="N1093">
        <v>2015</v>
      </c>
      <c r="O1093" t="s">
        <v>1014</v>
      </c>
      <c r="P1093" t="s">
        <v>178</v>
      </c>
      <c r="Q1093" t="s">
        <v>172</v>
      </c>
      <c r="S1093">
        <v>28212911</v>
      </c>
      <c r="T1093" t="s">
        <v>196</v>
      </c>
      <c r="W1093" t="s">
        <v>7696</v>
      </c>
      <c r="X1093">
        <v>9513926731</v>
      </c>
      <c r="Y1093" t="s">
        <v>186</v>
      </c>
      <c r="Z1093" t="s">
        <v>282</v>
      </c>
      <c r="AA1093">
        <v>2017</v>
      </c>
      <c r="AB1093">
        <v>2017</v>
      </c>
      <c r="AC1093" t="s">
        <v>696</v>
      </c>
      <c r="AD1093" t="s">
        <v>185</v>
      </c>
      <c r="AE1093" t="s">
        <v>1686</v>
      </c>
      <c r="AS1093">
        <v>3.5</v>
      </c>
      <c r="AT1093" t="s">
        <v>188</v>
      </c>
      <c r="AU1093" t="s">
        <v>189</v>
      </c>
      <c r="AV1093" t="s">
        <v>190</v>
      </c>
      <c r="AW1093" t="s">
        <v>264</v>
      </c>
      <c r="BM1093" t="s">
        <v>7697</v>
      </c>
      <c r="BN1093" t="s">
        <v>193</v>
      </c>
      <c r="BP1093" t="s">
        <v>194</v>
      </c>
      <c r="BQ1093" t="s">
        <v>195</v>
      </c>
      <c r="BS1093">
        <v>14627</v>
      </c>
      <c r="BT1093" t="s">
        <v>196</v>
      </c>
      <c r="BU1093">
        <v>9513926733</v>
      </c>
      <c r="BZ1093" t="s">
        <v>7698</v>
      </c>
      <c r="CC1093" t="s">
        <v>7699</v>
      </c>
      <c r="CD1093" t="s">
        <v>461</v>
      </c>
      <c r="CF1093">
        <v>92223</v>
      </c>
      <c r="CG1093" t="s">
        <v>196</v>
      </c>
      <c r="CH1093">
        <v>9517690013</v>
      </c>
      <c r="CM1093" t="s">
        <v>7700</v>
      </c>
      <c r="CN1093" t="s">
        <v>7701</v>
      </c>
      <c r="CP1093" t="s">
        <v>194</v>
      </c>
      <c r="CQ1093" t="s">
        <v>195</v>
      </c>
      <c r="CS1093">
        <v>14604</v>
      </c>
      <c r="CT1093" t="s">
        <v>196</v>
      </c>
      <c r="CU1093">
        <v>9513926733</v>
      </c>
      <c r="EM1093" t="s">
        <v>7698</v>
      </c>
      <c r="EP1093" t="s">
        <v>7699</v>
      </c>
      <c r="EQ1093" t="s">
        <v>461</v>
      </c>
      <c r="ES1093">
        <v>92223</v>
      </c>
      <c r="ET1093" t="s">
        <v>196</v>
      </c>
      <c r="EU1093">
        <v>9517690013</v>
      </c>
    </row>
    <row r="1094" spans="1:151" x14ac:dyDescent="0.2">
      <c r="A1094">
        <v>42012</v>
      </c>
      <c r="B1094" t="s">
        <v>7703</v>
      </c>
      <c r="C1094" t="s">
        <v>7704</v>
      </c>
      <c r="D1094" t="s">
        <v>2946</v>
      </c>
      <c r="E1094" t="s">
        <v>7705</v>
      </c>
      <c r="F1094" t="s">
        <v>171</v>
      </c>
      <c r="G1094" t="str">
        <f t="shared" ref="G1094:G1099" si="6">"0"</f>
        <v>0</v>
      </c>
      <c r="H1094" s="1">
        <v>37788</v>
      </c>
      <c r="I1094" t="s">
        <v>221</v>
      </c>
      <c r="K1094" t="s">
        <v>895</v>
      </c>
      <c r="L1094" t="s">
        <v>1668</v>
      </c>
      <c r="M1094" t="s">
        <v>224</v>
      </c>
      <c r="N1094">
        <v>2024</v>
      </c>
      <c r="O1094" t="s">
        <v>225</v>
      </c>
      <c r="P1094" t="s">
        <v>178</v>
      </c>
      <c r="Q1094" t="s">
        <v>172</v>
      </c>
      <c r="S1094">
        <v>32058352</v>
      </c>
      <c r="T1094" t="s">
        <v>226</v>
      </c>
      <c r="Y1094" t="str">
        <f t="shared" ref="Y1094:Y1099" si="7">"01AS"</f>
        <v>01AS</v>
      </c>
      <c r="Z1094" t="s">
        <v>227</v>
      </c>
      <c r="AA1094" t="s">
        <v>320</v>
      </c>
      <c r="AB1094" t="s">
        <v>321</v>
      </c>
      <c r="AC1094" t="s">
        <v>1662</v>
      </c>
      <c r="AD1094" t="s">
        <v>185</v>
      </c>
      <c r="AE1094" t="s">
        <v>3017</v>
      </c>
      <c r="AM1094" t="s">
        <v>4152</v>
      </c>
      <c r="AS1094">
        <v>3.43</v>
      </c>
      <c r="AU1094" t="s">
        <v>235</v>
      </c>
      <c r="AV1094" t="s">
        <v>236</v>
      </c>
      <c r="AW1094" t="s">
        <v>264</v>
      </c>
      <c r="BM1094" t="s">
        <v>7706</v>
      </c>
      <c r="BN1094" t="s">
        <v>239</v>
      </c>
      <c r="BO1094" t="s">
        <v>7707</v>
      </c>
      <c r="BP1094" t="s">
        <v>241</v>
      </c>
      <c r="BQ1094" t="s">
        <v>195</v>
      </c>
      <c r="BS1094">
        <v>14627</v>
      </c>
      <c r="CD1094" t="s">
        <v>195</v>
      </c>
      <c r="CM1094" t="s">
        <v>7708</v>
      </c>
      <c r="CO1094" t="s">
        <v>7707</v>
      </c>
      <c r="CP1094" t="s">
        <v>7709</v>
      </c>
      <c r="CQ1094" t="s">
        <v>247</v>
      </c>
      <c r="CS1094" t="str">
        <f>"07716-1126"</f>
        <v>07716-1126</v>
      </c>
      <c r="CT1094" t="s">
        <v>244</v>
      </c>
      <c r="CU1094" t="s">
        <v>7710</v>
      </c>
    </row>
    <row r="1095" spans="1:151" x14ac:dyDescent="0.2">
      <c r="A1095">
        <v>42370</v>
      </c>
      <c r="B1095" t="s">
        <v>7703</v>
      </c>
      <c r="C1095" t="s">
        <v>7704</v>
      </c>
      <c r="D1095" t="s">
        <v>2946</v>
      </c>
      <c r="E1095" t="s">
        <v>7705</v>
      </c>
      <c r="F1095" t="s">
        <v>171</v>
      </c>
      <c r="G1095" t="str">
        <f t="shared" si="6"/>
        <v>0</v>
      </c>
      <c r="H1095" s="1">
        <v>37788</v>
      </c>
      <c r="I1095" t="s">
        <v>221</v>
      </c>
      <c r="K1095" t="s">
        <v>2923</v>
      </c>
      <c r="L1095" t="s">
        <v>920</v>
      </c>
      <c r="M1095" t="s">
        <v>224</v>
      </c>
      <c r="N1095">
        <v>2024</v>
      </c>
      <c r="O1095" t="s">
        <v>225</v>
      </c>
      <c r="P1095" t="s">
        <v>178</v>
      </c>
      <c r="Q1095" t="s">
        <v>172</v>
      </c>
      <c r="S1095">
        <v>32058352</v>
      </c>
      <c r="T1095" t="s">
        <v>226</v>
      </c>
      <c r="Y1095" t="str">
        <f t="shared" si="7"/>
        <v>01AS</v>
      </c>
      <c r="Z1095" t="s">
        <v>227</v>
      </c>
      <c r="AA1095" t="s">
        <v>320</v>
      </c>
      <c r="AB1095" t="s">
        <v>321</v>
      </c>
      <c r="AC1095" t="s">
        <v>1662</v>
      </c>
      <c r="AD1095" t="s">
        <v>185</v>
      </c>
      <c r="AE1095" t="s">
        <v>3017</v>
      </c>
      <c r="AM1095" t="s">
        <v>4152</v>
      </c>
      <c r="AS1095">
        <v>3.43</v>
      </c>
      <c r="AU1095" t="s">
        <v>235</v>
      </c>
      <c r="AV1095" t="s">
        <v>236</v>
      </c>
      <c r="AW1095" t="s">
        <v>264</v>
      </c>
      <c r="BM1095" t="s">
        <v>7706</v>
      </c>
      <c r="BN1095" t="s">
        <v>239</v>
      </c>
      <c r="BO1095" t="s">
        <v>7707</v>
      </c>
      <c r="BP1095" t="s">
        <v>241</v>
      </c>
      <c r="BQ1095" t="s">
        <v>195</v>
      </c>
      <c r="BS1095">
        <v>14627</v>
      </c>
      <c r="CD1095" t="s">
        <v>195</v>
      </c>
      <c r="CM1095" t="s">
        <v>7708</v>
      </c>
      <c r="CO1095" t="s">
        <v>7707</v>
      </c>
      <c r="CP1095" t="s">
        <v>7709</v>
      </c>
      <c r="CQ1095" t="s">
        <v>247</v>
      </c>
      <c r="CS1095" t="str">
        <f>"07716-1126"</f>
        <v>07716-1126</v>
      </c>
      <c r="CT1095" t="s">
        <v>244</v>
      </c>
      <c r="CU1095" t="s">
        <v>7710</v>
      </c>
    </row>
    <row r="1096" spans="1:151" x14ac:dyDescent="0.2">
      <c r="A1096">
        <v>38789</v>
      </c>
      <c r="B1096" t="s">
        <v>7703</v>
      </c>
      <c r="C1096" t="s">
        <v>7704</v>
      </c>
      <c r="D1096" t="s">
        <v>2946</v>
      </c>
      <c r="E1096" t="s">
        <v>7705</v>
      </c>
      <c r="F1096" t="s">
        <v>171</v>
      </c>
      <c r="G1096" t="str">
        <f t="shared" si="6"/>
        <v>0</v>
      </c>
      <c r="H1096" s="1">
        <v>37788</v>
      </c>
      <c r="I1096" t="s">
        <v>221</v>
      </c>
      <c r="K1096" t="s">
        <v>919</v>
      </c>
      <c r="L1096" t="s">
        <v>920</v>
      </c>
      <c r="M1096" t="s">
        <v>205</v>
      </c>
      <c r="N1096">
        <v>2023</v>
      </c>
      <c r="O1096" t="s">
        <v>921</v>
      </c>
      <c r="P1096" t="s">
        <v>178</v>
      </c>
      <c r="Q1096" t="s">
        <v>172</v>
      </c>
      <c r="S1096">
        <v>32058352</v>
      </c>
      <c r="T1096" t="s">
        <v>226</v>
      </c>
      <c r="Y1096" t="str">
        <f t="shared" si="7"/>
        <v>01AS</v>
      </c>
      <c r="Z1096" t="s">
        <v>227</v>
      </c>
      <c r="AA1096" t="s">
        <v>320</v>
      </c>
      <c r="AB1096" t="s">
        <v>321</v>
      </c>
      <c r="AC1096" t="s">
        <v>1662</v>
      </c>
      <c r="AD1096" t="s">
        <v>185</v>
      </c>
      <c r="AE1096" t="s">
        <v>3017</v>
      </c>
      <c r="AM1096" t="s">
        <v>4152</v>
      </c>
      <c r="AS1096">
        <v>3.43</v>
      </c>
      <c r="AU1096" t="s">
        <v>235</v>
      </c>
      <c r="AV1096" t="s">
        <v>236</v>
      </c>
      <c r="AW1096" t="s">
        <v>264</v>
      </c>
      <c r="BM1096" t="s">
        <v>7706</v>
      </c>
      <c r="BN1096" t="s">
        <v>239</v>
      </c>
      <c r="BO1096" t="s">
        <v>7707</v>
      </c>
      <c r="BP1096" t="s">
        <v>241</v>
      </c>
      <c r="BQ1096" t="s">
        <v>195</v>
      </c>
      <c r="BS1096">
        <v>14627</v>
      </c>
      <c r="CD1096" t="s">
        <v>195</v>
      </c>
      <c r="CM1096" t="s">
        <v>7708</v>
      </c>
      <c r="CO1096" t="s">
        <v>7707</v>
      </c>
      <c r="CP1096" t="s">
        <v>7709</v>
      </c>
      <c r="CQ1096" t="s">
        <v>247</v>
      </c>
      <c r="CS1096" t="str">
        <f>"07716-1126"</f>
        <v>07716-1126</v>
      </c>
      <c r="CT1096" t="s">
        <v>244</v>
      </c>
      <c r="CU1096" t="s">
        <v>7710</v>
      </c>
    </row>
    <row r="1097" spans="1:151" x14ac:dyDescent="0.2">
      <c r="A1097">
        <v>39314</v>
      </c>
      <c r="B1097" t="s">
        <v>7703</v>
      </c>
      <c r="C1097" t="s">
        <v>7704</v>
      </c>
      <c r="D1097" t="s">
        <v>2946</v>
      </c>
      <c r="E1097" t="s">
        <v>7705</v>
      </c>
      <c r="F1097" t="s">
        <v>171</v>
      </c>
      <c r="G1097" t="str">
        <f t="shared" si="6"/>
        <v>0</v>
      </c>
      <c r="H1097" s="1">
        <v>37788</v>
      </c>
      <c r="I1097" t="s">
        <v>221</v>
      </c>
      <c r="K1097" t="s">
        <v>2923</v>
      </c>
      <c r="L1097" t="s">
        <v>920</v>
      </c>
      <c r="M1097" t="s">
        <v>224</v>
      </c>
      <c r="N1097">
        <v>2023</v>
      </c>
      <c r="O1097" t="s">
        <v>597</v>
      </c>
      <c r="P1097" t="s">
        <v>178</v>
      </c>
      <c r="Q1097" t="s">
        <v>172</v>
      </c>
      <c r="S1097">
        <v>32058352</v>
      </c>
      <c r="T1097" t="s">
        <v>226</v>
      </c>
      <c r="Y1097" t="str">
        <f t="shared" si="7"/>
        <v>01AS</v>
      </c>
      <c r="Z1097" t="s">
        <v>227</v>
      </c>
      <c r="AA1097" t="s">
        <v>320</v>
      </c>
      <c r="AB1097" t="s">
        <v>321</v>
      </c>
      <c r="AC1097" t="s">
        <v>1662</v>
      </c>
      <c r="AD1097" t="s">
        <v>185</v>
      </c>
      <c r="AE1097" t="s">
        <v>3017</v>
      </c>
      <c r="AM1097" t="s">
        <v>4152</v>
      </c>
      <c r="AS1097">
        <v>3.43</v>
      </c>
      <c r="AU1097" t="s">
        <v>235</v>
      </c>
      <c r="AV1097" t="s">
        <v>236</v>
      </c>
      <c r="AW1097" t="s">
        <v>264</v>
      </c>
      <c r="BM1097" t="s">
        <v>7706</v>
      </c>
      <c r="BN1097" t="s">
        <v>239</v>
      </c>
      <c r="BO1097" t="s">
        <v>7707</v>
      </c>
      <c r="BP1097" t="s">
        <v>241</v>
      </c>
      <c r="BQ1097" t="s">
        <v>195</v>
      </c>
      <c r="BS1097">
        <v>14627</v>
      </c>
      <c r="CD1097" t="s">
        <v>195</v>
      </c>
      <c r="CM1097" t="s">
        <v>7708</v>
      </c>
      <c r="CO1097" t="s">
        <v>7707</v>
      </c>
      <c r="CP1097" t="s">
        <v>7709</v>
      </c>
      <c r="CQ1097" t="s">
        <v>247</v>
      </c>
      <c r="CS1097" t="str">
        <f>"07716-1126"</f>
        <v>07716-1126</v>
      </c>
      <c r="CT1097" t="s">
        <v>244</v>
      </c>
      <c r="CU1097" t="s">
        <v>7710</v>
      </c>
    </row>
    <row r="1098" spans="1:151" x14ac:dyDescent="0.2">
      <c r="A1098">
        <v>37555</v>
      </c>
      <c r="B1098" t="s">
        <v>7703</v>
      </c>
      <c r="C1098" t="s">
        <v>7704</v>
      </c>
      <c r="D1098" t="s">
        <v>2946</v>
      </c>
      <c r="E1098" t="s">
        <v>7705</v>
      </c>
      <c r="F1098" t="s">
        <v>171</v>
      </c>
      <c r="G1098" t="str">
        <f t="shared" si="6"/>
        <v>0</v>
      </c>
      <c r="H1098" s="1">
        <v>37788</v>
      </c>
      <c r="I1098" t="s">
        <v>221</v>
      </c>
      <c r="K1098" t="s">
        <v>2923</v>
      </c>
      <c r="L1098" t="s">
        <v>920</v>
      </c>
      <c r="M1098" t="s">
        <v>224</v>
      </c>
      <c r="N1098">
        <v>2022</v>
      </c>
      <c r="O1098" t="s">
        <v>468</v>
      </c>
      <c r="P1098" t="s">
        <v>178</v>
      </c>
      <c r="Q1098" t="s">
        <v>172</v>
      </c>
      <c r="S1098">
        <v>32058352</v>
      </c>
      <c r="T1098" t="s">
        <v>226</v>
      </c>
      <c r="Y1098" t="str">
        <f t="shared" si="7"/>
        <v>01AS</v>
      </c>
      <c r="Z1098" t="s">
        <v>227</v>
      </c>
      <c r="AA1098" t="s">
        <v>320</v>
      </c>
      <c r="AB1098" t="s">
        <v>321</v>
      </c>
      <c r="AC1098" t="s">
        <v>1662</v>
      </c>
      <c r="AD1098" t="s">
        <v>185</v>
      </c>
      <c r="AE1098" t="s">
        <v>3017</v>
      </c>
      <c r="AM1098" t="s">
        <v>4152</v>
      </c>
      <c r="AS1098">
        <v>3.43</v>
      </c>
      <c r="AU1098" t="s">
        <v>235</v>
      </c>
      <c r="AV1098" t="s">
        <v>236</v>
      </c>
      <c r="AW1098" t="s">
        <v>264</v>
      </c>
      <c r="BM1098" t="s">
        <v>7706</v>
      </c>
      <c r="BN1098" t="s">
        <v>239</v>
      </c>
      <c r="BO1098" t="s">
        <v>7707</v>
      </c>
      <c r="BP1098" t="s">
        <v>241</v>
      </c>
      <c r="BQ1098" t="s">
        <v>195</v>
      </c>
      <c r="BS1098">
        <v>14627</v>
      </c>
      <c r="CD1098" t="s">
        <v>195</v>
      </c>
      <c r="CM1098" t="s">
        <v>7708</v>
      </c>
      <c r="CO1098" t="s">
        <v>7707</v>
      </c>
      <c r="CP1098" t="s">
        <v>7709</v>
      </c>
      <c r="CQ1098" t="s">
        <v>247</v>
      </c>
      <c r="CS1098" t="str">
        <f>"07716-1126"</f>
        <v>07716-1126</v>
      </c>
      <c r="CT1098" t="s">
        <v>244</v>
      </c>
      <c r="CU1098" t="s">
        <v>7710</v>
      </c>
    </row>
    <row r="1099" spans="1:151" x14ac:dyDescent="0.2">
      <c r="A1099">
        <v>45693</v>
      </c>
      <c r="B1099" t="s">
        <v>7711</v>
      </c>
      <c r="C1099" t="s">
        <v>7712</v>
      </c>
      <c r="D1099" t="s">
        <v>7713</v>
      </c>
      <c r="E1099" t="s">
        <v>7714</v>
      </c>
      <c r="F1099" t="s">
        <v>7715</v>
      </c>
      <c r="G1099" t="str">
        <f t="shared" si="6"/>
        <v>0</v>
      </c>
      <c r="H1099" s="1">
        <v>38304</v>
      </c>
      <c r="I1099" t="s">
        <v>221</v>
      </c>
      <c r="K1099" t="s">
        <v>1705</v>
      </c>
      <c r="L1099" t="s">
        <v>7716</v>
      </c>
      <c r="M1099" t="s">
        <v>224</v>
      </c>
      <c r="N1099">
        <v>2025</v>
      </c>
      <c r="O1099" t="s">
        <v>528</v>
      </c>
      <c r="P1099" t="s">
        <v>363</v>
      </c>
      <c r="Q1099" t="s">
        <v>172</v>
      </c>
      <c r="S1099">
        <v>32291889</v>
      </c>
      <c r="T1099" t="s">
        <v>226</v>
      </c>
      <c r="Y1099" t="str">
        <f t="shared" si="7"/>
        <v>01AS</v>
      </c>
      <c r="Z1099" t="s">
        <v>499</v>
      </c>
      <c r="AA1099" t="s">
        <v>228</v>
      </c>
      <c r="AB1099" t="s">
        <v>229</v>
      </c>
      <c r="AC1099" t="s">
        <v>1854</v>
      </c>
      <c r="AD1099" t="s">
        <v>185</v>
      </c>
      <c r="AS1099">
        <v>3.36</v>
      </c>
      <c r="AU1099" t="s">
        <v>472</v>
      </c>
      <c r="AV1099" t="s">
        <v>473</v>
      </c>
      <c r="AW1099" t="s">
        <v>715</v>
      </c>
      <c r="BM1099" t="s">
        <v>7717</v>
      </c>
      <c r="BN1099" t="s">
        <v>239</v>
      </c>
      <c r="BO1099" t="s">
        <v>7718</v>
      </c>
      <c r="BP1099" t="s">
        <v>241</v>
      </c>
      <c r="BQ1099" t="s">
        <v>195</v>
      </c>
      <c r="BS1099">
        <v>14627</v>
      </c>
      <c r="BZ1099" t="s">
        <v>3047</v>
      </c>
      <c r="CB1099" t="s">
        <v>267</v>
      </c>
      <c r="CD1099" t="s">
        <v>195</v>
      </c>
      <c r="CF1099">
        <v>14627</v>
      </c>
      <c r="CG1099" t="s">
        <v>244</v>
      </c>
      <c r="CM1099" t="s">
        <v>7719</v>
      </c>
      <c r="CO1099" t="s">
        <v>7718</v>
      </c>
      <c r="CP1099" t="s">
        <v>7720</v>
      </c>
      <c r="CQ1099" t="s">
        <v>2276</v>
      </c>
      <c r="CS1099" t="s">
        <v>7721</v>
      </c>
      <c r="CT1099" t="s">
        <v>244</v>
      </c>
      <c r="CU1099" t="s">
        <v>7722</v>
      </c>
    </row>
    <row r="1100" spans="1:151" x14ac:dyDescent="0.2">
      <c r="A1100">
        <v>37012</v>
      </c>
      <c r="B1100" t="s">
        <v>7723</v>
      </c>
      <c r="C1100" t="s">
        <v>7724</v>
      </c>
      <c r="D1100" t="s">
        <v>7725</v>
      </c>
      <c r="E1100" t="s">
        <v>7726</v>
      </c>
      <c r="F1100" t="s">
        <v>171</v>
      </c>
      <c r="G1100" t="s">
        <v>172</v>
      </c>
      <c r="H1100" s="1">
        <v>36909</v>
      </c>
      <c r="I1100" t="s">
        <v>173</v>
      </c>
      <c r="K1100" t="s">
        <v>7727</v>
      </c>
      <c r="L1100" t="s">
        <v>516</v>
      </c>
      <c r="M1100" t="s">
        <v>224</v>
      </c>
      <c r="N1100">
        <v>2022</v>
      </c>
      <c r="O1100" t="s">
        <v>468</v>
      </c>
      <c r="P1100" t="s">
        <v>178</v>
      </c>
      <c r="Q1100" t="s">
        <v>172</v>
      </c>
      <c r="S1100">
        <v>31538749</v>
      </c>
      <c r="T1100" t="s">
        <v>226</v>
      </c>
      <c r="Y1100" t="str">
        <f>"04HSEAS"</f>
        <v>04HSEAS</v>
      </c>
      <c r="Z1100" t="s">
        <v>4693</v>
      </c>
      <c r="AA1100" t="s">
        <v>260</v>
      </c>
      <c r="AC1100" t="s">
        <v>535</v>
      </c>
      <c r="AD1100" t="s">
        <v>185</v>
      </c>
      <c r="AS1100" t="str">
        <f>"0"</f>
        <v>0</v>
      </c>
      <c r="AU1100" t="s">
        <v>472</v>
      </c>
      <c r="AV1100" t="s">
        <v>473</v>
      </c>
      <c r="AW1100" t="s">
        <v>264</v>
      </c>
      <c r="AX1100" t="s">
        <v>7728</v>
      </c>
      <c r="BA1100" t="s">
        <v>7729</v>
      </c>
      <c r="BF1100" t="s">
        <v>474</v>
      </c>
      <c r="BO1100" t="s">
        <v>7730</v>
      </c>
      <c r="BQ1100" t="s">
        <v>195</v>
      </c>
      <c r="CD1100" t="s">
        <v>195</v>
      </c>
      <c r="CM1100" t="s">
        <v>7731</v>
      </c>
      <c r="CO1100" t="s">
        <v>7730</v>
      </c>
      <c r="CP1100" t="s">
        <v>7732</v>
      </c>
      <c r="CQ1100" t="s">
        <v>247</v>
      </c>
      <c r="CS1100" t="s">
        <v>7733</v>
      </c>
      <c r="CT1100" t="s">
        <v>244</v>
      </c>
      <c r="CU1100" t="s">
        <v>7734</v>
      </c>
    </row>
    <row r="1101" spans="1:151" x14ac:dyDescent="0.2">
      <c r="A1101">
        <v>27316</v>
      </c>
      <c r="B1101" t="s">
        <v>1406</v>
      </c>
      <c r="C1101" t="s">
        <v>7735</v>
      </c>
      <c r="D1101" t="s">
        <v>4013</v>
      </c>
      <c r="E1101" t="s">
        <v>7736</v>
      </c>
      <c r="F1101" t="s">
        <v>171</v>
      </c>
      <c r="G1101" t="s">
        <v>172</v>
      </c>
      <c r="H1101" s="1">
        <v>36336</v>
      </c>
      <c r="I1101" t="s">
        <v>221</v>
      </c>
      <c r="K1101" t="s">
        <v>7737</v>
      </c>
      <c r="L1101" t="s">
        <v>7738</v>
      </c>
      <c r="M1101" t="s">
        <v>306</v>
      </c>
      <c r="N1101">
        <v>2019</v>
      </c>
      <c r="O1101" t="s">
        <v>534</v>
      </c>
      <c r="P1101" t="s">
        <v>178</v>
      </c>
      <c r="Q1101" t="s">
        <v>172</v>
      </c>
      <c r="S1101">
        <v>30661257</v>
      </c>
      <c r="T1101" t="s">
        <v>226</v>
      </c>
      <c r="Y1101" t="str">
        <f>"01AS"</f>
        <v>01AS</v>
      </c>
      <c r="Z1101" t="s">
        <v>227</v>
      </c>
      <c r="AA1101" t="s">
        <v>320</v>
      </c>
      <c r="AB1101" t="s">
        <v>321</v>
      </c>
      <c r="AC1101" t="s">
        <v>1203</v>
      </c>
      <c r="AD1101" t="s">
        <v>185</v>
      </c>
      <c r="AS1101">
        <v>3.37</v>
      </c>
      <c r="AT1101" t="s">
        <v>429</v>
      </c>
      <c r="AU1101" t="s">
        <v>235</v>
      </c>
      <c r="AV1101" t="s">
        <v>236</v>
      </c>
      <c r="AW1101" t="s">
        <v>264</v>
      </c>
      <c r="BM1101" t="s">
        <v>7739</v>
      </c>
      <c r="BN1101" t="s">
        <v>239</v>
      </c>
      <c r="BO1101" t="s">
        <v>7740</v>
      </c>
      <c r="BP1101" t="s">
        <v>241</v>
      </c>
      <c r="BQ1101" t="s">
        <v>195</v>
      </c>
      <c r="BS1101">
        <v>14627</v>
      </c>
      <c r="CD1101" t="s">
        <v>195</v>
      </c>
      <c r="CM1101" t="s">
        <v>7741</v>
      </c>
      <c r="CO1101" t="s">
        <v>7740</v>
      </c>
      <c r="CP1101" t="s">
        <v>7742</v>
      </c>
      <c r="CQ1101" t="s">
        <v>6293</v>
      </c>
      <c r="CS1101">
        <v>44087</v>
      </c>
      <c r="CT1101" t="s">
        <v>244</v>
      </c>
      <c r="CU1101" t="s">
        <v>7743</v>
      </c>
    </row>
    <row r="1102" spans="1:151" x14ac:dyDescent="0.2">
      <c r="A1102">
        <v>23515</v>
      </c>
      <c r="B1102" t="s">
        <v>7744</v>
      </c>
      <c r="C1102" t="s">
        <v>7745</v>
      </c>
      <c r="D1102" t="s">
        <v>2055</v>
      </c>
      <c r="E1102" t="s">
        <v>7746</v>
      </c>
      <c r="F1102" t="s">
        <v>171</v>
      </c>
      <c r="G1102" t="s">
        <v>172</v>
      </c>
      <c r="H1102" s="1">
        <v>34939</v>
      </c>
      <c r="I1102" t="s">
        <v>221</v>
      </c>
      <c r="K1102" t="s">
        <v>2212</v>
      </c>
      <c r="L1102" t="s">
        <v>2172</v>
      </c>
      <c r="M1102" t="s">
        <v>306</v>
      </c>
      <c r="N1102">
        <v>2017</v>
      </c>
      <c r="O1102" t="s">
        <v>646</v>
      </c>
      <c r="P1102" t="s">
        <v>178</v>
      </c>
      <c r="Q1102" t="s">
        <v>172</v>
      </c>
      <c r="S1102">
        <v>28250906</v>
      </c>
      <c r="T1102" t="s">
        <v>196</v>
      </c>
      <c r="W1102" t="s">
        <v>7747</v>
      </c>
      <c r="X1102">
        <v>9788573785</v>
      </c>
      <c r="Y1102" t="s">
        <v>186</v>
      </c>
      <c r="Z1102" t="s">
        <v>282</v>
      </c>
      <c r="AA1102">
        <v>2018</v>
      </c>
      <c r="AB1102">
        <v>2018</v>
      </c>
      <c r="AC1102" t="s">
        <v>856</v>
      </c>
      <c r="AD1102" t="s">
        <v>185</v>
      </c>
      <c r="AE1102" t="s">
        <v>857</v>
      </c>
      <c r="AS1102">
        <v>3.86</v>
      </c>
      <c r="AT1102" t="s">
        <v>188</v>
      </c>
      <c r="AU1102" t="s">
        <v>189</v>
      </c>
      <c r="AV1102" t="s">
        <v>190</v>
      </c>
      <c r="AW1102" t="s">
        <v>264</v>
      </c>
      <c r="BM1102" t="s">
        <v>7748</v>
      </c>
      <c r="BN1102" t="s">
        <v>193</v>
      </c>
      <c r="BP1102" t="s">
        <v>194</v>
      </c>
      <c r="BQ1102" t="s">
        <v>195</v>
      </c>
      <c r="BS1102">
        <v>14611</v>
      </c>
      <c r="BT1102" t="s">
        <v>196</v>
      </c>
      <c r="BU1102">
        <v>9783800472</v>
      </c>
      <c r="BZ1102" t="s">
        <v>7749</v>
      </c>
      <c r="CC1102" t="s">
        <v>7750</v>
      </c>
      <c r="CD1102" t="s">
        <v>401</v>
      </c>
      <c r="CF1102" t="str">
        <f>"01938"</f>
        <v>01938</v>
      </c>
      <c r="CG1102" t="s">
        <v>196</v>
      </c>
      <c r="CH1102">
        <v>9783561464</v>
      </c>
      <c r="CM1102" t="s">
        <v>7748</v>
      </c>
      <c r="CN1102" t="s">
        <v>193</v>
      </c>
      <c r="CP1102" t="s">
        <v>194</v>
      </c>
      <c r="CQ1102" t="s">
        <v>195</v>
      </c>
      <c r="CS1102">
        <v>14611</v>
      </c>
      <c r="CT1102" t="s">
        <v>196</v>
      </c>
      <c r="CU1102">
        <v>9783800472</v>
      </c>
      <c r="ED1102" t="s">
        <v>401</v>
      </c>
      <c r="EG1102" t="s">
        <v>196</v>
      </c>
      <c r="EH1102">
        <v>9783561464</v>
      </c>
      <c r="EM1102" t="s">
        <v>7749</v>
      </c>
      <c r="EP1102" t="s">
        <v>7750</v>
      </c>
      <c r="EQ1102" t="s">
        <v>401</v>
      </c>
      <c r="ES1102" t="str">
        <f>"01938"</f>
        <v>01938</v>
      </c>
      <c r="ET1102" t="s">
        <v>196</v>
      </c>
      <c r="EU1102">
        <v>9783561464</v>
      </c>
    </row>
    <row r="1103" spans="1:151" x14ac:dyDescent="0.2">
      <c r="A1103">
        <v>13240</v>
      </c>
      <c r="B1103" t="s">
        <v>7744</v>
      </c>
      <c r="C1103" t="s">
        <v>7745</v>
      </c>
      <c r="D1103" t="s">
        <v>2055</v>
      </c>
      <c r="E1103" t="s">
        <v>7746</v>
      </c>
      <c r="F1103" t="s">
        <v>171</v>
      </c>
      <c r="G1103" t="s">
        <v>172</v>
      </c>
      <c r="H1103" s="1">
        <v>34939</v>
      </c>
      <c r="I1103" t="s">
        <v>221</v>
      </c>
      <c r="K1103" t="s">
        <v>1135</v>
      </c>
      <c r="L1103" t="s">
        <v>1136</v>
      </c>
      <c r="M1103" t="s">
        <v>224</v>
      </c>
      <c r="N1103">
        <v>2015</v>
      </c>
      <c r="O1103" t="s">
        <v>692</v>
      </c>
      <c r="P1103" t="s">
        <v>178</v>
      </c>
      <c r="Q1103" t="s">
        <v>172</v>
      </c>
      <c r="S1103">
        <v>28250906</v>
      </c>
      <c r="T1103" t="s">
        <v>196</v>
      </c>
      <c r="W1103" t="s">
        <v>7747</v>
      </c>
      <c r="X1103">
        <v>9788573785</v>
      </c>
      <c r="Y1103" t="s">
        <v>186</v>
      </c>
      <c r="Z1103" t="s">
        <v>282</v>
      </c>
      <c r="AA1103">
        <v>2018</v>
      </c>
      <c r="AB1103">
        <v>2018</v>
      </c>
      <c r="AC1103" t="s">
        <v>856</v>
      </c>
      <c r="AD1103" t="s">
        <v>185</v>
      </c>
      <c r="AE1103" t="s">
        <v>857</v>
      </c>
      <c r="AS1103">
        <v>3.86</v>
      </c>
      <c r="AT1103" t="s">
        <v>188</v>
      </c>
      <c r="AU1103" t="s">
        <v>189</v>
      </c>
      <c r="AV1103" t="s">
        <v>190</v>
      </c>
      <c r="AW1103" t="s">
        <v>264</v>
      </c>
      <c r="BM1103" t="s">
        <v>7748</v>
      </c>
      <c r="BN1103" t="s">
        <v>193</v>
      </c>
      <c r="BP1103" t="s">
        <v>194</v>
      </c>
      <c r="BQ1103" t="s">
        <v>195</v>
      </c>
      <c r="BS1103">
        <v>14611</v>
      </c>
      <c r="BT1103" t="s">
        <v>196</v>
      </c>
      <c r="BU1103">
        <v>9783800472</v>
      </c>
      <c r="BZ1103" t="s">
        <v>7749</v>
      </c>
      <c r="CC1103" t="s">
        <v>7750</v>
      </c>
      <c r="CD1103" t="s">
        <v>401</v>
      </c>
      <c r="CF1103" t="str">
        <f>"01938"</f>
        <v>01938</v>
      </c>
      <c r="CG1103" t="s">
        <v>196</v>
      </c>
      <c r="CH1103">
        <v>9783561464</v>
      </c>
      <c r="CM1103" t="s">
        <v>7748</v>
      </c>
      <c r="CN1103" t="s">
        <v>193</v>
      </c>
      <c r="CP1103" t="s">
        <v>194</v>
      </c>
      <c r="CQ1103" t="s">
        <v>195</v>
      </c>
      <c r="CS1103">
        <v>14611</v>
      </c>
      <c r="CT1103" t="s">
        <v>196</v>
      </c>
      <c r="CU1103">
        <v>9783800472</v>
      </c>
      <c r="ED1103" t="s">
        <v>401</v>
      </c>
      <c r="EG1103" t="s">
        <v>196</v>
      </c>
      <c r="EH1103">
        <v>9783561464</v>
      </c>
      <c r="EM1103" t="s">
        <v>7749</v>
      </c>
      <c r="EP1103" t="s">
        <v>7750</v>
      </c>
      <c r="EQ1103" t="s">
        <v>401</v>
      </c>
      <c r="ES1103" t="str">
        <f>"01938"</f>
        <v>01938</v>
      </c>
      <c r="ET1103" t="s">
        <v>196</v>
      </c>
      <c r="EU1103">
        <v>9783561464</v>
      </c>
    </row>
    <row r="1104" spans="1:151" x14ac:dyDescent="0.2">
      <c r="A1104">
        <v>19596</v>
      </c>
      <c r="B1104" t="s">
        <v>2296</v>
      </c>
      <c r="C1104" t="s">
        <v>7745</v>
      </c>
      <c r="D1104" t="s">
        <v>1436</v>
      </c>
      <c r="E1104" t="s">
        <v>7751</v>
      </c>
      <c r="F1104" t="s">
        <v>171</v>
      </c>
      <c r="G1104" t="s">
        <v>172</v>
      </c>
      <c r="H1104" s="1">
        <v>35352</v>
      </c>
      <c r="I1104" t="s">
        <v>173</v>
      </c>
      <c r="K1104" t="s">
        <v>1939</v>
      </c>
      <c r="L1104" t="s">
        <v>1940</v>
      </c>
      <c r="M1104" t="s">
        <v>176</v>
      </c>
      <c r="N1104">
        <v>2017</v>
      </c>
      <c r="O1104" t="s">
        <v>177</v>
      </c>
      <c r="P1104" t="s">
        <v>178</v>
      </c>
      <c r="Q1104" t="s">
        <v>172</v>
      </c>
      <c r="S1104">
        <v>28801078</v>
      </c>
      <c r="T1104" t="s">
        <v>196</v>
      </c>
      <c r="W1104" t="s">
        <v>7752</v>
      </c>
      <c r="X1104">
        <v>5136001144</v>
      </c>
      <c r="Y1104" t="s">
        <v>182</v>
      </c>
      <c r="Z1104" t="s">
        <v>183</v>
      </c>
      <c r="AA1104">
        <v>2018</v>
      </c>
      <c r="AB1104">
        <v>2018</v>
      </c>
      <c r="AC1104" t="s">
        <v>6841</v>
      </c>
      <c r="AD1104" t="s">
        <v>185</v>
      </c>
      <c r="AM1104" t="s">
        <v>7753</v>
      </c>
      <c r="AS1104">
        <v>3.81</v>
      </c>
      <c r="AT1104" t="s">
        <v>188</v>
      </c>
      <c r="AU1104" t="s">
        <v>189</v>
      </c>
      <c r="AV1104" t="s">
        <v>190</v>
      </c>
      <c r="AW1104" t="s">
        <v>264</v>
      </c>
      <c r="BM1104" t="s">
        <v>7754</v>
      </c>
      <c r="BN1104" t="s">
        <v>193</v>
      </c>
      <c r="BP1104" t="s">
        <v>194</v>
      </c>
      <c r="BQ1104" t="s">
        <v>195</v>
      </c>
      <c r="BS1104">
        <v>14627</v>
      </c>
      <c r="BT1104" t="s">
        <v>196</v>
      </c>
      <c r="BU1104">
        <v>5136059377</v>
      </c>
      <c r="BZ1104" t="s">
        <v>7755</v>
      </c>
      <c r="CC1104" t="s">
        <v>3191</v>
      </c>
      <c r="CD1104" t="s">
        <v>650</v>
      </c>
      <c r="CF1104">
        <v>19087</v>
      </c>
      <c r="CG1104" t="s">
        <v>196</v>
      </c>
      <c r="CH1104">
        <v>6109640930</v>
      </c>
      <c r="CM1104" t="s">
        <v>7756</v>
      </c>
      <c r="CP1104" t="s">
        <v>194</v>
      </c>
      <c r="CQ1104" t="s">
        <v>195</v>
      </c>
      <c r="CS1104">
        <v>14619</v>
      </c>
      <c r="CT1104" t="s">
        <v>196</v>
      </c>
      <c r="CU1104">
        <v>5136059377</v>
      </c>
      <c r="ED1104" t="s">
        <v>650</v>
      </c>
      <c r="EG1104" t="s">
        <v>196</v>
      </c>
      <c r="EH1104">
        <v>6109640930</v>
      </c>
      <c r="EM1104" t="s">
        <v>7755</v>
      </c>
      <c r="EP1104" t="s">
        <v>3191</v>
      </c>
      <c r="EQ1104" t="s">
        <v>650</v>
      </c>
      <c r="ES1104">
        <v>19087</v>
      </c>
      <c r="ET1104" t="s">
        <v>196</v>
      </c>
      <c r="EU1104">
        <v>6109640930</v>
      </c>
    </row>
    <row r="1105" spans="1:151" x14ac:dyDescent="0.2">
      <c r="A1105">
        <v>37452</v>
      </c>
      <c r="B1105" t="s">
        <v>1813</v>
      </c>
      <c r="C1105" t="s">
        <v>7757</v>
      </c>
      <c r="D1105" t="s">
        <v>1447</v>
      </c>
      <c r="E1105" t="s">
        <v>7758</v>
      </c>
      <c r="F1105" t="s">
        <v>171</v>
      </c>
      <c r="G1105" t="str">
        <f>"0"</f>
        <v>0</v>
      </c>
      <c r="H1105" s="1">
        <v>37184</v>
      </c>
      <c r="I1105" t="s">
        <v>1450</v>
      </c>
      <c r="K1105" t="s">
        <v>2766</v>
      </c>
      <c r="L1105" t="s">
        <v>2767</v>
      </c>
      <c r="M1105" t="s">
        <v>306</v>
      </c>
      <c r="N1105">
        <v>2022</v>
      </c>
      <c r="O1105" t="s">
        <v>782</v>
      </c>
      <c r="P1105" t="s">
        <v>178</v>
      </c>
      <c r="Q1105" t="s">
        <v>172</v>
      </c>
      <c r="S1105">
        <v>32141870</v>
      </c>
      <c r="T1105" t="s">
        <v>226</v>
      </c>
      <c r="Y1105" t="str">
        <f>"01AS"</f>
        <v>01AS</v>
      </c>
      <c r="Z1105" t="s">
        <v>227</v>
      </c>
      <c r="AA1105" t="s">
        <v>1572</v>
      </c>
      <c r="AB1105" t="s">
        <v>1573</v>
      </c>
      <c r="AC1105" t="s">
        <v>1693</v>
      </c>
      <c r="AD1105" t="s">
        <v>185</v>
      </c>
      <c r="AM1105" t="s">
        <v>7759</v>
      </c>
      <c r="AS1105">
        <v>3.98</v>
      </c>
      <c r="AU1105" t="s">
        <v>235</v>
      </c>
      <c r="AV1105" t="s">
        <v>236</v>
      </c>
      <c r="AW1105" t="s">
        <v>264</v>
      </c>
      <c r="AX1105" t="s">
        <v>1813</v>
      </c>
      <c r="AY1105" t="s">
        <v>7760</v>
      </c>
      <c r="BF1105" t="s">
        <v>474</v>
      </c>
      <c r="BM1105" t="s">
        <v>7761</v>
      </c>
      <c r="BN1105" t="s">
        <v>239</v>
      </c>
      <c r="BO1105" t="s">
        <v>7762</v>
      </c>
      <c r="BP1105" t="s">
        <v>241</v>
      </c>
      <c r="BQ1105" t="s">
        <v>195</v>
      </c>
      <c r="BS1105">
        <v>14627</v>
      </c>
      <c r="CD1105" t="s">
        <v>195</v>
      </c>
      <c r="CM1105" t="s">
        <v>7763</v>
      </c>
      <c r="CO1105" t="s">
        <v>7762</v>
      </c>
      <c r="CP1105" t="s">
        <v>7764</v>
      </c>
      <c r="CQ1105" t="s">
        <v>247</v>
      </c>
      <c r="CS1105" t="s">
        <v>7765</v>
      </c>
      <c r="CT1105" t="s">
        <v>244</v>
      </c>
      <c r="CU1105" t="s">
        <v>7766</v>
      </c>
      <c r="DM1105" t="s">
        <v>7767</v>
      </c>
      <c r="DN1105" t="s">
        <v>7768</v>
      </c>
      <c r="DP1105" t="s">
        <v>7769</v>
      </c>
      <c r="DQ1105" t="s">
        <v>195</v>
      </c>
      <c r="DS1105">
        <v>14526</v>
      </c>
      <c r="DT1105" t="s">
        <v>226</v>
      </c>
      <c r="DU1105">
        <v>5853508311</v>
      </c>
      <c r="DX1105" t="s">
        <v>7770</v>
      </c>
      <c r="DY1105" t="s">
        <v>406</v>
      </c>
    </row>
    <row r="1106" spans="1:151" x14ac:dyDescent="0.2">
      <c r="A1106">
        <v>36505</v>
      </c>
      <c r="B1106" t="s">
        <v>1813</v>
      </c>
      <c r="C1106" t="s">
        <v>7757</v>
      </c>
      <c r="D1106" t="s">
        <v>1447</v>
      </c>
      <c r="E1106" t="s">
        <v>7758</v>
      </c>
      <c r="F1106" t="s">
        <v>171</v>
      </c>
      <c r="G1106" t="str">
        <f>"0"</f>
        <v>0</v>
      </c>
      <c r="H1106" s="1">
        <v>37184</v>
      </c>
      <c r="I1106" t="s">
        <v>1450</v>
      </c>
      <c r="K1106" t="s">
        <v>317</v>
      </c>
      <c r="L1106" t="s">
        <v>318</v>
      </c>
      <c r="M1106" t="s">
        <v>176</v>
      </c>
      <c r="N1106">
        <v>2022</v>
      </c>
      <c r="O1106" t="s">
        <v>555</v>
      </c>
      <c r="P1106" t="s">
        <v>178</v>
      </c>
      <c r="Q1106" t="s">
        <v>172</v>
      </c>
      <c r="S1106">
        <v>32141870</v>
      </c>
      <c r="T1106" t="s">
        <v>226</v>
      </c>
      <c r="Y1106" t="str">
        <f>"01AS"</f>
        <v>01AS</v>
      </c>
      <c r="Z1106" t="s">
        <v>227</v>
      </c>
      <c r="AA1106" t="s">
        <v>1572</v>
      </c>
      <c r="AB1106" t="s">
        <v>1573</v>
      </c>
      <c r="AC1106" t="s">
        <v>1693</v>
      </c>
      <c r="AD1106" t="s">
        <v>185</v>
      </c>
      <c r="AM1106" t="s">
        <v>7759</v>
      </c>
      <c r="AS1106">
        <v>3.98</v>
      </c>
      <c r="AU1106" t="s">
        <v>235</v>
      </c>
      <c r="AV1106" t="s">
        <v>236</v>
      </c>
      <c r="AW1106" t="s">
        <v>264</v>
      </c>
      <c r="AX1106" t="s">
        <v>1813</v>
      </c>
      <c r="AY1106" t="s">
        <v>7760</v>
      </c>
      <c r="BF1106" t="s">
        <v>474</v>
      </c>
      <c r="BM1106" t="s">
        <v>7761</v>
      </c>
      <c r="BN1106" t="s">
        <v>239</v>
      </c>
      <c r="BO1106" t="s">
        <v>7762</v>
      </c>
      <c r="BP1106" t="s">
        <v>241</v>
      </c>
      <c r="BQ1106" t="s">
        <v>195</v>
      </c>
      <c r="BS1106">
        <v>14627</v>
      </c>
      <c r="CD1106" t="s">
        <v>195</v>
      </c>
      <c r="CM1106" t="s">
        <v>7763</v>
      </c>
      <c r="CO1106" t="s">
        <v>7762</v>
      </c>
      <c r="CP1106" t="s">
        <v>7764</v>
      </c>
      <c r="CQ1106" t="s">
        <v>247</v>
      </c>
      <c r="CS1106" t="s">
        <v>7765</v>
      </c>
      <c r="CT1106" t="s">
        <v>244</v>
      </c>
      <c r="CU1106" t="s">
        <v>7766</v>
      </c>
      <c r="DM1106" t="s">
        <v>7767</v>
      </c>
      <c r="DN1106" t="s">
        <v>7768</v>
      </c>
      <c r="DP1106" t="s">
        <v>7769</v>
      </c>
      <c r="DQ1106" t="s">
        <v>195</v>
      </c>
      <c r="DS1106">
        <v>14526</v>
      </c>
      <c r="DT1106" t="s">
        <v>226</v>
      </c>
      <c r="DU1106">
        <v>5853508311</v>
      </c>
      <c r="DX1106" t="s">
        <v>7770</v>
      </c>
      <c r="DY1106" t="s">
        <v>406</v>
      </c>
    </row>
    <row r="1107" spans="1:151" x14ac:dyDescent="0.2">
      <c r="A1107">
        <v>25361</v>
      </c>
      <c r="B1107" t="s">
        <v>7771</v>
      </c>
      <c r="C1107" t="s">
        <v>7772</v>
      </c>
      <c r="E1107" t="s">
        <v>7773</v>
      </c>
      <c r="F1107" t="s">
        <v>171</v>
      </c>
      <c r="K1107" t="s">
        <v>610</v>
      </c>
      <c r="L1107" t="s">
        <v>651</v>
      </c>
      <c r="M1107" t="s">
        <v>176</v>
      </c>
      <c r="N1107">
        <v>2017</v>
      </c>
      <c r="O1107" t="s">
        <v>177</v>
      </c>
      <c r="P1107" t="s">
        <v>178</v>
      </c>
      <c r="Q1107" t="s">
        <v>172</v>
      </c>
      <c r="S1107">
        <v>29985807</v>
      </c>
      <c r="T1107" t="s">
        <v>196</v>
      </c>
      <c r="Y1107" t="s">
        <v>613</v>
      </c>
      <c r="Z1107" t="s">
        <v>614</v>
      </c>
      <c r="AA1107" t="s">
        <v>615</v>
      </c>
      <c r="AB1107" t="s">
        <v>259</v>
      </c>
      <c r="AC1107" t="s">
        <v>187</v>
      </c>
      <c r="AD1107" t="s">
        <v>185</v>
      </c>
      <c r="AS1107" t="str">
        <f>"0"</f>
        <v>0</v>
      </c>
      <c r="AT1107" t="s">
        <v>188</v>
      </c>
      <c r="AU1107" t="s">
        <v>189</v>
      </c>
      <c r="AV1107" t="s">
        <v>190</v>
      </c>
      <c r="AW1107" t="s">
        <v>264</v>
      </c>
      <c r="BM1107" t="s">
        <v>7774</v>
      </c>
      <c r="BN1107" t="s">
        <v>7775</v>
      </c>
      <c r="BP1107" t="s">
        <v>194</v>
      </c>
      <c r="BQ1107" t="s">
        <v>195</v>
      </c>
      <c r="BS1107">
        <v>14623</v>
      </c>
      <c r="BT1107" t="s">
        <v>196</v>
      </c>
      <c r="BU1107">
        <v>5853309362</v>
      </c>
      <c r="BZ1107" t="s">
        <v>7774</v>
      </c>
      <c r="CA1107" t="s">
        <v>7775</v>
      </c>
      <c r="CC1107" t="s">
        <v>194</v>
      </c>
      <c r="CD1107" t="s">
        <v>195</v>
      </c>
      <c r="CF1107">
        <v>14623</v>
      </c>
      <c r="CG1107" t="s">
        <v>196</v>
      </c>
      <c r="CH1107">
        <v>5853309362</v>
      </c>
      <c r="CM1107" t="s">
        <v>7774</v>
      </c>
      <c r="CN1107" t="s">
        <v>7775</v>
      </c>
      <c r="CP1107" t="s">
        <v>194</v>
      </c>
      <c r="CQ1107" t="s">
        <v>195</v>
      </c>
      <c r="CS1107">
        <v>14623</v>
      </c>
      <c r="CT1107" t="s">
        <v>196</v>
      </c>
      <c r="CU1107">
        <v>5853309362</v>
      </c>
    </row>
    <row r="1108" spans="1:151" x14ac:dyDescent="0.2">
      <c r="A1108">
        <v>25235</v>
      </c>
      <c r="B1108" t="s">
        <v>4848</v>
      </c>
      <c r="C1108" t="s">
        <v>7776</v>
      </c>
      <c r="D1108" t="s">
        <v>4013</v>
      </c>
      <c r="E1108" t="s">
        <v>7777</v>
      </c>
      <c r="F1108" t="s">
        <v>942</v>
      </c>
      <c r="G1108" t="s">
        <v>172</v>
      </c>
      <c r="H1108" s="1">
        <v>35699</v>
      </c>
      <c r="I1108" t="s">
        <v>221</v>
      </c>
      <c r="K1108" t="s">
        <v>4255</v>
      </c>
      <c r="L1108" t="s">
        <v>318</v>
      </c>
      <c r="M1108" t="s">
        <v>224</v>
      </c>
      <c r="N1108">
        <v>2018</v>
      </c>
      <c r="O1108" t="s">
        <v>354</v>
      </c>
      <c r="P1108" t="s">
        <v>178</v>
      </c>
      <c r="Q1108" t="s">
        <v>172</v>
      </c>
      <c r="R1108" t="s">
        <v>510</v>
      </c>
      <c r="S1108">
        <v>29311224</v>
      </c>
      <c r="BM1108" t="s">
        <v>7778</v>
      </c>
    </row>
    <row r="1109" spans="1:151" x14ac:dyDescent="0.2">
      <c r="A1109">
        <v>45321</v>
      </c>
      <c r="B1109" t="s">
        <v>7779</v>
      </c>
      <c r="C1109" t="s">
        <v>3050</v>
      </c>
      <c r="D1109" t="s">
        <v>949</v>
      </c>
      <c r="E1109" t="s">
        <v>7780</v>
      </c>
      <c r="F1109" t="s">
        <v>171</v>
      </c>
      <c r="G1109" t="str">
        <f>"0"</f>
        <v>0</v>
      </c>
      <c r="H1109" s="1">
        <v>38239</v>
      </c>
      <c r="I1109" t="s">
        <v>173</v>
      </c>
      <c r="K1109" t="s">
        <v>4091</v>
      </c>
      <c r="L1109" t="s">
        <v>3127</v>
      </c>
      <c r="M1109" t="s">
        <v>224</v>
      </c>
      <c r="N1109">
        <v>2025</v>
      </c>
      <c r="O1109" t="s">
        <v>528</v>
      </c>
      <c r="P1109" t="s">
        <v>178</v>
      </c>
      <c r="Q1109" t="s">
        <v>172</v>
      </c>
      <c r="S1109">
        <v>32323184</v>
      </c>
      <c r="T1109" t="s">
        <v>226</v>
      </c>
      <c r="Y1109" t="str">
        <f>"04HSEAS"</f>
        <v>04HSEAS</v>
      </c>
      <c r="Z1109" t="s">
        <v>227</v>
      </c>
      <c r="AA1109" t="s">
        <v>320</v>
      </c>
      <c r="AB1109" t="s">
        <v>321</v>
      </c>
      <c r="AC1109" t="s">
        <v>500</v>
      </c>
      <c r="AD1109" t="s">
        <v>185</v>
      </c>
      <c r="AM1109" t="s">
        <v>2457</v>
      </c>
      <c r="AS1109">
        <v>3.8</v>
      </c>
      <c r="AU1109" t="s">
        <v>472</v>
      </c>
      <c r="AV1109" t="s">
        <v>473</v>
      </c>
      <c r="AW1109" t="s">
        <v>264</v>
      </c>
      <c r="BM1109" t="s">
        <v>7781</v>
      </c>
      <c r="BN1109" t="s">
        <v>239</v>
      </c>
      <c r="BO1109" t="s">
        <v>7782</v>
      </c>
      <c r="BP1109" t="s">
        <v>241</v>
      </c>
      <c r="BQ1109" t="s">
        <v>195</v>
      </c>
      <c r="BS1109">
        <v>14627</v>
      </c>
      <c r="BZ1109" t="s">
        <v>3928</v>
      </c>
      <c r="CB1109" t="s">
        <v>267</v>
      </c>
      <c r="CD1109" t="s">
        <v>195</v>
      </c>
      <c r="CF1109">
        <v>14627</v>
      </c>
      <c r="CG1109" t="s">
        <v>244</v>
      </c>
      <c r="CM1109" t="s">
        <v>7783</v>
      </c>
      <c r="CO1109" t="s">
        <v>7782</v>
      </c>
      <c r="CP1109" t="s">
        <v>7784</v>
      </c>
      <c r="CQ1109" t="s">
        <v>4288</v>
      </c>
      <c r="CS1109" t="str">
        <f>"02888-5740"</f>
        <v>02888-5740</v>
      </c>
      <c r="CT1109" t="s">
        <v>244</v>
      </c>
      <c r="CU1109" t="s">
        <v>7785</v>
      </c>
    </row>
    <row r="1110" spans="1:151" x14ac:dyDescent="0.2">
      <c r="A1110">
        <v>24159</v>
      </c>
      <c r="B1110" t="s">
        <v>1095</v>
      </c>
      <c r="C1110" t="s">
        <v>7786</v>
      </c>
      <c r="D1110" t="s">
        <v>169</v>
      </c>
      <c r="E1110" t="s">
        <v>7787</v>
      </c>
      <c r="F1110" t="s">
        <v>3199</v>
      </c>
      <c r="G1110" t="s">
        <v>172</v>
      </c>
      <c r="H1110" s="1">
        <v>35498</v>
      </c>
      <c r="I1110" t="s">
        <v>173</v>
      </c>
      <c r="K1110" t="s">
        <v>5057</v>
      </c>
      <c r="M1110" t="s">
        <v>176</v>
      </c>
      <c r="N1110">
        <v>2018</v>
      </c>
      <c r="O1110" t="s">
        <v>612</v>
      </c>
      <c r="P1110" t="s">
        <v>178</v>
      </c>
      <c r="Q1110" t="s">
        <v>172</v>
      </c>
      <c r="S1110">
        <v>29222360</v>
      </c>
      <c r="T1110" t="s">
        <v>196</v>
      </c>
      <c r="W1110" t="s">
        <v>7788</v>
      </c>
      <c r="X1110">
        <v>5852615172</v>
      </c>
      <c r="Y1110" t="s">
        <v>186</v>
      </c>
      <c r="Z1110" t="s">
        <v>282</v>
      </c>
      <c r="AA1110">
        <v>2019</v>
      </c>
      <c r="AB1110">
        <v>2019</v>
      </c>
      <c r="AC1110" t="s">
        <v>413</v>
      </c>
      <c r="AD1110" t="s">
        <v>185</v>
      </c>
      <c r="AE1110" t="s">
        <v>382</v>
      </c>
      <c r="AS1110">
        <v>3.64</v>
      </c>
      <c r="AT1110" t="s">
        <v>188</v>
      </c>
      <c r="AU1110" t="s">
        <v>189</v>
      </c>
      <c r="AV1110" t="s">
        <v>190</v>
      </c>
      <c r="AW1110" t="s">
        <v>237</v>
      </c>
      <c r="BM1110" t="s">
        <v>7789</v>
      </c>
      <c r="BP1110" t="s">
        <v>194</v>
      </c>
      <c r="BQ1110" t="s">
        <v>195</v>
      </c>
      <c r="BS1110">
        <v>14618</v>
      </c>
      <c r="BT1110" t="s">
        <v>196</v>
      </c>
      <c r="BU1110">
        <v>5854744544</v>
      </c>
      <c r="BZ1110" t="s">
        <v>7789</v>
      </c>
      <c r="CC1110" t="s">
        <v>194</v>
      </c>
      <c r="CD1110" t="s">
        <v>195</v>
      </c>
      <c r="CF1110">
        <v>146181554</v>
      </c>
      <c r="CG1110" t="s">
        <v>196</v>
      </c>
      <c r="CH1110">
        <v>5854744544</v>
      </c>
      <c r="CM1110" t="s">
        <v>7789</v>
      </c>
      <c r="CP1110" t="s">
        <v>194</v>
      </c>
      <c r="CQ1110" t="s">
        <v>195</v>
      </c>
      <c r="CS1110">
        <v>14618</v>
      </c>
      <c r="CT1110" t="s">
        <v>196</v>
      </c>
      <c r="CU1110">
        <v>5854744544</v>
      </c>
      <c r="DZ1110" t="s">
        <v>7790</v>
      </c>
      <c r="EC1110" t="s">
        <v>194</v>
      </c>
      <c r="ED1110" t="s">
        <v>195</v>
      </c>
      <c r="EF1110">
        <v>14618</v>
      </c>
      <c r="EG1110" t="s">
        <v>196</v>
      </c>
      <c r="EH1110">
        <v>5854744544</v>
      </c>
      <c r="EM1110" t="s">
        <v>7789</v>
      </c>
      <c r="EP1110" t="s">
        <v>194</v>
      </c>
      <c r="EQ1110" t="s">
        <v>195</v>
      </c>
      <c r="ES1110">
        <v>146181554</v>
      </c>
      <c r="ET1110" t="s">
        <v>196</v>
      </c>
      <c r="EU1110">
        <v>5854744544</v>
      </c>
    </row>
    <row r="1111" spans="1:151" x14ac:dyDescent="0.2">
      <c r="A1111">
        <v>25601</v>
      </c>
      <c r="B1111" t="s">
        <v>7791</v>
      </c>
      <c r="C1111" t="s">
        <v>7792</v>
      </c>
      <c r="D1111" t="s">
        <v>201</v>
      </c>
      <c r="E1111" t="s">
        <v>7793</v>
      </c>
      <c r="F1111" t="s">
        <v>171</v>
      </c>
      <c r="G1111" t="s">
        <v>172</v>
      </c>
      <c r="H1111" s="1">
        <v>35544</v>
      </c>
      <c r="I1111" t="s">
        <v>221</v>
      </c>
      <c r="K1111" t="s">
        <v>4639</v>
      </c>
      <c r="L1111" t="s">
        <v>820</v>
      </c>
      <c r="M1111" t="s">
        <v>306</v>
      </c>
      <c r="N1111">
        <v>2018</v>
      </c>
      <c r="O1111" t="s">
        <v>307</v>
      </c>
      <c r="P1111" t="s">
        <v>178</v>
      </c>
      <c r="Q1111" t="s">
        <v>172</v>
      </c>
      <c r="S1111">
        <v>29351701</v>
      </c>
      <c r="T1111" t="s">
        <v>196</v>
      </c>
      <c r="W1111" t="s">
        <v>7794</v>
      </c>
      <c r="X1111">
        <v>7817892631</v>
      </c>
      <c r="Y1111" t="s">
        <v>186</v>
      </c>
      <c r="Z1111" t="s">
        <v>183</v>
      </c>
      <c r="AA1111">
        <v>2019</v>
      </c>
      <c r="AB1111">
        <v>2019</v>
      </c>
      <c r="AC1111" t="s">
        <v>6542</v>
      </c>
      <c r="AD1111" t="s">
        <v>185</v>
      </c>
      <c r="AM1111" t="s">
        <v>397</v>
      </c>
      <c r="AS1111">
        <v>3.44</v>
      </c>
      <c r="AT1111" t="s">
        <v>188</v>
      </c>
      <c r="AU1111" t="s">
        <v>189</v>
      </c>
      <c r="AV1111" t="s">
        <v>190</v>
      </c>
      <c r="AW1111" t="s">
        <v>237</v>
      </c>
      <c r="BM1111" t="s">
        <v>582</v>
      </c>
      <c r="BN1111" t="s">
        <v>7795</v>
      </c>
      <c r="BP1111" t="s">
        <v>194</v>
      </c>
      <c r="BQ1111" t="s">
        <v>195</v>
      </c>
      <c r="BS1111">
        <v>14627</v>
      </c>
      <c r="BT1111" t="s">
        <v>196</v>
      </c>
      <c r="BU1111">
        <v>7817899513</v>
      </c>
      <c r="BZ1111" t="s">
        <v>7796</v>
      </c>
      <c r="CC1111" t="s">
        <v>7797</v>
      </c>
      <c r="CD1111" t="s">
        <v>401</v>
      </c>
      <c r="CF1111" t="str">
        <f>"024941748"</f>
        <v>024941748</v>
      </c>
      <c r="CG1111" t="s">
        <v>196</v>
      </c>
      <c r="CH1111">
        <v>7817899513</v>
      </c>
      <c r="CM1111" t="s">
        <v>215</v>
      </c>
      <c r="CP1111" t="s">
        <v>194</v>
      </c>
      <c r="CQ1111" t="s">
        <v>195</v>
      </c>
      <c r="CS1111">
        <v>14627</v>
      </c>
      <c r="CT1111" t="s">
        <v>196</v>
      </c>
      <c r="CU1111">
        <v>7817899513</v>
      </c>
      <c r="ED1111" t="s">
        <v>401</v>
      </c>
      <c r="EG1111" t="s">
        <v>196</v>
      </c>
      <c r="EH1111">
        <v>7817899513</v>
      </c>
      <c r="EM1111" t="s">
        <v>7796</v>
      </c>
      <c r="EP1111" t="s">
        <v>7797</v>
      </c>
      <c r="EQ1111" t="s">
        <v>401</v>
      </c>
      <c r="ES1111" t="str">
        <f>"024941748"</f>
        <v>024941748</v>
      </c>
      <c r="ET1111" t="s">
        <v>196</v>
      </c>
      <c r="EU1111">
        <v>7817899513</v>
      </c>
    </row>
    <row r="1112" spans="1:151" x14ac:dyDescent="0.2">
      <c r="A1112">
        <v>13219</v>
      </c>
      <c r="B1112" t="s">
        <v>3434</v>
      </c>
      <c r="C1112" t="s">
        <v>7798</v>
      </c>
      <c r="E1112" t="s">
        <v>7799</v>
      </c>
      <c r="F1112" t="s">
        <v>171</v>
      </c>
      <c r="G1112" t="s">
        <v>172</v>
      </c>
      <c r="H1112" s="1">
        <v>34894</v>
      </c>
      <c r="I1112" t="s">
        <v>173</v>
      </c>
      <c r="K1112" t="s">
        <v>2660</v>
      </c>
      <c r="L1112" t="s">
        <v>920</v>
      </c>
      <c r="M1112" t="s">
        <v>224</v>
      </c>
      <c r="N1112">
        <v>2015</v>
      </c>
      <c r="O1112" t="s">
        <v>692</v>
      </c>
      <c r="P1112" t="s">
        <v>178</v>
      </c>
      <c r="Q1112" t="s">
        <v>172</v>
      </c>
      <c r="S1112">
        <v>28246992</v>
      </c>
      <c r="T1112" t="s">
        <v>196</v>
      </c>
      <c r="W1112" t="s">
        <v>7800</v>
      </c>
      <c r="X1112">
        <v>5853299723</v>
      </c>
      <c r="Y1112" t="s">
        <v>186</v>
      </c>
      <c r="Z1112" t="s">
        <v>282</v>
      </c>
      <c r="AA1112">
        <v>2017</v>
      </c>
      <c r="AB1112">
        <v>2017</v>
      </c>
      <c r="AC1112" t="s">
        <v>960</v>
      </c>
      <c r="AD1112" t="s">
        <v>185</v>
      </c>
      <c r="AS1112">
        <v>3.66</v>
      </c>
      <c r="AT1112" t="s">
        <v>188</v>
      </c>
      <c r="AU1112" t="s">
        <v>189</v>
      </c>
      <c r="AV1112" t="s">
        <v>190</v>
      </c>
      <c r="AW1112" t="s">
        <v>264</v>
      </c>
      <c r="BM1112" t="s">
        <v>7801</v>
      </c>
      <c r="BN1112" t="s">
        <v>487</v>
      </c>
      <c r="BP1112" t="s">
        <v>194</v>
      </c>
      <c r="BQ1112" t="s">
        <v>195</v>
      </c>
      <c r="BS1112">
        <v>14627</v>
      </c>
      <c r="BT1112" t="s">
        <v>196</v>
      </c>
      <c r="BU1112">
        <v>5857609926</v>
      </c>
      <c r="BZ1112" t="s">
        <v>7802</v>
      </c>
      <c r="CC1112" t="s">
        <v>194</v>
      </c>
      <c r="CD1112" t="s">
        <v>195</v>
      </c>
      <c r="CF1112">
        <v>14620</v>
      </c>
      <c r="CG1112" t="s">
        <v>196</v>
      </c>
      <c r="CH1112">
        <v>5853299723</v>
      </c>
      <c r="CM1112" t="s">
        <v>7803</v>
      </c>
      <c r="CP1112" t="s">
        <v>194</v>
      </c>
      <c r="CQ1112" t="s">
        <v>195</v>
      </c>
      <c r="CS1112">
        <v>14619</v>
      </c>
      <c r="CT1112" t="s">
        <v>196</v>
      </c>
      <c r="CU1112">
        <v>5857609926</v>
      </c>
      <c r="EM1112" t="s">
        <v>7802</v>
      </c>
      <c r="EP1112" t="s">
        <v>194</v>
      </c>
      <c r="EQ1112" t="s">
        <v>195</v>
      </c>
      <c r="ES1112">
        <v>14620</v>
      </c>
      <c r="ET1112" t="s">
        <v>196</v>
      </c>
      <c r="EU1112">
        <v>5853299723</v>
      </c>
    </row>
    <row r="1113" spans="1:151" x14ac:dyDescent="0.2">
      <c r="A1113">
        <v>19305</v>
      </c>
      <c r="B1113" t="s">
        <v>4512</v>
      </c>
      <c r="C1113" t="s">
        <v>7804</v>
      </c>
      <c r="D1113" t="s">
        <v>3949</v>
      </c>
      <c r="E1113" t="s">
        <v>7805</v>
      </c>
      <c r="F1113" t="s">
        <v>171</v>
      </c>
      <c r="G1113" t="s">
        <v>172</v>
      </c>
      <c r="H1113" s="1">
        <v>34859</v>
      </c>
      <c r="I1113" t="s">
        <v>221</v>
      </c>
      <c r="K1113" t="s">
        <v>1012</v>
      </c>
      <c r="L1113" t="s">
        <v>1013</v>
      </c>
      <c r="M1113" t="s">
        <v>306</v>
      </c>
      <c r="N1113">
        <v>2016</v>
      </c>
      <c r="O1113" t="s">
        <v>380</v>
      </c>
      <c r="P1113" t="s">
        <v>178</v>
      </c>
      <c r="Q1113" t="s">
        <v>172</v>
      </c>
      <c r="S1113">
        <v>28690603</v>
      </c>
      <c r="T1113" t="s">
        <v>196</v>
      </c>
      <c r="W1113" t="s">
        <v>7806</v>
      </c>
      <c r="X1113">
        <v>3362577400</v>
      </c>
      <c r="Y1113" t="s">
        <v>182</v>
      </c>
      <c r="Z1113" t="s">
        <v>183</v>
      </c>
      <c r="AA1113">
        <v>2018</v>
      </c>
      <c r="AB1113">
        <v>2018</v>
      </c>
      <c r="AC1113" t="s">
        <v>1191</v>
      </c>
      <c r="AD1113" t="s">
        <v>185</v>
      </c>
      <c r="AS1113">
        <v>3.89</v>
      </c>
      <c r="AT1113" t="s">
        <v>188</v>
      </c>
      <c r="AU1113" t="s">
        <v>189</v>
      </c>
      <c r="AV1113" t="s">
        <v>190</v>
      </c>
      <c r="AW1113" t="s">
        <v>264</v>
      </c>
      <c r="BM1113" t="s">
        <v>7807</v>
      </c>
      <c r="BN1113" t="s">
        <v>193</v>
      </c>
      <c r="BP1113" t="s">
        <v>194</v>
      </c>
      <c r="BQ1113" t="s">
        <v>195</v>
      </c>
      <c r="BS1113">
        <v>14627</v>
      </c>
      <c r="BT1113" t="s">
        <v>196</v>
      </c>
      <c r="BU1113">
        <v>3363142907</v>
      </c>
      <c r="BZ1113" t="s">
        <v>7808</v>
      </c>
      <c r="CC1113" t="s">
        <v>7809</v>
      </c>
      <c r="CD1113" t="s">
        <v>936</v>
      </c>
      <c r="CF1113">
        <v>27403</v>
      </c>
      <c r="CG1113" t="s">
        <v>196</v>
      </c>
      <c r="CH1113">
        <v>3368526736</v>
      </c>
      <c r="CM1113" t="s">
        <v>7810</v>
      </c>
      <c r="CP1113" t="s">
        <v>194</v>
      </c>
      <c r="CQ1113" t="s">
        <v>195</v>
      </c>
      <c r="CS1113">
        <v>14627</v>
      </c>
      <c r="CT1113" t="s">
        <v>196</v>
      </c>
      <c r="CU1113">
        <v>3363142907</v>
      </c>
      <c r="ED1113" t="s">
        <v>936</v>
      </c>
      <c r="EG1113" t="s">
        <v>196</v>
      </c>
      <c r="EH1113">
        <v>3368526736</v>
      </c>
      <c r="EM1113" t="s">
        <v>7808</v>
      </c>
      <c r="EP1113" t="s">
        <v>7809</v>
      </c>
      <c r="EQ1113" t="s">
        <v>936</v>
      </c>
      <c r="ES1113">
        <v>27403</v>
      </c>
      <c r="ET1113" t="s">
        <v>196</v>
      </c>
      <c r="EU1113">
        <v>3368526736</v>
      </c>
    </row>
    <row r="1114" spans="1:151" x14ac:dyDescent="0.2">
      <c r="A1114">
        <v>20944</v>
      </c>
      <c r="B1114" t="s">
        <v>7811</v>
      </c>
      <c r="C1114" t="s">
        <v>7812</v>
      </c>
      <c r="D1114" t="s">
        <v>7813</v>
      </c>
      <c r="E1114" t="s">
        <v>7814</v>
      </c>
      <c r="F1114" t="s">
        <v>171</v>
      </c>
      <c r="G1114" t="s">
        <v>172</v>
      </c>
      <c r="H1114" s="1">
        <v>35430</v>
      </c>
      <c r="I1114" t="s">
        <v>173</v>
      </c>
      <c r="K1114" t="s">
        <v>867</v>
      </c>
      <c r="L1114" t="s">
        <v>868</v>
      </c>
      <c r="M1114" t="s">
        <v>224</v>
      </c>
      <c r="N1114">
        <v>2017</v>
      </c>
      <c r="O1114" t="s">
        <v>441</v>
      </c>
      <c r="P1114" t="s">
        <v>178</v>
      </c>
      <c r="Q1114" t="s">
        <v>172</v>
      </c>
      <c r="S1114">
        <v>29449699</v>
      </c>
      <c r="T1114" t="s">
        <v>7815</v>
      </c>
      <c r="U1114" t="s">
        <v>180</v>
      </c>
      <c r="V1114" s="2">
        <v>43604</v>
      </c>
      <c r="W1114" t="s">
        <v>7816</v>
      </c>
      <c r="X1114">
        <v>5852841121</v>
      </c>
      <c r="Y1114" t="s">
        <v>182</v>
      </c>
      <c r="Z1114" t="s">
        <v>183</v>
      </c>
      <c r="AA1114">
        <v>2019</v>
      </c>
      <c r="AB1114">
        <v>2019</v>
      </c>
      <c r="AC1114" t="s">
        <v>208</v>
      </c>
      <c r="AD1114" t="s">
        <v>185</v>
      </c>
      <c r="AF1114" t="s">
        <v>186</v>
      </c>
      <c r="AG1114" t="s">
        <v>282</v>
      </c>
      <c r="AH1114">
        <v>2019</v>
      </c>
      <c r="AI1114">
        <v>2019</v>
      </c>
      <c r="AJ1114" t="s">
        <v>1950</v>
      </c>
      <c r="AK1114" t="s">
        <v>185</v>
      </c>
      <c r="AS1114">
        <v>3.54</v>
      </c>
      <c r="AT1114" t="s">
        <v>188</v>
      </c>
      <c r="AU1114" t="s">
        <v>189</v>
      </c>
      <c r="AV1114" t="s">
        <v>190</v>
      </c>
      <c r="AW1114" t="s">
        <v>191</v>
      </c>
      <c r="BM1114" t="s">
        <v>193</v>
      </c>
      <c r="BN1114" t="s">
        <v>7817</v>
      </c>
      <c r="BP1114" t="s">
        <v>194</v>
      </c>
      <c r="BQ1114" t="s">
        <v>195</v>
      </c>
      <c r="BS1114">
        <v>14627</v>
      </c>
      <c r="BT1114" t="s">
        <v>196</v>
      </c>
      <c r="BU1114">
        <v>5852841121</v>
      </c>
      <c r="CM1114" t="s">
        <v>215</v>
      </c>
      <c r="CN1114" t="s">
        <v>7817</v>
      </c>
      <c r="CP1114" t="s">
        <v>194</v>
      </c>
      <c r="CQ1114" t="s">
        <v>195</v>
      </c>
      <c r="CS1114">
        <v>14627</v>
      </c>
      <c r="CT1114" t="s">
        <v>196</v>
      </c>
      <c r="CU1114">
        <v>5852841121</v>
      </c>
    </row>
    <row r="1115" spans="1:151" x14ac:dyDescent="0.2">
      <c r="A1115">
        <v>46745</v>
      </c>
      <c r="B1115" t="s">
        <v>7818</v>
      </c>
      <c r="C1115" t="s">
        <v>7819</v>
      </c>
      <c r="D1115" t="s">
        <v>1394</v>
      </c>
      <c r="E1115" t="s">
        <v>7820</v>
      </c>
      <c r="F1115" t="s">
        <v>7821</v>
      </c>
      <c r="G1115" t="str">
        <f>"0"</f>
        <v>0</v>
      </c>
      <c r="H1115" s="1">
        <v>38288</v>
      </c>
      <c r="I1115" t="s">
        <v>173</v>
      </c>
      <c r="K1115" t="s">
        <v>7213</v>
      </c>
      <c r="M1115" t="s">
        <v>176</v>
      </c>
      <c r="N1115">
        <v>2026</v>
      </c>
      <c r="O1115" t="s">
        <v>508</v>
      </c>
      <c r="P1115" t="s">
        <v>2100</v>
      </c>
      <c r="Q1115" t="s">
        <v>172</v>
      </c>
      <c r="R1115" t="s">
        <v>510</v>
      </c>
      <c r="S1115">
        <v>32608618</v>
      </c>
      <c r="BM1115" t="s">
        <v>2725</v>
      </c>
    </row>
    <row r="1116" spans="1:151" x14ac:dyDescent="0.2">
      <c r="A1116">
        <v>12551</v>
      </c>
      <c r="B1116" t="s">
        <v>7822</v>
      </c>
      <c r="C1116" t="s">
        <v>7823</v>
      </c>
      <c r="E1116" t="s">
        <v>7824</v>
      </c>
      <c r="F1116" t="s">
        <v>171</v>
      </c>
      <c r="G1116" t="s">
        <v>172</v>
      </c>
      <c r="H1116" s="1">
        <v>34668</v>
      </c>
      <c r="I1116" t="s">
        <v>173</v>
      </c>
      <c r="K1116" t="s">
        <v>3300</v>
      </c>
      <c r="L1116" t="s">
        <v>577</v>
      </c>
      <c r="M1116" t="s">
        <v>224</v>
      </c>
      <c r="N1116">
        <v>2015</v>
      </c>
      <c r="O1116" t="s">
        <v>692</v>
      </c>
      <c r="P1116" t="s">
        <v>178</v>
      </c>
      <c r="Q1116" t="s">
        <v>172</v>
      </c>
      <c r="S1116">
        <v>28690900</v>
      </c>
      <c r="T1116" t="s">
        <v>179</v>
      </c>
      <c r="U1116" t="s">
        <v>180</v>
      </c>
      <c r="V1116" s="2">
        <v>43240</v>
      </c>
      <c r="W1116" t="s">
        <v>7825</v>
      </c>
      <c r="X1116" t="s">
        <v>7826</v>
      </c>
      <c r="Y1116" t="s">
        <v>182</v>
      </c>
      <c r="Z1116" t="s">
        <v>183</v>
      </c>
      <c r="AA1116">
        <v>2018</v>
      </c>
      <c r="AB1116">
        <v>2018</v>
      </c>
      <c r="AC1116" t="s">
        <v>1786</v>
      </c>
      <c r="AD1116" t="s">
        <v>185</v>
      </c>
      <c r="AS1116">
        <v>3.59</v>
      </c>
      <c r="AT1116" t="s">
        <v>188</v>
      </c>
      <c r="AU1116" t="s">
        <v>189</v>
      </c>
      <c r="AV1116" t="s">
        <v>190</v>
      </c>
      <c r="AW1116" t="s">
        <v>191</v>
      </c>
      <c r="BM1116" t="s">
        <v>7827</v>
      </c>
      <c r="BN1116" t="s">
        <v>193</v>
      </c>
      <c r="BP1116" t="s">
        <v>194</v>
      </c>
      <c r="BQ1116" t="s">
        <v>195</v>
      </c>
      <c r="BS1116">
        <v>14627</v>
      </c>
      <c r="BT1116" t="s">
        <v>196</v>
      </c>
      <c r="BU1116">
        <v>5857700943</v>
      </c>
      <c r="CM1116" t="s">
        <v>7828</v>
      </c>
      <c r="CN1116" t="s">
        <v>7829</v>
      </c>
      <c r="CP1116" t="s">
        <v>194</v>
      </c>
      <c r="CQ1116" t="s">
        <v>195</v>
      </c>
      <c r="CS1116">
        <v>14623</v>
      </c>
      <c r="CT1116" t="s">
        <v>196</v>
      </c>
      <c r="CU1116">
        <v>5857700943</v>
      </c>
    </row>
    <row r="1117" spans="1:151" x14ac:dyDescent="0.2">
      <c r="A1117">
        <v>25182</v>
      </c>
      <c r="B1117" t="s">
        <v>7830</v>
      </c>
      <c r="C1117" t="s">
        <v>7823</v>
      </c>
      <c r="E1117" t="s">
        <v>7831</v>
      </c>
      <c r="F1117" t="s">
        <v>2871</v>
      </c>
      <c r="G1117" t="s">
        <v>172</v>
      </c>
      <c r="H1117" s="1">
        <v>35355</v>
      </c>
      <c r="I1117" t="s">
        <v>221</v>
      </c>
      <c r="K1117" t="s">
        <v>1078</v>
      </c>
      <c r="L1117" t="s">
        <v>7832</v>
      </c>
      <c r="M1117" t="s">
        <v>306</v>
      </c>
      <c r="N1117">
        <v>2018</v>
      </c>
      <c r="O1117" t="s">
        <v>307</v>
      </c>
      <c r="P1117" t="s">
        <v>178</v>
      </c>
      <c r="Q1117" t="s">
        <v>172</v>
      </c>
      <c r="S1117">
        <v>29223626</v>
      </c>
      <c r="T1117" t="s">
        <v>179</v>
      </c>
      <c r="U1117" t="s">
        <v>180</v>
      </c>
      <c r="V1117" s="2">
        <v>43820</v>
      </c>
      <c r="W1117" t="s">
        <v>7833</v>
      </c>
      <c r="X1117">
        <v>5852849912</v>
      </c>
      <c r="Y1117" t="s">
        <v>186</v>
      </c>
      <c r="Z1117" t="s">
        <v>282</v>
      </c>
      <c r="AA1117">
        <v>2019</v>
      </c>
      <c r="AB1117">
        <v>2019</v>
      </c>
      <c r="AC1117" t="s">
        <v>1950</v>
      </c>
      <c r="AD1117" t="s">
        <v>185</v>
      </c>
      <c r="AM1117" t="s">
        <v>209</v>
      </c>
      <c r="AS1117">
        <v>3.96</v>
      </c>
      <c r="AT1117" t="s">
        <v>188</v>
      </c>
      <c r="AU1117" t="s">
        <v>189</v>
      </c>
      <c r="AV1117" t="s">
        <v>190</v>
      </c>
      <c r="AW1117" t="s">
        <v>191</v>
      </c>
      <c r="BM1117" t="s">
        <v>7834</v>
      </c>
      <c r="BN1117" t="s">
        <v>193</v>
      </c>
      <c r="BP1117" t="s">
        <v>194</v>
      </c>
      <c r="BQ1117" t="s">
        <v>195</v>
      </c>
      <c r="BS1117">
        <v>14627</v>
      </c>
      <c r="BT1117" t="s">
        <v>196</v>
      </c>
      <c r="BU1117">
        <v>5852849912</v>
      </c>
      <c r="CM1117" t="s">
        <v>487</v>
      </c>
      <c r="CN1117" t="s">
        <v>7835</v>
      </c>
      <c r="CP1117" t="s">
        <v>194</v>
      </c>
      <c r="CQ1117" t="s">
        <v>195</v>
      </c>
      <c r="CS1117">
        <v>14627</v>
      </c>
      <c r="CT1117" t="s">
        <v>196</v>
      </c>
      <c r="CU1117">
        <v>5852849912</v>
      </c>
    </row>
    <row r="1118" spans="1:151" x14ac:dyDescent="0.2">
      <c r="A1118">
        <v>17932</v>
      </c>
      <c r="B1118" t="s">
        <v>7830</v>
      </c>
      <c r="C1118" t="s">
        <v>7823</v>
      </c>
      <c r="E1118" t="s">
        <v>7831</v>
      </c>
      <c r="F1118" t="s">
        <v>7836</v>
      </c>
      <c r="G1118" t="s">
        <v>172</v>
      </c>
      <c r="H1118" s="1">
        <v>35355</v>
      </c>
      <c r="I1118" t="s">
        <v>221</v>
      </c>
      <c r="K1118" t="s">
        <v>1078</v>
      </c>
      <c r="L1118" t="s">
        <v>1689</v>
      </c>
      <c r="M1118" t="s">
        <v>224</v>
      </c>
      <c r="N1118">
        <v>2016</v>
      </c>
      <c r="O1118" t="s">
        <v>410</v>
      </c>
      <c r="P1118" t="s">
        <v>178</v>
      </c>
      <c r="Q1118" t="s">
        <v>172</v>
      </c>
      <c r="S1118">
        <v>29223626</v>
      </c>
      <c r="T1118" t="s">
        <v>179</v>
      </c>
      <c r="U1118" t="s">
        <v>180</v>
      </c>
      <c r="V1118" s="2">
        <v>43820</v>
      </c>
      <c r="W1118" t="s">
        <v>7833</v>
      </c>
      <c r="X1118">
        <v>5852849912</v>
      </c>
      <c r="Y1118" t="s">
        <v>186</v>
      </c>
      <c r="Z1118" t="s">
        <v>282</v>
      </c>
      <c r="AA1118">
        <v>2019</v>
      </c>
      <c r="AB1118">
        <v>2019</v>
      </c>
      <c r="AC1118" t="s">
        <v>1950</v>
      </c>
      <c r="AD1118" t="s">
        <v>185</v>
      </c>
      <c r="AM1118" t="s">
        <v>209</v>
      </c>
      <c r="AS1118">
        <v>3.96</v>
      </c>
      <c r="AT1118" t="s">
        <v>188</v>
      </c>
      <c r="AU1118" t="s">
        <v>189</v>
      </c>
      <c r="AV1118" t="s">
        <v>190</v>
      </c>
      <c r="AW1118" t="s">
        <v>191</v>
      </c>
      <c r="BM1118" t="s">
        <v>7834</v>
      </c>
      <c r="BN1118" t="s">
        <v>193</v>
      </c>
      <c r="BP1118" t="s">
        <v>194</v>
      </c>
      <c r="BQ1118" t="s">
        <v>195</v>
      </c>
      <c r="BS1118">
        <v>14627</v>
      </c>
      <c r="BT1118" t="s">
        <v>196</v>
      </c>
      <c r="BU1118">
        <v>5852849912</v>
      </c>
      <c r="CM1118" t="s">
        <v>487</v>
      </c>
      <c r="CN1118" t="s">
        <v>7835</v>
      </c>
      <c r="CP1118" t="s">
        <v>194</v>
      </c>
      <c r="CQ1118" t="s">
        <v>195</v>
      </c>
      <c r="CS1118">
        <v>14627</v>
      </c>
      <c r="CT1118" t="s">
        <v>196</v>
      </c>
      <c r="CU1118">
        <v>5852849912</v>
      </c>
    </row>
    <row r="1119" spans="1:151" x14ac:dyDescent="0.2">
      <c r="A1119">
        <v>24340</v>
      </c>
      <c r="B1119" t="s">
        <v>7837</v>
      </c>
      <c r="C1119" t="s">
        <v>7823</v>
      </c>
      <c r="E1119" t="s">
        <v>7838</v>
      </c>
      <c r="F1119" t="s">
        <v>7839</v>
      </c>
      <c r="G1119" t="s">
        <v>172</v>
      </c>
      <c r="H1119" s="1">
        <v>35437</v>
      </c>
      <c r="I1119" t="s">
        <v>221</v>
      </c>
      <c r="K1119" t="s">
        <v>1939</v>
      </c>
      <c r="L1119" t="s">
        <v>1940</v>
      </c>
      <c r="M1119" t="s">
        <v>176</v>
      </c>
      <c r="N1119">
        <v>2018</v>
      </c>
      <c r="O1119" t="s">
        <v>612</v>
      </c>
      <c r="P1119" t="s">
        <v>178</v>
      </c>
      <c r="Q1119" t="s">
        <v>172</v>
      </c>
      <c r="S1119">
        <v>29447985</v>
      </c>
      <c r="T1119" t="s">
        <v>196</v>
      </c>
      <c r="W1119" t="s">
        <v>7840</v>
      </c>
      <c r="X1119">
        <v>9172083595</v>
      </c>
      <c r="Y1119" t="s">
        <v>186</v>
      </c>
      <c r="Z1119" t="s">
        <v>183</v>
      </c>
      <c r="AA1119">
        <v>2019</v>
      </c>
      <c r="AB1119">
        <v>2019</v>
      </c>
      <c r="AC1119" t="s">
        <v>2905</v>
      </c>
      <c r="AD1119" t="s">
        <v>185</v>
      </c>
      <c r="AM1119" t="s">
        <v>187</v>
      </c>
      <c r="AS1119">
        <v>2.94</v>
      </c>
      <c r="AT1119" t="s">
        <v>188</v>
      </c>
      <c r="AU1119" t="s">
        <v>189</v>
      </c>
      <c r="AV1119" t="s">
        <v>190</v>
      </c>
      <c r="AW1119" t="s">
        <v>715</v>
      </c>
      <c r="AX1119" t="s">
        <v>7841</v>
      </c>
      <c r="BM1119" t="s">
        <v>7842</v>
      </c>
      <c r="BN1119" t="s">
        <v>193</v>
      </c>
      <c r="BP1119" t="s">
        <v>194</v>
      </c>
      <c r="BQ1119" t="s">
        <v>195</v>
      </c>
      <c r="BS1119">
        <v>14627</v>
      </c>
      <c r="BT1119" t="s">
        <v>196</v>
      </c>
      <c r="BU1119">
        <v>7182005939</v>
      </c>
      <c r="BZ1119" t="s">
        <v>7843</v>
      </c>
      <c r="CC1119" t="s">
        <v>704</v>
      </c>
      <c r="CD1119" t="s">
        <v>195</v>
      </c>
      <c r="CF1119">
        <v>11201</v>
      </c>
      <c r="CG1119" t="s">
        <v>196</v>
      </c>
      <c r="CH1119">
        <v>7182005939</v>
      </c>
      <c r="CM1119" t="s">
        <v>7844</v>
      </c>
      <c r="CP1119" t="s">
        <v>194</v>
      </c>
      <c r="CQ1119" t="s">
        <v>195</v>
      </c>
      <c r="CS1119">
        <v>14611</v>
      </c>
      <c r="CT1119" t="s">
        <v>196</v>
      </c>
      <c r="CU1119">
        <v>7182005939</v>
      </c>
      <c r="ED1119" t="s">
        <v>195</v>
      </c>
      <c r="EG1119" t="s">
        <v>196</v>
      </c>
      <c r="EH1119">
        <v>7182005939</v>
      </c>
      <c r="EM1119" t="s">
        <v>7843</v>
      </c>
      <c r="EP1119" t="s">
        <v>704</v>
      </c>
      <c r="EQ1119" t="s">
        <v>195</v>
      </c>
      <c r="ES1119">
        <v>11201</v>
      </c>
      <c r="ET1119" t="s">
        <v>196</v>
      </c>
      <c r="EU1119">
        <v>7182005939</v>
      </c>
    </row>
    <row r="1120" spans="1:151" x14ac:dyDescent="0.2">
      <c r="A1120">
        <v>17889</v>
      </c>
      <c r="B1120" t="s">
        <v>7837</v>
      </c>
      <c r="C1120" t="s">
        <v>7823</v>
      </c>
      <c r="E1120" t="s">
        <v>7838</v>
      </c>
      <c r="F1120" t="s">
        <v>171</v>
      </c>
      <c r="G1120" t="s">
        <v>172</v>
      </c>
      <c r="H1120" s="1">
        <v>35437</v>
      </c>
      <c r="I1120" t="s">
        <v>221</v>
      </c>
      <c r="K1120" t="s">
        <v>439</v>
      </c>
      <c r="L1120" t="s">
        <v>175</v>
      </c>
      <c r="M1120" t="s">
        <v>224</v>
      </c>
      <c r="N1120">
        <v>2016</v>
      </c>
      <c r="O1120" t="s">
        <v>410</v>
      </c>
      <c r="P1120" t="s">
        <v>363</v>
      </c>
      <c r="Q1120" t="s">
        <v>172</v>
      </c>
      <c r="S1120">
        <v>29447985</v>
      </c>
      <c r="T1120" t="s">
        <v>196</v>
      </c>
      <c r="W1120" t="s">
        <v>7840</v>
      </c>
      <c r="X1120">
        <v>9172083595</v>
      </c>
      <c r="Y1120" t="s">
        <v>186</v>
      </c>
      <c r="Z1120" t="s">
        <v>183</v>
      </c>
      <c r="AA1120">
        <v>2019</v>
      </c>
      <c r="AB1120">
        <v>2019</v>
      </c>
      <c r="AC1120" t="s">
        <v>2905</v>
      </c>
      <c r="AD1120" t="s">
        <v>185</v>
      </c>
      <c r="AM1120" t="s">
        <v>187</v>
      </c>
      <c r="AS1120">
        <v>2.94</v>
      </c>
      <c r="AT1120" t="s">
        <v>188</v>
      </c>
      <c r="AU1120" t="s">
        <v>189</v>
      </c>
      <c r="AV1120" t="s">
        <v>190</v>
      </c>
      <c r="AW1120" t="s">
        <v>715</v>
      </c>
      <c r="AX1120" t="s">
        <v>7841</v>
      </c>
      <c r="BM1120" t="s">
        <v>7842</v>
      </c>
      <c r="BN1120" t="s">
        <v>193</v>
      </c>
      <c r="BP1120" t="s">
        <v>194</v>
      </c>
      <c r="BQ1120" t="s">
        <v>195</v>
      </c>
      <c r="BS1120">
        <v>14627</v>
      </c>
      <c r="BT1120" t="s">
        <v>196</v>
      </c>
      <c r="BU1120">
        <v>7182005939</v>
      </c>
      <c r="BZ1120" t="s">
        <v>7843</v>
      </c>
      <c r="CC1120" t="s">
        <v>704</v>
      </c>
      <c r="CD1120" t="s">
        <v>195</v>
      </c>
      <c r="CF1120">
        <v>11201</v>
      </c>
      <c r="CG1120" t="s">
        <v>196</v>
      </c>
      <c r="CH1120">
        <v>7182005939</v>
      </c>
      <c r="CM1120" t="s">
        <v>7844</v>
      </c>
      <c r="CP1120" t="s">
        <v>194</v>
      </c>
      <c r="CQ1120" t="s">
        <v>195</v>
      </c>
      <c r="CS1120">
        <v>14611</v>
      </c>
      <c r="CT1120" t="s">
        <v>196</v>
      </c>
      <c r="CU1120">
        <v>7182005939</v>
      </c>
      <c r="ED1120" t="s">
        <v>195</v>
      </c>
      <c r="EG1120" t="s">
        <v>196</v>
      </c>
      <c r="EH1120">
        <v>7182005939</v>
      </c>
      <c r="EM1120" t="s">
        <v>7843</v>
      </c>
      <c r="EP1120" t="s">
        <v>704</v>
      </c>
      <c r="EQ1120" t="s">
        <v>195</v>
      </c>
      <c r="ES1120">
        <v>11201</v>
      </c>
      <c r="ET1120" t="s">
        <v>196</v>
      </c>
      <c r="EU1120">
        <v>7182005939</v>
      </c>
    </row>
    <row r="1121" spans="1:151" x14ac:dyDescent="0.2">
      <c r="A1121">
        <v>27049</v>
      </c>
      <c r="B1121" t="s">
        <v>7845</v>
      </c>
      <c r="C1121" t="s">
        <v>7823</v>
      </c>
      <c r="E1121" t="s">
        <v>7846</v>
      </c>
      <c r="F1121" t="s">
        <v>171</v>
      </c>
      <c r="G1121" t="s">
        <v>172</v>
      </c>
      <c r="H1121" s="1">
        <v>36439</v>
      </c>
      <c r="I1121" t="s">
        <v>221</v>
      </c>
      <c r="K1121" t="s">
        <v>222</v>
      </c>
      <c r="L1121" t="s">
        <v>223</v>
      </c>
      <c r="M1121" t="s">
        <v>224</v>
      </c>
      <c r="N1121">
        <v>2019</v>
      </c>
      <c r="O1121" t="s">
        <v>279</v>
      </c>
      <c r="P1121" t="s">
        <v>363</v>
      </c>
      <c r="Q1121" t="s">
        <v>172</v>
      </c>
      <c r="S1121">
        <v>31382533</v>
      </c>
      <c r="T1121" t="s">
        <v>1382</v>
      </c>
      <c r="U1121" t="s">
        <v>424</v>
      </c>
      <c r="Y1121" t="str">
        <f>"01AS"</f>
        <v>01AS</v>
      </c>
      <c r="Z1121" t="s">
        <v>227</v>
      </c>
      <c r="AA1121" t="s">
        <v>228</v>
      </c>
      <c r="AB1121" t="s">
        <v>229</v>
      </c>
      <c r="AC1121" t="s">
        <v>1237</v>
      </c>
      <c r="AD1121" t="s">
        <v>185</v>
      </c>
      <c r="AF1121" t="s">
        <v>426</v>
      </c>
      <c r="AG1121" t="s">
        <v>427</v>
      </c>
      <c r="AJ1121" t="s">
        <v>7847</v>
      </c>
      <c r="AK1121" t="s">
        <v>185</v>
      </c>
      <c r="AS1121">
        <v>3.46</v>
      </c>
      <c r="AT1121" t="s">
        <v>429</v>
      </c>
      <c r="AU1121" t="s">
        <v>472</v>
      </c>
      <c r="AV1121" t="s">
        <v>473</v>
      </c>
      <c r="AW1121" t="s">
        <v>430</v>
      </c>
      <c r="BM1121" t="s">
        <v>7848</v>
      </c>
      <c r="BN1121" t="s">
        <v>239</v>
      </c>
      <c r="BP1121" t="s">
        <v>241</v>
      </c>
      <c r="BQ1121" t="s">
        <v>195</v>
      </c>
      <c r="BS1121">
        <v>14627</v>
      </c>
      <c r="CD1121" t="s">
        <v>195</v>
      </c>
      <c r="CQ1121" t="s">
        <v>4705</v>
      </c>
      <c r="CS1121">
        <v>201317</v>
      </c>
      <c r="CT1121" t="s">
        <v>1382</v>
      </c>
      <c r="CU1121" t="s">
        <v>7849</v>
      </c>
    </row>
    <row r="1122" spans="1:151" x14ac:dyDescent="0.2">
      <c r="A1122">
        <v>34351</v>
      </c>
      <c r="B1122" t="s">
        <v>7850</v>
      </c>
      <c r="C1122" t="s">
        <v>7823</v>
      </c>
      <c r="E1122" t="s">
        <v>7851</v>
      </c>
      <c r="F1122" t="s">
        <v>171</v>
      </c>
      <c r="G1122" t="s">
        <v>172</v>
      </c>
      <c r="H1122" s="1">
        <v>35248</v>
      </c>
      <c r="I1122" t="s">
        <v>221</v>
      </c>
      <c r="K1122" t="s">
        <v>1377</v>
      </c>
      <c r="L1122" t="s">
        <v>1378</v>
      </c>
      <c r="M1122" t="s">
        <v>306</v>
      </c>
      <c r="N1122">
        <v>2020</v>
      </c>
      <c r="O1122" t="s">
        <v>1379</v>
      </c>
      <c r="P1122" t="s">
        <v>3256</v>
      </c>
      <c r="Q1122" t="s">
        <v>172</v>
      </c>
      <c r="S1122">
        <v>31873888</v>
      </c>
      <c r="T1122" t="s">
        <v>1382</v>
      </c>
      <c r="U1122" t="s">
        <v>424</v>
      </c>
      <c r="Y1122" t="str">
        <f>"01AS"</f>
        <v>01AS</v>
      </c>
      <c r="Z1122" t="s">
        <v>4693</v>
      </c>
      <c r="AA1122" t="s">
        <v>259</v>
      </c>
      <c r="AB1122" t="s">
        <v>260</v>
      </c>
      <c r="AC1122" t="s">
        <v>1334</v>
      </c>
      <c r="AD1122" t="s">
        <v>185</v>
      </c>
      <c r="AS1122" t="str">
        <f>"0"</f>
        <v>0</v>
      </c>
      <c r="AU1122" t="s">
        <v>235</v>
      </c>
      <c r="AV1122" t="s">
        <v>236</v>
      </c>
      <c r="AW1122" t="s">
        <v>430</v>
      </c>
      <c r="BO1122" t="s">
        <v>1381</v>
      </c>
      <c r="BQ1122" t="s">
        <v>195</v>
      </c>
      <c r="CD1122" t="s">
        <v>195</v>
      </c>
      <c r="CM1122" t="s">
        <v>7852</v>
      </c>
      <c r="CO1122" t="s">
        <v>1381</v>
      </c>
      <c r="CP1122" t="s">
        <v>1381</v>
      </c>
      <c r="CQ1122" t="s">
        <v>4697</v>
      </c>
      <c r="CS1122">
        <v>100048</v>
      </c>
      <c r="CT1122" t="s">
        <v>1382</v>
      </c>
      <c r="CU1122" t="s">
        <v>7853</v>
      </c>
    </row>
    <row r="1123" spans="1:151" x14ac:dyDescent="0.2">
      <c r="A1123">
        <v>16750</v>
      </c>
      <c r="B1123" t="s">
        <v>2919</v>
      </c>
      <c r="C1123" t="s">
        <v>7854</v>
      </c>
      <c r="D1123" t="s">
        <v>940</v>
      </c>
      <c r="E1123" t="s">
        <v>7855</v>
      </c>
      <c r="F1123" t="s">
        <v>7856</v>
      </c>
      <c r="G1123" t="s">
        <v>172</v>
      </c>
      <c r="H1123" s="1">
        <v>35318</v>
      </c>
      <c r="I1123" t="s">
        <v>221</v>
      </c>
      <c r="K1123" t="s">
        <v>1078</v>
      </c>
      <c r="L1123" t="s">
        <v>3238</v>
      </c>
      <c r="M1123" t="s">
        <v>306</v>
      </c>
      <c r="N1123">
        <v>2016</v>
      </c>
      <c r="O1123" t="s">
        <v>380</v>
      </c>
      <c r="P1123" t="s">
        <v>178</v>
      </c>
      <c r="Q1123" t="s">
        <v>172</v>
      </c>
      <c r="S1123">
        <v>28805793</v>
      </c>
      <c r="T1123" t="s">
        <v>196</v>
      </c>
      <c r="W1123" t="s">
        <v>7857</v>
      </c>
      <c r="X1123">
        <v>5025520261</v>
      </c>
      <c r="Y1123" t="s">
        <v>186</v>
      </c>
      <c r="Z1123" t="s">
        <v>183</v>
      </c>
      <c r="AA1123">
        <v>2018</v>
      </c>
      <c r="AB1123">
        <v>2018</v>
      </c>
      <c r="AC1123" t="s">
        <v>457</v>
      </c>
      <c r="AD1123" t="s">
        <v>185</v>
      </c>
      <c r="AF1123" t="s">
        <v>186</v>
      </c>
      <c r="AG1123" t="s">
        <v>282</v>
      </c>
      <c r="AH1123">
        <v>2018</v>
      </c>
      <c r="AI1123">
        <v>2018</v>
      </c>
      <c r="AJ1123" t="s">
        <v>885</v>
      </c>
      <c r="AK1123" t="s">
        <v>185</v>
      </c>
      <c r="AS1123">
        <v>3.22</v>
      </c>
      <c r="AT1123" t="s">
        <v>188</v>
      </c>
      <c r="AU1123" t="s">
        <v>1520</v>
      </c>
      <c r="AV1123" t="s">
        <v>3529</v>
      </c>
      <c r="AW1123" t="s">
        <v>264</v>
      </c>
      <c r="BM1123" t="s">
        <v>7858</v>
      </c>
      <c r="BN1123" t="s">
        <v>193</v>
      </c>
      <c r="BP1123" t="s">
        <v>194</v>
      </c>
      <c r="BQ1123" t="s">
        <v>195</v>
      </c>
      <c r="BS1123">
        <v>14627</v>
      </c>
      <c r="BT1123" t="s">
        <v>196</v>
      </c>
      <c r="BU1123">
        <v>5022699201</v>
      </c>
      <c r="BZ1123" t="s">
        <v>7859</v>
      </c>
      <c r="CC1123" t="s">
        <v>7860</v>
      </c>
      <c r="CD1123" t="s">
        <v>5183</v>
      </c>
      <c r="CF1123">
        <v>40031</v>
      </c>
      <c r="CG1123" t="s">
        <v>196</v>
      </c>
      <c r="CH1123">
        <v>5022220030</v>
      </c>
      <c r="CM1123" t="s">
        <v>7861</v>
      </c>
      <c r="CP1123" t="s">
        <v>194</v>
      </c>
      <c r="CQ1123" t="s">
        <v>195</v>
      </c>
      <c r="CS1123">
        <v>14611</v>
      </c>
      <c r="CT1123" t="s">
        <v>196</v>
      </c>
      <c r="CU1123">
        <v>5022699201</v>
      </c>
      <c r="ED1123" t="s">
        <v>5183</v>
      </c>
      <c r="EG1123" t="s">
        <v>196</v>
      </c>
      <c r="EH1123">
        <v>5022220030</v>
      </c>
      <c r="EM1123" t="s">
        <v>7859</v>
      </c>
      <c r="EP1123" t="s">
        <v>7860</v>
      </c>
      <c r="EQ1123" t="s">
        <v>5183</v>
      </c>
      <c r="ES1123">
        <v>40031</v>
      </c>
      <c r="ET1123" t="s">
        <v>196</v>
      </c>
      <c r="EU1123">
        <v>5022220030</v>
      </c>
    </row>
    <row r="1124" spans="1:151" x14ac:dyDescent="0.2">
      <c r="A1124">
        <v>32530</v>
      </c>
      <c r="B1124" t="s">
        <v>7862</v>
      </c>
      <c r="C1124" t="s">
        <v>7863</v>
      </c>
      <c r="E1124" t="s">
        <v>7864</v>
      </c>
      <c r="F1124" t="s">
        <v>171</v>
      </c>
      <c r="G1124" t="s">
        <v>172</v>
      </c>
      <c r="H1124" s="1">
        <v>35632</v>
      </c>
      <c r="I1124" t="s">
        <v>221</v>
      </c>
      <c r="K1124" t="s">
        <v>2435</v>
      </c>
      <c r="L1124" t="s">
        <v>1346</v>
      </c>
      <c r="M1124" t="s">
        <v>255</v>
      </c>
      <c r="N1124" t="s">
        <v>421</v>
      </c>
      <c r="O1124" t="s">
        <v>422</v>
      </c>
      <c r="P1124" t="s">
        <v>178</v>
      </c>
      <c r="Q1124" t="s">
        <v>172</v>
      </c>
      <c r="S1124">
        <v>29944071</v>
      </c>
      <c r="T1124" t="s">
        <v>7865</v>
      </c>
      <c r="U1124" t="s">
        <v>180</v>
      </c>
      <c r="V1124" s="2">
        <v>43968</v>
      </c>
      <c r="W1124" t="s">
        <v>7866</v>
      </c>
      <c r="X1124" t="str">
        <f>"00221772198670"</f>
        <v>00221772198670</v>
      </c>
      <c r="Y1124" t="s">
        <v>186</v>
      </c>
      <c r="Z1124" t="s">
        <v>183</v>
      </c>
      <c r="AA1124">
        <v>2020</v>
      </c>
      <c r="AB1124">
        <v>2020</v>
      </c>
      <c r="AC1124" t="s">
        <v>1191</v>
      </c>
      <c r="AD1124" t="s">
        <v>172</v>
      </c>
      <c r="AS1124">
        <v>3.79</v>
      </c>
      <c r="AT1124" t="s">
        <v>188</v>
      </c>
      <c r="AU1124" t="s">
        <v>189</v>
      </c>
      <c r="AV1124" t="s">
        <v>190</v>
      </c>
      <c r="AW1124" t="s">
        <v>191</v>
      </c>
      <c r="BM1124" t="s">
        <v>7867</v>
      </c>
      <c r="BN1124" t="s">
        <v>887</v>
      </c>
      <c r="BP1124" t="s">
        <v>194</v>
      </c>
      <c r="BQ1124" t="s">
        <v>195</v>
      </c>
      <c r="BS1124">
        <v>14627</v>
      </c>
      <c r="BT1124" t="s">
        <v>196</v>
      </c>
      <c r="BU1124">
        <v>5857335895</v>
      </c>
      <c r="CM1124" t="s">
        <v>863</v>
      </c>
      <c r="CN1124" t="s">
        <v>7868</v>
      </c>
      <c r="CP1124" t="s">
        <v>194</v>
      </c>
      <c r="CQ1124" t="s">
        <v>195</v>
      </c>
      <c r="CS1124">
        <v>14627</v>
      </c>
      <c r="CT1124" t="s">
        <v>196</v>
      </c>
      <c r="CU1124">
        <v>5857335895</v>
      </c>
    </row>
    <row r="1125" spans="1:151" x14ac:dyDescent="0.2">
      <c r="A1125">
        <v>25386</v>
      </c>
      <c r="B1125" t="s">
        <v>7869</v>
      </c>
      <c r="C1125" t="s">
        <v>7870</v>
      </c>
      <c r="E1125" t="s">
        <v>7871</v>
      </c>
      <c r="F1125" t="s">
        <v>171</v>
      </c>
      <c r="K1125" t="s">
        <v>769</v>
      </c>
      <c r="L1125" t="s">
        <v>770</v>
      </c>
      <c r="M1125" t="s">
        <v>176</v>
      </c>
      <c r="N1125">
        <v>2017</v>
      </c>
      <c r="O1125" t="s">
        <v>177</v>
      </c>
      <c r="P1125" t="s">
        <v>178</v>
      </c>
      <c r="Q1125" t="s">
        <v>172</v>
      </c>
    </row>
    <row r="1126" spans="1:151" x14ac:dyDescent="0.2">
      <c r="A1126">
        <v>38815</v>
      </c>
      <c r="B1126" t="s">
        <v>7872</v>
      </c>
      <c r="C1126" t="s">
        <v>7873</v>
      </c>
      <c r="D1126" t="s">
        <v>6328</v>
      </c>
      <c r="E1126" t="s">
        <v>7874</v>
      </c>
      <c r="F1126" t="s">
        <v>171</v>
      </c>
      <c r="G1126" t="str">
        <f>"0"</f>
        <v>0</v>
      </c>
      <c r="H1126" s="1">
        <v>38182</v>
      </c>
      <c r="I1126" t="s">
        <v>173</v>
      </c>
      <c r="K1126" t="s">
        <v>290</v>
      </c>
      <c r="L1126" t="s">
        <v>291</v>
      </c>
      <c r="M1126" t="s">
        <v>205</v>
      </c>
      <c r="N1126">
        <v>2023</v>
      </c>
      <c r="O1126" t="s">
        <v>921</v>
      </c>
      <c r="P1126" t="s">
        <v>178</v>
      </c>
      <c r="Q1126" t="s">
        <v>172</v>
      </c>
      <c r="S1126">
        <v>32337853</v>
      </c>
      <c r="T1126" t="s">
        <v>226</v>
      </c>
      <c r="Y1126" t="str">
        <f>"01AS"</f>
        <v>01AS</v>
      </c>
      <c r="Z1126" t="s">
        <v>227</v>
      </c>
      <c r="AA1126" t="s">
        <v>228</v>
      </c>
      <c r="AB1126" t="s">
        <v>229</v>
      </c>
      <c r="AC1126" t="s">
        <v>3118</v>
      </c>
      <c r="AD1126" t="s">
        <v>185</v>
      </c>
      <c r="AE1126" t="s">
        <v>7875</v>
      </c>
      <c r="AS1126">
        <v>3.95</v>
      </c>
      <c r="AU1126" t="s">
        <v>472</v>
      </c>
      <c r="AV1126" t="s">
        <v>473</v>
      </c>
      <c r="AW1126" t="s">
        <v>264</v>
      </c>
      <c r="BM1126" t="s">
        <v>7876</v>
      </c>
      <c r="BN1126" t="s">
        <v>239</v>
      </c>
      <c r="BO1126" t="s">
        <v>7877</v>
      </c>
      <c r="BP1126" t="s">
        <v>241</v>
      </c>
      <c r="BQ1126" t="s">
        <v>195</v>
      </c>
      <c r="BS1126">
        <v>14627</v>
      </c>
      <c r="BZ1126" t="s">
        <v>242</v>
      </c>
      <c r="CB1126" t="s">
        <v>243</v>
      </c>
      <c r="CD1126" t="s">
        <v>195</v>
      </c>
      <c r="CF1126">
        <v>14642</v>
      </c>
      <c r="CG1126" t="s">
        <v>244</v>
      </c>
      <c r="CM1126" t="s">
        <v>7878</v>
      </c>
      <c r="CO1126" t="s">
        <v>7877</v>
      </c>
      <c r="CP1126" t="s">
        <v>6701</v>
      </c>
      <c r="CQ1126" t="s">
        <v>247</v>
      </c>
      <c r="CS1126" t="s">
        <v>7879</v>
      </c>
      <c r="CT1126" t="s">
        <v>244</v>
      </c>
      <c r="CU1126" t="s">
        <v>7880</v>
      </c>
    </row>
    <row r="1127" spans="1:151" x14ac:dyDescent="0.2">
      <c r="A1127">
        <v>38619</v>
      </c>
      <c r="B1127" t="s">
        <v>7872</v>
      </c>
      <c r="C1127" t="s">
        <v>7873</v>
      </c>
      <c r="D1127" t="s">
        <v>6328</v>
      </c>
      <c r="E1127" t="s">
        <v>7874</v>
      </c>
      <c r="F1127" t="s">
        <v>171</v>
      </c>
      <c r="G1127" t="str">
        <f>"0"</f>
        <v>0</v>
      </c>
      <c r="H1127" s="1">
        <v>38182</v>
      </c>
      <c r="I1127" t="s">
        <v>173</v>
      </c>
      <c r="K1127" t="s">
        <v>3866</v>
      </c>
      <c r="L1127" t="s">
        <v>1257</v>
      </c>
      <c r="M1127" t="s">
        <v>224</v>
      </c>
      <c r="N1127">
        <v>2023</v>
      </c>
      <c r="O1127" t="s">
        <v>597</v>
      </c>
      <c r="P1127" t="s">
        <v>178</v>
      </c>
      <c r="Q1127" t="s">
        <v>172</v>
      </c>
      <c r="S1127">
        <v>32337853</v>
      </c>
      <c r="T1127" t="s">
        <v>226</v>
      </c>
      <c r="Y1127" t="str">
        <f>"01AS"</f>
        <v>01AS</v>
      </c>
      <c r="Z1127" t="s">
        <v>227</v>
      </c>
      <c r="AA1127" t="s">
        <v>228</v>
      </c>
      <c r="AB1127" t="s">
        <v>229</v>
      </c>
      <c r="AC1127" t="s">
        <v>3118</v>
      </c>
      <c r="AD1127" t="s">
        <v>185</v>
      </c>
      <c r="AE1127" t="s">
        <v>7875</v>
      </c>
      <c r="AS1127">
        <v>3.95</v>
      </c>
      <c r="AU1127" t="s">
        <v>472</v>
      </c>
      <c r="AV1127" t="s">
        <v>473</v>
      </c>
      <c r="AW1127" t="s">
        <v>264</v>
      </c>
      <c r="BM1127" t="s">
        <v>7876</v>
      </c>
      <c r="BN1127" t="s">
        <v>239</v>
      </c>
      <c r="BO1127" t="s">
        <v>7877</v>
      </c>
      <c r="BP1127" t="s">
        <v>241</v>
      </c>
      <c r="BQ1127" t="s">
        <v>195</v>
      </c>
      <c r="BS1127">
        <v>14627</v>
      </c>
      <c r="BZ1127" t="s">
        <v>242</v>
      </c>
      <c r="CB1127" t="s">
        <v>243</v>
      </c>
      <c r="CD1127" t="s">
        <v>195</v>
      </c>
      <c r="CF1127">
        <v>14642</v>
      </c>
      <c r="CG1127" t="s">
        <v>244</v>
      </c>
      <c r="CM1127" t="s">
        <v>7878</v>
      </c>
      <c r="CO1127" t="s">
        <v>7877</v>
      </c>
      <c r="CP1127" t="s">
        <v>6701</v>
      </c>
      <c r="CQ1127" t="s">
        <v>247</v>
      </c>
      <c r="CS1127" t="s">
        <v>7879</v>
      </c>
      <c r="CT1127" t="s">
        <v>244</v>
      </c>
      <c r="CU1127" t="s">
        <v>7880</v>
      </c>
    </row>
    <row r="1128" spans="1:151" x14ac:dyDescent="0.2">
      <c r="A1128">
        <v>23261</v>
      </c>
      <c r="B1128" t="s">
        <v>7881</v>
      </c>
      <c r="C1128" t="s">
        <v>7882</v>
      </c>
      <c r="D1128" t="s">
        <v>2687</v>
      </c>
      <c r="E1128" t="s">
        <v>7883</v>
      </c>
      <c r="F1128" t="s">
        <v>171</v>
      </c>
      <c r="G1128" t="s">
        <v>172</v>
      </c>
      <c r="H1128" s="1">
        <v>35297</v>
      </c>
      <c r="I1128" t="s">
        <v>221</v>
      </c>
      <c r="K1128" t="s">
        <v>1910</v>
      </c>
      <c r="L1128" t="s">
        <v>1911</v>
      </c>
      <c r="M1128" t="s">
        <v>306</v>
      </c>
      <c r="N1128">
        <v>2017</v>
      </c>
      <c r="O1128" t="s">
        <v>646</v>
      </c>
      <c r="P1128" t="s">
        <v>178</v>
      </c>
      <c r="Q1128" t="s">
        <v>172</v>
      </c>
      <c r="S1128">
        <v>28801177</v>
      </c>
      <c r="T1128" t="s">
        <v>196</v>
      </c>
      <c r="W1128" t="s">
        <v>7884</v>
      </c>
      <c r="X1128">
        <v>5083672901</v>
      </c>
      <c r="Y1128" t="s">
        <v>186</v>
      </c>
      <c r="Z1128" t="s">
        <v>183</v>
      </c>
      <c r="AA1128">
        <v>2018</v>
      </c>
      <c r="AB1128">
        <v>2018</v>
      </c>
      <c r="AC1128" t="s">
        <v>1109</v>
      </c>
      <c r="AD1128" t="s">
        <v>185</v>
      </c>
      <c r="AM1128" t="s">
        <v>396</v>
      </c>
      <c r="AS1128">
        <v>3.88</v>
      </c>
      <c r="AT1128" t="s">
        <v>188</v>
      </c>
      <c r="AU1128" t="s">
        <v>189</v>
      </c>
      <c r="AV1128" t="s">
        <v>190</v>
      </c>
      <c r="AW1128" t="s">
        <v>264</v>
      </c>
      <c r="BM1128" t="s">
        <v>7885</v>
      </c>
      <c r="BN1128" t="s">
        <v>193</v>
      </c>
      <c r="BP1128" t="s">
        <v>194</v>
      </c>
      <c r="BQ1128" t="s">
        <v>195</v>
      </c>
      <c r="BS1128">
        <v>14627</v>
      </c>
      <c r="BT1128" t="s">
        <v>196</v>
      </c>
      <c r="BU1128">
        <v>7745630764</v>
      </c>
      <c r="BZ1128" t="s">
        <v>7886</v>
      </c>
      <c r="CC1128" t="s">
        <v>7887</v>
      </c>
      <c r="CD1128" t="s">
        <v>401</v>
      </c>
      <c r="CF1128" t="str">
        <f>"02535"</f>
        <v>02535</v>
      </c>
      <c r="CG1128" t="s">
        <v>196</v>
      </c>
      <c r="CH1128">
        <v>7745630764</v>
      </c>
      <c r="CM1128" t="s">
        <v>7888</v>
      </c>
      <c r="CP1128" t="s">
        <v>194</v>
      </c>
      <c r="CQ1128" t="s">
        <v>195</v>
      </c>
      <c r="CS1128">
        <v>14610</v>
      </c>
      <c r="CT1128" t="s">
        <v>196</v>
      </c>
      <c r="CU1128">
        <v>7745630764</v>
      </c>
      <c r="ED1128" t="s">
        <v>401</v>
      </c>
      <c r="EG1128" t="s">
        <v>196</v>
      </c>
      <c r="EH1128">
        <v>7745630764</v>
      </c>
      <c r="EM1128" t="s">
        <v>7886</v>
      </c>
      <c r="EP1128" t="s">
        <v>7887</v>
      </c>
      <c r="EQ1128" t="s">
        <v>401</v>
      </c>
      <c r="ES1128" t="str">
        <f>"02535"</f>
        <v>02535</v>
      </c>
      <c r="ET1128" t="s">
        <v>196</v>
      </c>
      <c r="EU1128">
        <v>7745630764</v>
      </c>
    </row>
    <row r="1129" spans="1:151" x14ac:dyDescent="0.2">
      <c r="A1129">
        <v>40518</v>
      </c>
      <c r="B1129" t="s">
        <v>7889</v>
      </c>
      <c r="C1129" t="s">
        <v>7890</v>
      </c>
      <c r="D1129" t="s">
        <v>1154</v>
      </c>
      <c r="E1129" t="s">
        <v>1213</v>
      </c>
      <c r="F1129" t="s">
        <v>171</v>
      </c>
      <c r="G1129" t="str">
        <f>"0"</f>
        <v>0</v>
      </c>
      <c r="H1129" s="1">
        <v>37587</v>
      </c>
      <c r="I1129" t="s">
        <v>173</v>
      </c>
      <c r="K1129" t="s">
        <v>1046</v>
      </c>
      <c r="L1129" t="s">
        <v>1047</v>
      </c>
      <c r="M1129" t="s">
        <v>176</v>
      </c>
      <c r="N1129">
        <v>2024</v>
      </c>
      <c r="O1129" t="s">
        <v>319</v>
      </c>
      <c r="P1129" t="s">
        <v>178</v>
      </c>
      <c r="Q1129" t="s">
        <v>172</v>
      </c>
      <c r="R1129" t="s">
        <v>510</v>
      </c>
      <c r="S1129">
        <v>32009538</v>
      </c>
      <c r="BM1129" t="s">
        <v>7891</v>
      </c>
    </row>
    <row r="1130" spans="1:151" x14ac:dyDescent="0.2">
      <c r="A1130">
        <v>19591</v>
      </c>
      <c r="B1130" t="s">
        <v>7892</v>
      </c>
      <c r="C1130" t="s">
        <v>7893</v>
      </c>
      <c r="D1130" t="s">
        <v>3540</v>
      </c>
      <c r="E1130" t="s">
        <v>7894</v>
      </c>
      <c r="F1130" t="s">
        <v>171</v>
      </c>
      <c r="G1130" t="s">
        <v>172</v>
      </c>
      <c r="H1130" s="1">
        <v>35040</v>
      </c>
      <c r="I1130" t="s">
        <v>221</v>
      </c>
      <c r="K1130" t="s">
        <v>2649</v>
      </c>
      <c r="L1130" t="s">
        <v>2552</v>
      </c>
      <c r="M1130" t="s">
        <v>176</v>
      </c>
      <c r="N1130">
        <v>2017</v>
      </c>
      <c r="O1130" t="s">
        <v>177</v>
      </c>
      <c r="P1130" t="s">
        <v>178</v>
      </c>
      <c r="Q1130" t="s">
        <v>172</v>
      </c>
      <c r="S1130">
        <v>28686187</v>
      </c>
      <c r="T1130" t="s">
        <v>196</v>
      </c>
      <c r="W1130" t="s">
        <v>7895</v>
      </c>
      <c r="X1130">
        <v>2073577531</v>
      </c>
      <c r="Y1130" t="s">
        <v>186</v>
      </c>
      <c r="Z1130" t="s">
        <v>282</v>
      </c>
      <c r="AA1130">
        <v>2018</v>
      </c>
      <c r="AB1130">
        <v>2018</v>
      </c>
      <c r="AC1130" t="s">
        <v>187</v>
      </c>
      <c r="AD1130" t="s">
        <v>185</v>
      </c>
      <c r="AE1130" t="s">
        <v>846</v>
      </c>
      <c r="AS1130">
        <v>3.58</v>
      </c>
      <c r="AT1130" t="s">
        <v>188</v>
      </c>
      <c r="AU1130" t="s">
        <v>189</v>
      </c>
      <c r="AV1130" t="s">
        <v>190</v>
      </c>
      <c r="AW1130" t="s">
        <v>264</v>
      </c>
      <c r="BM1130" t="s">
        <v>7896</v>
      </c>
      <c r="BN1130" t="s">
        <v>193</v>
      </c>
      <c r="BP1130" t="s">
        <v>194</v>
      </c>
      <c r="BQ1130" t="s">
        <v>195</v>
      </c>
      <c r="BS1130">
        <v>14627</v>
      </c>
      <c r="BT1130" t="s">
        <v>196</v>
      </c>
      <c r="BU1130">
        <v>2075150924</v>
      </c>
      <c r="BZ1130" t="s">
        <v>7897</v>
      </c>
      <c r="CC1130" t="s">
        <v>7898</v>
      </c>
      <c r="CD1130" t="s">
        <v>6135</v>
      </c>
      <c r="CF1130" t="str">
        <f>"04051"</f>
        <v>04051</v>
      </c>
      <c r="CG1130" t="s">
        <v>196</v>
      </c>
      <c r="CH1130">
        <v>2079251284</v>
      </c>
      <c r="CM1130" t="s">
        <v>4185</v>
      </c>
      <c r="CP1130" t="s">
        <v>194</v>
      </c>
      <c r="CQ1130" t="s">
        <v>195</v>
      </c>
      <c r="CS1130">
        <v>146273932</v>
      </c>
      <c r="CT1130" t="s">
        <v>196</v>
      </c>
      <c r="CU1130">
        <v>2075150924</v>
      </c>
      <c r="DZ1130" t="s">
        <v>7899</v>
      </c>
      <c r="EC1130" t="s">
        <v>7900</v>
      </c>
      <c r="ED1130" t="s">
        <v>6135</v>
      </c>
      <c r="EF1130" t="str">
        <f>"033016906"</f>
        <v>033016906</v>
      </c>
      <c r="EG1130" t="s">
        <v>196</v>
      </c>
      <c r="EH1130">
        <v>2079251284</v>
      </c>
      <c r="EM1130" t="s">
        <v>7897</v>
      </c>
      <c r="EP1130" t="s">
        <v>7898</v>
      </c>
      <c r="EQ1130" t="s">
        <v>6135</v>
      </c>
      <c r="ES1130" t="str">
        <f>"04051"</f>
        <v>04051</v>
      </c>
      <c r="ET1130" t="s">
        <v>196</v>
      </c>
      <c r="EU1130">
        <v>2079251284</v>
      </c>
    </row>
    <row r="1131" spans="1:151" x14ac:dyDescent="0.2">
      <c r="A1131">
        <v>24873</v>
      </c>
      <c r="B1131" t="s">
        <v>7901</v>
      </c>
      <c r="C1131" t="s">
        <v>7902</v>
      </c>
      <c r="E1131" t="s">
        <v>7903</v>
      </c>
      <c r="F1131" t="s">
        <v>171</v>
      </c>
      <c r="K1131" t="s">
        <v>1372</v>
      </c>
      <c r="L1131" t="s">
        <v>1373</v>
      </c>
      <c r="M1131" t="s">
        <v>176</v>
      </c>
      <c r="N1131">
        <v>2017</v>
      </c>
      <c r="O1131" t="s">
        <v>177</v>
      </c>
      <c r="P1131" t="s">
        <v>178</v>
      </c>
      <c r="Q1131" t="s">
        <v>172</v>
      </c>
    </row>
    <row r="1132" spans="1:151" x14ac:dyDescent="0.2">
      <c r="A1132">
        <v>25387</v>
      </c>
      <c r="B1132" t="s">
        <v>7901</v>
      </c>
      <c r="C1132" t="s">
        <v>7902</v>
      </c>
      <c r="E1132" t="s">
        <v>7903</v>
      </c>
      <c r="F1132" t="s">
        <v>171</v>
      </c>
      <c r="K1132" t="s">
        <v>769</v>
      </c>
      <c r="L1132" t="s">
        <v>770</v>
      </c>
      <c r="M1132" t="s">
        <v>176</v>
      </c>
      <c r="N1132">
        <v>2017</v>
      </c>
      <c r="O1132" t="s">
        <v>177</v>
      </c>
      <c r="P1132" t="s">
        <v>178</v>
      </c>
      <c r="Q1132" t="s">
        <v>172</v>
      </c>
    </row>
    <row r="1133" spans="1:151" x14ac:dyDescent="0.2">
      <c r="A1133">
        <v>13209</v>
      </c>
      <c r="B1133" t="s">
        <v>6009</v>
      </c>
      <c r="C1133" t="s">
        <v>7904</v>
      </c>
      <c r="D1133" t="s">
        <v>4013</v>
      </c>
      <c r="E1133" t="s">
        <v>7905</v>
      </c>
      <c r="F1133" t="s">
        <v>171</v>
      </c>
      <c r="G1133" t="s">
        <v>172</v>
      </c>
      <c r="H1133" s="1">
        <v>34611</v>
      </c>
      <c r="I1133" t="s">
        <v>221</v>
      </c>
      <c r="K1133" t="s">
        <v>867</v>
      </c>
      <c r="L1133" t="s">
        <v>868</v>
      </c>
      <c r="M1133" t="s">
        <v>224</v>
      </c>
      <c r="N1133">
        <v>2015</v>
      </c>
      <c r="O1133" t="s">
        <v>692</v>
      </c>
      <c r="P1133" t="s">
        <v>178</v>
      </c>
      <c r="Q1133" t="s">
        <v>172</v>
      </c>
      <c r="S1133">
        <v>27730676</v>
      </c>
      <c r="T1133" t="s">
        <v>196</v>
      </c>
      <c r="W1133" t="s">
        <v>7906</v>
      </c>
      <c r="X1133">
        <v>3159453009</v>
      </c>
      <c r="Y1133" t="s">
        <v>186</v>
      </c>
      <c r="Z1133" t="s">
        <v>282</v>
      </c>
      <c r="AA1133">
        <v>2016</v>
      </c>
      <c r="AB1133">
        <v>2016</v>
      </c>
      <c r="AC1133" t="s">
        <v>1307</v>
      </c>
      <c r="AD1133" t="s">
        <v>185</v>
      </c>
      <c r="AM1133" t="s">
        <v>2261</v>
      </c>
      <c r="AN1133" t="s">
        <v>3109</v>
      </c>
      <c r="AS1133">
        <v>3.98</v>
      </c>
      <c r="AT1133" t="s">
        <v>188</v>
      </c>
      <c r="AU1133" t="s">
        <v>189</v>
      </c>
      <c r="AV1133" t="s">
        <v>190</v>
      </c>
      <c r="AW1133" t="s">
        <v>264</v>
      </c>
      <c r="BM1133" t="s">
        <v>7907</v>
      </c>
      <c r="BN1133" t="s">
        <v>487</v>
      </c>
      <c r="BP1133" t="s">
        <v>194</v>
      </c>
      <c r="BQ1133" t="s">
        <v>195</v>
      </c>
      <c r="BS1133">
        <v>14627</v>
      </c>
      <c r="BT1133" t="s">
        <v>196</v>
      </c>
      <c r="BU1133">
        <v>3155769004</v>
      </c>
      <c r="BZ1133" t="s">
        <v>7908</v>
      </c>
      <c r="CC1133" t="s">
        <v>4470</v>
      </c>
      <c r="CD1133" t="s">
        <v>195</v>
      </c>
      <c r="CF1133">
        <v>14519</v>
      </c>
      <c r="CG1133" t="s">
        <v>196</v>
      </c>
      <c r="CH1133">
        <v>3155246183</v>
      </c>
      <c r="CM1133" t="s">
        <v>7909</v>
      </c>
      <c r="CN1133" t="s">
        <v>7910</v>
      </c>
      <c r="CP1133" t="s">
        <v>194</v>
      </c>
      <c r="CQ1133" t="s">
        <v>195</v>
      </c>
      <c r="CS1133">
        <v>14627</v>
      </c>
      <c r="CT1133" t="s">
        <v>196</v>
      </c>
      <c r="CU1133">
        <v>3155769004</v>
      </c>
      <c r="EM1133" t="s">
        <v>7908</v>
      </c>
      <c r="EP1133" t="s">
        <v>4470</v>
      </c>
      <c r="EQ1133" t="s">
        <v>195</v>
      </c>
      <c r="ES1133">
        <v>14519</v>
      </c>
      <c r="ET1133" t="s">
        <v>196</v>
      </c>
      <c r="EU1133">
        <v>3155246183</v>
      </c>
    </row>
    <row r="1134" spans="1:151" x14ac:dyDescent="0.2">
      <c r="A1134">
        <v>27215</v>
      </c>
      <c r="B1134" t="s">
        <v>4093</v>
      </c>
      <c r="C1134" t="s">
        <v>7911</v>
      </c>
      <c r="D1134" t="s">
        <v>6322</v>
      </c>
      <c r="E1134" t="s">
        <v>7912</v>
      </c>
      <c r="F1134" t="s">
        <v>171</v>
      </c>
      <c r="G1134" t="s">
        <v>172</v>
      </c>
      <c r="H1134" s="1">
        <v>36388</v>
      </c>
      <c r="I1134" t="s">
        <v>221</v>
      </c>
      <c r="K1134" t="s">
        <v>1046</v>
      </c>
      <c r="L1134" t="s">
        <v>1047</v>
      </c>
      <c r="M1134" t="s">
        <v>176</v>
      </c>
      <c r="N1134">
        <v>2020</v>
      </c>
      <c r="O1134" t="s">
        <v>978</v>
      </c>
      <c r="P1134" t="s">
        <v>979</v>
      </c>
      <c r="Q1134" t="s">
        <v>172</v>
      </c>
      <c r="S1134">
        <v>30798625</v>
      </c>
      <c r="T1134" t="s">
        <v>226</v>
      </c>
      <c r="Y1134" t="str">
        <f>"01AS"</f>
        <v>01AS</v>
      </c>
      <c r="Z1134" t="s">
        <v>499</v>
      </c>
      <c r="AA1134" t="s">
        <v>320</v>
      </c>
      <c r="AB1134" t="s">
        <v>321</v>
      </c>
      <c r="AC1134" t="s">
        <v>2066</v>
      </c>
      <c r="AD1134" t="s">
        <v>185</v>
      </c>
      <c r="AM1134" t="s">
        <v>2140</v>
      </c>
      <c r="AS1134">
        <v>3.77</v>
      </c>
      <c r="AU1134" t="s">
        <v>235</v>
      </c>
      <c r="AV1134" t="s">
        <v>236</v>
      </c>
      <c r="AW1134" t="s">
        <v>210</v>
      </c>
      <c r="BM1134" t="s">
        <v>7913</v>
      </c>
      <c r="BN1134" t="s">
        <v>239</v>
      </c>
      <c r="BO1134" t="s">
        <v>7914</v>
      </c>
      <c r="BP1134" t="s">
        <v>241</v>
      </c>
      <c r="BQ1134" t="s">
        <v>195</v>
      </c>
      <c r="BS1134">
        <v>14627</v>
      </c>
      <c r="CD1134" t="s">
        <v>195</v>
      </c>
      <c r="CM1134" t="s">
        <v>7915</v>
      </c>
      <c r="CO1134" t="s">
        <v>7914</v>
      </c>
      <c r="CP1134" t="s">
        <v>7916</v>
      </c>
      <c r="CQ1134" t="s">
        <v>247</v>
      </c>
      <c r="CS1134">
        <v>10703</v>
      </c>
      <c r="CT1134" t="s">
        <v>244</v>
      </c>
      <c r="CU1134" t="s">
        <v>7917</v>
      </c>
    </row>
    <row r="1135" spans="1:151" x14ac:dyDescent="0.2">
      <c r="A1135">
        <v>25862</v>
      </c>
      <c r="B1135" t="s">
        <v>7918</v>
      </c>
      <c r="C1135" t="s">
        <v>7919</v>
      </c>
      <c r="E1135" t="s">
        <v>7920</v>
      </c>
      <c r="F1135" t="s">
        <v>7921</v>
      </c>
      <c r="K1135" t="s">
        <v>1078</v>
      </c>
      <c r="M1135" t="s">
        <v>306</v>
      </c>
      <c r="N1135">
        <v>2014</v>
      </c>
      <c r="O1135" t="s">
        <v>591</v>
      </c>
      <c r="P1135" t="s">
        <v>178</v>
      </c>
      <c r="Q1135" t="s">
        <v>172</v>
      </c>
    </row>
    <row r="1136" spans="1:151" x14ac:dyDescent="0.2">
      <c r="A1136">
        <v>38857</v>
      </c>
      <c r="B1136" t="s">
        <v>7922</v>
      </c>
      <c r="C1136" t="s">
        <v>7919</v>
      </c>
      <c r="D1136" t="s">
        <v>3892</v>
      </c>
      <c r="E1136" t="s">
        <v>7923</v>
      </c>
      <c r="F1136" t="s">
        <v>171</v>
      </c>
      <c r="G1136" t="str">
        <f>"0"</f>
        <v>0</v>
      </c>
      <c r="H1136" s="1">
        <v>37247</v>
      </c>
      <c r="I1136" t="s">
        <v>173</v>
      </c>
      <c r="K1136" t="s">
        <v>675</v>
      </c>
      <c r="L1136" t="s">
        <v>676</v>
      </c>
      <c r="M1136" t="s">
        <v>306</v>
      </c>
      <c r="N1136">
        <v>2023</v>
      </c>
      <c r="O1136" t="s">
        <v>908</v>
      </c>
      <c r="P1136" t="s">
        <v>178</v>
      </c>
      <c r="Q1136" t="s">
        <v>172</v>
      </c>
      <c r="S1136">
        <v>31814126</v>
      </c>
      <c r="T1136" t="s">
        <v>226</v>
      </c>
      <c r="Y1136" t="str">
        <f>"01AS"</f>
        <v>01AS</v>
      </c>
      <c r="Z1136" t="s">
        <v>227</v>
      </c>
      <c r="AA1136" t="s">
        <v>320</v>
      </c>
      <c r="AB1136" t="s">
        <v>321</v>
      </c>
      <c r="AC1136" t="s">
        <v>4356</v>
      </c>
      <c r="AD1136" t="s">
        <v>185</v>
      </c>
      <c r="AE1136" t="s">
        <v>1237</v>
      </c>
      <c r="AS1136">
        <v>3.15</v>
      </c>
      <c r="AU1136" t="s">
        <v>235</v>
      </c>
      <c r="AV1136" t="s">
        <v>823</v>
      </c>
      <c r="AW1136" t="s">
        <v>210</v>
      </c>
      <c r="BM1136" t="s">
        <v>7924</v>
      </c>
      <c r="BN1136" t="s">
        <v>239</v>
      </c>
      <c r="BO1136" t="s">
        <v>7925</v>
      </c>
      <c r="BP1136" t="s">
        <v>241</v>
      </c>
      <c r="BQ1136" t="s">
        <v>195</v>
      </c>
      <c r="BS1136">
        <v>14627</v>
      </c>
      <c r="CA1136" t="s">
        <v>7926</v>
      </c>
      <c r="CD1136" t="s">
        <v>195</v>
      </c>
      <c r="CM1136" t="s">
        <v>7927</v>
      </c>
      <c r="CN1136" t="s">
        <v>7926</v>
      </c>
      <c r="CO1136" t="s">
        <v>7925</v>
      </c>
      <c r="CP1136" t="s">
        <v>7928</v>
      </c>
      <c r="CQ1136" t="s">
        <v>270</v>
      </c>
      <c r="CS1136" t="s">
        <v>7929</v>
      </c>
      <c r="CT1136" t="s">
        <v>244</v>
      </c>
      <c r="CU1136" t="s">
        <v>7930</v>
      </c>
    </row>
    <row r="1137" spans="1:151" x14ac:dyDescent="0.2">
      <c r="A1137">
        <v>42621</v>
      </c>
      <c r="B1137" t="s">
        <v>7931</v>
      </c>
      <c r="C1137" t="s">
        <v>7919</v>
      </c>
      <c r="D1137" t="s">
        <v>1562</v>
      </c>
      <c r="E1137" t="s">
        <v>7932</v>
      </c>
      <c r="F1137" t="s">
        <v>171</v>
      </c>
      <c r="G1137" t="str">
        <f>"0"</f>
        <v>0</v>
      </c>
      <c r="H1137" s="1">
        <v>38059</v>
      </c>
      <c r="I1137" t="s">
        <v>221</v>
      </c>
      <c r="K1137" t="s">
        <v>1467</v>
      </c>
      <c r="L1137" t="s">
        <v>420</v>
      </c>
      <c r="M1137" t="s">
        <v>176</v>
      </c>
      <c r="N1137">
        <v>2025</v>
      </c>
      <c r="O1137" t="s">
        <v>677</v>
      </c>
      <c r="P1137" t="s">
        <v>178</v>
      </c>
      <c r="Q1137" t="s">
        <v>172</v>
      </c>
      <c r="R1137" t="s">
        <v>510</v>
      </c>
      <c r="S1137">
        <v>32352849</v>
      </c>
      <c r="BM1137" t="s">
        <v>4408</v>
      </c>
    </row>
    <row r="1138" spans="1:151" x14ac:dyDescent="0.2">
      <c r="A1138">
        <v>46666</v>
      </c>
      <c r="B1138" t="s">
        <v>7933</v>
      </c>
      <c r="C1138" t="s">
        <v>7934</v>
      </c>
      <c r="D1138" t="s">
        <v>169</v>
      </c>
      <c r="E1138" t="s">
        <v>7935</v>
      </c>
      <c r="F1138" t="s">
        <v>171</v>
      </c>
      <c r="G1138" t="str">
        <f>"0"</f>
        <v>0</v>
      </c>
      <c r="H1138" s="1">
        <v>38248</v>
      </c>
      <c r="I1138" t="s">
        <v>173</v>
      </c>
      <c r="K1138" t="s">
        <v>515</v>
      </c>
      <c r="L1138" t="s">
        <v>516</v>
      </c>
      <c r="M1138" t="s">
        <v>176</v>
      </c>
      <c r="N1138">
        <v>2026</v>
      </c>
      <c r="O1138" t="s">
        <v>508</v>
      </c>
      <c r="P1138" t="s">
        <v>7054</v>
      </c>
      <c r="Q1138" t="s">
        <v>172</v>
      </c>
      <c r="R1138" t="s">
        <v>510</v>
      </c>
      <c r="S1138">
        <v>32603309</v>
      </c>
      <c r="BM1138" t="s">
        <v>511</v>
      </c>
    </row>
    <row r="1139" spans="1:151" x14ac:dyDescent="0.2">
      <c r="A1139">
        <v>22128</v>
      </c>
      <c r="B1139" t="s">
        <v>7936</v>
      </c>
      <c r="C1139" t="s">
        <v>7937</v>
      </c>
      <c r="D1139" t="s">
        <v>169</v>
      </c>
      <c r="E1139" t="s">
        <v>7938</v>
      </c>
      <c r="F1139" t="s">
        <v>171</v>
      </c>
      <c r="G1139" t="s">
        <v>172</v>
      </c>
      <c r="H1139" s="1">
        <v>35682</v>
      </c>
      <c r="I1139" t="s">
        <v>221</v>
      </c>
      <c r="K1139" t="s">
        <v>2747</v>
      </c>
      <c r="L1139" t="s">
        <v>820</v>
      </c>
      <c r="M1139" t="s">
        <v>306</v>
      </c>
      <c r="N1139">
        <v>2017</v>
      </c>
      <c r="O1139" t="s">
        <v>646</v>
      </c>
      <c r="P1139" t="s">
        <v>178</v>
      </c>
      <c r="Q1139" t="s">
        <v>172</v>
      </c>
      <c r="S1139">
        <v>29377466</v>
      </c>
      <c r="T1139" t="s">
        <v>196</v>
      </c>
      <c r="W1139" t="s">
        <v>7939</v>
      </c>
      <c r="X1139">
        <v>7168667372</v>
      </c>
      <c r="Y1139" t="s">
        <v>186</v>
      </c>
      <c r="Z1139" t="s">
        <v>183</v>
      </c>
      <c r="AA1139">
        <v>2019</v>
      </c>
      <c r="AB1139">
        <v>2019</v>
      </c>
      <c r="AC1139" t="s">
        <v>457</v>
      </c>
      <c r="AD1139" t="s">
        <v>185</v>
      </c>
      <c r="AS1139">
        <v>3.5</v>
      </c>
      <c r="AT1139" t="s">
        <v>188</v>
      </c>
      <c r="AU1139" t="s">
        <v>189</v>
      </c>
      <c r="AV1139" t="s">
        <v>190</v>
      </c>
      <c r="AW1139" t="s">
        <v>715</v>
      </c>
      <c r="BM1139" t="s">
        <v>7940</v>
      </c>
      <c r="BP1139" t="s">
        <v>7941</v>
      </c>
      <c r="BQ1139" t="s">
        <v>195</v>
      </c>
      <c r="BS1139">
        <v>14052</v>
      </c>
      <c r="BT1139" t="s">
        <v>196</v>
      </c>
      <c r="BU1139">
        <v>7168667350</v>
      </c>
      <c r="BZ1139" t="s">
        <v>7940</v>
      </c>
      <c r="CC1139" t="s">
        <v>7941</v>
      </c>
      <c r="CD1139" t="s">
        <v>195</v>
      </c>
      <c r="CF1139">
        <v>14052</v>
      </c>
      <c r="CG1139" t="s">
        <v>196</v>
      </c>
      <c r="CH1139">
        <v>7166553948</v>
      </c>
      <c r="CM1139" t="s">
        <v>7942</v>
      </c>
      <c r="CN1139" t="s">
        <v>7943</v>
      </c>
      <c r="CP1139" t="s">
        <v>194</v>
      </c>
      <c r="CQ1139" t="s">
        <v>195</v>
      </c>
      <c r="CS1139">
        <v>14611</v>
      </c>
      <c r="CT1139" t="s">
        <v>196</v>
      </c>
      <c r="CU1139">
        <v>7168667350</v>
      </c>
      <c r="ED1139" t="s">
        <v>195</v>
      </c>
      <c r="EG1139" t="s">
        <v>196</v>
      </c>
      <c r="EH1139">
        <v>7166553948</v>
      </c>
      <c r="EM1139" t="s">
        <v>7940</v>
      </c>
      <c r="EP1139" t="s">
        <v>7941</v>
      </c>
      <c r="EQ1139" t="s">
        <v>195</v>
      </c>
      <c r="ES1139">
        <v>14052</v>
      </c>
      <c r="ET1139" t="s">
        <v>196</v>
      </c>
      <c r="EU1139">
        <v>7166553948</v>
      </c>
    </row>
    <row r="1140" spans="1:151" x14ac:dyDescent="0.2">
      <c r="A1140">
        <v>19810</v>
      </c>
      <c r="B1140" t="s">
        <v>4201</v>
      </c>
      <c r="C1140" t="s">
        <v>7944</v>
      </c>
      <c r="D1140" t="s">
        <v>3981</v>
      </c>
      <c r="E1140" t="s">
        <v>7945</v>
      </c>
      <c r="F1140" t="s">
        <v>171</v>
      </c>
      <c r="G1140" t="s">
        <v>172</v>
      </c>
      <c r="H1140" s="1">
        <v>35193</v>
      </c>
      <c r="I1140" t="s">
        <v>221</v>
      </c>
      <c r="K1140" t="s">
        <v>7946</v>
      </c>
      <c r="L1140" t="s">
        <v>7947</v>
      </c>
      <c r="M1140" t="s">
        <v>176</v>
      </c>
      <c r="N1140">
        <v>2017</v>
      </c>
      <c r="O1140" t="s">
        <v>177</v>
      </c>
      <c r="P1140" t="s">
        <v>178</v>
      </c>
      <c r="Q1140" t="s">
        <v>172</v>
      </c>
      <c r="S1140">
        <v>28823995</v>
      </c>
      <c r="T1140" t="s">
        <v>196</v>
      </c>
      <c r="W1140" t="s">
        <v>7948</v>
      </c>
      <c r="X1140">
        <v>7328951992</v>
      </c>
      <c r="Y1140" t="s">
        <v>182</v>
      </c>
      <c r="Z1140" t="s">
        <v>2958</v>
      </c>
      <c r="AA1140" t="s">
        <v>615</v>
      </c>
      <c r="AB1140" t="s">
        <v>259</v>
      </c>
      <c r="AC1140" t="s">
        <v>5814</v>
      </c>
      <c r="AD1140" t="s">
        <v>185</v>
      </c>
      <c r="AS1140">
        <v>3.79</v>
      </c>
      <c r="AT1140" t="s">
        <v>188</v>
      </c>
      <c r="AU1140" t="s">
        <v>189</v>
      </c>
      <c r="AV1140" t="s">
        <v>190</v>
      </c>
      <c r="AW1140" t="s">
        <v>264</v>
      </c>
      <c r="BM1140" t="s">
        <v>7949</v>
      </c>
      <c r="BN1140" t="s">
        <v>193</v>
      </c>
      <c r="BP1140" t="s">
        <v>194</v>
      </c>
      <c r="BQ1140" t="s">
        <v>195</v>
      </c>
      <c r="BS1140">
        <v>14627</v>
      </c>
      <c r="BT1140" t="s">
        <v>196</v>
      </c>
      <c r="BU1140">
        <v>7327665862</v>
      </c>
      <c r="BZ1140" t="s">
        <v>7950</v>
      </c>
      <c r="CC1140" t="s">
        <v>7951</v>
      </c>
      <c r="CD1140" t="s">
        <v>1150</v>
      </c>
      <c r="CF1140" t="str">
        <f>"07719"</f>
        <v>07719</v>
      </c>
      <c r="CG1140" t="s">
        <v>196</v>
      </c>
      <c r="CH1140">
        <v>7326811065</v>
      </c>
      <c r="CM1140" t="s">
        <v>5863</v>
      </c>
      <c r="CP1140" t="s">
        <v>194</v>
      </c>
      <c r="CQ1140" t="s">
        <v>195</v>
      </c>
      <c r="CS1140">
        <v>14619</v>
      </c>
      <c r="CT1140" t="s">
        <v>196</v>
      </c>
      <c r="CU1140">
        <v>7327665862</v>
      </c>
      <c r="ED1140" t="s">
        <v>1150</v>
      </c>
      <c r="EG1140" t="s">
        <v>196</v>
      </c>
      <c r="EH1140">
        <v>7326811065</v>
      </c>
      <c r="EM1140" t="s">
        <v>7950</v>
      </c>
      <c r="EP1140" t="s">
        <v>7951</v>
      </c>
      <c r="EQ1140" t="s">
        <v>1150</v>
      </c>
      <c r="ES1140" t="str">
        <f>"07719"</f>
        <v>07719</v>
      </c>
      <c r="ET1140" t="s">
        <v>196</v>
      </c>
      <c r="EU1140">
        <v>7326811065</v>
      </c>
    </row>
    <row r="1141" spans="1:151" x14ac:dyDescent="0.2">
      <c r="A1141">
        <v>34498</v>
      </c>
      <c r="B1141" t="s">
        <v>7952</v>
      </c>
      <c r="C1141" t="s">
        <v>7953</v>
      </c>
      <c r="E1141" t="s">
        <v>7954</v>
      </c>
      <c r="F1141" t="s">
        <v>171</v>
      </c>
      <c r="I1141" t="s">
        <v>173</v>
      </c>
      <c r="K1141" t="s">
        <v>1377</v>
      </c>
      <c r="L1141" t="s">
        <v>1378</v>
      </c>
      <c r="M1141" t="s">
        <v>306</v>
      </c>
      <c r="N1141">
        <v>2020</v>
      </c>
      <c r="O1141" t="s">
        <v>1379</v>
      </c>
      <c r="P1141" t="s">
        <v>509</v>
      </c>
      <c r="Q1141" t="s">
        <v>185</v>
      </c>
      <c r="BC1141" t="s">
        <v>474</v>
      </c>
      <c r="BM1141" t="s">
        <v>7955</v>
      </c>
      <c r="BP1141" t="s">
        <v>7956</v>
      </c>
      <c r="BR1141" t="s">
        <v>5568</v>
      </c>
      <c r="BS1141">
        <v>211600</v>
      </c>
      <c r="BT1141" t="s">
        <v>1382</v>
      </c>
      <c r="BU1141" t="s">
        <v>7957</v>
      </c>
    </row>
    <row r="1142" spans="1:151" x14ac:dyDescent="0.2">
      <c r="A1142">
        <v>45841</v>
      </c>
      <c r="B1142" t="s">
        <v>7958</v>
      </c>
      <c r="C1142" t="s">
        <v>7953</v>
      </c>
      <c r="E1142" t="s">
        <v>7959</v>
      </c>
      <c r="F1142" t="s">
        <v>7960</v>
      </c>
      <c r="G1142" t="str">
        <f>"0"</f>
        <v>0</v>
      </c>
      <c r="H1142" s="1">
        <v>38044</v>
      </c>
      <c r="I1142" t="s">
        <v>173</v>
      </c>
      <c r="K1142" t="s">
        <v>1939</v>
      </c>
      <c r="L1142" t="s">
        <v>1940</v>
      </c>
      <c r="M1142" t="s">
        <v>306</v>
      </c>
      <c r="N1142">
        <v>2025</v>
      </c>
      <c r="O1142" t="s">
        <v>2065</v>
      </c>
      <c r="P1142" t="s">
        <v>178</v>
      </c>
      <c r="Q1142" t="s">
        <v>172</v>
      </c>
      <c r="R1142" t="s">
        <v>510</v>
      </c>
      <c r="S1142">
        <v>32504576</v>
      </c>
      <c r="BM1142" t="s">
        <v>4408</v>
      </c>
    </row>
    <row r="1143" spans="1:151" x14ac:dyDescent="0.2">
      <c r="A1143">
        <v>46368</v>
      </c>
      <c r="B1143" t="s">
        <v>7961</v>
      </c>
      <c r="C1143" t="s">
        <v>7953</v>
      </c>
      <c r="E1143" t="s">
        <v>1213</v>
      </c>
      <c r="F1143" t="s">
        <v>171</v>
      </c>
      <c r="G1143" t="str">
        <f>"0"</f>
        <v>0</v>
      </c>
      <c r="H1143" s="1">
        <v>38435</v>
      </c>
      <c r="I1143" t="s">
        <v>221</v>
      </c>
      <c r="K1143" t="s">
        <v>1074</v>
      </c>
      <c r="L1143" t="s">
        <v>318</v>
      </c>
      <c r="M1143" t="s">
        <v>176</v>
      </c>
      <c r="N1143">
        <v>2026</v>
      </c>
      <c r="O1143" t="s">
        <v>508</v>
      </c>
      <c r="P1143" t="s">
        <v>178</v>
      </c>
      <c r="Q1143" t="s">
        <v>172</v>
      </c>
      <c r="R1143" t="s">
        <v>510</v>
      </c>
      <c r="S1143">
        <v>32611304</v>
      </c>
      <c r="BM1143" t="s">
        <v>7962</v>
      </c>
    </row>
    <row r="1144" spans="1:151" x14ac:dyDescent="0.2">
      <c r="A1144">
        <v>23673</v>
      </c>
      <c r="B1144" t="s">
        <v>3154</v>
      </c>
      <c r="C1144" t="s">
        <v>7963</v>
      </c>
      <c r="D1144" t="s">
        <v>7964</v>
      </c>
      <c r="E1144" t="s">
        <v>7965</v>
      </c>
      <c r="F1144" t="s">
        <v>171</v>
      </c>
      <c r="G1144" t="s">
        <v>172</v>
      </c>
      <c r="H1144" s="1">
        <v>30916</v>
      </c>
      <c r="I1144" t="s">
        <v>173</v>
      </c>
      <c r="K1144" t="s">
        <v>595</v>
      </c>
      <c r="L1144" t="s">
        <v>3763</v>
      </c>
      <c r="M1144" t="s">
        <v>224</v>
      </c>
      <c r="N1144">
        <v>2017</v>
      </c>
      <c r="O1144" t="s">
        <v>441</v>
      </c>
      <c r="P1144" t="s">
        <v>178</v>
      </c>
      <c r="Q1144" t="s">
        <v>172</v>
      </c>
      <c r="S1144">
        <v>28808114</v>
      </c>
      <c r="T1144" t="s">
        <v>196</v>
      </c>
      <c r="Y1144" t="s">
        <v>3079</v>
      </c>
      <c r="Z1144" t="s">
        <v>3080</v>
      </c>
      <c r="AA1144">
        <v>2018</v>
      </c>
      <c r="AB1144">
        <v>2018</v>
      </c>
      <c r="AC1144" t="s">
        <v>3081</v>
      </c>
      <c r="AD1144" t="s">
        <v>172</v>
      </c>
      <c r="AS1144" t="str">
        <f>"0"</f>
        <v>0</v>
      </c>
      <c r="AT1144" t="s">
        <v>188</v>
      </c>
      <c r="AU1144" t="s">
        <v>189</v>
      </c>
      <c r="AV1144" t="s">
        <v>190</v>
      </c>
      <c r="AW1144" t="s">
        <v>264</v>
      </c>
      <c r="BM1144" t="s">
        <v>7966</v>
      </c>
      <c r="BN1144" t="s">
        <v>3083</v>
      </c>
      <c r="BP1144" t="s">
        <v>194</v>
      </c>
      <c r="BQ1144" t="s">
        <v>195</v>
      </c>
      <c r="BS1144">
        <v>14642</v>
      </c>
      <c r="BT1144" t="s">
        <v>196</v>
      </c>
      <c r="BZ1144" t="s">
        <v>7967</v>
      </c>
      <c r="CC1144" t="s">
        <v>194</v>
      </c>
      <c r="CD1144" t="s">
        <v>195</v>
      </c>
      <c r="CF1144">
        <v>14620</v>
      </c>
      <c r="CG1144" t="s">
        <v>196</v>
      </c>
      <c r="DM1144" t="s">
        <v>7968</v>
      </c>
      <c r="DP1144" t="s">
        <v>7969</v>
      </c>
      <c r="DQ1144" t="s">
        <v>401</v>
      </c>
      <c r="DS1144" t="str">
        <f>"02472"</f>
        <v>02472</v>
      </c>
      <c r="DT1144" t="s">
        <v>226</v>
      </c>
      <c r="DU1144" t="s">
        <v>7970</v>
      </c>
      <c r="DW1144" t="s">
        <v>7971</v>
      </c>
      <c r="DX1144" t="s">
        <v>7972</v>
      </c>
      <c r="DY1144" t="s">
        <v>406</v>
      </c>
      <c r="ED1144" t="s">
        <v>401</v>
      </c>
      <c r="EG1144" t="s">
        <v>196</v>
      </c>
      <c r="EH1144">
        <v>6175494262</v>
      </c>
      <c r="EM1144" t="s">
        <v>7973</v>
      </c>
      <c r="EP1144" t="s">
        <v>6454</v>
      </c>
      <c r="EQ1144" t="s">
        <v>401</v>
      </c>
      <c r="ES1144" t="str">
        <f>"02472"</f>
        <v>02472</v>
      </c>
      <c r="ET1144" t="s">
        <v>196</v>
      </c>
      <c r="EU1144">
        <v>6175494262</v>
      </c>
    </row>
    <row r="1145" spans="1:151" x14ac:dyDescent="0.2">
      <c r="A1145">
        <v>40530</v>
      </c>
      <c r="B1145" t="s">
        <v>7974</v>
      </c>
      <c r="C1145" t="s">
        <v>7975</v>
      </c>
      <c r="E1145" t="s">
        <v>7976</v>
      </c>
      <c r="F1145" t="s">
        <v>171</v>
      </c>
      <c r="I1145" t="s">
        <v>4073</v>
      </c>
      <c r="K1145" t="s">
        <v>1807</v>
      </c>
      <c r="L1145" t="s">
        <v>633</v>
      </c>
      <c r="M1145" t="s">
        <v>224</v>
      </c>
      <c r="N1145">
        <v>2023</v>
      </c>
      <c r="O1145" t="s">
        <v>597</v>
      </c>
      <c r="P1145" t="s">
        <v>178</v>
      </c>
      <c r="Q1145" t="s">
        <v>185</v>
      </c>
    </row>
    <row r="1146" spans="1:151" x14ac:dyDescent="0.2">
      <c r="A1146">
        <v>26036</v>
      </c>
      <c r="B1146" t="s">
        <v>1792</v>
      </c>
      <c r="C1146" t="s">
        <v>7977</v>
      </c>
      <c r="D1146" t="s">
        <v>7978</v>
      </c>
      <c r="E1146" t="s">
        <v>7979</v>
      </c>
      <c r="F1146" t="s">
        <v>171</v>
      </c>
      <c r="G1146" t="str">
        <f>"0"</f>
        <v>0</v>
      </c>
      <c r="K1146" t="s">
        <v>1372</v>
      </c>
      <c r="L1146" t="s">
        <v>1373</v>
      </c>
      <c r="M1146" t="s">
        <v>176</v>
      </c>
      <c r="N1146">
        <v>2018</v>
      </c>
      <c r="O1146" t="s">
        <v>612</v>
      </c>
      <c r="P1146" t="s">
        <v>178</v>
      </c>
      <c r="Q1146" t="s">
        <v>172</v>
      </c>
      <c r="S1146">
        <v>30577572</v>
      </c>
      <c r="T1146" t="s">
        <v>2640</v>
      </c>
      <c r="U1146" t="s">
        <v>180</v>
      </c>
      <c r="V1146" s="2">
        <v>42902</v>
      </c>
      <c r="W1146" t="s">
        <v>7980</v>
      </c>
      <c r="X1146" t="s">
        <v>7981</v>
      </c>
      <c r="Y1146" t="s">
        <v>613</v>
      </c>
      <c r="Z1146" t="s">
        <v>614</v>
      </c>
      <c r="AA1146" t="s">
        <v>615</v>
      </c>
      <c r="AB1146" t="s">
        <v>259</v>
      </c>
      <c r="AC1146" t="s">
        <v>2643</v>
      </c>
      <c r="AD1146" t="s">
        <v>185</v>
      </c>
      <c r="AS1146" t="str">
        <f>"0"</f>
        <v>0</v>
      </c>
      <c r="AT1146" t="s">
        <v>188</v>
      </c>
      <c r="AU1146" t="s">
        <v>647</v>
      </c>
      <c r="AV1146" t="s">
        <v>190</v>
      </c>
      <c r="AW1146" t="s">
        <v>191</v>
      </c>
      <c r="CM1146" t="s">
        <v>7982</v>
      </c>
      <c r="CN1146" t="s">
        <v>7983</v>
      </c>
      <c r="CP1146" t="s">
        <v>194</v>
      </c>
      <c r="CQ1146" t="s">
        <v>195</v>
      </c>
      <c r="CS1146">
        <v>14623</v>
      </c>
      <c r="CT1146" t="s">
        <v>196</v>
      </c>
    </row>
    <row r="1147" spans="1:151" x14ac:dyDescent="0.2">
      <c r="A1147">
        <v>45347</v>
      </c>
      <c r="B1147" t="s">
        <v>7984</v>
      </c>
      <c r="C1147" t="s">
        <v>7985</v>
      </c>
      <c r="D1147" t="s">
        <v>1418</v>
      </c>
      <c r="E1147" t="s">
        <v>7986</v>
      </c>
      <c r="F1147" t="s">
        <v>171</v>
      </c>
      <c r="G1147" t="str">
        <f>"0"</f>
        <v>0</v>
      </c>
      <c r="H1147" s="1">
        <v>38398</v>
      </c>
      <c r="I1147" t="s">
        <v>221</v>
      </c>
      <c r="K1147" t="s">
        <v>4091</v>
      </c>
      <c r="L1147" t="s">
        <v>3127</v>
      </c>
      <c r="M1147" t="s">
        <v>224</v>
      </c>
      <c r="N1147">
        <v>2025</v>
      </c>
      <c r="O1147" t="s">
        <v>528</v>
      </c>
      <c r="P1147" t="s">
        <v>178</v>
      </c>
      <c r="Q1147" t="s">
        <v>172</v>
      </c>
      <c r="R1147" t="s">
        <v>510</v>
      </c>
      <c r="S1147">
        <v>32551884</v>
      </c>
      <c r="BM1147" t="s">
        <v>1488</v>
      </c>
    </row>
    <row r="1148" spans="1:151" x14ac:dyDescent="0.2">
      <c r="A1148">
        <v>27419</v>
      </c>
      <c r="B1148" t="s">
        <v>7987</v>
      </c>
      <c r="C1148" t="s">
        <v>7988</v>
      </c>
      <c r="D1148" t="s">
        <v>940</v>
      </c>
      <c r="E1148" t="s">
        <v>7989</v>
      </c>
      <c r="F1148" t="s">
        <v>171</v>
      </c>
      <c r="G1148" t="s">
        <v>172</v>
      </c>
      <c r="H1148" s="1">
        <v>35576</v>
      </c>
      <c r="I1148" t="s">
        <v>173</v>
      </c>
      <c r="K1148" t="s">
        <v>222</v>
      </c>
      <c r="L1148" t="s">
        <v>223</v>
      </c>
      <c r="M1148" t="s">
        <v>224</v>
      </c>
      <c r="N1148">
        <v>2019</v>
      </c>
      <c r="O1148" t="s">
        <v>279</v>
      </c>
      <c r="P1148" t="s">
        <v>363</v>
      </c>
      <c r="Q1148" t="s">
        <v>172</v>
      </c>
      <c r="S1148">
        <v>29310296</v>
      </c>
      <c r="T1148" t="s">
        <v>7990</v>
      </c>
      <c r="U1148" t="s">
        <v>337</v>
      </c>
      <c r="W1148" t="s">
        <v>7991</v>
      </c>
      <c r="X1148">
        <v>4044540726</v>
      </c>
      <c r="Y1148" t="s">
        <v>182</v>
      </c>
      <c r="Z1148" t="s">
        <v>282</v>
      </c>
      <c r="AA1148">
        <v>2020</v>
      </c>
      <c r="AB1148">
        <v>2020</v>
      </c>
      <c r="AC1148" t="s">
        <v>208</v>
      </c>
      <c r="AD1148" t="s">
        <v>185</v>
      </c>
      <c r="AS1148">
        <v>2.4</v>
      </c>
      <c r="AT1148" t="s">
        <v>188</v>
      </c>
      <c r="AU1148" t="s">
        <v>189</v>
      </c>
      <c r="AV1148" t="s">
        <v>190</v>
      </c>
      <c r="AW1148" t="s">
        <v>294</v>
      </c>
      <c r="BM1148" t="s">
        <v>7992</v>
      </c>
      <c r="BN1148" t="s">
        <v>193</v>
      </c>
      <c r="BP1148" t="s">
        <v>194</v>
      </c>
      <c r="BQ1148" t="s">
        <v>195</v>
      </c>
      <c r="BS1148">
        <v>14627</v>
      </c>
      <c r="BT1148" t="s">
        <v>196</v>
      </c>
      <c r="BU1148">
        <v>4044459617</v>
      </c>
      <c r="BZ1148" t="s">
        <v>7993</v>
      </c>
      <c r="CC1148" t="s">
        <v>7994</v>
      </c>
      <c r="CD1148" t="s">
        <v>1072</v>
      </c>
      <c r="CF1148">
        <v>30518</v>
      </c>
      <c r="CG1148" t="s">
        <v>196</v>
      </c>
      <c r="CH1148">
        <v>4044459617</v>
      </c>
      <c r="CM1148" t="s">
        <v>1130</v>
      </c>
      <c r="CP1148" t="s">
        <v>194</v>
      </c>
      <c r="CQ1148" t="s">
        <v>195</v>
      </c>
      <c r="CS1148">
        <v>14608</v>
      </c>
      <c r="CT1148" t="s">
        <v>196</v>
      </c>
      <c r="CU1148">
        <v>4044459617</v>
      </c>
      <c r="DM1148" t="s">
        <v>7995</v>
      </c>
      <c r="DP1148" t="s">
        <v>7996</v>
      </c>
      <c r="DQ1148" t="s">
        <v>1072</v>
      </c>
      <c r="DS1148">
        <v>30518</v>
      </c>
      <c r="DT1148" t="s">
        <v>226</v>
      </c>
      <c r="DU1148" t="s">
        <v>7997</v>
      </c>
      <c r="DX1148" t="s">
        <v>7998</v>
      </c>
      <c r="DY1148" t="s">
        <v>406</v>
      </c>
      <c r="ED1148" t="s">
        <v>1072</v>
      </c>
      <c r="EG1148" t="s">
        <v>196</v>
      </c>
      <c r="EH1148">
        <v>4044459617</v>
      </c>
      <c r="EM1148" t="s">
        <v>7993</v>
      </c>
      <c r="EP1148" t="s">
        <v>7994</v>
      </c>
      <c r="EQ1148" t="s">
        <v>1072</v>
      </c>
      <c r="ES1148">
        <v>30518</v>
      </c>
      <c r="ET1148" t="s">
        <v>196</v>
      </c>
      <c r="EU1148">
        <v>4044459617</v>
      </c>
    </row>
    <row r="1149" spans="1:151" x14ac:dyDescent="0.2">
      <c r="A1149">
        <v>29710</v>
      </c>
      <c r="B1149" t="s">
        <v>2197</v>
      </c>
      <c r="C1149" t="s">
        <v>7999</v>
      </c>
      <c r="E1149" t="s">
        <v>8000</v>
      </c>
      <c r="F1149" t="s">
        <v>171</v>
      </c>
      <c r="G1149" t="s">
        <v>172</v>
      </c>
      <c r="H1149" s="1">
        <v>36040</v>
      </c>
      <c r="I1149" t="s">
        <v>173</v>
      </c>
      <c r="K1149" t="s">
        <v>5037</v>
      </c>
      <c r="L1149" t="s">
        <v>318</v>
      </c>
      <c r="M1149" t="s">
        <v>176</v>
      </c>
      <c r="N1149">
        <v>2020</v>
      </c>
      <c r="O1149" t="s">
        <v>978</v>
      </c>
      <c r="P1149" t="s">
        <v>979</v>
      </c>
      <c r="Q1149" t="s">
        <v>172</v>
      </c>
      <c r="S1149">
        <v>30701403</v>
      </c>
      <c r="T1149" t="s">
        <v>226</v>
      </c>
      <c r="Y1149" t="str">
        <f>"01AS"</f>
        <v>01AS</v>
      </c>
      <c r="Z1149" t="s">
        <v>227</v>
      </c>
      <c r="AA1149" t="s">
        <v>320</v>
      </c>
      <c r="AB1149" t="s">
        <v>321</v>
      </c>
      <c r="AC1149" t="s">
        <v>425</v>
      </c>
      <c r="AD1149" t="s">
        <v>185</v>
      </c>
      <c r="AS1149">
        <v>3.81</v>
      </c>
      <c r="AU1149" t="s">
        <v>235</v>
      </c>
      <c r="AV1149" t="s">
        <v>236</v>
      </c>
      <c r="AW1149" t="s">
        <v>264</v>
      </c>
      <c r="BM1149" t="s">
        <v>8001</v>
      </c>
      <c r="BN1149" t="s">
        <v>239</v>
      </c>
      <c r="BO1149" t="s">
        <v>8002</v>
      </c>
      <c r="BP1149" t="s">
        <v>241</v>
      </c>
      <c r="BQ1149" t="s">
        <v>195</v>
      </c>
      <c r="BS1149">
        <v>14627</v>
      </c>
      <c r="CD1149" t="s">
        <v>195</v>
      </c>
      <c r="CM1149" t="s">
        <v>8003</v>
      </c>
      <c r="CO1149" t="s">
        <v>8002</v>
      </c>
      <c r="CP1149" t="s">
        <v>8004</v>
      </c>
      <c r="CQ1149" t="s">
        <v>571</v>
      </c>
      <c r="CS1149">
        <v>15090</v>
      </c>
      <c r="CT1149" t="s">
        <v>244</v>
      </c>
      <c r="CU1149" t="s">
        <v>8005</v>
      </c>
    </row>
    <row r="1150" spans="1:151" x14ac:dyDescent="0.2">
      <c r="A1150">
        <v>13140</v>
      </c>
      <c r="B1150" t="s">
        <v>606</v>
      </c>
      <c r="C1150" t="s">
        <v>6778</v>
      </c>
      <c r="D1150" t="s">
        <v>8006</v>
      </c>
      <c r="E1150" t="s">
        <v>8007</v>
      </c>
      <c r="F1150" t="s">
        <v>8008</v>
      </c>
      <c r="G1150" t="s">
        <v>172</v>
      </c>
      <c r="H1150" s="1">
        <v>34934</v>
      </c>
      <c r="I1150" t="s">
        <v>221</v>
      </c>
      <c r="K1150" t="s">
        <v>1078</v>
      </c>
      <c r="L1150" t="s">
        <v>6644</v>
      </c>
      <c r="M1150" t="s">
        <v>176</v>
      </c>
      <c r="N1150">
        <v>2016</v>
      </c>
      <c r="O1150" t="s">
        <v>634</v>
      </c>
      <c r="P1150" t="s">
        <v>178</v>
      </c>
      <c r="Q1150" t="s">
        <v>172</v>
      </c>
      <c r="S1150">
        <v>28232155</v>
      </c>
      <c r="T1150" t="s">
        <v>196</v>
      </c>
      <c r="W1150" t="s">
        <v>8009</v>
      </c>
      <c r="X1150">
        <v>9143932772</v>
      </c>
      <c r="Y1150" t="s">
        <v>186</v>
      </c>
      <c r="Z1150" t="s">
        <v>282</v>
      </c>
      <c r="AA1150">
        <v>2017</v>
      </c>
      <c r="AB1150">
        <v>2017</v>
      </c>
      <c r="AC1150" t="s">
        <v>696</v>
      </c>
      <c r="AD1150" t="s">
        <v>185</v>
      </c>
      <c r="AE1150" t="s">
        <v>857</v>
      </c>
      <c r="AM1150" t="s">
        <v>636</v>
      </c>
      <c r="AS1150">
        <v>3.93</v>
      </c>
      <c r="AT1150" t="s">
        <v>188</v>
      </c>
      <c r="AU1150" t="s">
        <v>189</v>
      </c>
      <c r="AV1150" t="s">
        <v>190</v>
      </c>
      <c r="AW1150" t="s">
        <v>264</v>
      </c>
      <c r="BM1150" t="s">
        <v>8010</v>
      </c>
      <c r="BN1150" t="s">
        <v>193</v>
      </c>
      <c r="BP1150" t="s">
        <v>194</v>
      </c>
      <c r="BQ1150" t="s">
        <v>195</v>
      </c>
      <c r="BS1150">
        <v>14627</v>
      </c>
      <c r="BT1150" t="s">
        <v>196</v>
      </c>
      <c r="BU1150">
        <v>9147032045</v>
      </c>
      <c r="BZ1150" t="s">
        <v>8011</v>
      </c>
      <c r="CC1150" t="s">
        <v>8012</v>
      </c>
      <c r="CD1150" t="s">
        <v>195</v>
      </c>
      <c r="CF1150">
        <v>10520</v>
      </c>
      <c r="CG1150" t="s">
        <v>196</v>
      </c>
      <c r="CH1150">
        <v>9142713365</v>
      </c>
      <c r="CM1150" t="s">
        <v>8013</v>
      </c>
      <c r="CP1150" t="s">
        <v>194</v>
      </c>
      <c r="CQ1150" t="s">
        <v>195</v>
      </c>
      <c r="CS1150">
        <v>14619</v>
      </c>
      <c r="CT1150" t="s">
        <v>196</v>
      </c>
      <c r="CU1150">
        <v>9147032045</v>
      </c>
      <c r="EM1150" t="s">
        <v>8011</v>
      </c>
      <c r="EP1150" t="s">
        <v>8012</v>
      </c>
      <c r="EQ1150" t="s">
        <v>195</v>
      </c>
      <c r="ES1150">
        <v>10520</v>
      </c>
      <c r="ET1150" t="s">
        <v>196</v>
      </c>
      <c r="EU1150">
        <v>9142713365</v>
      </c>
    </row>
    <row r="1151" spans="1:151" x14ac:dyDescent="0.2">
      <c r="A1151">
        <v>46749</v>
      </c>
      <c r="B1151" t="s">
        <v>8014</v>
      </c>
      <c r="C1151" t="s">
        <v>8015</v>
      </c>
      <c r="D1151" t="s">
        <v>8016</v>
      </c>
      <c r="E1151" t="s">
        <v>8017</v>
      </c>
      <c r="F1151" t="s">
        <v>171</v>
      </c>
      <c r="G1151" t="str">
        <f>"0"</f>
        <v>0</v>
      </c>
      <c r="H1151" s="1">
        <v>38583</v>
      </c>
      <c r="I1151" t="s">
        <v>173</v>
      </c>
      <c r="K1151" t="s">
        <v>1661</v>
      </c>
      <c r="M1151" t="s">
        <v>176</v>
      </c>
      <c r="N1151">
        <v>2026</v>
      </c>
      <c r="O1151" t="s">
        <v>508</v>
      </c>
      <c r="P1151" t="s">
        <v>509</v>
      </c>
      <c r="Q1151" t="s">
        <v>172</v>
      </c>
      <c r="S1151">
        <v>32565379</v>
      </c>
      <c r="T1151" t="s">
        <v>226</v>
      </c>
      <c r="Y1151" t="str">
        <f>"04HSEAS"</f>
        <v>04HSEAS</v>
      </c>
      <c r="Z1151" t="s">
        <v>499</v>
      </c>
      <c r="AA1151" t="s">
        <v>228</v>
      </c>
      <c r="AB1151" t="s">
        <v>229</v>
      </c>
      <c r="AC1151" t="s">
        <v>500</v>
      </c>
      <c r="AD1151" t="s">
        <v>185</v>
      </c>
      <c r="AS1151">
        <v>3.53</v>
      </c>
      <c r="AU1151" t="s">
        <v>472</v>
      </c>
      <c r="AV1151" t="s">
        <v>473</v>
      </c>
      <c r="AW1151" t="s">
        <v>264</v>
      </c>
      <c r="BM1151" t="s">
        <v>8018</v>
      </c>
      <c r="BN1151" t="s">
        <v>239</v>
      </c>
      <c r="BO1151" t="s">
        <v>8019</v>
      </c>
      <c r="BP1151" t="s">
        <v>241</v>
      </c>
      <c r="BQ1151" t="s">
        <v>195</v>
      </c>
      <c r="BS1151">
        <v>14627</v>
      </c>
      <c r="CD1151" t="s">
        <v>195</v>
      </c>
      <c r="CM1151" t="s">
        <v>8020</v>
      </c>
      <c r="CO1151" t="s">
        <v>8019</v>
      </c>
      <c r="CP1151" t="s">
        <v>8021</v>
      </c>
      <c r="CQ1151" t="s">
        <v>247</v>
      </c>
      <c r="CS1151" t="s">
        <v>8022</v>
      </c>
      <c r="CT1151" t="s">
        <v>244</v>
      </c>
      <c r="CU1151" t="s">
        <v>8023</v>
      </c>
    </row>
    <row r="1152" spans="1:151" x14ac:dyDescent="0.2">
      <c r="A1152">
        <v>46748</v>
      </c>
      <c r="B1152" t="s">
        <v>8014</v>
      </c>
      <c r="C1152" t="s">
        <v>8015</v>
      </c>
      <c r="D1152" t="s">
        <v>8016</v>
      </c>
      <c r="E1152" t="s">
        <v>8017</v>
      </c>
      <c r="F1152" t="s">
        <v>171</v>
      </c>
      <c r="G1152" t="str">
        <f>"0"</f>
        <v>0</v>
      </c>
      <c r="H1152" s="1">
        <v>38583</v>
      </c>
      <c r="I1152" t="s">
        <v>173</v>
      </c>
      <c r="K1152" t="s">
        <v>507</v>
      </c>
      <c r="M1152" t="s">
        <v>176</v>
      </c>
      <c r="N1152">
        <v>2026</v>
      </c>
      <c r="O1152" t="s">
        <v>508</v>
      </c>
      <c r="P1152" t="s">
        <v>509</v>
      </c>
      <c r="Q1152" t="s">
        <v>172</v>
      </c>
      <c r="S1152">
        <v>32565379</v>
      </c>
      <c r="T1152" t="s">
        <v>226</v>
      </c>
      <c r="Y1152" t="str">
        <f>"04HSEAS"</f>
        <v>04HSEAS</v>
      </c>
      <c r="Z1152" t="s">
        <v>499</v>
      </c>
      <c r="AA1152" t="s">
        <v>228</v>
      </c>
      <c r="AB1152" t="s">
        <v>229</v>
      </c>
      <c r="AC1152" t="s">
        <v>500</v>
      </c>
      <c r="AD1152" t="s">
        <v>185</v>
      </c>
      <c r="AS1152">
        <v>3.53</v>
      </c>
      <c r="AU1152" t="s">
        <v>472</v>
      </c>
      <c r="AV1152" t="s">
        <v>473</v>
      </c>
      <c r="AW1152" t="s">
        <v>264</v>
      </c>
      <c r="BM1152" t="s">
        <v>8018</v>
      </c>
      <c r="BN1152" t="s">
        <v>239</v>
      </c>
      <c r="BO1152" t="s">
        <v>8019</v>
      </c>
      <c r="BP1152" t="s">
        <v>241</v>
      </c>
      <c r="BQ1152" t="s">
        <v>195</v>
      </c>
      <c r="BS1152">
        <v>14627</v>
      </c>
      <c r="CD1152" t="s">
        <v>195</v>
      </c>
      <c r="CM1152" t="s">
        <v>8020</v>
      </c>
      <c r="CO1152" t="s">
        <v>8019</v>
      </c>
      <c r="CP1152" t="s">
        <v>8021</v>
      </c>
      <c r="CQ1152" t="s">
        <v>247</v>
      </c>
      <c r="CS1152" t="s">
        <v>8022</v>
      </c>
      <c r="CT1152" t="s">
        <v>244</v>
      </c>
      <c r="CU1152" t="s">
        <v>8023</v>
      </c>
    </row>
    <row r="1153" spans="1:151" x14ac:dyDescent="0.2">
      <c r="A1153">
        <v>27968</v>
      </c>
      <c r="B1153" t="s">
        <v>3958</v>
      </c>
      <c r="C1153" t="s">
        <v>8024</v>
      </c>
      <c r="D1153" t="s">
        <v>7510</v>
      </c>
      <c r="E1153" t="s">
        <v>8025</v>
      </c>
      <c r="F1153" t="s">
        <v>8026</v>
      </c>
      <c r="G1153" t="s">
        <v>172</v>
      </c>
      <c r="H1153" s="1">
        <v>36281</v>
      </c>
      <c r="I1153" t="s">
        <v>221</v>
      </c>
      <c r="K1153" t="s">
        <v>1078</v>
      </c>
      <c r="L1153" t="s">
        <v>8027</v>
      </c>
      <c r="M1153" t="s">
        <v>224</v>
      </c>
      <c r="N1153">
        <v>2019</v>
      </c>
      <c r="O1153" t="s">
        <v>279</v>
      </c>
      <c r="P1153" t="s">
        <v>178</v>
      </c>
      <c r="Q1153" t="s">
        <v>172</v>
      </c>
      <c r="S1153">
        <v>30731608</v>
      </c>
      <c r="T1153" t="s">
        <v>196</v>
      </c>
      <c r="W1153" t="s">
        <v>8028</v>
      </c>
      <c r="X1153">
        <v>8604637777</v>
      </c>
      <c r="Y1153" t="s">
        <v>186</v>
      </c>
      <c r="Z1153" t="s">
        <v>282</v>
      </c>
      <c r="AA1153">
        <v>2021</v>
      </c>
      <c r="AB1153">
        <v>2021</v>
      </c>
      <c r="AC1153" t="s">
        <v>382</v>
      </c>
      <c r="AD1153" t="s">
        <v>172</v>
      </c>
      <c r="AS1153">
        <v>2.93</v>
      </c>
      <c r="AT1153" t="s">
        <v>188</v>
      </c>
      <c r="AU1153" t="s">
        <v>189</v>
      </c>
      <c r="AV1153" t="s">
        <v>190</v>
      </c>
      <c r="AW1153" t="s">
        <v>264</v>
      </c>
      <c r="BM1153" t="s">
        <v>8029</v>
      </c>
      <c r="BN1153" t="s">
        <v>193</v>
      </c>
      <c r="BP1153" t="s">
        <v>194</v>
      </c>
      <c r="BQ1153" t="s">
        <v>195</v>
      </c>
      <c r="BS1153">
        <v>14627</v>
      </c>
      <c r="BT1153" t="s">
        <v>196</v>
      </c>
      <c r="BU1153">
        <v>8604637777</v>
      </c>
      <c r="BZ1153" t="s">
        <v>8030</v>
      </c>
      <c r="CC1153" t="s">
        <v>4253</v>
      </c>
      <c r="CD1153" t="s">
        <v>1508</v>
      </c>
      <c r="CF1153" t="str">
        <f>"06107"</f>
        <v>06107</v>
      </c>
      <c r="CG1153" t="s">
        <v>196</v>
      </c>
      <c r="CH1153">
        <v>8608668065</v>
      </c>
      <c r="CM1153" t="s">
        <v>8031</v>
      </c>
      <c r="CP1153" t="s">
        <v>194</v>
      </c>
      <c r="CQ1153" t="s">
        <v>195</v>
      </c>
      <c r="CS1153">
        <v>14627</v>
      </c>
      <c r="CT1153" t="s">
        <v>196</v>
      </c>
      <c r="CU1153">
        <v>8608668065</v>
      </c>
      <c r="ED1153" t="s">
        <v>1508</v>
      </c>
      <c r="EG1153" t="s">
        <v>196</v>
      </c>
      <c r="EH1153">
        <v>8608668065</v>
      </c>
      <c r="EM1153" t="s">
        <v>8030</v>
      </c>
      <c r="EP1153" t="s">
        <v>4253</v>
      </c>
      <c r="EQ1153" t="s">
        <v>1508</v>
      </c>
      <c r="ES1153" t="str">
        <f>"06107"</f>
        <v>06107</v>
      </c>
      <c r="ET1153" t="s">
        <v>196</v>
      </c>
      <c r="EU1153">
        <v>8608668065</v>
      </c>
    </row>
    <row r="1154" spans="1:151" x14ac:dyDescent="0.2">
      <c r="A1154">
        <v>27388</v>
      </c>
      <c r="B1154" t="s">
        <v>8032</v>
      </c>
      <c r="C1154" t="s">
        <v>8033</v>
      </c>
      <c r="D1154" t="s">
        <v>1562</v>
      </c>
      <c r="E1154" t="s">
        <v>8034</v>
      </c>
      <c r="F1154" t="s">
        <v>171</v>
      </c>
      <c r="G1154" t="s">
        <v>172</v>
      </c>
      <c r="H1154" s="1">
        <v>35995</v>
      </c>
      <c r="I1154" t="s">
        <v>173</v>
      </c>
      <c r="K1154" t="s">
        <v>867</v>
      </c>
      <c r="L1154" t="s">
        <v>868</v>
      </c>
      <c r="M1154" t="s">
        <v>224</v>
      </c>
      <c r="N1154">
        <v>2019</v>
      </c>
      <c r="O1154" t="s">
        <v>279</v>
      </c>
      <c r="P1154" t="s">
        <v>363</v>
      </c>
      <c r="Q1154" t="s">
        <v>172</v>
      </c>
      <c r="S1154">
        <v>30677135</v>
      </c>
      <c r="T1154" t="s">
        <v>196</v>
      </c>
      <c r="W1154" t="s">
        <v>8035</v>
      </c>
      <c r="X1154">
        <v>3479620757</v>
      </c>
      <c r="Y1154" t="s">
        <v>186</v>
      </c>
      <c r="Z1154" t="s">
        <v>183</v>
      </c>
      <c r="AA1154">
        <v>2021</v>
      </c>
      <c r="AB1154">
        <v>2021</v>
      </c>
      <c r="AC1154" t="s">
        <v>208</v>
      </c>
      <c r="AD1154" t="s">
        <v>172</v>
      </c>
      <c r="AS1154">
        <v>2.5099999999999998</v>
      </c>
      <c r="AT1154" t="s">
        <v>188</v>
      </c>
      <c r="AU1154" t="s">
        <v>189</v>
      </c>
      <c r="AV1154" t="s">
        <v>190</v>
      </c>
      <c r="AW1154" t="s">
        <v>294</v>
      </c>
      <c r="BM1154" t="s">
        <v>8036</v>
      </c>
      <c r="BN1154" t="s">
        <v>193</v>
      </c>
      <c r="BP1154" t="s">
        <v>194</v>
      </c>
      <c r="BQ1154" t="s">
        <v>195</v>
      </c>
      <c r="BS1154">
        <v>14627</v>
      </c>
      <c r="BT1154" t="s">
        <v>196</v>
      </c>
      <c r="BU1154">
        <v>3475926469</v>
      </c>
      <c r="BZ1154" t="s">
        <v>8037</v>
      </c>
      <c r="CC1154" t="s">
        <v>973</v>
      </c>
      <c r="CD1154" t="s">
        <v>195</v>
      </c>
      <c r="CF1154">
        <v>10029</v>
      </c>
      <c r="CG1154" t="s">
        <v>196</v>
      </c>
      <c r="CH1154">
        <v>3475926469</v>
      </c>
      <c r="CM1154" t="s">
        <v>8038</v>
      </c>
      <c r="CP1154" t="s">
        <v>195</v>
      </c>
      <c r="CQ1154" t="s">
        <v>195</v>
      </c>
      <c r="CS1154">
        <v>10029</v>
      </c>
      <c r="CT1154" t="s">
        <v>196</v>
      </c>
      <c r="CU1154">
        <v>3475926469</v>
      </c>
      <c r="ED1154" t="s">
        <v>195</v>
      </c>
      <c r="EG1154" t="s">
        <v>196</v>
      </c>
      <c r="EH1154">
        <v>3475926469</v>
      </c>
      <c r="EM1154" t="s">
        <v>8037</v>
      </c>
      <c r="EP1154" t="s">
        <v>973</v>
      </c>
      <c r="EQ1154" t="s">
        <v>195</v>
      </c>
      <c r="ES1154">
        <v>10029</v>
      </c>
      <c r="ET1154" t="s">
        <v>196</v>
      </c>
      <c r="EU1154">
        <v>3475926469</v>
      </c>
    </row>
    <row r="1155" spans="1:151" x14ac:dyDescent="0.2">
      <c r="A1155">
        <v>45684</v>
      </c>
      <c r="B1155" t="s">
        <v>8039</v>
      </c>
      <c r="C1155" t="s">
        <v>8040</v>
      </c>
      <c r="E1155" t="s">
        <v>8041</v>
      </c>
      <c r="F1155" t="s">
        <v>8042</v>
      </c>
      <c r="I1155" t="s">
        <v>221</v>
      </c>
      <c r="J1155" t="s">
        <v>8043</v>
      </c>
      <c r="K1155" t="s">
        <v>1705</v>
      </c>
      <c r="L1155" t="s">
        <v>7716</v>
      </c>
      <c r="M1155" t="s">
        <v>224</v>
      </c>
      <c r="N1155">
        <v>2025</v>
      </c>
      <c r="O1155" t="s">
        <v>528</v>
      </c>
      <c r="P1155" t="s">
        <v>363</v>
      </c>
      <c r="Q1155" t="s">
        <v>185</v>
      </c>
      <c r="BM1155" t="s">
        <v>8044</v>
      </c>
      <c r="BP1155" t="s">
        <v>8045</v>
      </c>
      <c r="BQ1155" t="s">
        <v>1648</v>
      </c>
      <c r="BR1155" t="s">
        <v>8046</v>
      </c>
      <c r="BS1155">
        <v>60004</v>
      </c>
      <c r="BT1155" t="s">
        <v>226</v>
      </c>
      <c r="BU1155">
        <v>8473420410</v>
      </c>
      <c r="BV1155" t="s">
        <v>5708</v>
      </c>
      <c r="BW1155">
        <v>2245184530</v>
      </c>
      <c r="BX1155" t="s">
        <v>8047</v>
      </c>
      <c r="BY1155" t="s">
        <v>4076</v>
      </c>
    </row>
    <row r="1156" spans="1:151" x14ac:dyDescent="0.2">
      <c r="A1156">
        <v>38702</v>
      </c>
      <c r="B1156" t="s">
        <v>8048</v>
      </c>
      <c r="C1156" t="s">
        <v>8049</v>
      </c>
      <c r="D1156" t="s">
        <v>8050</v>
      </c>
      <c r="E1156" t="s">
        <v>8051</v>
      </c>
      <c r="F1156" t="s">
        <v>171</v>
      </c>
      <c r="G1156" t="str">
        <f t="shared" ref="G1156:G1161" si="8">"0"</f>
        <v>0</v>
      </c>
      <c r="H1156" s="1">
        <v>37832</v>
      </c>
      <c r="I1156" t="s">
        <v>221</v>
      </c>
      <c r="K1156" t="s">
        <v>2766</v>
      </c>
      <c r="L1156" t="s">
        <v>2767</v>
      </c>
      <c r="M1156" t="s">
        <v>306</v>
      </c>
      <c r="N1156">
        <v>2023</v>
      </c>
      <c r="O1156" t="s">
        <v>908</v>
      </c>
      <c r="P1156" t="s">
        <v>178</v>
      </c>
      <c r="Q1156" t="s">
        <v>172</v>
      </c>
      <c r="S1156">
        <v>32081305</v>
      </c>
      <c r="T1156" t="s">
        <v>226</v>
      </c>
      <c r="Y1156" t="str">
        <f>"01AS"</f>
        <v>01AS</v>
      </c>
      <c r="Z1156" t="s">
        <v>499</v>
      </c>
      <c r="AA1156" t="s">
        <v>320</v>
      </c>
      <c r="AB1156" t="s">
        <v>321</v>
      </c>
      <c r="AC1156" t="s">
        <v>5612</v>
      </c>
      <c r="AD1156" t="s">
        <v>185</v>
      </c>
      <c r="AM1156" t="s">
        <v>680</v>
      </c>
      <c r="AS1156">
        <v>3.53</v>
      </c>
      <c r="AU1156" t="s">
        <v>235</v>
      </c>
      <c r="AV1156" t="s">
        <v>236</v>
      </c>
      <c r="AW1156" t="s">
        <v>264</v>
      </c>
      <c r="BM1156" t="s">
        <v>8052</v>
      </c>
      <c r="BN1156" t="s">
        <v>239</v>
      </c>
      <c r="BO1156" t="s">
        <v>8053</v>
      </c>
      <c r="BP1156" t="s">
        <v>241</v>
      </c>
      <c r="BQ1156" t="s">
        <v>195</v>
      </c>
      <c r="BS1156">
        <v>14627</v>
      </c>
      <c r="CD1156" t="s">
        <v>195</v>
      </c>
      <c r="CM1156" t="s">
        <v>8054</v>
      </c>
      <c r="CO1156" t="s">
        <v>8053</v>
      </c>
      <c r="CP1156" t="s">
        <v>8055</v>
      </c>
      <c r="CQ1156" t="s">
        <v>735</v>
      </c>
      <c r="CS1156" t="s">
        <v>8056</v>
      </c>
      <c r="CT1156" t="s">
        <v>244</v>
      </c>
      <c r="CU1156" t="s">
        <v>8057</v>
      </c>
    </row>
    <row r="1157" spans="1:151" x14ac:dyDescent="0.2">
      <c r="A1157">
        <v>41524</v>
      </c>
      <c r="B1157" t="s">
        <v>8058</v>
      </c>
      <c r="C1157" t="s">
        <v>8059</v>
      </c>
      <c r="D1157" t="s">
        <v>172</v>
      </c>
      <c r="E1157" t="s">
        <v>8060</v>
      </c>
      <c r="F1157" t="s">
        <v>171</v>
      </c>
      <c r="G1157" t="str">
        <f t="shared" si="8"/>
        <v>0</v>
      </c>
      <c r="H1157" s="1">
        <v>38444</v>
      </c>
      <c r="I1157" t="s">
        <v>221</v>
      </c>
      <c r="K1157" t="s">
        <v>3740</v>
      </c>
      <c r="L1157" t="s">
        <v>2350</v>
      </c>
      <c r="M1157" t="s">
        <v>255</v>
      </c>
      <c r="N1157" t="s">
        <v>256</v>
      </c>
      <c r="O1157" t="s">
        <v>257</v>
      </c>
      <c r="P1157" t="s">
        <v>178</v>
      </c>
      <c r="Q1157" t="s">
        <v>172</v>
      </c>
      <c r="S1157">
        <v>32547290</v>
      </c>
      <c r="T1157" t="s">
        <v>226</v>
      </c>
      <c r="Y1157" t="str">
        <f>"01AS"</f>
        <v>01AS</v>
      </c>
      <c r="Z1157" t="s">
        <v>499</v>
      </c>
      <c r="AA1157" t="s">
        <v>833</v>
      </c>
      <c r="AB1157" t="s">
        <v>834</v>
      </c>
      <c r="AC1157" t="s">
        <v>713</v>
      </c>
      <c r="AD1157" t="s">
        <v>172</v>
      </c>
      <c r="AS1157">
        <v>3.09</v>
      </c>
      <c r="AU1157" t="s">
        <v>472</v>
      </c>
      <c r="AV1157" t="s">
        <v>473</v>
      </c>
      <c r="AW1157" t="s">
        <v>210</v>
      </c>
      <c r="BM1157" t="s">
        <v>8061</v>
      </c>
      <c r="BN1157" t="s">
        <v>239</v>
      </c>
      <c r="BO1157" t="s">
        <v>8062</v>
      </c>
      <c r="BP1157" t="s">
        <v>241</v>
      </c>
      <c r="BQ1157" t="s">
        <v>195</v>
      </c>
      <c r="BS1157">
        <v>14627</v>
      </c>
      <c r="CD1157" t="s">
        <v>195</v>
      </c>
      <c r="CM1157" t="s">
        <v>8063</v>
      </c>
      <c r="CO1157" t="s">
        <v>8062</v>
      </c>
      <c r="CP1157" t="s">
        <v>8064</v>
      </c>
      <c r="CQ1157" t="s">
        <v>247</v>
      </c>
      <c r="CS1157" t="str">
        <f>"07757-1422"</f>
        <v>07757-1422</v>
      </c>
      <c r="CT1157" t="s">
        <v>244</v>
      </c>
      <c r="CU1157" t="s">
        <v>8065</v>
      </c>
    </row>
    <row r="1158" spans="1:151" x14ac:dyDescent="0.2">
      <c r="A1158">
        <v>36942</v>
      </c>
      <c r="B1158" t="s">
        <v>8066</v>
      </c>
      <c r="C1158" t="s">
        <v>8067</v>
      </c>
      <c r="D1158" t="s">
        <v>2127</v>
      </c>
      <c r="E1158" t="s">
        <v>8068</v>
      </c>
      <c r="F1158" t="s">
        <v>171</v>
      </c>
      <c r="G1158" t="str">
        <f t="shared" si="8"/>
        <v>0</v>
      </c>
      <c r="H1158" s="1">
        <v>36512</v>
      </c>
      <c r="I1158" t="s">
        <v>1450</v>
      </c>
      <c r="K1158" t="s">
        <v>726</v>
      </c>
      <c r="L1158" t="s">
        <v>727</v>
      </c>
      <c r="M1158" t="s">
        <v>224</v>
      </c>
      <c r="N1158">
        <v>2022</v>
      </c>
      <c r="O1158" t="s">
        <v>468</v>
      </c>
      <c r="P1158" t="s">
        <v>178</v>
      </c>
      <c r="Q1158" t="s">
        <v>172</v>
      </c>
      <c r="S1158">
        <v>31377980</v>
      </c>
      <c r="T1158" t="s">
        <v>226</v>
      </c>
      <c r="Y1158" t="str">
        <f>"06ESM"</f>
        <v>06ESM</v>
      </c>
      <c r="Z1158" t="s">
        <v>1717</v>
      </c>
      <c r="AA1158" t="s">
        <v>1573</v>
      </c>
      <c r="AC1158" t="s">
        <v>8069</v>
      </c>
      <c r="AD1158" t="s">
        <v>185</v>
      </c>
      <c r="AM1158" t="s">
        <v>4152</v>
      </c>
      <c r="AS1158">
        <v>3.81</v>
      </c>
      <c r="AU1158" t="s">
        <v>235</v>
      </c>
      <c r="AV1158" t="s">
        <v>236</v>
      </c>
      <c r="AW1158" t="s">
        <v>264</v>
      </c>
      <c r="BF1158" t="s">
        <v>474</v>
      </c>
      <c r="BO1158" t="s">
        <v>2730</v>
      </c>
      <c r="BQ1158" t="s">
        <v>195</v>
      </c>
      <c r="CA1158" t="s">
        <v>8070</v>
      </c>
      <c r="CD1158" t="s">
        <v>195</v>
      </c>
      <c r="CM1158" t="s">
        <v>8071</v>
      </c>
      <c r="CN1158" t="s">
        <v>8070</v>
      </c>
      <c r="CO1158" t="s">
        <v>2730</v>
      </c>
      <c r="CP1158" t="s">
        <v>241</v>
      </c>
      <c r="CQ1158" t="s">
        <v>247</v>
      </c>
      <c r="CS1158">
        <v>14607</v>
      </c>
      <c r="CT1158" t="s">
        <v>244</v>
      </c>
      <c r="CU1158" t="s">
        <v>8072</v>
      </c>
    </row>
    <row r="1159" spans="1:151" x14ac:dyDescent="0.2">
      <c r="A1159">
        <v>38891</v>
      </c>
      <c r="B1159" t="s">
        <v>8073</v>
      </c>
      <c r="C1159" t="s">
        <v>8074</v>
      </c>
      <c r="D1159" t="s">
        <v>2986</v>
      </c>
      <c r="E1159" t="s">
        <v>8075</v>
      </c>
      <c r="F1159" t="s">
        <v>171</v>
      </c>
      <c r="G1159" t="str">
        <f t="shared" si="8"/>
        <v>0</v>
      </c>
      <c r="H1159" s="1">
        <v>37174</v>
      </c>
      <c r="I1159" t="s">
        <v>173</v>
      </c>
      <c r="K1159" t="s">
        <v>222</v>
      </c>
      <c r="L1159" t="s">
        <v>223</v>
      </c>
      <c r="M1159" t="s">
        <v>224</v>
      </c>
      <c r="N1159">
        <v>2023</v>
      </c>
      <c r="O1159" t="s">
        <v>597</v>
      </c>
      <c r="P1159" t="s">
        <v>178</v>
      </c>
      <c r="Q1159" t="s">
        <v>172</v>
      </c>
      <c r="S1159">
        <v>31727464</v>
      </c>
      <c r="T1159" t="s">
        <v>226</v>
      </c>
      <c r="Y1159" t="str">
        <f>"01AS"</f>
        <v>01AS</v>
      </c>
      <c r="Z1159" t="s">
        <v>227</v>
      </c>
      <c r="AA1159" t="s">
        <v>320</v>
      </c>
      <c r="AB1159" t="s">
        <v>321</v>
      </c>
      <c r="AC1159" t="s">
        <v>231</v>
      </c>
      <c r="AD1159" t="s">
        <v>185</v>
      </c>
      <c r="AE1159" t="s">
        <v>230</v>
      </c>
      <c r="AS1159">
        <v>3.81</v>
      </c>
      <c r="AU1159" t="s">
        <v>235</v>
      </c>
      <c r="AV1159" t="s">
        <v>236</v>
      </c>
      <c r="AW1159" t="s">
        <v>264</v>
      </c>
      <c r="BM1159" t="s">
        <v>8076</v>
      </c>
      <c r="BN1159" t="s">
        <v>239</v>
      </c>
      <c r="BO1159" t="s">
        <v>8077</v>
      </c>
      <c r="BP1159" t="s">
        <v>241</v>
      </c>
      <c r="BQ1159" t="s">
        <v>195</v>
      </c>
      <c r="BS1159">
        <v>14627</v>
      </c>
      <c r="CD1159" t="s">
        <v>195</v>
      </c>
      <c r="CM1159" t="s">
        <v>8078</v>
      </c>
      <c r="CO1159" t="s">
        <v>8077</v>
      </c>
      <c r="CP1159" t="s">
        <v>8079</v>
      </c>
      <c r="CQ1159" t="s">
        <v>571</v>
      </c>
      <c r="CS1159" t="s">
        <v>8080</v>
      </c>
      <c r="CT1159" t="s">
        <v>244</v>
      </c>
      <c r="CU1159" t="s">
        <v>8081</v>
      </c>
    </row>
    <row r="1160" spans="1:151" x14ac:dyDescent="0.2">
      <c r="A1160">
        <v>33558</v>
      </c>
      <c r="B1160" t="s">
        <v>5072</v>
      </c>
      <c r="C1160" t="s">
        <v>8082</v>
      </c>
      <c r="D1160" t="s">
        <v>172</v>
      </c>
      <c r="E1160" t="s">
        <v>8083</v>
      </c>
      <c r="F1160" t="s">
        <v>171</v>
      </c>
      <c r="G1160" t="str">
        <f t="shared" si="8"/>
        <v>0</v>
      </c>
      <c r="K1160" t="s">
        <v>453</v>
      </c>
      <c r="L1160" t="s">
        <v>454</v>
      </c>
      <c r="M1160" t="s">
        <v>205</v>
      </c>
      <c r="N1160">
        <v>2020</v>
      </c>
      <c r="O1160" t="s">
        <v>455</v>
      </c>
      <c r="P1160" t="s">
        <v>178</v>
      </c>
      <c r="Q1160" t="s">
        <v>172</v>
      </c>
      <c r="R1160" t="s">
        <v>5734</v>
      </c>
      <c r="S1160">
        <v>31548274</v>
      </c>
      <c r="T1160" t="s">
        <v>226</v>
      </c>
      <c r="Y1160" t="str">
        <f>"01AS"</f>
        <v>01AS</v>
      </c>
      <c r="Z1160" t="s">
        <v>227</v>
      </c>
      <c r="AA1160" t="s">
        <v>4344</v>
      </c>
      <c r="AB1160" t="s">
        <v>4345</v>
      </c>
      <c r="AC1160" t="s">
        <v>1693</v>
      </c>
      <c r="AD1160" t="s">
        <v>172</v>
      </c>
      <c r="AS1160">
        <v>3.96</v>
      </c>
      <c r="AT1160" t="s">
        <v>429</v>
      </c>
      <c r="AU1160" t="s">
        <v>472</v>
      </c>
      <c r="AV1160" t="s">
        <v>473</v>
      </c>
      <c r="AW1160" t="s">
        <v>264</v>
      </c>
      <c r="BM1160" t="s">
        <v>8084</v>
      </c>
      <c r="BN1160" t="s">
        <v>239</v>
      </c>
      <c r="BO1160" t="s">
        <v>8085</v>
      </c>
      <c r="BP1160" t="s">
        <v>241</v>
      </c>
      <c r="BQ1160" t="s">
        <v>195</v>
      </c>
      <c r="BS1160">
        <v>14627</v>
      </c>
      <c r="CD1160" t="s">
        <v>195</v>
      </c>
      <c r="CM1160" t="s">
        <v>8086</v>
      </c>
      <c r="CO1160" t="s">
        <v>8085</v>
      </c>
      <c r="CP1160" t="s">
        <v>8087</v>
      </c>
      <c r="CQ1160" t="s">
        <v>2773</v>
      </c>
      <c r="CS1160" t="s">
        <v>8088</v>
      </c>
      <c r="CT1160" t="s">
        <v>244</v>
      </c>
      <c r="CU1160" t="s">
        <v>8089</v>
      </c>
    </row>
    <row r="1161" spans="1:151" x14ac:dyDescent="0.2">
      <c r="A1161">
        <v>28010</v>
      </c>
      <c r="B1161" t="s">
        <v>1475</v>
      </c>
      <c r="C1161" t="s">
        <v>8090</v>
      </c>
      <c r="E1161" t="s">
        <v>8091</v>
      </c>
      <c r="F1161" t="s">
        <v>171</v>
      </c>
      <c r="G1161" t="str">
        <f t="shared" si="8"/>
        <v>0</v>
      </c>
      <c r="K1161" t="s">
        <v>769</v>
      </c>
      <c r="L1161" t="s">
        <v>6811</v>
      </c>
      <c r="M1161" t="s">
        <v>176</v>
      </c>
      <c r="N1161">
        <v>2019</v>
      </c>
      <c r="O1161" t="s">
        <v>482</v>
      </c>
      <c r="P1161" t="s">
        <v>178</v>
      </c>
      <c r="Q1161" t="s">
        <v>172</v>
      </c>
      <c r="S1161">
        <v>31245173</v>
      </c>
      <c r="T1161" t="s">
        <v>196</v>
      </c>
      <c r="Y1161" t="s">
        <v>613</v>
      </c>
      <c r="Z1161" t="s">
        <v>614</v>
      </c>
      <c r="AA1161" t="s">
        <v>615</v>
      </c>
      <c r="AB1161" t="s">
        <v>259</v>
      </c>
      <c r="AC1161" t="s">
        <v>4245</v>
      </c>
      <c r="AD1161" t="s">
        <v>185</v>
      </c>
      <c r="AS1161" t="str">
        <f>"0"</f>
        <v>0</v>
      </c>
      <c r="AT1161" t="s">
        <v>188</v>
      </c>
      <c r="AU1161" t="s">
        <v>647</v>
      </c>
      <c r="AV1161" t="s">
        <v>190</v>
      </c>
      <c r="AW1161" t="s">
        <v>264</v>
      </c>
      <c r="BM1161" t="s">
        <v>8092</v>
      </c>
      <c r="BP1161" t="s">
        <v>8093</v>
      </c>
      <c r="BQ1161" t="s">
        <v>195</v>
      </c>
      <c r="BS1161">
        <v>14432</v>
      </c>
      <c r="BT1161" t="s">
        <v>196</v>
      </c>
      <c r="BU1161">
        <v>5853170962</v>
      </c>
      <c r="BZ1161" t="s">
        <v>8092</v>
      </c>
      <c r="CC1161" t="s">
        <v>8093</v>
      </c>
      <c r="CD1161" t="s">
        <v>195</v>
      </c>
      <c r="CF1161">
        <v>14432</v>
      </c>
      <c r="CG1161" t="s">
        <v>196</v>
      </c>
      <c r="CH1161">
        <v>5853170962</v>
      </c>
      <c r="CM1161" t="s">
        <v>8092</v>
      </c>
      <c r="CP1161" t="s">
        <v>8093</v>
      </c>
      <c r="CQ1161" t="s">
        <v>195</v>
      </c>
      <c r="CS1161">
        <v>14432</v>
      </c>
      <c r="CT1161" t="s">
        <v>196</v>
      </c>
      <c r="CU1161">
        <v>5853170962</v>
      </c>
    </row>
    <row r="1162" spans="1:151" x14ac:dyDescent="0.2">
      <c r="A1162">
        <v>31152</v>
      </c>
      <c r="B1162" t="s">
        <v>3154</v>
      </c>
      <c r="C1162" t="s">
        <v>8094</v>
      </c>
      <c r="D1162" t="s">
        <v>4305</v>
      </c>
      <c r="E1162" t="s">
        <v>8095</v>
      </c>
      <c r="F1162" t="s">
        <v>171</v>
      </c>
      <c r="G1162" t="s">
        <v>172</v>
      </c>
      <c r="H1162" s="1">
        <v>33708</v>
      </c>
      <c r="I1162" t="s">
        <v>173</v>
      </c>
      <c r="K1162" t="s">
        <v>253</v>
      </c>
      <c r="L1162" t="s">
        <v>254</v>
      </c>
      <c r="M1162" t="s">
        <v>176</v>
      </c>
      <c r="N1162">
        <v>2020</v>
      </c>
      <c r="O1162" t="s">
        <v>978</v>
      </c>
      <c r="P1162" t="s">
        <v>178</v>
      </c>
      <c r="Q1162" t="s">
        <v>172</v>
      </c>
      <c r="S1162">
        <v>31450546</v>
      </c>
      <c r="T1162" t="s">
        <v>196</v>
      </c>
      <c r="Y1162" t="s">
        <v>613</v>
      </c>
      <c r="Z1162" t="s">
        <v>614</v>
      </c>
      <c r="AA1162" t="s">
        <v>615</v>
      </c>
      <c r="AB1162" t="s">
        <v>259</v>
      </c>
      <c r="AC1162" t="s">
        <v>3688</v>
      </c>
      <c r="AD1162" t="s">
        <v>185</v>
      </c>
      <c r="AS1162" t="str">
        <f>"0"</f>
        <v>0</v>
      </c>
      <c r="AT1162" t="s">
        <v>188</v>
      </c>
      <c r="AU1162" t="s">
        <v>189</v>
      </c>
      <c r="AV1162" t="s">
        <v>190</v>
      </c>
      <c r="AW1162" t="s">
        <v>264</v>
      </c>
      <c r="BM1162" t="s">
        <v>8096</v>
      </c>
      <c r="BP1162" t="s">
        <v>1083</v>
      </c>
      <c r="BQ1162" t="s">
        <v>195</v>
      </c>
      <c r="BS1162">
        <v>14534</v>
      </c>
      <c r="BT1162" t="s">
        <v>196</v>
      </c>
      <c r="BU1162">
        <v>5857558660</v>
      </c>
      <c r="BZ1162" t="s">
        <v>8096</v>
      </c>
      <c r="CC1162" t="s">
        <v>1083</v>
      </c>
      <c r="CD1162" t="s">
        <v>195</v>
      </c>
      <c r="CF1162">
        <v>14534</v>
      </c>
      <c r="CG1162" t="s">
        <v>196</v>
      </c>
      <c r="CH1162">
        <v>5857558660</v>
      </c>
      <c r="CM1162" t="s">
        <v>8096</v>
      </c>
      <c r="CP1162" t="s">
        <v>1083</v>
      </c>
      <c r="CQ1162" t="s">
        <v>195</v>
      </c>
      <c r="CS1162">
        <v>14534</v>
      </c>
      <c r="CT1162" t="s">
        <v>196</v>
      </c>
      <c r="CU1162">
        <v>5857558660</v>
      </c>
    </row>
    <row r="1163" spans="1:151" x14ac:dyDescent="0.2">
      <c r="A1163">
        <v>26281</v>
      </c>
      <c r="B1163" t="s">
        <v>8097</v>
      </c>
      <c r="C1163" t="s">
        <v>8098</v>
      </c>
      <c r="D1163" t="s">
        <v>654</v>
      </c>
      <c r="E1163" t="s">
        <v>8099</v>
      </c>
      <c r="F1163" t="s">
        <v>171</v>
      </c>
      <c r="G1163" t="s">
        <v>172</v>
      </c>
      <c r="H1163" s="1">
        <v>35894</v>
      </c>
      <c r="I1163" t="s">
        <v>221</v>
      </c>
      <c r="K1163" t="s">
        <v>2024</v>
      </c>
      <c r="L1163" t="s">
        <v>820</v>
      </c>
      <c r="M1163" t="s">
        <v>176</v>
      </c>
      <c r="N1163">
        <v>2019</v>
      </c>
      <c r="O1163" t="s">
        <v>482</v>
      </c>
      <c r="P1163" t="s">
        <v>178</v>
      </c>
      <c r="Q1163" t="s">
        <v>172</v>
      </c>
      <c r="S1163">
        <v>29948086</v>
      </c>
      <c r="T1163" t="s">
        <v>196</v>
      </c>
      <c r="W1163" t="s">
        <v>8100</v>
      </c>
      <c r="X1163">
        <v>5085434283</v>
      </c>
      <c r="Y1163" t="s">
        <v>186</v>
      </c>
      <c r="Z1163" t="s">
        <v>282</v>
      </c>
      <c r="AA1163">
        <v>2020</v>
      </c>
      <c r="AB1163">
        <v>2020</v>
      </c>
      <c r="AC1163" t="s">
        <v>209</v>
      </c>
      <c r="AD1163" t="s">
        <v>172</v>
      </c>
      <c r="AS1163">
        <v>3.52</v>
      </c>
      <c r="AT1163" t="s">
        <v>188</v>
      </c>
      <c r="AU1163" t="s">
        <v>189</v>
      </c>
      <c r="AV1163" t="s">
        <v>190</v>
      </c>
      <c r="AW1163" t="s">
        <v>237</v>
      </c>
      <c r="BM1163" t="s">
        <v>8101</v>
      </c>
      <c r="BN1163" t="s">
        <v>193</v>
      </c>
      <c r="BP1163" t="s">
        <v>194</v>
      </c>
      <c r="BQ1163" t="s">
        <v>195</v>
      </c>
      <c r="BS1163">
        <v>14627</v>
      </c>
      <c r="BT1163" t="s">
        <v>196</v>
      </c>
      <c r="BU1163">
        <v>5084068823</v>
      </c>
      <c r="BZ1163" t="s">
        <v>8102</v>
      </c>
      <c r="CC1163" t="s">
        <v>8103</v>
      </c>
      <c r="CD1163" t="s">
        <v>401</v>
      </c>
      <c r="CF1163" t="str">
        <f>"020353201"</f>
        <v>020353201</v>
      </c>
      <c r="CG1163" t="s">
        <v>196</v>
      </c>
      <c r="CH1163">
        <v>5085434283</v>
      </c>
      <c r="CM1163" t="s">
        <v>8104</v>
      </c>
      <c r="CP1163" t="s">
        <v>194</v>
      </c>
      <c r="CQ1163" t="s">
        <v>195</v>
      </c>
      <c r="CS1163">
        <v>14627</v>
      </c>
      <c r="CT1163" t="s">
        <v>196</v>
      </c>
      <c r="CU1163">
        <v>5084068823</v>
      </c>
      <c r="ED1163" t="s">
        <v>401</v>
      </c>
      <c r="EG1163" t="s">
        <v>196</v>
      </c>
      <c r="EH1163">
        <v>5085434283</v>
      </c>
      <c r="EM1163" t="s">
        <v>8102</v>
      </c>
      <c r="EP1163" t="s">
        <v>8103</v>
      </c>
      <c r="EQ1163" t="s">
        <v>401</v>
      </c>
      <c r="ES1163" t="str">
        <f>"020353201"</f>
        <v>020353201</v>
      </c>
      <c r="ET1163" t="s">
        <v>196</v>
      </c>
      <c r="EU1163">
        <v>5085434283</v>
      </c>
    </row>
    <row r="1164" spans="1:151" x14ac:dyDescent="0.2">
      <c r="A1164">
        <v>40505</v>
      </c>
      <c r="B1164" t="s">
        <v>8105</v>
      </c>
      <c r="C1164" t="s">
        <v>8106</v>
      </c>
      <c r="D1164" t="s">
        <v>8107</v>
      </c>
      <c r="E1164" t="s">
        <v>8108</v>
      </c>
      <c r="F1164" t="s">
        <v>171</v>
      </c>
      <c r="G1164" t="str">
        <f>"0"</f>
        <v>0</v>
      </c>
      <c r="H1164" s="1">
        <v>37956</v>
      </c>
      <c r="I1164" t="s">
        <v>221</v>
      </c>
      <c r="K1164" t="s">
        <v>687</v>
      </c>
      <c r="L1164" t="s">
        <v>633</v>
      </c>
      <c r="M1164" t="s">
        <v>1389</v>
      </c>
      <c r="N1164">
        <v>2023</v>
      </c>
      <c r="O1164" t="s">
        <v>2628</v>
      </c>
      <c r="P1164" t="s">
        <v>178</v>
      </c>
      <c r="Q1164" t="s">
        <v>172</v>
      </c>
      <c r="S1164">
        <v>32362701</v>
      </c>
      <c r="T1164" t="s">
        <v>8109</v>
      </c>
      <c r="U1164" t="s">
        <v>424</v>
      </c>
      <c r="Y1164" t="str">
        <f>"04HSEAS"</f>
        <v>04HSEAS</v>
      </c>
      <c r="Z1164" t="s">
        <v>499</v>
      </c>
      <c r="AA1164" t="s">
        <v>228</v>
      </c>
      <c r="AB1164" t="s">
        <v>229</v>
      </c>
      <c r="AC1164" t="s">
        <v>535</v>
      </c>
      <c r="AD1164" t="s">
        <v>185</v>
      </c>
      <c r="AS1164">
        <v>3.77</v>
      </c>
      <c r="AU1164" t="s">
        <v>472</v>
      </c>
      <c r="AV1164" t="s">
        <v>473</v>
      </c>
      <c r="AW1164" t="s">
        <v>430</v>
      </c>
      <c r="BM1164" t="s">
        <v>8110</v>
      </c>
      <c r="BN1164" t="s">
        <v>239</v>
      </c>
      <c r="BO1164" t="s">
        <v>267</v>
      </c>
      <c r="BP1164" t="s">
        <v>241</v>
      </c>
      <c r="BQ1164" t="s">
        <v>195</v>
      </c>
      <c r="BS1164">
        <v>14627</v>
      </c>
      <c r="CA1164" t="s">
        <v>8111</v>
      </c>
      <c r="CD1164" t="s">
        <v>195</v>
      </c>
      <c r="CM1164" t="s">
        <v>8112</v>
      </c>
      <c r="CN1164" t="s">
        <v>8111</v>
      </c>
      <c r="CO1164" t="s">
        <v>267</v>
      </c>
      <c r="CP1164" t="s">
        <v>241</v>
      </c>
      <c r="CQ1164" t="s">
        <v>247</v>
      </c>
      <c r="CS1164">
        <v>14627</v>
      </c>
      <c r="CT1164" t="s">
        <v>244</v>
      </c>
      <c r="CU1164" t="s">
        <v>8113</v>
      </c>
    </row>
    <row r="1165" spans="1:151" x14ac:dyDescent="0.2">
      <c r="A1165">
        <v>29813</v>
      </c>
      <c r="B1165" t="s">
        <v>4514</v>
      </c>
      <c r="C1165" t="s">
        <v>8114</v>
      </c>
      <c r="E1165" t="s">
        <v>8115</v>
      </c>
      <c r="F1165" t="s">
        <v>5163</v>
      </c>
      <c r="G1165" t="s">
        <v>172</v>
      </c>
      <c r="H1165" s="1">
        <v>35890</v>
      </c>
      <c r="I1165" t="s">
        <v>221</v>
      </c>
      <c r="K1165" t="s">
        <v>304</v>
      </c>
      <c r="L1165" t="s">
        <v>305</v>
      </c>
      <c r="M1165" t="s">
        <v>176</v>
      </c>
      <c r="N1165">
        <v>2020</v>
      </c>
      <c r="O1165" t="s">
        <v>978</v>
      </c>
      <c r="P1165" t="s">
        <v>979</v>
      </c>
      <c r="Q1165" t="s">
        <v>172</v>
      </c>
      <c r="S1165">
        <v>30598652</v>
      </c>
      <c r="T1165" t="s">
        <v>226</v>
      </c>
      <c r="Y1165" t="str">
        <f>"01AS"</f>
        <v>01AS</v>
      </c>
      <c r="Z1165" t="s">
        <v>227</v>
      </c>
      <c r="AA1165" t="s">
        <v>320</v>
      </c>
      <c r="AB1165" t="s">
        <v>321</v>
      </c>
      <c r="AC1165" t="s">
        <v>1237</v>
      </c>
      <c r="AD1165" t="s">
        <v>185</v>
      </c>
      <c r="AE1165" t="s">
        <v>1236</v>
      </c>
      <c r="AF1165" t="s">
        <v>426</v>
      </c>
      <c r="AJ1165" t="s">
        <v>2190</v>
      </c>
      <c r="AK1165" t="s">
        <v>185</v>
      </c>
      <c r="AS1165">
        <v>3.49</v>
      </c>
      <c r="AT1165" t="s">
        <v>1261</v>
      </c>
      <c r="AV1165" t="s">
        <v>823</v>
      </c>
      <c r="AW1165" t="s">
        <v>264</v>
      </c>
      <c r="BM1165" t="s">
        <v>8116</v>
      </c>
      <c r="BN1165" t="s">
        <v>239</v>
      </c>
      <c r="BO1165" t="s">
        <v>8117</v>
      </c>
      <c r="BP1165" t="s">
        <v>241</v>
      </c>
      <c r="BQ1165" t="s">
        <v>195</v>
      </c>
      <c r="BS1165">
        <v>14627</v>
      </c>
      <c r="CD1165" t="s">
        <v>195</v>
      </c>
      <c r="CM1165" t="s">
        <v>8118</v>
      </c>
      <c r="CO1165" t="s">
        <v>8117</v>
      </c>
      <c r="CP1165" t="s">
        <v>3313</v>
      </c>
      <c r="CQ1165" t="s">
        <v>541</v>
      </c>
      <c r="CS1165" t="str">
        <f>"01581-3623"</f>
        <v>01581-3623</v>
      </c>
      <c r="CT1165" t="s">
        <v>244</v>
      </c>
      <c r="CU1165" t="s">
        <v>8119</v>
      </c>
    </row>
    <row r="1166" spans="1:151" x14ac:dyDescent="0.2">
      <c r="A1166">
        <v>33384</v>
      </c>
      <c r="B1166" t="s">
        <v>1095</v>
      </c>
      <c r="C1166" t="s">
        <v>8120</v>
      </c>
      <c r="D1166" t="s">
        <v>4822</v>
      </c>
      <c r="E1166" t="s">
        <v>8121</v>
      </c>
      <c r="F1166" t="s">
        <v>171</v>
      </c>
      <c r="G1166" t="str">
        <f>"0"</f>
        <v>0</v>
      </c>
      <c r="K1166" t="s">
        <v>8122</v>
      </c>
      <c r="L1166" t="s">
        <v>8123</v>
      </c>
      <c r="M1166" t="s">
        <v>205</v>
      </c>
      <c r="N1166">
        <v>2020</v>
      </c>
      <c r="O1166" t="s">
        <v>455</v>
      </c>
      <c r="P1166" t="s">
        <v>178</v>
      </c>
      <c r="Q1166" t="s">
        <v>172</v>
      </c>
      <c r="S1166">
        <v>30696891</v>
      </c>
      <c r="T1166" t="s">
        <v>226</v>
      </c>
      <c r="Y1166" t="str">
        <f>"04HSEAS"</f>
        <v>04HSEAS</v>
      </c>
      <c r="Z1166" t="s">
        <v>499</v>
      </c>
      <c r="AA1166" t="s">
        <v>320</v>
      </c>
      <c r="AB1166" t="s">
        <v>321</v>
      </c>
      <c r="AC1166" t="s">
        <v>3358</v>
      </c>
      <c r="AD1166" t="s">
        <v>185</v>
      </c>
      <c r="AM1166" t="s">
        <v>4152</v>
      </c>
      <c r="AS1166">
        <v>2.92</v>
      </c>
      <c r="AT1166" t="s">
        <v>429</v>
      </c>
      <c r="AU1166" t="s">
        <v>235</v>
      </c>
      <c r="AV1166" t="s">
        <v>236</v>
      </c>
      <c r="AW1166" t="s">
        <v>264</v>
      </c>
      <c r="BM1166" t="s">
        <v>8124</v>
      </c>
      <c r="BN1166" t="s">
        <v>239</v>
      </c>
      <c r="BO1166" t="s">
        <v>8125</v>
      </c>
      <c r="BP1166" t="s">
        <v>241</v>
      </c>
      <c r="BQ1166" t="s">
        <v>195</v>
      </c>
      <c r="BS1166">
        <v>14627</v>
      </c>
      <c r="CD1166" t="s">
        <v>195</v>
      </c>
      <c r="CM1166" t="s">
        <v>8126</v>
      </c>
      <c r="CO1166" t="s">
        <v>8125</v>
      </c>
      <c r="CP1166" t="s">
        <v>8127</v>
      </c>
      <c r="CQ1166" t="s">
        <v>247</v>
      </c>
      <c r="CS1166" t="str">
        <f>"03809"</f>
        <v>03809</v>
      </c>
      <c r="CT1166" t="s">
        <v>244</v>
      </c>
      <c r="CU1166" t="s">
        <v>8128</v>
      </c>
    </row>
    <row r="1167" spans="1:151" x14ac:dyDescent="0.2">
      <c r="A1167">
        <v>22100</v>
      </c>
      <c r="B1167" t="s">
        <v>8129</v>
      </c>
      <c r="C1167" t="s">
        <v>8130</v>
      </c>
      <c r="E1167" t="s">
        <v>8131</v>
      </c>
      <c r="F1167" t="s">
        <v>171</v>
      </c>
      <c r="G1167" t="s">
        <v>172</v>
      </c>
      <c r="H1167" s="1">
        <v>35332</v>
      </c>
      <c r="I1167" t="s">
        <v>221</v>
      </c>
      <c r="K1167" t="s">
        <v>554</v>
      </c>
      <c r="L1167" t="s">
        <v>175</v>
      </c>
      <c r="M1167" t="s">
        <v>306</v>
      </c>
      <c r="N1167">
        <v>2017</v>
      </c>
      <c r="O1167" t="s">
        <v>646</v>
      </c>
      <c r="P1167" t="s">
        <v>178</v>
      </c>
      <c r="Q1167" t="s">
        <v>172</v>
      </c>
      <c r="S1167">
        <v>29229390</v>
      </c>
      <c r="T1167" t="s">
        <v>179</v>
      </c>
      <c r="U1167" t="s">
        <v>180</v>
      </c>
      <c r="V1167" s="2">
        <v>43455</v>
      </c>
      <c r="W1167" t="s">
        <v>8132</v>
      </c>
      <c r="X1167">
        <v>5852857318</v>
      </c>
      <c r="Y1167" t="s">
        <v>186</v>
      </c>
      <c r="Z1167" t="s">
        <v>282</v>
      </c>
      <c r="AA1167">
        <v>2019</v>
      </c>
      <c r="AB1167">
        <v>2019</v>
      </c>
      <c r="AC1167" t="s">
        <v>579</v>
      </c>
      <c r="AD1167" t="s">
        <v>185</v>
      </c>
      <c r="AE1167" t="s">
        <v>187</v>
      </c>
      <c r="AS1167">
        <v>3.45</v>
      </c>
      <c r="AT1167" t="s">
        <v>188</v>
      </c>
      <c r="AU1167" t="s">
        <v>189</v>
      </c>
      <c r="AV1167" t="s">
        <v>190</v>
      </c>
      <c r="AW1167" t="s">
        <v>191</v>
      </c>
      <c r="BM1167" t="s">
        <v>8133</v>
      </c>
      <c r="BN1167" t="s">
        <v>193</v>
      </c>
      <c r="BP1167" t="s">
        <v>194</v>
      </c>
      <c r="BQ1167" t="s">
        <v>195</v>
      </c>
      <c r="BS1167">
        <v>14627</v>
      </c>
      <c r="BT1167" t="s">
        <v>196</v>
      </c>
      <c r="BU1167">
        <v>5852857318</v>
      </c>
      <c r="CM1167" t="s">
        <v>8134</v>
      </c>
      <c r="CN1167" t="s">
        <v>487</v>
      </c>
      <c r="CP1167" t="s">
        <v>194</v>
      </c>
      <c r="CQ1167" t="s">
        <v>195</v>
      </c>
      <c r="CS1167">
        <v>14627</v>
      </c>
      <c r="CT1167" t="s">
        <v>196</v>
      </c>
      <c r="CU1167">
        <v>5852857318</v>
      </c>
    </row>
    <row r="1168" spans="1:151" x14ac:dyDescent="0.2">
      <c r="A1168">
        <v>34312</v>
      </c>
      <c r="B1168" t="s">
        <v>8135</v>
      </c>
      <c r="C1168" t="s">
        <v>8136</v>
      </c>
      <c r="E1168" t="s">
        <v>8137</v>
      </c>
      <c r="F1168" t="s">
        <v>171</v>
      </c>
      <c r="I1168" t="s">
        <v>221</v>
      </c>
      <c r="K1168" t="s">
        <v>1377</v>
      </c>
      <c r="L1168" t="s">
        <v>1378</v>
      </c>
      <c r="M1168" t="s">
        <v>306</v>
      </c>
      <c r="N1168">
        <v>2020</v>
      </c>
      <c r="O1168" t="s">
        <v>1379</v>
      </c>
      <c r="P1168" t="s">
        <v>509</v>
      </c>
      <c r="Q1168" t="s">
        <v>185</v>
      </c>
      <c r="BC1168" t="s">
        <v>474</v>
      </c>
      <c r="BM1168" t="s">
        <v>8138</v>
      </c>
      <c r="BP1168" t="s">
        <v>5477</v>
      </c>
      <c r="BR1168" t="s">
        <v>8139</v>
      </c>
      <c r="BS1168" t="str">
        <f>"030000"</f>
        <v>030000</v>
      </c>
      <c r="BT1168" t="s">
        <v>1382</v>
      </c>
      <c r="BU1168">
        <v>13603533618</v>
      </c>
      <c r="BX1168" t="s">
        <v>8140</v>
      </c>
      <c r="BY1168" t="s">
        <v>406</v>
      </c>
    </row>
    <row r="1169" spans="1:151" x14ac:dyDescent="0.2">
      <c r="A1169">
        <v>31357</v>
      </c>
      <c r="B1169" t="s">
        <v>8141</v>
      </c>
      <c r="C1169" t="s">
        <v>8142</v>
      </c>
      <c r="E1169" t="s">
        <v>8143</v>
      </c>
      <c r="F1169" t="s">
        <v>171</v>
      </c>
      <c r="G1169" t="s">
        <v>172</v>
      </c>
      <c r="H1169" s="1">
        <v>35682</v>
      </c>
      <c r="I1169" t="s">
        <v>173</v>
      </c>
      <c r="K1169" t="s">
        <v>8144</v>
      </c>
      <c r="L1169" t="s">
        <v>8145</v>
      </c>
      <c r="M1169" t="s">
        <v>176</v>
      </c>
      <c r="N1169">
        <v>2020</v>
      </c>
      <c r="O1169" t="s">
        <v>978</v>
      </c>
      <c r="P1169" t="s">
        <v>979</v>
      </c>
      <c r="Q1169" t="s">
        <v>172</v>
      </c>
      <c r="S1169">
        <v>30849952</v>
      </c>
      <c r="T1169" t="s">
        <v>7620</v>
      </c>
      <c r="U1169" t="s">
        <v>424</v>
      </c>
      <c r="Y1169" t="str">
        <f>"04HSEAS"</f>
        <v>04HSEAS</v>
      </c>
      <c r="Z1169" t="s">
        <v>499</v>
      </c>
      <c r="AA1169" t="s">
        <v>320</v>
      </c>
      <c r="AB1169" t="s">
        <v>321</v>
      </c>
      <c r="AC1169" t="s">
        <v>500</v>
      </c>
      <c r="AD1169" t="s">
        <v>185</v>
      </c>
      <c r="AM1169" t="s">
        <v>4133</v>
      </c>
      <c r="AS1169">
        <v>3.68</v>
      </c>
      <c r="AT1169" t="s">
        <v>429</v>
      </c>
      <c r="AU1169" t="s">
        <v>235</v>
      </c>
      <c r="AV1169" t="s">
        <v>236</v>
      </c>
      <c r="AW1169" t="s">
        <v>430</v>
      </c>
      <c r="BM1169" t="s">
        <v>8146</v>
      </c>
      <c r="BN1169" t="s">
        <v>239</v>
      </c>
      <c r="BO1169" t="s">
        <v>8147</v>
      </c>
      <c r="BP1169" t="s">
        <v>241</v>
      </c>
      <c r="BQ1169" t="s">
        <v>195</v>
      </c>
      <c r="BS1169">
        <v>14627</v>
      </c>
      <c r="CD1169" t="s">
        <v>195</v>
      </c>
      <c r="CM1169" t="s">
        <v>8148</v>
      </c>
      <c r="CO1169" t="s">
        <v>8147</v>
      </c>
      <c r="CP1169" t="s">
        <v>8147</v>
      </c>
      <c r="CQ1169" t="s">
        <v>8149</v>
      </c>
      <c r="CT1169" t="s">
        <v>7620</v>
      </c>
      <c r="CU1169" t="s">
        <v>8150</v>
      </c>
    </row>
    <row r="1170" spans="1:151" x14ac:dyDescent="0.2">
      <c r="A1170">
        <v>24941</v>
      </c>
      <c r="B1170" t="s">
        <v>8141</v>
      </c>
      <c r="C1170" t="s">
        <v>8142</v>
      </c>
      <c r="E1170" t="s">
        <v>8143</v>
      </c>
      <c r="F1170" t="s">
        <v>171</v>
      </c>
      <c r="G1170" t="s">
        <v>172</v>
      </c>
      <c r="H1170" s="1">
        <v>35682</v>
      </c>
      <c r="I1170" t="s">
        <v>173</v>
      </c>
      <c r="K1170" t="s">
        <v>576</v>
      </c>
      <c r="L1170" t="s">
        <v>577</v>
      </c>
      <c r="M1170" t="s">
        <v>224</v>
      </c>
      <c r="N1170">
        <v>2018</v>
      </c>
      <c r="O1170" t="s">
        <v>354</v>
      </c>
      <c r="P1170" t="s">
        <v>178</v>
      </c>
      <c r="Q1170" t="s">
        <v>172</v>
      </c>
      <c r="S1170">
        <v>30849952</v>
      </c>
      <c r="T1170" t="s">
        <v>7620</v>
      </c>
      <c r="U1170" t="s">
        <v>424</v>
      </c>
      <c r="Y1170" t="str">
        <f>"04HSEAS"</f>
        <v>04HSEAS</v>
      </c>
      <c r="Z1170" t="s">
        <v>499</v>
      </c>
      <c r="AA1170" t="s">
        <v>320</v>
      </c>
      <c r="AB1170" t="s">
        <v>321</v>
      </c>
      <c r="AC1170" t="s">
        <v>500</v>
      </c>
      <c r="AD1170" t="s">
        <v>185</v>
      </c>
      <c r="AM1170" t="s">
        <v>4133</v>
      </c>
      <c r="AS1170">
        <v>3.68</v>
      </c>
      <c r="AT1170" t="s">
        <v>429</v>
      </c>
      <c r="AU1170" t="s">
        <v>235</v>
      </c>
      <c r="AV1170" t="s">
        <v>236</v>
      </c>
      <c r="AW1170" t="s">
        <v>430</v>
      </c>
      <c r="BM1170" t="s">
        <v>8146</v>
      </c>
      <c r="BN1170" t="s">
        <v>239</v>
      </c>
      <c r="BO1170" t="s">
        <v>8147</v>
      </c>
      <c r="BP1170" t="s">
        <v>241</v>
      </c>
      <c r="BQ1170" t="s">
        <v>195</v>
      </c>
      <c r="BS1170">
        <v>14627</v>
      </c>
      <c r="CD1170" t="s">
        <v>195</v>
      </c>
      <c r="CM1170" t="s">
        <v>8148</v>
      </c>
      <c r="CO1170" t="s">
        <v>8147</v>
      </c>
      <c r="CP1170" t="s">
        <v>8147</v>
      </c>
      <c r="CQ1170" t="s">
        <v>8149</v>
      </c>
      <c r="CT1170" t="s">
        <v>7620</v>
      </c>
      <c r="CU1170" t="s">
        <v>8150</v>
      </c>
    </row>
    <row r="1171" spans="1:151" x14ac:dyDescent="0.2">
      <c r="A1171">
        <v>25991</v>
      </c>
      <c r="B1171" t="s">
        <v>6417</v>
      </c>
      <c r="C1171" t="s">
        <v>8151</v>
      </c>
      <c r="E1171" t="s">
        <v>8152</v>
      </c>
      <c r="F1171" t="s">
        <v>171</v>
      </c>
      <c r="K1171" t="s">
        <v>8153</v>
      </c>
      <c r="M1171" t="s">
        <v>306</v>
      </c>
      <c r="N1171">
        <v>2014</v>
      </c>
      <c r="O1171" t="s">
        <v>591</v>
      </c>
      <c r="P1171" t="s">
        <v>178</v>
      </c>
      <c r="Q1171" t="s">
        <v>172</v>
      </c>
    </row>
    <row r="1172" spans="1:151" x14ac:dyDescent="0.2">
      <c r="A1172">
        <v>27935</v>
      </c>
      <c r="B1172" t="s">
        <v>8154</v>
      </c>
      <c r="C1172" t="s">
        <v>8155</v>
      </c>
      <c r="E1172" t="s">
        <v>8156</v>
      </c>
      <c r="F1172" t="s">
        <v>171</v>
      </c>
      <c r="G1172" t="str">
        <f>"0"</f>
        <v>0</v>
      </c>
      <c r="K1172" t="s">
        <v>610</v>
      </c>
      <c r="L1172" t="s">
        <v>969</v>
      </c>
      <c r="M1172" t="s">
        <v>176</v>
      </c>
      <c r="N1172">
        <v>2019</v>
      </c>
      <c r="O1172" t="s">
        <v>482</v>
      </c>
      <c r="P1172" t="s">
        <v>178</v>
      </c>
      <c r="Q1172" t="s">
        <v>172</v>
      </c>
      <c r="S1172">
        <v>31280037</v>
      </c>
      <c r="T1172" t="s">
        <v>196</v>
      </c>
      <c r="Y1172" t="s">
        <v>613</v>
      </c>
      <c r="Z1172" t="s">
        <v>614</v>
      </c>
      <c r="AA1172" t="s">
        <v>615</v>
      </c>
      <c r="AB1172" t="s">
        <v>259</v>
      </c>
      <c r="AC1172" t="s">
        <v>4245</v>
      </c>
      <c r="AD1172" t="s">
        <v>185</v>
      </c>
      <c r="AS1172" t="str">
        <f>"0"</f>
        <v>0</v>
      </c>
      <c r="AT1172" t="s">
        <v>188</v>
      </c>
      <c r="AU1172" t="s">
        <v>647</v>
      </c>
      <c r="AV1172" t="s">
        <v>190</v>
      </c>
      <c r="AW1172" t="s">
        <v>264</v>
      </c>
      <c r="BM1172" t="s">
        <v>8157</v>
      </c>
      <c r="BP1172" t="s">
        <v>2052</v>
      </c>
      <c r="BQ1172" t="s">
        <v>195</v>
      </c>
      <c r="BS1172" t="s">
        <v>8158</v>
      </c>
      <c r="BT1172" t="s">
        <v>196</v>
      </c>
      <c r="BU1172">
        <v>5857298313</v>
      </c>
      <c r="BZ1172" t="s">
        <v>8157</v>
      </c>
      <c r="CC1172" t="s">
        <v>2052</v>
      </c>
      <c r="CD1172" t="s">
        <v>195</v>
      </c>
      <c r="CF1172" t="s">
        <v>8158</v>
      </c>
      <c r="CG1172" t="s">
        <v>196</v>
      </c>
      <c r="CH1172">
        <v>5857298313</v>
      </c>
      <c r="CM1172" t="s">
        <v>8157</v>
      </c>
      <c r="CP1172" t="s">
        <v>2052</v>
      </c>
      <c r="CQ1172" t="s">
        <v>195</v>
      </c>
      <c r="CS1172" t="s">
        <v>8158</v>
      </c>
      <c r="CT1172" t="s">
        <v>196</v>
      </c>
      <c r="CU1172">
        <v>5857298313</v>
      </c>
    </row>
    <row r="1173" spans="1:151" x14ac:dyDescent="0.2">
      <c r="A1173">
        <v>17756</v>
      </c>
      <c r="B1173" t="s">
        <v>3958</v>
      </c>
      <c r="C1173" t="s">
        <v>8159</v>
      </c>
      <c r="D1173" t="s">
        <v>1782</v>
      </c>
      <c r="E1173" t="s">
        <v>8160</v>
      </c>
      <c r="F1173" t="s">
        <v>171</v>
      </c>
      <c r="G1173" t="s">
        <v>172</v>
      </c>
      <c r="H1173" s="1">
        <v>35082</v>
      </c>
      <c r="I1173" t="s">
        <v>221</v>
      </c>
      <c r="K1173" t="s">
        <v>409</v>
      </c>
      <c r="L1173" t="s">
        <v>8161</v>
      </c>
      <c r="M1173" t="s">
        <v>224</v>
      </c>
      <c r="N1173">
        <v>2016</v>
      </c>
      <c r="O1173" t="s">
        <v>410</v>
      </c>
      <c r="P1173" t="s">
        <v>178</v>
      </c>
      <c r="Q1173" t="s">
        <v>172</v>
      </c>
      <c r="S1173">
        <v>28754145</v>
      </c>
      <c r="T1173" t="s">
        <v>196</v>
      </c>
      <c r="W1173" t="s">
        <v>8162</v>
      </c>
      <c r="X1173">
        <v>3156378126</v>
      </c>
      <c r="Y1173" t="s">
        <v>186</v>
      </c>
      <c r="Z1173" t="s">
        <v>183</v>
      </c>
      <c r="AA1173">
        <v>2018</v>
      </c>
      <c r="AB1173">
        <v>2018</v>
      </c>
      <c r="AC1173" t="s">
        <v>6505</v>
      </c>
      <c r="AD1173" t="s">
        <v>185</v>
      </c>
      <c r="AF1173" t="s">
        <v>186</v>
      </c>
      <c r="AG1173" t="s">
        <v>282</v>
      </c>
      <c r="AH1173">
        <v>2018</v>
      </c>
      <c r="AI1173">
        <v>2018</v>
      </c>
      <c r="AJ1173" t="s">
        <v>413</v>
      </c>
      <c r="AK1173" t="s">
        <v>185</v>
      </c>
      <c r="AS1173" t="str">
        <f>"0"</f>
        <v>0</v>
      </c>
      <c r="AT1173" t="s">
        <v>188</v>
      </c>
      <c r="AU1173" t="s">
        <v>189</v>
      </c>
      <c r="AV1173" t="s">
        <v>190</v>
      </c>
      <c r="AW1173" t="s">
        <v>264</v>
      </c>
      <c r="BM1173" t="s">
        <v>8163</v>
      </c>
      <c r="BN1173" t="s">
        <v>193</v>
      </c>
      <c r="BP1173" t="s">
        <v>194</v>
      </c>
      <c r="BQ1173" t="s">
        <v>195</v>
      </c>
      <c r="BS1173">
        <v>14627</v>
      </c>
      <c r="BT1173" t="s">
        <v>196</v>
      </c>
      <c r="BU1173">
        <v>3153789230</v>
      </c>
      <c r="BZ1173" t="s">
        <v>8164</v>
      </c>
      <c r="CC1173" t="s">
        <v>8165</v>
      </c>
      <c r="CD1173" t="s">
        <v>195</v>
      </c>
      <c r="CF1173">
        <v>13035</v>
      </c>
      <c r="CG1173" t="s">
        <v>196</v>
      </c>
      <c r="CH1173">
        <v>3156555769</v>
      </c>
      <c r="CM1173" t="s">
        <v>8166</v>
      </c>
      <c r="CN1173">
        <v>500</v>
      </c>
      <c r="CP1173" t="s">
        <v>194</v>
      </c>
      <c r="CQ1173" t="s">
        <v>195</v>
      </c>
      <c r="CS1173">
        <v>14627</v>
      </c>
      <c r="CT1173" t="s">
        <v>196</v>
      </c>
      <c r="CU1173">
        <v>3153789230</v>
      </c>
      <c r="EM1173" t="s">
        <v>8164</v>
      </c>
      <c r="EP1173" t="s">
        <v>8165</v>
      </c>
      <c r="EQ1173" t="s">
        <v>195</v>
      </c>
      <c r="ES1173">
        <v>13035</v>
      </c>
      <c r="ET1173" t="s">
        <v>196</v>
      </c>
      <c r="EU1173">
        <v>3156555769</v>
      </c>
    </row>
    <row r="1174" spans="1:151" x14ac:dyDescent="0.2">
      <c r="A1174">
        <v>19654</v>
      </c>
      <c r="B1174" t="s">
        <v>2911</v>
      </c>
      <c r="C1174" t="s">
        <v>8167</v>
      </c>
      <c r="D1174" t="s">
        <v>4013</v>
      </c>
      <c r="E1174" t="s">
        <v>8168</v>
      </c>
      <c r="F1174" t="s">
        <v>171</v>
      </c>
      <c r="G1174" t="s">
        <v>172</v>
      </c>
      <c r="H1174" s="1">
        <v>35212</v>
      </c>
      <c r="I1174" t="s">
        <v>221</v>
      </c>
      <c r="K1174" t="s">
        <v>1012</v>
      </c>
      <c r="L1174" t="s">
        <v>1013</v>
      </c>
      <c r="M1174" t="s">
        <v>176</v>
      </c>
      <c r="N1174">
        <v>2017</v>
      </c>
      <c r="O1174" t="s">
        <v>177</v>
      </c>
      <c r="P1174" t="s">
        <v>178</v>
      </c>
      <c r="Q1174" t="s">
        <v>172</v>
      </c>
      <c r="S1174">
        <v>28728368</v>
      </c>
      <c r="T1174" t="s">
        <v>196</v>
      </c>
      <c r="W1174" t="s">
        <v>8169</v>
      </c>
      <c r="X1174">
        <v>8475338778</v>
      </c>
      <c r="Y1174" t="s">
        <v>186</v>
      </c>
      <c r="Z1174" t="s">
        <v>282</v>
      </c>
      <c r="AA1174">
        <v>2018</v>
      </c>
      <c r="AB1174">
        <v>2018</v>
      </c>
      <c r="AC1174" t="s">
        <v>1307</v>
      </c>
      <c r="AD1174" t="s">
        <v>185</v>
      </c>
      <c r="AE1174" t="s">
        <v>1308</v>
      </c>
      <c r="AS1174">
        <v>3.82</v>
      </c>
      <c r="AT1174" t="s">
        <v>188</v>
      </c>
      <c r="AU1174" t="s">
        <v>189</v>
      </c>
      <c r="AV1174" t="s">
        <v>190</v>
      </c>
      <c r="AW1174" t="s">
        <v>264</v>
      </c>
      <c r="BM1174" t="s">
        <v>8170</v>
      </c>
      <c r="BN1174" t="s">
        <v>193</v>
      </c>
      <c r="BP1174" t="s">
        <v>194</v>
      </c>
      <c r="BQ1174" t="s">
        <v>195</v>
      </c>
      <c r="BS1174">
        <v>14627</v>
      </c>
      <c r="BT1174" t="s">
        <v>196</v>
      </c>
      <c r="BU1174">
        <v>8479511722</v>
      </c>
      <c r="BZ1174" t="s">
        <v>8171</v>
      </c>
      <c r="CC1174" t="s">
        <v>8172</v>
      </c>
      <c r="CD1174" t="s">
        <v>1648</v>
      </c>
      <c r="CF1174">
        <v>60091</v>
      </c>
      <c r="CG1174" t="s">
        <v>196</v>
      </c>
      <c r="CH1174">
        <v>8472518493</v>
      </c>
      <c r="CM1174" t="s">
        <v>215</v>
      </c>
      <c r="CP1174" t="s">
        <v>194</v>
      </c>
      <c r="CQ1174" t="s">
        <v>195</v>
      </c>
      <c r="CS1174">
        <v>14627</v>
      </c>
      <c r="CT1174" t="s">
        <v>196</v>
      </c>
      <c r="CU1174">
        <v>8479511722</v>
      </c>
      <c r="ED1174" t="s">
        <v>1648</v>
      </c>
      <c r="EG1174" t="s">
        <v>196</v>
      </c>
      <c r="EH1174">
        <v>8472518493</v>
      </c>
      <c r="EM1174" t="s">
        <v>8171</v>
      </c>
      <c r="EP1174" t="s">
        <v>8172</v>
      </c>
      <c r="EQ1174" t="s">
        <v>1648</v>
      </c>
      <c r="ES1174">
        <v>60091</v>
      </c>
      <c r="ET1174" t="s">
        <v>196</v>
      </c>
      <c r="EU1174">
        <v>8472518493</v>
      </c>
    </row>
    <row r="1175" spans="1:151" x14ac:dyDescent="0.2">
      <c r="A1175">
        <v>41309</v>
      </c>
      <c r="B1175" t="s">
        <v>8173</v>
      </c>
      <c r="C1175" t="s">
        <v>8174</v>
      </c>
      <c r="D1175" t="s">
        <v>8175</v>
      </c>
      <c r="E1175" t="s">
        <v>8176</v>
      </c>
      <c r="F1175" t="s">
        <v>171</v>
      </c>
      <c r="G1175" t="str">
        <f>"0"</f>
        <v>0</v>
      </c>
      <c r="H1175" s="1">
        <v>38448</v>
      </c>
      <c r="I1175" t="s">
        <v>221</v>
      </c>
      <c r="K1175" t="s">
        <v>222</v>
      </c>
      <c r="L1175" t="s">
        <v>223</v>
      </c>
      <c r="M1175" t="s">
        <v>224</v>
      </c>
      <c r="N1175">
        <v>2024</v>
      </c>
      <c r="O1175" t="s">
        <v>225</v>
      </c>
      <c r="P1175" t="s">
        <v>178</v>
      </c>
      <c r="Q1175" t="s">
        <v>172</v>
      </c>
      <c r="S1175">
        <v>32575842</v>
      </c>
      <c r="T1175" t="s">
        <v>226</v>
      </c>
      <c r="Y1175" t="str">
        <f>"01AS"</f>
        <v>01AS</v>
      </c>
      <c r="Z1175" t="s">
        <v>227</v>
      </c>
      <c r="AA1175" t="s">
        <v>833</v>
      </c>
      <c r="AB1175" t="s">
        <v>834</v>
      </c>
      <c r="AC1175" t="s">
        <v>231</v>
      </c>
      <c r="AD1175" t="s">
        <v>172</v>
      </c>
      <c r="AF1175" t="s">
        <v>981</v>
      </c>
      <c r="AG1175" t="s">
        <v>427</v>
      </c>
      <c r="AJ1175" t="s">
        <v>8177</v>
      </c>
      <c r="AK1175" t="s">
        <v>172</v>
      </c>
      <c r="AS1175">
        <v>3.56</v>
      </c>
      <c r="AU1175" t="s">
        <v>235</v>
      </c>
      <c r="AV1175" t="s">
        <v>236</v>
      </c>
      <c r="AW1175" t="s">
        <v>264</v>
      </c>
      <c r="BA1175" t="s">
        <v>8178</v>
      </c>
      <c r="BM1175" t="s">
        <v>8179</v>
      </c>
      <c r="BN1175" t="s">
        <v>239</v>
      </c>
      <c r="BO1175" t="s">
        <v>8180</v>
      </c>
      <c r="BP1175" t="s">
        <v>241</v>
      </c>
      <c r="BQ1175" t="s">
        <v>195</v>
      </c>
      <c r="BS1175">
        <v>14627</v>
      </c>
      <c r="BZ1175" t="s">
        <v>242</v>
      </c>
      <c r="CB1175" t="s">
        <v>243</v>
      </c>
      <c r="CD1175" t="s">
        <v>195</v>
      </c>
      <c r="CF1175">
        <v>14642</v>
      </c>
      <c r="CG1175" t="s">
        <v>244</v>
      </c>
      <c r="CM1175" t="s">
        <v>8181</v>
      </c>
      <c r="CO1175" t="s">
        <v>8180</v>
      </c>
      <c r="CP1175" t="s">
        <v>8182</v>
      </c>
      <c r="CQ1175" t="s">
        <v>2079</v>
      </c>
      <c r="CS1175" t="s">
        <v>8183</v>
      </c>
      <c r="CT1175" t="s">
        <v>244</v>
      </c>
      <c r="CU1175" t="s">
        <v>8184</v>
      </c>
    </row>
    <row r="1176" spans="1:151" x14ac:dyDescent="0.2">
      <c r="A1176">
        <v>38964</v>
      </c>
      <c r="B1176" t="s">
        <v>8185</v>
      </c>
      <c r="C1176" t="s">
        <v>8186</v>
      </c>
      <c r="D1176" t="s">
        <v>8187</v>
      </c>
      <c r="E1176" t="s">
        <v>8188</v>
      </c>
      <c r="F1176" t="s">
        <v>171</v>
      </c>
      <c r="G1176" t="str">
        <f>"0"</f>
        <v>0</v>
      </c>
      <c r="H1176" s="1">
        <v>37387</v>
      </c>
      <c r="I1176" t="s">
        <v>173</v>
      </c>
      <c r="K1176" t="s">
        <v>1074</v>
      </c>
      <c r="L1176" t="s">
        <v>318</v>
      </c>
      <c r="M1176" t="s">
        <v>306</v>
      </c>
      <c r="N1176">
        <v>2023</v>
      </c>
      <c r="O1176" t="s">
        <v>908</v>
      </c>
      <c r="P1176" t="s">
        <v>178</v>
      </c>
      <c r="Q1176" t="s">
        <v>172</v>
      </c>
      <c r="S1176">
        <v>31814317</v>
      </c>
      <c r="T1176" t="s">
        <v>226</v>
      </c>
      <c r="Y1176" t="str">
        <f>"01AS"</f>
        <v>01AS</v>
      </c>
      <c r="Z1176" t="s">
        <v>227</v>
      </c>
      <c r="AA1176" t="s">
        <v>320</v>
      </c>
      <c r="AB1176" t="s">
        <v>321</v>
      </c>
      <c r="AC1176" t="s">
        <v>322</v>
      </c>
      <c r="AD1176" t="s">
        <v>185</v>
      </c>
      <c r="AM1176" t="s">
        <v>2457</v>
      </c>
      <c r="AS1176">
        <v>3.58</v>
      </c>
      <c r="AU1176" t="s">
        <v>235</v>
      </c>
      <c r="AV1176" t="s">
        <v>236</v>
      </c>
      <c r="AW1176" t="s">
        <v>715</v>
      </c>
      <c r="BM1176" t="s">
        <v>8189</v>
      </c>
      <c r="BN1176" t="s">
        <v>239</v>
      </c>
      <c r="BO1176" t="s">
        <v>8190</v>
      </c>
      <c r="BP1176" t="s">
        <v>241</v>
      </c>
      <c r="BQ1176" t="s">
        <v>195</v>
      </c>
      <c r="BS1176">
        <v>14627</v>
      </c>
      <c r="CD1176" t="s">
        <v>195</v>
      </c>
      <c r="CM1176" t="s">
        <v>8191</v>
      </c>
      <c r="CO1176" t="s">
        <v>8190</v>
      </c>
      <c r="CP1176" t="s">
        <v>8192</v>
      </c>
      <c r="CQ1176" t="s">
        <v>8193</v>
      </c>
      <c r="CS1176" t="s">
        <v>8194</v>
      </c>
      <c r="CT1176" t="s">
        <v>244</v>
      </c>
      <c r="CU1176" t="s">
        <v>8195</v>
      </c>
    </row>
    <row r="1177" spans="1:151" x14ac:dyDescent="0.2">
      <c r="A1177">
        <v>41522</v>
      </c>
      <c r="B1177" t="s">
        <v>8196</v>
      </c>
      <c r="C1177" t="s">
        <v>8197</v>
      </c>
      <c r="D1177" t="s">
        <v>8198</v>
      </c>
      <c r="E1177" t="s">
        <v>8199</v>
      </c>
      <c r="F1177" t="s">
        <v>171</v>
      </c>
      <c r="G1177" t="str">
        <f>"0"</f>
        <v>0</v>
      </c>
      <c r="H1177" s="1">
        <v>37204</v>
      </c>
      <c r="I1177" t="s">
        <v>221</v>
      </c>
      <c r="K1177" t="s">
        <v>3740</v>
      </c>
      <c r="L1177" t="s">
        <v>2350</v>
      </c>
      <c r="M1177" t="s">
        <v>255</v>
      </c>
      <c r="N1177" t="s">
        <v>256</v>
      </c>
      <c r="O1177" t="s">
        <v>257</v>
      </c>
      <c r="P1177" t="s">
        <v>178</v>
      </c>
      <c r="Q1177" t="s">
        <v>172</v>
      </c>
      <c r="S1177">
        <v>31729888</v>
      </c>
      <c r="T1177" t="s">
        <v>226</v>
      </c>
      <c r="Y1177" t="str">
        <f>"01AS"</f>
        <v>01AS</v>
      </c>
      <c r="Z1177" t="s">
        <v>227</v>
      </c>
      <c r="AA1177" t="s">
        <v>1572</v>
      </c>
      <c r="AB1177" t="s">
        <v>1573</v>
      </c>
      <c r="AC1177" t="s">
        <v>656</v>
      </c>
      <c r="AD1177" t="s">
        <v>185</v>
      </c>
      <c r="AM1177" t="s">
        <v>4991</v>
      </c>
      <c r="AN1177" t="s">
        <v>680</v>
      </c>
      <c r="AS1177">
        <v>3.44</v>
      </c>
      <c r="AU1177" t="s">
        <v>472</v>
      </c>
      <c r="AV1177" t="s">
        <v>473</v>
      </c>
      <c r="AW1177" t="s">
        <v>264</v>
      </c>
      <c r="BO1177" t="s">
        <v>8200</v>
      </c>
      <c r="BQ1177" t="s">
        <v>195</v>
      </c>
      <c r="CD1177" t="s">
        <v>195</v>
      </c>
      <c r="CM1177" t="s">
        <v>8201</v>
      </c>
      <c r="CO1177" t="s">
        <v>8200</v>
      </c>
      <c r="CP1177" t="s">
        <v>8202</v>
      </c>
      <c r="CQ1177" t="s">
        <v>735</v>
      </c>
      <c r="CS1177">
        <v>92867</v>
      </c>
      <c r="CT1177" t="s">
        <v>244</v>
      </c>
      <c r="CU1177" t="s">
        <v>8203</v>
      </c>
    </row>
    <row r="1178" spans="1:151" x14ac:dyDescent="0.2">
      <c r="A1178">
        <v>23800</v>
      </c>
      <c r="B1178" t="s">
        <v>4611</v>
      </c>
      <c r="C1178" t="s">
        <v>8204</v>
      </c>
      <c r="D1178" t="s">
        <v>665</v>
      </c>
      <c r="E1178" t="s">
        <v>8205</v>
      </c>
      <c r="F1178" t="s">
        <v>171</v>
      </c>
      <c r="G1178" t="s">
        <v>172</v>
      </c>
      <c r="H1178" s="1">
        <v>34870</v>
      </c>
      <c r="I1178" t="s">
        <v>173</v>
      </c>
      <c r="K1178" t="s">
        <v>798</v>
      </c>
      <c r="L1178" t="s">
        <v>799</v>
      </c>
      <c r="M1178" t="s">
        <v>224</v>
      </c>
      <c r="N1178">
        <v>2017</v>
      </c>
      <c r="O1178" t="s">
        <v>441</v>
      </c>
      <c r="P1178" t="s">
        <v>178</v>
      </c>
      <c r="Q1178" t="s">
        <v>172</v>
      </c>
      <c r="S1178">
        <v>28868781</v>
      </c>
      <c r="T1178" t="s">
        <v>196</v>
      </c>
      <c r="W1178" t="s">
        <v>8206</v>
      </c>
      <c r="X1178">
        <v>3176264375</v>
      </c>
      <c r="Y1178" t="s">
        <v>802</v>
      </c>
      <c r="Z1178" t="s">
        <v>1583</v>
      </c>
      <c r="AA1178">
        <v>2018</v>
      </c>
      <c r="AB1178">
        <v>2018</v>
      </c>
      <c r="AC1178" t="s">
        <v>1584</v>
      </c>
      <c r="AD1178" t="s">
        <v>185</v>
      </c>
      <c r="AS1178">
        <v>3.85</v>
      </c>
      <c r="AT1178" t="s">
        <v>188</v>
      </c>
      <c r="AU1178" t="s">
        <v>189</v>
      </c>
      <c r="AV1178" t="s">
        <v>190</v>
      </c>
      <c r="AW1178" t="s">
        <v>264</v>
      </c>
      <c r="BM1178" t="s">
        <v>8207</v>
      </c>
      <c r="BP1178" t="s">
        <v>194</v>
      </c>
      <c r="BQ1178" t="s">
        <v>195</v>
      </c>
      <c r="BS1178">
        <v>14605</v>
      </c>
      <c r="BT1178" t="s">
        <v>196</v>
      </c>
      <c r="BU1178">
        <v>3174105442</v>
      </c>
      <c r="BZ1178" t="s">
        <v>8208</v>
      </c>
      <c r="CC1178" t="s">
        <v>8209</v>
      </c>
      <c r="CD1178" t="s">
        <v>3845</v>
      </c>
      <c r="CF1178">
        <v>462275954</v>
      </c>
      <c r="CG1178" t="s">
        <v>196</v>
      </c>
      <c r="CH1178">
        <v>3178876375</v>
      </c>
      <c r="CM1178" t="s">
        <v>8207</v>
      </c>
      <c r="CP1178" t="s">
        <v>194</v>
      </c>
      <c r="CQ1178" t="s">
        <v>195</v>
      </c>
      <c r="CS1178">
        <v>14605</v>
      </c>
      <c r="CT1178" t="s">
        <v>196</v>
      </c>
      <c r="CU1178">
        <v>3174105442</v>
      </c>
      <c r="ED1178" t="s">
        <v>3845</v>
      </c>
      <c r="EG1178" t="s">
        <v>196</v>
      </c>
      <c r="EH1178">
        <v>3178876375</v>
      </c>
      <c r="EM1178" t="s">
        <v>8208</v>
      </c>
      <c r="EP1178" t="s">
        <v>8209</v>
      </c>
      <c r="EQ1178" t="s">
        <v>3845</v>
      </c>
      <c r="ES1178">
        <v>462275954</v>
      </c>
      <c r="ET1178" t="s">
        <v>196</v>
      </c>
      <c r="EU1178">
        <v>3178876375</v>
      </c>
    </row>
    <row r="1179" spans="1:151" x14ac:dyDescent="0.2">
      <c r="A1179">
        <v>37870</v>
      </c>
      <c r="B1179" t="s">
        <v>3657</v>
      </c>
      <c r="C1179" t="s">
        <v>8210</v>
      </c>
      <c r="D1179" t="s">
        <v>8211</v>
      </c>
      <c r="E1179" t="s">
        <v>8212</v>
      </c>
      <c r="F1179" t="s">
        <v>171</v>
      </c>
      <c r="G1179" t="str">
        <f>"0"</f>
        <v>0</v>
      </c>
      <c r="H1179" s="1">
        <v>37405</v>
      </c>
      <c r="I1179" t="s">
        <v>221</v>
      </c>
      <c r="K1179" t="s">
        <v>1078</v>
      </c>
      <c r="L1179" t="s">
        <v>8213</v>
      </c>
      <c r="M1179" t="s">
        <v>176</v>
      </c>
      <c r="N1179">
        <v>2023</v>
      </c>
      <c r="O1179" t="s">
        <v>1048</v>
      </c>
      <c r="P1179" t="s">
        <v>178</v>
      </c>
      <c r="Q1179" t="s">
        <v>172</v>
      </c>
      <c r="S1179">
        <v>31782043</v>
      </c>
      <c r="T1179" t="s">
        <v>226</v>
      </c>
      <c r="Y1179" t="str">
        <f>"01AS"</f>
        <v>01AS</v>
      </c>
      <c r="Z1179" t="s">
        <v>227</v>
      </c>
      <c r="AA1179" t="s">
        <v>320</v>
      </c>
      <c r="AB1179" t="s">
        <v>321</v>
      </c>
      <c r="AC1179" t="s">
        <v>1818</v>
      </c>
      <c r="AD1179" t="s">
        <v>185</v>
      </c>
      <c r="AF1179" t="s">
        <v>426</v>
      </c>
      <c r="AG1179" t="s">
        <v>8214</v>
      </c>
      <c r="AJ1179" t="s">
        <v>8215</v>
      </c>
      <c r="AK1179" t="s">
        <v>185</v>
      </c>
      <c r="AM1179" t="s">
        <v>8216</v>
      </c>
      <c r="AS1179">
        <v>3.71</v>
      </c>
      <c r="AU1179" t="s">
        <v>235</v>
      </c>
      <c r="AV1179" t="s">
        <v>236</v>
      </c>
      <c r="AW1179" t="s">
        <v>264</v>
      </c>
      <c r="BM1179" t="s">
        <v>8217</v>
      </c>
      <c r="BN1179" t="s">
        <v>239</v>
      </c>
      <c r="BO1179" t="s">
        <v>8218</v>
      </c>
      <c r="BP1179" t="s">
        <v>241</v>
      </c>
      <c r="BQ1179" t="s">
        <v>195</v>
      </c>
      <c r="BS1179">
        <v>14627</v>
      </c>
      <c r="BZ1179" t="s">
        <v>266</v>
      </c>
      <c r="CB1179" t="s">
        <v>267</v>
      </c>
      <c r="CD1179" t="s">
        <v>195</v>
      </c>
      <c r="CF1179">
        <v>14627</v>
      </c>
      <c r="CG1179" t="s">
        <v>244</v>
      </c>
      <c r="CM1179" t="s">
        <v>8219</v>
      </c>
      <c r="CO1179" t="s">
        <v>8218</v>
      </c>
      <c r="CP1179" t="s">
        <v>2622</v>
      </c>
      <c r="CQ1179" t="s">
        <v>247</v>
      </c>
      <c r="CS1179" t="s">
        <v>8220</v>
      </c>
      <c r="CT1179" t="s">
        <v>244</v>
      </c>
      <c r="CU1179" t="s">
        <v>8221</v>
      </c>
    </row>
    <row r="1180" spans="1:151" x14ac:dyDescent="0.2">
      <c r="A1180">
        <v>45363</v>
      </c>
      <c r="B1180" t="s">
        <v>8222</v>
      </c>
      <c r="C1180" t="s">
        <v>8223</v>
      </c>
      <c r="D1180" t="s">
        <v>1562</v>
      </c>
      <c r="E1180" t="s">
        <v>8224</v>
      </c>
      <c r="F1180" t="s">
        <v>171</v>
      </c>
      <c r="G1180" t="str">
        <f>"0"</f>
        <v>0</v>
      </c>
      <c r="H1180" s="1">
        <v>38676</v>
      </c>
      <c r="I1180" t="s">
        <v>221</v>
      </c>
      <c r="K1180" t="s">
        <v>1157</v>
      </c>
      <c r="L1180" t="s">
        <v>1158</v>
      </c>
      <c r="M1180" t="s">
        <v>205</v>
      </c>
      <c r="N1180">
        <v>2025</v>
      </c>
      <c r="O1180" t="s">
        <v>1159</v>
      </c>
      <c r="P1180" t="s">
        <v>178</v>
      </c>
      <c r="Q1180" t="s">
        <v>172</v>
      </c>
      <c r="R1180" t="s">
        <v>510</v>
      </c>
      <c r="S1180">
        <v>32822441</v>
      </c>
      <c r="BM1180" t="s">
        <v>2635</v>
      </c>
    </row>
    <row r="1181" spans="1:151" x14ac:dyDescent="0.2">
      <c r="A1181">
        <v>45281</v>
      </c>
      <c r="B1181" t="s">
        <v>8225</v>
      </c>
      <c r="C1181" t="s">
        <v>8226</v>
      </c>
      <c r="D1181" t="s">
        <v>917</v>
      </c>
      <c r="E1181" t="s">
        <v>8227</v>
      </c>
      <c r="F1181" t="s">
        <v>171</v>
      </c>
      <c r="G1181" t="str">
        <f>"0"</f>
        <v>0</v>
      </c>
      <c r="H1181" s="1">
        <v>28450</v>
      </c>
      <c r="I1181" t="s">
        <v>221</v>
      </c>
      <c r="K1181" t="s">
        <v>3943</v>
      </c>
      <c r="L1181" t="s">
        <v>1940</v>
      </c>
      <c r="M1181" t="s">
        <v>255</v>
      </c>
      <c r="N1181" t="s">
        <v>1165</v>
      </c>
      <c r="O1181" t="s">
        <v>1214</v>
      </c>
      <c r="P1181" t="s">
        <v>178</v>
      </c>
      <c r="Q1181" t="s">
        <v>172</v>
      </c>
      <c r="S1181">
        <v>21657887</v>
      </c>
      <c r="T1181" t="s">
        <v>226</v>
      </c>
      <c r="Y1181" t="str">
        <f>"02SBS"</f>
        <v>02SBS</v>
      </c>
      <c r="Z1181" t="s">
        <v>258</v>
      </c>
      <c r="AA1181" t="s">
        <v>259</v>
      </c>
      <c r="AB1181" t="s">
        <v>260</v>
      </c>
      <c r="AC1181" t="s">
        <v>4104</v>
      </c>
      <c r="AD1181" t="s">
        <v>185</v>
      </c>
      <c r="AS1181">
        <v>3.77</v>
      </c>
      <c r="AU1181" t="s">
        <v>3009</v>
      </c>
      <c r="AV1181" t="s">
        <v>236</v>
      </c>
      <c r="AW1181" t="s">
        <v>264</v>
      </c>
      <c r="BO1181" t="s">
        <v>8228</v>
      </c>
      <c r="BQ1181" t="s">
        <v>195</v>
      </c>
      <c r="CD1181" t="s">
        <v>195</v>
      </c>
      <c r="CM1181" t="s">
        <v>8229</v>
      </c>
      <c r="CO1181" t="s">
        <v>8228</v>
      </c>
      <c r="CP1181" t="s">
        <v>8230</v>
      </c>
      <c r="CQ1181" t="s">
        <v>247</v>
      </c>
      <c r="CS1181" t="s">
        <v>8231</v>
      </c>
      <c r="CT1181" t="s">
        <v>244</v>
      </c>
      <c r="CU1181" t="s">
        <v>8232</v>
      </c>
    </row>
    <row r="1182" spans="1:151" x14ac:dyDescent="0.2">
      <c r="A1182">
        <v>12793</v>
      </c>
      <c r="B1182" t="s">
        <v>3505</v>
      </c>
      <c r="C1182" t="s">
        <v>8233</v>
      </c>
      <c r="E1182" t="s">
        <v>8234</v>
      </c>
      <c r="F1182" t="s">
        <v>171</v>
      </c>
      <c r="G1182" t="s">
        <v>172</v>
      </c>
      <c r="H1182" s="1">
        <v>34870</v>
      </c>
      <c r="I1182" t="s">
        <v>221</v>
      </c>
      <c r="K1182" t="s">
        <v>1012</v>
      </c>
      <c r="L1182" t="s">
        <v>1013</v>
      </c>
      <c r="M1182" t="s">
        <v>306</v>
      </c>
      <c r="N1182">
        <v>2015</v>
      </c>
      <c r="O1182" t="s">
        <v>517</v>
      </c>
      <c r="P1182" t="s">
        <v>178</v>
      </c>
      <c r="Q1182" t="s">
        <v>172</v>
      </c>
      <c r="S1182">
        <v>28224839</v>
      </c>
      <c r="T1182" t="s">
        <v>196</v>
      </c>
      <c r="W1182" t="s">
        <v>8235</v>
      </c>
      <c r="X1182">
        <v>7077996367</v>
      </c>
      <c r="Y1182" t="s">
        <v>182</v>
      </c>
      <c r="Z1182" t="s">
        <v>183</v>
      </c>
      <c r="AA1182">
        <v>2017</v>
      </c>
      <c r="AB1182">
        <v>2017</v>
      </c>
      <c r="AC1182" t="s">
        <v>1191</v>
      </c>
      <c r="AD1182" t="s">
        <v>185</v>
      </c>
      <c r="AS1182">
        <v>3.89</v>
      </c>
      <c r="AT1182" t="s">
        <v>188</v>
      </c>
      <c r="AU1182" t="s">
        <v>189</v>
      </c>
      <c r="AV1182" t="s">
        <v>190</v>
      </c>
      <c r="AW1182" t="s">
        <v>264</v>
      </c>
      <c r="BM1182" t="s">
        <v>1509</v>
      </c>
      <c r="BN1182" t="s">
        <v>193</v>
      </c>
      <c r="BP1182" t="s">
        <v>194</v>
      </c>
      <c r="BQ1182" t="s">
        <v>195</v>
      </c>
      <c r="BS1182">
        <v>14627</v>
      </c>
      <c r="BT1182" t="s">
        <v>196</v>
      </c>
      <c r="BU1182">
        <v>7077996349</v>
      </c>
      <c r="BZ1182" t="s">
        <v>8236</v>
      </c>
      <c r="CC1182" t="s">
        <v>8237</v>
      </c>
      <c r="CD1182" t="s">
        <v>461</v>
      </c>
      <c r="CF1182">
        <v>94952</v>
      </c>
      <c r="CG1182" t="s">
        <v>196</v>
      </c>
      <c r="CH1182">
        <v>7077996349</v>
      </c>
      <c r="CM1182" t="s">
        <v>1509</v>
      </c>
      <c r="CN1182" t="s">
        <v>193</v>
      </c>
      <c r="CP1182" t="s">
        <v>194</v>
      </c>
      <c r="CQ1182" t="s">
        <v>195</v>
      </c>
      <c r="CS1182">
        <v>14627</v>
      </c>
      <c r="CT1182" t="s">
        <v>196</v>
      </c>
      <c r="CU1182">
        <v>7077996349</v>
      </c>
      <c r="ED1182" t="s">
        <v>461</v>
      </c>
      <c r="EG1182" t="s">
        <v>196</v>
      </c>
      <c r="EH1182">
        <v>7077996349</v>
      </c>
      <c r="EM1182" t="s">
        <v>8236</v>
      </c>
      <c r="EP1182" t="s">
        <v>8237</v>
      </c>
      <c r="EQ1182" t="s">
        <v>461</v>
      </c>
      <c r="ES1182">
        <v>94952</v>
      </c>
      <c r="ET1182" t="s">
        <v>196</v>
      </c>
      <c r="EU1182">
        <v>7077996349</v>
      </c>
    </row>
    <row r="1183" spans="1:151" x14ac:dyDescent="0.2">
      <c r="A1183">
        <v>23343</v>
      </c>
      <c r="B1183" t="s">
        <v>8238</v>
      </c>
      <c r="C1183" t="s">
        <v>8239</v>
      </c>
      <c r="D1183" t="s">
        <v>1562</v>
      </c>
      <c r="E1183" t="s">
        <v>8240</v>
      </c>
      <c r="F1183" t="s">
        <v>171</v>
      </c>
      <c r="G1183" t="s">
        <v>172</v>
      </c>
      <c r="H1183" s="1">
        <v>35754</v>
      </c>
      <c r="I1183" t="s">
        <v>221</v>
      </c>
      <c r="K1183" t="s">
        <v>1538</v>
      </c>
      <c r="L1183" t="s">
        <v>1539</v>
      </c>
      <c r="M1183" t="s">
        <v>306</v>
      </c>
      <c r="N1183">
        <v>2017</v>
      </c>
      <c r="O1183" t="s">
        <v>646</v>
      </c>
      <c r="P1183" t="s">
        <v>178</v>
      </c>
      <c r="Q1183" t="s">
        <v>172</v>
      </c>
      <c r="S1183">
        <v>29359295</v>
      </c>
      <c r="T1183" t="s">
        <v>196</v>
      </c>
      <c r="W1183" t="s">
        <v>8241</v>
      </c>
      <c r="X1183">
        <v>6178725164</v>
      </c>
      <c r="Y1183" t="s">
        <v>186</v>
      </c>
      <c r="Z1183" t="s">
        <v>183</v>
      </c>
      <c r="AA1183">
        <v>2019</v>
      </c>
      <c r="AB1183">
        <v>2019</v>
      </c>
      <c r="AC1183" t="s">
        <v>6505</v>
      </c>
      <c r="AD1183" t="s">
        <v>185</v>
      </c>
      <c r="AM1183" t="s">
        <v>6978</v>
      </c>
      <c r="AS1183">
        <v>3.83</v>
      </c>
      <c r="AT1183" t="s">
        <v>188</v>
      </c>
      <c r="AU1183" t="s">
        <v>189</v>
      </c>
      <c r="AV1183" t="s">
        <v>190</v>
      </c>
      <c r="AW1183" t="s">
        <v>264</v>
      </c>
      <c r="BM1183" t="s">
        <v>8242</v>
      </c>
      <c r="BN1183" t="s">
        <v>193</v>
      </c>
      <c r="BP1183" t="s">
        <v>194</v>
      </c>
      <c r="BQ1183" t="s">
        <v>195</v>
      </c>
      <c r="BS1183">
        <v>14627</v>
      </c>
      <c r="BT1183" t="s">
        <v>196</v>
      </c>
      <c r="BU1183">
        <v>6178723083</v>
      </c>
      <c r="BZ1183" t="s">
        <v>8243</v>
      </c>
      <c r="CC1183" t="s">
        <v>2546</v>
      </c>
      <c r="CD1183" t="s">
        <v>401</v>
      </c>
      <c r="CF1183" t="str">
        <f>"01730"</f>
        <v>01730</v>
      </c>
      <c r="CG1183" t="s">
        <v>196</v>
      </c>
      <c r="CH1183">
        <v>6178723083</v>
      </c>
      <c r="CM1183" t="s">
        <v>8244</v>
      </c>
      <c r="CP1183" t="s">
        <v>194</v>
      </c>
      <c r="CQ1183" t="s">
        <v>195</v>
      </c>
      <c r="CS1183">
        <v>14627</v>
      </c>
      <c r="CT1183" t="s">
        <v>196</v>
      </c>
      <c r="CU1183">
        <v>6178723083</v>
      </c>
      <c r="ED1183" t="s">
        <v>401</v>
      </c>
      <c r="EG1183" t="s">
        <v>196</v>
      </c>
      <c r="EH1183">
        <v>6178723083</v>
      </c>
      <c r="EM1183" t="s">
        <v>8243</v>
      </c>
      <c r="EP1183" t="s">
        <v>2546</v>
      </c>
      <c r="EQ1183" t="s">
        <v>401</v>
      </c>
      <c r="ES1183" t="str">
        <f>"01730"</f>
        <v>01730</v>
      </c>
      <c r="ET1183" t="s">
        <v>196</v>
      </c>
      <c r="EU1183">
        <v>6178723083</v>
      </c>
    </row>
    <row r="1184" spans="1:151" x14ac:dyDescent="0.2">
      <c r="A1184">
        <v>14485</v>
      </c>
      <c r="B1184" t="s">
        <v>8245</v>
      </c>
      <c r="C1184" t="s">
        <v>8246</v>
      </c>
      <c r="D1184" t="s">
        <v>622</v>
      </c>
      <c r="E1184" t="s">
        <v>8247</v>
      </c>
      <c r="F1184" t="s">
        <v>171</v>
      </c>
      <c r="G1184" t="s">
        <v>172</v>
      </c>
      <c r="H1184" s="1">
        <v>34921</v>
      </c>
      <c r="I1184" t="s">
        <v>221</v>
      </c>
      <c r="K1184" t="s">
        <v>304</v>
      </c>
      <c r="M1184" t="s">
        <v>176</v>
      </c>
      <c r="N1184">
        <v>2016</v>
      </c>
      <c r="O1184" t="s">
        <v>634</v>
      </c>
      <c r="P1184" t="s">
        <v>178</v>
      </c>
      <c r="Q1184" t="s">
        <v>172</v>
      </c>
      <c r="S1184">
        <v>28286868</v>
      </c>
      <c r="T1184" t="s">
        <v>196</v>
      </c>
      <c r="W1184" t="s">
        <v>8248</v>
      </c>
      <c r="X1184">
        <v>2102737953</v>
      </c>
      <c r="Y1184" t="s">
        <v>186</v>
      </c>
      <c r="Z1184" t="s">
        <v>282</v>
      </c>
      <c r="AA1184">
        <v>2017</v>
      </c>
      <c r="AB1184">
        <v>2017</v>
      </c>
      <c r="AC1184" t="s">
        <v>1288</v>
      </c>
      <c r="AD1184" t="s">
        <v>185</v>
      </c>
      <c r="AM1184" t="s">
        <v>397</v>
      </c>
      <c r="AN1184" t="s">
        <v>1068</v>
      </c>
      <c r="AS1184">
        <v>3.65</v>
      </c>
      <c r="AT1184" t="s">
        <v>188</v>
      </c>
      <c r="AU1184" t="s">
        <v>189</v>
      </c>
      <c r="AV1184" t="s">
        <v>190</v>
      </c>
      <c r="AW1184" t="s">
        <v>210</v>
      </c>
      <c r="BM1184" t="s">
        <v>8249</v>
      </c>
      <c r="BN1184" t="s">
        <v>193</v>
      </c>
      <c r="BP1184" t="s">
        <v>194</v>
      </c>
      <c r="BQ1184" t="s">
        <v>195</v>
      </c>
      <c r="BS1184">
        <v>14627</v>
      </c>
      <c r="BT1184" t="s">
        <v>196</v>
      </c>
      <c r="BU1184">
        <v>2108466181</v>
      </c>
      <c r="BZ1184" t="s">
        <v>8250</v>
      </c>
      <c r="CC1184" t="s">
        <v>1557</v>
      </c>
      <c r="CD1184" t="s">
        <v>344</v>
      </c>
      <c r="CF1184">
        <v>78209</v>
      </c>
      <c r="CG1184" t="s">
        <v>196</v>
      </c>
      <c r="CH1184">
        <v>2108466181</v>
      </c>
      <c r="CM1184" t="s">
        <v>8251</v>
      </c>
      <c r="CN1184" t="s">
        <v>8252</v>
      </c>
      <c r="CP1184" t="s">
        <v>194</v>
      </c>
      <c r="CQ1184" t="s">
        <v>195</v>
      </c>
      <c r="CS1184">
        <v>14620</v>
      </c>
      <c r="CT1184" t="s">
        <v>196</v>
      </c>
      <c r="CU1184">
        <v>2108466181</v>
      </c>
      <c r="EM1184" t="s">
        <v>8250</v>
      </c>
      <c r="EP1184" t="s">
        <v>1557</v>
      </c>
      <c r="EQ1184" t="s">
        <v>344</v>
      </c>
      <c r="ES1184">
        <v>78209</v>
      </c>
      <c r="ET1184" t="s">
        <v>196</v>
      </c>
      <c r="EU1184">
        <v>2108466181</v>
      </c>
    </row>
    <row r="1185" spans="1:151" x14ac:dyDescent="0.2">
      <c r="A1185">
        <v>13186</v>
      </c>
      <c r="B1185" t="s">
        <v>8253</v>
      </c>
      <c r="C1185" t="s">
        <v>8254</v>
      </c>
      <c r="E1185" t="s">
        <v>8255</v>
      </c>
      <c r="F1185" t="s">
        <v>171</v>
      </c>
      <c r="H1185" s="1">
        <v>34352</v>
      </c>
      <c r="I1185" t="s">
        <v>221</v>
      </c>
      <c r="K1185" t="s">
        <v>595</v>
      </c>
      <c r="L1185" t="s">
        <v>3763</v>
      </c>
      <c r="M1185" t="s">
        <v>224</v>
      </c>
      <c r="N1185">
        <v>2015</v>
      </c>
      <c r="O1185" t="s">
        <v>692</v>
      </c>
      <c r="P1185" t="s">
        <v>178</v>
      </c>
      <c r="Q1185" t="s">
        <v>172</v>
      </c>
      <c r="S1185">
        <v>27737255</v>
      </c>
      <c r="T1185" t="s">
        <v>196</v>
      </c>
      <c r="W1185" t="s">
        <v>8256</v>
      </c>
      <c r="X1185">
        <v>2483451821</v>
      </c>
      <c r="Y1185" t="s">
        <v>186</v>
      </c>
      <c r="Z1185" t="s">
        <v>282</v>
      </c>
      <c r="AA1185">
        <v>2016</v>
      </c>
      <c r="AB1185">
        <v>2016</v>
      </c>
      <c r="AC1185" t="s">
        <v>3159</v>
      </c>
      <c r="AD1185" t="s">
        <v>185</v>
      </c>
      <c r="AE1185" t="s">
        <v>885</v>
      </c>
      <c r="AS1185">
        <v>3.56</v>
      </c>
      <c r="AT1185" t="s">
        <v>188</v>
      </c>
      <c r="AU1185" t="s">
        <v>189</v>
      </c>
      <c r="AV1185" t="s">
        <v>190</v>
      </c>
      <c r="AW1185" t="s">
        <v>264</v>
      </c>
      <c r="BM1185" t="s">
        <v>8257</v>
      </c>
      <c r="BN1185" t="s">
        <v>487</v>
      </c>
      <c r="BP1185" t="s">
        <v>194</v>
      </c>
      <c r="BQ1185" t="s">
        <v>195</v>
      </c>
      <c r="BS1185">
        <v>14627</v>
      </c>
      <c r="BT1185" t="s">
        <v>196</v>
      </c>
      <c r="BU1185">
        <v>2483451475</v>
      </c>
      <c r="BZ1185" t="s">
        <v>8258</v>
      </c>
      <c r="CC1185" t="s">
        <v>8259</v>
      </c>
      <c r="CD1185" t="s">
        <v>344</v>
      </c>
      <c r="CF1185">
        <v>77573</v>
      </c>
      <c r="CG1185" t="s">
        <v>196</v>
      </c>
      <c r="CH1185">
        <v>8329325975</v>
      </c>
      <c r="CM1185" t="s">
        <v>8260</v>
      </c>
      <c r="CP1185" t="s">
        <v>194</v>
      </c>
      <c r="CQ1185" t="s">
        <v>195</v>
      </c>
      <c r="CS1185">
        <v>14627</v>
      </c>
      <c r="CT1185" t="s">
        <v>196</v>
      </c>
      <c r="CU1185">
        <v>2483451475</v>
      </c>
      <c r="EM1185" t="s">
        <v>8258</v>
      </c>
      <c r="EP1185" t="s">
        <v>8259</v>
      </c>
      <c r="EQ1185" t="s">
        <v>344</v>
      </c>
      <c r="ES1185">
        <v>77573</v>
      </c>
      <c r="ET1185" t="s">
        <v>196</v>
      </c>
      <c r="EU1185">
        <v>8329325975</v>
      </c>
    </row>
    <row r="1186" spans="1:151" x14ac:dyDescent="0.2">
      <c r="A1186">
        <v>25980</v>
      </c>
      <c r="B1186" t="s">
        <v>8253</v>
      </c>
      <c r="C1186" t="s">
        <v>8254</v>
      </c>
      <c r="E1186" t="s">
        <v>8255</v>
      </c>
      <c r="F1186" t="s">
        <v>8261</v>
      </c>
      <c r="H1186" s="1">
        <v>34352</v>
      </c>
      <c r="I1186" t="s">
        <v>221</v>
      </c>
      <c r="K1186" t="s">
        <v>2724</v>
      </c>
      <c r="M1186" t="s">
        <v>306</v>
      </c>
      <c r="N1186">
        <v>2014</v>
      </c>
      <c r="O1186" t="s">
        <v>591</v>
      </c>
      <c r="P1186" t="s">
        <v>178</v>
      </c>
      <c r="Q1186" t="s">
        <v>172</v>
      </c>
      <c r="S1186">
        <v>27737255</v>
      </c>
      <c r="T1186" t="s">
        <v>196</v>
      </c>
      <c r="W1186" t="s">
        <v>8256</v>
      </c>
      <c r="X1186">
        <v>2483451821</v>
      </c>
      <c r="Y1186" t="s">
        <v>186</v>
      </c>
      <c r="Z1186" t="s">
        <v>282</v>
      </c>
      <c r="AA1186">
        <v>2016</v>
      </c>
      <c r="AB1186">
        <v>2016</v>
      </c>
      <c r="AC1186" t="s">
        <v>3159</v>
      </c>
      <c r="AD1186" t="s">
        <v>185</v>
      </c>
      <c r="AE1186" t="s">
        <v>885</v>
      </c>
      <c r="AS1186">
        <v>3.56</v>
      </c>
      <c r="AT1186" t="s">
        <v>188</v>
      </c>
      <c r="AU1186" t="s">
        <v>189</v>
      </c>
      <c r="AV1186" t="s">
        <v>190</v>
      </c>
      <c r="AW1186" t="s">
        <v>264</v>
      </c>
      <c r="BM1186" t="s">
        <v>8257</v>
      </c>
      <c r="BN1186" t="s">
        <v>487</v>
      </c>
      <c r="BP1186" t="s">
        <v>194</v>
      </c>
      <c r="BQ1186" t="s">
        <v>195</v>
      </c>
      <c r="BS1186">
        <v>14627</v>
      </c>
      <c r="BT1186" t="s">
        <v>196</v>
      </c>
      <c r="BU1186">
        <v>2483451475</v>
      </c>
      <c r="BZ1186" t="s">
        <v>8258</v>
      </c>
      <c r="CC1186" t="s">
        <v>8259</v>
      </c>
      <c r="CD1186" t="s">
        <v>344</v>
      </c>
      <c r="CF1186">
        <v>77573</v>
      </c>
      <c r="CG1186" t="s">
        <v>196</v>
      </c>
      <c r="CH1186">
        <v>8329325975</v>
      </c>
      <c r="CM1186" t="s">
        <v>8260</v>
      </c>
      <c r="CP1186" t="s">
        <v>194</v>
      </c>
      <c r="CQ1186" t="s">
        <v>195</v>
      </c>
      <c r="CS1186">
        <v>14627</v>
      </c>
      <c r="CT1186" t="s">
        <v>196</v>
      </c>
      <c r="CU1186">
        <v>2483451475</v>
      </c>
      <c r="EM1186" t="s">
        <v>8258</v>
      </c>
      <c r="EP1186" t="s">
        <v>8259</v>
      </c>
      <c r="EQ1186" t="s">
        <v>344</v>
      </c>
      <c r="ES1186">
        <v>77573</v>
      </c>
      <c r="ET1186" t="s">
        <v>196</v>
      </c>
      <c r="EU1186">
        <v>8329325975</v>
      </c>
    </row>
    <row r="1187" spans="1:151" x14ac:dyDescent="0.2">
      <c r="A1187">
        <v>19355</v>
      </c>
      <c r="B1187" t="s">
        <v>8262</v>
      </c>
      <c r="C1187" t="s">
        <v>8254</v>
      </c>
      <c r="E1187" t="s">
        <v>8263</v>
      </c>
      <c r="F1187" t="s">
        <v>171</v>
      </c>
      <c r="H1187" s="1">
        <v>34856</v>
      </c>
      <c r="I1187" t="s">
        <v>221</v>
      </c>
      <c r="J1187" t="s">
        <v>8264</v>
      </c>
      <c r="K1187" t="s">
        <v>1278</v>
      </c>
      <c r="M1187" t="s">
        <v>306</v>
      </c>
      <c r="N1187">
        <v>2016</v>
      </c>
      <c r="O1187" t="s">
        <v>380</v>
      </c>
      <c r="P1187" t="s">
        <v>178</v>
      </c>
      <c r="Q1187" t="s">
        <v>185</v>
      </c>
    </row>
    <row r="1188" spans="1:151" x14ac:dyDescent="0.2">
      <c r="A1188">
        <v>14513</v>
      </c>
      <c r="B1188" t="s">
        <v>3705</v>
      </c>
      <c r="C1188" t="s">
        <v>8265</v>
      </c>
      <c r="D1188" t="s">
        <v>4013</v>
      </c>
      <c r="E1188" t="s">
        <v>8266</v>
      </c>
      <c r="F1188" t="s">
        <v>171</v>
      </c>
      <c r="G1188" t="s">
        <v>185</v>
      </c>
      <c r="H1188" s="1">
        <v>35266</v>
      </c>
      <c r="I1188" t="s">
        <v>221</v>
      </c>
      <c r="K1188" t="s">
        <v>1910</v>
      </c>
      <c r="L1188" t="s">
        <v>1911</v>
      </c>
      <c r="M1188" t="s">
        <v>176</v>
      </c>
      <c r="N1188">
        <v>2016</v>
      </c>
      <c r="O1188" t="s">
        <v>634</v>
      </c>
      <c r="P1188" t="s">
        <v>178</v>
      </c>
      <c r="Q1188" t="s">
        <v>172</v>
      </c>
      <c r="S1188">
        <v>28757146</v>
      </c>
      <c r="T1188" t="s">
        <v>196</v>
      </c>
      <c r="W1188" t="s">
        <v>8267</v>
      </c>
      <c r="X1188">
        <v>3154471842</v>
      </c>
      <c r="Y1188" t="s">
        <v>186</v>
      </c>
      <c r="Z1188" t="s">
        <v>282</v>
      </c>
      <c r="AA1188">
        <v>2018</v>
      </c>
      <c r="AB1188">
        <v>2018</v>
      </c>
      <c r="AC1188" t="s">
        <v>396</v>
      </c>
      <c r="AD1188" t="s">
        <v>185</v>
      </c>
      <c r="AS1188">
        <v>3.36</v>
      </c>
      <c r="AT1188" t="s">
        <v>188</v>
      </c>
      <c r="AU1188" t="s">
        <v>647</v>
      </c>
      <c r="AV1188" t="s">
        <v>190</v>
      </c>
      <c r="AW1188" t="s">
        <v>210</v>
      </c>
      <c r="BM1188" t="s">
        <v>8268</v>
      </c>
      <c r="BN1188" t="s">
        <v>193</v>
      </c>
      <c r="BP1188" t="s">
        <v>194</v>
      </c>
      <c r="BQ1188" t="s">
        <v>195</v>
      </c>
      <c r="BS1188">
        <v>14627</v>
      </c>
      <c r="BT1188" t="s">
        <v>196</v>
      </c>
      <c r="BU1188">
        <v>3154605929</v>
      </c>
      <c r="BZ1188" t="s">
        <v>8269</v>
      </c>
      <c r="CC1188" t="s">
        <v>5394</v>
      </c>
      <c r="CD1188" t="s">
        <v>195</v>
      </c>
      <c r="CF1188">
        <v>13104</v>
      </c>
      <c r="CG1188" t="s">
        <v>196</v>
      </c>
      <c r="CH1188">
        <v>3154471842</v>
      </c>
      <c r="CM1188" t="s">
        <v>8270</v>
      </c>
      <c r="CN1188">
        <v>275815</v>
      </c>
      <c r="CP1188" t="s">
        <v>194</v>
      </c>
      <c r="CQ1188" t="s">
        <v>195</v>
      </c>
      <c r="CS1188">
        <v>14627</v>
      </c>
      <c r="CT1188" t="s">
        <v>196</v>
      </c>
      <c r="CU1188">
        <v>3154605929</v>
      </c>
      <c r="EM1188" t="s">
        <v>8269</v>
      </c>
      <c r="EP1188" t="s">
        <v>5394</v>
      </c>
      <c r="EQ1188" t="s">
        <v>195</v>
      </c>
      <c r="ES1188">
        <v>13104</v>
      </c>
      <c r="ET1188" t="s">
        <v>196</v>
      </c>
      <c r="EU1188">
        <v>3154471842</v>
      </c>
    </row>
    <row r="1189" spans="1:151" x14ac:dyDescent="0.2">
      <c r="A1189">
        <v>13283</v>
      </c>
      <c r="B1189" t="s">
        <v>8271</v>
      </c>
      <c r="C1189" t="s">
        <v>8272</v>
      </c>
      <c r="D1189" t="s">
        <v>1436</v>
      </c>
      <c r="E1189" t="s">
        <v>8273</v>
      </c>
      <c r="F1189" t="s">
        <v>171</v>
      </c>
      <c r="G1189" t="s">
        <v>172</v>
      </c>
      <c r="H1189" s="1">
        <v>35021</v>
      </c>
      <c r="I1189" t="s">
        <v>173</v>
      </c>
      <c r="K1189" t="s">
        <v>304</v>
      </c>
      <c r="M1189" t="s">
        <v>176</v>
      </c>
      <c r="N1189">
        <v>2016</v>
      </c>
      <c r="O1189" t="s">
        <v>634</v>
      </c>
      <c r="P1189" t="s">
        <v>178</v>
      </c>
      <c r="Q1189" t="s">
        <v>172</v>
      </c>
      <c r="S1189">
        <v>28823292</v>
      </c>
      <c r="T1189" t="s">
        <v>196</v>
      </c>
      <c r="W1189" t="s">
        <v>8274</v>
      </c>
      <c r="X1189">
        <v>5854550007</v>
      </c>
      <c r="Y1189" t="s">
        <v>182</v>
      </c>
      <c r="Z1189" t="s">
        <v>183</v>
      </c>
      <c r="AA1189">
        <v>2018</v>
      </c>
      <c r="AB1189">
        <v>2018</v>
      </c>
      <c r="AC1189" t="s">
        <v>8275</v>
      </c>
      <c r="AD1189" t="s">
        <v>185</v>
      </c>
      <c r="AS1189" t="str">
        <f>"0"</f>
        <v>0</v>
      </c>
      <c r="AT1189" t="s">
        <v>188</v>
      </c>
      <c r="AU1189" t="s">
        <v>189</v>
      </c>
      <c r="AV1189" t="s">
        <v>190</v>
      </c>
      <c r="AW1189" t="s">
        <v>264</v>
      </c>
      <c r="BM1189" t="s">
        <v>8276</v>
      </c>
      <c r="BN1189" t="s">
        <v>193</v>
      </c>
      <c r="BP1189" t="s">
        <v>194</v>
      </c>
      <c r="BQ1189" t="s">
        <v>195</v>
      </c>
      <c r="BS1189">
        <v>14627</v>
      </c>
      <c r="BT1189" t="s">
        <v>196</v>
      </c>
      <c r="BU1189">
        <v>5857609613</v>
      </c>
      <c r="BZ1189" t="s">
        <v>8277</v>
      </c>
      <c r="CC1189" t="s">
        <v>1083</v>
      </c>
      <c r="CD1189" t="s">
        <v>195</v>
      </c>
      <c r="CF1189">
        <v>14534</v>
      </c>
      <c r="CG1189" t="s">
        <v>196</v>
      </c>
      <c r="CH1189">
        <v>5854550007</v>
      </c>
      <c r="CM1189" t="s">
        <v>8278</v>
      </c>
      <c r="CP1189" t="s">
        <v>194</v>
      </c>
      <c r="CQ1189" t="s">
        <v>195</v>
      </c>
      <c r="CS1189">
        <v>14627</v>
      </c>
      <c r="CT1189" t="s">
        <v>196</v>
      </c>
      <c r="CU1189">
        <v>5857609613</v>
      </c>
      <c r="EM1189" t="s">
        <v>8277</v>
      </c>
      <c r="EP1189" t="s">
        <v>1083</v>
      </c>
      <c r="EQ1189" t="s">
        <v>195</v>
      </c>
      <c r="ES1189">
        <v>14534</v>
      </c>
      <c r="ET1189" t="s">
        <v>196</v>
      </c>
      <c r="EU1189">
        <v>5854550007</v>
      </c>
    </row>
    <row r="1190" spans="1:151" x14ac:dyDescent="0.2">
      <c r="A1190">
        <v>24975</v>
      </c>
      <c r="B1190" t="s">
        <v>8279</v>
      </c>
      <c r="C1190" t="s">
        <v>8280</v>
      </c>
      <c r="E1190" t="s">
        <v>8281</v>
      </c>
      <c r="F1190" t="s">
        <v>171</v>
      </c>
      <c r="G1190" t="s">
        <v>172</v>
      </c>
      <c r="H1190" s="1">
        <v>35614</v>
      </c>
      <c r="I1190" t="s">
        <v>221</v>
      </c>
      <c r="K1190" t="s">
        <v>439</v>
      </c>
      <c r="L1190" t="s">
        <v>175</v>
      </c>
      <c r="M1190" t="s">
        <v>224</v>
      </c>
      <c r="N1190">
        <v>2018</v>
      </c>
      <c r="O1190" t="s">
        <v>354</v>
      </c>
      <c r="P1190" t="s">
        <v>363</v>
      </c>
      <c r="Q1190" t="s">
        <v>172</v>
      </c>
      <c r="S1190">
        <v>29222315</v>
      </c>
      <c r="T1190" t="s">
        <v>3935</v>
      </c>
      <c r="U1190" t="s">
        <v>180</v>
      </c>
      <c r="V1190" s="2">
        <v>43604</v>
      </c>
      <c r="W1190" t="s">
        <v>8282</v>
      </c>
      <c r="X1190">
        <v>5856228505</v>
      </c>
      <c r="Y1190" t="s">
        <v>186</v>
      </c>
      <c r="Z1190" t="s">
        <v>282</v>
      </c>
      <c r="AA1190">
        <v>2019</v>
      </c>
      <c r="AB1190">
        <v>2019</v>
      </c>
      <c r="AC1190" t="s">
        <v>1950</v>
      </c>
      <c r="AD1190" t="s">
        <v>185</v>
      </c>
      <c r="AE1190" t="s">
        <v>960</v>
      </c>
      <c r="AS1190">
        <v>3.07</v>
      </c>
      <c r="AT1190" t="s">
        <v>188</v>
      </c>
      <c r="AU1190" t="s">
        <v>189</v>
      </c>
      <c r="AV1190" t="s">
        <v>190</v>
      </c>
      <c r="AW1190" t="s">
        <v>191</v>
      </c>
      <c r="AX1190" t="s">
        <v>8283</v>
      </c>
      <c r="BM1190" t="s">
        <v>8284</v>
      </c>
      <c r="BN1190" t="s">
        <v>193</v>
      </c>
      <c r="BP1190" t="s">
        <v>194</v>
      </c>
      <c r="BQ1190" t="s">
        <v>195</v>
      </c>
      <c r="BS1190">
        <v>14627</v>
      </c>
      <c r="BT1190" t="s">
        <v>196</v>
      </c>
      <c r="BU1190">
        <v>5857528268</v>
      </c>
      <c r="CM1190" t="s">
        <v>8285</v>
      </c>
      <c r="CP1190" t="s">
        <v>194</v>
      </c>
      <c r="CQ1190" t="s">
        <v>195</v>
      </c>
      <c r="CS1190">
        <v>14611</v>
      </c>
      <c r="CT1190" t="s">
        <v>196</v>
      </c>
      <c r="CU1190">
        <v>5852785481</v>
      </c>
    </row>
    <row r="1191" spans="1:151" x14ac:dyDescent="0.2">
      <c r="A1191">
        <v>19443</v>
      </c>
      <c r="B1191" t="s">
        <v>8279</v>
      </c>
      <c r="C1191" t="s">
        <v>8280</v>
      </c>
      <c r="E1191" t="s">
        <v>8281</v>
      </c>
      <c r="F1191" t="s">
        <v>171</v>
      </c>
      <c r="G1191" t="s">
        <v>172</v>
      </c>
      <c r="H1191" s="1">
        <v>35614</v>
      </c>
      <c r="I1191" t="s">
        <v>221</v>
      </c>
      <c r="K1191" t="s">
        <v>1024</v>
      </c>
      <c r="M1191" t="s">
        <v>176</v>
      </c>
      <c r="N1191">
        <v>2017</v>
      </c>
      <c r="O1191" t="s">
        <v>177</v>
      </c>
      <c r="P1191" t="s">
        <v>363</v>
      </c>
      <c r="Q1191" t="s">
        <v>172</v>
      </c>
      <c r="S1191">
        <v>29222315</v>
      </c>
      <c r="T1191" t="s">
        <v>3935</v>
      </c>
      <c r="U1191" t="s">
        <v>180</v>
      </c>
      <c r="V1191" s="2">
        <v>43604</v>
      </c>
      <c r="W1191" t="s">
        <v>8282</v>
      </c>
      <c r="X1191">
        <v>5856228505</v>
      </c>
      <c r="Y1191" t="s">
        <v>186</v>
      </c>
      <c r="Z1191" t="s">
        <v>282</v>
      </c>
      <c r="AA1191">
        <v>2019</v>
      </c>
      <c r="AB1191">
        <v>2019</v>
      </c>
      <c r="AC1191" t="s">
        <v>1950</v>
      </c>
      <c r="AD1191" t="s">
        <v>185</v>
      </c>
      <c r="AE1191" t="s">
        <v>960</v>
      </c>
      <c r="AS1191">
        <v>3.07</v>
      </c>
      <c r="AT1191" t="s">
        <v>188</v>
      </c>
      <c r="AU1191" t="s">
        <v>189</v>
      </c>
      <c r="AV1191" t="s">
        <v>190</v>
      </c>
      <c r="AW1191" t="s">
        <v>191</v>
      </c>
      <c r="AX1191" t="s">
        <v>8283</v>
      </c>
      <c r="BM1191" t="s">
        <v>8284</v>
      </c>
      <c r="BN1191" t="s">
        <v>193</v>
      </c>
      <c r="BP1191" t="s">
        <v>194</v>
      </c>
      <c r="BQ1191" t="s">
        <v>195</v>
      </c>
      <c r="BS1191">
        <v>14627</v>
      </c>
      <c r="BT1191" t="s">
        <v>196</v>
      </c>
      <c r="BU1191">
        <v>5857528268</v>
      </c>
      <c r="CM1191" t="s">
        <v>8285</v>
      </c>
      <c r="CP1191" t="s">
        <v>194</v>
      </c>
      <c r="CQ1191" t="s">
        <v>195</v>
      </c>
      <c r="CS1191">
        <v>14611</v>
      </c>
      <c r="CT1191" t="s">
        <v>196</v>
      </c>
      <c r="CU1191">
        <v>5852785481</v>
      </c>
    </row>
    <row r="1192" spans="1:151" x14ac:dyDescent="0.2">
      <c r="A1192">
        <v>23196</v>
      </c>
      <c r="B1192" t="s">
        <v>8279</v>
      </c>
      <c r="C1192" t="s">
        <v>8280</v>
      </c>
      <c r="E1192" t="s">
        <v>8281</v>
      </c>
      <c r="F1192" t="s">
        <v>171</v>
      </c>
      <c r="G1192" t="s">
        <v>172</v>
      </c>
      <c r="H1192" s="1">
        <v>35614</v>
      </c>
      <c r="I1192" t="s">
        <v>221</v>
      </c>
      <c r="K1192" t="s">
        <v>867</v>
      </c>
      <c r="L1192" t="s">
        <v>868</v>
      </c>
      <c r="M1192" t="s">
        <v>224</v>
      </c>
      <c r="N1192">
        <v>2017</v>
      </c>
      <c r="O1192" t="s">
        <v>441</v>
      </c>
      <c r="P1192" t="s">
        <v>178</v>
      </c>
      <c r="Q1192" t="s">
        <v>172</v>
      </c>
      <c r="S1192">
        <v>29222315</v>
      </c>
      <c r="T1192" t="s">
        <v>3935</v>
      </c>
      <c r="U1192" t="s">
        <v>180</v>
      </c>
      <c r="V1192" s="2">
        <v>43604</v>
      </c>
      <c r="W1192" t="s">
        <v>8282</v>
      </c>
      <c r="X1192">
        <v>5856228505</v>
      </c>
      <c r="Y1192" t="s">
        <v>186</v>
      </c>
      <c r="Z1192" t="s">
        <v>282</v>
      </c>
      <c r="AA1192">
        <v>2019</v>
      </c>
      <c r="AB1192">
        <v>2019</v>
      </c>
      <c r="AC1192" t="s">
        <v>1950</v>
      </c>
      <c r="AD1192" t="s">
        <v>185</v>
      </c>
      <c r="AE1192" t="s">
        <v>960</v>
      </c>
      <c r="AS1192">
        <v>3.07</v>
      </c>
      <c r="AT1192" t="s">
        <v>188</v>
      </c>
      <c r="AU1192" t="s">
        <v>189</v>
      </c>
      <c r="AV1192" t="s">
        <v>190</v>
      </c>
      <c r="AW1192" t="s">
        <v>191</v>
      </c>
      <c r="AX1192" t="s">
        <v>8283</v>
      </c>
      <c r="BM1192" t="s">
        <v>8284</v>
      </c>
      <c r="BN1192" t="s">
        <v>193</v>
      </c>
      <c r="BP1192" t="s">
        <v>194</v>
      </c>
      <c r="BQ1192" t="s">
        <v>195</v>
      </c>
      <c r="BS1192">
        <v>14627</v>
      </c>
      <c r="BT1192" t="s">
        <v>196</v>
      </c>
      <c r="BU1192">
        <v>5857528268</v>
      </c>
      <c r="CM1192" t="s">
        <v>8285</v>
      </c>
      <c r="CP1192" t="s">
        <v>194</v>
      </c>
      <c r="CQ1192" t="s">
        <v>195</v>
      </c>
      <c r="CS1192">
        <v>14611</v>
      </c>
      <c r="CT1192" t="s">
        <v>196</v>
      </c>
      <c r="CU1192">
        <v>5852785481</v>
      </c>
    </row>
    <row r="1193" spans="1:151" x14ac:dyDescent="0.2">
      <c r="A1193">
        <v>27717</v>
      </c>
      <c r="B1193" t="s">
        <v>6309</v>
      </c>
      <c r="C1193" t="s">
        <v>8286</v>
      </c>
      <c r="E1193" t="s">
        <v>8287</v>
      </c>
      <c r="F1193" t="s">
        <v>8288</v>
      </c>
      <c r="G1193" t="s">
        <v>172</v>
      </c>
      <c r="H1193" s="1">
        <v>36556</v>
      </c>
      <c r="I1193" t="s">
        <v>173</v>
      </c>
      <c r="K1193" t="s">
        <v>1078</v>
      </c>
      <c r="L1193" t="s">
        <v>1643</v>
      </c>
      <c r="M1193" t="s">
        <v>224</v>
      </c>
      <c r="N1193">
        <v>2019</v>
      </c>
      <c r="O1193" t="s">
        <v>279</v>
      </c>
      <c r="P1193" t="s">
        <v>178</v>
      </c>
      <c r="Q1193" t="s">
        <v>172</v>
      </c>
      <c r="S1193">
        <v>30672314</v>
      </c>
      <c r="T1193" t="s">
        <v>196</v>
      </c>
      <c r="W1193" t="s">
        <v>8289</v>
      </c>
      <c r="X1193">
        <v>3155734913</v>
      </c>
      <c r="Y1193" t="s">
        <v>186</v>
      </c>
      <c r="Z1193" t="s">
        <v>282</v>
      </c>
      <c r="AA1193">
        <v>2021</v>
      </c>
      <c r="AB1193">
        <v>2021</v>
      </c>
      <c r="AC1193" t="s">
        <v>209</v>
      </c>
      <c r="AD1193" t="s">
        <v>172</v>
      </c>
      <c r="AS1193">
        <v>3.56</v>
      </c>
      <c r="AT1193" t="s">
        <v>188</v>
      </c>
      <c r="AU1193" t="s">
        <v>189</v>
      </c>
      <c r="AV1193" t="s">
        <v>190</v>
      </c>
      <c r="AW1193" t="s">
        <v>264</v>
      </c>
      <c r="BM1193" t="s">
        <v>8290</v>
      </c>
      <c r="BN1193" t="s">
        <v>193</v>
      </c>
      <c r="BP1193" t="s">
        <v>194</v>
      </c>
      <c r="BQ1193" t="s">
        <v>195</v>
      </c>
      <c r="BS1193">
        <v>14627</v>
      </c>
      <c r="BT1193" t="s">
        <v>196</v>
      </c>
      <c r="BU1193">
        <v>3157416103</v>
      </c>
      <c r="BZ1193" t="s">
        <v>8291</v>
      </c>
      <c r="CC1193" t="s">
        <v>8292</v>
      </c>
      <c r="CD1193" t="s">
        <v>195</v>
      </c>
      <c r="CF1193">
        <v>14516</v>
      </c>
      <c r="CG1193" t="s">
        <v>196</v>
      </c>
      <c r="CH1193">
        <v>3157416103</v>
      </c>
      <c r="CM1193" t="s">
        <v>8293</v>
      </c>
      <c r="CP1193" t="s">
        <v>194</v>
      </c>
      <c r="CQ1193" t="s">
        <v>195</v>
      </c>
      <c r="CS1193">
        <v>14620</v>
      </c>
      <c r="CT1193" t="s">
        <v>196</v>
      </c>
      <c r="CU1193">
        <v>3157416103</v>
      </c>
      <c r="ED1193" t="s">
        <v>195</v>
      </c>
      <c r="EG1193" t="s">
        <v>196</v>
      </c>
      <c r="EH1193">
        <v>3157416103</v>
      </c>
      <c r="EM1193" t="s">
        <v>8291</v>
      </c>
      <c r="EP1193" t="s">
        <v>8292</v>
      </c>
      <c r="EQ1193" t="s">
        <v>195</v>
      </c>
      <c r="ES1193">
        <v>14516</v>
      </c>
      <c r="ET1193" t="s">
        <v>196</v>
      </c>
      <c r="EU1193">
        <v>3157416103</v>
      </c>
    </row>
    <row r="1194" spans="1:151" x14ac:dyDescent="0.2">
      <c r="A1194">
        <v>46645</v>
      </c>
      <c r="B1194" t="s">
        <v>8294</v>
      </c>
      <c r="C1194" t="s">
        <v>8295</v>
      </c>
      <c r="D1194" t="s">
        <v>201</v>
      </c>
      <c r="E1194" t="s">
        <v>1213</v>
      </c>
      <c r="F1194" t="s">
        <v>171</v>
      </c>
      <c r="G1194" t="str">
        <f>"0"</f>
        <v>0</v>
      </c>
      <c r="H1194" s="1">
        <v>35374</v>
      </c>
      <c r="I1194" t="s">
        <v>173</v>
      </c>
      <c r="K1194" t="s">
        <v>687</v>
      </c>
      <c r="L1194" t="s">
        <v>8296</v>
      </c>
      <c r="M1194" t="s">
        <v>224</v>
      </c>
      <c r="N1194">
        <v>2025</v>
      </c>
      <c r="O1194" t="s">
        <v>528</v>
      </c>
      <c r="P1194" t="s">
        <v>178</v>
      </c>
      <c r="Q1194" t="s">
        <v>172</v>
      </c>
      <c r="R1194" t="s">
        <v>510</v>
      </c>
      <c r="S1194">
        <v>31828413</v>
      </c>
      <c r="BM1194" t="s">
        <v>2223</v>
      </c>
    </row>
    <row r="1195" spans="1:151" x14ac:dyDescent="0.2">
      <c r="A1195">
        <v>26023</v>
      </c>
      <c r="B1195" t="s">
        <v>8297</v>
      </c>
      <c r="C1195" t="s">
        <v>8298</v>
      </c>
      <c r="D1195" t="s">
        <v>1920</v>
      </c>
      <c r="E1195" t="s">
        <v>8299</v>
      </c>
      <c r="F1195" t="s">
        <v>171</v>
      </c>
      <c r="G1195" t="s">
        <v>172</v>
      </c>
      <c r="H1195" s="1">
        <v>36020</v>
      </c>
      <c r="I1195" t="s">
        <v>173</v>
      </c>
      <c r="K1195" t="s">
        <v>8300</v>
      </c>
      <c r="L1195" t="s">
        <v>820</v>
      </c>
      <c r="M1195" t="s">
        <v>176</v>
      </c>
      <c r="N1195">
        <v>2019</v>
      </c>
      <c r="O1195" t="s">
        <v>482</v>
      </c>
      <c r="P1195" t="s">
        <v>178</v>
      </c>
      <c r="Q1195" t="s">
        <v>172</v>
      </c>
      <c r="S1195">
        <v>29834198</v>
      </c>
      <c r="T1195" t="s">
        <v>196</v>
      </c>
      <c r="W1195" t="s">
        <v>8301</v>
      </c>
      <c r="X1195">
        <v>8023186040</v>
      </c>
      <c r="Y1195" t="s">
        <v>186</v>
      </c>
      <c r="Z1195" t="s">
        <v>183</v>
      </c>
      <c r="AA1195">
        <v>2020</v>
      </c>
      <c r="AB1195">
        <v>2020</v>
      </c>
      <c r="AC1195" t="s">
        <v>1092</v>
      </c>
      <c r="AD1195" t="s">
        <v>172</v>
      </c>
      <c r="AS1195">
        <v>3.67</v>
      </c>
      <c r="AT1195" t="s">
        <v>188</v>
      </c>
      <c r="AU1195" t="s">
        <v>189</v>
      </c>
      <c r="AV1195" t="s">
        <v>190</v>
      </c>
      <c r="AW1195" t="s">
        <v>264</v>
      </c>
      <c r="BM1195" t="s">
        <v>8302</v>
      </c>
      <c r="BN1195" t="s">
        <v>193</v>
      </c>
      <c r="BP1195" t="s">
        <v>194</v>
      </c>
      <c r="BQ1195" t="s">
        <v>195</v>
      </c>
      <c r="BS1195">
        <v>14627</v>
      </c>
      <c r="BT1195" t="s">
        <v>196</v>
      </c>
      <c r="BU1195">
        <v>5185721753</v>
      </c>
      <c r="BZ1195" t="s">
        <v>8303</v>
      </c>
      <c r="CC1195" t="s">
        <v>4266</v>
      </c>
      <c r="CD1195" t="s">
        <v>195</v>
      </c>
      <c r="CF1195">
        <v>12928</v>
      </c>
      <c r="CG1195" t="s">
        <v>196</v>
      </c>
      <c r="CH1195">
        <v>5185973100</v>
      </c>
      <c r="CM1195" t="s">
        <v>215</v>
      </c>
      <c r="CP1195" t="s">
        <v>194</v>
      </c>
      <c r="CQ1195" t="s">
        <v>195</v>
      </c>
      <c r="CS1195">
        <v>14611</v>
      </c>
      <c r="CT1195" t="s">
        <v>196</v>
      </c>
      <c r="CU1195">
        <v>5185721753</v>
      </c>
      <c r="ED1195" t="s">
        <v>195</v>
      </c>
      <c r="EG1195" t="s">
        <v>196</v>
      </c>
      <c r="EH1195">
        <v>5185973100</v>
      </c>
      <c r="EM1195" t="s">
        <v>8303</v>
      </c>
      <c r="EP1195" t="s">
        <v>4266</v>
      </c>
      <c r="EQ1195" t="s">
        <v>195</v>
      </c>
      <c r="ES1195">
        <v>12928</v>
      </c>
      <c r="ET1195" t="s">
        <v>196</v>
      </c>
      <c r="EU1195">
        <v>5185973100</v>
      </c>
    </row>
    <row r="1196" spans="1:151" x14ac:dyDescent="0.2">
      <c r="A1196">
        <v>38258</v>
      </c>
      <c r="B1196" t="s">
        <v>1728</v>
      </c>
      <c r="C1196" t="s">
        <v>8304</v>
      </c>
      <c r="D1196" t="s">
        <v>1562</v>
      </c>
      <c r="E1196" t="s">
        <v>8305</v>
      </c>
      <c r="F1196" t="s">
        <v>171</v>
      </c>
      <c r="G1196" t="str">
        <f>"0"</f>
        <v>0</v>
      </c>
      <c r="H1196" s="1">
        <v>37817</v>
      </c>
      <c r="I1196" t="s">
        <v>221</v>
      </c>
      <c r="K1196" t="s">
        <v>222</v>
      </c>
      <c r="L1196" t="s">
        <v>223</v>
      </c>
      <c r="M1196" t="s">
        <v>224</v>
      </c>
      <c r="N1196">
        <v>2023</v>
      </c>
      <c r="O1196" t="s">
        <v>597</v>
      </c>
      <c r="P1196" t="s">
        <v>178</v>
      </c>
      <c r="Q1196" t="s">
        <v>172</v>
      </c>
      <c r="S1196">
        <v>32104639</v>
      </c>
      <c r="T1196" t="s">
        <v>226</v>
      </c>
      <c r="Y1196" t="str">
        <f>"01AS"</f>
        <v>01AS</v>
      </c>
      <c r="Z1196" t="s">
        <v>227</v>
      </c>
      <c r="AA1196" t="s">
        <v>320</v>
      </c>
      <c r="AB1196" t="s">
        <v>321</v>
      </c>
      <c r="AC1196" t="s">
        <v>1237</v>
      </c>
      <c r="AD1196" t="s">
        <v>185</v>
      </c>
      <c r="AE1196" t="s">
        <v>1693</v>
      </c>
      <c r="AS1196">
        <v>3.03</v>
      </c>
      <c r="AU1196" t="s">
        <v>472</v>
      </c>
      <c r="AV1196" t="s">
        <v>473</v>
      </c>
      <c r="AW1196" t="s">
        <v>264</v>
      </c>
      <c r="BO1196" t="s">
        <v>8306</v>
      </c>
      <c r="BQ1196" t="s">
        <v>195</v>
      </c>
      <c r="BZ1196" t="s">
        <v>266</v>
      </c>
      <c r="CB1196" t="s">
        <v>267</v>
      </c>
      <c r="CD1196" t="s">
        <v>195</v>
      </c>
      <c r="CF1196">
        <v>14627</v>
      </c>
      <c r="CG1196" t="s">
        <v>244</v>
      </c>
      <c r="CM1196" t="s">
        <v>8307</v>
      </c>
      <c r="CO1196" t="s">
        <v>8306</v>
      </c>
      <c r="CP1196" t="s">
        <v>8308</v>
      </c>
      <c r="CQ1196" t="s">
        <v>247</v>
      </c>
      <c r="CS1196" t="s">
        <v>8309</v>
      </c>
      <c r="CT1196" t="s">
        <v>244</v>
      </c>
      <c r="CU1196" t="s">
        <v>8310</v>
      </c>
    </row>
    <row r="1197" spans="1:151" x14ac:dyDescent="0.2">
      <c r="A1197">
        <v>25570</v>
      </c>
      <c r="B1197" t="s">
        <v>532</v>
      </c>
      <c r="C1197" t="s">
        <v>8311</v>
      </c>
      <c r="D1197" t="s">
        <v>1436</v>
      </c>
      <c r="E1197" t="s">
        <v>8312</v>
      </c>
      <c r="F1197" t="s">
        <v>8313</v>
      </c>
      <c r="G1197" t="s">
        <v>172</v>
      </c>
      <c r="H1197" s="1">
        <v>35809</v>
      </c>
      <c r="I1197" t="s">
        <v>221</v>
      </c>
      <c r="K1197" t="s">
        <v>1078</v>
      </c>
      <c r="L1197" t="s">
        <v>1025</v>
      </c>
      <c r="M1197" t="s">
        <v>224</v>
      </c>
      <c r="N1197">
        <v>2018</v>
      </c>
      <c r="O1197" t="s">
        <v>354</v>
      </c>
      <c r="P1197" t="s">
        <v>178</v>
      </c>
      <c r="Q1197" t="s">
        <v>172</v>
      </c>
      <c r="S1197">
        <v>29892846</v>
      </c>
      <c r="T1197" t="s">
        <v>196</v>
      </c>
      <c r="W1197" t="s">
        <v>8314</v>
      </c>
      <c r="X1197">
        <v>5857355158</v>
      </c>
      <c r="Y1197" t="s">
        <v>186</v>
      </c>
      <c r="Z1197" t="s">
        <v>282</v>
      </c>
      <c r="AA1197">
        <v>2020</v>
      </c>
      <c r="AB1197">
        <v>2020</v>
      </c>
      <c r="AC1197" t="s">
        <v>396</v>
      </c>
      <c r="AD1197" t="s">
        <v>185</v>
      </c>
      <c r="AM1197" t="s">
        <v>1068</v>
      </c>
      <c r="AN1197" t="s">
        <v>886</v>
      </c>
      <c r="AS1197">
        <v>3.57</v>
      </c>
      <c r="AT1197" t="s">
        <v>188</v>
      </c>
      <c r="AU1197" t="s">
        <v>189</v>
      </c>
      <c r="AV1197" t="s">
        <v>190</v>
      </c>
      <c r="AW1197" t="s">
        <v>264</v>
      </c>
      <c r="BM1197" t="s">
        <v>8315</v>
      </c>
      <c r="BN1197" t="s">
        <v>193</v>
      </c>
      <c r="BP1197" t="s">
        <v>194</v>
      </c>
      <c r="BQ1197" t="s">
        <v>195</v>
      </c>
      <c r="BS1197">
        <v>14627</v>
      </c>
      <c r="BT1197" t="s">
        <v>196</v>
      </c>
      <c r="BU1197">
        <v>5859936417</v>
      </c>
      <c r="BZ1197" t="s">
        <v>8316</v>
      </c>
      <c r="CC1197" t="s">
        <v>8317</v>
      </c>
      <c r="CD1197" t="s">
        <v>195</v>
      </c>
      <c r="CF1197">
        <v>14036</v>
      </c>
      <c r="CG1197" t="s">
        <v>196</v>
      </c>
      <c r="CH1197">
        <v>5859936417</v>
      </c>
      <c r="CM1197" t="s">
        <v>3330</v>
      </c>
      <c r="CP1197" t="s">
        <v>194</v>
      </c>
      <c r="CQ1197" t="s">
        <v>195</v>
      </c>
      <c r="CS1197">
        <v>14627</v>
      </c>
      <c r="CT1197" t="s">
        <v>196</v>
      </c>
      <c r="CU1197">
        <v>5859936417</v>
      </c>
      <c r="ED1197" t="s">
        <v>195</v>
      </c>
      <c r="EG1197" t="s">
        <v>196</v>
      </c>
      <c r="EH1197">
        <v>5859936417</v>
      </c>
      <c r="EM1197" t="s">
        <v>8316</v>
      </c>
      <c r="EP1197" t="s">
        <v>8317</v>
      </c>
      <c r="EQ1197" t="s">
        <v>195</v>
      </c>
      <c r="ES1197">
        <v>14036</v>
      </c>
      <c r="ET1197" t="s">
        <v>196</v>
      </c>
      <c r="EU1197">
        <v>5859936417</v>
      </c>
    </row>
    <row r="1198" spans="1:151" x14ac:dyDescent="0.2">
      <c r="A1198">
        <v>10021</v>
      </c>
      <c r="B1198" t="s">
        <v>1838</v>
      </c>
      <c r="C1198" t="s">
        <v>8318</v>
      </c>
      <c r="D1198" t="s">
        <v>8319</v>
      </c>
      <c r="E1198" t="s">
        <v>8320</v>
      </c>
      <c r="F1198" t="s">
        <v>171</v>
      </c>
      <c r="G1198" t="s">
        <v>172</v>
      </c>
      <c r="H1198" s="1">
        <v>34536</v>
      </c>
      <c r="I1198" t="s">
        <v>221</v>
      </c>
      <c r="K1198" t="s">
        <v>2024</v>
      </c>
      <c r="L1198" t="s">
        <v>820</v>
      </c>
      <c r="M1198" t="s">
        <v>176</v>
      </c>
      <c r="N1198">
        <v>2015</v>
      </c>
      <c r="O1198" t="s">
        <v>1014</v>
      </c>
      <c r="P1198" t="s">
        <v>178</v>
      </c>
      <c r="Q1198" t="s">
        <v>172</v>
      </c>
      <c r="S1198">
        <v>27728833</v>
      </c>
      <c r="T1198" t="s">
        <v>196</v>
      </c>
      <c r="W1198" t="s">
        <v>8321</v>
      </c>
      <c r="X1198">
        <v>5854615128</v>
      </c>
      <c r="Y1198" t="s">
        <v>186</v>
      </c>
      <c r="Z1198" t="s">
        <v>183</v>
      </c>
      <c r="AA1198">
        <v>2016</v>
      </c>
      <c r="AB1198">
        <v>2016</v>
      </c>
      <c r="AC1198" t="s">
        <v>5200</v>
      </c>
      <c r="AD1198" t="s">
        <v>185</v>
      </c>
      <c r="AM1198" t="s">
        <v>396</v>
      </c>
      <c r="AS1198">
        <v>3.54</v>
      </c>
      <c r="AT1198" t="s">
        <v>188</v>
      </c>
      <c r="AU1198" t="s">
        <v>189</v>
      </c>
      <c r="AV1198" t="s">
        <v>190</v>
      </c>
      <c r="AW1198" t="s">
        <v>264</v>
      </c>
      <c r="BM1198" t="s">
        <v>8322</v>
      </c>
      <c r="BN1198" t="s">
        <v>487</v>
      </c>
      <c r="BP1198" t="s">
        <v>194</v>
      </c>
      <c r="BQ1198" t="s">
        <v>195</v>
      </c>
      <c r="BS1198">
        <v>14627</v>
      </c>
      <c r="BT1198" t="s">
        <v>196</v>
      </c>
      <c r="BU1198">
        <v>5853054903</v>
      </c>
      <c r="BZ1198" t="s">
        <v>8323</v>
      </c>
      <c r="CC1198" t="s">
        <v>194</v>
      </c>
      <c r="CD1198" t="s">
        <v>195</v>
      </c>
      <c r="CF1198">
        <v>146181506</v>
      </c>
      <c r="CG1198" t="s">
        <v>196</v>
      </c>
      <c r="CH1198">
        <v>5853054903</v>
      </c>
      <c r="CM1198" t="s">
        <v>8324</v>
      </c>
      <c r="CP1198" t="s">
        <v>194</v>
      </c>
      <c r="CQ1198" t="s">
        <v>195</v>
      </c>
      <c r="CS1198">
        <v>14611</v>
      </c>
      <c r="CT1198" t="s">
        <v>196</v>
      </c>
      <c r="CU1198">
        <v>5853054903</v>
      </c>
      <c r="EM1198" t="s">
        <v>8323</v>
      </c>
      <c r="EP1198" t="s">
        <v>194</v>
      </c>
      <c r="EQ1198" t="s">
        <v>195</v>
      </c>
      <c r="ES1198">
        <v>146181506</v>
      </c>
      <c r="ET1198" t="s">
        <v>196</v>
      </c>
      <c r="EU1198">
        <v>5853054903</v>
      </c>
    </row>
    <row r="1199" spans="1:151" x14ac:dyDescent="0.2">
      <c r="A1199">
        <v>10246</v>
      </c>
      <c r="B1199" t="s">
        <v>5741</v>
      </c>
      <c r="C1199" t="s">
        <v>8325</v>
      </c>
      <c r="D1199" t="s">
        <v>622</v>
      </c>
      <c r="E1199" t="s">
        <v>8326</v>
      </c>
      <c r="F1199" t="s">
        <v>171</v>
      </c>
      <c r="G1199" t="s">
        <v>172</v>
      </c>
      <c r="H1199" s="1">
        <v>34404</v>
      </c>
      <c r="I1199" t="s">
        <v>221</v>
      </c>
      <c r="K1199" t="s">
        <v>8327</v>
      </c>
      <c r="L1199" t="s">
        <v>3070</v>
      </c>
      <c r="M1199" t="s">
        <v>176</v>
      </c>
      <c r="N1199">
        <v>2015</v>
      </c>
      <c r="O1199" t="s">
        <v>1014</v>
      </c>
      <c r="P1199" t="s">
        <v>178</v>
      </c>
      <c r="Q1199" t="s">
        <v>172</v>
      </c>
      <c r="R1199" t="s">
        <v>510</v>
      </c>
      <c r="S1199">
        <v>27712603</v>
      </c>
      <c r="BM1199" t="s">
        <v>8328</v>
      </c>
    </row>
    <row r="1200" spans="1:151" x14ac:dyDescent="0.2">
      <c r="A1200">
        <v>13139</v>
      </c>
      <c r="B1200" t="s">
        <v>4365</v>
      </c>
      <c r="C1200" t="s">
        <v>8329</v>
      </c>
      <c r="D1200" t="s">
        <v>622</v>
      </c>
      <c r="E1200" t="s">
        <v>8330</v>
      </c>
      <c r="F1200" t="s">
        <v>8331</v>
      </c>
      <c r="G1200" t="s">
        <v>172</v>
      </c>
      <c r="H1200" s="1">
        <v>34329</v>
      </c>
      <c r="I1200" t="s">
        <v>221</v>
      </c>
      <c r="K1200" t="s">
        <v>1078</v>
      </c>
      <c r="L1200" t="s">
        <v>1047</v>
      </c>
      <c r="M1200" t="s">
        <v>224</v>
      </c>
      <c r="N1200">
        <v>2015</v>
      </c>
      <c r="O1200" t="s">
        <v>692</v>
      </c>
      <c r="P1200" t="s">
        <v>178</v>
      </c>
      <c r="Q1200" t="s">
        <v>172</v>
      </c>
      <c r="S1200">
        <v>27724118</v>
      </c>
      <c r="T1200" t="s">
        <v>196</v>
      </c>
      <c r="W1200" t="s">
        <v>8332</v>
      </c>
      <c r="X1200">
        <v>5857046694</v>
      </c>
      <c r="Y1200" t="s">
        <v>3079</v>
      </c>
      <c r="Z1200" t="s">
        <v>3080</v>
      </c>
      <c r="AA1200">
        <v>2020</v>
      </c>
      <c r="AB1200">
        <v>2020</v>
      </c>
      <c r="AC1200" t="s">
        <v>3081</v>
      </c>
      <c r="AD1200" t="s">
        <v>172</v>
      </c>
      <c r="AS1200">
        <v>3.97</v>
      </c>
      <c r="AT1200" t="s">
        <v>188</v>
      </c>
      <c r="AU1200" t="s">
        <v>189</v>
      </c>
      <c r="AV1200" t="s">
        <v>190</v>
      </c>
      <c r="AW1200" t="s">
        <v>264</v>
      </c>
      <c r="BM1200" t="s">
        <v>8333</v>
      </c>
      <c r="BN1200" t="s">
        <v>3083</v>
      </c>
      <c r="BP1200" t="s">
        <v>194</v>
      </c>
      <c r="BQ1200" t="s">
        <v>195</v>
      </c>
      <c r="BS1200">
        <v>14642</v>
      </c>
      <c r="BT1200" t="s">
        <v>196</v>
      </c>
      <c r="BU1200">
        <v>5854023723</v>
      </c>
      <c r="BZ1200" t="s">
        <v>8334</v>
      </c>
      <c r="CC1200" t="s">
        <v>194</v>
      </c>
      <c r="CD1200" t="s">
        <v>195</v>
      </c>
      <c r="CF1200">
        <v>14620</v>
      </c>
      <c r="CG1200" t="s">
        <v>196</v>
      </c>
      <c r="CH1200">
        <v>5854023723</v>
      </c>
      <c r="CM1200" t="s">
        <v>8334</v>
      </c>
      <c r="CP1200" t="s">
        <v>194</v>
      </c>
      <c r="CQ1200" t="s">
        <v>195</v>
      </c>
      <c r="CS1200">
        <v>14620</v>
      </c>
      <c r="CT1200" t="s">
        <v>196</v>
      </c>
      <c r="DM1200" t="s">
        <v>8335</v>
      </c>
      <c r="DP1200" t="s">
        <v>1401</v>
      </c>
      <c r="DQ1200" t="s">
        <v>195</v>
      </c>
      <c r="DS1200">
        <v>14534</v>
      </c>
      <c r="DT1200" t="s">
        <v>226</v>
      </c>
      <c r="DU1200" t="s">
        <v>8336</v>
      </c>
      <c r="DW1200" t="s">
        <v>8337</v>
      </c>
      <c r="DX1200" t="s">
        <v>8338</v>
      </c>
      <c r="DY1200" t="s">
        <v>1605</v>
      </c>
      <c r="ED1200" t="s">
        <v>195</v>
      </c>
      <c r="EG1200" t="s">
        <v>196</v>
      </c>
      <c r="EH1200">
        <v>5854023723</v>
      </c>
      <c r="EM1200" t="s">
        <v>8334</v>
      </c>
      <c r="EP1200" t="s">
        <v>194</v>
      </c>
      <c r="EQ1200" t="s">
        <v>195</v>
      </c>
      <c r="ES1200">
        <v>14620</v>
      </c>
      <c r="ET1200" t="s">
        <v>196</v>
      </c>
      <c r="EU1200">
        <v>5854023723</v>
      </c>
    </row>
    <row r="1201" spans="1:151" x14ac:dyDescent="0.2">
      <c r="A1201">
        <v>45695</v>
      </c>
      <c r="B1201" t="s">
        <v>8339</v>
      </c>
      <c r="C1201" t="s">
        <v>8340</v>
      </c>
      <c r="D1201" t="s">
        <v>654</v>
      </c>
      <c r="E1201" t="s">
        <v>8341</v>
      </c>
      <c r="F1201" t="s">
        <v>171</v>
      </c>
      <c r="I1201" t="s">
        <v>1619</v>
      </c>
      <c r="K1201" t="s">
        <v>1705</v>
      </c>
      <c r="L1201" t="s">
        <v>7716</v>
      </c>
      <c r="M1201" t="s">
        <v>224</v>
      </c>
      <c r="N1201">
        <v>2025</v>
      </c>
      <c r="O1201" t="s">
        <v>528</v>
      </c>
      <c r="P1201" t="s">
        <v>363</v>
      </c>
      <c r="Q1201" t="s">
        <v>185</v>
      </c>
      <c r="BM1201" t="s">
        <v>8342</v>
      </c>
      <c r="BP1201" t="s">
        <v>8343</v>
      </c>
      <c r="BQ1201" t="s">
        <v>2314</v>
      </c>
      <c r="BS1201">
        <v>81506</v>
      </c>
      <c r="BT1201" t="s">
        <v>226</v>
      </c>
      <c r="BU1201">
        <v>9703099711</v>
      </c>
    </row>
    <row r="1202" spans="1:151" x14ac:dyDescent="0.2">
      <c r="A1202">
        <v>11424</v>
      </c>
      <c r="B1202" t="s">
        <v>3668</v>
      </c>
      <c r="C1202" t="s">
        <v>201</v>
      </c>
      <c r="E1202" t="s">
        <v>8344</v>
      </c>
      <c r="F1202" t="s">
        <v>171</v>
      </c>
      <c r="G1202" t="s">
        <v>172</v>
      </c>
      <c r="H1202" s="1">
        <v>34146</v>
      </c>
      <c r="I1202" t="s">
        <v>173</v>
      </c>
      <c r="K1202" t="s">
        <v>5454</v>
      </c>
      <c r="L1202" t="s">
        <v>305</v>
      </c>
      <c r="M1202" t="s">
        <v>1164</v>
      </c>
      <c r="N1202">
        <v>2014</v>
      </c>
      <c r="O1202" t="s">
        <v>8345</v>
      </c>
      <c r="P1202" t="s">
        <v>178</v>
      </c>
      <c r="Q1202" t="s">
        <v>172</v>
      </c>
      <c r="S1202">
        <v>27814864</v>
      </c>
      <c r="T1202" t="s">
        <v>179</v>
      </c>
      <c r="U1202" t="s">
        <v>180</v>
      </c>
      <c r="V1202" s="2">
        <v>42505</v>
      </c>
      <c r="W1202" t="s">
        <v>8346</v>
      </c>
      <c r="X1202" t="s">
        <v>8347</v>
      </c>
      <c r="Y1202" t="s">
        <v>186</v>
      </c>
      <c r="Z1202" t="s">
        <v>282</v>
      </c>
      <c r="AA1202">
        <v>2016</v>
      </c>
      <c r="AB1202">
        <v>2016</v>
      </c>
      <c r="AC1202" t="s">
        <v>187</v>
      </c>
      <c r="AD1202" t="s">
        <v>185</v>
      </c>
      <c r="AE1202" t="s">
        <v>396</v>
      </c>
      <c r="AS1202">
        <v>3.34</v>
      </c>
      <c r="AT1202" t="s">
        <v>188</v>
      </c>
      <c r="AU1202" t="s">
        <v>189</v>
      </c>
      <c r="AV1202" t="s">
        <v>190</v>
      </c>
      <c r="AW1202" t="s">
        <v>191</v>
      </c>
      <c r="BM1202" t="s">
        <v>8348</v>
      </c>
      <c r="BN1202" t="s">
        <v>487</v>
      </c>
      <c r="BP1202" t="s">
        <v>194</v>
      </c>
      <c r="BQ1202" t="s">
        <v>195</v>
      </c>
      <c r="BS1202">
        <v>14627</v>
      </c>
      <c r="BT1202" t="s">
        <v>196</v>
      </c>
      <c r="BU1202">
        <v>5859679776</v>
      </c>
      <c r="BZ1202" t="s">
        <v>8349</v>
      </c>
      <c r="CA1202" t="s">
        <v>8350</v>
      </c>
      <c r="CC1202" t="s">
        <v>8351</v>
      </c>
      <c r="CF1202">
        <v>110212</v>
      </c>
      <c r="CG1202" t="s">
        <v>179</v>
      </c>
      <c r="CH1202" t="s">
        <v>8352</v>
      </c>
      <c r="CM1202" t="s">
        <v>8353</v>
      </c>
      <c r="CP1202" t="s">
        <v>194</v>
      </c>
      <c r="CQ1202" t="s">
        <v>195</v>
      </c>
      <c r="CS1202">
        <v>14620</v>
      </c>
      <c r="CT1202" t="s">
        <v>196</v>
      </c>
      <c r="CU1202">
        <v>3108698115</v>
      </c>
      <c r="CZ1202" t="s">
        <v>8349</v>
      </c>
      <c r="DA1202" t="s">
        <v>8350</v>
      </c>
      <c r="DC1202" t="s">
        <v>8351</v>
      </c>
      <c r="DF1202">
        <v>110212</v>
      </c>
      <c r="DG1202" t="s">
        <v>179</v>
      </c>
      <c r="DH1202" t="s">
        <v>8352</v>
      </c>
      <c r="EM1202" t="s">
        <v>8349</v>
      </c>
      <c r="EN1202" t="s">
        <v>8350</v>
      </c>
      <c r="EP1202" t="s">
        <v>8351</v>
      </c>
      <c r="ES1202">
        <v>110212</v>
      </c>
      <c r="ET1202" t="s">
        <v>179</v>
      </c>
      <c r="EU1202" t="s">
        <v>8352</v>
      </c>
    </row>
    <row r="1203" spans="1:151" x14ac:dyDescent="0.2">
      <c r="A1203">
        <v>23804</v>
      </c>
      <c r="B1203" t="s">
        <v>4432</v>
      </c>
      <c r="C1203" t="s">
        <v>8354</v>
      </c>
      <c r="D1203" t="s">
        <v>1562</v>
      </c>
      <c r="E1203" t="s">
        <v>8355</v>
      </c>
      <c r="F1203" t="s">
        <v>171</v>
      </c>
      <c r="G1203" t="s">
        <v>172</v>
      </c>
      <c r="H1203" s="1">
        <v>35122</v>
      </c>
      <c r="I1203" t="s">
        <v>221</v>
      </c>
      <c r="K1203" t="s">
        <v>798</v>
      </c>
      <c r="L1203" t="s">
        <v>799</v>
      </c>
      <c r="M1203" t="s">
        <v>224</v>
      </c>
      <c r="N1203">
        <v>2017</v>
      </c>
      <c r="O1203" t="s">
        <v>441</v>
      </c>
      <c r="P1203" t="s">
        <v>178</v>
      </c>
      <c r="Q1203" t="s">
        <v>172</v>
      </c>
      <c r="S1203">
        <v>28840886</v>
      </c>
      <c r="T1203" t="s">
        <v>196</v>
      </c>
      <c r="W1203" t="s">
        <v>8356</v>
      </c>
      <c r="X1203">
        <v>8175457384</v>
      </c>
      <c r="Y1203" t="s">
        <v>802</v>
      </c>
      <c r="Z1203" t="s">
        <v>1583</v>
      </c>
      <c r="AA1203">
        <v>2018</v>
      </c>
      <c r="AB1203">
        <v>2018</v>
      </c>
      <c r="AC1203" t="s">
        <v>1584</v>
      </c>
      <c r="AD1203" t="s">
        <v>185</v>
      </c>
      <c r="AF1203" t="s">
        <v>186</v>
      </c>
      <c r="AG1203" t="s">
        <v>282</v>
      </c>
      <c r="AH1203">
        <v>2018</v>
      </c>
      <c r="AI1203">
        <v>2018</v>
      </c>
      <c r="AJ1203" t="s">
        <v>1950</v>
      </c>
      <c r="AK1203" t="s">
        <v>185</v>
      </c>
      <c r="AM1203" t="s">
        <v>1585</v>
      </c>
      <c r="AS1203">
        <v>3.63</v>
      </c>
      <c r="AT1203" t="s">
        <v>188</v>
      </c>
      <c r="AU1203" t="s">
        <v>189</v>
      </c>
      <c r="AV1203" t="s">
        <v>190</v>
      </c>
      <c r="AW1203" t="s">
        <v>264</v>
      </c>
      <c r="BM1203" t="s">
        <v>8357</v>
      </c>
      <c r="BP1203" t="s">
        <v>194</v>
      </c>
      <c r="BQ1203" t="s">
        <v>195</v>
      </c>
      <c r="BS1203">
        <v>14605</v>
      </c>
      <c r="BT1203" t="s">
        <v>196</v>
      </c>
      <c r="BU1203">
        <v>8176731915</v>
      </c>
      <c r="BZ1203" t="s">
        <v>8358</v>
      </c>
      <c r="CC1203" t="s">
        <v>8359</v>
      </c>
      <c r="CD1203" t="s">
        <v>344</v>
      </c>
      <c r="CF1203">
        <v>760516591</v>
      </c>
      <c r="CG1203" t="s">
        <v>196</v>
      </c>
      <c r="CH1203">
        <v>8175457384</v>
      </c>
      <c r="CM1203" t="s">
        <v>8357</v>
      </c>
      <c r="CP1203" t="s">
        <v>194</v>
      </c>
      <c r="CQ1203" t="s">
        <v>195</v>
      </c>
      <c r="CS1203">
        <v>14605</v>
      </c>
      <c r="CT1203" t="s">
        <v>196</v>
      </c>
      <c r="CU1203">
        <v>8176731915</v>
      </c>
      <c r="ED1203" t="s">
        <v>344</v>
      </c>
      <c r="EG1203" t="s">
        <v>196</v>
      </c>
      <c r="EH1203">
        <v>8175457384</v>
      </c>
      <c r="EM1203" t="s">
        <v>8358</v>
      </c>
      <c r="EP1203" t="s">
        <v>8359</v>
      </c>
      <c r="EQ1203" t="s">
        <v>344</v>
      </c>
      <c r="ES1203">
        <v>760516591</v>
      </c>
      <c r="ET1203" t="s">
        <v>196</v>
      </c>
      <c r="EU1203">
        <v>8175457384</v>
      </c>
    </row>
    <row r="1204" spans="1:151" x14ac:dyDescent="0.2">
      <c r="A1204">
        <v>23807</v>
      </c>
      <c r="B1204" t="s">
        <v>4432</v>
      </c>
      <c r="C1204" t="s">
        <v>8354</v>
      </c>
      <c r="D1204" t="s">
        <v>1562</v>
      </c>
      <c r="E1204" t="s">
        <v>8355</v>
      </c>
      <c r="F1204" t="s">
        <v>171</v>
      </c>
      <c r="G1204" t="s">
        <v>172</v>
      </c>
      <c r="H1204" s="1">
        <v>35122</v>
      </c>
      <c r="I1204" t="s">
        <v>221</v>
      </c>
      <c r="K1204" t="s">
        <v>798</v>
      </c>
      <c r="L1204" t="s">
        <v>799</v>
      </c>
      <c r="M1204" t="s">
        <v>224</v>
      </c>
      <c r="N1204">
        <v>2017</v>
      </c>
      <c r="O1204" t="s">
        <v>441</v>
      </c>
      <c r="P1204" t="s">
        <v>178</v>
      </c>
      <c r="Q1204" t="s">
        <v>172</v>
      </c>
      <c r="S1204">
        <v>28840886</v>
      </c>
      <c r="T1204" t="s">
        <v>196</v>
      </c>
      <c r="W1204" t="s">
        <v>8356</v>
      </c>
      <c r="X1204">
        <v>8175457384</v>
      </c>
      <c r="Y1204" t="s">
        <v>802</v>
      </c>
      <c r="Z1204" t="s">
        <v>1583</v>
      </c>
      <c r="AA1204">
        <v>2018</v>
      </c>
      <c r="AB1204">
        <v>2018</v>
      </c>
      <c r="AC1204" t="s">
        <v>1584</v>
      </c>
      <c r="AD1204" t="s">
        <v>185</v>
      </c>
      <c r="AF1204" t="s">
        <v>186</v>
      </c>
      <c r="AG1204" t="s">
        <v>282</v>
      </c>
      <c r="AH1204">
        <v>2018</v>
      </c>
      <c r="AI1204">
        <v>2018</v>
      </c>
      <c r="AJ1204" t="s">
        <v>1950</v>
      </c>
      <c r="AK1204" t="s">
        <v>185</v>
      </c>
      <c r="AM1204" t="s">
        <v>1585</v>
      </c>
      <c r="AS1204">
        <v>3.63</v>
      </c>
      <c r="AT1204" t="s">
        <v>188</v>
      </c>
      <c r="AU1204" t="s">
        <v>189</v>
      </c>
      <c r="AV1204" t="s">
        <v>190</v>
      </c>
      <c r="AW1204" t="s">
        <v>264</v>
      </c>
      <c r="BM1204" t="s">
        <v>8357</v>
      </c>
      <c r="BP1204" t="s">
        <v>194</v>
      </c>
      <c r="BQ1204" t="s">
        <v>195</v>
      </c>
      <c r="BS1204">
        <v>14605</v>
      </c>
      <c r="BT1204" t="s">
        <v>196</v>
      </c>
      <c r="BU1204">
        <v>8176731915</v>
      </c>
      <c r="BZ1204" t="s">
        <v>8358</v>
      </c>
      <c r="CC1204" t="s">
        <v>8359</v>
      </c>
      <c r="CD1204" t="s">
        <v>344</v>
      </c>
      <c r="CF1204">
        <v>760516591</v>
      </c>
      <c r="CG1204" t="s">
        <v>196</v>
      </c>
      <c r="CH1204">
        <v>8175457384</v>
      </c>
      <c r="CM1204" t="s">
        <v>8357</v>
      </c>
      <c r="CP1204" t="s">
        <v>194</v>
      </c>
      <c r="CQ1204" t="s">
        <v>195</v>
      </c>
      <c r="CS1204">
        <v>14605</v>
      </c>
      <c r="CT1204" t="s">
        <v>196</v>
      </c>
      <c r="CU1204">
        <v>8176731915</v>
      </c>
      <c r="ED1204" t="s">
        <v>344</v>
      </c>
      <c r="EG1204" t="s">
        <v>196</v>
      </c>
      <c r="EH1204">
        <v>8175457384</v>
      </c>
      <c r="EM1204" t="s">
        <v>8358</v>
      </c>
      <c r="EP1204" t="s">
        <v>8359</v>
      </c>
      <c r="EQ1204" t="s">
        <v>344</v>
      </c>
      <c r="ES1204">
        <v>760516591</v>
      </c>
      <c r="ET1204" t="s">
        <v>196</v>
      </c>
      <c r="EU1204">
        <v>8175457384</v>
      </c>
    </row>
    <row r="1205" spans="1:151" x14ac:dyDescent="0.2">
      <c r="A1205">
        <v>24112</v>
      </c>
      <c r="B1205" t="s">
        <v>8360</v>
      </c>
      <c r="C1205" t="s">
        <v>8361</v>
      </c>
      <c r="E1205" t="s">
        <v>8362</v>
      </c>
      <c r="F1205" t="s">
        <v>171</v>
      </c>
      <c r="G1205" t="s">
        <v>172</v>
      </c>
      <c r="H1205" s="1">
        <v>34913</v>
      </c>
      <c r="I1205" t="s">
        <v>173</v>
      </c>
      <c r="K1205" t="s">
        <v>6672</v>
      </c>
      <c r="L1205" t="s">
        <v>1731</v>
      </c>
      <c r="M1205" t="s">
        <v>224</v>
      </c>
      <c r="N1205">
        <v>2017</v>
      </c>
      <c r="O1205" t="s">
        <v>441</v>
      </c>
      <c r="P1205" t="s">
        <v>178</v>
      </c>
      <c r="Q1205" t="s">
        <v>172</v>
      </c>
      <c r="S1205">
        <v>27427095</v>
      </c>
      <c r="T1205" t="s">
        <v>196</v>
      </c>
      <c r="W1205" t="s">
        <v>8363</v>
      </c>
      <c r="X1205">
        <v>5855070348</v>
      </c>
      <c r="Y1205" t="s">
        <v>802</v>
      </c>
      <c r="Z1205" t="s">
        <v>1583</v>
      </c>
      <c r="AA1205">
        <v>2018</v>
      </c>
      <c r="AB1205">
        <v>2018</v>
      </c>
      <c r="AC1205" t="s">
        <v>3229</v>
      </c>
      <c r="AD1205" t="s">
        <v>185</v>
      </c>
      <c r="AS1205">
        <v>3.61</v>
      </c>
      <c r="AT1205" t="s">
        <v>188</v>
      </c>
      <c r="AU1205" t="s">
        <v>189</v>
      </c>
      <c r="AV1205" t="s">
        <v>190</v>
      </c>
      <c r="AW1205" t="s">
        <v>264</v>
      </c>
      <c r="BM1205" t="s">
        <v>8364</v>
      </c>
      <c r="BP1205" t="s">
        <v>194</v>
      </c>
      <c r="BQ1205" t="s">
        <v>195</v>
      </c>
      <c r="BS1205">
        <v>14620</v>
      </c>
      <c r="BT1205" t="s">
        <v>196</v>
      </c>
      <c r="BU1205">
        <v>5852560671</v>
      </c>
      <c r="BZ1205" t="s">
        <v>8365</v>
      </c>
      <c r="CC1205" t="s">
        <v>194</v>
      </c>
      <c r="CD1205" t="s">
        <v>195</v>
      </c>
      <c r="CF1205">
        <v>14620</v>
      </c>
      <c r="CG1205" t="s">
        <v>196</v>
      </c>
      <c r="CH1205">
        <v>5852560671</v>
      </c>
      <c r="CM1205" t="s">
        <v>8364</v>
      </c>
      <c r="CP1205" t="s">
        <v>194</v>
      </c>
      <c r="CQ1205" t="s">
        <v>195</v>
      </c>
      <c r="CS1205">
        <v>14620</v>
      </c>
      <c r="CT1205" t="s">
        <v>196</v>
      </c>
      <c r="CU1205">
        <v>5856839883</v>
      </c>
      <c r="ED1205" t="s">
        <v>195</v>
      </c>
      <c r="EG1205" t="s">
        <v>196</v>
      </c>
      <c r="EH1205">
        <v>5852560671</v>
      </c>
      <c r="EM1205" t="s">
        <v>8365</v>
      </c>
      <c r="EP1205" t="s">
        <v>194</v>
      </c>
      <c r="EQ1205" t="s">
        <v>195</v>
      </c>
      <c r="ES1205">
        <v>14620</v>
      </c>
      <c r="ET1205" t="s">
        <v>196</v>
      </c>
      <c r="EU1205">
        <v>5852560671</v>
      </c>
    </row>
    <row r="1206" spans="1:151" x14ac:dyDescent="0.2">
      <c r="A1206">
        <v>12506</v>
      </c>
      <c r="B1206" t="s">
        <v>8360</v>
      </c>
      <c r="C1206" t="s">
        <v>8361</v>
      </c>
      <c r="E1206" t="s">
        <v>8362</v>
      </c>
      <c r="F1206" t="s">
        <v>171</v>
      </c>
      <c r="G1206" t="s">
        <v>172</v>
      </c>
      <c r="H1206" s="1">
        <v>34913</v>
      </c>
      <c r="I1206" t="s">
        <v>173</v>
      </c>
      <c r="K1206" t="s">
        <v>439</v>
      </c>
      <c r="L1206" t="s">
        <v>175</v>
      </c>
      <c r="M1206" t="s">
        <v>224</v>
      </c>
      <c r="N1206">
        <v>2015</v>
      </c>
      <c r="O1206" t="s">
        <v>692</v>
      </c>
      <c r="P1206" t="s">
        <v>178</v>
      </c>
      <c r="Q1206" t="s">
        <v>172</v>
      </c>
      <c r="S1206">
        <v>27427095</v>
      </c>
      <c r="T1206" t="s">
        <v>196</v>
      </c>
      <c r="W1206" t="s">
        <v>8363</v>
      </c>
      <c r="X1206">
        <v>5855070348</v>
      </c>
      <c r="Y1206" t="s">
        <v>802</v>
      </c>
      <c r="Z1206" t="s">
        <v>1583</v>
      </c>
      <c r="AA1206">
        <v>2018</v>
      </c>
      <c r="AB1206">
        <v>2018</v>
      </c>
      <c r="AC1206" t="s">
        <v>3229</v>
      </c>
      <c r="AD1206" t="s">
        <v>185</v>
      </c>
      <c r="AS1206">
        <v>3.61</v>
      </c>
      <c r="AT1206" t="s">
        <v>188</v>
      </c>
      <c r="AU1206" t="s">
        <v>189</v>
      </c>
      <c r="AV1206" t="s">
        <v>190</v>
      </c>
      <c r="AW1206" t="s">
        <v>264</v>
      </c>
      <c r="BM1206" t="s">
        <v>8364</v>
      </c>
      <c r="BP1206" t="s">
        <v>194</v>
      </c>
      <c r="BQ1206" t="s">
        <v>195</v>
      </c>
      <c r="BS1206">
        <v>14620</v>
      </c>
      <c r="BT1206" t="s">
        <v>196</v>
      </c>
      <c r="BU1206">
        <v>5852560671</v>
      </c>
      <c r="BZ1206" t="s">
        <v>8365</v>
      </c>
      <c r="CC1206" t="s">
        <v>194</v>
      </c>
      <c r="CD1206" t="s">
        <v>195</v>
      </c>
      <c r="CF1206">
        <v>14620</v>
      </c>
      <c r="CG1206" t="s">
        <v>196</v>
      </c>
      <c r="CH1206">
        <v>5852560671</v>
      </c>
      <c r="CM1206" t="s">
        <v>8364</v>
      </c>
      <c r="CP1206" t="s">
        <v>194</v>
      </c>
      <c r="CQ1206" t="s">
        <v>195</v>
      </c>
      <c r="CS1206">
        <v>14620</v>
      </c>
      <c r="CT1206" t="s">
        <v>196</v>
      </c>
      <c r="CU1206">
        <v>5856839883</v>
      </c>
      <c r="ED1206" t="s">
        <v>195</v>
      </c>
      <c r="EG1206" t="s">
        <v>196</v>
      </c>
      <c r="EH1206">
        <v>5852560671</v>
      </c>
      <c r="EM1206" t="s">
        <v>8365</v>
      </c>
      <c r="EP1206" t="s">
        <v>194</v>
      </c>
      <c r="EQ1206" t="s">
        <v>195</v>
      </c>
      <c r="ES1206">
        <v>14620</v>
      </c>
      <c r="ET1206" t="s">
        <v>196</v>
      </c>
      <c r="EU1206">
        <v>5852560671</v>
      </c>
    </row>
    <row r="1207" spans="1:151" x14ac:dyDescent="0.2">
      <c r="A1207">
        <v>13314</v>
      </c>
      <c r="B1207" t="s">
        <v>8366</v>
      </c>
      <c r="C1207" t="s">
        <v>8367</v>
      </c>
      <c r="E1207" t="s">
        <v>8368</v>
      </c>
      <c r="F1207" t="s">
        <v>171</v>
      </c>
      <c r="G1207" t="s">
        <v>172</v>
      </c>
      <c r="H1207" s="1">
        <v>34892</v>
      </c>
      <c r="I1207" t="s">
        <v>173</v>
      </c>
      <c r="K1207" t="s">
        <v>1948</v>
      </c>
      <c r="L1207" t="s">
        <v>820</v>
      </c>
      <c r="M1207" t="s">
        <v>176</v>
      </c>
      <c r="N1207">
        <v>2016</v>
      </c>
      <c r="O1207" t="s">
        <v>634</v>
      </c>
      <c r="P1207" t="s">
        <v>178</v>
      </c>
      <c r="Q1207" t="s">
        <v>172</v>
      </c>
      <c r="S1207">
        <v>28271581</v>
      </c>
      <c r="T1207" t="s">
        <v>196</v>
      </c>
      <c r="W1207" t="s">
        <v>8369</v>
      </c>
      <c r="X1207">
        <v>9178428071</v>
      </c>
      <c r="Y1207" t="s">
        <v>186</v>
      </c>
      <c r="Z1207" t="s">
        <v>282</v>
      </c>
      <c r="AA1207">
        <v>2017</v>
      </c>
      <c r="AB1207">
        <v>2017</v>
      </c>
      <c r="AC1207" t="s">
        <v>382</v>
      </c>
      <c r="AD1207" t="s">
        <v>185</v>
      </c>
      <c r="AE1207" t="s">
        <v>209</v>
      </c>
      <c r="AM1207" t="s">
        <v>3159</v>
      </c>
      <c r="AS1207">
        <v>3.82</v>
      </c>
      <c r="AT1207" t="s">
        <v>188</v>
      </c>
      <c r="AU1207" t="s">
        <v>189</v>
      </c>
      <c r="AV1207" t="s">
        <v>190</v>
      </c>
      <c r="AW1207" t="s">
        <v>264</v>
      </c>
      <c r="BM1207" t="s">
        <v>8370</v>
      </c>
      <c r="BN1207" t="s">
        <v>193</v>
      </c>
      <c r="BP1207" t="s">
        <v>194</v>
      </c>
      <c r="BQ1207" t="s">
        <v>195</v>
      </c>
      <c r="BS1207">
        <v>14627</v>
      </c>
      <c r="BT1207" t="s">
        <v>196</v>
      </c>
      <c r="BU1207">
        <v>2039694226</v>
      </c>
      <c r="BZ1207" t="s">
        <v>8371</v>
      </c>
      <c r="CC1207" t="s">
        <v>1029</v>
      </c>
      <c r="CD1207" t="s">
        <v>1508</v>
      </c>
      <c r="CF1207" t="str">
        <f>"06902"</f>
        <v>06902</v>
      </c>
      <c r="CG1207" t="s">
        <v>196</v>
      </c>
      <c r="CH1207">
        <v>2038838845</v>
      </c>
      <c r="CM1207" t="s">
        <v>5863</v>
      </c>
      <c r="CP1207" t="s">
        <v>194</v>
      </c>
      <c r="CQ1207" t="s">
        <v>195</v>
      </c>
      <c r="CS1207">
        <v>14619</v>
      </c>
      <c r="CT1207" t="s">
        <v>196</v>
      </c>
      <c r="CU1207">
        <v>2039694226</v>
      </c>
      <c r="DZ1207" t="s">
        <v>8372</v>
      </c>
      <c r="EC1207" t="s">
        <v>973</v>
      </c>
      <c r="ED1207" t="s">
        <v>195</v>
      </c>
      <c r="EF1207">
        <v>10003</v>
      </c>
      <c r="EG1207" t="s">
        <v>196</v>
      </c>
      <c r="EM1207" t="s">
        <v>8371</v>
      </c>
      <c r="EP1207" t="s">
        <v>1029</v>
      </c>
      <c r="EQ1207" t="s">
        <v>1508</v>
      </c>
      <c r="ES1207" t="str">
        <f>"06902"</f>
        <v>06902</v>
      </c>
      <c r="ET1207" t="s">
        <v>196</v>
      </c>
      <c r="EU1207">
        <v>2038838845</v>
      </c>
    </row>
    <row r="1208" spans="1:151" x14ac:dyDescent="0.2">
      <c r="A1208">
        <v>19470</v>
      </c>
      <c r="B1208" t="s">
        <v>4432</v>
      </c>
      <c r="C1208" t="s">
        <v>8373</v>
      </c>
      <c r="D1208" t="s">
        <v>957</v>
      </c>
      <c r="E1208" t="s">
        <v>8374</v>
      </c>
      <c r="F1208" t="s">
        <v>171</v>
      </c>
      <c r="G1208" t="s">
        <v>172</v>
      </c>
      <c r="H1208" s="1">
        <v>35198</v>
      </c>
      <c r="I1208" t="s">
        <v>221</v>
      </c>
      <c r="K1208" t="s">
        <v>515</v>
      </c>
      <c r="L1208" t="s">
        <v>8375</v>
      </c>
      <c r="M1208" t="s">
        <v>176</v>
      </c>
      <c r="N1208">
        <v>2017</v>
      </c>
      <c r="O1208" t="s">
        <v>177</v>
      </c>
      <c r="P1208" t="s">
        <v>178</v>
      </c>
      <c r="Q1208" t="s">
        <v>172</v>
      </c>
      <c r="S1208">
        <v>28875895</v>
      </c>
      <c r="T1208" t="s">
        <v>196</v>
      </c>
      <c r="W1208" t="s">
        <v>8376</v>
      </c>
      <c r="X1208">
        <v>4127169470</v>
      </c>
      <c r="Y1208" t="s">
        <v>182</v>
      </c>
      <c r="Z1208" t="s">
        <v>183</v>
      </c>
      <c r="AA1208">
        <v>2018</v>
      </c>
      <c r="AB1208">
        <v>2018</v>
      </c>
      <c r="AC1208" t="s">
        <v>293</v>
      </c>
      <c r="AD1208" t="s">
        <v>185</v>
      </c>
      <c r="AM1208" t="s">
        <v>696</v>
      </c>
      <c r="AS1208">
        <v>3.3</v>
      </c>
      <c r="AT1208" t="s">
        <v>188</v>
      </c>
      <c r="AU1208" t="s">
        <v>189</v>
      </c>
      <c r="AV1208" t="s">
        <v>190</v>
      </c>
      <c r="AW1208" t="s">
        <v>264</v>
      </c>
      <c r="BM1208" t="s">
        <v>8377</v>
      </c>
      <c r="BN1208" t="s">
        <v>193</v>
      </c>
      <c r="BP1208" t="s">
        <v>194</v>
      </c>
      <c r="BQ1208" t="s">
        <v>195</v>
      </c>
      <c r="BS1208">
        <v>14627</v>
      </c>
      <c r="BT1208" t="s">
        <v>196</v>
      </c>
      <c r="BU1208">
        <v>4128655572</v>
      </c>
      <c r="BZ1208" t="s">
        <v>8378</v>
      </c>
      <c r="CC1208" t="s">
        <v>8379</v>
      </c>
      <c r="CD1208" t="s">
        <v>650</v>
      </c>
      <c r="CF1208">
        <v>15108</v>
      </c>
      <c r="CG1208" t="s">
        <v>196</v>
      </c>
      <c r="CH1208">
        <v>4124743586</v>
      </c>
      <c r="CM1208" t="s">
        <v>215</v>
      </c>
      <c r="CP1208" t="s">
        <v>194</v>
      </c>
      <c r="CQ1208" t="s">
        <v>195</v>
      </c>
      <c r="CS1208">
        <v>14611</v>
      </c>
      <c r="CT1208" t="s">
        <v>196</v>
      </c>
      <c r="CU1208">
        <v>4128655572</v>
      </c>
      <c r="ED1208" t="s">
        <v>650</v>
      </c>
      <c r="EG1208" t="s">
        <v>196</v>
      </c>
      <c r="EH1208">
        <v>4124743586</v>
      </c>
      <c r="EM1208" t="s">
        <v>8378</v>
      </c>
      <c r="EP1208" t="s">
        <v>8379</v>
      </c>
      <c r="EQ1208" t="s">
        <v>650</v>
      </c>
      <c r="ES1208">
        <v>15108</v>
      </c>
      <c r="ET1208" t="s">
        <v>196</v>
      </c>
      <c r="EU1208">
        <v>4124743586</v>
      </c>
    </row>
    <row r="1209" spans="1:151" x14ac:dyDescent="0.2">
      <c r="A1209">
        <v>24002</v>
      </c>
      <c r="B1209" t="s">
        <v>1499</v>
      </c>
      <c r="C1209" t="s">
        <v>8380</v>
      </c>
      <c r="D1209" t="s">
        <v>622</v>
      </c>
      <c r="E1209" t="s">
        <v>8381</v>
      </c>
      <c r="F1209" t="s">
        <v>171</v>
      </c>
      <c r="G1209" t="s">
        <v>172</v>
      </c>
      <c r="H1209" s="1">
        <v>35462</v>
      </c>
      <c r="I1209" t="s">
        <v>221</v>
      </c>
      <c r="K1209" t="s">
        <v>853</v>
      </c>
      <c r="L1209" t="s">
        <v>854</v>
      </c>
      <c r="M1209" t="s">
        <v>176</v>
      </c>
      <c r="N1209">
        <v>2018</v>
      </c>
      <c r="O1209" t="s">
        <v>612</v>
      </c>
      <c r="P1209" t="s">
        <v>178</v>
      </c>
      <c r="Q1209" t="s">
        <v>172</v>
      </c>
      <c r="S1209">
        <v>29241880</v>
      </c>
      <c r="T1209" t="s">
        <v>196</v>
      </c>
      <c r="W1209" t="s">
        <v>8382</v>
      </c>
      <c r="X1209">
        <v>7813567624</v>
      </c>
      <c r="Y1209" t="s">
        <v>186</v>
      </c>
      <c r="Z1209" t="s">
        <v>282</v>
      </c>
      <c r="AA1209">
        <v>2019</v>
      </c>
      <c r="AB1209">
        <v>2019</v>
      </c>
      <c r="AC1209" t="s">
        <v>187</v>
      </c>
      <c r="AD1209" t="s">
        <v>185</v>
      </c>
      <c r="AE1209" t="s">
        <v>209</v>
      </c>
      <c r="AS1209">
        <v>3.64</v>
      </c>
      <c r="AT1209" t="s">
        <v>188</v>
      </c>
      <c r="AU1209" t="s">
        <v>189</v>
      </c>
      <c r="AV1209" t="s">
        <v>190</v>
      </c>
      <c r="AW1209" t="s">
        <v>264</v>
      </c>
      <c r="BM1209" t="s">
        <v>8383</v>
      </c>
      <c r="BN1209" t="s">
        <v>193</v>
      </c>
      <c r="BP1209" t="s">
        <v>194</v>
      </c>
      <c r="BQ1209" t="s">
        <v>195</v>
      </c>
      <c r="BS1209">
        <v>14627</v>
      </c>
      <c r="BT1209" t="s">
        <v>196</v>
      </c>
      <c r="BU1209">
        <v>7816647427</v>
      </c>
      <c r="BZ1209" t="s">
        <v>8384</v>
      </c>
      <c r="CC1209" t="s">
        <v>8385</v>
      </c>
      <c r="CD1209" t="s">
        <v>401</v>
      </c>
      <c r="CF1209" t="str">
        <f>"021845608"</f>
        <v>021845608</v>
      </c>
      <c r="CG1209" t="s">
        <v>196</v>
      </c>
      <c r="CH1209">
        <v>7813567624</v>
      </c>
      <c r="CM1209" t="s">
        <v>8386</v>
      </c>
      <c r="CP1209" t="s">
        <v>194</v>
      </c>
      <c r="CQ1209" t="s">
        <v>195</v>
      </c>
      <c r="CS1209">
        <v>14627</v>
      </c>
      <c r="CT1209" t="s">
        <v>196</v>
      </c>
      <c r="CU1209">
        <v>7816647427</v>
      </c>
      <c r="ED1209" t="s">
        <v>401</v>
      </c>
      <c r="EG1209" t="s">
        <v>196</v>
      </c>
      <c r="EH1209">
        <v>7813567624</v>
      </c>
      <c r="EM1209" t="s">
        <v>8384</v>
      </c>
      <c r="EP1209" t="s">
        <v>8385</v>
      </c>
      <c r="EQ1209" t="s">
        <v>401</v>
      </c>
      <c r="ES1209" t="str">
        <f>"021845608"</f>
        <v>021845608</v>
      </c>
      <c r="ET1209" t="s">
        <v>196</v>
      </c>
      <c r="EU1209">
        <v>7813567624</v>
      </c>
    </row>
    <row r="1210" spans="1:151" x14ac:dyDescent="0.2">
      <c r="A1210">
        <v>40782</v>
      </c>
      <c r="B1210" t="s">
        <v>8387</v>
      </c>
      <c r="C1210" t="s">
        <v>8388</v>
      </c>
      <c r="D1210" t="s">
        <v>6769</v>
      </c>
      <c r="E1210" t="s">
        <v>8389</v>
      </c>
      <c r="F1210" t="s">
        <v>171</v>
      </c>
      <c r="G1210" t="str">
        <f>"0"</f>
        <v>0</v>
      </c>
      <c r="H1210" s="1">
        <v>37637</v>
      </c>
      <c r="I1210" t="s">
        <v>221</v>
      </c>
      <c r="K1210" t="s">
        <v>1078</v>
      </c>
      <c r="L1210" t="s">
        <v>2525</v>
      </c>
      <c r="M1210" t="s">
        <v>176</v>
      </c>
      <c r="N1210">
        <v>2024</v>
      </c>
      <c r="O1210" t="s">
        <v>319</v>
      </c>
      <c r="P1210" t="s">
        <v>178</v>
      </c>
      <c r="Q1210" t="s">
        <v>172</v>
      </c>
      <c r="S1210">
        <v>32035292</v>
      </c>
      <c r="T1210" t="s">
        <v>226</v>
      </c>
      <c r="Y1210" t="str">
        <f>"01AS"</f>
        <v>01AS</v>
      </c>
      <c r="Z1210" t="s">
        <v>227</v>
      </c>
      <c r="AA1210" t="s">
        <v>320</v>
      </c>
      <c r="AB1210" t="s">
        <v>321</v>
      </c>
      <c r="AC1210" t="s">
        <v>598</v>
      </c>
      <c r="AD1210" t="s">
        <v>185</v>
      </c>
      <c r="AM1210" t="s">
        <v>5890</v>
      </c>
      <c r="AS1210">
        <v>3.76</v>
      </c>
      <c r="AU1210" t="s">
        <v>235</v>
      </c>
      <c r="AV1210" t="s">
        <v>823</v>
      </c>
      <c r="AW1210" t="s">
        <v>715</v>
      </c>
      <c r="BM1210" t="s">
        <v>8390</v>
      </c>
      <c r="BN1210" t="s">
        <v>239</v>
      </c>
      <c r="BO1210" t="s">
        <v>267</v>
      </c>
      <c r="BP1210" t="s">
        <v>241</v>
      </c>
      <c r="BQ1210" t="s">
        <v>195</v>
      </c>
      <c r="BS1210">
        <v>14627</v>
      </c>
      <c r="BZ1210" t="s">
        <v>242</v>
      </c>
      <c r="CB1210" t="s">
        <v>243</v>
      </c>
      <c r="CD1210" t="s">
        <v>195</v>
      </c>
      <c r="CF1210">
        <v>14642</v>
      </c>
      <c r="CG1210" t="s">
        <v>244</v>
      </c>
      <c r="CM1210" t="s">
        <v>8112</v>
      </c>
      <c r="CO1210" t="s">
        <v>267</v>
      </c>
      <c r="CP1210" t="s">
        <v>241</v>
      </c>
      <c r="CQ1210" t="s">
        <v>247</v>
      </c>
      <c r="CS1210">
        <v>14627</v>
      </c>
      <c r="CT1210" t="s">
        <v>244</v>
      </c>
      <c r="CU1210" t="s">
        <v>8391</v>
      </c>
    </row>
    <row r="1211" spans="1:151" x14ac:dyDescent="0.2">
      <c r="A1211">
        <v>27598</v>
      </c>
      <c r="B1211" t="s">
        <v>8392</v>
      </c>
      <c r="C1211" t="s">
        <v>8393</v>
      </c>
      <c r="E1211" t="s">
        <v>8394</v>
      </c>
      <c r="F1211" t="s">
        <v>171</v>
      </c>
      <c r="G1211" t="str">
        <f>"0"</f>
        <v>0</v>
      </c>
      <c r="K1211" t="s">
        <v>2425</v>
      </c>
      <c r="L1211" t="s">
        <v>2426</v>
      </c>
      <c r="M1211" t="s">
        <v>205</v>
      </c>
      <c r="N1211">
        <v>2019</v>
      </c>
      <c r="O1211" t="s">
        <v>206</v>
      </c>
      <c r="P1211" t="s">
        <v>178</v>
      </c>
      <c r="Q1211" t="s">
        <v>172</v>
      </c>
      <c r="S1211">
        <v>30647596</v>
      </c>
      <c r="T1211" t="s">
        <v>196</v>
      </c>
      <c r="W1211" t="s">
        <v>8395</v>
      </c>
      <c r="X1211">
        <v>5856723248</v>
      </c>
      <c r="Y1211" t="s">
        <v>186</v>
      </c>
      <c r="Z1211" t="s">
        <v>183</v>
      </c>
      <c r="AA1211">
        <v>2021</v>
      </c>
      <c r="AB1211">
        <v>2021</v>
      </c>
      <c r="AC1211" t="s">
        <v>457</v>
      </c>
      <c r="AD1211" t="s">
        <v>172</v>
      </c>
      <c r="AS1211">
        <v>3.84</v>
      </c>
      <c r="AT1211" t="s">
        <v>188</v>
      </c>
      <c r="AU1211" t="s">
        <v>189</v>
      </c>
      <c r="AV1211" t="s">
        <v>190</v>
      </c>
      <c r="AW1211" t="s">
        <v>715</v>
      </c>
      <c r="BM1211" t="s">
        <v>8396</v>
      </c>
      <c r="BN1211" t="s">
        <v>193</v>
      </c>
      <c r="BP1211" t="s">
        <v>194</v>
      </c>
      <c r="BQ1211" t="s">
        <v>195</v>
      </c>
      <c r="BS1211">
        <v>14627</v>
      </c>
      <c r="BT1211" t="s">
        <v>196</v>
      </c>
      <c r="BU1211">
        <v>5856723242</v>
      </c>
      <c r="BZ1211" t="s">
        <v>8397</v>
      </c>
      <c r="CC1211" t="s">
        <v>6719</v>
      </c>
      <c r="CD1211" t="s">
        <v>195</v>
      </c>
      <c r="CF1211">
        <v>14580</v>
      </c>
      <c r="CG1211" t="s">
        <v>196</v>
      </c>
      <c r="CH1211">
        <v>5856723242</v>
      </c>
      <c r="CM1211" t="s">
        <v>8398</v>
      </c>
      <c r="CP1211" t="s">
        <v>6719</v>
      </c>
      <c r="CQ1211" t="s">
        <v>195</v>
      </c>
      <c r="CS1211">
        <v>14580</v>
      </c>
      <c r="CT1211" t="s">
        <v>196</v>
      </c>
      <c r="CU1211">
        <v>5856723242</v>
      </c>
      <c r="ED1211" t="s">
        <v>195</v>
      </c>
      <c r="EG1211" t="s">
        <v>196</v>
      </c>
      <c r="EH1211">
        <v>5856723242</v>
      </c>
      <c r="EM1211" t="s">
        <v>8397</v>
      </c>
      <c r="EP1211" t="s">
        <v>6719</v>
      </c>
      <c r="EQ1211" t="s">
        <v>195</v>
      </c>
      <c r="ES1211">
        <v>14580</v>
      </c>
      <c r="ET1211" t="s">
        <v>196</v>
      </c>
      <c r="EU1211">
        <v>5856723242</v>
      </c>
    </row>
    <row r="1212" spans="1:151" x14ac:dyDescent="0.2">
      <c r="A1212">
        <v>19553</v>
      </c>
      <c r="B1212" t="s">
        <v>8399</v>
      </c>
      <c r="C1212" t="s">
        <v>8400</v>
      </c>
      <c r="D1212" t="s">
        <v>5073</v>
      </c>
      <c r="E1212" t="s">
        <v>8401</v>
      </c>
      <c r="F1212" t="s">
        <v>171</v>
      </c>
      <c r="G1212" t="s">
        <v>172</v>
      </c>
      <c r="H1212" s="1">
        <v>35745</v>
      </c>
      <c r="I1212" t="s">
        <v>221</v>
      </c>
      <c r="K1212" t="s">
        <v>1961</v>
      </c>
      <c r="L1212" t="s">
        <v>2552</v>
      </c>
      <c r="M1212" t="s">
        <v>176</v>
      </c>
      <c r="N1212">
        <v>2017</v>
      </c>
      <c r="O1212" t="s">
        <v>177</v>
      </c>
      <c r="P1212" t="s">
        <v>178</v>
      </c>
      <c r="Q1212" t="s">
        <v>172</v>
      </c>
      <c r="S1212">
        <v>29222964</v>
      </c>
      <c r="T1212" t="s">
        <v>196</v>
      </c>
      <c r="W1212" t="s">
        <v>8402</v>
      </c>
      <c r="X1212">
        <v>2035503758</v>
      </c>
      <c r="Y1212" t="s">
        <v>186</v>
      </c>
      <c r="Z1212" t="s">
        <v>282</v>
      </c>
      <c r="AA1212">
        <v>2019</v>
      </c>
      <c r="AB1212">
        <v>2019</v>
      </c>
      <c r="AC1212" t="s">
        <v>396</v>
      </c>
      <c r="AD1212" t="s">
        <v>185</v>
      </c>
      <c r="AS1212">
        <v>3.51</v>
      </c>
      <c r="AT1212" t="s">
        <v>188</v>
      </c>
      <c r="AU1212" t="s">
        <v>189</v>
      </c>
      <c r="AV1212" t="s">
        <v>190</v>
      </c>
      <c r="AW1212" t="s">
        <v>237</v>
      </c>
      <c r="BM1212" t="s">
        <v>8403</v>
      </c>
      <c r="BN1212" t="s">
        <v>193</v>
      </c>
      <c r="BP1212" t="s">
        <v>194</v>
      </c>
      <c r="BQ1212" t="s">
        <v>195</v>
      </c>
      <c r="BS1212">
        <v>14627</v>
      </c>
      <c r="BT1212" t="s">
        <v>196</v>
      </c>
      <c r="BU1212">
        <v>2034144030</v>
      </c>
      <c r="BZ1212" t="s">
        <v>8404</v>
      </c>
      <c r="CC1212" t="s">
        <v>8405</v>
      </c>
      <c r="CD1212" t="s">
        <v>1508</v>
      </c>
      <c r="CF1212" t="str">
        <f>"066121909"</f>
        <v>066121909</v>
      </c>
      <c r="CG1212" t="s">
        <v>196</v>
      </c>
      <c r="CH1212">
        <v>2035501687</v>
      </c>
      <c r="CM1212" t="s">
        <v>8406</v>
      </c>
      <c r="CP1212" t="s">
        <v>194</v>
      </c>
      <c r="CQ1212" t="s">
        <v>195</v>
      </c>
      <c r="CS1212">
        <v>14627</v>
      </c>
      <c r="CT1212" t="s">
        <v>196</v>
      </c>
      <c r="CU1212">
        <v>2034144030</v>
      </c>
      <c r="ED1212" t="s">
        <v>1508</v>
      </c>
      <c r="EG1212" t="s">
        <v>196</v>
      </c>
      <c r="EH1212">
        <v>2035501687</v>
      </c>
      <c r="EM1212" t="s">
        <v>8404</v>
      </c>
      <c r="EP1212" t="s">
        <v>8405</v>
      </c>
      <c r="EQ1212" t="s">
        <v>1508</v>
      </c>
      <c r="ES1212" t="str">
        <f>"066121909"</f>
        <v>066121909</v>
      </c>
      <c r="ET1212" t="s">
        <v>196</v>
      </c>
      <c r="EU1212">
        <v>2035501687</v>
      </c>
    </row>
    <row r="1213" spans="1:151" x14ac:dyDescent="0.2">
      <c r="A1213">
        <v>23633</v>
      </c>
      <c r="B1213" t="s">
        <v>4977</v>
      </c>
      <c r="C1213" t="s">
        <v>8407</v>
      </c>
      <c r="D1213" t="s">
        <v>664</v>
      </c>
      <c r="E1213" t="s">
        <v>8408</v>
      </c>
      <c r="F1213" t="s">
        <v>171</v>
      </c>
      <c r="G1213" t="s">
        <v>172</v>
      </c>
      <c r="H1213" s="1">
        <v>35064</v>
      </c>
      <c r="I1213" t="s">
        <v>173</v>
      </c>
      <c r="K1213" t="s">
        <v>1012</v>
      </c>
      <c r="L1213" t="s">
        <v>1013</v>
      </c>
      <c r="M1213" t="s">
        <v>306</v>
      </c>
      <c r="N1213">
        <v>2017</v>
      </c>
      <c r="O1213" t="s">
        <v>646</v>
      </c>
      <c r="P1213" t="s">
        <v>178</v>
      </c>
      <c r="Q1213" t="s">
        <v>172</v>
      </c>
      <c r="S1213">
        <v>28771401</v>
      </c>
      <c r="T1213" t="s">
        <v>196</v>
      </c>
      <c r="W1213" t="s">
        <v>8409</v>
      </c>
      <c r="X1213">
        <v>4142132269</v>
      </c>
      <c r="Y1213" t="s">
        <v>182</v>
      </c>
      <c r="Z1213" t="s">
        <v>183</v>
      </c>
      <c r="AA1213">
        <v>2019</v>
      </c>
      <c r="AB1213">
        <v>2019</v>
      </c>
      <c r="AC1213" t="s">
        <v>1191</v>
      </c>
      <c r="AD1213" t="s">
        <v>185</v>
      </c>
      <c r="AS1213">
        <v>3.94</v>
      </c>
      <c r="AT1213" t="s">
        <v>188</v>
      </c>
      <c r="AU1213" t="s">
        <v>189</v>
      </c>
      <c r="AV1213" t="s">
        <v>190</v>
      </c>
      <c r="AW1213" t="s">
        <v>264</v>
      </c>
      <c r="BM1213" t="s">
        <v>8410</v>
      </c>
      <c r="BN1213" t="s">
        <v>193</v>
      </c>
      <c r="BP1213" t="s">
        <v>194</v>
      </c>
      <c r="BQ1213" t="s">
        <v>195</v>
      </c>
      <c r="BS1213">
        <v>14627</v>
      </c>
      <c r="BT1213" t="s">
        <v>196</v>
      </c>
      <c r="BU1213">
        <v>4142132269</v>
      </c>
      <c r="BZ1213" t="s">
        <v>8411</v>
      </c>
      <c r="CC1213" t="s">
        <v>8412</v>
      </c>
      <c r="CD1213" t="s">
        <v>3224</v>
      </c>
      <c r="CF1213">
        <v>53211</v>
      </c>
      <c r="CG1213" t="s">
        <v>196</v>
      </c>
      <c r="CH1213">
        <v>4142132269</v>
      </c>
      <c r="CM1213" t="s">
        <v>8413</v>
      </c>
      <c r="CP1213" t="s">
        <v>194</v>
      </c>
      <c r="CQ1213" t="s">
        <v>195</v>
      </c>
      <c r="CS1213">
        <v>14611</v>
      </c>
      <c r="CT1213" t="s">
        <v>196</v>
      </c>
      <c r="CU1213">
        <v>4142132269</v>
      </c>
      <c r="ED1213" t="s">
        <v>3224</v>
      </c>
      <c r="EG1213" t="s">
        <v>196</v>
      </c>
      <c r="EH1213">
        <v>4142132269</v>
      </c>
      <c r="EM1213" t="s">
        <v>8411</v>
      </c>
      <c r="EP1213" t="s">
        <v>8412</v>
      </c>
      <c r="EQ1213" t="s">
        <v>3224</v>
      </c>
      <c r="ES1213">
        <v>53211</v>
      </c>
      <c r="ET1213" t="s">
        <v>196</v>
      </c>
      <c r="EU1213">
        <v>4142132269</v>
      </c>
    </row>
    <row r="1214" spans="1:151" x14ac:dyDescent="0.2">
      <c r="A1214">
        <v>19541</v>
      </c>
      <c r="B1214" t="s">
        <v>1142</v>
      </c>
      <c r="C1214" t="s">
        <v>8414</v>
      </c>
      <c r="D1214" t="s">
        <v>8415</v>
      </c>
      <c r="E1214" t="s">
        <v>8416</v>
      </c>
      <c r="F1214" t="s">
        <v>8417</v>
      </c>
      <c r="G1214" t="s">
        <v>172</v>
      </c>
      <c r="H1214" s="1">
        <v>34978</v>
      </c>
      <c r="I1214" t="s">
        <v>173</v>
      </c>
      <c r="K1214" t="s">
        <v>1078</v>
      </c>
      <c r="L1214" t="s">
        <v>318</v>
      </c>
      <c r="M1214" t="s">
        <v>176</v>
      </c>
      <c r="N1214">
        <v>2017</v>
      </c>
      <c r="O1214" t="s">
        <v>177</v>
      </c>
      <c r="P1214" t="s">
        <v>178</v>
      </c>
      <c r="Q1214" t="s">
        <v>172</v>
      </c>
      <c r="S1214">
        <v>28785934</v>
      </c>
      <c r="T1214" t="s">
        <v>196</v>
      </c>
      <c r="W1214" t="s">
        <v>8418</v>
      </c>
      <c r="X1214">
        <v>8454948361</v>
      </c>
      <c r="Y1214" t="s">
        <v>182</v>
      </c>
      <c r="Z1214" t="s">
        <v>183</v>
      </c>
      <c r="AA1214">
        <v>2018</v>
      </c>
      <c r="AB1214">
        <v>2018</v>
      </c>
      <c r="AC1214" t="s">
        <v>208</v>
      </c>
      <c r="AD1214" t="s">
        <v>185</v>
      </c>
      <c r="AS1214">
        <v>3.68</v>
      </c>
      <c r="AT1214" t="s">
        <v>188</v>
      </c>
      <c r="AU1214" t="s">
        <v>189</v>
      </c>
      <c r="AV1214" t="s">
        <v>190</v>
      </c>
      <c r="AW1214" t="s">
        <v>264</v>
      </c>
      <c r="BM1214" t="s">
        <v>8419</v>
      </c>
      <c r="BN1214" t="s">
        <v>193</v>
      </c>
      <c r="BP1214" t="s">
        <v>194</v>
      </c>
      <c r="BQ1214" t="s">
        <v>195</v>
      </c>
      <c r="BS1214">
        <v>14627</v>
      </c>
      <c r="BT1214" t="s">
        <v>196</v>
      </c>
      <c r="BU1214">
        <v>8452703920</v>
      </c>
      <c r="BZ1214" t="s">
        <v>8420</v>
      </c>
      <c r="CC1214" t="s">
        <v>2572</v>
      </c>
      <c r="CD1214" t="s">
        <v>195</v>
      </c>
      <c r="CF1214">
        <v>12020</v>
      </c>
      <c r="CG1214" t="s">
        <v>196</v>
      </c>
      <c r="CH1214">
        <v>8454948361</v>
      </c>
      <c r="CM1214" t="s">
        <v>8421</v>
      </c>
      <c r="CP1214" t="s">
        <v>194</v>
      </c>
      <c r="CQ1214" t="s">
        <v>195</v>
      </c>
      <c r="CS1214">
        <v>14611</v>
      </c>
      <c r="CT1214" t="s">
        <v>196</v>
      </c>
      <c r="CU1214">
        <v>8452703920</v>
      </c>
      <c r="DZ1214" t="s">
        <v>8422</v>
      </c>
      <c r="EC1214" t="s">
        <v>8423</v>
      </c>
      <c r="ED1214" t="s">
        <v>195</v>
      </c>
      <c r="EF1214">
        <v>12866</v>
      </c>
      <c r="EG1214" t="s">
        <v>196</v>
      </c>
      <c r="EH1214">
        <v>8454948361</v>
      </c>
      <c r="EM1214" t="s">
        <v>8420</v>
      </c>
      <c r="EP1214" t="s">
        <v>2572</v>
      </c>
      <c r="EQ1214" t="s">
        <v>195</v>
      </c>
      <c r="ES1214">
        <v>12020</v>
      </c>
      <c r="ET1214" t="s">
        <v>196</v>
      </c>
      <c r="EU1214">
        <v>8454948361</v>
      </c>
    </row>
    <row r="1215" spans="1:151" x14ac:dyDescent="0.2">
      <c r="A1215">
        <v>39387</v>
      </c>
      <c r="B1215" t="s">
        <v>1728</v>
      </c>
      <c r="C1215" t="s">
        <v>8424</v>
      </c>
      <c r="E1215" t="s">
        <v>8425</v>
      </c>
      <c r="F1215" t="s">
        <v>171</v>
      </c>
      <c r="G1215" t="str">
        <f>"0"</f>
        <v>0</v>
      </c>
      <c r="H1215" s="1">
        <v>37810</v>
      </c>
      <c r="I1215" t="s">
        <v>221</v>
      </c>
      <c r="K1215" t="s">
        <v>1012</v>
      </c>
      <c r="L1215" t="s">
        <v>1013</v>
      </c>
      <c r="M1215" t="s">
        <v>176</v>
      </c>
      <c r="N1215">
        <v>2024</v>
      </c>
      <c r="O1215" t="s">
        <v>319</v>
      </c>
      <c r="P1215" t="s">
        <v>178</v>
      </c>
      <c r="Q1215" t="s">
        <v>172</v>
      </c>
      <c r="S1215">
        <v>31978286</v>
      </c>
      <c r="T1215" t="s">
        <v>226</v>
      </c>
      <c r="Y1215" t="str">
        <f>"01AS"</f>
        <v>01AS</v>
      </c>
      <c r="Z1215" t="s">
        <v>227</v>
      </c>
      <c r="AA1215" t="s">
        <v>320</v>
      </c>
      <c r="AB1215" t="s">
        <v>321</v>
      </c>
      <c r="AC1215" t="s">
        <v>471</v>
      </c>
      <c r="AD1215" t="s">
        <v>185</v>
      </c>
      <c r="AE1215" t="s">
        <v>1451</v>
      </c>
      <c r="AM1215" t="s">
        <v>8426</v>
      </c>
      <c r="AS1215">
        <v>3.79</v>
      </c>
      <c r="AU1215" t="s">
        <v>235</v>
      </c>
      <c r="AV1215" t="s">
        <v>236</v>
      </c>
      <c r="AW1215" t="s">
        <v>264</v>
      </c>
      <c r="BM1215" t="s">
        <v>8427</v>
      </c>
      <c r="BN1215" t="s">
        <v>239</v>
      </c>
      <c r="BO1215" t="s">
        <v>8428</v>
      </c>
      <c r="BP1215" t="s">
        <v>241</v>
      </c>
      <c r="BQ1215" t="s">
        <v>195</v>
      </c>
      <c r="BS1215">
        <v>14627</v>
      </c>
      <c r="BZ1215" t="s">
        <v>242</v>
      </c>
      <c r="CB1215" t="s">
        <v>243</v>
      </c>
      <c r="CD1215" t="s">
        <v>195</v>
      </c>
      <c r="CF1215">
        <v>14642</v>
      </c>
      <c r="CG1215" t="s">
        <v>244</v>
      </c>
      <c r="CM1215" t="s">
        <v>8429</v>
      </c>
      <c r="CO1215" t="s">
        <v>8428</v>
      </c>
      <c r="CP1215" t="s">
        <v>3313</v>
      </c>
      <c r="CQ1215" t="s">
        <v>541</v>
      </c>
      <c r="CS1215" t="str">
        <f>"01581"</f>
        <v>01581</v>
      </c>
      <c r="CT1215" t="s">
        <v>244</v>
      </c>
      <c r="CU1215" t="s">
        <v>8430</v>
      </c>
    </row>
    <row r="1216" spans="1:151" x14ac:dyDescent="0.2">
      <c r="A1216">
        <v>28095</v>
      </c>
      <c r="B1216" t="s">
        <v>8431</v>
      </c>
      <c r="C1216" t="s">
        <v>8432</v>
      </c>
      <c r="D1216" t="s">
        <v>940</v>
      </c>
      <c r="E1216" t="s">
        <v>8433</v>
      </c>
      <c r="F1216" t="s">
        <v>171</v>
      </c>
      <c r="G1216" t="str">
        <f>"0"</f>
        <v>0</v>
      </c>
      <c r="H1216" s="1">
        <v>36059</v>
      </c>
      <c r="I1216" t="s">
        <v>221</v>
      </c>
      <c r="K1216" t="s">
        <v>352</v>
      </c>
      <c r="L1216" t="s">
        <v>353</v>
      </c>
      <c r="M1216" t="s">
        <v>224</v>
      </c>
      <c r="N1216">
        <v>2019</v>
      </c>
      <c r="O1216" t="s">
        <v>279</v>
      </c>
      <c r="P1216" t="s">
        <v>363</v>
      </c>
      <c r="Q1216" t="s">
        <v>172</v>
      </c>
      <c r="S1216">
        <v>30031449</v>
      </c>
      <c r="T1216" t="s">
        <v>226</v>
      </c>
      <c r="Y1216" t="str">
        <f>"01AS"</f>
        <v>01AS</v>
      </c>
      <c r="Z1216" t="s">
        <v>227</v>
      </c>
      <c r="AA1216" t="s">
        <v>320</v>
      </c>
      <c r="AB1216" t="s">
        <v>321</v>
      </c>
      <c r="AC1216" t="s">
        <v>6494</v>
      </c>
      <c r="AD1216" t="s">
        <v>185</v>
      </c>
      <c r="AS1216">
        <v>1.86</v>
      </c>
      <c r="AT1216" t="s">
        <v>5587</v>
      </c>
      <c r="AU1216" t="s">
        <v>472</v>
      </c>
      <c r="AV1216" t="s">
        <v>473</v>
      </c>
      <c r="AW1216" t="s">
        <v>294</v>
      </c>
      <c r="BM1216" t="s">
        <v>8434</v>
      </c>
      <c r="BN1216" t="s">
        <v>239</v>
      </c>
      <c r="BO1216" t="s">
        <v>8435</v>
      </c>
      <c r="BP1216" t="s">
        <v>241</v>
      </c>
      <c r="BQ1216" t="s">
        <v>195</v>
      </c>
      <c r="BS1216">
        <v>14627</v>
      </c>
      <c r="CD1216" t="s">
        <v>195</v>
      </c>
      <c r="CM1216" t="s">
        <v>8436</v>
      </c>
      <c r="CO1216" t="s">
        <v>8435</v>
      </c>
      <c r="CP1216" t="s">
        <v>5210</v>
      </c>
      <c r="CQ1216" t="s">
        <v>247</v>
      </c>
      <c r="CS1216">
        <v>10469</v>
      </c>
      <c r="CT1216" t="s">
        <v>244</v>
      </c>
    </row>
    <row r="1217" spans="1:151" x14ac:dyDescent="0.2">
      <c r="A1217">
        <v>31475</v>
      </c>
      <c r="B1217" t="s">
        <v>8431</v>
      </c>
      <c r="C1217" t="s">
        <v>8432</v>
      </c>
      <c r="D1217" t="s">
        <v>940</v>
      </c>
      <c r="E1217" t="s">
        <v>8433</v>
      </c>
      <c r="F1217" t="s">
        <v>171</v>
      </c>
      <c r="G1217" t="str">
        <f>"0"</f>
        <v>0</v>
      </c>
      <c r="H1217" s="1">
        <v>36059</v>
      </c>
      <c r="I1217" t="s">
        <v>221</v>
      </c>
      <c r="K1217" t="s">
        <v>882</v>
      </c>
      <c r="L1217" t="s">
        <v>318</v>
      </c>
      <c r="M1217" t="s">
        <v>255</v>
      </c>
      <c r="N1217" t="s">
        <v>421</v>
      </c>
      <c r="O1217" t="s">
        <v>422</v>
      </c>
      <c r="P1217" t="s">
        <v>178</v>
      </c>
      <c r="Q1217" t="s">
        <v>172</v>
      </c>
      <c r="S1217">
        <v>30031449</v>
      </c>
      <c r="T1217" t="s">
        <v>226</v>
      </c>
      <c r="Y1217" t="str">
        <f>"01AS"</f>
        <v>01AS</v>
      </c>
      <c r="Z1217" t="s">
        <v>227</v>
      </c>
      <c r="AA1217" t="s">
        <v>320</v>
      </c>
      <c r="AB1217" t="s">
        <v>321</v>
      </c>
      <c r="AC1217" t="s">
        <v>6494</v>
      </c>
      <c r="AD1217" t="s">
        <v>185</v>
      </c>
      <c r="AS1217">
        <v>1.86</v>
      </c>
      <c r="AT1217" t="s">
        <v>5587</v>
      </c>
      <c r="AU1217" t="s">
        <v>472</v>
      </c>
      <c r="AV1217" t="s">
        <v>473</v>
      </c>
      <c r="AW1217" t="s">
        <v>294</v>
      </c>
      <c r="BM1217" t="s">
        <v>8434</v>
      </c>
      <c r="BN1217" t="s">
        <v>239</v>
      </c>
      <c r="BO1217" t="s">
        <v>8435</v>
      </c>
      <c r="BP1217" t="s">
        <v>241</v>
      </c>
      <c r="BQ1217" t="s">
        <v>195</v>
      </c>
      <c r="BS1217">
        <v>14627</v>
      </c>
      <c r="CD1217" t="s">
        <v>195</v>
      </c>
      <c r="CM1217" t="s">
        <v>8436</v>
      </c>
      <c r="CO1217" t="s">
        <v>8435</v>
      </c>
      <c r="CP1217" t="s">
        <v>5210</v>
      </c>
      <c r="CQ1217" t="s">
        <v>247</v>
      </c>
      <c r="CS1217">
        <v>10469</v>
      </c>
      <c r="CT1217" t="s">
        <v>244</v>
      </c>
    </row>
    <row r="1218" spans="1:151" x14ac:dyDescent="0.2">
      <c r="A1218">
        <v>25484</v>
      </c>
      <c r="B1218" t="s">
        <v>8431</v>
      </c>
      <c r="C1218" t="s">
        <v>8432</v>
      </c>
      <c r="D1218" t="s">
        <v>940</v>
      </c>
      <c r="E1218" t="s">
        <v>8433</v>
      </c>
      <c r="F1218" t="s">
        <v>171</v>
      </c>
      <c r="G1218" t="str">
        <f>"0"</f>
        <v>0</v>
      </c>
      <c r="H1218" s="1">
        <v>36059</v>
      </c>
      <c r="I1218" t="s">
        <v>221</v>
      </c>
      <c r="K1218" t="s">
        <v>1552</v>
      </c>
      <c r="L1218" t="s">
        <v>633</v>
      </c>
      <c r="M1218" t="s">
        <v>205</v>
      </c>
      <c r="N1218">
        <v>2018</v>
      </c>
      <c r="O1218" t="s">
        <v>1553</v>
      </c>
      <c r="P1218" t="s">
        <v>178</v>
      </c>
      <c r="Q1218" t="s">
        <v>172</v>
      </c>
      <c r="S1218">
        <v>30031449</v>
      </c>
      <c r="T1218" t="s">
        <v>226</v>
      </c>
      <c r="Y1218" t="str">
        <f>"01AS"</f>
        <v>01AS</v>
      </c>
      <c r="Z1218" t="s">
        <v>227</v>
      </c>
      <c r="AA1218" t="s">
        <v>320</v>
      </c>
      <c r="AB1218" t="s">
        <v>321</v>
      </c>
      <c r="AC1218" t="s">
        <v>6494</v>
      </c>
      <c r="AD1218" t="s">
        <v>185</v>
      </c>
      <c r="AS1218">
        <v>1.86</v>
      </c>
      <c r="AT1218" t="s">
        <v>5587</v>
      </c>
      <c r="AU1218" t="s">
        <v>472</v>
      </c>
      <c r="AV1218" t="s">
        <v>473</v>
      </c>
      <c r="AW1218" t="s">
        <v>294</v>
      </c>
      <c r="BM1218" t="s">
        <v>8434</v>
      </c>
      <c r="BN1218" t="s">
        <v>239</v>
      </c>
      <c r="BO1218" t="s">
        <v>8435</v>
      </c>
      <c r="BP1218" t="s">
        <v>241</v>
      </c>
      <c r="BQ1218" t="s">
        <v>195</v>
      </c>
      <c r="BS1218">
        <v>14627</v>
      </c>
      <c r="CD1218" t="s">
        <v>195</v>
      </c>
      <c r="CM1218" t="s">
        <v>8436</v>
      </c>
      <c r="CO1218" t="s">
        <v>8435</v>
      </c>
      <c r="CP1218" t="s">
        <v>5210</v>
      </c>
      <c r="CQ1218" t="s">
        <v>247</v>
      </c>
      <c r="CS1218">
        <v>10469</v>
      </c>
      <c r="CT1218" t="s">
        <v>244</v>
      </c>
    </row>
    <row r="1219" spans="1:151" x14ac:dyDescent="0.2">
      <c r="A1219">
        <v>20883</v>
      </c>
      <c r="B1219" t="s">
        <v>8431</v>
      </c>
      <c r="C1219" t="s">
        <v>8432</v>
      </c>
      <c r="D1219" t="s">
        <v>940</v>
      </c>
      <c r="E1219" t="s">
        <v>8433</v>
      </c>
      <c r="F1219" t="s">
        <v>171</v>
      </c>
      <c r="G1219" t="str">
        <f>"0"</f>
        <v>0</v>
      </c>
      <c r="H1219" s="1">
        <v>36059</v>
      </c>
      <c r="I1219" t="s">
        <v>221</v>
      </c>
      <c r="K1219" t="s">
        <v>4262</v>
      </c>
      <c r="L1219" t="s">
        <v>1257</v>
      </c>
      <c r="M1219" t="s">
        <v>255</v>
      </c>
      <c r="N1219">
        <v>2016</v>
      </c>
      <c r="O1219" t="s">
        <v>883</v>
      </c>
      <c r="P1219" t="s">
        <v>178</v>
      </c>
      <c r="Q1219" t="s">
        <v>172</v>
      </c>
      <c r="S1219">
        <v>30031449</v>
      </c>
      <c r="T1219" t="s">
        <v>226</v>
      </c>
      <c r="Y1219" t="str">
        <f>"01AS"</f>
        <v>01AS</v>
      </c>
      <c r="Z1219" t="s">
        <v>227</v>
      </c>
      <c r="AA1219" t="s">
        <v>320</v>
      </c>
      <c r="AB1219" t="s">
        <v>321</v>
      </c>
      <c r="AC1219" t="s">
        <v>6494</v>
      </c>
      <c r="AD1219" t="s">
        <v>185</v>
      </c>
      <c r="AS1219">
        <v>1.86</v>
      </c>
      <c r="AT1219" t="s">
        <v>5587</v>
      </c>
      <c r="AU1219" t="s">
        <v>472</v>
      </c>
      <c r="AV1219" t="s">
        <v>473</v>
      </c>
      <c r="AW1219" t="s">
        <v>294</v>
      </c>
      <c r="BM1219" t="s">
        <v>8434</v>
      </c>
      <c r="BN1219" t="s">
        <v>239</v>
      </c>
      <c r="BO1219" t="s">
        <v>8435</v>
      </c>
      <c r="BP1219" t="s">
        <v>241</v>
      </c>
      <c r="BQ1219" t="s">
        <v>195</v>
      </c>
      <c r="BS1219">
        <v>14627</v>
      </c>
      <c r="CD1219" t="s">
        <v>195</v>
      </c>
      <c r="CM1219" t="s">
        <v>8436</v>
      </c>
      <c r="CO1219" t="s">
        <v>8435</v>
      </c>
      <c r="CP1219" t="s">
        <v>5210</v>
      </c>
      <c r="CQ1219" t="s">
        <v>247</v>
      </c>
      <c r="CS1219">
        <v>10469</v>
      </c>
      <c r="CT1219" t="s">
        <v>244</v>
      </c>
    </row>
    <row r="1220" spans="1:151" x14ac:dyDescent="0.2">
      <c r="A1220">
        <v>12668</v>
      </c>
      <c r="B1220" t="s">
        <v>2655</v>
      </c>
      <c r="C1220" t="s">
        <v>8437</v>
      </c>
      <c r="D1220" t="s">
        <v>8438</v>
      </c>
      <c r="E1220" t="s">
        <v>8439</v>
      </c>
      <c r="F1220" t="s">
        <v>171</v>
      </c>
      <c r="G1220" t="s">
        <v>172</v>
      </c>
      <c r="H1220" s="1">
        <v>34524</v>
      </c>
      <c r="I1220" t="s">
        <v>221</v>
      </c>
      <c r="K1220" t="s">
        <v>2258</v>
      </c>
      <c r="L1220" t="s">
        <v>820</v>
      </c>
      <c r="M1220" t="s">
        <v>306</v>
      </c>
      <c r="N1220">
        <v>2015</v>
      </c>
      <c r="O1220" t="s">
        <v>517</v>
      </c>
      <c r="P1220" t="s">
        <v>178</v>
      </c>
      <c r="Q1220" t="s">
        <v>172</v>
      </c>
      <c r="S1220">
        <v>27769911</v>
      </c>
      <c r="T1220" t="s">
        <v>196</v>
      </c>
      <c r="W1220" t="s">
        <v>8440</v>
      </c>
      <c r="X1220">
        <v>5032234434</v>
      </c>
      <c r="Y1220" t="s">
        <v>186</v>
      </c>
      <c r="Z1220" t="s">
        <v>282</v>
      </c>
      <c r="AA1220">
        <v>2016</v>
      </c>
      <c r="AB1220">
        <v>2016</v>
      </c>
      <c r="AC1220" t="s">
        <v>885</v>
      </c>
      <c r="AD1220" t="s">
        <v>185</v>
      </c>
      <c r="AM1220" t="s">
        <v>187</v>
      </c>
      <c r="AS1220">
        <v>3.03</v>
      </c>
      <c r="AT1220" t="s">
        <v>188</v>
      </c>
      <c r="AU1220" t="s">
        <v>189</v>
      </c>
      <c r="AV1220" t="s">
        <v>190</v>
      </c>
      <c r="AW1220" t="s">
        <v>264</v>
      </c>
      <c r="BM1220" t="s">
        <v>8441</v>
      </c>
      <c r="BP1220" t="s">
        <v>8442</v>
      </c>
      <c r="BQ1220" t="s">
        <v>8443</v>
      </c>
      <c r="BS1220">
        <v>97201</v>
      </c>
      <c r="BT1220" t="s">
        <v>196</v>
      </c>
      <c r="BU1220">
        <v>5032234434</v>
      </c>
      <c r="BZ1220" t="s">
        <v>8441</v>
      </c>
      <c r="CC1220" t="s">
        <v>8442</v>
      </c>
      <c r="CD1220" t="s">
        <v>8443</v>
      </c>
      <c r="CF1220">
        <v>97201</v>
      </c>
      <c r="CG1220" t="s">
        <v>196</v>
      </c>
      <c r="CH1220">
        <v>5032234434</v>
      </c>
      <c r="CM1220" t="s">
        <v>1509</v>
      </c>
      <c r="CP1220" t="s">
        <v>194</v>
      </c>
      <c r="CQ1220" t="s">
        <v>195</v>
      </c>
      <c r="CS1220">
        <v>14627</v>
      </c>
      <c r="CT1220" t="s">
        <v>196</v>
      </c>
      <c r="CU1220">
        <v>5033510316</v>
      </c>
      <c r="EM1220" t="s">
        <v>8441</v>
      </c>
      <c r="EP1220" t="s">
        <v>8442</v>
      </c>
      <c r="EQ1220" t="s">
        <v>8443</v>
      </c>
      <c r="ES1220">
        <v>97201</v>
      </c>
      <c r="ET1220" t="s">
        <v>196</v>
      </c>
      <c r="EU1220">
        <v>5032234434</v>
      </c>
    </row>
    <row r="1221" spans="1:151" x14ac:dyDescent="0.2">
      <c r="A1221">
        <v>25102</v>
      </c>
      <c r="B1221" t="s">
        <v>8225</v>
      </c>
      <c r="C1221" t="s">
        <v>8444</v>
      </c>
      <c r="E1221" t="s">
        <v>8445</v>
      </c>
      <c r="F1221" t="s">
        <v>171</v>
      </c>
      <c r="K1221" t="s">
        <v>1513</v>
      </c>
      <c r="M1221" t="s">
        <v>255</v>
      </c>
      <c r="N1221">
        <v>2017</v>
      </c>
      <c r="O1221" t="s">
        <v>1514</v>
      </c>
      <c r="P1221" t="s">
        <v>178</v>
      </c>
      <c r="Q1221" t="s">
        <v>172</v>
      </c>
    </row>
    <row r="1222" spans="1:151" x14ac:dyDescent="0.2">
      <c r="A1222">
        <v>38806</v>
      </c>
      <c r="B1222" t="s">
        <v>8446</v>
      </c>
      <c r="C1222" t="s">
        <v>8444</v>
      </c>
      <c r="E1222" t="s">
        <v>8447</v>
      </c>
      <c r="F1222" t="s">
        <v>171</v>
      </c>
      <c r="I1222" t="s">
        <v>4073</v>
      </c>
      <c r="J1222" t="s">
        <v>487</v>
      </c>
      <c r="K1222" t="s">
        <v>610</v>
      </c>
      <c r="L1222" t="s">
        <v>969</v>
      </c>
      <c r="M1222" t="s">
        <v>176</v>
      </c>
      <c r="N1222">
        <v>2023</v>
      </c>
      <c r="O1222" t="s">
        <v>1048</v>
      </c>
      <c r="P1222" t="s">
        <v>178</v>
      </c>
      <c r="Q1222" t="s">
        <v>185</v>
      </c>
      <c r="AA1222">
        <v>2022</v>
      </c>
      <c r="AC1222" t="s">
        <v>3199</v>
      </c>
      <c r="AX1222" t="s">
        <v>8446</v>
      </c>
      <c r="AY1222" t="s">
        <v>8448</v>
      </c>
      <c r="BM1222" t="s">
        <v>8449</v>
      </c>
      <c r="BN1222" t="s">
        <v>8450</v>
      </c>
      <c r="BP1222" t="s">
        <v>4941</v>
      </c>
      <c r="BQ1222" t="s">
        <v>344</v>
      </c>
      <c r="BS1222">
        <v>78758</v>
      </c>
      <c r="BT1222" t="s">
        <v>226</v>
      </c>
      <c r="BU1222">
        <v>5136939750</v>
      </c>
      <c r="BW1222">
        <v>5136939750</v>
      </c>
    </row>
    <row r="1223" spans="1:151" x14ac:dyDescent="0.2">
      <c r="A1223">
        <v>26037</v>
      </c>
      <c r="B1223" t="s">
        <v>8451</v>
      </c>
      <c r="C1223" t="s">
        <v>8452</v>
      </c>
      <c r="E1223" t="s">
        <v>8453</v>
      </c>
      <c r="F1223" t="s">
        <v>171</v>
      </c>
      <c r="G1223" t="str">
        <f>"0"</f>
        <v>0</v>
      </c>
      <c r="K1223" t="s">
        <v>1372</v>
      </c>
      <c r="L1223" t="s">
        <v>1373</v>
      </c>
      <c r="M1223" t="s">
        <v>176</v>
      </c>
      <c r="N1223">
        <v>2018</v>
      </c>
      <c r="O1223" t="s">
        <v>612</v>
      </c>
      <c r="P1223" t="s">
        <v>178</v>
      </c>
      <c r="Q1223" t="s">
        <v>172</v>
      </c>
      <c r="S1223">
        <v>30652590</v>
      </c>
      <c r="T1223" t="s">
        <v>2640</v>
      </c>
      <c r="U1223" t="s">
        <v>180</v>
      </c>
      <c r="V1223" s="2">
        <v>42902</v>
      </c>
      <c r="W1223" t="s">
        <v>8454</v>
      </c>
      <c r="X1223" t="s">
        <v>8455</v>
      </c>
      <c r="Y1223" t="s">
        <v>613</v>
      </c>
      <c r="Z1223" t="s">
        <v>614</v>
      </c>
      <c r="AA1223" t="s">
        <v>615</v>
      </c>
      <c r="AB1223" t="s">
        <v>259</v>
      </c>
      <c r="AC1223" t="s">
        <v>2643</v>
      </c>
      <c r="AD1223" t="s">
        <v>185</v>
      </c>
      <c r="AS1223" t="str">
        <f>"0"</f>
        <v>0</v>
      </c>
      <c r="AT1223" t="s">
        <v>188</v>
      </c>
      <c r="AU1223" t="s">
        <v>647</v>
      </c>
      <c r="AV1223" t="s">
        <v>190</v>
      </c>
      <c r="AW1223" t="s">
        <v>191</v>
      </c>
      <c r="CM1223" t="s">
        <v>8456</v>
      </c>
      <c r="CN1223" t="s">
        <v>8457</v>
      </c>
      <c r="CP1223" t="s">
        <v>194</v>
      </c>
      <c r="CQ1223" t="s">
        <v>195</v>
      </c>
      <c r="CS1223">
        <v>14623</v>
      </c>
      <c r="CT1223" t="s">
        <v>196</v>
      </c>
    </row>
    <row r="1224" spans="1:151" x14ac:dyDescent="0.2">
      <c r="A1224">
        <v>24478</v>
      </c>
      <c r="B1224" t="s">
        <v>3958</v>
      </c>
      <c r="C1224" t="s">
        <v>8458</v>
      </c>
      <c r="D1224" t="s">
        <v>1418</v>
      </c>
      <c r="E1224" t="s">
        <v>8459</v>
      </c>
      <c r="F1224" t="s">
        <v>171</v>
      </c>
      <c r="G1224" t="s">
        <v>172</v>
      </c>
      <c r="H1224" s="1">
        <v>35465</v>
      </c>
      <c r="I1224" t="s">
        <v>221</v>
      </c>
      <c r="K1224" t="s">
        <v>8460</v>
      </c>
      <c r="L1224" t="s">
        <v>820</v>
      </c>
      <c r="M1224" t="s">
        <v>176</v>
      </c>
      <c r="N1224">
        <v>2018</v>
      </c>
      <c r="O1224" t="s">
        <v>612</v>
      </c>
      <c r="P1224" t="s">
        <v>178</v>
      </c>
      <c r="Q1224" t="s">
        <v>172</v>
      </c>
      <c r="S1224">
        <v>29441822</v>
      </c>
      <c r="T1224" t="s">
        <v>196</v>
      </c>
      <c r="W1224" t="s">
        <v>8461</v>
      </c>
      <c r="X1224">
        <v>5183831495</v>
      </c>
      <c r="Y1224" t="s">
        <v>186</v>
      </c>
      <c r="Z1224" t="s">
        <v>282</v>
      </c>
      <c r="AA1224">
        <v>2019</v>
      </c>
      <c r="AB1224">
        <v>2019</v>
      </c>
      <c r="AC1224" t="s">
        <v>1280</v>
      </c>
      <c r="AD1224" t="s">
        <v>185</v>
      </c>
      <c r="AE1224" t="s">
        <v>382</v>
      </c>
      <c r="AM1224" t="s">
        <v>412</v>
      </c>
      <c r="AS1224">
        <v>3.67</v>
      </c>
      <c r="AT1224" t="s">
        <v>188</v>
      </c>
      <c r="AU1224" t="s">
        <v>189</v>
      </c>
      <c r="AV1224" t="s">
        <v>190</v>
      </c>
      <c r="AW1224" t="s">
        <v>264</v>
      </c>
      <c r="BM1224" t="s">
        <v>8462</v>
      </c>
      <c r="BP1224" t="s">
        <v>4394</v>
      </c>
      <c r="BQ1224" t="s">
        <v>195</v>
      </c>
      <c r="BS1224">
        <v>12065</v>
      </c>
      <c r="BT1224" t="s">
        <v>196</v>
      </c>
      <c r="BU1224">
        <v>5188788957</v>
      </c>
      <c r="BZ1224" t="s">
        <v>8462</v>
      </c>
      <c r="CC1224" t="s">
        <v>4394</v>
      </c>
      <c r="CD1224" t="s">
        <v>195</v>
      </c>
      <c r="CF1224">
        <v>12065</v>
      </c>
      <c r="CG1224" t="s">
        <v>196</v>
      </c>
      <c r="CH1224">
        <v>5188788957</v>
      </c>
      <c r="CM1224" t="s">
        <v>8463</v>
      </c>
      <c r="CP1224" t="s">
        <v>194</v>
      </c>
      <c r="CQ1224" t="s">
        <v>195</v>
      </c>
      <c r="CS1224">
        <v>14627</v>
      </c>
      <c r="CT1224" t="s">
        <v>196</v>
      </c>
      <c r="CU1224">
        <v>5188788957</v>
      </c>
      <c r="ED1224" t="s">
        <v>195</v>
      </c>
      <c r="EG1224" t="s">
        <v>196</v>
      </c>
      <c r="EH1224">
        <v>5188788957</v>
      </c>
      <c r="EM1224" t="s">
        <v>8462</v>
      </c>
      <c r="EP1224" t="s">
        <v>4394</v>
      </c>
      <c r="EQ1224" t="s">
        <v>195</v>
      </c>
      <c r="ES1224">
        <v>12065</v>
      </c>
      <c r="ET1224" t="s">
        <v>196</v>
      </c>
      <c r="EU1224">
        <v>5188788957</v>
      </c>
    </row>
    <row r="1225" spans="1:151" x14ac:dyDescent="0.2">
      <c r="A1225">
        <v>19372</v>
      </c>
      <c r="B1225" t="s">
        <v>8464</v>
      </c>
      <c r="C1225" t="s">
        <v>8465</v>
      </c>
      <c r="D1225" t="s">
        <v>6879</v>
      </c>
      <c r="E1225" t="s">
        <v>8466</v>
      </c>
      <c r="F1225" t="s">
        <v>171</v>
      </c>
      <c r="K1225" t="s">
        <v>2307</v>
      </c>
      <c r="L1225" t="s">
        <v>2308</v>
      </c>
      <c r="M1225" t="s">
        <v>224</v>
      </c>
      <c r="N1225">
        <v>2016</v>
      </c>
      <c r="O1225" t="s">
        <v>410</v>
      </c>
      <c r="P1225" t="s">
        <v>178</v>
      </c>
      <c r="Q1225" t="s">
        <v>172</v>
      </c>
      <c r="S1225">
        <v>28868859</v>
      </c>
      <c r="T1225" t="s">
        <v>196</v>
      </c>
      <c r="W1225" t="s">
        <v>8467</v>
      </c>
      <c r="X1225">
        <v>8472126827</v>
      </c>
      <c r="Y1225" t="s">
        <v>802</v>
      </c>
      <c r="Z1225" t="s">
        <v>1360</v>
      </c>
      <c r="AA1225" t="s">
        <v>615</v>
      </c>
      <c r="AB1225" t="s">
        <v>259</v>
      </c>
      <c r="AC1225" t="s">
        <v>804</v>
      </c>
      <c r="AD1225" t="s">
        <v>185</v>
      </c>
      <c r="AM1225" t="s">
        <v>3230</v>
      </c>
      <c r="AS1225" t="str">
        <f>"0"</f>
        <v>0</v>
      </c>
      <c r="AT1225" t="s">
        <v>188</v>
      </c>
      <c r="AU1225" t="s">
        <v>189</v>
      </c>
      <c r="AV1225" t="s">
        <v>190</v>
      </c>
      <c r="AW1225" t="s">
        <v>264</v>
      </c>
      <c r="BM1225" t="s">
        <v>8468</v>
      </c>
      <c r="BN1225" t="s">
        <v>8469</v>
      </c>
      <c r="BP1225" t="s">
        <v>194</v>
      </c>
      <c r="BQ1225" t="s">
        <v>195</v>
      </c>
      <c r="BS1225">
        <v>14604</v>
      </c>
      <c r="BT1225" t="s">
        <v>196</v>
      </c>
      <c r="BU1225">
        <v>8479977277</v>
      </c>
      <c r="BZ1225" t="s">
        <v>8468</v>
      </c>
      <c r="CA1225" t="s">
        <v>8469</v>
      </c>
      <c r="CC1225" t="s">
        <v>194</v>
      </c>
      <c r="CD1225" t="s">
        <v>195</v>
      </c>
      <c r="CF1225">
        <v>14604</v>
      </c>
      <c r="CG1225" t="s">
        <v>196</v>
      </c>
      <c r="CH1225">
        <v>8479977277</v>
      </c>
      <c r="CM1225" t="s">
        <v>8468</v>
      </c>
      <c r="CN1225" t="s">
        <v>8469</v>
      </c>
      <c r="CP1225" t="s">
        <v>194</v>
      </c>
      <c r="CQ1225" t="s">
        <v>195</v>
      </c>
      <c r="CS1225">
        <v>14604</v>
      </c>
      <c r="CT1225" t="s">
        <v>196</v>
      </c>
      <c r="CU1225">
        <v>8479977277</v>
      </c>
      <c r="EM1225" t="s">
        <v>8468</v>
      </c>
      <c r="EN1225" t="s">
        <v>8469</v>
      </c>
      <c r="EP1225" t="s">
        <v>194</v>
      </c>
      <c r="EQ1225" t="s">
        <v>195</v>
      </c>
      <c r="ES1225">
        <v>14604</v>
      </c>
      <c r="ET1225" t="s">
        <v>196</v>
      </c>
      <c r="EU1225">
        <v>8479977277</v>
      </c>
    </row>
    <row r="1226" spans="1:151" x14ac:dyDescent="0.2">
      <c r="A1226">
        <v>36660</v>
      </c>
      <c r="B1226" t="s">
        <v>8470</v>
      </c>
      <c r="C1226" t="s">
        <v>8471</v>
      </c>
      <c r="D1226" t="s">
        <v>8472</v>
      </c>
      <c r="E1226" t="s">
        <v>8473</v>
      </c>
      <c r="F1226" t="s">
        <v>171</v>
      </c>
      <c r="H1226" s="1">
        <v>37116</v>
      </c>
      <c r="I1226" t="s">
        <v>173</v>
      </c>
      <c r="K1226" t="s">
        <v>1046</v>
      </c>
      <c r="L1226" t="s">
        <v>1047</v>
      </c>
      <c r="M1226" t="s">
        <v>176</v>
      </c>
      <c r="N1226">
        <v>2022</v>
      </c>
      <c r="O1226" t="s">
        <v>555</v>
      </c>
      <c r="P1226" t="s">
        <v>178</v>
      </c>
      <c r="Q1226" t="s">
        <v>172</v>
      </c>
      <c r="S1226">
        <v>31561631</v>
      </c>
      <c r="T1226" t="s">
        <v>226</v>
      </c>
      <c r="Y1226" t="str">
        <f>"01AS"</f>
        <v>01AS</v>
      </c>
      <c r="Z1226" t="s">
        <v>227</v>
      </c>
      <c r="AA1226" t="s">
        <v>321</v>
      </c>
      <c r="AC1226" t="s">
        <v>1451</v>
      </c>
      <c r="AD1226" t="s">
        <v>185</v>
      </c>
      <c r="AM1226" t="s">
        <v>8474</v>
      </c>
      <c r="AS1226">
        <v>3.02</v>
      </c>
      <c r="AU1226" t="s">
        <v>235</v>
      </c>
      <c r="AV1226" t="s">
        <v>236</v>
      </c>
      <c r="AW1226" t="s">
        <v>210</v>
      </c>
      <c r="BF1226" t="s">
        <v>474</v>
      </c>
      <c r="BM1226" t="s">
        <v>1310</v>
      </c>
      <c r="BN1226" t="s">
        <v>239</v>
      </c>
      <c r="BO1226" t="s">
        <v>8475</v>
      </c>
      <c r="BP1226" t="s">
        <v>241</v>
      </c>
      <c r="BQ1226" t="s">
        <v>195</v>
      </c>
      <c r="BS1226">
        <v>14627</v>
      </c>
      <c r="CD1226" t="s">
        <v>195</v>
      </c>
      <c r="CM1226" t="s">
        <v>8476</v>
      </c>
      <c r="CO1226" t="s">
        <v>8475</v>
      </c>
      <c r="CP1226" t="s">
        <v>1053</v>
      </c>
      <c r="CQ1226" t="s">
        <v>247</v>
      </c>
      <c r="CS1226" t="s">
        <v>8477</v>
      </c>
      <c r="CT1226" t="s">
        <v>244</v>
      </c>
      <c r="CU1226" t="s">
        <v>8478</v>
      </c>
    </row>
    <row r="1227" spans="1:151" x14ac:dyDescent="0.2">
      <c r="A1227">
        <v>18931</v>
      </c>
      <c r="B1227" t="s">
        <v>3225</v>
      </c>
      <c r="C1227" t="s">
        <v>8479</v>
      </c>
      <c r="E1227" t="s">
        <v>8480</v>
      </c>
      <c r="F1227" t="s">
        <v>171</v>
      </c>
      <c r="G1227" t="s">
        <v>172</v>
      </c>
      <c r="H1227" s="1">
        <v>35175</v>
      </c>
      <c r="I1227" t="s">
        <v>173</v>
      </c>
      <c r="K1227" t="s">
        <v>481</v>
      </c>
      <c r="L1227" t="s">
        <v>318</v>
      </c>
      <c r="M1227" t="s">
        <v>306</v>
      </c>
      <c r="N1227">
        <v>2016</v>
      </c>
      <c r="O1227" t="s">
        <v>380</v>
      </c>
      <c r="P1227" t="s">
        <v>178</v>
      </c>
      <c r="Q1227" t="s">
        <v>172</v>
      </c>
      <c r="S1227">
        <v>28811237</v>
      </c>
      <c r="T1227" t="s">
        <v>196</v>
      </c>
      <c r="W1227" t="s">
        <v>8481</v>
      </c>
      <c r="X1227">
        <v>2404616911</v>
      </c>
      <c r="Y1227" t="s">
        <v>186</v>
      </c>
      <c r="Z1227" t="s">
        <v>282</v>
      </c>
      <c r="AA1227">
        <v>2018</v>
      </c>
      <c r="AB1227">
        <v>2018</v>
      </c>
      <c r="AC1227" t="s">
        <v>1280</v>
      </c>
      <c r="AD1227" t="s">
        <v>185</v>
      </c>
      <c r="AE1227" t="s">
        <v>382</v>
      </c>
      <c r="AM1227" t="s">
        <v>8482</v>
      </c>
      <c r="AS1227">
        <v>3.55</v>
      </c>
      <c r="AT1227" t="s">
        <v>188</v>
      </c>
      <c r="AU1227" t="s">
        <v>189</v>
      </c>
      <c r="AV1227" t="s">
        <v>190</v>
      </c>
      <c r="AW1227" t="s">
        <v>264</v>
      </c>
      <c r="BM1227" t="s">
        <v>8483</v>
      </c>
      <c r="BP1227" t="s">
        <v>194</v>
      </c>
      <c r="BQ1227" t="s">
        <v>195</v>
      </c>
      <c r="BS1227">
        <v>14627</v>
      </c>
      <c r="BT1227" t="s">
        <v>196</v>
      </c>
      <c r="BU1227">
        <v>2408189471</v>
      </c>
      <c r="BZ1227" t="s">
        <v>8484</v>
      </c>
      <c r="CC1227" t="s">
        <v>8485</v>
      </c>
      <c r="CD1227" t="s">
        <v>849</v>
      </c>
      <c r="CF1227">
        <v>20817</v>
      </c>
      <c r="CG1227" t="s">
        <v>196</v>
      </c>
      <c r="CH1227">
        <v>3017670337</v>
      </c>
      <c r="CM1227" t="s">
        <v>8483</v>
      </c>
      <c r="CP1227" t="s">
        <v>194</v>
      </c>
      <c r="CQ1227" t="s">
        <v>195</v>
      </c>
      <c r="CS1227">
        <v>14627</v>
      </c>
      <c r="CT1227" t="s">
        <v>196</v>
      </c>
      <c r="CU1227">
        <v>2408189471</v>
      </c>
      <c r="ED1227" t="s">
        <v>849</v>
      </c>
      <c r="EG1227" t="s">
        <v>196</v>
      </c>
      <c r="EH1227">
        <v>3017670337</v>
      </c>
      <c r="EM1227" t="s">
        <v>8484</v>
      </c>
      <c r="EP1227" t="s">
        <v>8485</v>
      </c>
      <c r="EQ1227" t="s">
        <v>849</v>
      </c>
      <c r="ES1227">
        <v>20817</v>
      </c>
      <c r="ET1227" t="s">
        <v>196</v>
      </c>
      <c r="EU1227">
        <v>3017670337</v>
      </c>
    </row>
    <row r="1228" spans="1:151" x14ac:dyDescent="0.2">
      <c r="A1228">
        <v>17860</v>
      </c>
      <c r="B1228" t="s">
        <v>3225</v>
      </c>
      <c r="C1228" t="s">
        <v>8479</v>
      </c>
      <c r="E1228" t="s">
        <v>8480</v>
      </c>
      <c r="F1228" t="s">
        <v>171</v>
      </c>
      <c r="G1228" t="s">
        <v>172</v>
      </c>
      <c r="H1228" s="1">
        <v>35175</v>
      </c>
      <c r="I1228" t="s">
        <v>173</v>
      </c>
      <c r="K1228" t="s">
        <v>576</v>
      </c>
      <c r="L1228" t="s">
        <v>577</v>
      </c>
      <c r="M1228" t="s">
        <v>224</v>
      </c>
      <c r="N1228">
        <v>2016</v>
      </c>
      <c r="O1228" t="s">
        <v>410</v>
      </c>
      <c r="P1228" t="s">
        <v>178</v>
      </c>
      <c r="Q1228" t="s">
        <v>172</v>
      </c>
      <c r="S1228">
        <v>28811237</v>
      </c>
      <c r="T1228" t="s">
        <v>196</v>
      </c>
      <c r="W1228" t="s">
        <v>8481</v>
      </c>
      <c r="X1228">
        <v>2404616911</v>
      </c>
      <c r="Y1228" t="s">
        <v>186</v>
      </c>
      <c r="Z1228" t="s">
        <v>282</v>
      </c>
      <c r="AA1228">
        <v>2018</v>
      </c>
      <c r="AB1228">
        <v>2018</v>
      </c>
      <c r="AC1228" t="s">
        <v>1280</v>
      </c>
      <c r="AD1228" t="s">
        <v>185</v>
      </c>
      <c r="AE1228" t="s">
        <v>382</v>
      </c>
      <c r="AM1228" t="s">
        <v>8482</v>
      </c>
      <c r="AS1228">
        <v>3.55</v>
      </c>
      <c r="AT1228" t="s">
        <v>188</v>
      </c>
      <c r="AU1228" t="s">
        <v>189</v>
      </c>
      <c r="AV1228" t="s">
        <v>190</v>
      </c>
      <c r="AW1228" t="s">
        <v>264</v>
      </c>
      <c r="BM1228" t="s">
        <v>8483</v>
      </c>
      <c r="BP1228" t="s">
        <v>194</v>
      </c>
      <c r="BQ1228" t="s">
        <v>195</v>
      </c>
      <c r="BS1228">
        <v>14627</v>
      </c>
      <c r="BT1228" t="s">
        <v>196</v>
      </c>
      <c r="BU1228">
        <v>2408189471</v>
      </c>
      <c r="BZ1228" t="s">
        <v>8484</v>
      </c>
      <c r="CC1228" t="s">
        <v>8485</v>
      </c>
      <c r="CD1228" t="s">
        <v>849</v>
      </c>
      <c r="CF1228">
        <v>20817</v>
      </c>
      <c r="CG1228" t="s">
        <v>196</v>
      </c>
      <c r="CH1228">
        <v>3017670337</v>
      </c>
      <c r="CM1228" t="s">
        <v>8483</v>
      </c>
      <c r="CP1228" t="s">
        <v>194</v>
      </c>
      <c r="CQ1228" t="s">
        <v>195</v>
      </c>
      <c r="CS1228">
        <v>14627</v>
      </c>
      <c r="CT1228" t="s">
        <v>196</v>
      </c>
      <c r="CU1228">
        <v>2408189471</v>
      </c>
      <c r="ED1228" t="s">
        <v>849</v>
      </c>
      <c r="EG1228" t="s">
        <v>196</v>
      </c>
      <c r="EH1228">
        <v>3017670337</v>
      </c>
      <c r="EM1228" t="s">
        <v>8484</v>
      </c>
      <c r="EP1228" t="s">
        <v>8485</v>
      </c>
      <c r="EQ1228" t="s">
        <v>849</v>
      </c>
      <c r="ES1228">
        <v>20817</v>
      </c>
      <c r="ET1228" t="s">
        <v>196</v>
      </c>
      <c r="EU1228">
        <v>3017670337</v>
      </c>
    </row>
    <row r="1229" spans="1:151" x14ac:dyDescent="0.2">
      <c r="A1229">
        <v>26427</v>
      </c>
      <c r="B1229" t="s">
        <v>8486</v>
      </c>
      <c r="C1229" t="s">
        <v>8487</v>
      </c>
      <c r="D1229" t="s">
        <v>8488</v>
      </c>
      <c r="E1229" t="s">
        <v>8489</v>
      </c>
      <c r="F1229" t="s">
        <v>171</v>
      </c>
      <c r="G1229" t="s">
        <v>172</v>
      </c>
      <c r="H1229" s="1">
        <v>35712</v>
      </c>
      <c r="I1229" t="s">
        <v>173</v>
      </c>
      <c r="K1229" t="s">
        <v>515</v>
      </c>
      <c r="L1229" t="s">
        <v>516</v>
      </c>
      <c r="M1229" t="s">
        <v>176</v>
      </c>
      <c r="N1229">
        <v>2019</v>
      </c>
      <c r="O1229" t="s">
        <v>482</v>
      </c>
      <c r="P1229" t="s">
        <v>178</v>
      </c>
      <c r="Q1229" t="s">
        <v>172</v>
      </c>
      <c r="S1229">
        <v>30017511</v>
      </c>
      <c r="T1229" t="s">
        <v>196</v>
      </c>
      <c r="W1229" t="s">
        <v>8490</v>
      </c>
      <c r="X1229">
        <v>9146726400</v>
      </c>
      <c r="Y1229" t="s">
        <v>186</v>
      </c>
      <c r="Z1229" t="s">
        <v>183</v>
      </c>
      <c r="AA1229">
        <v>2020</v>
      </c>
      <c r="AB1229">
        <v>2020</v>
      </c>
      <c r="AC1229" t="s">
        <v>293</v>
      </c>
      <c r="AD1229" t="s">
        <v>172</v>
      </c>
      <c r="AS1229">
        <v>3.08</v>
      </c>
      <c r="AT1229" t="s">
        <v>188</v>
      </c>
      <c r="AU1229" t="s">
        <v>189</v>
      </c>
      <c r="AV1229" t="s">
        <v>190</v>
      </c>
      <c r="AW1229" t="s">
        <v>294</v>
      </c>
      <c r="BM1229" t="s">
        <v>8491</v>
      </c>
      <c r="BN1229" t="s">
        <v>193</v>
      </c>
      <c r="BP1229" t="s">
        <v>194</v>
      </c>
      <c r="BQ1229" t="s">
        <v>195</v>
      </c>
      <c r="BS1229">
        <v>14627</v>
      </c>
      <c r="BT1229" t="s">
        <v>196</v>
      </c>
      <c r="BU1229">
        <v>9146726400</v>
      </c>
      <c r="CM1229" t="s">
        <v>8492</v>
      </c>
      <c r="CP1229" t="s">
        <v>8493</v>
      </c>
      <c r="CQ1229" t="s">
        <v>195</v>
      </c>
      <c r="CS1229">
        <v>10567</v>
      </c>
      <c r="CT1229" t="s">
        <v>196</v>
      </c>
      <c r="CU1229">
        <v>5853513065</v>
      </c>
    </row>
    <row r="1230" spans="1:151" x14ac:dyDescent="0.2">
      <c r="A1230">
        <v>25588</v>
      </c>
      <c r="B1230" t="s">
        <v>772</v>
      </c>
      <c r="C1230" t="s">
        <v>8494</v>
      </c>
      <c r="D1230" t="s">
        <v>8495</v>
      </c>
      <c r="E1230" t="s">
        <v>8496</v>
      </c>
      <c r="F1230" t="s">
        <v>171</v>
      </c>
      <c r="G1230" t="s">
        <v>172</v>
      </c>
      <c r="H1230" s="1">
        <v>36226</v>
      </c>
      <c r="I1230" t="s">
        <v>173</v>
      </c>
      <c r="K1230" t="s">
        <v>439</v>
      </c>
      <c r="L1230" t="s">
        <v>175</v>
      </c>
      <c r="M1230" t="s">
        <v>224</v>
      </c>
      <c r="N1230">
        <v>2018</v>
      </c>
      <c r="O1230" t="s">
        <v>354</v>
      </c>
      <c r="P1230" t="s">
        <v>363</v>
      </c>
      <c r="Q1230" t="s">
        <v>172</v>
      </c>
      <c r="S1230">
        <v>30718463</v>
      </c>
      <c r="T1230" t="s">
        <v>280</v>
      </c>
      <c r="U1230" t="s">
        <v>180</v>
      </c>
      <c r="V1230" s="2">
        <v>44332</v>
      </c>
      <c r="W1230" t="s">
        <v>8497</v>
      </c>
      <c r="X1230">
        <v>2010000957980</v>
      </c>
      <c r="Y1230" t="s">
        <v>186</v>
      </c>
      <c r="Z1230" t="s">
        <v>183</v>
      </c>
      <c r="AA1230">
        <v>2021</v>
      </c>
      <c r="AB1230">
        <v>2021</v>
      </c>
      <c r="AC1230" t="s">
        <v>1191</v>
      </c>
      <c r="AD1230" t="s">
        <v>172</v>
      </c>
      <c r="AS1230">
        <v>3.22</v>
      </c>
      <c r="AT1230" t="s">
        <v>188</v>
      </c>
      <c r="AU1230" t="s">
        <v>189</v>
      </c>
      <c r="AV1230" t="s">
        <v>190</v>
      </c>
      <c r="AW1230" t="s">
        <v>191</v>
      </c>
      <c r="BM1230" t="s">
        <v>4921</v>
      </c>
      <c r="BN1230" t="s">
        <v>8498</v>
      </c>
      <c r="BP1230" t="s">
        <v>194</v>
      </c>
      <c r="BQ1230" t="s">
        <v>195</v>
      </c>
      <c r="BS1230">
        <v>14627</v>
      </c>
      <c r="BT1230" t="s">
        <v>196</v>
      </c>
      <c r="CM1230" t="s">
        <v>487</v>
      </c>
      <c r="CN1230" t="s">
        <v>8499</v>
      </c>
      <c r="CP1230" t="s">
        <v>194</v>
      </c>
      <c r="CQ1230" t="s">
        <v>195</v>
      </c>
      <c r="CS1230">
        <v>14627</v>
      </c>
      <c r="CT1230" t="s">
        <v>196</v>
      </c>
    </row>
    <row r="1231" spans="1:151" x14ac:dyDescent="0.2">
      <c r="A1231">
        <v>29801</v>
      </c>
      <c r="B1231" t="s">
        <v>850</v>
      </c>
      <c r="C1231" t="s">
        <v>8500</v>
      </c>
      <c r="D1231" t="s">
        <v>201</v>
      </c>
      <c r="E1231" t="s">
        <v>8501</v>
      </c>
      <c r="F1231" t="s">
        <v>5163</v>
      </c>
      <c r="G1231" t="s">
        <v>172</v>
      </c>
      <c r="H1231" s="1">
        <v>36172</v>
      </c>
      <c r="I1231" t="s">
        <v>221</v>
      </c>
      <c r="K1231" t="s">
        <v>304</v>
      </c>
      <c r="L1231" t="s">
        <v>305</v>
      </c>
      <c r="M1231" t="s">
        <v>176</v>
      </c>
      <c r="N1231">
        <v>2020</v>
      </c>
      <c r="O1231" t="s">
        <v>978</v>
      </c>
      <c r="P1231" t="s">
        <v>979</v>
      </c>
      <c r="Q1231" t="s">
        <v>172</v>
      </c>
      <c r="S1231">
        <v>30710870</v>
      </c>
      <c r="T1231" t="s">
        <v>226</v>
      </c>
      <c r="Y1231" t="str">
        <f>"04HSEAS"</f>
        <v>04HSEAS</v>
      </c>
      <c r="Z1231" t="s">
        <v>499</v>
      </c>
      <c r="AA1231" t="s">
        <v>320</v>
      </c>
      <c r="AB1231" t="s">
        <v>321</v>
      </c>
      <c r="AC1231" t="s">
        <v>535</v>
      </c>
      <c r="AD1231" t="s">
        <v>185</v>
      </c>
      <c r="AF1231" t="s">
        <v>981</v>
      </c>
      <c r="AJ1231" t="s">
        <v>535</v>
      </c>
      <c r="AK1231" t="s">
        <v>185</v>
      </c>
      <c r="AM1231" t="s">
        <v>1819</v>
      </c>
      <c r="AS1231">
        <v>3.41</v>
      </c>
      <c r="AT1231" t="s">
        <v>429</v>
      </c>
      <c r="AV1231" t="s">
        <v>473</v>
      </c>
      <c r="AW1231" t="s">
        <v>952</v>
      </c>
      <c r="BM1231" t="s">
        <v>8502</v>
      </c>
      <c r="BN1231" t="s">
        <v>239</v>
      </c>
      <c r="BO1231" t="s">
        <v>8503</v>
      </c>
      <c r="BP1231" t="s">
        <v>241</v>
      </c>
      <c r="BQ1231" t="s">
        <v>195</v>
      </c>
      <c r="BS1231">
        <v>14627</v>
      </c>
      <c r="CD1231" t="s">
        <v>195</v>
      </c>
      <c r="CM1231" t="s">
        <v>8504</v>
      </c>
      <c r="CO1231" t="s">
        <v>8503</v>
      </c>
      <c r="CP1231" t="s">
        <v>8505</v>
      </c>
      <c r="CQ1231" t="s">
        <v>2386</v>
      </c>
      <c r="CS1231">
        <v>98208</v>
      </c>
      <c r="CT1231" t="s">
        <v>244</v>
      </c>
      <c r="CU1231" t="s">
        <v>8506</v>
      </c>
    </row>
    <row r="1232" spans="1:151" x14ac:dyDescent="0.2">
      <c r="A1232">
        <v>36751</v>
      </c>
      <c r="B1232" t="s">
        <v>8507</v>
      </c>
      <c r="C1232" t="s">
        <v>8508</v>
      </c>
      <c r="D1232" t="s">
        <v>8509</v>
      </c>
      <c r="E1232" t="s">
        <v>8510</v>
      </c>
      <c r="F1232" t="s">
        <v>171</v>
      </c>
      <c r="G1232" t="s">
        <v>172</v>
      </c>
      <c r="H1232" s="1">
        <v>37117</v>
      </c>
      <c r="I1232" t="s">
        <v>221</v>
      </c>
      <c r="K1232" t="s">
        <v>1256</v>
      </c>
      <c r="L1232" t="s">
        <v>1257</v>
      </c>
      <c r="M1232" t="s">
        <v>205</v>
      </c>
      <c r="N1232">
        <v>2022</v>
      </c>
      <c r="O1232" t="s">
        <v>1258</v>
      </c>
      <c r="P1232" t="s">
        <v>178</v>
      </c>
      <c r="Q1232" t="s">
        <v>172</v>
      </c>
      <c r="S1232">
        <v>31527774</v>
      </c>
      <c r="T1232" t="s">
        <v>2339</v>
      </c>
      <c r="U1232" t="s">
        <v>424</v>
      </c>
      <c r="Y1232" t="str">
        <f>"04HSEAS"</f>
        <v>04HSEAS</v>
      </c>
      <c r="Z1232" t="s">
        <v>227</v>
      </c>
      <c r="AA1232" t="s">
        <v>320</v>
      </c>
      <c r="AB1232" t="s">
        <v>321</v>
      </c>
      <c r="AC1232" t="s">
        <v>500</v>
      </c>
      <c r="AD1232" t="s">
        <v>185</v>
      </c>
      <c r="AF1232" t="s">
        <v>426</v>
      </c>
      <c r="AG1232" t="s">
        <v>427</v>
      </c>
      <c r="AJ1232" t="s">
        <v>5592</v>
      </c>
      <c r="AK1232" t="s">
        <v>185</v>
      </c>
      <c r="AS1232">
        <v>3.87</v>
      </c>
      <c r="AT1232" t="s">
        <v>1261</v>
      </c>
      <c r="AU1232" t="s">
        <v>235</v>
      </c>
      <c r="AV1232" t="s">
        <v>236</v>
      </c>
      <c r="AW1232" t="s">
        <v>430</v>
      </c>
      <c r="BM1232" t="s">
        <v>8511</v>
      </c>
      <c r="BN1232" t="s">
        <v>239</v>
      </c>
      <c r="BO1232" t="s">
        <v>8512</v>
      </c>
      <c r="BP1232" t="s">
        <v>241</v>
      </c>
      <c r="BQ1232" t="s">
        <v>195</v>
      </c>
      <c r="BS1232">
        <v>14627</v>
      </c>
      <c r="CD1232" t="s">
        <v>195</v>
      </c>
      <c r="CM1232" t="s">
        <v>8513</v>
      </c>
      <c r="CO1232" t="s">
        <v>8512</v>
      </c>
      <c r="CQ1232" t="s">
        <v>560</v>
      </c>
      <c r="CS1232">
        <v>21411</v>
      </c>
      <c r="CT1232" t="s">
        <v>2339</v>
      </c>
      <c r="CU1232" t="s">
        <v>8514</v>
      </c>
    </row>
    <row r="1233" spans="1:151" x14ac:dyDescent="0.2">
      <c r="A1233">
        <v>19459</v>
      </c>
      <c r="B1233" t="s">
        <v>8515</v>
      </c>
      <c r="C1233" t="s">
        <v>8516</v>
      </c>
      <c r="D1233" t="s">
        <v>8517</v>
      </c>
      <c r="E1233" t="s">
        <v>8518</v>
      </c>
      <c r="F1233" t="s">
        <v>171</v>
      </c>
      <c r="G1233" t="s">
        <v>172</v>
      </c>
      <c r="H1233" s="1">
        <v>34458</v>
      </c>
      <c r="I1233" t="s">
        <v>173</v>
      </c>
      <c r="K1233" t="s">
        <v>1357</v>
      </c>
      <c r="L1233" t="s">
        <v>1358</v>
      </c>
      <c r="M1233" t="s">
        <v>224</v>
      </c>
      <c r="N1233">
        <v>2016</v>
      </c>
      <c r="O1233" t="s">
        <v>410</v>
      </c>
      <c r="P1233" t="s">
        <v>178</v>
      </c>
      <c r="Q1233" t="s">
        <v>172</v>
      </c>
      <c r="S1233">
        <v>27638200</v>
      </c>
      <c r="T1233" t="s">
        <v>8519</v>
      </c>
      <c r="U1233" t="s">
        <v>180</v>
      </c>
      <c r="V1233" s="2">
        <v>42886</v>
      </c>
      <c r="W1233" t="s">
        <v>8520</v>
      </c>
      <c r="X1233" t="str">
        <f>"004538880558"</f>
        <v>004538880558</v>
      </c>
      <c r="Y1233" t="s">
        <v>802</v>
      </c>
      <c r="Z1233" t="s">
        <v>1583</v>
      </c>
      <c r="AA1233">
        <v>2017</v>
      </c>
      <c r="AB1233">
        <v>2017</v>
      </c>
      <c r="AC1233" t="s">
        <v>1584</v>
      </c>
      <c r="AD1233" t="s">
        <v>185</v>
      </c>
      <c r="AS1233">
        <v>3.64</v>
      </c>
      <c r="AT1233" t="s">
        <v>188</v>
      </c>
      <c r="AU1233" t="s">
        <v>189</v>
      </c>
      <c r="AV1233" t="s">
        <v>190</v>
      </c>
      <c r="AW1233" t="s">
        <v>191</v>
      </c>
      <c r="BM1233" t="s">
        <v>8521</v>
      </c>
      <c r="BN1233">
        <v>203</v>
      </c>
      <c r="BP1233" t="s">
        <v>194</v>
      </c>
      <c r="BQ1233" t="s">
        <v>195</v>
      </c>
      <c r="BS1233">
        <v>14605</v>
      </c>
      <c r="BT1233" t="s">
        <v>196</v>
      </c>
      <c r="BU1233">
        <v>5853694440</v>
      </c>
      <c r="CM1233" t="s">
        <v>8521</v>
      </c>
      <c r="CN1233">
        <v>203</v>
      </c>
      <c r="CP1233" t="s">
        <v>194</v>
      </c>
      <c r="CQ1233" t="s">
        <v>195</v>
      </c>
      <c r="CS1233">
        <v>14605</v>
      </c>
      <c r="CT1233" t="s">
        <v>196</v>
      </c>
      <c r="CU1233">
        <v>5853694440</v>
      </c>
    </row>
    <row r="1234" spans="1:151" x14ac:dyDescent="0.2">
      <c r="A1234">
        <v>20953</v>
      </c>
      <c r="B1234" t="s">
        <v>1173</v>
      </c>
      <c r="C1234" t="s">
        <v>8522</v>
      </c>
      <c r="D1234" t="s">
        <v>7147</v>
      </c>
      <c r="E1234" t="s">
        <v>8523</v>
      </c>
      <c r="F1234" t="s">
        <v>171</v>
      </c>
      <c r="G1234" t="s">
        <v>172</v>
      </c>
      <c r="H1234" s="1">
        <v>35320</v>
      </c>
      <c r="I1234" t="s">
        <v>221</v>
      </c>
      <c r="K1234" t="s">
        <v>1135</v>
      </c>
      <c r="L1234" t="s">
        <v>1136</v>
      </c>
      <c r="M1234" t="s">
        <v>224</v>
      </c>
      <c r="N1234">
        <v>2017</v>
      </c>
      <c r="O1234" t="s">
        <v>441</v>
      </c>
      <c r="P1234" t="s">
        <v>178</v>
      </c>
      <c r="Q1234" t="s">
        <v>172</v>
      </c>
      <c r="S1234">
        <v>28811688</v>
      </c>
      <c r="T1234" t="s">
        <v>196</v>
      </c>
      <c r="W1234" t="s">
        <v>8524</v>
      </c>
      <c r="X1234">
        <v>7169694307</v>
      </c>
      <c r="Y1234" t="s">
        <v>186</v>
      </c>
      <c r="Z1234" t="s">
        <v>282</v>
      </c>
      <c r="AA1234">
        <v>2018</v>
      </c>
      <c r="AB1234">
        <v>2018</v>
      </c>
      <c r="AC1234" t="s">
        <v>885</v>
      </c>
      <c r="AD1234" t="s">
        <v>185</v>
      </c>
      <c r="AM1234" t="s">
        <v>3159</v>
      </c>
      <c r="AS1234">
        <v>3.47</v>
      </c>
      <c r="AT1234" t="s">
        <v>188</v>
      </c>
      <c r="AU1234" t="s">
        <v>189</v>
      </c>
      <c r="AV1234" t="s">
        <v>190</v>
      </c>
      <c r="AW1234" t="s">
        <v>264</v>
      </c>
      <c r="BM1234" t="s">
        <v>8525</v>
      </c>
      <c r="BN1234" t="s">
        <v>193</v>
      </c>
      <c r="BP1234" t="s">
        <v>194</v>
      </c>
      <c r="BQ1234" t="s">
        <v>195</v>
      </c>
      <c r="BS1234">
        <v>14627</v>
      </c>
      <c r="BT1234" t="s">
        <v>196</v>
      </c>
      <c r="BU1234">
        <v>7167901222</v>
      </c>
      <c r="BZ1234" t="s">
        <v>8526</v>
      </c>
      <c r="CC1234" t="s">
        <v>8527</v>
      </c>
      <c r="CD1234" t="s">
        <v>195</v>
      </c>
      <c r="CF1234">
        <v>14880</v>
      </c>
      <c r="CG1234" t="s">
        <v>196</v>
      </c>
      <c r="CH1234">
        <v>7167901222</v>
      </c>
      <c r="CM1234" t="s">
        <v>8528</v>
      </c>
      <c r="CP1234" t="s">
        <v>194</v>
      </c>
      <c r="CQ1234" t="s">
        <v>195</v>
      </c>
      <c r="CS1234">
        <v>14611</v>
      </c>
      <c r="CT1234" t="s">
        <v>196</v>
      </c>
      <c r="CU1234">
        <v>7167901222</v>
      </c>
      <c r="ED1234" t="s">
        <v>195</v>
      </c>
      <c r="EG1234" t="s">
        <v>196</v>
      </c>
      <c r="EH1234">
        <v>7167901222</v>
      </c>
      <c r="EM1234" t="s">
        <v>8526</v>
      </c>
      <c r="EP1234" t="s">
        <v>8527</v>
      </c>
      <c r="EQ1234" t="s">
        <v>195</v>
      </c>
      <c r="ES1234">
        <v>14880</v>
      </c>
      <c r="ET1234" t="s">
        <v>196</v>
      </c>
      <c r="EU1234">
        <v>7167901222</v>
      </c>
    </row>
    <row r="1235" spans="1:151" x14ac:dyDescent="0.2">
      <c r="A1235">
        <v>23923</v>
      </c>
      <c r="B1235" t="s">
        <v>8529</v>
      </c>
      <c r="C1235" t="s">
        <v>8530</v>
      </c>
      <c r="D1235" t="s">
        <v>8531</v>
      </c>
      <c r="E1235" t="s">
        <v>8532</v>
      </c>
      <c r="F1235" t="s">
        <v>171</v>
      </c>
      <c r="G1235" t="s">
        <v>172</v>
      </c>
      <c r="H1235" s="1">
        <v>33797</v>
      </c>
      <c r="I1235" t="s">
        <v>173</v>
      </c>
      <c r="K1235" t="s">
        <v>798</v>
      </c>
      <c r="L1235" t="s">
        <v>799</v>
      </c>
      <c r="M1235" t="s">
        <v>224</v>
      </c>
      <c r="N1235">
        <v>2017</v>
      </c>
      <c r="O1235" t="s">
        <v>441</v>
      </c>
      <c r="P1235" t="s">
        <v>178</v>
      </c>
      <c r="Q1235" t="s">
        <v>172</v>
      </c>
      <c r="R1235" t="s">
        <v>510</v>
      </c>
      <c r="S1235">
        <v>29408245</v>
      </c>
      <c r="BM1235" t="s">
        <v>8533</v>
      </c>
    </row>
    <row r="1236" spans="1:151" x14ac:dyDescent="0.2">
      <c r="A1236">
        <v>23925</v>
      </c>
      <c r="B1236" t="s">
        <v>8529</v>
      </c>
      <c r="C1236" t="s">
        <v>8530</v>
      </c>
      <c r="D1236" t="s">
        <v>8531</v>
      </c>
      <c r="E1236" t="s">
        <v>8532</v>
      </c>
      <c r="F1236" t="s">
        <v>171</v>
      </c>
      <c r="G1236" t="s">
        <v>172</v>
      </c>
      <c r="H1236" s="1">
        <v>33797</v>
      </c>
      <c r="I1236" t="s">
        <v>173</v>
      </c>
      <c r="K1236" t="s">
        <v>798</v>
      </c>
      <c r="L1236" t="s">
        <v>799</v>
      </c>
      <c r="M1236" t="s">
        <v>224</v>
      </c>
      <c r="N1236">
        <v>2017</v>
      </c>
      <c r="O1236" t="s">
        <v>441</v>
      </c>
      <c r="P1236" t="s">
        <v>178</v>
      </c>
      <c r="Q1236" t="s">
        <v>172</v>
      </c>
      <c r="R1236" t="s">
        <v>510</v>
      </c>
      <c r="S1236">
        <v>29408245</v>
      </c>
      <c r="BM1236" t="s">
        <v>8533</v>
      </c>
    </row>
    <row r="1237" spans="1:151" x14ac:dyDescent="0.2">
      <c r="A1237">
        <v>19458</v>
      </c>
      <c r="B1237" t="s">
        <v>8529</v>
      </c>
      <c r="C1237" t="s">
        <v>8530</v>
      </c>
      <c r="D1237" t="s">
        <v>8531</v>
      </c>
      <c r="E1237" t="s">
        <v>8532</v>
      </c>
      <c r="F1237" t="s">
        <v>171</v>
      </c>
      <c r="G1237" t="s">
        <v>172</v>
      </c>
      <c r="H1237" s="1">
        <v>33797</v>
      </c>
      <c r="I1237" t="s">
        <v>173</v>
      </c>
      <c r="K1237" t="s">
        <v>1357</v>
      </c>
      <c r="L1237" t="s">
        <v>1358</v>
      </c>
      <c r="M1237" t="s">
        <v>224</v>
      </c>
      <c r="N1237">
        <v>2016</v>
      </c>
      <c r="O1237" t="s">
        <v>410</v>
      </c>
      <c r="P1237" t="s">
        <v>178</v>
      </c>
      <c r="Q1237" t="s">
        <v>172</v>
      </c>
      <c r="R1237" t="s">
        <v>510</v>
      </c>
      <c r="S1237">
        <v>29408245</v>
      </c>
      <c r="BM1237" t="s">
        <v>8533</v>
      </c>
    </row>
    <row r="1238" spans="1:151" x14ac:dyDescent="0.2">
      <c r="A1238">
        <v>23715</v>
      </c>
      <c r="B1238" t="s">
        <v>8534</v>
      </c>
      <c r="C1238" t="s">
        <v>8535</v>
      </c>
      <c r="E1238" t="s">
        <v>8536</v>
      </c>
      <c r="F1238" t="s">
        <v>171</v>
      </c>
      <c r="H1238" s="1">
        <v>42736</v>
      </c>
      <c r="I1238" t="s">
        <v>221</v>
      </c>
      <c r="K1238" t="s">
        <v>1135</v>
      </c>
      <c r="L1238" t="s">
        <v>1136</v>
      </c>
      <c r="M1238" t="s">
        <v>224</v>
      </c>
      <c r="N1238">
        <v>2017</v>
      </c>
      <c r="O1238" t="s">
        <v>441</v>
      </c>
      <c r="P1238" t="s">
        <v>178</v>
      </c>
      <c r="Q1238" t="s">
        <v>185</v>
      </c>
    </row>
    <row r="1239" spans="1:151" x14ac:dyDescent="0.2">
      <c r="A1239">
        <v>25909</v>
      </c>
      <c r="B1239" t="s">
        <v>3664</v>
      </c>
      <c r="C1239" t="s">
        <v>8537</v>
      </c>
      <c r="E1239" t="s">
        <v>8538</v>
      </c>
      <c r="F1239" t="s">
        <v>171</v>
      </c>
      <c r="K1239" t="s">
        <v>8539</v>
      </c>
      <c r="M1239" t="s">
        <v>306</v>
      </c>
      <c r="N1239">
        <v>2014</v>
      </c>
      <c r="O1239" t="s">
        <v>591</v>
      </c>
      <c r="P1239" t="s">
        <v>178</v>
      </c>
      <c r="Q1239" t="s">
        <v>172</v>
      </c>
    </row>
    <row r="1240" spans="1:151" x14ac:dyDescent="0.2">
      <c r="A1240">
        <v>42246</v>
      </c>
      <c r="B1240" t="s">
        <v>8540</v>
      </c>
      <c r="C1240" t="s">
        <v>8541</v>
      </c>
      <c r="D1240" t="s">
        <v>8542</v>
      </c>
      <c r="E1240" t="s">
        <v>8543</v>
      </c>
      <c r="F1240" t="s">
        <v>171</v>
      </c>
      <c r="G1240" t="str">
        <f>"0"</f>
        <v>0</v>
      </c>
      <c r="H1240" s="1">
        <v>37901</v>
      </c>
      <c r="I1240" t="s">
        <v>221</v>
      </c>
      <c r="K1240" t="s">
        <v>1074</v>
      </c>
      <c r="L1240" t="s">
        <v>318</v>
      </c>
      <c r="M1240" t="s">
        <v>306</v>
      </c>
      <c r="N1240">
        <v>2024</v>
      </c>
      <c r="O1240" t="s">
        <v>710</v>
      </c>
      <c r="P1240" t="s">
        <v>178</v>
      </c>
      <c r="Q1240" t="s">
        <v>172</v>
      </c>
      <c r="S1240">
        <v>32065091</v>
      </c>
      <c r="T1240" t="s">
        <v>226</v>
      </c>
      <c r="Y1240" t="str">
        <f>"01AS"</f>
        <v>01AS</v>
      </c>
      <c r="Z1240" t="s">
        <v>227</v>
      </c>
      <c r="AA1240" t="s">
        <v>320</v>
      </c>
      <c r="AB1240" t="s">
        <v>321</v>
      </c>
      <c r="AC1240" t="s">
        <v>8544</v>
      </c>
      <c r="AD1240" t="s">
        <v>185</v>
      </c>
      <c r="AE1240" t="s">
        <v>322</v>
      </c>
      <c r="AS1240">
        <v>3.14</v>
      </c>
      <c r="AU1240" t="s">
        <v>472</v>
      </c>
      <c r="AV1240" t="s">
        <v>823</v>
      </c>
      <c r="AW1240" t="s">
        <v>294</v>
      </c>
      <c r="BO1240" t="s">
        <v>8545</v>
      </c>
      <c r="BQ1240" t="s">
        <v>195</v>
      </c>
      <c r="CD1240" t="s">
        <v>195</v>
      </c>
      <c r="CM1240" t="s">
        <v>8546</v>
      </c>
      <c r="CO1240" t="s">
        <v>8545</v>
      </c>
      <c r="CP1240" t="s">
        <v>8547</v>
      </c>
      <c r="CQ1240" t="s">
        <v>4463</v>
      </c>
      <c r="CS1240" t="s">
        <v>8548</v>
      </c>
      <c r="CT1240" t="s">
        <v>244</v>
      </c>
      <c r="CU1240" t="s">
        <v>8549</v>
      </c>
    </row>
    <row r="1241" spans="1:151" x14ac:dyDescent="0.2">
      <c r="A1241">
        <v>27196</v>
      </c>
      <c r="B1241" t="s">
        <v>8550</v>
      </c>
      <c r="C1241" t="s">
        <v>8551</v>
      </c>
      <c r="D1241" t="s">
        <v>4305</v>
      </c>
      <c r="E1241" t="s">
        <v>8552</v>
      </c>
      <c r="F1241" t="s">
        <v>171</v>
      </c>
      <c r="G1241" t="s">
        <v>172</v>
      </c>
      <c r="H1241" s="1">
        <v>36370</v>
      </c>
      <c r="I1241" t="s">
        <v>173</v>
      </c>
      <c r="K1241" t="s">
        <v>4372</v>
      </c>
      <c r="L1241" t="s">
        <v>1731</v>
      </c>
      <c r="M1241" t="s">
        <v>306</v>
      </c>
      <c r="N1241">
        <v>2019</v>
      </c>
      <c r="O1241" t="s">
        <v>534</v>
      </c>
      <c r="P1241" t="s">
        <v>178</v>
      </c>
      <c r="Q1241" t="s">
        <v>172</v>
      </c>
      <c r="S1241">
        <v>30598683</v>
      </c>
      <c r="T1241" t="s">
        <v>226</v>
      </c>
      <c r="Y1241" t="str">
        <f>"01AS"</f>
        <v>01AS</v>
      </c>
      <c r="Z1241" t="s">
        <v>227</v>
      </c>
      <c r="AA1241" t="s">
        <v>320</v>
      </c>
      <c r="AB1241" t="s">
        <v>321</v>
      </c>
      <c r="AC1241" t="s">
        <v>678</v>
      </c>
      <c r="AD1241" t="s">
        <v>185</v>
      </c>
      <c r="AS1241">
        <v>3.85</v>
      </c>
      <c r="AT1241" t="s">
        <v>429</v>
      </c>
      <c r="AU1241" t="s">
        <v>235</v>
      </c>
      <c r="AV1241" t="s">
        <v>236</v>
      </c>
      <c r="AW1241" t="s">
        <v>264</v>
      </c>
      <c r="BM1241" t="s">
        <v>8553</v>
      </c>
      <c r="BN1241" t="s">
        <v>239</v>
      </c>
      <c r="BO1241" t="s">
        <v>8554</v>
      </c>
      <c r="BP1241" t="s">
        <v>241</v>
      </c>
      <c r="BQ1241" t="s">
        <v>195</v>
      </c>
      <c r="BS1241">
        <v>14627</v>
      </c>
      <c r="CD1241" t="s">
        <v>195</v>
      </c>
      <c r="CM1241" t="s">
        <v>8555</v>
      </c>
      <c r="CO1241" t="s">
        <v>8554</v>
      </c>
      <c r="CP1241" t="s">
        <v>8556</v>
      </c>
      <c r="CQ1241" t="s">
        <v>6214</v>
      </c>
      <c r="CS1241">
        <v>47520</v>
      </c>
      <c r="CT1241" t="s">
        <v>244</v>
      </c>
      <c r="CU1241" t="s">
        <v>8557</v>
      </c>
    </row>
    <row r="1242" spans="1:151" x14ac:dyDescent="0.2">
      <c r="A1242">
        <v>27008</v>
      </c>
      <c r="B1242" t="s">
        <v>8550</v>
      </c>
      <c r="C1242" t="s">
        <v>8551</v>
      </c>
      <c r="D1242" t="s">
        <v>4305</v>
      </c>
      <c r="E1242" t="s">
        <v>8552</v>
      </c>
      <c r="F1242" t="s">
        <v>171</v>
      </c>
      <c r="G1242" t="s">
        <v>172</v>
      </c>
      <c r="H1242" s="1">
        <v>36370</v>
      </c>
      <c r="I1242" t="s">
        <v>173</v>
      </c>
      <c r="K1242" t="s">
        <v>882</v>
      </c>
      <c r="L1242" t="s">
        <v>318</v>
      </c>
      <c r="M1242" t="s">
        <v>255</v>
      </c>
      <c r="N1242" t="s">
        <v>1347</v>
      </c>
      <c r="O1242" t="s">
        <v>1348</v>
      </c>
      <c r="P1242" t="s">
        <v>178</v>
      </c>
      <c r="Q1242" t="s">
        <v>172</v>
      </c>
      <c r="S1242">
        <v>30598683</v>
      </c>
      <c r="T1242" t="s">
        <v>226</v>
      </c>
      <c r="Y1242" t="str">
        <f>"01AS"</f>
        <v>01AS</v>
      </c>
      <c r="Z1242" t="s">
        <v>227</v>
      </c>
      <c r="AA1242" t="s">
        <v>320</v>
      </c>
      <c r="AB1242" t="s">
        <v>321</v>
      </c>
      <c r="AC1242" t="s">
        <v>678</v>
      </c>
      <c r="AD1242" t="s">
        <v>185</v>
      </c>
      <c r="AS1242">
        <v>3.85</v>
      </c>
      <c r="AT1242" t="s">
        <v>429</v>
      </c>
      <c r="AU1242" t="s">
        <v>235</v>
      </c>
      <c r="AV1242" t="s">
        <v>236</v>
      </c>
      <c r="AW1242" t="s">
        <v>264</v>
      </c>
      <c r="BM1242" t="s">
        <v>8553</v>
      </c>
      <c r="BN1242" t="s">
        <v>239</v>
      </c>
      <c r="BO1242" t="s">
        <v>8554</v>
      </c>
      <c r="BP1242" t="s">
        <v>241</v>
      </c>
      <c r="BQ1242" t="s">
        <v>195</v>
      </c>
      <c r="BS1242">
        <v>14627</v>
      </c>
      <c r="CD1242" t="s">
        <v>195</v>
      </c>
      <c r="CM1242" t="s">
        <v>8555</v>
      </c>
      <c r="CO1242" t="s">
        <v>8554</v>
      </c>
      <c r="CP1242" t="s">
        <v>8556</v>
      </c>
      <c r="CQ1242" t="s">
        <v>6214</v>
      </c>
      <c r="CS1242">
        <v>47520</v>
      </c>
      <c r="CT1242" t="s">
        <v>244</v>
      </c>
      <c r="CU1242" t="s">
        <v>8557</v>
      </c>
    </row>
    <row r="1243" spans="1:151" x14ac:dyDescent="0.2">
      <c r="A1243">
        <v>37243</v>
      </c>
      <c r="B1243" t="s">
        <v>3170</v>
      </c>
      <c r="C1243" t="s">
        <v>8558</v>
      </c>
      <c r="D1243" t="s">
        <v>622</v>
      </c>
      <c r="E1243" t="s">
        <v>8559</v>
      </c>
      <c r="F1243" t="s">
        <v>171</v>
      </c>
      <c r="G1243" t="s">
        <v>172</v>
      </c>
      <c r="H1243" s="1">
        <v>37057</v>
      </c>
      <c r="I1243" t="s">
        <v>221</v>
      </c>
      <c r="K1243" t="s">
        <v>466</v>
      </c>
      <c r="L1243" t="s">
        <v>467</v>
      </c>
      <c r="M1243" t="s">
        <v>224</v>
      </c>
      <c r="N1243">
        <v>2022</v>
      </c>
      <c r="O1243" t="s">
        <v>468</v>
      </c>
      <c r="P1243" t="s">
        <v>178</v>
      </c>
      <c r="Q1243" t="s">
        <v>172</v>
      </c>
      <c r="S1243">
        <v>31535328</v>
      </c>
      <c r="T1243" t="s">
        <v>226</v>
      </c>
      <c r="Y1243" t="str">
        <f>"01AS"</f>
        <v>01AS</v>
      </c>
      <c r="Z1243" t="s">
        <v>227</v>
      </c>
      <c r="AA1243" t="s">
        <v>321</v>
      </c>
      <c r="AC1243" t="s">
        <v>231</v>
      </c>
      <c r="AD1243" t="s">
        <v>185</v>
      </c>
      <c r="AE1243" t="s">
        <v>1203</v>
      </c>
      <c r="AS1243">
        <v>3.99</v>
      </c>
      <c r="AU1243" t="s">
        <v>235</v>
      </c>
      <c r="AV1243" t="s">
        <v>236</v>
      </c>
      <c r="AW1243" t="s">
        <v>264</v>
      </c>
      <c r="BF1243" t="s">
        <v>474</v>
      </c>
      <c r="BM1243" t="s">
        <v>8560</v>
      </c>
      <c r="BN1243" t="s">
        <v>239</v>
      </c>
      <c r="BO1243" t="s">
        <v>8561</v>
      </c>
      <c r="BP1243" t="s">
        <v>241</v>
      </c>
      <c r="BQ1243" t="s">
        <v>195</v>
      </c>
      <c r="BS1243">
        <v>14627</v>
      </c>
      <c r="CD1243" t="s">
        <v>195</v>
      </c>
      <c r="CM1243" t="s">
        <v>8562</v>
      </c>
      <c r="CO1243" t="s">
        <v>8561</v>
      </c>
      <c r="CP1243" t="s">
        <v>8563</v>
      </c>
      <c r="CQ1243" t="s">
        <v>247</v>
      </c>
      <c r="CS1243" t="s">
        <v>8564</v>
      </c>
      <c r="CT1243" t="s">
        <v>244</v>
      </c>
      <c r="CU1243" t="s">
        <v>8565</v>
      </c>
    </row>
    <row r="1244" spans="1:151" x14ac:dyDescent="0.2">
      <c r="A1244">
        <v>26521</v>
      </c>
      <c r="B1244" t="s">
        <v>8566</v>
      </c>
      <c r="C1244" t="s">
        <v>8567</v>
      </c>
      <c r="D1244" t="s">
        <v>169</v>
      </c>
      <c r="E1244" t="s">
        <v>8568</v>
      </c>
      <c r="F1244" t="s">
        <v>171</v>
      </c>
      <c r="G1244" t="s">
        <v>172</v>
      </c>
      <c r="H1244" s="1">
        <v>35432</v>
      </c>
      <c r="I1244" t="s">
        <v>173</v>
      </c>
      <c r="K1244" t="s">
        <v>515</v>
      </c>
      <c r="L1244" t="s">
        <v>8569</v>
      </c>
      <c r="M1244" t="s">
        <v>176</v>
      </c>
      <c r="N1244">
        <v>2019</v>
      </c>
      <c r="O1244" t="s">
        <v>482</v>
      </c>
      <c r="P1244" t="s">
        <v>178</v>
      </c>
      <c r="Q1244" t="s">
        <v>172</v>
      </c>
      <c r="S1244">
        <v>30071469</v>
      </c>
      <c r="T1244" t="s">
        <v>693</v>
      </c>
      <c r="W1244" t="s">
        <v>8570</v>
      </c>
      <c r="X1244">
        <v>6787148701</v>
      </c>
      <c r="Y1244" t="s">
        <v>182</v>
      </c>
      <c r="Z1244" t="s">
        <v>183</v>
      </c>
      <c r="AA1244">
        <v>2020</v>
      </c>
      <c r="AB1244">
        <v>2020</v>
      </c>
      <c r="AC1244" t="s">
        <v>184</v>
      </c>
      <c r="AD1244" t="s">
        <v>185</v>
      </c>
      <c r="AS1244">
        <v>3.4</v>
      </c>
      <c r="AT1244" t="s">
        <v>188</v>
      </c>
      <c r="AU1244" t="s">
        <v>189</v>
      </c>
      <c r="AV1244" t="s">
        <v>190</v>
      </c>
      <c r="AW1244" t="s">
        <v>294</v>
      </c>
      <c r="BM1244" t="s">
        <v>887</v>
      </c>
      <c r="BP1244" t="s">
        <v>194</v>
      </c>
      <c r="BQ1244" t="s">
        <v>195</v>
      </c>
      <c r="BS1244">
        <v>14627</v>
      </c>
      <c r="BT1244" t="s">
        <v>196</v>
      </c>
      <c r="BU1244">
        <v>3474291912</v>
      </c>
      <c r="CM1244" t="s">
        <v>8571</v>
      </c>
      <c r="CP1244" t="s">
        <v>194</v>
      </c>
      <c r="CQ1244" t="s">
        <v>195</v>
      </c>
      <c r="CS1244">
        <v>14627</v>
      </c>
      <c r="CT1244" t="s">
        <v>196</v>
      </c>
      <c r="CU1244">
        <v>3464291912</v>
      </c>
    </row>
    <row r="1245" spans="1:151" x14ac:dyDescent="0.2">
      <c r="A1245">
        <v>39111</v>
      </c>
      <c r="B1245" t="s">
        <v>8572</v>
      </c>
      <c r="C1245" t="s">
        <v>8573</v>
      </c>
      <c r="D1245" t="s">
        <v>8574</v>
      </c>
      <c r="E1245" t="s">
        <v>8575</v>
      </c>
      <c r="F1245" t="s">
        <v>171</v>
      </c>
      <c r="G1245" t="str">
        <f>"0"</f>
        <v>0</v>
      </c>
      <c r="I1245" t="s">
        <v>173</v>
      </c>
      <c r="K1245" t="s">
        <v>3943</v>
      </c>
      <c r="L1245" t="s">
        <v>1940</v>
      </c>
      <c r="M1245" t="s">
        <v>224</v>
      </c>
      <c r="N1245">
        <v>2023</v>
      </c>
      <c r="O1245" t="s">
        <v>597</v>
      </c>
      <c r="P1245" t="s">
        <v>178</v>
      </c>
      <c r="Q1245" t="s">
        <v>172</v>
      </c>
      <c r="S1245">
        <v>32404340</v>
      </c>
      <c r="T1245" t="s">
        <v>226</v>
      </c>
      <c r="Y1245" t="str">
        <f>"02SBS"</f>
        <v>02SBS</v>
      </c>
      <c r="Z1245" t="s">
        <v>4693</v>
      </c>
      <c r="AA1245" t="s">
        <v>259</v>
      </c>
      <c r="AB1245" t="s">
        <v>260</v>
      </c>
      <c r="AC1245" t="s">
        <v>4694</v>
      </c>
      <c r="AD1245" t="s">
        <v>185</v>
      </c>
      <c r="AS1245">
        <v>3.36</v>
      </c>
      <c r="AU1245" t="s">
        <v>2925</v>
      </c>
      <c r="AV1245" t="s">
        <v>236</v>
      </c>
      <c r="AW1245" t="s">
        <v>210</v>
      </c>
      <c r="BO1245" t="s">
        <v>8576</v>
      </c>
      <c r="BQ1245" t="s">
        <v>195</v>
      </c>
      <c r="CD1245" t="s">
        <v>195</v>
      </c>
      <c r="CM1245" t="s">
        <v>8577</v>
      </c>
      <c r="CO1245" t="s">
        <v>8576</v>
      </c>
      <c r="CP1245" t="s">
        <v>8578</v>
      </c>
      <c r="CQ1245" t="s">
        <v>541</v>
      </c>
      <c r="CS1245" t="s">
        <v>8579</v>
      </c>
      <c r="CT1245" t="s">
        <v>244</v>
      </c>
      <c r="CU1245" t="s">
        <v>8580</v>
      </c>
    </row>
    <row r="1246" spans="1:151" x14ac:dyDescent="0.2">
      <c r="A1246">
        <v>38725</v>
      </c>
      <c r="B1246" t="s">
        <v>8581</v>
      </c>
      <c r="C1246" t="s">
        <v>8582</v>
      </c>
      <c r="E1246" t="s">
        <v>8583</v>
      </c>
      <c r="F1246" t="s">
        <v>171</v>
      </c>
      <c r="G1246" t="str">
        <f>"0"</f>
        <v>0</v>
      </c>
      <c r="I1246" t="s">
        <v>173</v>
      </c>
      <c r="K1246" t="s">
        <v>290</v>
      </c>
      <c r="L1246" t="s">
        <v>291</v>
      </c>
      <c r="M1246" t="s">
        <v>205</v>
      </c>
      <c r="N1246">
        <v>2023</v>
      </c>
      <c r="O1246" t="s">
        <v>921</v>
      </c>
      <c r="P1246" t="s">
        <v>178</v>
      </c>
      <c r="Q1246" t="s">
        <v>172</v>
      </c>
      <c r="S1246">
        <v>32328226</v>
      </c>
      <c r="T1246" t="s">
        <v>226</v>
      </c>
      <c r="Y1246" t="str">
        <f>"01AS"</f>
        <v>01AS</v>
      </c>
      <c r="Z1246" t="s">
        <v>227</v>
      </c>
      <c r="AA1246" t="s">
        <v>833</v>
      </c>
      <c r="AB1246" t="s">
        <v>834</v>
      </c>
      <c r="AC1246" t="s">
        <v>656</v>
      </c>
      <c r="AD1246" t="s">
        <v>172</v>
      </c>
      <c r="AS1246">
        <v>3.67</v>
      </c>
      <c r="AU1246" t="s">
        <v>472</v>
      </c>
      <c r="AV1246" t="s">
        <v>473</v>
      </c>
      <c r="AW1246" t="s">
        <v>210</v>
      </c>
      <c r="BM1246" t="s">
        <v>8584</v>
      </c>
      <c r="BN1246" t="s">
        <v>239</v>
      </c>
      <c r="BO1246" t="s">
        <v>8585</v>
      </c>
      <c r="BP1246" t="s">
        <v>241</v>
      </c>
      <c r="BQ1246" t="s">
        <v>195</v>
      </c>
      <c r="BS1246">
        <v>14627</v>
      </c>
      <c r="CD1246" t="s">
        <v>195</v>
      </c>
      <c r="CM1246" t="s">
        <v>8586</v>
      </c>
      <c r="CO1246" t="s">
        <v>8585</v>
      </c>
      <c r="CP1246" t="s">
        <v>8587</v>
      </c>
      <c r="CQ1246" t="s">
        <v>571</v>
      </c>
      <c r="CS1246">
        <v>17603</v>
      </c>
      <c r="CT1246" t="s">
        <v>244</v>
      </c>
      <c r="CU1246" t="s">
        <v>8588</v>
      </c>
    </row>
    <row r="1247" spans="1:151" x14ac:dyDescent="0.2">
      <c r="A1247">
        <v>36549</v>
      </c>
      <c r="B1247" t="s">
        <v>8589</v>
      </c>
      <c r="C1247" t="s">
        <v>8590</v>
      </c>
      <c r="D1247" t="s">
        <v>8591</v>
      </c>
      <c r="E1247" t="s">
        <v>8592</v>
      </c>
      <c r="F1247" t="s">
        <v>171</v>
      </c>
      <c r="G1247" t="s">
        <v>172</v>
      </c>
      <c r="H1247" s="1">
        <v>37080</v>
      </c>
      <c r="I1247" t="s">
        <v>173</v>
      </c>
      <c r="K1247" t="s">
        <v>1046</v>
      </c>
      <c r="L1247" t="s">
        <v>1047</v>
      </c>
      <c r="M1247" t="s">
        <v>176</v>
      </c>
      <c r="N1247">
        <v>2022</v>
      </c>
      <c r="O1247" t="s">
        <v>555</v>
      </c>
      <c r="P1247" t="s">
        <v>178</v>
      </c>
      <c r="Q1247" t="s">
        <v>172</v>
      </c>
      <c r="S1247">
        <v>31592055</v>
      </c>
      <c r="T1247" t="s">
        <v>226</v>
      </c>
      <c r="Y1247" t="str">
        <f>"01AS"</f>
        <v>01AS</v>
      </c>
      <c r="Z1247" t="s">
        <v>227</v>
      </c>
      <c r="AA1247" t="s">
        <v>320</v>
      </c>
      <c r="AB1247" t="s">
        <v>321</v>
      </c>
      <c r="AC1247" t="s">
        <v>1237</v>
      </c>
      <c r="AD1247" t="s">
        <v>185</v>
      </c>
      <c r="AE1247" t="s">
        <v>8593</v>
      </c>
      <c r="AS1247">
        <v>3.78</v>
      </c>
      <c r="AT1247" t="s">
        <v>429</v>
      </c>
      <c r="AU1247" t="s">
        <v>472</v>
      </c>
      <c r="AV1247" t="s">
        <v>823</v>
      </c>
      <c r="AW1247" t="s">
        <v>210</v>
      </c>
      <c r="BF1247" t="s">
        <v>474</v>
      </c>
      <c r="BG1247" t="s">
        <v>474</v>
      </c>
      <c r="BM1247" t="s">
        <v>8594</v>
      </c>
      <c r="BN1247" t="s">
        <v>239</v>
      </c>
      <c r="BO1247" t="s">
        <v>8595</v>
      </c>
      <c r="BP1247" t="s">
        <v>241</v>
      </c>
      <c r="BQ1247" t="s">
        <v>195</v>
      </c>
      <c r="BS1247">
        <v>14627</v>
      </c>
      <c r="CD1247" t="s">
        <v>195</v>
      </c>
      <c r="CM1247" t="s">
        <v>8596</v>
      </c>
      <c r="CO1247" t="s">
        <v>8595</v>
      </c>
      <c r="CP1247" t="s">
        <v>8597</v>
      </c>
      <c r="CQ1247" t="s">
        <v>8598</v>
      </c>
      <c r="CS1247" t="s">
        <v>8599</v>
      </c>
      <c r="CT1247" t="s">
        <v>244</v>
      </c>
      <c r="CU1247" t="s">
        <v>8600</v>
      </c>
    </row>
    <row r="1248" spans="1:151" x14ac:dyDescent="0.2">
      <c r="A1248">
        <v>25867</v>
      </c>
      <c r="B1248" t="s">
        <v>8601</v>
      </c>
      <c r="C1248" t="s">
        <v>8602</v>
      </c>
      <c r="E1248" t="s">
        <v>8603</v>
      </c>
      <c r="F1248" t="s">
        <v>171</v>
      </c>
      <c r="K1248" t="s">
        <v>1278</v>
      </c>
      <c r="L1248" t="s">
        <v>1503</v>
      </c>
      <c r="M1248" t="s">
        <v>306</v>
      </c>
      <c r="N1248">
        <v>2014</v>
      </c>
      <c r="O1248" t="s">
        <v>591</v>
      </c>
      <c r="P1248" t="s">
        <v>178</v>
      </c>
      <c r="Q1248" t="s">
        <v>172</v>
      </c>
    </row>
    <row r="1249" spans="1:151" x14ac:dyDescent="0.2">
      <c r="A1249">
        <v>41457</v>
      </c>
      <c r="B1249" t="s">
        <v>8604</v>
      </c>
      <c r="C1249" t="s">
        <v>8605</v>
      </c>
      <c r="D1249" t="s">
        <v>8606</v>
      </c>
      <c r="E1249" t="s">
        <v>8607</v>
      </c>
      <c r="F1249" t="s">
        <v>171</v>
      </c>
      <c r="G1249" t="str">
        <f>"0"</f>
        <v>0</v>
      </c>
      <c r="H1249" s="1">
        <v>37365</v>
      </c>
      <c r="I1249" t="s">
        <v>221</v>
      </c>
      <c r="K1249" t="s">
        <v>882</v>
      </c>
      <c r="L1249" t="s">
        <v>318</v>
      </c>
      <c r="M1249" t="s">
        <v>255</v>
      </c>
      <c r="N1249" t="s">
        <v>256</v>
      </c>
      <c r="O1249" t="s">
        <v>257</v>
      </c>
      <c r="P1249" t="s">
        <v>178</v>
      </c>
      <c r="Q1249" t="s">
        <v>172</v>
      </c>
      <c r="S1249">
        <v>31833127</v>
      </c>
      <c r="T1249" t="s">
        <v>226</v>
      </c>
      <c r="Y1249" t="str">
        <f>"01AS"</f>
        <v>01AS</v>
      </c>
      <c r="Z1249" t="s">
        <v>227</v>
      </c>
      <c r="AA1249" t="s">
        <v>320</v>
      </c>
      <c r="AB1249" t="s">
        <v>321</v>
      </c>
      <c r="AC1249" t="s">
        <v>323</v>
      </c>
      <c r="AD1249" t="s">
        <v>185</v>
      </c>
      <c r="AS1249">
        <v>3.82</v>
      </c>
      <c r="AU1249" t="s">
        <v>235</v>
      </c>
      <c r="AV1249" t="s">
        <v>823</v>
      </c>
      <c r="AW1249" t="s">
        <v>210</v>
      </c>
      <c r="BL1249" t="s">
        <v>474</v>
      </c>
      <c r="BM1249" t="s">
        <v>8608</v>
      </c>
      <c r="BN1249" t="s">
        <v>239</v>
      </c>
      <c r="BO1249" t="s">
        <v>8609</v>
      </c>
      <c r="BP1249" t="s">
        <v>241</v>
      </c>
      <c r="BQ1249" t="s">
        <v>195</v>
      </c>
      <c r="BS1249">
        <v>14627</v>
      </c>
      <c r="CD1249" t="s">
        <v>195</v>
      </c>
      <c r="CM1249" t="s">
        <v>8610</v>
      </c>
      <c r="CO1249" t="s">
        <v>8609</v>
      </c>
      <c r="CP1249" t="s">
        <v>5210</v>
      </c>
      <c r="CQ1249" t="s">
        <v>247</v>
      </c>
      <c r="CS1249" t="s">
        <v>8611</v>
      </c>
      <c r="CT1249" t="s">
        <v>244</v>
      </c>
      <c r="CU1249" t="s">
        <v>8612</v>
      </c>
    </row>
    <row r="1250" spans="1:151" x14ac:dyDescent="0.2">
      <c r="A1250">
        <v>25549</v>
      </c>
      <c r="B1250" t="s">
        <v>8613</v>
      </c>
      <c r="C1250" t="s">
        <v>4115</v>
      </c>
      <c r="D1250" t="s">
        <v>1562</v>
      </c>
      <c r="E1250" t="s">
        <v>8614</v>
      </c>
      <c r="F1250" t="s">
        <v>171</v>
      </c>
      <c r="G1250" t="s">
        <v>172</v>
      </c>
      <c r="H1250" s="1">
        <v>35295</v>
      </c>
      <c r="I1250" t="s">
        <v>221</v>
      </c>
      <c r="K1250" t="s">
        <v>1552</v>
      </c>
      <c r="L1250" t="s">
        <v>633</v>
      </c>
      <c r="M1250" t="s">
        <v>205</v>
      </c>
      <c r="N1250">
        <v>2018</v>
      </c>
      <c r="O1250" t="s">
        <v>1553</v>
      </c>
      <c r="P1250" t="s">
        <v>178</v>
      </c>
      <c r="Q1250" t="s">
        <v>172</v>
      </c>
      <c r="S1250">
        <v>28883388</v>
      </c>
      <c r="T1250" t="s">
        <v>196</v>
      </c>
      <c r="W1250" t="s">
        <v>8615</v>
      </c>
      <c r="X1250">
        <v>3474955877</v>
      </c>
      <c r="Y1250" t="s">
        <v>186</v>
      </c>
      <c r="Z1250" t="s">
        <v>282</v>
      </c>
      <c r="AA1250">
        <v>2018</v>
      </c>
      <c r="AB1250">
        <v>2018</v>
      </c>
      <c r="AC1250" t="s">
        <v>885</v>
      </c>
      <c r="AD1250" t="s">
        <v>185</v>
      </c>
      <c r="AE1250" t="s">
        <v>3808</v>
      </c>
      <c r="AS1250">
        <v>3.19</v>
      </c>
      <c r="AT1250" t="s">
        <v>188</v>
      </c>
      <c r="AU1250" t="s">
        <v>189</v>
      </c>
      <c r="AV1250" t="s">
        <v>190</v>
      </c>
      <c r="AW1250" t="s">
        <v>294</v>
      </c>
      <c r="BM1250" t="s">
        <v>8616</v>
      </c>
      <c r="BN1250" t="s">
        <v>193</v>
      </c>
      <c r="BP1250" t="s">
        <v>194</v>
      </c>
      <c r="BQ1250" t="s">
        <v>195</v>
      </c>
      <c r="BS1250">
        <v>14627</v>
      </c>
      <c r="BT1250" t="s">
        <v>196</v>
      </c>
      <c r="BU1250">
        <v>7186967538</v>
      </c>
      <c r="BZ1250" t="s">
        <v>8617</v>
      </c>
      <c r="CC1250" t="s">
        <v>521</v>
      </c>
      <c r="CD1250" t="s">
        <v>195</v>
      </c>
      <c r="CF1250">
        <v>10466</v>
      </c>
      <c r="CG1250" t="s">
        <v>196</v>
      </c>
      <c r="CH1250">
        <v>7186557976</v>
      </c>
      <c r="CM1250" t="s">
        <v>215</v>
      </c>
      <c r="CP1250" t="s">
        <v>194</v>
      </c>
      <c r="CQ1250" t="s">
        <v>195</v>
      </c>
      <c r="CS1250">
        <v>14627</v>
      </c>
      <c r="CT1250" t="s">
        <v>196</v>
      </c>
      <c r="CU1250">
        <v>7186967538</v>
      </c>
      <c r="ED1250" t="s">
        <v>195</v>
      </c>
      <c r="EG1250" t="s">
        <v>196</v>
      </c>
      <c r="EH1250">
        <v>7186557976</v>
      </c>
      <c r="EM1250" t="s">
        <v>8617</v>
      </c>
      <c r="EP1250" t="s">
        <v>521</v>
      </c>
      <c r="EQ1250" t="s">
        <v>195</v>
      </c>
      <c r="ES1250">
        <v>10466</v>
      </c>
      <c r="ET1250" t="s">
        <v>196</v>
      </c>
      <c r="EU1250">
        <v>7186557976</v>
      </c>
    </row>
    <row r="1251" spans="1:151" x14ac:dyDescent="0.2">
      <c r="A1251">
        <v>42373</v>
      </c>
      <c r="B1251" t="s">
        <v>672</v>
      </c>
      <c r="C1251" t="s">
        <v>8618</v>
      </c>
      <c r="D1251" t="s">
        <v>8619</v>
      </c>
      <c r="E1251" t="s">
        <v>8620</v>
      </c>
      <c r="F1251" t="s">
        <v>171</v>
      </c>
      <c r="G1251" t="str">
        <f>"0"</f>
        <v>0</v>
      </c>
      <c r="H1251" s="1">
        <v>38553</v>
      </c>
      <c r="I1251" t="s">
        <v>221</v>
      </c>
      <c r="K1251" t="s">
        <v>2923</v>
      </c>
      <c r="L1251" t="s">
        <v>920</v>
      </c>
      <c r="M1251" t="s">
        <v>224</v>
      </c>
      <c r="N1251">
        <v>2024</v>
      </c>
      <c r="O1251" t="s">
        <v>225</v>
      </c>
      <c r="P1251" t="s">
        <v>178</v>
      </c>
      <c r="Q1251" t="s">
        <v>172</v>
      </c>
      <c r="S1251">
        <v>32543599</v>
      </c>
      <c r="T1251" t="s">
        <v>226</v>
      </c>
      <c r="Y1251" t="str">
        <f>"01AS"</f>
        <v>01AS</v>
      </c>
      <c r="Z1251" t="s">
        <v>227</v>
      </c>
      <c r="AA1251" t="s">
        <v>833</v>
      </c>
      <c r="AB1251" t="s">
        <v>834</v>
      </c>
      <c r="AC1251" t="s">
        <v>3118</v>
      </c>
      <c r="AD1251" t="s">
        <v>185</v>
      </c>
      <c r="AS1251">
        <v>3.69</v>
      </c>
      <c r="AU1251" t="s">
        <v>235</v>
      </c>
      <c r="AV1251" t="s">
        <v>236</v>
      </c>
      <c r="AW1251" t="s">
        <v>264</v>
      </c>
      <c r="BM1251" t="s">
        <v>8621</v>
      </c>
      <c r="BN1251" t="s">
        <v>239</v>
      </c>
      <c r="BO1251" t="s">
        <v>8622</v>
      </c>
      <c r="BP1251" t="s">
        <v>241</v>
      </c>
      <c r="BQ1251" t="s">
        <v>195</v>
      </c>
      <c r="BS1251">
        <v>14627</v>
      </c>
      <c r="BZ1251" t="s">
        <v>3928</v>
      </c>
      <c r="CB1251" t="s">
        <v>475</v>
      </c>
      <c r="CD1251" t="s">
        <v>195</v>
      </c>
      <c r="CF1251">
        <v>14620</v>
      </c>
      <c r="CG1251" t="s">
        <v>244</v>
      </c>
      <c r="CM1251" t="s">
        <v>8623</v>
      </c>
      <c r="CO1251" t="s">
        <v>8622</v>
      </c>
      <c r="CP1251" t="s">
        <v>8624</v>
      </c>
      <c r="CQ1251" t="s">
        <v>1473</v>
      </c>
      <c r="CS1251" t="s">
        <v>8625</v>
      </c>
      <c r="CT1251" t="s">
        <v>244</v>
      </c>
      <c r="CU1251" t="s">
        <v>8626</v>
      </c>
    </row>
    <row r="1252" spans="1:151" x14ac:dyDescent="0.2">
      <c r="A1252">
        <v>44878</v>
      </c>
      <c r="B1252" t="s">
        <v>8339</v>
      </c>
      <c r="C1252" t="s">
        <v>8618</v>
      </c>
      <c r="D1252" t="s">
        <v>940</v>
      </c>
      <c r="E1252" t="s">
        <v>8627</v>
      </c>
      <c r="F1252" t="s">
        <v>171</v>
      </c>
      <c r="G1252" t="str">
        <f>"0"</f>
        <v>0</v>
      </c>
      <c r="H1252" s="1">
        <v>37804</v>
      </c>
      <c r="I1252" t="s">
        <v>221</v>
      </c>
      <c r="K1252" t="s">
        <v>3576</v>
      </c>
      <c r="L1252" t="s">
        <v>633</v>
      </c>
      <c r="M1252" t="s">
        <v>1389</v>
      </c>
      <c r="N1252">
        <v>2024</v>
      </c>
      <c r="O1252" t="s">
        <v>1390</v>
      </c>
      <c r="P1252" t="s">
        <v>178</v>
      </c>
      <c r="Q1252" t="s">
        <v>172</v>
      </c>
      <c r="R1252" t="s">
        <v>510</v>
      </c>
      <c r="S1252">
        <v>32340112</v>
      </c>
      <c r="BM1252" t="s">
        <v>8628</v>
      </c>
    </row>
    <row r="1253" spans="1:151" x14ac:dyDescent="0.2">
      <c r="A1253">
        <v>25164</v>
      </c>
      <c r="B1253" t="s">
        <v>8629</v>
      </c>
      <c r="C1253" t="s">
        <v>8630</v>
      </c>
      <c r="E1253" t="s">
        <v>8631</v>
      </c>
      <c r="F1253" t="s">
        <v>171</v>
      </c>
      <c r="G1253" t="s">
        <v>172</v>
      </c>
      <c r="H1253" s="1">
        <v>35822</v>
      </c>
      <c r="I1253" t="s">
        <v>221</v>
      </c>
      <c r="K1253" t="s">
        <v>222</v>
      </c>
      <c r="L1253" t="s">
        <v>223</v>
      </c>
      <c r="M1253" t="s">
        <v>224</v>
      </c>
      <c r="N1253">
        <v>2018</v>
      </c>
      <c r="O1253" t="s">
        <v>354</v>
      </c>
      <c r="P1253" t="s">
        <v>363</v>
      </c>
      <c r="Q1253" t="s">
        <v>172</v>
      </c>
      <c r="S1253">
        <v>30009110</v>
      </c>
      <c r="T1253" t="s">
        <v>8632</v>
      </c>
      <c r="U1253" t="s">
        <v>180</v>
      </c>
      <c r="V1253" s="2">
        <v>43968</v>
      </c>
      <c r="W1253" t="s">
        <v>8633</v>
      </c>
      <c r="X1253">
        <v>97699026300</v>
      </c>
      <c r="Y1253" t="s">
        <v>186</v>
      </c>
      <c r="Z1253" t="s">
        <v>183</v>
      </c>
      <c r="AA1253">
        <v>2020</v>
      </c>
      <c r="AB1253">
        <v>2020</v>
      </c>
      <c r="AC1253" t="s">
        <v>339</v>
      </c>
      <c r="AD1253" t="s">
        <v>185</v>
      </c>
      <c r="AS1253">
        <v>3.76</v>
      </c>
      <c r="AT1253" t="s">
        <v>188</v>
      </c>
      <c r="AU1253" t="s">
        <v>189</v>
      </c>
      <c r="AV1253" t="s">
        <v>190</v>
      </c>
      <c r="AW1253" t="s">
        <v>191</v>
      </c>
      <c r="BM1253" t="s">
        <v>887</v>
      </c>
      <c r="BN1253" t="s">
        <v>8634</v>
      </c>
      <c r="BP1253" t="s">
        <v>194</v>
      </c>
      <c r="BQ1253" t="s">
        <v>195</v>
      </c>
      <c r="BS1253">
        <v>14627</v>
      </c>
      <c r="BT1253" t="s">
        <v>196</v>
      </c>
      <c r="BU1253">
        <v>5857472028</v>
      </c>
      <c r="CM1253" t="s">
        <v>8635</v>
      </c>
      <c r="CP1253" t="s">
        <v>194</v>
      </c>
      <c r="CQ1253" t="s">
        <v>195</v>
      </c>
      <c r="CS1253">
        <v>14627</v>
      </c>
      <c r="CT1253" t="s">
        <v>196</v>
      </c>
      <c r="CU1253">
        <v>97699718195</v>
      </c>
    </row>
    <row r="1254" spans="1:151" x14ac:dyDescent="0.2">
      <c r="A1254">
        <v>12547</v>
      </c>
      <c r="B1254" t="s">
        <v>8636</v>
      </c>
      <c r="C1254" t="s">
        <v>8637</v>
      </c>
      <c r="D1254" t="s">
        <v>2148</v>
      </c>
      <c r="E1254" t="s">
        <v>8638</v>
      </c>
      <c r="F1254" t="s">
        <v>171</v>
      </c>
      <c r="G1254" t="s">
        <v>172</v>
      </c>
      <c r="H1254" s="1">
        <v>34501</v>
      </c>
      <c r="I1254" t="s">
        <v>221</v>
      </c>
      <c r="K1254" t="s">
        <v>6934</v>
      </c>
      <c r="L1254" t="s">
        <v>6935</v>
      </c>
      <c r="M1254" t="s">
        <v>306</v>
      </c>
      <c r="N1254">
        <v>2015</v>
      </c>
      <c r="O1254" t="s">
        <v>517</v>
      </c>
      <c r="P1254" t="s">
        <v>178</v>
      </c>
      <c r="Q1254" t="s">
        <v>172</v>
      </c>
      <c r="S1254">
        <v>27768174</v>
      </c>
      <c r="T1254" t="s">
        <v>196</v>
      </c>
      <c r="W1254" t="s">
        <v>8639</v>
      </c>
      <c r="X1254">
        <v>5033271790</v>
      </c>
      <c r="Y1254" t="s">
        <v>186</v>
      </c>
      <c r="Z1254" t="s">
        <v>282</v>
      </c>
      <c r="AA1254">
        <v>2016</v>
      </c>
      <c r="AB1254">
        <v>2016</v>
      </c>
      <c r="AC1254" t="s">
        <v>382</v>
      </c>
      <c r="AD1254" t="s">
        <v>185</v>
      </c>
      <c r="AM1254" t="s">
        <v>697</v>
      </c>
      <c r="AN1254" t="s">
        <v>187</v>
      </c>
      <c r="AS1254">
        <v>3.76</v>
      </c>
      <c r="AT1254" t="s">
        <v>188</v>
      </c>
      <c r="AU1254" t="s">
        <v>189</v>
      </c>
      <c r="AV1254" t="s">
        <v>190</v>
      </c>
      <c r="AW1254" t="s">
        <v>952</v>
      </c>
      <c r="BM1254" t="s">
        <v>8640</v>
      </c>
      <c r="BP1254" t="s">
        <v>8641</v>
      </c>
      <c r="BQ1254" t="s">
        <v>8443</v>
      </c>
      <c r="BS1254">
        <v>97008</v>
      </c>
      <c r="BT1254" t="s">
        <v>196</v>
      </c>
      <c r="BU1254">
        <v>5035743696</v>
      </c>
      <c r="BZ1254" t="s">
        <v>8640</v>
      </c>
      <c r="CC1254" t="s">
        <v>8641</v>
      </c>
      <c r="CD1254" t="s">
        <v>8443</v>
      </c>
      <c r="CF1254">
        <v>97008</v>
      </c>
      <c r="CG1254" t="s">
        <v>196</v>
      </c>
      <c r="CH1254">
        <v>5035743696</v>
      </c>
      <c r="CM1254" t="s">
        <v>8642</v>
      </c>
      <c r="CN1254" t="s">
        <v>487</v>
      </c>
      <c r="CP1254" t="s">
        <v>194</v>
      </c>
      <c r="CQ1254" t="s">
        <v>195</v>
      </c>
      <c r="CS1254">
        <v>14627</v>
      </c>
      <c r="CT1254" t="s">
        <v>196</v>
      </c>
      <c r="CU1254">
        <v>5033271784</v>
      </c>
      <c r="EM1254" t="s">
        <v>8640</v>
      </c>
      <c r="EP1254" t="s">
        <v>8641</v>
      </c>
      <c r="EQ1254" t="s">
        <v>8443</v>
      </c>
      <c r="ES1254">
        <v>97008</v>
      </c>
      <c r="ET1254" t="s">
        <v>196</v>
      </c>
      <c r="EU1254">
        <v>5035743696</v>
      </c>
    </row>
    <row r="1255" spans="1:151" x14ac:dyDescent="0.2">
      <c r="A1255">
        <v>13034</v>
      </c>
      <c r="B1255" t="s">
        <v>6501</v>
      </c>
      <c r="C1255" t="s">
        <v>8637</v>
      </c>
      <c r="D1255" t="s">
        <v>5073</v>
      </c>
      <c r="E1255" t="s">
        <v>8643</v>
      </c>
      <c r="F1255" t="s">
        <v>171</v>
      </c>
      <c r="G1255" t="s">
        <v>172</v>
      </c>
      <c r="H1255" s="1">
        <v>34914</v>
      </c>
      <c r="I1255" t="s">
        <v>221</v>
      </c>
      <c r="K1255" t="s">
        <v>943</v>
      </c>
      <c r="M1255" t="s">
        <v>306</v>
      </c>
      <c r="N1255">
        <v>2015</v>
      </c>
      <c r="O1255" t="s">
        <v>517</v>
      </c>
      <c r="P1255" t="s">
        <v>178</v>
      </c>
      <c r="Q1255" t="s">
        <v>172</v>
      </c>
      <c r="S1255">
        <v>28295822</v>
      </c>
      <c r="T1255" t="s">
        <v>196</v>
      </c>
      <c r="W1255" t="s">
        <v>8644</v>
      </c>
      <c r="X1255">
        <v>5852598606</v>
      </c>
      <c r="Y1255" t="s">
        <v>186</v>
      </c>
      <c r="Z1255" t="s">
        <v>183</v>
      </c>
      <c r="AA1255">
        <v>2017</v>
      </c>
      <c r="AB1255">
        <v>2017</v>
      </c>
      <c r="AC1255" t="s">
        <v>1109</v>
      </c>
      <c r="AD1255" t="s">
        <v>185</v>
      </c>
      <c r="AM1255" t="s">
        <v>886</v>
      </c>
      <c r="AS1255">
        <v>3.61</v>
      </c>
      <c r="AT1255" t="s">
        <v>188</v>
      </c>
      <c r="AU1255" t="s">
        <v>189</v>
      </c>
      <c r="AV1255" t="s">
        <v>190</v>
      </c>
      <c r="AW1255" t="s">
        <v>264</v>
      </c>
      <c r="BM1255" t="s">
        <v>8645</v>
      </c>
      <c r="BN1255" t="s">
        <v>193</v>
      </c>
      <c r="BP1255" t="s">
        <v>194</v>
      </c>
      <c r="BQ1255" t="s">
        <v>195</v>
      </c>
      <c r="BS1255">
        <v>14627</v>
      </c>
      <c r="BT1255" t="s">
        <v>196</v>
      </c>
      <c r="BU1255">
        <v>5852598214</v>
      </c>
      <c r="BZ1255" t="s">
        <v>8646</v>
      </c>
      <c r="CC1255" t="s">
        <v>8647</v>
      </c>
      <c r="CD1255" t="s">
        <v>195</v>
      </c>
      <c r="CF1255">
        <v>14466</v>
      </c>
      <c r="CG1255" t="s">
        <v>196</v>
      </c>
      <c r="CH1255">
        <v>5852598214</v>
      </c>
      <c r="CM1255" t="s">
        <v>2035</v>
      </c>
      <c r="CP1255" t="s">
        <v>194</v>
      </c>
      <c r="CQ1255" t="s">
        <v>195</v>
      </c>
      <c r="CS1255">
        <v>14627</v>
      </c>
      <c r="CT1255" t="s">
        <v>196</v>
      </c>
      <c r="CU1255">
        <v>5852598214</v>
      </c>
      <c r="ED1255" t="s">
        <v>195</v>
      </c>
      <c r="EG1255" t="s">
        <v>196</v>
      </c>
      <c r="EH1255">
        <v>5852598214</v>
      </c>
      <c r="EM1255" t="s">
        <v>8646</v>
      </c>
      <c r="EP1255" t="s">
        <v>8647</v>
      </c>
      <c r="EQ1255" t="s">
        <v>195</v>
      </c>
      <c r="ES1255">
        <v>14466</v>
      </c>
      <c r="ET1255" t="s">
        <v>196</v>
      </c>
      <c r="EU1255">
        <v>5852598214</v>
      </c>
    </row>
    <row r="1256" spans="1:151" x14ac:dyDescent="0.2">
      <c r="A1256">
        <v>44915</v>
      </c>
      <c r="B1256" t="s">
        <v>8648</v>
      </c>
      <c r="C1256" t="s">
        <v>8649</v>
      </c>
      <c r="E1256" t="s">
        <v>8650</v>
      </c>
      <c r="F1256" t="s">
        <v>7185</v>
      </c>
      <c r="G1256" t="str">
        <f>"0"</f>
        <v>0</v>
      </c>
      <c r="H1256" s="1">
        <v>38013</v>
      </c>
      <c r="I1256" t="s">
        <v>173</v>
      </c>
      <c r="K1256" t="s">
        <v>304</v>
      </c>
      <c r="L1256" t="s">
        <v>305</v>
      </c>
      <c r="M1256" t="s">
        <v>176</v>
      </c>
      <c r="N1256">
        <v>2025</v>
      </c>
      <c r="O1256" t="s">
        <v>677</v>
      </c>
      <c r="P1256" t="s">
        <v>178</v>
      </c>
      <c r="Q1256" t="s">
        <v>172</v>
      </c>
      <c r="R1256" t="s">
        <v>510</v>
      </c>
      <c r="S1256">
        <v>32361346</v>
      </c>
      <c r="BM1256" t="s">
        <v>4511</v>
      </c>
    </row>
    <row r="1257" spans="1:151" x14ac:dyDescent="0.2">
      <c r="A1257">
        <v>42084</v>
      </c>
      <c r="B1257" t="s">
        <v>8651</v>
      </c>
      <c r="C1257" t="s">
        <v>8652</v>
      </c>
      <c r="D1257" t="s">
        <v>1436</v>
      </c>
      <c r="E1257" t="s">
        <v>8653</v>
      </c>
      <c r="F1257" t="s">
        <v>171</v>
      </c>
      <c r="G1257" t="str">
        <f>"0"</f>
        <v>0</v>
      </c>
      <c r="H1257" s="1">
        <v>37425</v>
      </c>
      <c r="I1257" t="s">
        <v>221</v>
      </c>
      <c r="K1257" t="s">
        <v>290</v>
      </c>
      <c r="L1257" t="s">
        <v>291</v>
      </c>
      <c r="M1257" t="s">
        <v>205</v>
      </c>
      <c r="N1257">
        <v>2024</v>
      </c>
      <c r="O1257" t="s">
        <v>2271</v>
      </c>
      <c r="P1257" t="s">
        <v>178</v>
      </c>
      <c r="Q1257" t="s">
        <v>172</v>
      </c>
      <c r="R1257" t="s">
        <v>510</v>
      </c>
      <c r="S1257">
        <v>32065466</v>
      </c>
      <c r="BM1257" t="s">
        <v>7962</v>
      </c>
    </row>
    <row r="1258" spans="1:151" x14ac:dyDescent="0.2">
      <c r="A1258">
        <v>27014</v>
      </c>
      <c r="B1258" t="s">
        <v>8654</v>
      </c>
      <c r="C1258" t="s">
        <v>8655</v>
      </c>
      <c r="D1258" t="s">
        <v>1418</v>
      </c>
      <c r="E1258" t="s">
        <v>8656</v>
      </c>
      <c r="F1258" t="s">
        <v>171</v>
      </c>
      <c r="G1258" t="str">
        <f>"0"</f>
        <v>0</v>
      </c>
      <c r="K1258" t="s">
        <v>882</v>
      </c>
      <c r="L1258" t="s">
        <v>318</v>
      </c>
      <c r="M1258" t="s">
        <v>255</v>
      </c>
      <c r="N1258" t="s">
        <v>1347</v>
      </c>
      <c r="O1258" t="s">
        <v>1348</v>
      </c>
      <c r="P1258" t="s">
        <v>178</v>
      </c>
      <c r="Q1258" t="s">
        <v>172</v>
      </c>
      <c r="S1258">
        <v>29945818</v>
      </c>
      <c r="T1258" t="s">
        <v>196</v>
      </c>
      <c r="W1258" t="s">
        <v>8657</v>
      </c>
      <c r="X1258">
        <v>4105316822</v>
      </c>
      <c r="Y1258" t="s">
        <v>182</v>
      </c>
      <c r="Z1258" t="s">
        <v>183</v>
      </c>
      <c r="AA1258">
        <v>2020</v>
      </c>
      <c r="AB1258">
        <v>2020</v>
      </c>
      <c r="AC1258" t="s">
        <v>208</v>
      </c>
      <c r="AD1258" t="s">
        <v>185</v>
      </c>
      <c r="AM1258" t="s">
        <v>396</v>
      </c>
      <c r="AN1258" t="s">
        <v>2261</v>
      </c>
      <c r="AS1258">
        <v>3.93</v>
      </c>
      <c r="AT1258" t="s">
        <v>188</v>
      </c>
      <c r="AU1258" t="s">
        <v>189</v>
      </c>
      <c r="AV1258" t="s">
        <v>190</v>
      </c>
      <c r="AW1258" t="s">
        <v>264</v>
      </c>
      <c r="BM1258" t="s">
        <v>8658</v>
      </c>
      <c r="BN1258" t="s">
        <v>193</v>
      </c>
      <c r="BP1258" t="s">
        <v>194</v>
      </c>
      <c r="BQ1258" t="s">
        <v>195</v>
      </c>
      <c r="BS1258">
        <v>14627</v>
      </c>
      <c r="BT1258" t="s">
        <v>196</v>
      </c>
      <c r="BU1258">
        <v>4434728388</v>
      </c>
      <c r="BZ1258" t="s">
        <v>8659</v>
      </c>
      <c r="CC1258" t="s">
        <v>8660</v>
      </c>
      <c r="CD1258" t="s">
        <v>849</v>
      </c>
      <c r="CF1258">
        <v>21029</v>
      </c>
      <c r="CG1258" t="s">
        <v>196</v>
      </c>
      <c r="CH1258">
        <v>4105316822</v>
      </c>
      <c r="CM1258" t="s">
        <v>8661</v>
      </c>
      <c r="CP1258" t="s">
        <v>194</v>
      </c>
      <c r="CQ1258" t="s">
        <v>195</v>
      </c>
      <c r="CS1258">
        <v>14619</v>
      </c>
      <c r="CT1258" t="s">
        <v>196</v>
      </c>
      <c r="CU1258">
        <v>4434728388</v>
      </c>
      <c r="ED1258" t="s">
        <v>849</v>
      </c>
      <c r="EG1258" t="s">
        <v>196</v>
      </c>
      <c r="EH1258">
        <v>4105316822</v>
      </c>
      <c r="EM1258" t="s">
        <v>8659</v>
      </c>
      <c r="EP1258" t="s">
        <v>8660</v>
      </c>
      <c r="EQ1258" t="s">
        <v>849</v>
      </c>
      <c r="ES1258">
        <v>21029</v>
      </c>
      <c r="ET1258" t="s">
        <v>196</v>
      </c>
      <c r="EU1258">
        <v>4105316822</v>
      </c>
    </row>
    <row r="1259" spans="1:151" x14ac:dyDescent="0.2">
      <c r="A1259">
        <v>14585</v>
      </c>
      <c r="B1259" t="s">
        <v>955</v>
      </c>
      <c r="C1259" t="s">
        <v>8662</v>
      </c>
      <c r="D1259" t="s">
        <v>622</v>
      </c>
      <c r="E1259" t="s">
        <v>8663</v>
      </c>
      <c r="F1259" t="s">
        <v>171</v>
      </c>
      <c r="G1259" t="s">
        <v>172</v>
      </c>
      <c r="H1259" s="1">
        <v>34762</v>
      </c>
      <c r="I1259" t="s">
        <v>221</v>
      </c>
      <c r="K1259" t="s">
        <v>2664</v>
      </c>
      <c r="L1259" t="s">
        <v>305</v>
      </c>
      <c r="M1259" t="s">
        <v>176</v>
      </c>
      <c r="N1259">
        <v>2016</v>
      </c>
      <c r="O1259" t="s">
        <v>634</v>
      </c>
      <c r="P1259" t="s">
        <v>178</v>
      </c>
      <c r="Q1259" t="s">
        <v>172</v>
      </c>
      <c r="S1259">
        <v>28258742</v>
      </c>
      <c r="T1259" t="s">
        <v>196</v>
      </c>
      <c r="W1259" t="s">
        <v>8664</v>
      </c>
      <c r="X1259">
        <v>5857375151</v>
      </c>
      <c r="Y1259" t="s">
        <v>186</v>
      </c>
      <c r="Z1259" t="s">
        <v>282</v>
      </c>
      <c r="AA1259">
        <v>2017</v>
      </c>
      <c r="AB1259">
        <v>2017</v>
      </c>
      <c r="AC1259" t="s">
        <v>396</v>
      </c>
      <c r="AD1259" t="s">
        <v>185</v>
      </c>
      <c r="AS1259">
        <v>3.25</v>
      </c>
      <c r="AT1259" t="s">
        <v>188</v>
      </c>
      <c r="AU1259" t="s">
        <v>189</v>
      </c>
      <c r="AV1259" t="s">
        <v>190</v>
      </c>
      <c r="AW1259" t="s">
        <v>264</v>
      </c>
      <c r="BM1259" t="s">
        <v>8665</v>
      </c>
      <c r="BP1259" t="s">
        <v>8666</v>
      </c>
      <c r="BQ1259" t="s">
        <v>195</v>
      </c>
      <c r="BS1259">
        <v>14454</v>
      </c>
      <c r="BT1259" t="s">
        <v>196</v>
      </c>
      <c r="BU1259">
        <v>5855199226</v>
      </c>
      <c r="BZ1259" t="s">
        <v>8665</v>
      </c>
      <c r="CC1259" t="s">
        <v>8666</v>
      </c>
      <c r="CD1259" t="s">
        <v>195</v>
      </c>
      <c r="CF1259">
        <v>14454</v>
      </c>
      <c r="CG1259" t="s">
        <v>196</v>
      </c>
      <c r="CH1259">
        <v>5855199226</v>
      </c>
      <c r="CM1259" t="s">
        <v>8667</v>
      </c>
      <c r="CP1259" t="s">
        <v>194</v>
      </c>
      <c r="CQ1259" t="s">
        <v>195</v>
      </c>
      <c r="CS1259">
        <v>14627</v>
      </c>
      <c r="CT1259" t="s">
        <v>196</v>
      </c>
      <c r="CU1259">
        <v>5855199226</v>
      </c>
      <c r="EM1259" t="s">
        <v>8665</v>
      </c>
      <c r="EP1259" t="s">
        <v>8666</v>
      </c>
      <c r="EQ1259" t="s">
        <v>195</v>
      </c>
      <c r="ES1259">
        <v>14454</v>
      </c>
      <c r="ET1259" t="s">
        <v>196</v>
      </c>
      <c r="EU1259">
        <v>5855199226</v>
      </c>
    </row>
    <row r="1260" spans="1:151" x14ac:dyDescent="0.2">
      <c r="A1260">
        <v>28181</v>
      </c>
      <c r="B1260" t="s">
        <v>2698</v>
      </c>
      <c r="C1260" t="s">
        <v>8668</v>
      </c>
      <c r="D1260" t="s">
        <v>1418</v>
      </c>
      <c r="E1260" t="s">
        <v>8669</v>
      </c>
      <c r="F1260" t="s">
        <v>171</v>
      </c>
      <c r="G1260" t="s">
        <v>172</v>
      </c>
      <c r="H1260" s="1">
        <v>35388</v>
      </c>
      <c r="I1260" t="s">
        <v>221</v>
      </c>
      <c r="K1260" t="s">
        <v>1930</v>
      </c>
      <c r="L1260" t="s">
        <v>1931</v>
      </c>
      <c r="M1260" t="s">
        <v>224</v>
      </c>
      <c r="N1260">
        <v>2019</v>
      </c>
      <c r="O1260" t="s">
        <v>279</v>
      </c>
      <c r="P1260" t="s">
        <v>178</v>
      </c>
      <c r="Q1260" t="s">
        <v>172</v>
      </c>
      <c r="S1260">
        <v>29222919</v>
      </c>
      <c r="T1260" t="s">
        <v>196</v>
      </c>
      <c r="W1260" t="s">
        <v>8670</v>
      </c>
      <c r="X1260">
        <v>8473596885</v>
      </c>
      <c r="Y1260" t="s">
        <v>186</v>
      </c>
      <c r="Z1260" t="s">
        <v>183</v>
      </c>
      <c r="AA1260">
        <v>2019</v>
      </c>
      <c r="AB1260">
        <v>2019</v>
      </c>
      <c r="AC1260" t="s">
        <v>2905</v>
      </c>
      <c r="AD1260" t="s">
        <v>185</v>
      </c>
      <c r="AF1260" t="s">
        <v>186</v>
      </c>
      <c r="AG1260" t="s">
        <v>282</v>
      </c>
      <c r="AH1260">
        <v>2019</v>
      </c>
      <c r="AI1260">
        <v>2019</v>
      </c>
      <c r="AJ1260" t="s">
        <v>885</v>
      </c>
      <c r="AK1260" t="s">
        <v>185</v>
      </c>
      <c r="AS1260">
        <v>3.67</v>
      </c>
      <c r="AT1260" t="s">
        <v>188</v>
      </c>
      <c r="AU1260" t="s">
        <v>189</v>
      </c>
      <c r="AV1260" t="s">
        <v>190</v>
      </c>
      <c r="AW1260" t="s">
        <v>264</v>
      </c>
      <c r="BM1260" t="s">
        <v>8671</v>
      </c>
      <c r="BP1260" t="s">
        <v>3178</v>
      </c>
      <c r="BQ1260" t="s">
        <v>1648</v>
      </c>
      <c r="BS1260">
        <v>60074</v>
      </c>
      <c r="BT1260" t="s">
        <v>196</v>
      </c>
      <c r="BU1260">
        <v>2244562499</v>
      </c>
      <c r="BZ1260" t="s">
        <v>8671</v>
      </c>
      <c r="CC1260" t="s">
        <v>3178</v>
      </c>
      <c r="CD1260" t="s">
        <v>1648</v>
      </c>
      <c r="CF1260">
        <v>600743747</v>
      </c>
      <c r="CG1260" t="s">
        <v>196</v>
      </c>
      <c r="CH1260">
        <v>8473596885</v>
      </c>
      <c r="CM1260" t="s">
        <v>215</v>
      </c>
      <c r="CP1260" t="s">
        <v>194</v>
      </c>
      <c r="CQ1260" t="s">
        <v>195</v>
      </c>
      <c r="CS1260">
        <v>14627</v>
      </c>
      <c r="CT1260" t="s">
        <v>196</v>
      </c>
      <c r="CU1260">
        <v>2244562499</v>
      </c>
      <c r="ED1260" t="s">
        <v>1648</v>
      </c>
      <c r="EG1260" t="s">
        <v>196</v>
      </c>
      <c r="EH1260">
        <v>8473596885</v>
      </c>
      <c r="EM1260" t="s">
        <v>8671</v>
      </c>
      <c r="EP1260" t="s">
        <v>3178</v>
      </c>
      <c r="EQ1260" t="s">
        <v>1648</v>
      </c>
      <c r="ES1260">
        <v>600743747</v>
      </c>
      <c r="ET1260" t="s">
        <v>196</v>
      </c>
      <c r="EU1260">
        <v>8473596885</v>
      </c>
    </row>
    <row r="1261" spans="1:151" x14ac:dyDescent="0.2">
      <c r="A1261">
        <v>24191</v>
      </c>
      <c r="B1261" t="s">
        <v>2698</v>
      </c>
      <c r="C1261" t="s">
        <v>8668</v>
      </c>
      <c r="D1261" t="s">
        <v>1418</v>
      </c>
      <c r="E1261" t="s">
        <v>8669</v>
      </c>
      <c r="F1261" t="s">
        <v>171</v>
      </c>
      <c r="G1261" t="s">
        <v>172</v>
      </c>
      <c r="H1261" s="1">
        <v>35388</v>
      </c>
      <c r="I1261" t="s">
        <v>221</v>
      </c>
      <c r="K1261" t="s">
        <v>2258</v>
      </c>
      <c r="L1261" t="s">
        <v>820</v>
      </c>
      <c r="M1261" t="s">
        <v>176</v>
      </c>
      <c r="N1261">
        <v>2018</v>
      </c>
      <c r="O1261" t="s">
        <v>612</v>
      </c>
      <c r="P1261" t="s">
        <v>178</v>
      </c>
      <c r="Q1261" t="s">
        <v>172</v>
      </c>
      <c r="S1261">
        <v>29222919</v>
      </c>
      <c r="T1261" t="s">
        <v>196</v>
      </c>
      <c r="W1261" t="s">
        <v>8670</v>
      </c>
      <c r="X1261">
        <v>8473596885</v>
      </c>
      <c r="Y1261" t="s">
        <v>186</v>
      </c>
      <c r="Z1261" t="s">
        <v>183</v>
      </c>
      <c r="AA1261">
        <v>2019</v>
      </c>
      <c r="AB1261">
        <v>2019</v>
      </c>
      <c r="AC1261" t="s">
        <v>2905</v>
      </c>
      <c r="AD1261" t="s">
        <v>185</v>
      </c>
      <c r="AF1261" t="s">
        <v>186</v>
      </c>
      <c r="AG1261" t="s">
        <v>282</v>
      </c>
      <c r="AH1261">
        <v>2019</v>
      </c>
      <c r="AI1261">
        <v>2019</v>
      </c>
      <c r="AJ1261" t="s">
        <v>885</v>
      </c>
      <c r="AK1261" t="s">
        <v>185</v>
      </c>
      <c r="AS1261">
        <v>3.67</v>
      </c>
      <c r="AT1261" t="s">
        <v>188</v>
      </c>
      <c r="AU1261" t="s">
        <v>189</v>
      </c>
      <c r="AV1261" t="s">
        <v>190</v>
      </c>
      <c r="AW1261" t="s">
        <v>264</v>
      </c>
      <c r="BM1261" t="s">
        <v>8671</v>
      </c>
      <c r="BP1261" t="s">
        <v>3178</v>
      </c>
      <c r="BQ1261" t="s">
        <v>1648</v>
      </c>
      <c r="BS1261">
        <v>60074</v>
      </c>
      <c r="BT1261" t="s">
        <v>196</v>
      </c>
      <c r="BU1261">
        <v>2244562499</v>
      </c>
      <c r="BZ1261" t="s">
        <v>8671</v>
      </c>
      <c r="CC1261" t="s">
        <v>3178</v>
      </c>
      <c r="CD1261" t="s">
        <v>1648</v>
      </c>
      <c r="CF1261">
        <v>600743747</v>
      </c>
      <c r="CG1261" t="s">
        <v>196</v>
      </c>
      <c r="CH1261">
        <v>8473596885</v>
      </c>
      <c r="CM1261" t="s">
        <v>215</v>
      </c>
      <c r="CP1261" t="s">
        <v>194</v>
      </c>
      <c r="CQ1261" t="s">
        <v>195</v>
      </c>
      <c r="CS1261">
        <v>14627</v>
      </c>
      <c r="CT1261" t="s">
        <v>196</v>
      </c>
      <c r="CU1261">
        <v>2244562499</v>
      </c>
      <c r="ED1261" t="s">
        <v>1648</v>
      </c>
      <c r="EG1261" t="s">
        <v>196</v>
      </c>
      <c r="EH1261">
        <v>8473596885</v>
      </c>
      <c r="EM1261" t="s">
        <v>8671</v>
      </c>
      <c r="EP1261" t="s">
        <v>3178</v>
      </c>
      <c r="EQ1261" t="s">
        <v>1648</v>
      </c>
      <c r="ES1261">
        <v>600743747</v>
      </c>
      <c r="ET1261" t="s">
        <v>196</v>
      </c>
      <c r="EU1261">
        <v>8473596885</v>
      </c>
    </row>
    <row r="1262" spans="1:151" x14ac:dyDescent="0.2">
      <c r="A1262">
        <v>41212</v>
      </c>
      <c r="B1262" t="s">
        <v>8672</v>
      </c>
      <c r="C1262" t="s">
        <v>8673</v>
      </c>
      <c r="D1262" t="s">
        <v>8674</v>
      </c>
      <c r="E1262" t="s">
        <v>8675</v>
      </c>
      <c r="F1262" t="s">
        <v>171</v>
      </c>
      <c r="G1262" t="str">
        <f>"0"</f>
        <v>0</v>
      </c>
      <c r="H1262" s="1">
        <v>37921</v>
      </c>
      <c r="I1262" t="s">
        <v>221</v>
      </c>
      <c r="K1262" t="s">
        <v>4780</v>
      </c>
      <c r="L1262" t="s">
        <v>3127</v>
      </c>
      <c r="M1262" t="s">
        <v>176</v>
      </c>
      <c r="N1262">
        <v>2024</v>
      </c>
      <c r="O1262" t="s">
        <v>319</v>
      </c>
      <c r="P1262" t="s">
        <v>178</v>
      </c>
      <c r="Q1262" t="s">
        <v>172</v>
      </c>
      <c r="S1262">
        <v>32051674</v>
      </c>
      <c r="T1262" t="s">
        <v>226</v>
      </c>
      <c r="Y1262" t="str">
        <f>"01AS"</f>
        <v>01AS</v>
      </c>
      <c r="Z1262" t="s">
        <v>499</v>
      </c>
      <c r="AA1262" t="s">
        <v>320</v>
      </c>
      <c r="AB1262" t="s">
        <v>321</v>
      </c>
      <c r="AC1262" t="s">
        <v>2066</v>
      </c>
      <c r="AD1262" t="s">
        <v>185</v>
      </c>
      <c r="AF1262" t="s">
        <v>426</v>
      </c>
      <c r="AG1262" t="s">
        <v>729</v>
      </c>
      <c r="AJ1262" t="s">
        <v>8676</v>
      </c>
      <c r="AK1262" t="s">
        <v>185</v>
      </c>
      <c r="AS1262">
        <v>3.37</v>
      </c>
      <c r="AU1262" t="s">
        <v>235</v>
      </c>
      <c r="AV1262" t="s">
        <v>236</v>
      </c>
      <c r="AW1262" t="s">
        <v>210</v>
      </c>
      <c r="BF1262" t="s">
        <v>474</v>
      </c>
      <c r="BJ1262" t="s">
        <v>474</v>
      </c>
      <c r="BM1262" t="s">
        <v>8677</v>
      </c>
      <c r="BN1262" t="s">
        <v>239</v>
      </c>
      <c r="BO1262" t="s">
        <v>8678</v>
      </c>
      <c r="BP1262" t="s">
        <v>241</v>
      </c>
      <c r="BQ1262" t="s">
        <v>195</v>
      </c>
      <c r="BS1262">
        <v>14627</v>
      </c>
      <c r="CD1262" t="s">
        <v>195</v>
      </c>
      <c r="CM1262" t="s">
        <v>8679</v>
      </c>
      <c r="CO1262" t="s">
        <v>8678</v>
      </c>
      <c r="CP1262" t="s">
        <v>8680</v>
      </c>
      <c r="CQ1262" t="s">
        <v>735</v>
      </c>
      <c r="CS1262" t="s">
        <v>8681</v>
      </c>
      <c r="CT1262" t="s">
        <v>244</v>
      </c>
      <c r="CU1262" t="s">
        <v>8682</v>
      </c>
    </row>
    <row r="1263" spans="1:151" x14ac:dyDescent="0.2">
      <c r="A1263">
        <v>37074</v>
      </c>
      <c r="B1263" t="s">
        <v>8672</v>
      </c>
      <c r="C1263" t="s">
        <v>8673</v>
      </c>
      <c r="D1263" t="s">
        <v>8674</v>
      </c>
      <c r="E1263" t="s">
        <v>8675</v>
      </c>
      <c r="F1263" t="s">
        <v>171</v>
      </c>
      <c r="G1263" t="str">
        <f>"0"</f>
        <v>0</v>
      </c>
      <c r="H1263" s="1">
        <v>37921</v>
      </c>
      <c r="I1263" t="s">
        <v>221</v>
      </c>
      <c r="K1263" t="s">
        <v>466</v>
      </c>
      <c r="L1263" t="s">
        <v>467</v>
      </c>
      <c r="M1263" t="s">
        <v>224</v>
      </c>
      <c r="N1263">
        <v>2022</v>
      </c>
      <c r="O1263" t="s">
        <v>468</v>
      </c>
      <c r="P1263" t="s">
        <v>178</v>
      </c>
      <c r="Q1263" t="s">
        <v>172</v>
      </c>
      <c r="S1263">
        <v>32051674</v>
      </c>
      <c r="T1263" t="s">
        <v>226</v>
      </c>
      <c r="Y1263" t="str">
        <f>"01AS"</f>
        <v>01AS</v>
      </c>
      <c r="Z1263" t="s">
        <v>499</v>
      </c>
      <c r="AA1263" t="s">
        <v>320</v>
      </c>
      <c r="AB1263" t="s">
        <v>321</v>
      </c>
      <c r="AC1263" t="s">
        <v>2066</v>
      </c>
      <c r="AD1263" t="s">
        <v>185</v>
      </c>
      <c r="AF1263" t="s">
        <v>426</v>
      </c>
      <c r="AG1263" t="s">
        <v>729</v>
      </c>
      <c r="AJ1263" t="s">
        <v>8676</v>
      </c>
      <c r="AK1263" t="s">
        <v>185</v>
      </c>
      <c r="AS1263">
        <v>3.37</v>
      </c>
      <c r="AU1263" t="s">
        <v>235</v>
      </c>
      <c r="AV1263" t="s">
        <v>236</v>
      </c>
      <c r="AW1263" t="s">
        <v>210</v>
      </c>
      <c r="BF1263" t="s">
        <v>474</v>
      </c>
      <c r="BJ1263" t="s">
        <v>474</v>
      </c>
      <c r="BM1263" t="s">
        <v>8677</v>
      </c>
      <c r="BN1263" t="s">
        <v>239</v>
      </c>
      <c r="BO1263" t="s">
        <v>8678</v>
      </c>
      <c r="BP1263" t="s">
        <v>241</v>
      </c>
      <c r="BQ1263" t="s">
        <v>195</v>
      </c>
      <c r="BS1263">
        <v>14627</v>
      </c>
      <c r="CD1263" t="s">
        <v>195</v>
      </c>
      <c r="CM1263" t="s">
        <v>8679</v>
      </c>
      <c r="CO1263" t="s">
        <v>8678</v>
      </c>
      <c r="CP1263" t="s">
        <v>8680</v>
      </c>
      <c r="CQ1263" t="s">
        <v>735</v>
      </c>
      <c r="CS1263" t="s">
        <v>8681</v>
      </c>
      <c r="CT1263" t="s">
        <v>244</v>
      </c>
      <c r="CU1263" t="s">
        <v>8682</v>
      </c>
    </row>
    <row r="1264" spans="1:151" x14ac:dyDescent="0.2">
      <c r="A1264">
        <v>35697</v>
      </c>
      <c r="B1264" t="s">
        <v>5292</v>
      </c>
      <c r="C1264" t="s">
        <v>8683</v>
      </c>
      <c r="E1264" t="s">
        <v>8684</v>
      </c>
      <c r="F1264" t="s">
        <v>171</v>
      </c>
      <c r="G1264" t="s">
        <v>172</v>
      </c>
      <c r="H1264" s="1">
        <v>36317</v>
      </c>
      <c r="I1264" t="s">
        <v>221</v>
      </c>
      <c r="K1264" t="s">
        <v>4665</v>
      </c>
      <c r="L1264" t="s">
        <v>1378</v>
      </c>
      <c r="M1264" t="s">
        <v>306</v>
      </c>
      <c r="N1264">
        <v>2020</v>
      </c>
      <c r="O1264" t="s">
        <v>1379</v>
      </c>
      <c r="P1264" t="s">
        <v>178</v>
      </c>
      <c r="Q1264" t="s">
        <v>172</v>
      </c>
      <c r="S1264">
        <v>30849938</v>
      </c>
      <c r="T1264" t="s">
        <v>226</v>
      </c>
      <c r="Y1264" t="str">
        <f>"03WSE"</f>
        <v>03WSE</v>
      </c>
      <c r="Z1264" t="s">
        <v>4693</v>
      </c>
      <c r="AA1264" t="s">
        <v>259</v>
      </c>
      <c r="AB1264" t="s">
        <v>260</v>
      </c>
      <c r="AC1264" t="s">
        <v>8685</v>
      </c>
      <c r="AD1264" t="s">
        <v>185</v>
      </c>
      <c r="AF1264" t="s">
        <v>8686</v>
      </c>
      <c r="AG1264" t="s">
        <v>8687</v>
      </c>
      <c r="AJ1264" t="s">
        <v>8688</v>
      </c>
      <c r="AK1264" t="s">
        <v>185</v>
      </c>
      <c r="AS1264" t="str">
        <f>"0"</f>
        <v>0</v>
      </c>
      <c r="AU1264" t="s">
        <v>235</v>
      </c>
      <c r="AV1264" t="s">
        <v>236</v>
      </c>
      <c r="AW1264" t="s">
        <v>210</v>
      </c>
      <c r="BO1264" t="s">
        <v>8689</v>
      </c>
      <c r="BQ1264" t="s">
        <v>195</v>
      </c>
      <c r="CA1264" t="s">
        <v>8690</v>
      </c>
      <c r="CD1264" t="s">
        <v>195</v>
      </c>
      <c r="CM1264" t="s">
        <v>8691</v>
      </c>
      <c r="CN1264" t="s">
        <v>8690</v>
      </c>
      <c r="CO1264" t="s">
        <v>8689</v>
      </c>
      <c r="CP1264" t="s">
        <v>5284</v>
      </c>
      <c r="CQ1264" t="s">
        <v>247</v>
      </c>
      <c r="CS1264">
        <v>11354</v>
      </c>
      <c r="CT1264" t="s">
        <v>244</v>
      </c>
      <c r="CU1264" t="s">
        <v>8692</v>
      </c>
    </row>
    <row r="1265" spans="1:151" x14ac:dyDescent="0.2">
      <c r="A1265">
        <v>13122</v>
      </c>
      <c r="B1265" t="s">
        <v>5396</v>
      </c>
      <c r="C1265" t="s">
        <v>8693</v>
      </c>
      <c r="D1265" t="s">
        <v>3981</v>
      </c>
      <c r="E1265" t="s">
        <v>8694</v>
      </c>
      <c r="F1265" t="s">
        <v>171</v>
      </c>
      <c r="G1265" t="s">
        <v>172</v>
      </c>
      <c r="H1265" s="1">
        <v>34471</v>
      </c>
      <c r="I1265" t="s">
        <v>221</v>
      </c>
      <c r="K1265" t="s">
        <v>8695</v>
      </c>
      <c r="L1265" t="s">
        <v>8696</v>
      </c>
      <c r="M1265" t="s">
        <v>306</v>
      </c>
      <c r="N1265">
        <v>2015</v>
      </c>
      <c r="O1265" t="s">
        <v>517</v>
      </c>
      <c r="P1265" t="s">
        <v>363</v>
      </c>
      <c r="Q1265" t="s">
        <v>172</v>
      </c>
      <c r="S1265">
        <v>27749098</v>
      </c>
      <c r="T1265" t="s">
        <v>196</v>
      </c>
      <c r="W1265" t="s">
        <v>8697</v>
      </c>
      <c r="X1265">
        <v>5054497071</v>
      </c>
      <c r="Y1265" t="s">
        <v>186</v>
      </c>
      <c r="Z1265" t="s">
        <v>282</v>
      </c>
      <c r="AA1265">
        <v>2016</v>
      </c>
      <c r="AB1265">
        <v>2016</v>
      </c>
      <c r="AC1265" t="s">
        <v>1950</v>
      </c>
      <c r="AD1265" t="s">
        <v>185</v>
      </c>
      <c r="AE1265" t="s">
        <v>310</v>
      </c>
      <c r="AS1265">
        <v>3.21</v>
      </c>
      <c r="AT1265" t="s">
        <v>188</v>
      </c>
      <c r="AU1265" t="s">
        <v>189</v>
      </c>
      <c r="AV1265" t="s">
        <v>190</v>
      </c>
      <c r="AW1265" t="s">
        <v>616</v>
      </c>
      <c r="BM1265" t="s">
        <v>8698</v>
      </c>
      <c r="BN1265" t="s">
        <v>487</v>
      </c>
      <c r="BP1265" t="s">
        <v>194</v>
      </c>
      <c r="BQ1265" t="s">
        <v>195</v>
      </c>
      <c r="BS1265">
        <v>14627</v>
      </c>
      <c r="BT1265" t="s">
        <v>196</v>
      </c>
      <c r="BU1265">
        <v>5053311882</v>
      </c>
      <c r="BZ1265" t="s">
        <v>8699</v>
      </c>
      <c r="CC1265" t="s">
        <v>6661</v>
      </c>
      <c r="CD1265" t="s">
        <v>6662</v>
      </c>
      <c r="CF1265">
        <v>871131794</v>
      </c>
      <c r="CG1265" t="s">
        <v>196</v>
      </c>
      <c r="CH1265">
        <v>5058161066</v>
      </c>
      <c r="CM1265" t="s">
        <v>1509</v>
      </c>
      <c r="CN1265" t="s">
        <v>487</v>
      </c>
      <c r="CP1265" t="s">
        <v>194</v>
      </c>
      <c r="CQ1265" t="s">
        <v>195</v>
      </c>
      <c r="CS1265">
        <v>14627</v>
      </c>
      <c r="CT1265" t="s">
        <v>196</v>
      </c>
      <c r="CU1265">
        <v>5053311882</v>
      </c>
      <c r="EM1265" t="s">
        <v>8699</v>
      </c>
      <c r="EP1265" t="s">
        <v>6661</v>
      </c>
      <c r="EQ1265" t="s">
        <v>6662</v>
      </c>
      <c r="ES1265">
        <v>871131794</v>
      </c>
      <c r="ET1265" t="s">
        <v>196</v>
      </c>
      <c r="EU1265">
        <v>5058161066</v>
      </c>
    </row>
    <row r="1266" spans="1:151" x14ac:dyDescent="0.2">
      <c r="A1266">
        <v>13124</v>
      </c>
      <c r="B1266" t="s">
        <v>5396</v>
      </c>
      <c r="C1266" t="s">
        <v>8693</v>
      </c>
      <c r="D1266" t="s">
        <v>3981</v>
      </c>
      <c r="E1266" t="s">
        <v>8694</v>
      </c>
      <c r="F1266" t="s">
        <v>171</v>
      </c>
      <c r="G1266" t="s">
        <v>172</v>
      </c>
      <c r="H1266" s="1">
        <v>34471</v>
      </c>
      <c r="I1266" t="s">
        <v>221</v>
      </c>
      <c r="K1266" t="s">
        <v>8700</v>
      </c>
      <c r="L1266" t="s">
        <v>8701</v>
      </c>
      <c r="M1266" t="s">
        <v>306</v>
      </c>
      <c r="N1266">
        <v>2015</v>
      </c>
      <c r="O1266" t="s">
        <v>517</v>
      </c>
      <c r="P1266" t="s">
        <v>363</v>
      </c>
      <c r="Q1266" t="s">
        <v>172</v>
      </c>
      <c r="S1266">
        <v>27749098</v>
      </c>
      <c r="T1266" t="s">
        <v>196</v>
      </c>
      <c r="W1266" t="s">
        <v>8697</v>
      </c>
      <c r="X1266">
        <v>5054497071</v>
      </c>
      <c r="Y1266" t="s">
        <v>186</v>
      </c>
      <c r="Z1266" t="s">
        <v>282</v>
      </c>
      <c r="AA1266">
        <v>2016</v>
      </c>
      <c r="AB1266">
        <v>2016</v>
      </c>
      <c r="AC1266" t="s">
        <v>1950</v>
      </c>
      <c r="AD1266" t="s">
        <v>185</v>
      </c>
      <c r="AE1266" t="s">
        <v>310</v>
      </c>
      <c r="AS1266">
        <v>3.21</v>
      </c>
      <c r="AT1266" t="s">
        <v>188</v>
      </c>
      <c r="AU1266" t="s">
        <v>189</v>
      </c>
      <c r="AV1266" t="s">
        <v>190</v>
      </c>
      <c r="AW1266" t="s">
        <v>616</v>
      </c>
      <c r="BM1266" t="s">
        <v>8698</v>
      </c>
      <c r="BN1266" t="s">
        <v>487</v>
      </c>
      <c r="BP1266" t="s">
        <v>194</v>
      </c>
      <c r="BQ1266" t="s">
        <v>195</v>
      </c>
      <c r="BS1266">
        <v>14627</v>
      </c>
      <c r="BT1266" t="s">
        <v>196</v>
      </c>
      <c r="BU1266">
        <v>5053311882</v>
      </c>
      <c r="BZ1266" t="s">
        <v>8699</v>
      </c>
      <c r="CC1266" t="s">
        <v>6661</v>
      </c>
      <c r="CD1266" t="s">
        <v>6662</v>
      </c>
      <c r="CF1266">
        <v>871131794</v>
      </c>
      <c r="CG1266" t="s">
        <v>196</v>
      </c>
      <c r="CH1266">
        <v>5058161066</v>
      </c>
      <c r="CM1266" t="s">
        <v>1509</v>
      </c>
      <c r="CN1266" t="s">
        <v>487</v>
      </c>
      <c r="CP1266" t="s">
        <v>194</v>
      </c>
      <c r="CQ1266" t="s">
        <v>195</v>
      </c>
      <c r="CS1266">
        <v>14627</v>
      </c>
      <c r="CT1266" t="s">
        <v>196</v>
      </c>
      <c r="CU1266">
        <v>5053311882</v>
      </c>
      <c r="EM1266" t="s">
        <v>8699</v>
      </c>
      <c r="EP1266" t="s">
        <v>6661</v>
      </c>
      <c r="EQ1266" t="s">
        <v>6662</v>
      </c>
      <c r="ES1266">
        <v>871131794</v>
      </c>
      <c r="ET1266" t="s">
        <v>196</v>
      </c>
      <c r="EU1266">
        <v>5058161066</v>
      </c>
    </row>
    <row r="1267" spans="1:151" x14ac:dyDescent="0.2">
      <c r="A1267">
        <v>13123</v>
      </c>
      <c r="B1267" t="s">
        <v>5396</v>
      </c>
      <c r="C1267" t="s">
        <v>8693</v>
      </c>
      <c r="D1267" t="s">
        <v>3981</v>
      </c>
      <c r="E1267" t="s">
        <v>8694</v>
      </c>
      <c r="F1267" t="s">
        <v>171</v>
      </c>
      <c r="G1267" t="s">
        <v>172</v>
      </c>
      <c r="H1267" s="1">
        <v>34471</v>
      </c>
      <c r="I1267" t="s">
        <v>221</v>
      </c>
      <c r="K1267" t="s">
        <v>8702</v>
      </c>
      <c r="L1267" t="s">
        <v>8696</v>
      </c>
      <c r="M1267" t="s">
        <v>306</v>
      </c>
      <c r="N1267">
        <v>2015</v>
      </c>
      <c r="O1267" t="s">
        <v>517</v>
      </c>
      <c r="P1267" t="s">
        <v>363</v>
      </c>
      <c r="Q1267" t="s">
        <v>172</v>
      </c>
      <c r="S1267">
        <v>27749098</v>
      </c>
      <c r="T1267" t="s">
        <v>196</v>
      </c>
      <c r="W1267" t="s">
        <v>8697</v>
      </c>
      <c r="X1267">
        <v>5054497071</v>
      </c>
      <c r="Y1267" t="s">
        <v>186</v>
      </c>
      <c r="Z1267" t="s">
        <v>282</v>
      </c>
      <c r="AA1267">
        <v>2016</v>
      </c>
      <c r="AB1267">
        <v>2016</v>
      </c>
      <c r="AC1267" t="s">
        <v>1950</v>
      </c>
      <c r="AD1267" t="s">
        <v>185</v>
      </c>
      <c r="AE1267" t="s">
        <v>310</v>
      </c>
      <c r="AS1267">
        <v>3.21</v>
      </c>
      <c r="AT1267" t="s">
        <v>188</v>
      </c>
      <c r="AU1267" t="s">
        <v>189</v>
      </c>
      <c r="AV1267" t="s">
        <v>190</v>
      </c>
      <c r="AW1267" t="s">
        <v>616</v>
      </c>
      <c r="BM1267" t="s">
        <v>8698</v>
      </c>
      <c r="BN1267" t="s">
        <v>487</v>
      </c>
      <c r="BP1267" t="s">
        <v>194</v>
      </c>
      <c r="BQ1267" t="s">
        <v>195</v>
      </c>
      <c r="BS1267">
        <v>14627</v>
      </c>
      <c r="BT1267" t="s">
        <v>196</v>
      </c>
      <c r="BU1267">
        <v>5053311882</v>
      </c>
      <c r="BZ1267" t="s">
        <v>8699</v>
      </c>
      <c r="CC1267" t="s">
        <v>6661</v>
      </c>
      <c r="CD1267" t="s">
        <v>6662</v>
      </c>
      <c r="CF1267">
        <v>871131794</v>
      </c>
      <c r="CG1267" t="s">
        <v>196</v>
      </c>
      <c r="CH1267">
        <v>5058161066</v>
      </c>
      <c r="CM1267" t="s">
        <v>1509</v>
      </c>
      <c r="CN1267" t="s">
        <v>487</v>
      </c>
      <c r="CP1267" t="s">
        <v>194</v>
      </c>
      <c r="CQ1267" t="s">
        <v>195</v>
      </c>
      <c r="CS1267">
        <v>14627</v>
      </c>
      <c r="CT1267" t="s">
        <v>196</v>
      </c>
      <c r="CU1267">
        <v>5053311882</v>
      </c>
      <c r="EM1267" t="s">
        <v>8699</v>
      </c>
      <c r="EP1267" t="s">
        <v>6661</v>
      </c>
      <c r="EQ1267" t="s">
        <v>6662</v>
      </c>
      <c r="ES1267">
        <v>871131794</v>
      </c>
      <c r="ET1267" t="s">
        <v>196</v>
      </c>
      <c r="EU1267">
        <v>5058161066</v>
      </c>
    </row>
    <row r="1268" spans="1:151" x14ac:dyDescent="0.2">
      <c r="A1268">
        <v>17784</v>
      </c>
      <c r="B1268" t="s">
        <v>8703</v>
      </c>
      <c r="C1268" t="s">
        <v>8704</v>
      </c>
      <c r="D1268" t="s">
        <v>1154</v>
      </c>
      <c r="E1268" t="s">
        <v>8705</v>
      </c>
      <c r="F1268" t="s">
        <v>171</v>
      </c>
      <c r="K1268" t="s">
        <v>304</v>
      </c>
      <c r="L1268" t="s">
        <v>305</v>
      </c>
      <c r="M1268" t="s">
        <v>306</v>
      </c>
      <c r="N1268">
        <v>2016</v>
      </c>
      <c r="O1268" t="s">
        <v>380</v>
      </c>
      <c r="P1268" t="s">
        <v>178</v>
      </c>
      <c r="Q1268" t="s">
        <v>172</v>
      </c>
      <c r="S1268">
        <v>28782032</v>
      </c>
      <c r="T1268" t="s">
        <v>196</v>
      </c>
      <c r="W1268" t="s">
        <v>8706</v>
      </c>
      <c r="X1268">
        <v>5853753221</v>
      </c>
      <c r="Y1268" t="s">
        <v>182</v>
      </c>
      <c r="Z1268" t="s">
        <v>183</v>
      </c>
      <c r="AA1268">
        <v>2018</v>
      </c>
      <c r="AB1268">
        <v>2018</v>
      </c>
      <c r="AC1268" t="s">
        <v>1191</v>
      </c>
      <c r="AD1268" t="s">
        <v>185</v>
      </c>
      <c r="AM1268" t="s">
        <v>382</v>
      </c>
      <c r="AS1268">
        <v>3.65</v>
      </c>
      <c r="AT1268" t="s">
        <v>188</v>
      </c>
      <c r="AU1268" t="s">
        <v>189</v>
      </c>
      <c r="AV1268" t="s">
        <v>190</v>
      </c>
      <c r="AW1268" t="s">
        <v>264</v>
      </c>
      <c r="BM1268" t="s">
        <v>8707</v>
      </c>
      <c r="BN1268" t="s">
        <v>193</v>
      </c>
      <c r="BP1268" t="s">
        <v>194</v>
      </c>
      <c r="BQ1268" t="s">
        <v>195</v>
      </c>
      <c r="BS1268">
        <v>14627</v>
      </c>
      <c r="BT1268" t="s">
        <v>196</v>
      </c>
      <c r="BU1268">
        <v>5852753221</v>
      </c>
      <c r="BZ1268" t="s">
        <v>8708</v>
      </c>
      <c r="CC1268" t="s">
        <v>8442</v>
      </c>
      <c r="CD1268" t="s">
        <v>6135</v>
      </c>
      <c r="CF1268" t="str">
        <f>"04101"</f>
        <v>04101</v>
      </c>
      <c r="CG1268" t="s">
        <v>196</v>
      </c>
      <c r="CH1268">
        <v>2078332378</v>
      </c>
      <c r="CM1268" t="s">
        <v>3414</v>
      </c>
      <c r="CN1268" t="s">
        <v>8709</v>
      </c>
      <c r="CP1268" t="s">
        <v>194</v>
      </c>
      <c r="CQ1268" t="s">
        <v>195</v>
      </c>
      <c r="CS1268">
        <v>14627</v>
      </c>
      <c r="CT1268" t="s">
        <v>196</v>
      </c>
      <c r="CU1268">
        <v>5853753221</v>
      </c>
      <c r="ED1268" t="s">
        <v>6135</v>
      </c>
      <c r="EG1268" t="s">
        <v>196</v>
      </c>
      <c r="EH1268">
        <v>2078332378</v>
      </c>
      <c r="EM1268" t="s">
        <v>8708</v>
      </c>
      <c r="EP1268" t="s">
        <v>8442</v>
      </c>
      <c r="EQ1268" t="s">
        <v>6135</v>
      </c>
      <c r="ES1268" t="str">
        <f>"04101"</f>
        <v>04101</v>
      </c>
      <c r="ET1268" t="s">
        <v>196</v>
      </c>
      <c r="EU1268">
        <v>2078332378</v>
      </c>
    </row>
    <row r="1269" spans="1:151" x14ac:dyDescent="0.2">
      <c r="A1269">
        <v>14490</v>
      </c>
      <c r="B1269" t="s">
        <v>8710</v>
      </c>
      <c r="C1269" t="s">
        <v>8711</v>
      </c>
      <c r="D1269" t="s">
        <v>1491</v>
      </c>
      <c r="E1269" t="s">
        <v>8712</v>
      </c>
      <c r="F1269" t="s">
        <v>171</v>
      </c>
      <c r="G1269" t="s">
        <v>172</v>
      </c>
      <c r="H1269" s="1">
        <v>35267</v>
      </c>
      <c r="I1269" t="s">
        <v>173</v>
      </c>
      <c r="K1269" t="s">
        <v>6934</v>
      </c>
      <c r="L1269" t="s">
        <v>6935</v>
      </c>
      <c r="M1269" t="s">
        <v>176</v>
      </c>
      <c r="N1269">
        <v>2016</v>
      </c>
      <c r="O1269" t="s">
        <v>634</v>
      </c>
      <c r="P1269" t="s">
        <v>178</v>
      </c>
      <c r="Q1269" t="s">
        <v>172</v>
      </c>
      <c r="S1269">
        <v>28770398</v>
      </c>
      <c r="T1269" t="s">
        <v>196</v>
      </c>
      <c r="W1269" t="s">
        <v>8713</v>
      </c>
      <c r="X1269">
        <v>3015201568</v>
      </c>
      <c r="Y1269" t="s">
        <v>186</v>
      </c>
      <c r="Z1269" t="s">
        <v>183</v>
      </c>
      <c r="AA1269">
        <v>2018</v>
      </c>
      <c r="AB1269">
        <v>2018</v>
      </c>
      <c r="AC1269" t="s">
        <v>5200</v>
      </c>
      <c r="AD1269" t="s">
        <v>185</v>
      </c>
      <c r="AS1269">
        <v>3.2</v>
      </c>
      <c r="AT1269" t="s">
        <v>188</v>
      </c>
      <c r="AU1269" t="s">
        <v>189</v>
      </c>
      <c r="AV1269" t="s">
        <v>190</v>
      </c>
      <c r="AW1269" t="s">
        <v>294</v>
      </c>
      <c r="BM1269" t="s">
        <v>193</v>
      </c>
      <c r="BN1269" t="s">
        <v>8714</v>
      </c>
      <c r="BP1269" t="s">
        <v>194</v>
      </c>
      <c r="BQ1269" t="s">
        <v>195</v>
      </c>
      <c r="BS1269">
        <v>14627</v>
      </c>
      <c r="BT1269" t="s">
        <v>196</v>
      </c>
      <c r="BU1269">
        <v>2405150507</v>
      </c>
      <c r="BZ1269" t="s">
        <v>8715</v>
      </c>
      <c r="CC1269" t="s">
        <v>8716</v>
      </c>
      <c r="CD1269" t="s">
        <v>849</v>
      </c>
      <c r="CF1269">
        <v>20721</v>
      </c>
      <c r="CG1269" t="s">
        <v>196</v>
      </c>
      <c r="CH1269">
        <v>3019251569</v>
      </c>
      <c r="CM1269" t="s">
        <v>6097</v>
      </c>
      <c r="CP1269" t="s">
        <v>194</v>
      </c>
      <c r="CQ1269" t="s">
        <v>195</v>
      </c>
      <c r="CS1269">
        <v>14627</v>
      </c>
      <c r="CT1269" t="s">
        <v>196</v>
      </c>
      <c r="CU1269">
        <v>2405150507</v>
      </c>
      <c r="EM1269" t="s">
        <v>8715</v>
      </c>
      <c r="EP1269" t="s">
        <v>8716</v>
      </c>
      <c r="EQ1269" t="s">
        <v>849</v>
      </c>
      <c r="ES1269">
        <v>20721</v>
      </c>
      <c r="ET1269" t="s">
        <v>196</v>
      </c>
      <c r="EU1269">
        <v>3019251569</v>
      </c>
    </row>
    <row r="1270" spans="1:151" x14ac:dyDescent="0.2">
      <c r="A1270">
        <v>38441</v>
      </c>
      <c r="B1270" t="s">
        <v>8717</v>
      </c>
      <c r="C1270" t="s">
        <v>8718</v>
      </c>
      <c r="E1270" t="s">
        <v>8719</v>
      </c>
      <c r="F1270" t="s">
        <v>8720</v>
      </c>
      <c r="G1270" t="str">
        <f>"0"</f>
        <v>0</v>
      </c>
      <c r="H1270" s="1">
        <v>37718</v>
      </c>
      <c r="I1270" t="s">
        <v>221</v>
      </c>
      <c r="K1270" t="s">
        <v>4354</v>
      </c>
      <c r="L1270" t="s">
        <v>4355</v>
      </c>
      <c r="M1270" t="s">
        <v>306</v>
      </c>
      <c r="N1270">
        <v>2023</v>
      </c>
      <c r="O1270" t="s">
        <v>908</v>
      </c>
      <c r="P1270" t="s">
        <v>178</v>
      </c>
      <c r="Q1270" t="s">
        <v>172</v>
      </c>
      <c r="S1270">
        <v>31881562</v>
      </c>
      <c r="T1270" t="s">
        <v>226</v>
      </c>
      <c r="Y1270" t="str">
        <f>"01AS"</f>
        <v>01AS</v>
      </c>
      <c r="Z1270" t="s">
        <v>499</v>
      </c>
      <c r="AA1270" t="s">
        <v>320</v>
      </c>
      <c r="AB1270" t="s">
        <v>321</v>
      </c>
      <c r="AC1270" t="s">
        <v>728</v>
      </c>
      <c r="AD1270" t="s">
        <v>185</v>
      </c>
      <c r="AF1270" t="s">
        <v>426</v>
      </c>
      <c r="AG1270" t="s">
        <v>729</v>
      </c>
      <c r="AJ1270" t="s">
        <v>1203</v>
      </c>
      <c r="AK1270" t="s">
        <v>185</v>
      </c>
      <c r="AS1270">
        <v>3.28</v>
      </c>
      <c r="AU1270" t="s">
        <v>235</v>
      </c>
      <c r="AV1270" t="s">
        <v>236</v>
      </c>
      <c r="AW1270" t="s">
        <v>237</v>
      </c>
      <c r="BM1270" t="s">
        <v>8721</v>
      </c>
      <c r="BN1270" t="s">
        <v>239</v>
      </c>
      <c r="BO1270" t="s">
        <v>8722</v>
      </c>
      <c r="BP1270" t="s">
        <v>241</v>
      </c>
      <c r="BQ1270" t="s">
        <v>195</v>
      </c>
      <c r="BS1270">
        <v>14627</v>
      </c>
      <c r="CD1270" t="s">
        <v>195</v>
      </c>
      <c r="CM1270" t="s">
        <v>8723</v>
      </c>
      <c r="CO1270" t="s">
        <v>8722</v>
      </c>
      <c r="CP1270" t="s">
        <v>8724</v>
      </c>
      <c r="CQ1270" t="s">
        <v>571</v>
      </c>
      <c r="CS1270">
        <v>16066</v>
      </c>
      <c r="CT1270" t="s">
        <v>244</v>
      </c>
      <c r="CU1270" t="s">
        <v>8725</v>
      </c>
    </row>
    <row r="1271" spans="1:151" x14ac:dyDescent="0.2">
      <c r="A1271">
        <v>19005</v>
      </c>
      <c r="B1271" t="s">
        <v>4869</v>
      </c>
      <c r="C1271" t="s">
        <v>4030</v>
      </c>
      <c r="D1271" t="s">
        <v>5073</v>
      </c>
      <c r="E1271" t="s">
        <v>8726</v>
      </c>
      <c r="F1271" t="s">
        <v>171</v>
      </c>
      <c r="G1271" t="s">
        <v>172</v>
      </c>
      <c r="H1271" s="1">
        <v>35298</v>
      </c>
      <c r="I1271" t="s">
        <v>221</v>
      </c>
      <c r="K1271" t="s">
        <v>304</v>
      </c>
      <c r="L1271" t="s">
        <v>305</v>
      </c>
      <c r="M1271" t="s">
        <v>306</v>
      </c>
      <c r="N1271">
        <v>2016</v>
      </c>
      <c r="O1271" t="s">
        <v>380</v>
      </c>
      <c r="P1271" t="s">
        <v>178</v>
      </c>
      <c r="Q1271" t="s">
        <v>172</v>
      </c>
      <c r="S1271">
        <v>28771418</v>
      </c>
      <c r="T1271" t="s">
        <v>196</v>
      </c>
      <c r="W1271" t="s">
        <v>8727</v>
      </c>
      <c r="X1271">
        <v>3015251394</v>
      </c>
      <c r="Y1271" t="s">
        <v>182</v>
      </c>
      <c r="Z1271" t="s">
        <v>183</v>
      </c>
      <c r="AA1271">
        <v>2018</v>
      </c>
      <c r="AB1271">
        <v>2018</v>
      </c>
      <c r="AC1271" t="s">
        <v>1191</v>
      </c>
      <c r="AD1271" t="s">
        <v>185</v>
      </c>
      <c r="AM1271" t="s">
        <v>7753</v>
      </c>
      <c r="AS1271">
        <v>3.47</v>
      </c>
      <c r="AT1271" t="s">
        <v>188</v>
      </c>
      <c r="AU1271" t="s">
        <v>189</v>
      </c>
      <c r="AV1271" t="s">
        <v>190</v>
      </c>
      <c r="AW1271" t="s">
        <v>264</v>
      </c>
      <c r="BM1271" t="s">
        <v>8728</v>
      </c>
      <c r="BN1271" t="s">
        <v>193</v>
      </c>
      <c r="BP1271" t="s">
        <v>194</v>
      </c>
      <c r="BQ1271" t="s">
        <v>195</v>
      </c>
      <c r="BS1271">
        <v>14627</v>
      </c>
      <c r="BT1271" t="s">
        <v>196</v>
      </c>
      <c r="BU1271">
        <v>3015251394</v>
      </c>
      <c r="BZ1271" t="s">
        <v>8729</v>
      </c>
      <c r="CC1271" t="s">
        <v>8730</v>
      </c>
      <c r="CD1271" t="s">
        <v>849</v>
      </c>
      <c r="CF1271">
        <v>20855</v>
      </c>
      <c r="CG1271" t="s">
        <v>196</v>
      </c>
      <c r="CH1271">
        <v>3013306569</v>
      </c>
      <c r="CM1271" t="s">
        <v>1434</v>
      </c>
      <c r="CP1271" t="s">
        <v>194</v>
      </c>
      <c r="CQ1271" t="s">
        <v>195</v>
      </c>
      <c r="CS1271">
        <v>14611</v>
      </c>
      <c r="CT1271" t="s">
        <v>196</v>
      </c>
      <c r="CU1271">
        <v>3015251394</v>
      </c>
      <c r="ED1271" t="s">
        <v>849</v>
      </c>
      <c r="EG1271" t="s">
        <v>196</v>
      </c>
      <c r="EH1271">
        <v>3013306569</v>
      </c>
      <c r="EM1271" t="s">
        <v>8729</v>
      </c>
      <c r="EP1271" t="s">
        <v>8730</v>
      </c>
      <c r="EQ1271" t="s">
        <v>849</v>
      </c>
      <c r="ES1271">
        <v>20855</v>
      </c>
      <c r="ET1271" t="s">
        <v>196</v>
      </c>
      <c r="EU1271">
        <v>3013306569</v>
      </c>
    </row>
    <row r="1272" spans="1:151" x14ac:dyDescent="0.2">
      <c r="A1272">
        <v>40961</v>
      </c>
      <c r="B1272" t="s">
        <v>2701</v>
      </c>
      <c r="C1272" t="s">
        <v>8731</v>
      </c>
      <c r="D1272" t="s">
        <v>8732</v>
      </c>
      <c r="E1272" t="s">
        <v>8733</v>
      </c>
      <c r="F1272" t="s">
        <v>171</v>
      </c>
      <c r="G1272" t="str">
        <f>"0"</f>
        <v>0</v>
      </c>
      <c r="H1272" s="1">
        <v>37677</v>
      </c>
      <c r="I1272" t="s">
        <v>173</v>
      </c>
      <c r="K1272" t="s">
        <v>8734</v>
      </c>
      <c r="L1272" t="s">
        <v>3334</v>
      </c>
      <c r="M1272" t="s">
        <v>176</v>
      </c>
      <c r="N1272">
        <v>2024</v>
      </c>
      <c r="O1272" t="s">
        <v>319</v>
      </c>
      <c r="P1272" t="s">
        <v>178</v>
      </c>
      <c r="Q1272" t="s">
        <v>172</v>
      </c>
      <c r="S1272">
        <v>32099966</v>
      </c>
      <c r="T1272" t="s">
        <v>226</v>
      </c>
      <c r="Y1272" t="str">
        <f>"01AS"</f>
        <v>01AS</v>
      </c>
      <c r="Z1272" t="s">
        <v>227</v>
      </c>
      <c r="AA1272" t="s">
        <v>320</v>
      </c>
      <c r="AB1272" t="s">
        <v>321</v>
      </c>
      <c r="AC1272" t="s">
        <v>1451</v>
      </c>
      <c r="AD1272" t="s">
        <v>172</v>
      </c>
      <c r="AS1272">
        <v>2.96</v>
      </c>
      <c r="AU1272" t="s">
        <v>235</v>
      </c>
      <c r="AV1272" t="s">
        <v>823</v>
      </c>
      <c r="AW1272" t="s">
        <v>264</v>
      </c>
      <c r="BM1272" t="s">
        <v>8735</v>
      </c>
      <c r="BN1272" t="s">
        <v>239</v>
      </c>
      <c r="BO1272" t="s">
        <v>8736</v>
      </c>
      <c r="BP1272" t="s">
        <v>241</v>
      </c>
      <c r="BQ1272" t="s">
        <v>195</v>
      </c>
      <c r="BS1272">
        <v>14627</v>
      </c>
      <c r="CD1272" t="s">
        <v>195</v>
      </c>
      <c r="CM1272" t="s">
        <v>8737</v>
      </c>
      <c r="CO1272" t="s">
        <v>8736</v>
      </c>
      <c r="CP1272" t="s">
        <v>4547</v>
      </c>
      <c r="CQ1272" t="s">
        <v>3244</v>
      </c>
      <c r="CS1272" t="s">
        <v>8738</v>
      </c>
      <c r="CT1272" t="s">
        <v>244</v>
      </c>
      <c r="CU1272" t="s">
        <v>8739</v>
      </c>
    </row>
    <row r="1273" spans="1:151" x14ac:dyDescent="0.2">
      <c r="A1273">
        <v>38576</v>
      </c>
      <c r="B1273" t="s">
        <v>8740</v>
      </c>
      <c r="C1273" t="s">
        <v>8741</v>
      </c>
      <c r="D1273" t="s">
        <v>8742</v>
      </c>
      <c r="E1273" t="s">
        <v>8743</v>
      </c>
      <c r="F1273" t="s">
        <v>171</v>
      </c>
      <c r="G1273" t="str">
        <f>"0"</f>
        <v>0</v>
      </c>
      <c r="H1273" s="1">
        <v>37651</v>
      </c>
      <c r="I1273" t="s">
        <v>221</v>
      </c>
      <c r="K1273" t="s">
        <v>222</v>
      </c>
      <c r="L1273" t="s">
        <v>223</v>
      </c>
      <c r="M1273" t="s">
        <v>224</v>
      </c>
      <c r="N1273">
        <v>2023</v>
      </c>
      <c r="O1273" t="s">
        <v>597</v>
      </c>
      <c r="P1273" t="s">
        <v>178</v>
      </c>
      <c r="Q1273" t="s">
        <v>172</v>
      </c>
      <c r="S1273">
        <v>32054460</v>
      </c>
      <c r="T1273" t="s">
        <v>226</v>
      </c>
      <c r="Y1273" t="str">
        <f>"01AS"</f>
        <v>01AS</v>
      </c>
      <c r="Z1273" t="s">
        <v>499</v>
      </c>
      <c r="AA1273" t="s">
        <v>320</v>
      </c>
      <c r="AB1273" t="s">
        <v>321</v>
      </c>
      <c r="AC1273" t="s">
        <v>7289</v>
      </c>
      <c r="AD1273" t="s">
        <v>185</v>
      </c>
      <c r="AS1273">
        <v>2.4500000000000002</v>
      </c>
      <c r="AU1273" t="s">
        <v>472</v>
      </c>
      <c r="AV1273" t="s">
        <v>473</v>
      </c>
      <c r="AW1273" t="s">
        <v>210</v>
      </c>
      <c r="BO1273" t="s">
        <v>8744</v>
      </c>
      <c r="BQ1273" t="s">
        <v>195</v>
      </c>
      <c r="BZ1273" t="s">
        <v>266</v>
      </c>
      <c r="CB1273" t="s">
        <v>267</v>
      </c>
      <c r="CD1273" t="s">
        <v>195</v>
      </c>
      <c r="CF1273">
        <v>14627</v>
      </c>
      <c r="CG1273" t="s">
        <v>244</v>
      </c>
      <c r="CM1273" t="s">
        <v>8745</v>
      </c>
      <c r="CO1273" t="s">
        <v>8744</v>
      </c>
      <c r="CP1273" t="s">
        <v>8746</v>
      </c>
      <c r="CQ1273" t="s">
        <v>247</v>
      </c>
      <c r="CS1273">
        <v>13032</v>
      </c>
      <c r="CT1273" t="s">
        <v>244</v>
      </c>
      <c r="CU1273" t="s">
        <v>8747</v>
      </c>
    </row>
    <row r="1274" spans="1:151" x14ac:dyDescent="0.2">
      <c r="A1274">
        <v>17871</v>
      </c>
      <c r="B1274" t="s">
        <v>5121</v>
      </c>
      <c r="C1274" t="s">
        <v>8748</v>
      </c>
      <c r="D1274" t="s">
        <v>622</v>
      </c>
      <c r="E1274" t="s">
        <v>8749</v>
      </c>
      <c r="F1274" t="s">
        <v>171</v>
      </c>
      <c r="G1274" t="s">
        <v>172</v>
      </c>
      <c r="H1274" s="1">
        <v>34764</v>
      </c>
      <c r="I1274" t="s">
        <v>221</v>
      </c>
      <c r="K1274" t="s">
        <v>439</v>
      </c>
      <c r="L1274" t="s">
        <v>175</v>
      </c>
      <c r="M1274" t="s">
        <v>224</v>
      </c>
      <c r="N1274">
        <v>2016</v>
      </c>
      <c r="O1274" t="s">
        <v>410</v>
      </c>
      <c r="P1274" t="s">
        <v>363</v>
      </c>
      <c r="Q1274" t="s">
        <v>172</v>
      </c>
      <c r="S1274">
        <v>27880586</v>
      </c>
      <c r="T1274" t="s">
        <v>196</v>
      </c>
      <c r="W1274" t="s">
        <v>8750</v>
      </c>
      <c r="X1274">
        <v>5852595848</v>
      </c>
      <c r="Y1274" t="s">
        <v>186</v>
      </c>
      <c r="Z1274" t="s">
        <v>282</v>
      </c>
      <c r="AA1274">
        <v>2017</v>
      </c>
      <c r="AB1274">
        <v>2017</v>
      </c>
      <c r="AC1274" t="s">
        <v>1288</v>
      </c>
      <c r="AD1274" t="s">
        <v>185</v>
      </c>
      <c r="AM1274" t="s">
        <v>2260</v>
      </c>
      <c r="AS1274">
        <v>3.41</v>
      </c>
      <c r="AT1274" t="s">
        <v>188</v>
      </c>
      <c r="AU1274" t="s">
        <v>189</v>
      </c>
      <c r="AV1274" t="s">
        <v>190</v>
      </c>
      <c r="AW1274" t="s">
        <v>264</v>
      </c>
      <c r="BM1274" t="s">
        <v>8751</v>
      </c>
      <c r="BN1274" t="s">
        <v>487</v>
      </c>
      <c r="BP1274" t="s">
        <v>194</v>
      </c>
      <c r="BQ1274" t="s">
        <v>195</v>
      </c>
      <c r="BS1274">
        <v>14627</v>
      </c>
      <c r="BT1274" t="s">
        <v>196</v>
      </c>
      <c r="BU1274">
        <v>5854904620</v>
      </c>
      <c r="BZ1274" t="s">
        <v>8752</v>
      </c>
      <c r="CC1274" t="s">
        <v>8753</v>
      </c>
      <c r="CD1274" t="s">
        <v>195</v>
      </c>
      <c r="CF1274">
        <v>14586</v>
      </c>
      <c r="CG1274" t="s">
        <v>196</v>
      </c>
      <c r="CH1274">
        <v>5853593311</v>
      </c>
      <c r="CM1274" t="s">
        <v>8752</v>
      </c>
      <c r="CP1274" t="s">
        <v>8754</v>
      </c>
      <c r="CQ1274" t="s">
        <v>195</v>
      </c>
      <c r="CS1274">
        <v>14586</v>
      </c>
      <c r="CT1274" t="s">
        <v>196</v>
      </c>
      <c r="CU1274">
        <v>5854904620</v>
      </c>
      <c r="EM1274" t="s">
        <v>8752</v>
      </c>
      <c r="EP1274" t="s">
        <v>8753</v>
      </c>
      <c r="EQ1274" t="s">
        <v>195</v>
      </c>
      <c r="ES1274">
        <v>14586</v>
      </c>
      <c r="ET1274" t="s">
        <v>196</v>
      </c>
      <c r="EU1274">
        <v>5853593311</v>
      </c>
    </row>
    <row r="1275" spans="1:151" x14ac:dyDescent="0.2">
      <c r="A1275">
        <v>10107</v>
      </c>
      <c r="B1275" t="s">
        <v>1085</v>
      </c>
      <c r="C1275" t="s">
        <v>8755</v>
      </c>
      <c r="D1275" t="s">
        <v>4848</v>
      </c>
      <c r="E1275" t="s">
        <v>8756</v>
      </c>
      <c r="F1275" t="s">
        <v>171</v>
      </c>
      <c r="G1275" t="s">
        <v>172</v>
      </c>
      <c r="H1275" s="1">
        <v>34580</v>
      </c>
      <c r="I1275" t="s">
        <v>221</v>
      </c>
      <c r="K1275" t="s">
        <v>8757</v>
      </c>
      <c r="L1275" t="s">
        <v>8758</v>
      </c>
      <c r="M1275" t="s">
        <v>176</v>
      </c>
      <c r="N1275">
        <v>2015</v>
      </c>
      <c r="O1275" t="s">
        <v>1014</v>
      </c>
      <c r="P1275" t="s">
        <v>178</v>
      </c>
      <c r="Q1275" t="s">
        <v>172</v>
      </c>
      <c r="S1275">
        <v>27801369</v>
      </c>
      <c r="T1275" t="s">
        <v>196</v>
      </c>
      <c r="W1275" t="s">
        <v>8759</v>
      </c>
      <c r="X1275">
        <v>3034375886</v>
      </c>
      <c r="Y1275" t="s">
        <v>186</v>
      </c>
      <c r="Z1275" t="s">
        <v>282</v>
      </c>
      <c r="AA1275">
        <v>2016</v>
      </c>
      <c r="AB1275">
        <v>2016</v>
      </c>
      <c r="AC1275" t="s">
        <v>857</v>
      </c>
      <c r="AD1275" t="s">
        <v>185</v>
      </c>
      <c r="AE1275" t="s">
        <v>579</v>
      </c>
      <c r="AS1275">
        <v>3.5</v>
      </c>
      <c r="AT1275" t="s">
        <v>188</v>
      </c>
      <c r="AU1275" t="s">
        <v>189</v>
      </c>
      <c r="AV1275" t="s">
        <v>190</v>
      </c>
      <c r="AW1275" t="s">
        <v>264</v>
      </c>
      <c r="BM1275" t="s">
        <v>8760</v>
      </c>
      <c r="BN1275" t="s">
        <v>487</v>
      </c>
      <c r="BP1275" t="s">
        <v>194</v>
      </c>
      <c r="BQ1275" t="s">
        <v>195</v>
      </c>
      <c r="BS1275">
        <v>14627</v>
      </c>
      <c r="BT1275" t="s">
        <v>196</v>
      </c>
      <c r="BU1275">
        <v>3035870690</v>
      </c>
      <c r="BZ1275" t="s">
        <v>8761</v>
      </c>
      <c r="CC1275" t="s">
        <v>8762</v>
      </c>
      <c r="CD1275" t="s">
        <v>2314</v>
      </c>
      <c r="CF1275">
        <v>80301</v>
      </c>
      <c r="CG1275" t="s">
        <v>196</v>
      </c>
      <c r="CH1275">
        <v>3038627874</v>
      </c>
      <c r="CM1275" t="s">
        <v>215</v>
      </c>
      <c r="CN1275" t="s">
        <v>8763</v>
      </c>
      <c r="CP1275" t="s">
        <v>194</v>
      </c>
      <c r="CQ1275" t="s">
        <v>195</v>
      </c>
      <c r="CS1275">
        <v>14627</v>
      </c>
      <c r="CT1275" t="s">
        <v>196</v>
      </c>
      <c r="CU1275">
        <v>3035870690</v>
      </c>
      <c r="EM1275" t="s">
        <v>8761</v>
      </c>
      <c r="EP1275" t="s">
        <v>8762</v>
      </c>
      <c r="EQ1275" t="s">
        <v>2314</v>
      </c>
      <c r="ES1275">
        <v>80301</v>
      </c>
      <c r="ET1275" t="s">
        <v>196</v>
      </c>
      <c r="EU1275">
        <v>3038627874</v>
      </c>
    </row>
    <row r="1276" spans="1:151" x14ac:dyDescent="0.2">
      <c r="A1276">
        <v>31234</v>
      </c>
      <c r="B1276" t="s">
        <v>4644</v>
      </c>
      <c r="C1276" t="s">
        <v>8764</v>
      </c>
      <c r="D1276" t="s">
        <v>1404</v>
      </c>
      <c r="E1276" t="s">
        <v>8765</v>
      </c>
      <c r="F1276" t="s">
        <v>171</v>
      </c>
      <c r="G1276" t="str">
        <f>"0"</f>
        <v>0</v>
      </c>
      <c r="K1276" t="s">
        <v>253</v>
      </c>
      <c r="L1276" t="s">
        <v>254</v>
      </c>
      <c r="M1276" t="s">
        <v>176</v>
      </c>
      <c r="N1276">
        <v>2020</v>
      </c>
      <c r="O1276" t="s">
        <v>978</v>
      </c>
      <c r="P1276" t="s">
        <v>178</v>
      </c>
      <c r="Q1276" t="s">
        <v>172</v>
      </c>
      <c r="S1276">
        <v>31449526</v>
      </c>
      <c r="T1276" t="s">
        <v>196</v>
      </c>
      <c r="Y1276" t="s">
        <v>613</v>
      </c>
      <c r="Z1276" t="s">
        <v>614</v>
      </c>
      <c r="AA1276" t="s">
        <v>615</v>
      </c>
      <c r="AB1276" t="s">
        <v>259</v>
      </c>
      <c r="AC1276" t="s">
        <v>3688</v>
      </c>
      <c r="AD1276" t="s">
        <v>185</v>
      </c>
      <c r="AS1276" t="str">
        <f>"0"</f>
        <v>0</v>
      </c>
      <c r="AT1276" t="s">
        <v>188</v>
      </c>
      <c r="AU1276" t="s">
        <v>189</v>
      </c>
      <c r="AV1276" t="s">
        <v>190</v>
      </c>
      <c r="AW1276" t="s">
        <v>264</v>
      </c>
      <c r="BM1276" t="s">
        <v>8766</v>
      </c>
      <c r="BP1276" t="s">
        <v>8767</v>
      </c>
      <c r="BQ1276" t="s">
        <v>3699</v>
      </c>
      <c r="BS1276">
        <v>55345</v>
      </c>
      <c r="BT1276" t="s">
        <v>196</v>
      </c>
      <c r="BU1276">
        <v>9522288589</v>
      </c>
      <c r="BZ1276" t="s">
        <v>8766</v>
      </c>
      <c r="CC1276" t="s">
        <v>8767</v>
      </c>
      <c r="CD1276" t="s">
        <v>3699</v>
      </c>
      <c r="CF1276">
        <v>55345</v>
      </c>
      <c r="CG1276" t="s">
        <v>196</v>
      </c>
      <c r="CH1276">
        <v>9522288589</v>
      </c>
      <c r="CM1276" t="s">
        <v>8766</v>
      </c>
      <c r="CP1276" t="s">
        <v>8767</v>
      </c>
      <c r="CQ1276" t="s">
        <v>3699</v>
      </c>
      <c r="CS1276">
        <v>55345</v>
      </c>
      <c r="CT1276" t="s">
        <v>196</v>
      </c>
      <c r="CU1276">
        <v>9522288589</v>
      </c>
    </row>
    <row r="1277" spans="1:151" x14ac:dyDescent="0.2">
      <c r="A1277">
        <v>27936</v>
      </c>
      <c r="B1277" t="s">
        <v>4644</v>
      </c>
      <c r="C1277" t="s">
        <v>8764</v>
      </c>
      <c r="D1277" t="s">
        <v>1404</v>
      </c>
      <c r="E1277" t="s">
        <v>8765</v>
      </c>
      <c r="F1277" t="s">
        <v>171</v>
      </c>
      <c r="G1277" t="str">
        <f>"0"</f>
        <v>0</v>
      </c>
      <c r="K1277" t="s">
        <v>610</v>
      </c>
      <c r="L1277" t="s">
        <v>969</v>
      </c>
      <c r="M1277" t="s">
        <v>176</v>
      </c>
      <c r="N1277">
        <v>2019</v>
      </c>
      <c r="O1277" t="s">
        <v>482</v>
      </c>
      <c r="P1277" t="s">
        <v>178</v>
      </c>
      <c r="Q1277" t="s">
        <v>172</v>
      </c>
      <c r="S1277">
        <v>31449526</v>
      </c>
      <c r="T1277" t="s">
        <v>196</v>
      </c>
      <c r="Y1277" t="s">
        <v>613</v>
      </c>
      <c r="Z1277" t="s">
        <v>614</v>
      </c>
      <c r="AA1277" t="s">
        <v>615</v>
      </c>
      <c r="AB1277" t="s">
        <v>259</v>
      </c>
      <c r="AC1277" t="s">
        <v>3688</v>
      </c>
      <c r="AD1277" t="s">
        <v>185</v>
      </c>
      <c r="AS1277" t="str">
        <f>"0"</f>
        <v>0</v>
      </c>
      <c r="AT1277" t="s">
        <v>188</v>
      </c>
      <c r="AU1277" t="s">
        <v>189</v>
      </c>
      <c r="AV1277" t="s">
        <v>190</v>
      </c>
      <c r="AW1277" t="s">
        <v>264</v>
      </c>
      <c r="BM1277" t="s">
        <v>8766</v>
      </c>
      <c r="BP1277" t="s">
        <v>8767</v>
      </c>
      <c r="BQ1277" t="s">
        <v>3699</v>
      </c>
      <c r="BS1277">
        <v>55345</v>
      </c>
      <c r="BT1277" t="s">
        <v>196</v>
      </c>
      <c r="BU1277">
        <v>9522288589</v>
      </c>
      <c r="BZ1277" t="s">
        <v>8766</v>
      </c>
      <c r="CC1277" t="s">
        <v>8767</v>
      </c>
      <c r="CD1277" t="s">
        <v>3699</v>
      </c>
      <c r="CF1277">
        <v>55345</v>
      </c>
      <c r="CG1277" t="s">
        <v>196</v>
      </c>
      <c r="CH1277">
        <v>9522288589</v>
      </c>
      <c r="CM1277" t="s">
        <v>8766</v>
      </c>
      <c r="CP1277" t="s">
        <v>8767</v>
      </c>
      <c r="CQ1277" t="s">
        <v>3699</v>
      </c>
      <c r="CS1277">
        <v>55345</v>
      </c>
      <c r="CT1277" t="s">
        <v>196</v>
      </c>
      <c r="CU1277">
        <v>9522288589</v>
      </c>
    </row>
    <row r="1278" spans="1:151" x14ac:dyDescent="0.2">
      <c r="A1278">
        <v>13137</v>
      </c>
      <c r="B1278" t="s">
        <v>8768</v>
      </c>
      <c r="C1278" t="s">
        <v>8769</v>
      </c>
      <c r="E1278" t="s">
        <v>8770</v>
      </c>
      <c r="F1278" t="s">
        <v>171</v>
      </c>
      <c r="G1278" t="s">
        <v>172</v>
      </c>
      <c r="H1278" s="1">
        <v>34784</v>
      </c>
      <c r="I1278" t="s">
        <v>221</v>
      </c>
      <c r="K1278" t="s">
        <v>515</v>
      </c>
      <c r="L1278" t="s">
        <v>516</v>
      </c>
      <c r="M1278" t="s">
        <v>306</v>
      </c>
      <c r="N1278">
        <v>2015</v>
      </c>
      <c r="O1278" t="s">
        <v>517</v>
      </c>
      <c r="P1278" t="s">
        <v>178</v>
      </c>
      <c r="Q1278" t="s">
        <v>172</v>
      </c>
      <c r="S1278">
        <v>28314059</v>
      </c>
      <c r="T1278" t="s">
        <v>1982</v>
      </c>
      <c r="U1278" t="s">
        <v>337</v>
      </c>
      <c r="W1278" t="s">
        <v>8771</v>
      </c>
      <c r="X1278">
        <v>3476231498</v>
      </c>
      <c r="Y1278" t="s">
        <v>182</v>
      </c>
      <c r="Z1278" t="s">
        <v>183</v>
      </c>
      <c r="AA1278">
        <v>2017</v>
      </c>
      <c r="AB1278">
        <v>2017</v>
      </c>
      <c r="AC1278" t="s">
        <v>293</v>
      </c>
      <c r="AD1278" t="s">
        <v>185</v>
      </c>
      <c r="AS1278">
        <v>3.15</v>
      </c>
      <c r="AT1278" t="s">
        <v>188</v>
      </c>
      <c r="AU1278" t="s">
        <v>189</v>
      </c>
      <c r="AV1278" t="s">
        <v>190</v>
      </c>
      <c r="AW1278" t="s">
        <v>294</v>
      </c>
      <c r="BM1278" t="s">
        <v>8772</v>
      </c>
      <c r="BN1278" t="s">
        <v>193</v>
      </c>
      <c r="BP1278" t="s">
        <v>194</v>
      </c>
      <c r="BQ1278" t="s">
        <v>195</v>
      </c>
      <c r="BS1278">
        <v>14627</v>
      </c>
      <c r="BT1278" t="s">
        <v>196</v>
      </c>
      <c r="BU1278">
        <v>3473859608</v>
      </c>
      <c r="BZ1278" t="s">
        <v>8773</v>
      </c>
      <c r="CC1278" t="s">
        <v>704</v>
      </c>
      <c r="CD1278" t="s">
        <v>195</v>
      </c>
      <c r="CF1278">
        <v>11208</v>
      </c>
      <c r="CG1278" t="s">
        <v>196</v>
      </c>
      <c r="CH1278">
        <v>3473859608</v>
      </c>
      <c r="CM1278" t="s">
        <v>8774</v>
      </c>
      <c r="CP1278" t="s">
        <v>194</v>
      </c>
      <c r="CQ1278" t="s">
        <v>195</v>
      </c>
      <c r="CS1278">
        <v>14627</v>
      </c>
      <c r="CT1278" t="s">
        <v>196</v>
      </c>
      <c r="CU1278">
        <v>3473859608</v>
      </c>
      <c r="ED1278" t="s">
        <v>195</v>
      </c>
      <c r="EG1278" t="s">
        <v>196</v>
      </c>
      <c r="EH1278">
        <v>3473859608</v>
      </c>
      <c r="EM1278" t="s">
        <v>8773</v>
      </c>
      <c r="EP1278" t="s">
        <v>704</v>
      </c>
      <c r="EQ1278" t="s">
        <v>195</v>
      </c>
      <c r="ES1278">
        <v>11208</v>
      </c>
      <c r="ET1278" t="s">
        <v>196</v>
      </c>
      <c r="EU1278">
        <v>3473859608</v>
      </c>
    </row>
    <row r="1279" spans="1:151" x14ac:dyDescent="0.2">
      <c r="A1279">
        <v>12472</v>
      </c>
      <c r="B1279" t="s">
        <v>8768</v>
      </c>
      <c r="C1279" t="s">
        <v>8769</v>
      </c>
      <c r="E1279" t="s">
        <v>8770</v>
      </c>
      <c r="F1279" t="s">
        <v>171</v>
      </c>
      <c r="G1279" t="s">
        <v>172</v>
      </c>
      <c r="H1279" s="1">
        <v>34784</v>
      </c>
      <c r="I1279" t="s">
        <v>221</v>
      </c>
      <c r="K1279" t="s">
        <v>439</v>
      </c>
      <c r="L1279" t="s">
        <v>175</v>
      </c>
      <c r="M1279" t="s">
        <v>224</v>
      </c>
      <c r="N1279">
        <v>2015</v>
      </c>
      <c r="O1279" t="s">
        <v>692</v>
      </c>
      <c r="P1279" t="s">
        <v>363</v>
      </c>
      <c r="Q1279" t="s">
        <v>172</v>
      </c>
      <c r="S1279">
        <v>28314059</v>
      </c>
      <c r="T1279" t="s">
        <v>1982</v>
      </c>
      <c r="U1279" t="s">
        <v>337</v>
      </c>
      <c r="W1279" t="s">
        <v>8771</v>
      </c>
      <c r="X1279">
        <v>3476231498</v>
      </c>
      <c r="Y1279" t="s">
        <v>182</v>
      </c>
      <c r="Z1279" t="s">
        <v>183</v>
      </c>
      <c r="AA1279">
        <v>2017</v>
      </c>
      <c r="AB1279">
        <v>2017</v>
      </c>
      <c r="AC1279" t="s">
        <v>293</v>
      </c>
      <c r="AD1279" t="s">
        <v>185</v>
      </c>
      <c r="AS1279">
        <v>3.15</v>
      </c>
      <c r="AT1279" t="s">
        <v>188</v>
      </c>
      <c r="AU1279" t="s">
        <v>189</v>
      </c>
      <c r="AV1279" t="s">
        <v>190</v>
      </c>
      <c r="AW1279" t="s">
        <v>294</v>
      </c>
      <c r="BM1279" t="s">
        <v>8772</v>
      </c>
      <c r="BN1279" t="s">
        <v>193</v>
      </c>
      <c r="BP1279" t="s">
        <v>194</v>
      </c>
      <c r="BQ1279" t="s">
        <v>195</v>
      </c>
      <c r="BS1279">
        <v>14627</v>
      </c>
      <c r="BT1279" t="s">
        <v>196</v>
      </c>
      <c r="BU1279">
        <v>3473859608</v>
      </c>
      <c r="BZ1279" t="s">
        <v>8773</v>
      </c>
      <c r="CC1279" t="s">
        <v>704</v>
      </c>
      <c r="CD1279" t="s">
        <v>195</v>
      </c>
      <c r="CF1279">
        <v>11208</v>
      </c>
      <c r="CG1279" t="s">
        <v>196</v>
      </c>
      <c r="CH1279">
        <v>3473859608</v>
      </c>
      <c r="CM1279" t="s">
        <v>8774</v>
      </c>
      <c r="CP1279" t="s">
        <v>194</v>
      </c>
      <c r="CQ1279" t="s">
        <v>195</v>
      </c>
      <c r="CS1279">
        <v>14627</v>
      </c>
      <c r="CT1279" t="s">
        <v>196</v>
      </c>
      <c r="CU1279">
        <v>3473859608</v>
      </c>
      <c r="ED1279" t="s">
        <v>195</v>
      </c>
      <c r="EG1279" t="s">
        <v>196</v>
      </c>
      <c r="EH1279">
        <v>3473859608</v>
      </c>
      <c r="EM1279" t="s">
        <v>8773</v>
      </c>
      <c r="EP1279" t="s">
        <v>704</v>
      </c>
      <c r="EQ1279" t="s">
        <v>195</v>
      </c>
      <c r="ES1279">
        <v>11208</v>
      </c>
      <c r="ET1279" t="s">
        <v>196</v>
      </c>
      <c r="EU1279">
        <v>3473859608</v>
      </c>
    </row>
    <row r="1280" spans="1:151" x14ac:dyDescent="0.2">
      <c r="A1280">
        <v>10162</v>
      </c>
      <c r="B1280" t="s">
        <v>8775</v>
      </c>
      <c r="C1280" t="s">
        <v>8776</v>
      </c>
      <c r="D1280" t="s">
        <v>4848</v>
      </c>
      <c r="E1280" t="s">
        <v>8777</v>
      </c>
      <c r="F1280" t="s">
        <v>171</v>
      </c>
      <c r="G1280" t="s">
        <v>172</v>
      </c>
      <c r="H1280" s="1">
        <v>34436</v>
      </c>
      <c r="I1280" t="s">
        <v>221</v>
      </c>
      <c r="K1280" t="s">
        <v>1939</v>
      </c>
      <c r="L1280" t="s">
        <v>1940</v>
      </c>
      <c r="M1280" t="s">
        <v>176</v>
      </c>
      <c r="N1280">
        <v>2015</v>
      </c>
      <c r="O1280" t="s">
        <v>1014</v>
      </c>
      <c r="P1280" t="s">
        <v>178</v>
      </c>
      <c r="Q1280" t="s">
        <v>172</v>
      </c>
      <c r="S1280">
        <v>27710739</v>
      </c>
      <c r="T1280" t="s">
        <v>196</v>
      </c>
      <c r="W1280" t="s">
        <v>8778</v>
      </c>
      <c r="X1280">
        <v>6172442208</v>
      </c>
      <c r="Y1280" t="s">
        <v>186</v>
      </c>
      <c r="Z1280" t="s">
        <v>282</v>
      </c>
      <c r="AA1280">
        <v>2016</v>
      </c>
      <c r="AB1280">
        <v>2016</v>
      </c>
      <c r="AC1280" t="s">
        <v>846</v>
      </c>
      <c r="AD1280" t="s">
        <v>185</v>
      </c>
      <c r="AM1280" t="s">
        <v>932</v>
      </c>
      <c r="AS1280">
        <v>3.32</v>
      </c>
      <c r="AT1280" t="s">
        <v>188</v>
      </c>
      <c r="AU1280" t="s">
        <v>189</v>
      </c>
      <c r="AV1280" t="s">
        <v>190</v>
      </c>
      <c r="AW1280" t="s">
        <v>264</v>
      </c>
      <c r="BM1280" t="s">
        <v>8779</v>
      </c>
      <c r="BN1280" t="s">
        <v>487</v>
      </c>
      <c r="BP1280" t="s">
        <v>194</v>
      </c>
      <c r="BQ1280" t="s">
        <v>195</v>
      </c>
      <c r="BS1280">
        <v>14627</v>
      </c>
      <c r="BT1280" t="s">
        <v>196</v>
      </c>
      <c r="BU1280">
        <v>6175849661</v>
      </c>
      <c r="BZ1280" t="s">
        <v>8780</v>
      </c>
      <c r="CC1280" t="s">
        <v>4623</v>
      </c>
      <c r="CD1280" t="s">
        <v>401</v>
      </c>
      <c r="CF1280" t="str">
        <f>"02466"</f>
        <v>02466</v>
      </c>
      <c r="CG1280" t="s">
        <v>196</v>
      </c>
      <c r="CH1280">
        <v>6172442208</v>
      </c>
      <c r="CM1280" t="s">
        <v>702</v>
      </c>
      <c r="CP1280" t="s">
        <v>194</v>
      </c>
      <c r="CQ1280" t="s">
        <v>195</v>
      </c>
      <c r="CS1280">
        <v>14627</v>
      </c>
      <c r="CT1280" t="s">
        <v>196</v>
      </c>
      <c r="CU1280">
        <v>6175849661</v>
      </c>
      <c r="EM1280" t="s">
        <v>8780</v>
      </c>
      <c r="EP1280" t="s">
        <v>4623</v>
      </c>
      <c r="EQ1280" t="s">
        <v>401</v>
      </c>
      <c r="ES1280" t="str">
        <f>"02466"</f>
        <v>02466</v>
      </c>
      <c r="ET1280" t="s">
        <v>196</v>
      </c>
      <c r="EU1280">
        <v>6172442208</v>
      </c>
    </row>
    <row r="1281" spans="1:151" x14ac:dyDescent="0.2">
      <c r="A1281">
        <v>27463</v>
      </c>
      <c r="B1281" t="s">
        <v>8654</v>
      </c>
      <c r="C1281" t="s">
        <v>8781</v>
      </c>
      <c r="D1281" t="s">
        <v>169</v>
      </c>
      <c r="E1281" t="s">
        <v>8782</v>
      </c>
      <c r="F1281" t="s">
        <v>8783</v>
      </c>
      <c r="G1281" t="s">
        <v>172</v>
      </c>
      <c r="H1281" s="1">
        <v>35917</v>
      </c>
      <c r="I1281" t="s">
        <v>221</v>
      </c>
      <c r="K1281" t="s">
        <v>1078</v>
      </c>
      <c r="L1281" t="s">
        <v>8784</v>
      </c>
      <c r="M1281" t="s">
        <v>224</v>
      </c>
      <c r="N1281">
        <v>2019</v>
      </c>
      <c r="O1281" t="s">
        <v>279</v>
      </c>
      <c r="P1281" t="s">
        <v>178</v>
      </c>
      <c r="Q1281" t="s">
        <v>172</v>
      </c>
      <c r="S1281">
        <v>29907502</v>
      </c>
      <c r="T1281" t="s">
        <v>693</v>
      </c>
      <c r="W1281" t="s">
        <v>8785</v>
      </c>
      <c r="X1281" t="s">
        <v>8786</v>
      </c>
      <c r="Y1281" t="s">
        <v>186</v>
      </c>
      <c r="Z1281" t="s">
        <v>183</v>
      </c>
      <c r="AA1281">
        <v>2020</v>
      </c>
      <c r="AB1281">
        <v>2020</v>
      </c>
      <c r="AC1281" t="s">
        <v>1191</v>
      </c>
      <c r="AD1281" t="s">
        <v>172</v>
      </c>
      <c r="AS1281">
        <v>3.6</v>
      </c>
      <c r="AT1281" t="s">
        <v>188</v>
      </c>
      <c r="AU1281" t="s">
        <v>189</v>
      </c>
      <c r="AV1281" t="s">
        <v>190</v>
      </c>
      <c r="AW1281" t="s">
        <v>264</v>
      </c>
      <c r="BM1281" t="s">
        <v>8787</v>
      </c>
      <c r="BN1281" t="s">
        <v>193</v>
      </c>
      <c r="BP1281" t="s">
        <v>194</v>
      </c>
      <c r="BQ1281" t="s">
        <v>195</v>
      </c>
      <c r="BS1281">
        <v>14627</v>
      </c>
      <c r="BT1281" t="s">
        <v>196</v>
      </c>
      <c r="BU1281">
        <v>7147474060</v>
      </c>
      <c r="CM1281" t="s">
        <v>8788</v>
      </c>
      <c r="CN1281" t="s">
        <v>8789</v>
      </c>
      <c r="CP1281" t="s">
        <v>194</v>
      </c>
      <c r="CQ1281" t="s">
        <v>195</v>
      </c>
      <c r="CS1281">
        <v>14627</v>
      </c>
      <c r="CT1281" t="s">
        <v>196</v>
      </c>
      <c r="CU1281">
        <v>5857474060</v>
      </c>
    </row>
    <row r="1282" spans="1:151" x14ac:dyDescent="0.2">
      <c r="A1282">
        <v>46670</v>
      </c>
      <c r="B1282" t="s">
        <v>8790</v>
      </c>
      <c r="C1282" t="s">
        <v>8791</v>
      </c>
      <c r="E1282" t="s">
        <v>1213</v>
      </c>
      <c r="F1282" t="s">
        <v>171</v>
      </c>
      <c r="G1282" t="str">
        <f>"0"</f>
        <v>0</v>
      </c>
      <c r="H1282" s="1">
        <v>35745</v>
      </c>
      <c r="I1282" t="s">
        <v>221</v>
      </c>
      <c r="K1282" t="s">
        <v>687</v>
      </c>
      <c r="L1282" t="s">
        <v>8792</v>
      </c>
      <c r="M1282" t="s">
        <v>306</v>
      </c>
      <c r="N1282">
        <v>2025</v>
      </c>
      <c r="O1282" t="s">
        <v>2065</v>
      </c>
      <c r="P1282" t="s">
        <v>178</v>
      </c>
      <c r="Q1282" t="s">
        <v>172</v>
      </c>
      <c r="R1282" t="s">
        <v>510</v>
      </c>
      <c r="S1282">
        <v>32129120</v>
      </c>
      <c r="BM1282" t="s">
        <v>8793</v>
      </c>
    </row>
    <row r="1283" spans="1:151" x14ac:dyDescent="0.2">
      <c r="A1283">
        <v>45583</v>
      </c>
      <c r="B1283" t="s">
        <v>8794</v>
      </c>
      <c r="C1283" t="s">
        <v>8795</v>
      </c>
      <c r="D1283" t="s">
        <v>8796</v>
      </c>
      <c r="E1283" t="s">
        <v>8797</v>
      </c>
      <c r="F1283" t="s">
        <v>8798</v>
      </c>
      <c r="G1283" t="str">
        <f>"0"</f>
        <v>0</v>
      </c>
      <c r="H1283" s="1">
        <v>37218</v>
      </c>
      <c r="I1283" t="s">
        <v>173</v>
      </c>
      <c r="K1283" t="s">
        <v>8799</v>
      </c>
      <c r="L1283" t="s">
        <v>1047</v>
      </c>
      <c r="M1283" t="s">
        <v>255</v>
      </c>
      <c r="N1283" t="s">
        <v>1165</v>
      </c>
      <c r="O1283" t="s">
        <v>1214</v>
      </c>
      <c r="P1283" t="s">
        <v>178</v>
      </c>
      <c r="Q1283" t="s">
        <v>172</v>
      </c>
      <c r="S1283">
        <v>31982993</v>
      </c>
      <c r="T1283" t="s">
        <v>423</v>
      </c>
      <c r="U1283" t="s">
        <v>424</v>
      </c>
      <c r="Y1283" t="str">
        <f>"01AS"</f>
        <v>01AS</v>
      </c>
      <c r="Z1283" t="s">
        <v>499</v>
      </c>
      <c r="AA1283" t="s">
        <v>320</v>
      </c>
      <c r="AB1283" t="s">
        <v>321</v>
      </c>
      <c r="AC1283" t="s">
        <v>713</v>
      </c>
      <c r="AD1283" t="s">
        <v>172</v>
      </c>
      <c r="AS1283">
        <v>3</v>
      </c>
      <c r="AU1283" t="s">
        <v>472</v>
      </c>
      <c r="AV1283" t="s">
        <v>823</v>
      </c>
      <c r="AW1283" t="s">
        <v>430</v>
      </c>
      <c r="BM1283" t="s">
        <v>8800</v>
      </c>
      <c r="BN1283" t="s">
        <v>239</v>
      </c>
      <c r="BO1283" t="s">
        <v>267</v>
      </c>
      <c r="BP1283" t="s">
        <v>241</v>
      </c>
      <c r="BQ1283" t="s">
        <v>195</v>
      </c>
      <c r="BS1283">
        <v>14627</v>
      </c>
      <c r="CA1283" t="s">
        <v>8801</v>
      </c>
      <c r="CD1283" t="s">
        <v>195</v>
      </c>
      <c r="CM1283" t="s">
        <v>502</v>
      </c>
      <c r="CN1283" t="s">
        <v>8801</v>
      </c>
      <c r="CO1283" t="s">
        <v>267</v>
      </c>
      <c r="CP1283" t="s">
        <v>241</v>
      </c>
      <c r="CQ1283" t="s">
        <v>247</v>
      </c>
      <c r="CS1283">
        <v>14627</v>
      </c>
      <c r="CT1283" t="s">
        <v>244</v>
      </c>
      <c r="CU1283" t="s">
        <v>8802</v>
      </c>
    </row>
    <row r="1284" spans="1:151" x14ac:dyDescent="0.2">
      <c r="A1284">
        <v>31366</v>
      </c>
      <c r="B1284" t="s">
        <v>8803</v>
      </c>
      <c r="C1284" t="s">
        <v>8804</v>
      </c>
      <c r="D1284" t="s">
        <v>8805</v>
      </c>
      <c r="E1284" t="s">
        <v>8806</v>
      </c>
      <c r="F1284" t="s">
        <v>171</v>
      </c>
      <c r="G1284" t="str">
        <f>"0"</f>
        <v>0</v>
      </c>
      <c r="K1284" t="s">
        <v>3740</v>
      </c>
      <c r="L1284" t="s">
        <v>3741</v>
      </c>
      <c r="M1284" t="s">
        <v>255</v>
      </c>
      <c r="N1284" t="s">
        <v>421</v>
      </c>
      <c r="O1284" t="s">
        <v>422</v>
      </c>
      <c r="P1284" t="s">
        <v>178</v>
      </c>
      <c r="Q1284" t="s">
        <v>172</v>
      </c>
      <c r="S1284">
        <v>30700048</v>
      </c>
      <c r="T1284" t="s">
        <v>226</v>
      </c>
      <c r="Y1284" t="str">
        <f>"01AS"</f>
        <v>01AS</v>
      </c>
      <c r="Z1284" t="s">
        <v>499</v>
      </c>
      <c r="AA1284" t="s">
        <v>320</v>
      </c>
      <c r="AB1284" t="s">
        <v>321</v>
      </c>
      <c r="AC1284" t="s">
        <v>2190</v>
      </c>
      <c r="AD1284" t="s">
        <v>185</v>
      </c>
      <c r="AM1284" t="s">
        <v>2618</v>
      </c>
      <c r="AS1284">
        <v>2.89</v>
      </c>
      <c r="AT1284" t="s">
        <v>429</v>
      </c>
      <c r="AU1284" t="s">
        <v>235</v>
      </c>
      <c r="AV1284" t="s">
        <v>236</v>
      </c>
      <c r="AW1284" t="s">
        <v>264</v>
      </c>
      <c r="BM1284" t="s">
        <v>8807</v>
      </c>
      <c r="BN1284" t="s">
        <v>239</v>
      </c>
      <c r="BO1284" t="s">
        <v>8808</v>
      </c>
      <c r="BP1284" t="s">
        <v>241</v>
      </c>
      <c r="BQ1284" t="s">
        <v>195</v>
      </c>
      <c r="BS1284">
        <v>14627</v>
      </c>
      <c r="CD1284" t="s">
        <v>195</v>
      </c>
      <c r="CM1284" t="s">
        <v>8809</v>
      </c>
      <c r="CO1284" t="s">
        <v>8808</v>
      </c>
      <c r="CP1284" t="s">
        <v>8810</v>
      </c>
      <c r="CQ1284" t="s">
        <v>270</v>
      </c>
      <c r="CS1284">
        <v>20197</v>
      </c>
      <c r="CT1284" t="s">
        <v>244</v>
      </c>
      <c r="CU1284" t="s">
        <v>8811</v>
      </c>
    </row>
    <row r="1285" spans="1:151" x14ac:dyDescent="0.2">
      <c r="A1285">
        <v>36351</v>
      </c>
      <c r="B1285" t="s">
        <v>8812</v>
      </c>
      <c r="C1285" t="s">
        <v>8813</v>
      </c>
      <c r="D1285" t="s">
        <v>8814</v>
      </c>
      <c r="E1285" t="s">
        <v>8815</v>
      </c>
      <c r="F1285" t="s">
        <v>171</v>
      </c>
      <c r="G1285" t="s">
        <v>172</v>
      </c>
      <c r="H1285" s="1">
        <v>36557</v>
      </c>
      <c r="I1285" t="s">
        <v>221</v>
      </c>
      <c r="K1285" t="s">
        <v>709</v>
      </c>
      <c r="L1285" t="s">
        <v>318</v>
      </c>
      <c r="M1285" t="s">
        <v>306</v>
      </c>
      <c r="N1285">
        <v>2021</v>
      </c>
      <c r="O1285" t="s">
        <v>1673</v>
      </c>
      <c r="P1285" t="s">
        <v>178</v>
      </c>
      <c r="Q1285" t="s">
        <v>172</v>
      </c>
      <c r="S1285">
        <v>31395953</v>
      </c>
      <c r="T1285" t="s">
        <v>226</v>
      </c>
      <c r="Y1285" t="str">
        <f>"01AS"</f>
        <v>01AS</v>
      </c>
      <c r="Z1285" t="s">
        <v>227</v>
      </c>
      <c r="AA1285" t="s">
        <v>320</v>
      </c>
      <c r="AB1285" t="s">
        <v>321</v>
      </c>
      <c r="AC1285" t="s">
        <v>656</v>
      </c>
      <c r="AD1285" t="s">
        <v>185</v>
      </c>
      <c r="AF1285" t="s">
        <v>426</v>
      </c>
      <c r="AG1285" t="s">
        <v>427</v>
      </c>
      <c r="AJ1285" t="s">
        <v>2066</v>
      </c>
      <c r="AK1285" t="s">
        <v>185</v>
      </c>
      <c r="AS1285">
        <v>3.38</v>
      </c>
      <c r="AT1285" t="s">
        <v>429</v>
      </c>
      <c r="AU1285" t="s">
        <v>472</v>
      </c>
      <c r="AV1285" t="s">
        <v>823</v>
      </c>
      <c r="AW1285" t="s">
        <v>264</v>
      </c>
      <c r="BD1285" t="s">
        <v>474</v>
      </c>
      <c r="BO1285" t="s">
        <v>8816</v>
      </c>
      <c r="BQ1285" t="s">
        <v>195</v>
      </c>
      <c r="CA1285" t="s">
        <v>8817</v>
      </c>
      <c r="CD1285" t="s">
        <v>195</v>
      </c>
      <c r="CM1285" t="s">
        <v>8818</v>
      </c>
      <c r="CN1285" t="s">
        <v>8817</v>
      </c>
      <c r="CO1285" t="s">
        <v>8816</v>
      </c>
      <c r="CP1285" t="s">
        <v>1053</v>
      </c>
      <c r="CQ1285" t="s">
        <v>247</v>
      </c>
      <c r="CS1285" t="s">
        <v>8819</v>
      </c>
      <c r="CT1285" t="s">
        <v>244</v>
      </c>
      <c r="CU1285" t="s">
        <v>8820</v>
      </c>
    </row>
    <row r="1286" spans="1:151" x14ac:dyDescent="0.2">
      <c r="A1286">
        <v>13101</v>
      </c>
      <c r="B1286" t="s">
        <v>4514</v>
      </c>
      <c r="C1286" t="s">
        <v>8821</v>
      </c>
      <c r="D1286" t="s">
        <v>8822</v>
      </c>
      <c r="E1286" t="s">
        <v>8823</v>
      </c>
      <c r="F1286" t="s">
        <v>171</v>
      </c>
      <c r="G1286" t="s">
        <v>172</v>
      </c>
      <c r="H1286" s="1">
        <v>34698</v>
      </c>
      <c r="I1286" t="s">
        <v>221</v>
      </c>
      <c r="K1286" t="s">
        <v>8824</v>
      </c>
      <c r="L1286" t="s">
        <v>8825</v>
      </c>
      <c r="M1286" t="s">
        <v>306</v>
      </c>
      <c r="N1286">
        <v>2015</v>
      </c>
      <c r="O1286" t="s">
        <v>517</v>
      </c>
      <c r="P1286" t="s">
        <v>178</v>
      </c>
      <c r="Q1286" t="s">
        <v>172</v>
      </c>
      <c r="S1286">
        <v>28172215</v>
      </c>
      <c r="T1286" t="s">
        <v>196</v>
      </c>
      <c r="W1286" t="s">
        <v>8826</v>
      </c>
      <c r="X1286">
        <v>8148815360</v>
      </c>
      <c r="Y1286" t="s">
        <v>186</v>
      </c>
      <c r="Z1286" t="s">
        <v>183</v>
      </c>
      <c r="AA1286">
        <v>2017</v>
      </c>
      <c r="AB1286">
        <v>2017</v>
      </c>
      <c r="AC1286" t="s">
        <v>457</v>
      </c>
      <c r="AD1286" t="s">
        <v>185</v>
      </c>
      <c r="AS1286">
        <v>3.5</v>
      </c>
      <c r="AT1286" t="s">
        <v>188</v>
      </c>
      <c r="AU1286" t="s">
        <v>647</v>
      </c>
      <c r="AV1286" t="s">
        <v>190</v>
      </c>
      <c r="AW1286" t="s">
        <v>264</v>
      </c>
      <c r="BM1286" t="s">
        <v>8827</v>
      </c>
      <c r="BN1286" t="s">
        <v>487</v>
      </c>
      <c r="BP1286" t="s">
        <v>194</v>
      </c>
      <c r="BQ1286" t="s">
        <v>195</v>
      </c>
      <c r="BS1286">
        <v>14627</v>
      </c>
      <c r="BT1286" t="s">
        <v>196</v>
      </c>
      <c r="BU1286">
        <v>8148816072</v>
      </c>
      <c r="BZ1286" t="s">
        <v>8828</v>
      </c>
      <c r="CC1286" t="s">
        <v>6141</v>
      </c>
      <c r="CD1286" t="s">
        <v>650</v>
      </c>
      <c r="CF1286">
        <v>16428</v>
      </c>
      <c r="CG1286" t="s">
        <v>196</v>
      </c>
      <c r="CH1286">
        <v>8147251653</v>
      </c>
      <c r="CM1286" t="s">
        <v>8829</v>
      </c>
      <c r="CP1286" t="s">
        <v>194</v>
      </c>
      <c r="CQ1286" t="s">
        <v>195</v>
      </c>
      <c r="CS1286">
        <v>14620</v>
      </c>
      <c r="CT1286" t="s">
        <v>196</v>
      </c>
      <c r="CU1286">
        <v>8148816072</v>
      </c>
      <c r="ED1286" t="s">
        <v>650</v>
      </c>
      <c r="EG1286" t="s">
        <v>196</v>
      </c>
      <c r="EH1286">
        <v>8147251653</v>
      </c>
      <c r="EM1286" t="s">
        <v>8828</v>
      </c>
      <c r="EP1286" t="s">
        <v>6141</v>
      </c>
      <c r="EQ1286" t="s">
        <v>650</v>
      </c>
      <c r="ES1286">
        <v>16428</v>
      </c>
      <c r="ET1286" t="s">
        <v>196</v>
      </c>
      <c r="EU1286">
        <v>8147251653</v>
      </c>
    </row>
    <row r="1287" spans="1:151" x14ac:dyDescent="0.2">
      <c r="A1287">
        <v>37251</v>
      </c>
      <c r="B1287" t="s">
        <v>8830</v>
      </c>
      <c r="C1287" t="s">
        <v>8831</v>
      </c>
      <c r="D1287" t="s">
        <v>8832</v>
      </c>
      <c r="E1287" t="s">
        <v>8833</v>
      </c>
      <c r="F1287" t="s">
        <v>171</v>
      </c>
      <c r="G1287" t="s">
        <v>172</v>
      </c>
      <c r="H1287" s="1">
        <v>36514</v>
      </c>
      <c r="I1287" t="s">
        <v>173</v>
      </c>
      <c r="K1287" t="s">
        <v>1046</v>
      </c>
      <c r="L1287" t="s">
        <v>1047</v>
      </c>
      <c r="M1287" t="s">
        <v>306</v>
      </c>
      <c r="N1287">
        <v>2022</v>
      </c>
      <c r="O1287" t="s">
        <v>782</v>
      </c>
      <c r="P1287" t="s">
        <v>178</v>
      </c>
      <c r="Q1287" t="s">
        <v>172</v>
      </c>
      <c r="S1287">
        <v>31529051</v>
      </c>
      <c r="T1287" t="s">
        <v>8834</v>
      </c>
      <c r="U1287" t="s">
        <v>424</v>
      </c>
      <c r="Y1287" t="str">
        <f>"04HSEAS"</f>
        <v>04HSEAS</v>
      </c>
      <c r="Z1287" t="s">
        <v>227</v>
      </c>
      <c r="AA1287" t="s">
        <v>321</v>
      </c>
      <c r="AC1287" t="s">
        <v>500</v>
      </c>
      <c r="AD1287" t="s">
        <v>185</v>
      </c>
      <c r="AM1287" t="s">
        <v>897</v>
      </c>
      <c r="AS1287">
        <v>3.07</v>
      </c>
      <c r="AU1287" t="s">
        <v>235</v>
      </c>
      <c r="AV1287" t="s">
        <v>236</v>
      </c>
      <c r="AW1287" t="s">
        <v>430</v>
      </c>
      <c r="BF1287" t="s">
        <v>474</v>
      </c>
      <c r="BM1287" t="s">
        <v>8835</v>
      </c>
      <c r="BN1287" t="s">
        <v>239</v>
      </c>
      <c r="BO1287" t="s">
        <v>8836</v>
      </c>
      <c r="BP1287" t="s">
        <v>241</v>
      </c>
      <c r="BQ1287" t="s">
        <v>195</v>
      </c>
      <c r="BS1287">
        <v>14627</v>
      </c>
      <c r="CD1287" t="s">
        <v>195</v>
      </c>
      <c r="CM1287" t="s">
        <v>8837</v>
      </c>
      <c r="CO1287" t="s">
        <v>8836</v>
      </c>
      <c r="CP1287" t="s">
        <v>8838</v>
      </c>
      <c r="CS1287">
        <v>74208</v>
      </c>
      <c r="CT1287" t="s">
        <v>8834</v>
      </c>
      <c r="CU1287" t="s">
        <v>8839</v>
      </c>
    </row>
    <row r="1288" spans="1:151" x14ac:dyDescent="0.2">
      <c r="A1288">
        <v>42499</v>
      </c>
      <c r="B1288" t="s">
        <v>8840</v>
      </c>
      <c r="C1288" t="s">
        <v>8841</v>
      </c>
      <c r="D1288" t="s">
        <v>8842</v>
      </c>
      <c r="E1288" t="s">
        <v>1213</v>
      </c>
      <c r="F1288" t="s">
        <v>171</v>
      </c>
      <c r="G1288" t="str">
        <f>"0"</f>
        <v>0</v>
      </c>
      <c r="H1288" s="1">
        <v>38132</v>
      </c>
      <c r="I1288" t="s">
        <v>221</v>
      </c>
      <c r="K1288" t="s">
        <v>929</v>
      </c>
      <c r="L1288" t="s">
        <v>930</v>
      </c>
      <c r="M1288" t="s">
        <v>176</v>
      </c>
      <c r="N1288">
        <v>2025</v>
      </c>
      <c r="O1288" t="s">
        <v>677</v>
      </c>
      <c r="P1288" t="s">
        <v>178</v>
      </c>
      <c r="Q1288" t="s">
        <v>172</v>
      </c>
      <c r="R1288" t="s">
        <v>510</v>
      </c>
      <c r="S1288">
        <v>32316742</v>
      </c>
      <c r="BM1288" t="s">
        <v>8843</v>
      </c>
    </row>
    <row r="1289" spans="1:151" x14ac:dyDescent="0.2">
      <c r="A1289">
        <v>24141</v>
      </c>
      <c r="B1289" t="s">
        <v>606</v>
      </c>
      <c r="C1289" t="s">
        <v>8844</v>
      </c>
      <c r="D1289" t="s">
        <v>3540</v>
      </c>
      <c r="E1289" t="s">
        <v>8845</v>
      </c>
      <c r="F1289" t="s">
        <v>942</v>
      </c>
      <c r="G1289" t="s">
        <v>172</v>
      </c>
      <c r="H1289" s="1">
        <v>35874</v>
      </c>
      <c r="I1289" t="s">
        <v>221</v>
      </c>
      <c r="K1289" t="s">
        <v>3487</v>
      </c>
      <c r="L1289" t="s">
        <v>3488</v>
      </c>
      <c r="M1289" t="s">
        <v>224</v>
      </c>
      <c r="N1289">
        <v>2018</v>
      </c>
      <c r="O1289" t="s">
        <v>354</v>
      </c>
      <c r="P1289" t="s">
        <v>178</v>
      </c>
      <c r="Q1289" t="s">
        <v>172</v>
      </c>
      <c r="S1289">
        <v>29881260</v>
      </c>
      <c r="T1289" t="s">
        <v>196</v>
      </c>
      <c r="W1289" t="s">
        <v>8846</v>
      </c>
      <c r="X1289">
        <v>5852339123</v>
      </c>
      <c r="Y1289" t="s">
        <v>186</v>
      </c>
      <c r="Z1289" t="s">
        <v>183</v>
      </c>
      <c r="AA1289">
        <v>2020</v>
      </c>
      <c r="AB1289">
        <v>2020</v>
      </c>
      <c r="AC1289" t="s">
        <v>2905</v>
      </c>
      <c r="AD1289" t="s">
        <v>185</v>
      </c>
      <c r="AM1289" t="s">
        <v>3159</v>
      </c>
      <c r="AS1289">
        <v>3.88</v>
      </c>
      <c r="AT1289" t="s">
        <v>188</v>
      </c>
      <c r="AU1289" t="s">
        <v>189</v>
      </c>
      <c r="AV1289" t="s">
        <v>190</v>
      </c>
      <c r="AW1289" t="s">
        <v>264</v>
      </c>
      <c r="BM1289" t="s">
        <v>8847</v>
      </c>
      <c r="BN1289" t="s">
        <v>193</v>
      </c>
      <c r="BP1289" t="s">
        <v>194</v>
      </c>
      <c r="BQ1289" t="s">
        <v>195</v>
      </c>
      <c r="BS1289">
        <v>14627</v>
      </c>
      <c r="BT1289" t="s">
        <v>196</v>
      </c>
      <c r="BU1289">
        <v>5859674493</v>
      </c>
      <c r="BZ1289" t="s">
        <v>8848</v>
      </c>
      <c r="CC1289" t="s">
        <v>8849</v>
      </c>
      <c r="CD1289" t="s">
        <v>195</v>
      </c>
      <c r="CF1289">
        <v>14464</v>
      </c>
      <c r="CG1289" t="s">
        <v>196</v>
      </c>
      <c r="CH1289">
        <v>5859674493</v>
      </c>
      <c r="CM1289" t="s">
        <v>8850</v>
      </c>
      <c r="CN1289" t="s">
        <v>8851</v>
      </c>
      <c r="CP1289" t="s">
        <v>194</v>
      </c>
      <c r="CQ1289" t="s">
        <v>195</v>
      </c>
      <c r="CS1289">
        <v>14607</v>
      </c>
      <c r="CT1289" t="s">
        <v>196</v>
      </c>
      <c r="CU1289">
        <v>5859674493</v>
      </c>
      <c r="ED1289" t="s">
        <v>195</v>
      </c>
      <c r="EG1289" t="s">
        <v>196</v>
      </c>
      <c r="EH1289">
        <v>5859674493</v>
      </c>
      <c r="EM1289" t="s">
        <v>8848</v>
      </c>
      <c r="EP1289" t="s">
        <v>8849</v>
      </c>
      <c r="EQ1289" t="s">
        <v>195</v>
      </c>
      <c r="ES1289">
        <v>14464</v>
      </c>
      <c r="ET1289" t="s">
        <v>196</v>
      </c>
      <c r="EU1289">
        <v>5859674493</v>
      </c>
    </row>
    <row r="1290" spans="1:151" x14ac:dyDescent="0.2">
      <c r="A1290">
        <v>46714</v>
      </c>
      <c r="B1290" t="s">
        <v>8852</v>
      </c>
      <c r="C1290" t="s">
        <v>8853</v>
      </c>
      <c r="D1290" t="s">
        <v>8854</v>
      </c>
      <c r="E1290" t="s">
        <v>8855</v>
      </c>
      <c r="F1290" t="s">
        <v>171</v>
      </c>
      <c r="G1290" t="str">
        <f>"0"</f>
        <v>0</v>
      </c>
      <c r="H1290" s="1">
        <v>38415</v>
      </c>
      <c r="I1290" t="s">
        <v>173</v>
      </c>
      <c r="K1290" t="s">
        <v>2836</v>
      </c>
      <c r="M1290" t="s">
        <v>176</v>
      </c>
      <c r="N1290">
        <v>2026</v>
      </c>
      <c r="O1290" t="s">
        <v>508</v>
      </c>
      <c r="P1290" t="s">
        <v>509</v>
      </c>
      <c r="Q1290" t="s">
        <v>172</v>
      </c>
      <c r="S1290">
        <v>32494068</v>
      </c>
      <c r="T1290" t="s">
        <v>226</v>
      </c>
      <c r="Y1290" t="str">
        <f>"01AS"</f>
        <v>01AS</v>
      </c>
      <c r="Z1290" t="s">
        <v>499</v>
      </c>
      <c r="AA1290" t="s">
        <v>228</v>
      </c>
      <c r="AB1290" t="s">
        <v>229</v>
      </c>
      <c r="AC1290" t="s">
        <v>2066</v>
      </c>
      <c r="AD1290" t="s">
        <v>185</v>
      </c>
      <c r="AS1290">
        <v>3.67</v>
      </c>
      <c r="AU1290" t="s">
        <v>472</v>
      </c>
      <c r="AV1290" t="s">
        <v>473</v>
      </c>
      <c r="AW1290" t="s">
        <v>264</v>
      </c>
      <c r="BM1290" t="s">
        <v>8856</v>
      </c>
      <c r="BN1290" t="s">
        <v>239</v>
      </c>
      <c r="BO1290" t="s">
        <v>8857</v>
      </c>
      <c r="BP1290" t="s">
        <v>241</v>
      </c>
      <c r="BQ1290" t="s">
        <v>195</v>
      </c>
      <c r="BS1290">
        <v>14627</v>
      </c>
      <c r="CD1290" t="s">
        <v>195</v>
      </c>
      <c r="CM1290" t="s">
        <v>8858</v>
      </c>
      <c r="CO1290" t="s">
        <v>8857</v>
      </c>
      <c r="CP1290" t="s">
        <v>8859</v>
      </c>
      <c r="CQ1290" t="s">
        <v>541</v>
      </c>
      <c r="CS1290" t="str">
        <f>"04074-8490"</f>
        <v>04074-8490</v>
      </c>
      <c r="CT1290" t="s">
        <v>244</v>
      </c>
      <c r="CU1290" t="s">
        <v>8860</v>
      </c>
      <c r="DM1290" t="s">
        <v>8861</v>
      </c>
      <c r="DP1290" t="s">
        <v>8859</v>
      </c>
      <c r="DQ1290" t="s">
        <v>6135</v>
      </c>
      <c r="DS1290" t="str">
        <f>"04074"</f>
        <v>04074</v>
      </c>
      <c r="DT1290" t="s">
        <v>226</v>
      </c>
      <c r="DU1290">
        <v>2073032510</v>
      </c>
      <c r="DX1290" t="s">
        <v>8862</v>
      </c>
      <c r="DY1290" t="s">
        <v>1605</v>
      </c>
    </row>
    <row r="1291" spans="1:151" x14ac:dyDescent="0.2">
      <c r="A1291">
        <v>46810</v>
      </c>
      <c r="B1291" t="s">
        <v>8852</v>
      </c>
      <c r="C1291" t="s">
        <v>8853</v>
      </c>
      <c r="D1291" t="s">
        <v>8854</v>
      </c>
      <c r="E1291" t="s">
        <v>8855</v>
      </c>
      <c r="F1291" t="s">
        <v>171</v>
      </c>
      <c r="G1291" t="str">
        <f>"0"</f>
        <v>0</v>
      </c>
      <c r="H1291" s="1">
        <v>38415</v>
      </c>
      <c r="I1291" t="s">
        <v>173</v>
      </c>
      <c r="K1291" t="s">
        <v>632</v>
      </c>
      <c r="M1291" t="s">
        <v>176</v>
      </c>
      <c r="N1291">
        <v>2026</v>
      </c>
      <c r="O1291" t="s">
        <v>508</v>
      </c>
      <c r="P1291" t="s">
        <v>509</v>
      </c>
      <c r="Q1291" t="s">
        <v>172</v>
      </c>
      <c r="S1291">
        <v>32494068</v>
      </c>
      <c r="T1291" t="s">
        <v>226</v>
      </c>
      <c r="Y1291" t="str">
        <f>"01AS"</f>
        <v>01AS</v>
      </c>
      <c r="Z1291" t="s">
        <v>499</v>
      </c>
      <c r="AA1291" t="s">
        <v>228</v>
      </c>
      <c r="AB1291" t="s">
        <v>229</v>
      </c>
      <c r="AC1291" t="s">
        <v>2066</v>
      </c>
      <c r="AD1291" t="s">
        <v>185</v>
      </c>
      <c r="AS1291">
        <v>3.67</v>
      </c>
      <c r="AU1291" t="s">
        <v>472</v>
      </c>
      <c r="AV1291" t="s">
        <v>473</v>
      </c>
      <c r="AW1291" t="s">
        <v>264</v>
      </c>
      <c r="BM1291" t="s">
        <v>8856</v>
      </c>
      <c r="BN1291" t="s">
        <v>239</v>
      </c>
      <c r="BO1291" t="s">
        <v>8857</v>
      </c>
      <c r="BP1291" t="s">
        <v>241</v>
      </c>
      <c r="BQ1291" t="s">
        <v>195</v>
      </c>
      <c r="BS1291">
        <v>14627</v>
      </c>
      <c r="CD1291" t="s">
        <v>195</v>
      </c>
      <c r="CM1291" t="s">
        <v>8858</v>
      </c>
      <c r="CO1291" t="s">
        <v>8857</v>
      </c>
      <c r="CP1291" t="s">
        <v>8859</v>
      </c>
      <c r="CQ1291" t="s">
        <v>541</v>
      </c>
      <c r="CS1291" t="str">
        <f>"04074-8490"</f>
        <v>04074-8490</v>
      </c>
      <c r="CT1291" t="s">
        <v>244</v>
      </c>
      <c r="CU1291" t="s">
        <v>8860</v>
      </c>
      <c r="DM1291" t="s">
        <v>8861</v>
      </c>
      <c r="DP1291" t="s">
        <v>8859</v>
      </c>
      <c r="DQ1291" t="s">
        <v>6135</v>
      </c>
      <c r="DS1291" t="str">
        <f>"04074"</f>
        <v>04074</v>
      </c>
      <c r="DT1291" t="s">
        <v>226</v>
      </c>
      <c r="DU1291">
        <v>2073032510</v>
      </c>
      <c r="DX1291" t="s">
        <v>8862</v>
      </c>
      <c r="DY1291" t="s">
        <v>1605</v>
      </c>
    </row>
    <row r="1292" spans="1:151" x14ac:dyDescent="0.2">
      <c r="A1292">
        <v>26704</v>
      </c>
      <c r="B1292" t="s">
        <v>4319</v>
      </c>
      <c r="C1292" t="s">
        <v>8863</v>
      </c>
      <c r="D1292" t="s">
        <v>505</v>
      </c>
      <c r="E1292" t="s">
        <v>8864</v>
      </c>
      <c r="F1292" t="s">
        <v>171</v>
      </c>
      <c r="G1292" t="s">
        <v>172</v>
      </c>
      <c r="H1292" s="1">
        <v>35818</v>
      </c>
      <c r="I1292" t="s">
        <v>173</v>
      </c>
      <c r="K1292" t="s">
        <v>8695</v>
      </c>
      <c r="L1292" t="s">
        <v>8696</v>
      </c>
      <c r="M1292" t="s">
        <v>176</v>
      </c>
      <c r="N1292">
        <v>2019</v>
      </c>
      <c r="O1292" t="s">
        <v>482</v>
      </c>
      <c r="P1292" t="s">
        <v>178</v>
      </c>
      <c r="Q1292" t="s">
        <v>172</v>
      </c>
      <c r="S1292">
        <v>29869244</v>
      </c>
      <c r="T1292" t="s">
        <v>196</v>
      </c>
      <c r="W1292" t="s">
        <v>8865</v>
      </c>
      <c r="X1292">
        <v>9174142426</v>
      </c>
      <c r="Y1292" t="s">
        <v>186</v>
      </c>
      <c r="Z1292" t="s">
        <v>282</v>
      </c>
      <c r="AA1292">
        <v>2020</v>
      </c>
      <c r="AB1292">
        <v>2020</v>
      </c>
      <c r="AC1292" t="s">
        <v>1307</v>
      </c>
      <c r="AD1292" t="s">
        <v>172</v>
      </c>
      <c r="AS1292">
        <v>3.64</v>
      </c>
      <c r="AT1292" t="s">
        <v>188</v>
      </c>
      <c r="AU1292" t="s">
        <v>189</v>
      </c>
      <c r="AV1292" t="s">
        <v>190</v>
      </c>
      <c r="AW1292" t="s">
        <v>264</v>
      </c>
      <c r="BM1292" t="s">
        <v>193</v>
      </c>
      <c r="BP1292" t="s">
        <v>194</v>
      </c>
      <c r="BQ1292" t="s">
        <v>195</v>
      </c>
      <c r="BS1292">
        <v>14627</v>
      </c>
      <c r="BT1292" t="s">
        <v>196</v>
      </c>
      <c r="BU1292">
        <v>9147053232</v>
      </c>
      <c r="BZ1292" t="s">
        <v>8866</v>
      </c>
      <c r="CC1292" t="s">
        <v>8867</v>
      </c>
      <c r="CD1292" t="s">
        <v>195</v>
      </c>
      <c r="CF1292">
        <v>10516</v>
      </c>
      <c r="CG1292" t="s">
        <v>196</v>
      </c>
      <c r="CH1292">
        <v>9147053232</v>
      </c>
      <c r="CM1292" t="s">
        <v>8868</v>
      </c>
      <c r="CP1292" t="s">
        <v>194</v>
      </c>
      <c r="CQ1292" t="s">
        <v>195</v>
      </c>
      <c r="CS1292">
        <v>14627</v>
      </c>
      <c r="CT1292" t="s">
        <v>196</v>
      </c>
      <c r="CU1292">
        <v>9147053232</v>
      </c>
      <c r="ED1292" t="s">
        <v>195</v>
      </c>
      <c r="EG1292" t="s">
        <v>196</v>
      </c>
      <c r="EH1292">
        <v>9147053232</v>
      </c>
      <c r="EM1292" t="s">
        <v>8866</v>
      </c>
      <c r="EP1292" t="s">
        <v>8867</v>
      </c>
      <c r="EQ1292" t="s">
        <v>195</v>
      </c>
      <c r="ES1292">
        <v>10516</v>
      </c>
      <c r="ET1292" t="s">
        <v>196</v>
      </c>
      <c r="EU1292">
        <v>9147053232</v>
      </c>
    </row>
    <row r="1293" spans="1:151" x14ac:dyDescent="0.2">
      <c r="A1293">
        <v>23175</v>
      </c>
      <c r="B1293" t="s">
        <v>8869</v>
      </c>
      <c r="C1293" t="s">
        <v>8870</v>
      </c>
      <c r="E1293" t="s">
        <v>8871</v>
      </c>
      <c r="F1293" t="s">
        <v>171</v>
      </c>
      <c r="G1293" t="s">
        <v>172</v>
      </c>
      <c r="H1293" s="1">
        <v>35681</v>
      </c>
      <c r="I1293" t="s">
        <v>221</v>
      </c>
      <c r="K1293" t="s">
        <v>867</v>
      </c>
      <c r="L1293" t="s">
        <v>868</v>
      </c>
      <c r="M1293" t="s">
        <v>224</v>
      </c>
      <c r="N1293">
        <v>2017</v>
      </c>
      <c r="O1293" t="s">
        <v>441</v>
      </c>
      <c r="P1293" t="s">
        <v>178</v>
      </c>
      <c r="Q1293" t="s">
        <v>172</v>
      </c>
      <c r="S1293">
        <v>29421640</v>
      </c>
      <c r="T1293" t="s">
        <v>179</v>
      </c>
      <c r="U1293" t="s">
        <v>180</v>
      </c>
      <c r="V1293" s="2">
        <v>43604</v>
      </c>
      <c r="W1293" t="s">
        <v>8872</v>
      </c>
      <c r="X1293">
        <v>4435400486</v>
      </c>
      <c r="Y1293" t="s">
        <v>186</v>
      </c>
      <c r="Z1293" t="s">
        <v>282</v>
      </c>
      <c r="AA1293">
        <v>2019</v>
      </c>
      <c r="AB1293">
        <v>2019</v>
      </c>
      <c r="AC1293" t="s">
        <v>1950</v>
      </c>
      <c r="AD1293" t="s">
        <v>185</v>
      </c>
      <c r="AF1293" t="s">
        <v>186</v>
      </c>
      <c r="AG1293" t="s">
        <v>183</v>
      </c>
      <c r="AH1293">
        <v>2019</v>
      </c>
      <c r="AI1293">
        <v>2019</v>
      </c>
      <c r="AJ1293" t="s">
        <v>1109</v>
      </c>
      <c r="AK1293" t="s">
        <v>185</v>
      </c>
      <c r="AS1293">
        <v>3.48</v>
      </c>
      <c r="AT1293" t="s">
        <v>188</v>
      </c>
      <c r="AU1293" t="s">
        <v>189</v>
      </c>
      <c r="AV1293" t="s">
        <v>190</v>
      </c>
      <c r="AW1293" t="s">
        <v>191</v>
      </c>
      <c r="BM1293" t="s">
        <v>8873</v>
      </c>
      <c r="BN1293" t="s">
        <v>193</v>
      </c>
      <c r="BP1293" t="s">
        <v>194</v>
      </c>
      <c r="BQ1293" t="s">
        <v>195</v>
      </c>
      <c r="BS1293">
        <v>14627</v>
      </c>
      <c r="BT1293" t="s">
        <v>196</v>
      </c>
      <c r="BU1293">
        <v>5855328728</v>
      </c>
      <c r="CM1293" t="s">
        <v>2183</v>
      </c>
      <c r="CP1293" t="s">
        <v>194</v>
      </c>
      <c r="CQ1293" t="s">
        <v>195</v>
      </c>
      <c r="CS1293">
        <v>14627</v>
      </c>
      <c r="CT1293" t="s">
        <v>196</v>
      </c>
      <c r="CU1293">
        <v>5855328728</v>
      </c>
    </row>
    <row r="1294" spans="1:151" x14ac:dyDescent="0.2">
      <c r="A1294">
        <v>36142</v>
      </c>
      <c r="B1294" t="s">
        <v>5427</v>
      </c>
      <c r="C1294" t="s">
        <v>8870</v>
      </c>
      <c r="E1294" t="s">
        <v>8874</v>
      </c>
      <c r="F1294" t="s">
        <v>171</v>
      </c>
      <c r="G1294" t="s">
        <v>172</v>
      </c>
      <c r="H1294" s="1">
        <v>36281</v>
      </c>
      <c r="I1294" t="s">
        <v>173</v>
      </c>
      <c r="K1294" t="s">
        <v>1377</v>
      </c>
      <c r="L1294" t="s">
        <v>1378</v>
      </c>
      <c r="M1294" t="s">
        <v>176</v>
      </c>
      <c r="N1294">
        <v>2021</v>
      </c>
      <c r="O1294" t="s">
        <v>3142</v>
      </c>
      <c r="P1294" t="s">
        <v>178</v>
      </c>
      <c r="Q1294" t="s">
        <v>172</v>
      </c>
      <c r="S1294">
        <v>31321273</v>
      </c>
      <c r="T1294" t="s">
        <v>1382</v>
      </c>
      <c r="U1294" t="s">
        <v>424</v>
      </c>
      <c r="Y1294" t="str">
        <f>"01AS"</f>
        <v>01AS</v>
      </c>
      <c r="Z1294" t="s">
        <v>499</v>
      </c>
      <c r="AA1294" t="s">
        <v>320</v>
      </c>
      <c r="AB1294" t="s">
        <v>321</v>
      </c>
      <c r="AC1294" t="s">
        <v>5592</v>
      </c>
      <c r="AD1294" t="s">
        <v>185</v>
      </c>
      <c r="AJ1294" t="s">
        <v>8875</v>
      </c>
      <c r="AM1294" t="s">
        <v>8876</v>
      </c>
      <c r="AS1294">
        <v>3.5</v>
      </c>
      <c r="AT1294" t="s">
        <v>429</v>
      </c>
      <c r="AU1294" t="s">
        <v>235</v>
      </c>
      <c r="AV1294" t="s">
        <v>236</v>
      </c>
      <c r="AW1294" t="s">
        <v>430</v>
      </c>
      <c r="BC1294" t="s">
        <v>474</v>
      </c>
      <c r="BM1294" t="s">
        <v>8877</v>
      </c>
      <c r="BN1294" t="s">
        <v>239</v>
      </c>
      <c r="BO1294" t="s">
        <v>5600</v>
      </c>
      <c r="BP1294" t="s">
        <v>241</v>
      </c>
      <c r="BQ1294" t="s">
        <v>195</v>
      </c>
      <c r="BS1294">
        <v>14627</v>
      </c>
      <c r="CA1294" t="s">
        <v>8878</v>
      </c>
      <c r="CD1294" t="s">
        <v>195</v>
      </c>
      <c r="CM1294" t="s">
        <v>8879</v>
      </c>
      <c r="CN1294" t="s">
        <v>8878</v>
      </c>
      <c r="CO1294" t="s">
        <v>5600</v>
      </c>
      <c r="CP1294" t="s">
        <v>5600</v>
      </c>
      <c r="CQ1294" t="s">
        <v>3674</v>
      </c>
      <c r="CS1294">
        <v>215000</v>
      </c>
      <c r="CT1294" t="s">
        <v>1382</v>
      </c>
    </row>
    <row r="1295" spans="1:151" x14ac:dyDescent="0.2">
      <c r="A1295">
        <v>34404</v>
      </c>
      <c r="B1295" t="s">
        <v>5427</v>
      </c>
      <c r="C1295" t="s">
        <v>8870</v>
      </c>
      <c r="E1295" t="s">
        <v>8874</v>
      </c>
      <c r="F1295" t="s">
        <v>171</v>
      </c>
      <c r="G1295" t="s">
        <v>172</v>
      </c>
      <c r="H1295" s="1">
        <v>36281</v>
      </c>
      <c r="I1295" t="s">
        <v>173</v>
      </c>
      <c r="K1295" t="s">
        <v>1377</v>
      </c>
      <c r="L1295" t="s">
        <v>1378</v>
      </c>
      <c r="M1295" t="s">
        <v>306</v>
      </c>
      <c r="N1295">
        <v>2020</v>
      </c>
      <c r="O1295" t="s">
        <v>1379</v>
      </c>
      <c r="P1295" t="s">
        <v>509</v>
      </c>
      <c r="Q1295" t="s">
        <v>172</v>
      </c>
      <c r="S1295">
        <v>31321273</v>
      </c>
      <c r="T1295" t="s">
        <v>1382</v>
      </c>
      <c r="U1295" t="s">
        <v>424</v>
      </c>
      <c r="Y1295" t="str">
        <f>"01AS"</f>
        <v>01AS</v>
      </c>
      <c r="Z1295" t="s">
        <v>499</v>
      </c>
      <c r="AA1295" t="s">
        <v>320</v>
      </c>
      <c r="AB1295" t="s">
        <v>321</v>
      </c>
      <c r="AC1295" t="s">
        <v>5592</v>
      </c>
      <c r="AD1295" t="s">
        <v>185</v>
      </c>
      <c r="AJ1295" t="s">
        <v>8875</v>
      </c>
      <c r="AM1295" t="s">
        <v>8876</v>
      </c>
      <c r="AS1295">
        <v>3.5</v>
      </c>
      <c r="AT1295" t="s">
        <v>429</v>
      </c>
      <c r="AU1295" t="s">
        <v>235</v>
      </c>
      <c r="AV1295" t="s">
        <v>236</v>
      </c>
      <c r="AW1295" t="s">
        <v>430</v>
      </c>
      <c r="BC1295" t="s">
        <v>474</v>
      </c>
      <c r="BM1295" t="s">
        <v>8877</v>
      </c>
      <c r="BN1295" t="s">
        <v>239</v>
      </c>
      <c r="BO1295" t="s">
        <v>5600</v>
      </c>
      <c r="BP1295" t="s">
        <v>241</v>
      </c>
      <c r="BQ1295" t="s">
        <v>195</v>
      </c>
      <c r="BS1295">
        <v>14627</v>
      </c>
      <c r="CA1295" t="s">
        <v>8878</v>
      </c>
      <c r="CD1295" t="s">
        <v>195</v>
      </c>
      <c r="CM1295" t="s">
        <v>8879</v>
      </c>
      <c r="CN1295" t="s">
        <v>8878</v>
      </c>
      <c r="CO1295" t="s">
        <v>5600</v>
      </c>
      <c r="CP1295" t="s">
        <v>5600</v>
      </c>
      <c r="CQ1295" t="s">
        <v>3674</v>
      </c>
      <c r="CS1295">
        <v>215000</v>
      </c>
      <c r="CT1295" t="s">
        <v>1382</v>
      </c>
    </row>
    <row r="1296" spans="1:151" x14ac:dyDescent="0.2">
      <c r="A1296">
        <v>34005</v>
      </c>
      <c r="B1296" t="s">
        <v>8880</v>
      </c>
      <c r="C1296" t="s">
        <v>8881</v>
      </c>
      <c r="E1296" t="s">
        <v>8882</v>
      </c>
      <c r="F1296" t="s">
        <v>171</v>
      </c>
      <c r="G1296" t="s">
        <v>172</v>
      </c>
      <c r="H1296" s="1">
        <v>36219</v>
      </c>
      <c r="I1296" t="s">
        <v>221</v>
      </c>
      <c r="K1296" t="s">
        <v>1377</v>
      </c>
      <c r="L1296" t="s">
        <v>1378</v>
      </c>
      <c r="M1296" t="s">
        <v>306</v>
      </c>
      <c r="N1296">
        <v>2020</v>
      </c>
      <c r="O1296" t="s">
        <v>1379</v>
      </c>
      <c r="P1296" t="s">
        <v>509</v>
      </c>
      <c r="Q1296" t="s">
        <v>172</v>
      </c>
      <c r="S1296">
        <v>30832954</v>
      </c>
      <c r="T1296" t="s">
        <v>1382</v>
      </c>
      <c r="U1296" t="s">
        <v>424</v>
      </c>
      <c r="Y1296" t="str">
        <f>"01AS"</f>
        <v>01AS</v>
      </c>
      <c r="Z1296" t="s">
        <v>227</v>
      </c>
      <c r="AA1296" t="s">
        <v>320</v>
      </c>
      <c r="AB1296" t="s">
        <v>321</v>
      </c>
      <c r="AC1296" t="s">
        <v>5482</v>
      </c>
      <c r="AD1296" t="s">
        <v>185</v>
      </c>
      <c r="AE1296" t="s">
        <v>1236</v>
      </c>
      <c r="AS1296">
        <v>3.73</v>
      </c>
      <c r="AT1296" t="s">
        <v>1261</v>
      </c>
      <c r="AU1296" t="s">
        <v>2925</v>
      </c>
      <c r="AV1296" t="s">
        <v>236</v>
      </c>
      <c r="AW1296" t="s">
        <v>430</v>
      </c>
      <c r="BM1296" t="s">
        <v>8883</v>
      </c>
      <c r="BN1296" t="s">
        <v>239</v>
      </c>
      <c r="BO1296" t="s">
        <v>5547</v>
      </c>
      <c r="BP1296" t="s">
        <v>241</v>
      </c>
      <c r="BQ1296" t="s">
        <v>195</v>
      </c>
      <c r="BS1296">
        <v>14627</v>
      </c>
      <c r="CA1296" t="s">
        <v>8884</v>
      </c>
      <c r="CD1296" t="s">
        <v>195</v>
      </c>
      <c r="CM1296" t="s">
        <v>8885</v>
      </c>
      <c r="CN1296" t="s">
        <v>8884</v>
      </c>
      <c r="CO1296" t="s">
        <v>5547</v>
      </c>
      <c r="CP1296" t="s">
        <v>5547</v>
      </c>
      <c r="CQ1296" t="s">
        <v>4882</v>
      </c>
      <c r="CS1296">
        <v>518000</v>
      </c>
      <c r="CT1296" t="s">
        <v>1382</v>
      </c>
      <c r="CU1296" t="s">
        <v>8886</v>
      </c>
    </row>
    <row r="1297" spans="1:151" x14ac:dyDescent="0.2">
      <c r="A1297">
        <v>33976</v>
      </c>
      <c r="B1297" t="s">
        <v>8887</v>
      </c>
      <c r="C1297" t="s">
        <v>8881</v>
      </c>
      <c r="E1297" t="s">
        <v>8888</v>
      </c>
      <c r="F1297" t="s">
        <v>171</v>
      </c>
      <c r="G1297" t="s">
        <v>172</v>
      </c>
      <c r="H1297" s="1">
        <v>36549</v>
      </c>
      <c r="I1297" t="s">
        <v>173</v>
      </c>
      <c r="K1297" t="s">
        <v>1377</v>
      </c>
      <c r="L1297" t="s">
        <v>1378</v>
      </c>
      <c r="M1297" t="s">
        <v>306</v>
      </c>
      <c r="N1297">
        <v>2020</v>
      </c>
      <c r="O1297" t="s">
        <v>1379</v>
      </c>
      <c r="P1297" t="s">
        <v>509</v>
      </c>
      <c r="Q1297" t="s">
        <v>172</v>
      </c>
      <c r="S1297">
        <v>31052009</v>
      </c>
      <c r="T1297" t="s">
        <v>1382</v>
      </c>
      <c r="U1297" t="s">
        <v>424</v>
      </c>
      <c r="Y1297" t="str">
        <f>"01AS"</f>
        <v>01AS</v>
      </c>
      <c r="Z1297" t="s">
        <v>499</v>
      </c>
      <c r="AA1297" t="s">
        <v>228</v>
      </c>
      <c r="AB1297" t="s">
        <v>229</v>
      </c>
      <c r="AC1297" t="s">
        <v>2003</v>
      </c>
      <c r="AD1297" t="s">
        <v>185</v>
      </c>
      <c r="AM1297" t="s">
        <v>5354</v>
      </c>
      <c r="AS1297">
        <v>3.73</v>
      </c>
      <c r="AT1297" t="s">
        <v>429</v>
      </c>
      <c r="AU1297" t="s">
        <v>235</v>
      </c>
      <c r="AV1297" t="s">
        <v>236</v>
      </c>
      <c r="AW1297" t="s">
        <v>430</v>
      </c>
      <c r="BM1297" t="s">
        <v>8889</v>
      </c>
      <c r="BN1297" t="s">
        <v>239</v>
      </c>
      <c r="BO1297" t="s">
        <v>4702</v>
      </c>
      <c r="BP1297" t="s">
        <v>241</v>
      </c>
      <c r="BQ1297" t="s">
        <v>195</v>
      </c>
      <c r="BS1297">
        <v>14627</v>
      </c>
      <c r="CD1297" t="s">
        <v>195</v>
      </c>
      <c r="CM1297" t="s">
        <v>8890</v>
      </c>
      <c r="CO1297" t="s">
        <v>4702</v>
      </c>
      <c r="CP1297" t="s">
        <v>4702</v>
      </c>
      <c r="CQ1297" t="s">
        <v>4705</v>
      </c>
      <c r="CS1297">
        <v>201108</v>
      </c>
      <c r="CT1297" t="s">
        <v>1382</v>
      </c>
      <c r="CU1297" t="s">
        <v>8891</v>
      </c>
    </row>
    <row r="1298" spans="1:151" x14ac:dyDescent="0.2">
      <c r="A1298">
        <v>34134</v>
      </c>
      <c r="B1298" t="s">
        <v>8892</v>
      </c>
      <c r="C1298" t="s">
        <v>8881</v>
      </c>
      <c r="E1298" t="s">
        <v>8893</v>
      </c>
      <c r="F1298" t="s">
        <v>171</v>
      </c>
      <c r="G1298" t="s">
        <v>172</v>
      </c>
      <c r="H1298" s="1">
        <v>36074</v>
      </c>
      <c r="I1298" t="s">
        <v>173</v>
      </c>
      <c r="K1298" t="s">
        <v>1377</v>
      </c>
      <c r="L1298" t="s">
        <v>1378</v>
      </c>
      <c r="M1298" t="s">
        <v>306</v>
      </c>
      <c r="N1298">
        <v>2020</v>
      </c>
      <c r="O1298" t="s">
        <v>1379</v>
      </c>
      <c r="P1298" t="s">
        <v>3256</v>
      </c>
      <c r="Q1298" t="s">
        <v>172</v>
      </c>
      <c r="S1298">
        <v>31324144</v>
      </c>
      <c r="T1298" t="s">
        <v>1382</v>
      </c>
      <c r="U1298" t="s">
        <v>424</v>
      </c>
      <c r="Y1298" t="str">
        <f>"01AS"</f>
        <v>01AS</v>
      </c>
      <c r="Z1298" t="s">
        <v>227</v>
      </c>
      <c r="AA1298" t="s">
        <v>228</v>
      </c>
      <c r="AB1298" t="s">
        <v>229</v>
      </c>
      <c r="AC1298" t="s">
        <v>425</v>
      </c>
      <c r="AD1298" t="s">
        <v>172</v>
      </c>
      <c r="AS1298">
        <v>2.35</v>
      </c>
      <c r="AT1298" t="s">
        <v>5587</v>
      </c>
      <c r="AU1298" t="s">
        <v>472</v>
      </c>
      <c r="AV1298" t="s">
        <v>473</v>
      </c>
      <c r="AW1298" t="s">
        <v>430</v>
      </c>
      <c r="BM1298" t="s">
        <v>8894</v>
      </c>
      <c r="BN1298" t="s">
        <v>239</v>
      </c>
      <c r="BO1298" t="s">
        <v>1381</v>
      </c>
      <c r="BP1298" t="s">
        <v>241</v>
      </c>
      <c r="BQ1298" t="s">
        <v>195</v>
      </c>
      <c r="BS1298">
        <v>14627</v>
      </c>
      <c r="CA1298" t="s">
        <v>8895</v>
      </c>
      <c r="CD1298" t="s">
        <v>195</v>
      </c>
      <c r="CM1298" t="s">
        <v>8896</v>
      </c>
      <c r="CN1298" t="s">
        <v>8895</v>
      </c>
      <c r="CO1298" t="s">
        <v>1381</v>
      </c>
      <c r="CP1298" t="s">
        <v>1381</v>
      </c>
      <c r="CQ1298" t="s">
        <v>4697</v>
      </c>
      <c r="CS1298">
        <v>100095</v>
      </c>
      <c r="CT1298" t="s">
        <v>1382</v>
      </c>
      <c r="CU1298" t="s">
        <v>8897</v>
      </c>
    </row>
    <row r="1299" spans="1:151" x14ac:dyDescent="0.2">
      <c r="A1299">
        <v>34257</v>
      </c>
      <c r="B1299" t="s">
        <v>8898</v>
      </c>
      <c r="C1299" t="s">
        <v>8899</v>
      </c>
      <c r="E1299" t="s">
        <v>8900</v>
      </c>
      <c r="F1299" t="s">
        <v>171</v>
      </c>
      <c r="I1299" t="s">
        <v>221</v>
      </c>
      <c r="K1299" t="s">
        <v>1377</v>
      </c>
      <c r="L1299" t="s">
        <v>1378</v>
      </c>
      <c r="M1299" t="s">
        <v>306</v>
      </c>
      <c r="N1299">
        <v>2020</v>
      </c>
      <c r="O1299" t="s">
        <v>1379</v>
      </c>
      <c r="P1299" t="s">
        <v>509</v>
      </c>
      <c r="Q1299" t="s">
        <v>185</v>
      </c>
      <c r="BM1299" t="s">
        <v>8901</v>
      </c>
      <c r="BP1299" t="s">
        <v>4702</v>
      </c>
      <c r="BR1299" t="s">
        <v>4702</v>
      </c>
      <c r="BS1299">
        <v>200122</v>
      </c>
      <c r="BT1299" t="s">
        <v>1382</v>
      </c>
      <c r="BU1299">
        <v>18017481585</v>
      </c>
    </row>
    <row r="1300" spans="1:151" x14ac:dyDescent="0.2">
      <c r="A1300">
        <v>34405</v>
      </c>
      <c r="B1300" t="s">
        <v>8902</v>
      </c>
      <c r="C1300" t="s">
        <v>8899</v>
      </c>
      <c r="E1300" t="s">
        <v>8903</v>
      </c>
      <c r="F1300" t="s">
        <v>171</v>
      </c>
      <c r="I1300" t="s">
        <v>221</v>
      </c>
      <c r="K1300" t="s">
        <v>1377</v>
      </c>
      <c r="L1300" t="s">
        <v>1378</v>
      </c>
      <c r="M1300" t="s">
        <v>306</v>
      </c>
      <c r="N1300">
        <v>2020</v>
      </c>
      <c r="O1300" t="s">
        <v>1379</v>
      </c>
      <c r="P1300" t="s">
        <v>3256</v>
      </c>
      <c r="Q1300" t="s">
        <v>185</v>
      </c>
      <c r="BM1300" t="s">
        <v>8904</v>
      </c>
      <c r="BN1300" t="s">
        <v>8905</v>
      </c>
      <c r="BP1300" t="s">
        <v>5458</v>
      </c>
      <c r="BR1300" t="s">
        <v>8906</v>
      </c>
      <c r="BT1300" t="s">
        <v>1382</v>
      </c>
      <c r="BU1300" t="s">
        <v>8907</v>
      </c>
    </row>
    <row r="1301" spans="1:151" x14ac:dyDescent="0.2">
      <c r="A1301">
        <v>36211</v>
      </c>
      <c r="B1301" t="s">
        <v>8898</v>
      </c>
      <c r="C1301" t="s">
        <v>8899</v>
      </c>
      <c r="E1301" t="s">
        <v>8908</v>
      </c>
      <c r="F1301" t="s">
        <v>171</v>
      </c>
      <c r="H1301" s="1">
        <v>37384</v>
      </c>
      <c r="K1301" t="s">
        <v>1377</v>
      </c>
      <c r="L1301" t="s">
        <v>1378</v>
      </c>
      <c r="M1301" t="s">
        <v>176</v>
      </c>
      <c r="N1301">
        <v>2021</v>
      </c>
      <c r="O1301" t="s">
        <v>3142</v>
      </c>
      <c r="P1301" t="s">
        <v>178</v>
      </c>
      <c r="Q1301" t="s">
        <v>172</v>
      </c>
      <c r="S1301">
        <v>31831482</v>
      </c>
      <c r="T1301" t="s">
        <v>1382</v>
      </c>
      <c r="U1301" t="s">
        <v>424</v>
      </c>
      <c r="Y1301" t="str">
        <f>"01AS"</f>
        <v>01AS</v>
      </c>
      <c r="Z1301" t="s">
        <v>227</v>
      </c>
      <c r="AA1301" t="s">
        <v>4344</v>
      </c>
      <c r="AB1301" t="s">
        <v>4345</v>
      </c>
      <c r="AC1301" t="s">
        <v>1334</v>
      </c>
      <c r="AD1301" t="s">
        <v>172</v>
      </c>
      <c r="AS1301">
        <v>3.85</v>
      </c>
      <c r="AT1301" t="s">
        <v>429</v>
      </c>
      <c r="AU1301" t="s">
        <v>472</v>
      </c>
      <c r="AV1301" t="s">
        <v>473</v>
      </c>
      <c r="AW1301" t="s">
        <v>430</v>
      </c>
      <c r="BM1301" t="s">
        <v>8909</v>
      </c>
      <c r="BN1301" t="s">
        <v>239</v>
      </c>
      <c r="BO1301" t="s">
        <v>4702</v>
      </c>
      <c r="BP1301" t="s">
        <v>241</v>
      </c>
      <c r="BQ1301" t="s">
        <v>195</v>
      </c>
      <c r="BS1301">
        <v>14627</v>
      </c>
      <c r="CA1301" t="s">
        <v>8910</v>
      </c>
      <c r="CD1301" t="s">
        <v>195</v>
      </c>
      <c r="CM1301" t="s">
        <v>8911</v>
      </c>
      <c r="CN1301" t="s">
        <v>8910</v>
      </c>
      <c r="CO1301" t="s">
        <v>4702</v>
      </c>
      <c r="CP1301" t="s">
        <v>4702</v>
      </c>
      <c r="CQ1301" t="s">
        <v>4705</v>
      </c>
      <c r="CS1301">
        <v>200122</v>
      </c>
      <c r="CT1301" t="s">
        <v>1382</v>
      </c>
      <c r="CU1301" t="s">
        <v>8912</v>
      </c>
    </row>
    <row r="1302" spans="1:151" x14ac:dyDescent="0.2">
      <c r="A1302">
        <v>25545</v>
      </c>
      <c r="B1302" t="s">
        <v>2197</v>
      </c>
      <c r="C1302" t="s">
        <v>8913</v>
      </c>
      <c r="D1302" t="s">
        <v>3180</v>
      </c>
      <c r="E1302" t="s">
        <v>8914</v>
      </c>
      <c r="F1302" t="s">
        <v>171</v>
      </c>
      <c r="G1302" t="s">
        <v>172</v>
      </c>
      <c r="H1302" s="1">
        <v>35633</v>
      </c>
      <c r="I1302" t="s">
        <v>173</v>
      </c>
      <c r="K1302" t="s">
        <v>1493</v>
      </c>
      <c r="L1302" t="s">
        <v>1158</v>
      </c>
      <c r="M1302" t="s">
        <v>306</v>
      </c>
      <c r="N1302">
        <v>2018</v>
      </c>
      <c r="O1302" t="s">
        <v>307</v>
      </c>
      <c r="P1302" t="s">
        <v>178</v>
      </c>
      <c r="Q1302" t="s">
        <v>172</v>
      </c>
      <c r="R1302" t="s">
        <v>510</v>
      </c>
      <c r="S1302">
        <v>29361748</v>
      </c>
      <c r="BM1302" t="s">
        <v>8915</v>
      </c>
    </row>
    <row r="1303" spans="1:151" x14ac:dyDescent="0.2">
      <c r="A1303">
        <v>24979</v>
      </c>
      <c r="B1303" t="s">
        <v>6683</v>
      </c>
      <c r="C1303" t="s">
        <v>8916</v>
      </c>
      <c r="D1303" t="s">
        <v>2585</v>
      </c>
      <c r="E1303" t="s">
        <v>8917</v>
      </c>
      <c r="F1303" t="s">
        <v>3199</v>
      </c>
      <c r="G1303" t="s">
        <v>172</v>
      </c>
      <c r="H1303" s="1">
        <v>35798</v>
      </c>
      <c r="I1303" t="s">
        <v>221</v>
      </c>
      <c r="K1303" t="s">
        <v>943</v>
      </c>
      <c r="L1303" t="s">
        <v>318</v>
      </c>
      <c r="M1303" t="s">
        <v>176</v>
      </c>
      <c r="N1303">
        <v>2019</v>
      </c>
      <c r="O1303" t="s">
        <v>482</v>
      </c>
      <c r="P1303" t="s">
        <v>178</v>
      </c>
      <c r="Q1303" t="s">
        <v>172</v>
      </c>
      <c r="S1303">
        <v>29852345</v>
      </c>
      <c r="T1303" t="s">
        <v>196</v>
      </c>
      <c r="W1303" t="s">
        <v>8918</v>
      </c>
      <c r="X1303">
        <v>7819536662</v>
      </c>
      <c r="Y1303" t="s">
        <v>186</v>
      </c>
      <c r="Z1303" t="s">
        <v>282</v>
      </c>
      <c r="AA1303">
        <v>2020</v>
      </c>
      <c r="AB1303">
        <v>2020</v>
      </c>
      <c r="AC1303" t="s">
        <v>187</v>
      </c>
      <c r="AD1303" t="s">
        <v>172</v>
      </c>
      <c r="AS1303">
        <v>3.84</v>
      </c>
      <c r="AT1303" t="s">
        <v>188</v>
      </c>
      <c r="AU1303" t="s">
        <v>189</v>
      </c>
      <c r="AV1303" t="s">
        <v>190</v>
      </c>
      <c r="AW1303" t="s">
        <v>715</v>
      </c>
      <c r="BM1303" t="s">
        <v>8919</v>
      </c>
      <c r="BN1303" t="s">
        <v>193</v>
      </c>
      <c r="BP1303" t="s">
        <v>194</v>
      </c>
      <c r="BQ1303" t="s">
        <v>195</v>
      </c>
      <c r="BS1303">
        <v>14627</v>
      </c>
      <c r="BT1303" t="s">
        <v>196</v>
      </c>
      <c r="BU1303">
        <v>7819537317</v>
      </c>
      <c r="BZ1303" t="s">
        <v>8920</v>
      </c>
      <c r="CC1303" t="s">
        <v>3450</v>
      </c>
      <c r="CD1303" t="s">
        <v>401</v>
      </c>
      <c r="CF1303" t="str">
        <f>"02476"</f>
        <v>02476</v>
      </c>
      <c r="CG1303" t="s">
        <v>196</v>
      </c>
      <c r="CH1303">
        <v>7816412530</v>
      </c>
      <c r="CM1303" t="s">
        <v>8921</v>
      </c>
      <c r="CP1303" t="s">
        <v>194</v>
      </c>
      <c r="CQ1303" t="s">
        <v>195</v>
      </c>
      <c r="CS1303">
        <v>14627</v>
      </c>
      <c r="CT1303" t="s">
        <v>196</v>
      </c>
      <c r="CU1303">
        <v>7819537317</v>
      </c>
      <c r="ED1303" t="s">
        <v>401</v>
      </c>
      <c r="EG1303" t="s">
        <v>196</v>
      </c>
      <c r="EH1303">
        <v>7816412530</v>
      </c>
      <c r="EM1303" t="s">
        <v>8920</v>
      </c>
      <c r="EP1303" t="s">
        <v>3450</v>
      </c>
      <c r="EQ1303" t="s">
        <v>401</v>
      </c>
      <c r="ES1303" t="str">
        <f>"02476"</f>
        <v>02476</v>
      </c>
      <c r="ET1303" t="s">
        <v>196</v>
      </c>
      <c r="EU1303">
        <v>7816412530</v>
      </c>
    </row>
    <row r="1304" spans="1:151" x14ac:dyDescent="0.2">
      <c r="A1304">
        <v>26676</v>
      </c>
      <c r="B1304" t="s">
        <v>2298</v>
      </c>
      <c r="C1304" t="s">
        <v>8922</v>
      </c>
      <c r="D1304" t="s">
        <v>622</v>
      </c>
      <c r="E1304" t="s">
        <v>8923</v>
      </c>
      <c r="F1304" t="s">
        <v>171</v>
      </c>
      <c r="G1304" t="s">
        <v>172</v>
      </c>
      <c r="H1304" s="1">
        <v>36219</v>
      </c>
      <c r="I1304" t="s">
        <v>221</v>
      </c>
      <c r="K1304" t="s">
        <v>1256</v>
      </c>
      <c r="L1304" t="s">
        <v>1257</v>
      </c>
      <c r="M1304" t="s">
        <v>205</v>
      </c>
      <c r="N1304">
        <v>2019</v>
      </c>
      <c r="O1304" t="s">
        <v>206</v>
      </c>
      <c r="P1304" t="s">
        <v>178</v>
      </c>
      <c r="Q1304" t="s">
        <v>172</v>
      </c>
      <c r="S1304">
        <v>30683389</v>
      </c>
      <c r="T1304" t="s">
        <v>226</v>
      </c>
      <c r="Y1304" t="str">
        <f>"01AS"</f>
        <v>01AS</v>
      </c>
      <c r="Z1304" t="s">
        <v>227</v>
      </c>
      <c r="AA1304" t="s">
        <v>320</v>
      </c>
      <c r="AB1304" t="s">
        <v>321</v>
      </c>
      <c r="AC1304" t="s">
        <v>922</v>
      </c>
      <c r="AD1304" t="s">
        <v>185</v>
      </c>
      <c r="AE1304" t="s">
        <v>5576</v>
      </c>
      <c r="AM1304" t="s">
        <v>8924</v>
      </c>
      <c r="AS1304">
        <v>3.93</v>
      </c>
      <c r="AT1304" t="s">
        <v>429</v>
      </c>
      <c r="AU1304" t="s">
        <v>235</v>
      </c>
      <c r="AV1304" t="s">
        <v>236</v>
      </c>
      <c r="AW1304" t="s">
        <v>264</v>
      </c>
      <c r="BM1304" t="s">
        <v>8925</v>
      </c>
      <c r="BN1304" t="s">
        <v>239</v>
      </c>
      <c r="BO1304" t="s">
        <v>8926</v>
      </c>
      <c r="BP1304" t="s">
        <v>241</v>
      </c>
      <c r="BQ1304" t="s">
        <v>195</v>
      </c>
      <c r="BS1304">
        <v>14627</v>
      </c>
      <c r="CD1304" t="s">
        <v>195</v>
      </c>
      <c r="CM1304" t="s">
        <v>8927</v>
      </c>
      <c r="CO1304" t="s">
        <v>8926</v>
      </c>
      <c r="CP1304" t="s">
        <v>8928</v>
      </c>
      <c r="CQ1304" t="s">
        <v>247</v>
      </c>
      <c r="CS1304">
        <v>10917</v>
      </c>
      <c r="CT1304" t="s">
        <v>244</v>
      </c>
      <c r="CU1304" t="s">
        <v>8929</v>
      </c>
    </row>
    <row r="1305" spans="1:151" x14ac:dyDescent="0.2">
      <c r="A1305">
        <v>31476</v>
      </c>
      <c r="B1305" t="s">
        <v>2298</v>
      </c>
      <c r="C1305" t="s">
        <v>8922</v>
      </c>
      <c r="D1305" t="s">
        <v>622</v>
      </c>
      <c r="E1305" t="s">
        <v>8923</v>
      </c>
      <c r="F1305" t="s">
        <v>171</v>
      </c>
      <c r="G1305" t="s">
        <v>172</v>
      </c>
      <c r="H1305" s="1">
        <v>36219</v>
      </c>
      <c r="I1305" t="s">
        <v>221</v>
      </c>
      <c r="K1305" t="s">
        <v>882</v>
      </c>
      <c r="L1305" t="s">
        <v>318</v>
      </c>
      <c r="M1305" t="s">
        <v>255</v>
      </c>
      <c r="N1305" t="s">
        <v>421</v>
      </c>
      <c r="O1305" t="s">
        <v>422</v>
      </c>
      <c r="P1305" t="s">
        <v>178</v>
      </c>
      <c r="Q1305" t="s">
        <v>172</v>
      </c>
      <c r="S1305">
        <v>30683389</v>
      </c>
      <c r="T1305" t="s">
        <v>226</v>
      </c>
      <c r="Y1305" t="str">
        <f>"01AS"</f>
        <v>01AS</v>
      </c>
      <c r="Z1305" t="s">
        <v>227</v>
      </c>
      <c r="AA1305" t="s">
        <v>320</v>
      </c>
      <c r="AB1305" t="s">
        <v>321</v>
      </c>
      <c r="AC1305" t="s">
        <v>922</v>
      </c>
      <c r="AD1305" t="s">
        <v>185</v>
      </c>
      <c r="AE1305" t="s">
        <v>5576</v>
      </c>
      <c r="AM1305" t="s">
        <v>8924</v>
      </c>
      <c r="AS1305">
        <v>3.93</v>
      </c>
      <c r="AT1305" t="s">
        <v>429</v>
      </c>
      <c r="AU1305" t="s">
        <v>235</v>
      </c>
      <c r="AV1305" t="s">
        <v>236</v>
      </c>
      <c r="AW1305" t="s">
        <v>264</v>
      </c>
      <c r="BM1305" t="s">
        <v>8925</v>
      </c>
      <c r="BN1305" t="s">
        <v>239</v>
      </c>
      <c r="BO1305" t="s">
        <v>8926</v>
      </c>
      <c r="BP1305" t="s">
        <v>241</v>
      </c>
      <c r="BQ1305" t="s">
        <v>195</v>
      </c>
      <c r="BS1305">
        <v>14627</v>
      </c>
      <c r="CD1305" t="s">
        <v>195</v>
      </c>
      <c r="CM1305" t="s">
        <v>8927</v>
      </c>
      <c r="CO1305" t="s">
        <v>8926</v>
      </c>
      <c r="CP1305" t="s">
        <v>8928</v>
      </c>
      <c r="CQ1305" t="s">
        <v>247</v>
      </c>
      <c r="CS1305">
        <v>10917</v>
      </c>
      <c r="CT1305" t="s">
        <v>244</v>
      </c>
      <c r="CU1305" t="s">
        <v>8929</v>
      </c>
    </row>
    <row r="1306" spans="1:151" x14ac:dyDescent="0.2">
      <c r="A1306">
        <v>31503</v>
      </c>
      <c r="B1306" t="s">
        <v>8930</v>
      </c>
      <c r="C1306" t="s">
        <v>8931</v>
      </c>
      <c r="E1306" t="s">
        <v>8932</v>
      </c>
      <c r="F1306" t="s">
        <v>171</v>
      </c>
      <c r="I1306" t="s">
        <v>4073</v>
      </c>
      <c r="K1306" t="s">
        <v>882</v>
      </c>
      <c r="L1306" t="s">
        <v>318</v>
      </c>
      <c r="M1306" t="s">
        <v>255</v>
      </c>
      <c r="N1306" t="s">
        <v>421</v>
      </c>
      <c r="O1306" t="s">
        <v>422</v>
      </c>
      <c r="P1306" t="s">
        <v>178</v>
      </c>
      <c r="Q1306" t="s">
        <v>185</v>
      </c>
    </row>
    <row r="1307" spans="1:151" x14ac:dyDescent="0.2">
      <c r="A1307">
        <v>33544</v>
      </c>
      <c r="B1307" t="s">
        <v>8933</v>
      </c>
      <c r="C1307" t="s">
        <v>8934</v>
      </c>
      <c r="D1307" t="s">
        <v>7069</v>
      </c>
      <c r="E1307" t="s">
        <v>8935</v>
      </c>
      <c r="F1307" t="s">
        <v>171</v>
      </c>
      <c r="G1307" t="s">
        <v>172</v>
      </c>
      <c r="H1307" s="1">
        <v>37128</v>
      </c>
      <c r="I1307" t="s">
        <v>221</v>
      </c>
      <c r="K1307" t="s">
        <v>5732</v>
      </c>
      <c r="L1307" t="s">
        <v>5733</v>
      </c>
      <c r="M1307" t="s">
        <v>205</v>
      </c>
      <c r="N1307">
        <v>2020</v>
      </c>
      <c r="O1307" t="s">
        <v>455</v>
      </c>
      <c r="P1307" t="s">
        <v>178</v>
      </c>
      <c r="Q1307" t="s">
        <v>172</v>
      </c>
      <c r="S1307">
        <v>31607292</v>
      </c>
      <c r="T1307" t="s">
        <v>196</v>
      </c>
      <c r="W1307" t="s">
        <v>8936</v>
      </c>
      <c r="X1307">
        <v>7187107457</v>
      </c>
      <c r="Y1307" t="s">
        <v>186</v>
      </c>
      <c r="Z1307" t="s">
        <v>282</v>
      </c>
      <c r="AA1307">
        <v>2023</v>
      </c>
      <c r="AB1307">
        <v>2023</v>
      </c>
      <c r="AC1307" t="s">
        <v>1308</v>
      </c>
      <c r="AD1307" t="s">
        <v>172</v>
      </c>
      <c r="AS1307">
        <v>3.43</v>
      </c>
      <c r="AT1307" t="s">
        <v>188</v>
      </c>
      <c r="AU1307" t="s">
        <v>189</v>
      </c>
      <c r="AV1307" t="s">
        <v>190</v>
      </c>
      <c r="AW1307" t="s">
        <v>294</v>
      </c>
      <c r="BM1307" t="s">
        <v>8937</v>
      </c>
      <c r="BN1307" t="s">
        <v>193</v>
      </c>
      <c r="BP1307" t="s">
        <v>194</v>
      </c>
      <c r="BQ1307" t="s">
        <v>195</v>
      </c>
      <c r="BS1307">
        <v>14627</v>
      </c>
      <c r="BT1307" t="s">
        <v>196</v>
      </c>
      <c r="BU1307">
        <v>5164502750</v>
      </c>
      <c r="BZ1307" t="s">
        <v>8938</v>
      </c>
      <c r="CC1307" t="s">
        <v>8939</v>
      </c>
      <c r="CD1307" t="s">
        <v>195</v>
      </c>
      <c r="CF1307">
        <v>115507328</v>
      </c>
      <c r="CG1307" t="s">
        <v>196</v>
      </c>
      <c r="CH1307">
        <v>5165009946</v>
      </c>
      <c r="CM1307" t="s">
        <v>8940</v>
      </c>
      <c r="CP1307" t="s">
        <v>194</v>
      </c>
      <c r="CQ1307" t="s">
        <v>195</v>
      </c>
      <c r="CS1307">
        <v>14627</v>
      </c>
      <c r="CT1307" t="s">
        <v>196</v>
      </c>
      <c r="CU1307">
        <v>5164502750</v>
      </c>
      <c r="DZ1307" t="s">
        <v>8941</v>
      </c>
      <c r="EC1307" t="s">
        <v>8939</v>
      </c>
      <c r="ED1307" t="s">
        <v>195</v>
      </c>
      <c r="EF1307">
        <v>115502127</v>
      </c>
      <c r="EG1307" t="s">
        <v>196</v>
      </c>
      <c r="EH1307">
        <v>5165009946</v>
      </c>
      <c r="EM1307" t="s">
        <v>8938</v>
      </c>
      <c r="EP1307" t="s">
        <v>8939</v>
      </c>
      <c r="EQ1307" t="s">
        <v>195</v>
      </c>
      <c r="ES1307">
        <v>115507328</v>
      </c>
      <c r="ET1307" t="s">
        <v>196</v>
      </c>
      <c r="EU1307">
        <v>5165009946</v>
      </c>
    </row>
    <row r="1308" spans="1:151" x14ac:dyDescent="0.2">
      <c r="A1308">
        <v>45730</v>
      </c>
      <c r="B1308" t="s">
        <v>2046</v>
      </c>
      <c r="C1308" t="s">
        <v>8942</v>
      </c>
      <c r="D1308" t="s">
        <v>169</v>
      </c>
      <c r="E1308" t="s">
        <v>8943</v>
      </c>
      <c r="F1308" t="s">
        <v>171</v>
      </c>
      <c r="G1308" t="str">
        <f>"0"</f>
        <v>0</v>
      </c>
      <c r="H1308" s="1">
        <v>38387</v>
      </c>
      <c r="I1308" t="s">
        <v>173</v>
      </c>
      <c r="K1308" t="s">
        <v>1304</v>
      </c>
      <c r="L1308" t="s">
        <v>633</v>
      </c>
      <c r="M1308" t="s">
        <v>224</v>
      </c>
      <c r="N1308">
        <v>2025</v>
      </c>
      <c r="O1308" t="s">
        <v>528</v>
      </c>
      <c r="P1308" t="s">
        <v>363</v>
      </c>
      <c r="Q1308" t="s">
        <v>172</v>
      </c>
      <c r="R1308" t="s">
        <v>510</v>
      </c>
      <c r="S1308">
        <v>32580174</v>
      </c>
      <c r="BM1308" t="s">
        <v>2635</v>
      </c>
    </row>
    <row r="1309" spans="1:151" x14ac:dyDescent="0.2">
      <c r="A1309">
        <v>25540</v>
      </c>
      <c r="B1309" t="s">
        <v>5290</v>
      </c>
      <c r="C1309" t="s">
        <v>8944</v>
      </c>
      <c r="D1309" t="s">
        <v>1394</v>
      </c>
      <c r="E1309" t="s">
        <v>8945</v>
      </c>
      <c r="F1309" t="s">
        <v>171</v>
      </c>
      <c r="G1309" t="s">
        <v>172</v>
      </c>
      <c r="H1309" s="1">
        <v>35783</v>
      </c>
      <c r="I1309" t="s">
        <v>221</v>
      </c>
      <c r="K1309" t="s">
        <v>1552</v>
      </c>
      <c r="L1309" t="s">
        <v>633</v>
      </c>
      <c r="M1309" t="s">
        <v>205</v>
      </c>
      <c r="N1309">
        <v>2018</v>
      </c>
      <c r="O1309" t="s">
        <v>1553</v>
      </c>
      <c r="P1309" t="s">
        <v>178</v>
      </c>
      <c r="Q1309" t="s">
        <v>172</v>
      </c>
      <c r="S1309">
        <v>29944514</v>
      </c>
      <c r="T1309" t="s">
        <v>196</v>
      </c>
      <c r="W1309" t="s">
        <v>8946</v>
      </c>
      <c r="X1309">
        <v>2107094854</v>
      </c>
      <c r="Y1309" t="s">
        <v>186</v>
      </c>
      <c r="Z1309" t="s">
        <v>282</v>
      </c>
      <c r="AA1309">
        <v>2020</v>
      </c>
      <c r="AB1309">
        <v>2020</v>
      </c>
      <c r="AC1309" t="s">
        <v>2179</v>
      </c>
      <c r="AD1309" t="s">
        <v>172</v>
      </c>
      <c r="AS1309">
        <v>2.37</v>
      </c>
      <c r="AT1309" t="s">
        <v>742</v>
      </c>
      <c r="AU1309" t="s">
        <v>189</v>
      </c>
      <c r="AV1309" t="s">
        <v>190</v>
      </c>
      <c r="AW1309" t="s">
        <v>210</v>
      </c>
      <c r="BM1309" t="s">
        <v>8947</v>
      </c>
      <c r="BN1309" t="s">
        <v>193</v>
      </c>
      <c r="BP1309" t="s">
        <v>194</v>
      </c>
      <c r="BQ1309" t="s">
        <v>195</v>
      </c>
      <c r="BS1309">
        <v>14627</v>
      </c>
      <c r="BT1309" t="s">
        <v>196</v>
      </c>
      <c r="BU1309">
        <v>2107305083</v>
      </c>
      <c r="BZ1309" t="s">
        <v>8948</v>
      </c>
      <c r="CC1309" t="s">
        <v>1557</v>
      </c>
      <c r="CD1309" t="s">
        <v>344</v>
      </c>
      <c r="CF1309">
        <v>78210</v>
      </c>
      <c r="CG1309" t="s">
        <v>196</v>
      </c>
      <c r="CH1309">
        <v>2107305083</v>
      </c>
      <c r="CM1309" t="s">
        <v>8949</v>
      </c>
      <c r="CP1309" t="s">
        <v>194</v>
      </c>
      <c r="CQ1309" t="s">
        <v>195</v>
      </c>
      <c r="CS1309">
        <v>14627</v>
      </c>
      <c r="CT1309" t="s">
        <v>196</v>
      </c>
      <c r="CU1309">
        <v>2107305083</v>
      </c>
      <c r="DZ1309" t="s">
        <v>8950</v>
      </c>
      <c r="EC1309" t="s">
        <v>1557</v>
      </c>
      <c r="ED1309" t="s">
        <v>344</v>
      </c>
      <c r="EF1309">
        <v>78242</v>
      </c>
      <c r="EG1309" t="s">
        <v>196</v>
      </c>
      <c r="EH1309">
        <v>2107305083</v>
      </c>
      <c r="EM1309" t="s">
        <v>8948</v>
      </c>
      <c r="EP1309" t="s">
        <v>1557</v>
      </c>
      <c r="EQ1309" t="s">
        <v>344</v>
      </c>
      <c r="ES1309">
        <v>78210</v>
      </c>
      <c r="ET1309" t="s">
        <v>196</v>
      </c>
      <c r="EU1309">
        <v>2107305083</v>
      </c>
    </row>
    <row r="1310" spans="1:151" x14ac:dyDescent="0.2">
      <c r="A1310">
        <v>46503</v>
      </c>
      <c r="B1310" t="s">
        <v>8951</v>
      </c>
      <c r="C1310" t="s">
        <v>8952</v>
      </c>
      <c r="D1310" t="s">
        <v>880</v>
      </c>
      <c r="E1310" t="s">
        <v>8953</v>
      </c>
      <c r="F1310" t="s">
        <v>171</v>
      </c>
      <c r="G1310" t="str">
        <f>"0"</f>
        <v>0</v>
      </c>
      <c r="H1310" s="1">
        <v>38856</v>
      </c>
      <c r="I1310" t="s">
        <v>221</v>
      </c>
      <c r="K1310" t="s">
        <v>1074</v>
      </c>
      <c r="L1310" t="s">
        <v>318</v>
      </c>
      <c r="M1310" t="s">
        <v>176</v>
      </c>
      <c r="N1310">
        <v>2026</v>
      </c>
      <c r="O1310" t="s">
        <v>508</v>
      </c>
      <c r="P1310" t="s">
        <v>509</v>
      </c>
      <c r="Q1310" t="s">
        <v>172</v>
      </c>
      <c r="R1310" t="s">
        <v>510</v>
      </c>
      <c r="S1310">
        <v>32806601</v>
      </c>
      <c r="BM1310" t="s">
        <v>2700</v>
      </c>
    </row>
    <row r="1311" spans="1:151" x14ac:dyDescent="0.2">
      <c r="A1311">
        <v>31153</v>
      </c>
      <c r="B1311" t="s">
        <v>8954</v>
      </c>
      <c r="C1311" t="s">
        <v>8955</v>
      </c>
      <c r="E1311" t="s">
        <v>8956</v>
      </c>
      <c r="F1311" t="s">
        <v>171</v>
      </c>
      <c r="G1311" t="s">
        <v>172</v>
      </c>
      <c r="H1311" s="1">
        <v>36536</v>
      </c>
      <c r="I1311" t="s">
        <v>173</v>
      </c>
      <c r="K1311" t="s">
        <v>867</v>
      </c>
      <c r="M1311" t="s">
        <v>224</v>
      </c>
      <c r="N1311">
        <v>2020</v>
      </c>
      <c r="O1311" t="s">
        <v>362</v>
      </c>
      <c r="P1311" t="s">
        <v>363</v>
      </c>
      <c r="Q1311" t="s">
        <v>172</v>
      </c>
      <c r="S1311">
        <v>31527750</v>
      </c>
      <c r="T1311" t="s">
        <v>7865</v>
      </c>
      <c r="U1311" t="s">
        <v>180</v>
      </c>
      <c r="V1311" s="2">
        <v>45060</v>
      </c>
      <c r="W1311" t="s">
        <v>8957</v>
      </c>
      <c r="X1311">
        <v>5852344654</v>
      </c>
      <c r="Y1311" t="s">
        <v>186</v>
      </c>
      <c r="Z1311" t="s">
        <v>282</v>
      </c>
      <c r="AA1311">
        <v>2023</v>
      </c>
      <c r="AB1311">
        <v>2023</v>
      </c>
      <c r="AC1311" t="s">
        <v>187</v>
      </c>
      <c r="AD1311" t="s">
        <v>172</v>
      </c>
      <c r="AS1311">
        <v>2.41</v>
      </c>
      <c r="AT1311" t="s">
        <v>188</v>
      </c>
      <c r="AU1311" t="s">
        <v>189</v>
      </c>
      <c r="AV1311" t="s">
        <v>190</v>
      </c>
      <c r="AW1311" t="s">
        <v>191</v>
      </c>
      <c r="BM1311" t="s">
        <v>8958</v>
      </c>
      <c r="BN1311" t="s">
        <v>193</v>
      </c>
      <c r="BP1311" t="s">
        <v>194</v>
      </c>
      <c r="BQ1311" t="s">
        <v>195</v>
      </c>
      <c r="BS1311">
        <v>14627</v>
      </c>
      <c r="BT1311" t="s">
        <v>196</v>
      </c>
      <c r="BU1311">
        <v>7036271577</v>
      </c>
      <c r="CM1311" t="s">
        <v>8959</v>
      </c>
      <c r="CP1311" t="s">
        <v>194</v>
      </c>
      <c r="CQ1311" t="s">
        <v>195</v>
      </c>
      <c r="CS1311">
        <v>14627</v>
      </c>
      <c r="CT1311" t="s">
        <v>196</v>
      </c>
      <c r="CU1311">
        <v>5854418239</v>
      </c>
    </row>
    <row r="1312" spans="1:151" x14ac:dyDescent="0.2">
      <c r="A1312">
        <v>23998</v>
      </c>
      <c r="B1312" t="s">
        <v>8960</v>
      </c>
      <c r="C1312" t="s">
        <v>8961</v>
      </c>
      <c r="E1312" t="s">
        <v>8962</v>
      </c>
      <c r="F1312" t="s">
        <v>8963</v>
      </c>
      <c r="H1312" s="1">
        <v>30995</v>
      </c>
      <c r="I1312" t="s">
        <v>173</v>
      </c>
      <c r="K1312" t="s">
        <v>4354</v>
      </c>
      <c r="L1312" t="s">
        <v>8964</v>
      </c>
      <c r="M1312" t="s">
        <v>176</v>
      </c>
      <c r="N1312">
        <v>2018</v>
      </c>
      <c r="O1312" t="s">
        <v>612</v>
      </c>
      <c r="P1312" t="s">
        <v>178</v>
      </c>
      <c r="Q1312" t="s">
        <v>172</v>
      </c>
      <c r="S1312">
        <v>28797005</v>
      </c>
      <c r="T1312" t="s">
        <v>2493</v>
      </c>
      <c r="U1312" t="s">
        <v>180</v>
      </c>
      <c r="V1312" s="2">
        <v>43604</v>
      </c>
      <c r="W1312" t="s">
        <v>8965</v>
      </c>
      <c r="X1312" t="s">
        <v>8966</v>
      </c>
      <c r="Y1312" t="s">
        <v>182</v>
      </c>
      <c r="Z1312" t="s">
        <v>282</v>
      </c>
      <c r="AA1312">
        <v>2019</v>
      </c>
      <c r="AB1312">
        <v>2019</v>
      </c>
      <c r="AC1312" t="s">
        <v>208</v>
      </c>
      <c r="AD1312" t="s">
        <v>185</v>
      </c>
      <c r="AF1312" t="s">
        <v>186</v>
      </c>
      <c r="AG1312" t="s">
        <v>282</v>
      </c>
      <c r="AH1312">
        <v>2019</v>
      </c>
      <c r="AI1312">
        <v>2019</v>
      </c>
      <c r="AJ1312" t="s">
        <v>382</v>
      </c>
      <c r="AK1312" t="s">
        <v>185</v>
      </c>
      <c r="AS1312">
        <v>3.24</v>
      </c>
      <c r="AT1312" t="s">
        <v>188</v>
      </c>
      <c r="AU1312" t="s">
        <v>189</v>
      </c>
      <c r="AV1312" t="s">
        <v>190</v>
      </c>
      <c r="AW1312" t="s">
        <v>191</v>
      </c>
      <c r="BM1312" t="s">
        <v>8967</v>
      </c>
      <c r="BN1312" t="s">
        <v>193</v>
      </c>
      <c r="BP1312" t="s">
        <v>194</v>
      </c>
      <c r="BQ1312" t="s">
        <v>195</v>
      </c>
      <c r="BS1312">
        <v>14627</v>
      </c>
      <c r="BT1312" t="s">
        <v>196</v>
      </c>
      <c r="BU1312">
        <v>5855030889</v>
      </c>
      <c r="CM1312" t="s">
        <v>8968</v>
      </c>
      <c r="CN1312" t="s">
        <v>193</v>
      </c>
      <c r="CP1312" t="s">
        <v>194</v>
      </c>
      <c r="CQ1312" t="s">
        <v>195</v>
      </c>
      <c r="CS1312">
        <v>14627</v>
      </c>
      <c r="CT1312" t="s">
        <v>196</v>
      </c>
      <c r="CU1312">
        <v>5855030889</v>
      </c>
    </row>
    <row r="1313" spans="1:151" x14ac:dyDescent="0.2">
      <c r="A1313">
        <v>23300</v>
      </c>
      <c r="B1313" t="s">
        <v>8960</v>
      </c>
      <c r="C1313" t="s">
        <v>8961</v>
      </c>
      <c r="E1313" t="s">
        <v>8962</v>
      </c>
      <c r="F1313" t="s">
        <v>7586</v>
      </c>
      <c r="H1313" s="1">
        <v>30995</v>
      </c>
      <c r="I1313" t="s">
        <v>173</v>
      </c>
      <c r="K1313" t="s">
        <v>439</v>
      </c>
      <c r="L1313" t="s">
        <v>175</v>
      </c>
      <c r="M1313" t="s">
        <v>224</v>
      </c>
      <c r="N1313">
        <v>2017</v>
      </c>
      <c r="O1313" t="s">
        <v>441</v>
      </c>
      <c r="P1313" t="s">
        <v>178</v>
      </c>
      <c r="Q1313" t="s">
        <v>172</v>
      </c>
      <c r="S1313">
        <v>28797005</v>
      </c>
      <c r="T1313" t="s">
        <v>2493</v>
      </c>
      <c r="U1313" t="s">
        <v>180</v>
      </c>
      <c r="V1313" s="2">
        <v>43604</v>
      </c>
      <c r="W1313" t="s">
        <v>8965</v>
      </c>
      <c r="X1313" t="s">
        <v>8966</v>
      </c>
      <c r="Y1313" t="s">
        <v>182</v>
      </c>
      <c r="Z1313" t="s">
        <v>282</v>
      </c>
      <c r="AA1313">
        <v>2019</v>
      </c>
      <c r="AB1313">
        <v>2019</v>
      </c>
      <c r="AC1313" t="s">
        <v>208</v>
      </c>
      <c r="AD1313" t="s">
        <v>185</v>
      </c>
      <c r="AF1313" t="s">
        <v>186</v>
      </c>
      <c r="AG1313" t="s">
        <v>282</v>
      </c>
      <c r="AH1313">
        <v>2019</v>
      </c>
      <c r="AI1313">
        <v>2019</v>
      </c>
      <c r="AJ1313" t="s">
        <v>382</v>
      </c>
      <c r="AK1313" t="s">
        <v>185</v>
      </c>
      <c r="AS1313">
        <v>3.24</v>
      </c>
      <c r="AT1313" t="s">
        <v>188</v>
      </c>
      <c r="AU1313" t="s">
        <v>189</v>
      </c>
      <c r="AV1313" t="s">
        <v>190</v>
      </c>
      <c r="AW1313" t="s">
        <v>191</v>
      </c>
      <c r="BM1313" t="s">
        <v>8967</v>
      </c>
      <c r="BN1313" t="s">
        <v>193</v>
      </c>
      <c r="BP1313" t="s">
        <v>194</v>
      </c>
      <c r="BQ1313" t="s">
        <v>195</v>
      </c>
      <c r="BS1313">
        <v>14627</v>
      </c>
      <c r="BT1313" t="s">
        <v>196</v>
      </c>
      <c r="BU1313">
        <v>5855030889</v>
      </c>
      <c r="CM1313" t="s">
        <v>8968</v>
      </c>
      <c r="CN1313" t="s">
        <v>193</v>
      </c>
      <c r="CP1313" t="s">
        <v>194</v>
      </c>
      <c r="CQ1313" t="s">
        <v>195</v>
      </c>
      <c r="CS1313">
        <v>14627</v>
      </c>
      <c r="CT1313" t="s">
        <v>196</v>
      </c>
      <c r="CU1313">
        <v>5855030889</v>
      </c>
    </row>
    <row r="1314" spans="1:151" x14ac:dyDescent="0.2">
      <c r="A1314">
        <v>24661</v>
      </c>
      <c r="B1314" t="s">
        <v>8960</v>
      </c>
      <c r="C1314" t="s">
        <v>8961</v>
      </c>
      <c r="E1314" t="s">
        <v>8962</v>
      </c>
      <c r="F1314" t="s">
        <v>171</v>
      </c>
      <c r="H1314" s="1">
        <v>30995</v>
      </c>
      <c r="I1314" t="s">
        <v>173</v>
      </c>
      <c r="K1314" t="s">
        <v>882</v>
      </c>
      <c r="L1314" t="s">
        <v>318</v>
      </c>
      <c r="M1314" t="s">
        <v>255</v>
      </c>
      <c r="N1314" t="s">
        <v>2166</v>
      </c>
      <c r="O1314" t="s">
        <v>5927</v>
      </c>
      <c r="P1314" t="s">
        <v>178</v>
      </c>
      <c r="Q1314" t="s">
        <v>172</v>
      </c>
      <c r="S1314">
        <v>28797005</v>
      </c>
      <c r="T1314" t="s">
        <v>2493</v>
      </c>
      <c r="U1314" t="s">
        <v>180</v>
      </c>
      <c r="V1314" s="2">
        <v>43604</v>
      </c>
      <c r="W1314" t="s">
        <v>8965</v>
      </c>
      <c r="X1314" t="s">
        <v>8966</v>
      </c>
      <c r="Y1314" t="s">
        <v>182</v>
      </c>
      <c r="Z1314" t="s">
        <v>282</v>
      </c>
      <c r="AA1314">
        <v>2019</v>
      </c>
      <c r="AB1314">
        <v>2019</v>
      </c>
      <c r="AC1314" t="s">
        <v>208</v>
      </c>
      <c r="AD1314" t="s">
        <v>185</v>
      </c>
      <c r="AF1314" t="s">
        <v>186</v>
      </c>
      <c r="AG1314" t="s">
        <v>282</v>
      </c>
      <c r="AH1314">
        <v>2019</v>
      </c>
      <c r="AI1314">
        <v>2019</v>
      </c>
      <c r="AJ1314" t="s">
        <v>382</v>
      </c>
      <c r="AK1314" t="s">
        <v>185</v>
      </c>
      <c r="AS1314">
        <v>3.24</v>
      </c>
      <c r="AT1314" t="s">
        <v>188</v>
      </c>
      <c r="AU1314" t="s">
        <v>189</v>
      </c>
      <c r="AV1314" t="s">
        <v>190</v>
      </c>
      <c r="AW1314" t="s">
        <v>191</v>
      </c>
      <c r="BM1314" t="s">
        <v>8967</v>
      </c>
      <c r="BN1314" t="s">
        <v>193</v>
      </c>
      <c r="BP1314" t="s">
        <v>194</v>
      </c>
      <c r="BQ1314" t="s">
        <v>195</v>
      </c>
      <c r="BS1314">
        <v>14627</v>
      </c>
      <c r="BT1314" t="s">
        <v>196</v>
      </c>
      <c r="BU1314">
        <v>5855030889</v>
      </c>
      <c r="CM1314" t="s">
        <v>8968</v>
      </c>
      <c r="CN1314" t="s">
        <v>193</v>
      </c>
      <c r="CP1314" t="s">
        <v>194</v>
      </c>
      <c r="CQ1314" t="s">
        <v>195</v>
      </c>
      <c r="CS1314">
        <v>14627</v>
      </c>
      <c r="CT1314" t="s">
        <v>196</v>
      </c>
      <c r="CU1314">
        <v>5855030889</v>
      </c>
    </row>
    <row r="1315" spans="1:151" x14ac:dyDescent="0.2">
      <c r="A1315">
        <v>27303</v>
      </c>
      <c r="B1315" t="s">
        <v>8969</v>
      </c>
      <c r="C1315" t="s">
        <v>8970</v>
      </c>
      <c r="D1315" t="s">
        <v>8971</v>
      </c>
      <c r="E1315" t="s">
        <v>8972</v>
      </c>
      <c r="F1315" t="s">
        <v>1502</v>
      </c>
      <c r="G1315" t="s">
        <v>172</v>
      </c>
      <c r="H1315" s="1">
        <v>36134</v>
      </c>
      <c r="I1315" t="s">
        <v>173</v>
      </c>
      <c r="K1315" t="s">
        <v>1278</v>
      </c>
      <c r="L1315" t="s">
        <v>1503</v>
      </c>
      <c r="M1315" t="s">
        <v>306</v>
      </c>
      <c r="N1315">
        <v>2019</v>
      </c>
      <c r="O1315" t="s">
        <v>534</v>
      </c>
      <c r="P1315" t="s">
        <v>178</v>
      </c>
      <c r="Q1315" t="s">
        <v>172</v>
      </c>
      <c r="S1315">
        <v>30798762</v>
      </c>
      <c r="T1315" t="s">
        <v>6515</v>
      </c>
      <c r="U1315" t="s">
        <v>424</v>
      </c>
      <c r="Y1315" t="str">
        <f>"01AS"</f>
        <v>01AS</v>
      </c>
      <c r="Z1315" t="s">
        <v>227</v>
      </c>
      <c r="AA1315" t="s">
        <v>320</v>
      </c>
      <c r="AB1315" t="s">
        <v>321</v>
      </c>
      <c r="AC1315" t="s">
        <v>1451</v>
      </c>
      <c r="AD1315" t="s">
        <v>185</v>
      </c>
      <c r="AE1315" t="s">
        <v>1236</v>
      </c>
      <c r="AS1315">
        <v>3.49</v>
      </c>
      <c r="AU1315" t="s">
        <v>235</v>
      </c>
      <c r="AV1315" t="s">
        <v>236</v>
      </c>
      <c r="AW1315" t="s">
        <v>430</v>
      </c>
      <c r="BM1315" t="s">
        <v>8973</v>
      </c>
      <c r="BN1315" t="s">
        <v>239</v>
      </c>
      <c r="BO1315" t="str">
        <f>"091650"</f>
        <v>091650</v>
      </c>
      <c r="BP1315" t="s">
        <v>241</v>
      </c>
      <c r="BQ1315" t="s">
        <v>195</v>
      </c>
      <c r="BS1315">
        <v>14627</v>
      </c>
      <c r="CA1315" t="s">
        <v>8974</v>
      </c>
      <c r="CD1315" t="s">
        <v>195</v>
      </c>
      <c r="CM1315" t="s">
        <v>8975</v>
      </c>
      <c r="CN1315" t="s">
        <v>8974</v>
      </c>
      <c r="CO1315" t="str">
        <f>"091650"</f>
        <v>091650</v>
      </c>
      <c r="CP1315" t="s">
        <v>8976</v>
      </c>
      <c r="CQ1315" t="s">
        <v>4882</v>
      </c>
      <c r="CS1315" t="str">
        <f>"091650"</f>
        <v>091650</v>
      </c>
      <c r="CT1315" t="s">
        <v>6515</v>
      </c>
      <c r="CU1315" t="s">
        <v>8977</v>
      </c>
    </row>
    <row r="1316" spans="1:151" x14ac:dyDescent="0.2">
      <c r="A1316">
        <v>38368</v>
      </c>
      <c r="B1316" t="s">
        <v>5352</v>
      </c>
      <c r="C1316" t="s">
        <v>8978</v>
      </c>
      <c r="D1316" t="s">
        <v>8979</v>
      </c>
      <c r="E1316" t="s">
        <v>8980</v>
      </c>
      <c r="F1316" t="s">
        <v>171</v>
      </c>
      <c r="G1316" t="str">
        <f>"0"</f>
        <v>0</v>
      </c>
      <c r="H1316" s="1">
        <v>37427</v>
      </c>
      <c r="I1316" t="s">
        <v>221</v>
      </c>
      <c r="K1316" t="s">
        <v>726</v>
      </c>
      <c r="L1316" t="s">
        <v>727</v>
      </c>
      <c r="M1316" t="s">
        <v>224</v>
      </c>
      <c r="N1316">
        <v>2023</v>
      </c>
      <c r="O1316" t="s">
        <v>597</v>
      </c>
      <c r="P1316" t="s">
        <v>178</v>
      </c>
      <c r="Q1316" t="s">
        <v>172</v>
      </c>
      <c r="S1316">
        <v>31745154</v>
      </c>
      <c r="T1316" t="s">
        <v>226</v>
      </c>
      <c r="Y1316" t="str">
        <f>"03WSE"</f>
        <v>03WSE</v>
      </c>
      <c r="Z1316" t="s">
        <v>4693</v>
      </c>
      <c r="AA1316" t="s">
        <v>259</v>
      </c>
      <c r="AB1316" t="s">
        <v>260</v>
      </c>
      <c r="AC1316" t="s">
        <v>8981</v>
      </c>
      <c r="AD1316" t="s">
        <v>185</v>
      </c>
      <c r="AS1316">
        <v>4</v>
      </c>
      <c r="AU1316" t="s">
        <v>472</v>
      </c>
      <c r="AV1316" t="s">
        <v>473</v>
      </c>
      <c r="AW1316" t="s">
        <v>264</v>
      </c>
      <c r="BO1316" t="s">
        <v>8982</v>
      </c>
      <c r="BQ1316" t="s">
        <v>195</v>
      </c>
      <c r="BZ1316" t="s">
        <v>266</v>
      </c>
      <c r="CB1316" t="s">
        <v>267</v>
      </c>
      <c r="CD1316" t="s">
        <v>195</v>
      </c>
      <c r="CF1316">
        <v>14627</v>
      </c>
      <c r="CG1316" t="s">
        <v>244</v>
      </c>
      <c r="CM1316" t="s">
        <v>8983</v>
      </c>
      <c r="CO1316" t="s">
        <v>8982</v>
      </c>
      <c r="CP1316" t="s">
        <v>8984</v>
      </c>
      <c r="CQ1316" t="s">
        <v>2276</v>
      </c>
      <c r="CS1316" t="s">
        <v>8985</v>
      </c>
      <c r="CT1316" t="s">
        <v>244</v>
      </c>
      <c r="CU1316" t="s">
        <v>8986</v>
      </c>
    </row>
    <row r="1317" spans="1:151" x14ac:dyDescent="0.2">
      <c r="A1317">
        <v>19745</v>
      </c>
      <c r="B1317" t="s">
        <v>8987</v>
      </c>
      <c r="C1317" t="s">
        <v>8988</v>
      </c>
      <c r="E1317" t="s">
        <v>8989</v>
      </c>
      <c r="F1317" t="s">
        <v>171</v>
      </c>
      <c r="G1317" t="s">
        <v>172</v>
      </c>
      <c r="H1317" s="1">
        <v>34998</v>
      </c>
      <c r="I1317" t="s">
        <v>221</v>
      </c>
      <c r="K1317" t="s">
        <v>3651</v>
      </c>
      <c r="M1317" t="s">
        <v>176</v>
      </c>
      <c r="N1317">
        <v>2017</v>
      </c>
      <c r="O1317" t="s">
        <v>177</v>
      </c>
      <c r="P1317" t="s">
        <v>363</v>
      </c>
      <c r="Q1317" t="s">
        <v>172</v>
      </c>
      <c r="S1317">
        <v>28785712</v>
      </c>
      <c r="T1317" t="s">
        <v>1941</v>
      </c>
      <c r="U1317" t="s">
        <v>337</v>
      </c>
      <c r="W1317" t="s">
        <v>8990</v>
      </c>
      <c r="X1317">
        <v>2027465993</v>
      </c>
      <c r="Y1317" t="s">
        <v>182</v>
      </c>
      <c r="Z1317" t="s">
        <v>183</v>
      </c>
      <c r="AA1317">
        <v>2018</v>
      </c>
      <c r="AB1317">
        <v>2018</v>
      </c>
      <c r="AC1317" t="s">
        <v>752</v>
      </c>
      <c r="AD1317" t="s">
        <v>185</v>
      </c>
      <c r="AS1317">
        <v>2.75</v>
      </c>
      <c r="AT1317" t="s">
        <v>188</v>
      </c>
      <c r="AU1317" t="s">
        <v>189</v>
      </c>
      <c r="AV1317" t="s">
        <v>190</v>
      </c>
      <c r="AW1317" t="s">
        <v>715</v>
      </c>
      <c r="BM1317" t="s">
        <v>4921</v>
      </c>
      <c r="BN1317" t="s">
        <v>8991</v>
      </c>
      <c r="BP1317" t="s">
        <v>194</v>
      </c>
      <c r="BQ1317" t="s">
        <v>195</v>
      </c>
      <c r="BS1317">
        <v>14627451</v>
      </c>
      <c r="BT1317" t="s">
        <v>196</v>
      </c>
      <c r="BU1317">
        <v>2022866046</v>
      </c>
      <c r="BZ1317" t="s">
        <v>8992</v>
      </c>
      <c r="CC1317" t="s">
        <v>6758</v>
      </c>
      <c r="CD1317" t="s">
        <v>849</v>
      </c>
      <c r="CF1317">
        <v>20902</v>
      </c>
      <c r="CG1317" t="s">
        <v>196</v>
      </c>
      <c r="CH1317">
        <v>3015381784</v>
      </c>
      <c r="CM1317" t="s">
        <v>8993</v>
      </c>
      <c r="CN1317" t="s">
        <v>487</v>
      </c>
      <c r="CP1317" t="s">
        <v>194</v>
      </c>
      <c r="CQ1317" t="s">
        <v>195</v>
      </c>
      <c r="CS1317">
        <v>14627</v>
      </c>
      <c r="CT1317" t="s">
        <v>196</v>
      </c>
      <c r="CU1317">
        <v>2022866046</v>
      </c>
      <c r="EM1317" t="s">
        <v>8992</v>
      </c>
      <c r="EP1317" t="s">
        <v>6758</v>
      </c>
      <c r="EQ1317" t="s">
        <v>849</v>
      </c>
      <c r="ES1317">
        <v>20902</v>
      </c>
      <c r="ET1317" t="s">
        <v>196</v>
      </c>
      <c r="EU1317">
        <v>3015381784</v>
      </c>
    </row>
    <row r="1318" spans="1:151" x14ac:dyDescent="0.2">
      <c r="A1318">
        <v>23358</v>
      </c>
      <c r="B1318" t="s">
        <v>8994</v>
      </c>
      <c r="C1318" t="s">
        <v>8995</v>
      </c>
      <c r="E1318" t="s">
        <v>8996</v>
      </c>
      <c r="F1318" t="s">
        <v>8997</v>
      </c>
      <c r="G1318" t="s">
        <v>172</v>
      </c>
      <c r="H1318" s="1">
        <v>35964</v>
      </c>
      <c r="I1318" t="s">
        <v>221</v>
      </c>
      <c r="K1318" t="s">
        <v>1078</v>
      </c>
      <c r="L1318" t="s">
        <v>8998</v>
      </c>
      <c r="M1318" t="s">
        <v>224</v>
      </c>
      <c r="N1318">
        <v>2017</v>
      </c>
      <c r="O1318" t="s">
        <v>441</v>
      </c>
      <c r="P1318" t="s">
        <v>178</v>
      </c>
      <c r="Q1318" t="s">
        <v>172</v>
      </c>
      <c r="S1318">
        <v>29942275</v>
      </c>
      <c r="T1318" t="s">
        <v>179</v>
      </c>
      <c r="U1318" t="s">
        <v>180</v>
      </c>
      <c r="V1318" s="2">
        <v>43968</v>
      </c>
      <c r="W1318" t="s">
        <v>8999</v>
      </c>
      <c r="X1318" t="s">
        <v>9000</v>
      </c>
      <c r="Y1318" t="s">
        <v>186</v>
      </c>
      <c r="Z1318" t="s">
        <v>183</v>
      </c>
      <c r="AA1318">
        <v>2020</v>
      </c>
      <c r="AB1318">
        <v>2020</v>
      </c>
      <c r="AC1318" t="s">
        <v>5806</v>
      </c>
      <c r="AD1318" t="s">
        <v>185</v>
      </c>
      <c r="AF1318" t="s">
        <v>186</v>
      </c>
      <c r="AG1318" t="s">
        <v>282</v>
      </c>
      <c r="AH1318">
        <v>2020</v>
      </c>
      <c r="AI1318">
        <v>2020</v>
      </c>
      <c r="AJ1318" t="s">
        <v>932</v>
      </c>
      <c r="AK1318" t="s">
        <v>185</v>
      </c>
      <c r="AS1318">
        <v>3.88</v>
      </c>
      <c r="AT1318" t="s">
        <v>188</v>
      </c>
      <c r="AU1318" t="s">
        <v>189</v>
      </c>
      <c r="AV1318" t="s">
        <v>190</v>
      </c>
      <c r="AW1318" t="s">
        <v>191</v>
      </c>
      <c r="BM1318" t="s">
        <v>9001</v>
      </c>
      <c r="BN1318" t="s">
        <v>193</v>
      </c>
      <c r="BP1318" t="s">
        <v>194</v>
      </c>
      <c r="BQ1318" t="s">
        <v>195</v>
      </c>
      <c r="BS1318">
        <v>14627</v>
      </c>
      <c r="BT1318" t="s">
        <v>196</v>
      </c>
      <c r="BU1318">
        <v>2762528038</v>
      </c>
      <c r="CM1318" t="s">
        <v>9002</v>
      </c>
      <c r="CP1318" t="s">
        <v>194</v>
      </c>
      <c r="CQ1318" t="s">
        <v>195</v>
      </c>
      <c r="CS1318">
        <v>14627</v>
      </c>
      <c r="CT1318" t="s">
        <v>196</v>
      </c>
      <c r="CU1318">
        <v>2762528038</v>
      </c>
    </row>
    <row r="1319" spans="1:151" x14ac:dyDescent="0.2">
      <c r="A1319">
        <v>24813</v>
      </c>
      <c r="B1319" t="s">
        <v>9003</v>
      </c>
      <c r="C1319" t="s">
        <v>8995</v>
      </c>
      <c r="E1319" t="s">
        <v>9004</v>
      </c>
      <c r="F1319" s="2">
        <v>43111</v>
      </c>
      <c r="G1319" t="s">
        <v>172</v>
      </c>
      <c r="H1319" s="1">
        <v>36392</v>
      </c>
      <c r="I1319" t="s">
        <v>221</v>
      </c>
      <c r="K1319" t="s">
        <v>174</v>
      </c>
      <c r="L1319" t="s">
        <v>175</v>
      </c>
      <c r="M1319" t="s">
        <v>224</v>
      </c>
      <c r="N1319">
        <v>2018</v>
      </c>
      <c r="O1319" t="s">
        <v>354</v>
      </c>
      <c r="P1319" t="s">
        <v>363</v>
      </c>
      <c r="Q1319" t="s">
        <v>172</v>
      </c>
      <c r="S1319">
        <v>30611641</v>
      </c>
      <c r="T1319" t="s">
        <v>179</v>
      </c>
      <c r="U1319" t="s">
        <v>180</v>
      </c>
      <c r="V1319" s="2">
        <v>44332</v>
      </c>
      <c r="W1319" t="s">
        <v>9005</v>
      </c>
      <c r="X1319">
        <v>5854851115</v>
      </c>
      <c r="Y1319" t="s">
        <v>186</v>
      </c>
      <c r="Z1319" t="s">
        <v>282</v>
      </c>
      <c r="AA1319">
        <v>2021</v>
      </c>
      <c r="AB1319">
        <v>2021</v>
      </c>
      <c r="AC1319" t="s">
        <v>886</v>
      </c>
      <c r="AD1319" t="s">
        <v>172</v>
      </c>
      <c r="AS1319">
        <v>3.34</v>
      </c>
      <c r="AT1319" t="s">
        <v>188</v>
      </c>
      <c r="AU1319" t="s">
        <v>189</v>
      </c>
      <c r="AV1319" t="s">
        <v>190</v>
      </c>
      <c r="AW1319" t="s">
        <v>191</v>
      </c>
      <c r="BM1319" t="s">
        <v>9006</v>
      </c>
      <c r="BN1319" t="s">
        <v>193</v>
      </c>
      <c r="BP1319" t="s">
        <v>194</v>
      </c>
      <c r="BQ1319" t="s">
        <v>195</v>
      </c>
      <c r="BS1319">
        <v>14627</v>
      </c>
      <c r="BT1319" t="s">
        <v>196</v>
      </c>
      <c r="BU1319">
        <v>5852036922</v>
      </c>
      <c r="CM1319" t="s">
        <v>9007</v>
      </c>
      <c r="CP1319" t="s">
        <v>194</v>
      </c>
      <c r="CQ1319" t="s">
        <v>195</v>
      </c>
      <c r="CS1319">
        <v>14627</v>
      </c>
      <c r="CT1319" t="s">
        <v>196</v>
      </c>
      <c r="CU1319">
        <v>5852036922</v>
      </c>
    </row>
    <row r="1320" spans="1:151" x14ac:dyDescent="0.2">
      <c r="A1320">
        <v>46573</v>
      </c>
      <c r="B1320" t="s">
        <v>9008</v>
      </c>
      <c r="C1320" t="s">
        <v>9009</v>
      </c>
      <c r="D1320" t="s">
        <v>940</v>
      </c>
      <c r="E1320" t="s">
        <v>1213</v>
      </c>
      <c r="F1320" t="s">
        <v>171</v>
      </c>
      <c r="G1320" t="str">
        <f>"0"</f>
        <v>0</v>
      </c>
      <c r="H1320" s="1">
        <v>36398</v>
      </c>
      <c r="I1320" t="s">
        <v>221</v>
      </c>
      <c r="K1320" t="s">
        <v>2085</v>
      </c>
      <c r="L1320" t="s">
        <v>9010</v>
      </c>
      <c r="M1320" t="s">
        <v>224</v>
      </c>
      <c r="N1320">
        <v>2025</v>
      </c>
      <c r="O1320" t="s">
        <v>528</v>
      </c>
      <c r="P1320" t="s">
        <v>178</v>
      </c>
      <c r="Q1320" t="s">
        <v>172</v>
      </c>
      <c r="R1320" t="s">
        <v>510</v>
      </c>
      <c r="S1320">
        <v>30701571</v>
      </c>
      <c r="BM1320" t="s">
        <v>9011</v>
      </c>
    </row>
    <row r="1321" spans="1:151" x14ac:dyDescent="0.2">
      <c r="A1321">
        <v>42058</v>
      </c>
      <c r="B1321" t="s">
        <v>9012</v>
      </c>
      <c r="C1321" t="s">
        <v>9013</v>
      </c>
      <c r="E1321" t="s">
        <v>9014</v>
      </c>
      <c r="F1321" t="s">
        <v>171</v>
      </c>
      <c r="G1321" t="str">
        <f>"0"</f>
        <v>0</v>
      </c>
      <c r="H1321" s="1">
        <v>37794</v>
      </c>
      <c r="I1321" t="s">
        <v>221</v>
      </c>
      <c r="K1321" t="s">
        <v>1046</v>
      </c>
      <c r="L1321" t="s">
        <v>1047</v>
      </c>
      <c r="M1321" t="s">
        <v>306</v>
      </c>
      <c r="N1321">
        <v>2024</v>
      </c>
      <c r="O1321" t="s">
        <v>710</v>
      </c>
      <c r="P1321" t="s">
        <v>178</v>
      </c>
      <c r="Q1321" t="s">
        <v>172</v>
      </c>
      <c r="S1321">
        <v>32054378</v>
      </c>
      <c r="T1321" t="s">
        <v>226</v>
      </c>
      <c r="Y1321" t="str">
        <f>"01AS"</f>
        <v>01AS</v>
      </c>
      <c r="Z1321" t="s">
        <v>227</v>
      </c>
      <c r="AA1321" t="s">
        <v>320</v>
      </c>
      <c r="AB1321" t="s">
        <v>321</v>
      </c>
      <c r="AC1321" t="s">
        <v>656</v>
      </c>
      <c r="AD1321" t="s">
        <v>185</v>
      </c>
      <c r="AS1321">
        <v>2.83</v>
      </c>
      <c r="AU1321" t="s">
        <v>235</v>
      </c>
      <c r="AV1321" t="s">
        <v>236</v>
      </c>
      <c r="AW1321" t="s">
        <v>210</v>
      </c>
      <c r="BO1321" t="s">
        <v>9015</v>
      </c>
      <c r="BQ1321" t="s">
        <v>195</v>
      </c>
      <c r="CD1321" t="s">
        <v>195</v>
      </c>
      <c r="CM1321" t="s">
        <v>9016</v>
      </c>
      <c r="CO1321" t="s">
        <v>9015</v>
      </c>
      <c r="CP1321" t="s">
        <v>1053</v>
      </c>
      <c r="CQ1321" t="s">
        <v>247</v>
      </c>
      <c r="CS1321" t="s">
        <v>9017</v>
      </c>
      <c r="CT1321" t="s">
        <v>244</v>
      </c>
      <c r="CU1321" t="s">
        <v>9018</v>
      </c>
    </row>
    <row r="1322" spans="1:151" x14ac:dyDescent="0.2">
      <c r="A1322">
        <v>37895</v>
      </c>
      <c r="B1322" t="s">
        <v>3065</v>
      </c>
      <c r="C1322" t="s">
        <v>9019</v>
      </c>
      <c r="D1322" t="s">
        <v>2127</v>
      </c>
      <c r="E1322" t="s">
        <v>9020</v>
      </c>
      <c r="F1322" t="s">
        <v>171</v>
      </c>
      <c r="G1322" t="str">
        <f>"0"</f>
        <v>0</v>
      </c>
      <c r="H1322" s="1">
        <v>37313</v>
      </c>
      <c r="I1322" t="s">
        <v>221</v>
      </c>
      <c r="K1322" t="s">
        <v>6934</v>
      </c>
      <c r="L1322" t="s">
        <v>6935</v>
      </c>
      <c r="M1322" t="s">
        <v>176</v>
      </c>
      <c r="N1322">
        <v>2023</v>
      </c>
      <c r="O1322" t="s">
        <v>1048</v>
      </c>
      <c r="P1322" t="s">
        <v>178</v>
      </c>
      <c r="Q1322" t="s">
        <v>172</v>
      </c>
      <c r="S1322">
        <v>31782586</v>
      </c>
      <c r="T1322" t="s">
        <v>226</v>
      </c>
      <c r="Y1322" t="str">
        <f>"01AS"</f>
        <v>01AS</v>
      </c>
      <c r="Z1322" t="s">
        <v>499</v>
      </c>
      <c r="AA1322" t="s">
        <v>320</v>
      </c>
      <c r="AB1322" t="s">
        <v>321</v>
      </c>
      <c r="AC1322" t="s">
        <v>2129</v>
      </c>
      <c r="AD1322" t="s">
        <v>185</v>
      </c>
      <c r="AF1322" t="s">
        <v>426</v>
      </c>
      <c r="AG1322" t="s">
        <v>729</v>
      </c>
      <c r="AJ1322" t="s">
        <v>4851</v>
      </c>
      <c r="AK1322" t="s">
        <v>185</v>
      </c>
      <c r="AM1322" t="s">
        <v>232</v>
      </c>
      <c r="AS1322">
        <v>3.85</v>
      </c>
      <c r="AU1322" t="s">
        <v>235</v>
      </c>
      <c r="AV1322" t="s">
        <v>236</v>
      </c>
      <c r="AW1322" t="s">
        <v>264</v>
      </c>
      <c r="BM1322" t="s">
        <v>3696</v>
      </c>
      <c r="BN1322" t="s">
        <v>239</v>
      </c>
      <c r="BO1322" t="s">
        <v>9021</v>
      </c>
      <c r="BP1322" t="s">
        <v>241</v>
      </c>
      <c r="BQ1322" t="s">
        <v>195</v>
      </c>
      <c r="BS1322">
        <v>14627</v>
      </c>
      <c r="CD1322" t="s">
        <v>195</v>
      </c>
      <c r="CM1322" t="s">
        <v>9022</v>
      </c>
      <c r="CO1322" t="s">
        <v>9021</v>
      </c>
      <c r="CP1322" t="s">
        <v>9023</v>
      </c>
      <c r="CQ1322" t="s">
        <v>4463</v>
      </c>
      <c r="CS1322" t="str">
        <f>"06854-2302"</f>
        <v>06854-2302</v>
      </c>
      <c r="CT1322" t="s">
        <v>244</v>
      </c>
      <c r="CU1322" t="s">
        <v>9024</v>
      </c>
    </row>
    <row r="1323" spans="1:151" x14ac:dyDescent="0.2">
      <c r="A1323">
        <v>45150</v>
      </c>
      <c r="B1323" t="s">
        <v>9025</v>
      </c>
      <c r="C1323" t="s">
        <v>9026</v>
      </c>
      <c r="D1323" t="s">
        <v>9027</v>
      </c>
      <c r="E1323" t="s">
        <v>9028</v>
      </c>
      <c r="F1323" t="s">
        <v>7212</v>
      </c>
      <c r="G1323" t="str">
        <f>"0"</f>
        <v>0</v>
      </c>
      <c r="H1323" s="1">
        <v>38011</v>
      </c>
      <c r="I1323" t="s">
        <v>173</v>
      </c>
      <c r="K1323" t="s">
        <v>304</v>
      </c>
      <c r="L1323" t="s">
        <v>305</v>
      </c>
      <c r="M1323" t="s">
        <v>176</v>
      </c>
      <c r="N1323">
        <v>2025</v>
      </c>
      <c r="O1323" t="s">
        <v>677</v>
      </c>
      <c r="P1323" t="s">
        <v>178</v>
      </c>
      <c r="Q1323" t="s">
        <v>172</v>
      </c>
      <c r="S1323">
        <v>32240085</v>
      </c>
      <c r="T1323" t="s">
        <v>226</v>
      </c>
      <c r="Y1323" t="str">
        <f>"01AS"</f>
        <v>01AS</v>
      </c>
      <c r="Z1323" t="s">
        <v>499</v>
      </c>
      <c r="AA1323" t="s">
        <v>320</v>
      </c>
      <c r="AB1323" t="s">
        <v>321</v>
      </c>
      <c r="AC1323" t="s">
        <v>1334</v>
      </c>
      <c r="AD1323" t="s">
        <v>185</v>
      </c>
      <c r="AM1323" t="s">
        <v>730</v>
      </c>
      <c r="AS1323">
        <v>3.23</v>
      </c>
      <c r="AU1323" t="s">
        <v>472</v>
      </c>
      <c r="AV1323" t="s">
        <v>473</v>
      </c>
      <c r="AW1323" t="s">
        <v>264</v>
      </c>
      <c r="BM1323" t="s">
        <v>9029</v>
      </c>
      <c r="BN1323" t="s">
        <v>239</v>
      </c>
      <c r="BO1323" t="s">
        <v>9030</v>
      </c>
      <c r="BP1323" t="s">
        <v>241</v>
      </c>
      <c r="BQ1323" t="s">
        <v>195</v>
      </c>
      <c r="BS1323">
        <v>14627</v>
      </c>
      <c r="CD1323" t="s">
        <v>195</v>
      </c>
      <c r="CM1323" t="s">
        <v>9031</v>
      </c>
      <c r="CO1323" t="s">
        <v>9030</v>
      </c>
      <c r="CP1323" t="s">
        <v>1053</v>
      </c>
      <c r="CQ1323" t="s">
        <v>247</v>
      </c>
      <c r="CS1323" t="s">
        <v>9032</v>
      </c>
      <c r="CT1323" t="s">
        <v>244</v>
      </c>
      <c r="CU1323" t="s">
        <v>9033</v>
      </c>
    </row>
    <row r="1324" spans="1:151" x14ac:dyDescent="0.2">
      <c r="A1324">
        <v>37704</v>
      </c>
      <c r="B1324" t="s">
        <v>9034</v>
      </c>
      <c r="C1324" t="s">
        <v>9035</v>
      </c>
      <c r="D1324" t="s">
        <v>9036</v>
      </c>
      <c r="E1324" t="s">
        <v>9037</v>
      </c>
      <c r="F1324" t="s">
        <v>171</v>
      </c>
      <c r="H1324" s="1">
        <v>37138</v>
      </c>
      <c r="I1324" t="s">
        <v>173</v>
      </c>
      <c r="K1324" t="s">
        <v>9038</v>
      </c>
      <c r="L1324" t="s">
        <v>2177</v>
      </c>
      <c r="M1324" t="s">
        <v>224</v>
      </c>
      <c r="N1324">
        <v>2022</v>
      </c>
      <c r="O1324" t="s">
        <v>468</v>
      </c>
      <c r="P1324" t="s">
        <v>178</v>
      </c>
      <c r="Q1324" t="s">
        <v>172</v>
      </c>
      <c r="S1324">
        <v>31523868</v>
      </c>
      <c r="T1324" t="s">
        <v>226</v>
      </c>
      <c r="Y1324" t="str">
        <f>"04HSEAS"</f>
        <v>04HSEAS</v>
      </c>
      <c r="Z1324" t="s">
        <v>227</v>
      </c>
      <c r="AA1324" t="s">
        <v>321</v>
      </c>
      <c r="AC1324" t="s">
        <v>500</v>
      </c>
      <c r="AD1324" t="s">
        <v>185</v>
      </c>
      <c r="AS1324">
        <v>3.46</v>
      </c>
      <c r="AU1324" t="s">
        <v>235</v>
      </c>
      <c r="AV1324" t="s">
        <v>236</v>
      </c>
      <c r="AW1324" t="s">
        <v>715</v>
      </c>
      <c r="BM1324" t="s">
        <v>9039</v>
      </c>
      <c r="BN1324" t="s">
        <v>239</v>
      </c>
      <c r="BO1324" t="s">
        <v>9040</v>
      </c>
      <c r="BP1324" t="s">
        <v>241</v>
      </c>
      <c r="BQ1324" t="s">
        <v>195</v>
      </c>
      <c r="BS1324">
        <v>14627</v>
      </c>
      <c r="CD1324" t="s">
        <v>195</v>
      </c>
      <c r="CM1324" t="s">
        <v>9041</v>
      </c>
      <c r="CO1324" t="s">
        <v>9040</v>
      </c>
      <c r="CP1324" t="s">
        <v>6243</v>
      </c>
      <c r="CQ1324" t="s">
        <v>735</v>
      </c>
      <c r="CS1324" t="s">
        <v>9042</v>
      </c>
      <c r="CT1324" t="s">
        <v>244</v>
      </c>
      <c r="CU1324" t="s">
        <v>9043</v>
      </c>
    </row>
    <row r="1325" spans="1:151" x14ac:dyDescent="0.2">
      <c r="A1325">
        <v>29701</v>
      </c>
      <c r="B1325" t="s">
        <v>9044</v>
      </c>
      <c r="C1325" t="s">
        <v>9045</v>
      </c>
      <c r="E1325" t="s">
        <v>9046</v>
      </c>
      <c r="F1325" t="s">
        <v>9047</v>
      </c>
      <c r="G1325" t="s">
        <v>172</v>
      </c>
      <c r="H1325" s="1">
        <v>36399</v>
      </c>
      <c r="I1325" t="s">
        <v>221</v>
      </c>
      <c r="K1325" t="s">
        <v>304</v>
      </c>
      <c r="L1325" t="s">
        <v>305</v>
      </c>
      <c r="M1325" t="s">
        <v>176</v>
      </c>
      <c r="N1325">
        <v>2020</v>
      </c>
      <c r="O1325" t="s">
        <v>978</v>
      </c>
      <c r="P1325" t="s">
        <v>979</v>
      </c>
      <c r="Q1325" t="s">
        <v>172</v>
      </c>
      <c r="S1325">
        <v>30850385</v>
      </c>
      <c r="T1325" t="s">
        <v>226</v>
      </c>
      <c r="Y1325" t="str">
        <f>"04HSEAS"</f>
        <v>04HSEAS</v>
      </c>
      <c r="Z1325" t="s">
        <v>499</v>
      </c>
      <c r="AA1325" t="s">
        <v>228</v>
      </c>
      <c r="AB1325" t="s">
        <v>229</v>
      </c>
      <c r="AC1325" t="s">
        <v>535</v>
      </c>
      <c r="AD1325" t="s">
        <v>185</v>
      </c>
      <c r="AF1325" t="s">
        <v>981</v>
      </c>
      <c r="AJ1325" t="s">
        <v>535</v>
      </c>
      <c r="AK1325" t="s">
        <v>185</v>
      </c>
      <c r="AM1325" t="s">
        <v>680</v>
      </c>
      <c r="AS1325">
        <v>3.27</v>
      </c>
      <c r="AT1325" t="s">
        <v>429</v>
      </c>
      <c r="AU1325" t="s">
        <v>472</v>
      </c>
      <c r="AV1325" t="s">
        <v>473</v>
      </c>
      <c r="AW1325" t="s">
        <v>210</v>
      </c>
      <c r="BO1325" t="s">
        <v>9048</v>
      </c>
      <c r="BQ1325" t="s">
        <v>195</v>
      </c>
      <c r="CD1325" t="s">
        <v>195</v>
      </c>
      <c r="CM1325" t="s">
        <v>9049</v>
      </c>
      <c r="CO1325" t="s">
        <v>9048</v>
      </c>
      <c r="CP1325" t="s">
        <v>5210</v>
      </c>
      <c r="CQ1325" t="s">
        <v>247</v>
      </c>
      <c r="CS1325" t="s">
        <v>9050</v>
      </c>
      <c r="CT1325" t="s">
        <v>244</v>
      </c>
      <c r="CU1325" t="s">
        <v>9051</v>
      </c>
    </row>
    <row r="1326" spans="1:151" x14ac:dyDescent="0.2">
      <c r="A1326">
        <v>24750</v>
      </c>
      <c r="B1326" t="s">
        <v>5121</v>
      </c>
      <c r="C1326" t="s">
        <v>9052</v>
      </c>
      <c r="D1326" t="s">
        <v>9053</v>
      </c>
      <c r="E1326" t="s">
        <v>9054</v>
      </c>
      <c r="F1326" t="s">
        <v>171</v>
      </c>
      <c r="G1326" t="s">
        <v>172</v>
      </c>
      <c r="H1326" s="1">
        <v>35490</v>
      </c>
      <c r="I1326" t="s">
        <v>221</v>
      </c>
      <c r="K1326" t="s">
        <v>2902</v>
      </c>
      <c r="L1326" t="s">
        <v>2903</v>
      </c>
      <c r="M1326" t="s">
        <v>224</v>
      </c>
      <c r="N1326">
        <v>2018</v>
      </c>
      <c r="O1326" t="s">
        <v>354</v>
      </c>
      <c r="P1326" t="s">
        <v>178</v>
      </c>
      <c r="Q1326" t="s">
        <v>172</v>
      </c>
      <c r="S1326">
        <v>29209583</v>
      </c>
      <c r="T1326" t="s">
        <v>196</v>
      </c>
      <c r="W1326" t="s">
        <v>9055</v>
      </c>
      <c r="X1326">
        <v>4142175268</v>
      </c>
      <c r="Y1326" t="s">
        <v>186</v>
      </c>
      <c r="Z1326" t="s">
        <v>282</v>
      </c>
      <c r="AA1326">
        <v>2019</v>
      </c>
      <c r="AB1326">
        <v>2019</v>
      </c>
      <c r="AC1326" t="s">
        <v>396</v>
      </c>
      <c r="AD1326" t="s">
        <v>185</v>
      </c>
      <c r="AF1326" t="s">
        <v>186</v>
      </c>
      <c r="AG1326" t="s">
        <v>183</v>
      </c>
      <c r="AH1326">
        <v>2019</v>
      </c>
      <c r="AI1326">
        <v>2019</v>
      </c>
      <c r="AJ1326" t="s">
        <v>457</v>
      </c>
      <c r="AK1326" t="s">
        <v>185</v>
      </c>
      <c r="AM1326" t="s">
        <v>413</v>
      </c>
      <c r="AS1326">
        <v>3.93</v>
      </c>
      <c r="AT1326" t="s">
        <v>188</v>
      </c>
      <c r="AU1326" t="s">
        <v>189</v>
      </c>
      <c r="AV1326" t="s">
        <v>190</v>
      </c>
      <c r="AW1326" t="s">
        <v>237</v>
      </c>
      <c r="BM1326" t="s">
        <v>9056</v>
      </c>
      <c r="BN1326" t="s">
        <v>193</v>
      </c>
      <c r="BP1326" t="s">
        <v>194</v>
      </c>
      <c r="BQ1326" t="s">
        <v>195</v>
      </c>
      <c r="BS1326">
        <v>14627</v>
      </c>
      <c r="BT1326" t="s">
        <v>196</v>
      </c>
      <c r="BU1326">
        <v>2623091505</v>
      </c>
      <c r="BZ1326" t="s">
        <v>9057</v>
      </c>
      <c r="CC1326" t="s">
        <v>9058</v>
      </c>
      <c r="CD1326" t="s">
        <v>3224</v>
      </c>
      <c r="CF1326">
        <v>53122</v>
      </c>
      <c r="CG1326" t="s">
        <v>196</v>
      </c>
      <c r="CH1326">
        <v>2623091506</v>
      </c>
      <c r="CM1326" t="s">
        <v>9059</v>
      </c>
      <c r="CP1326" t="s">
        <v>194</v>
      </c>
      <c r="CQ1326" t="s">
        <v>195</v>
      </c>
      <c r="CS1326">
        <v>14620</v>
      </c>
      <c r="CT1326" t="s">
        <v>196</v>
      </c>
      <c r="CU1326">
        <v>2623091505</v>
      </c>
      <c r="ED1326" t="s">
        <v>3224</v>
      </c>
      <c r="EG1326" t="s">
        <v>196</v>
      </c>
      <c r="EH1326">
        <v>2623091506</v>
      </c>
      <c r="EM1326" t="s">
        <v>9057</v>
      </c>
      <c r="EP1326" t="s">
        <v>9058</v>
      </c>
      <c r="EQ1326" t="s">
        <v>3224</v>
      </c>
      <c r="ES1326">
        <v>53122</v>
      </c>
      <c r="ET1326" t="s">
        <v>196</v>
      </c>
      <c r="EU1326">
        <v>2623091506</v>
      </c>
    </row>
    <row r="1327" spans="1:151" x14ac:dyDescent="0.2">
      <c r="A1327">
        <v>31229</v>
      </c>
      <c r="B1327" t="s">
        <v>2255</v>
      </c>
      <c r="C1327" t="s">
        <v>9060</v>
      </c>
      <c r="E1327" t="s">
        <v>9061</v>
      </c>
      <c r="F1327" t="s">
        <v>171</v>
      </c>
      <c r="G1327" t="s">
        <v>172</v>
      </c>
      <c r="H1327" s="1">
        <v>31106</v>
      </c>
      <c r="I1327" t="s">
        <v>221</v>
      </c>
      <c r="K1327" t="s">
        <v>253</v>
      </c>
      <c r="L1327" t="s">
        <v>254</v>
      </c>
      <c r="M1327" t="s">
        <v>176</v>
      </c>
      <c r="N1327">
        <v>2020</v>
      </c>
      <c r="O1327" t="s">
        <v>978</v>
      </c>
      <c r="P1327" t="s">
        <v>178</v>
      </c>
      <c r="Q1327" t="s">
        <v>172</v>
      </c>
      <c r="R1327" t="s">
        <v>510</v>
      </c>
      <c r="S1327">
        <v>30664784</v>
      </c>
      <c r="BM1327" t="s">
        <v>9062</v>
      </c>
    </row>
    <row r="1328" spans="1:151" x14ac:dyDescent="0.2">
      <c r="A1328">
        <v>34547</v>
      </c>
      <c r="B1328" t="s">
        <v>9063</v>
      </c>
      <c r="C1328" t="s">
        <v>9064</v>
      </c>
      <c r="E1328" t="s">
        <v>9065</v>
      </c>
      <c r="F1328" t="s">
        <v>171</v>
      </c>
      <c r="G1328" t="s">
        <v>172</v>
      </c>
      <c r="H1328" s="1">
        <v>36248</v>
      </c>
      <c r="I1328" t="s">
        <v>221</v>
      </c>
      <c r="K1328" t="s">
        <v>1377</v>
      </c>
      <c r="L1328" t="s">
        <v>1378</v>
      </c>
      <c r="M1328" t="s">
        <v>306</v>
      </c>
      <c r="N1328">
        <v>2020</v>
      </c>
      <c r="O1328" t="s">
        <v>1379</v>
      </c>
      <c r="P1328" t="s">
        <v>3256</v>
      </c>
      <c r="Q1328" t="s">
        <v>172</v>
      </c>
      <c r="S1328">
        <v>30611740</v>
      </c>
      <c r="T1328" t="s">
        <v>1382</v>
      </c>
      <c r="U1328" t="s">
        <v>424</v>
      </c>
      <c r="Y1328" t="str">
        <f>"01AS"</f>
        <v>01AS</v>
      </c>
      <c r="Z1328" t="s">
        <v>227</v>
      </c>
      <c r="AA1328" t="s">
        <v>833</v>
      </c>
      <c r="AB1328" t="s">
        <v>834</v>
      </c>
      <c r="AC1328" t="s">
        <v>1237</v>
      </c>
      <c r="AD1328" t="s">
        <v>185</v>
      </c>
      <c r="AS1328">
        <v>3.77</v>
      </c>
      <c r="AT1328" t="s">
        <v>429</v>
      </c>
      <c r="AU1328" t="s">
        <v>235</v>
      </c>
      <c r="AV1328" t="s">
        <v>6636</v>
      </c>
      <c r="AW1328" t="s">
        <v>430</v>
      </c>
      <c r="BM1328" t="s">
        <v>9066</v>
      </c>
      <c r="BN1328" t="s">
        <v>239</v>
      </c>
      <c r="BP1328" t="s">
        <v>241</v>
      </c>
      <c r="BQ1328" t="s">
        <v>195</v>
      </c>
      <c r="BS1328">
        <v>14627</v>
      </c>
      <c r="CD1328" t="s">
        <v>195</v>
      </c>
      <c r="CQ1328" t="s">
        <v>4697</v>
      </c>
      <c r="CS1328">
        <v>100086</v>
      </c>
      <c r="CT1328" t="s">
        <v>1382</v>
      </c>
      <c r="CU1328" t="s">
        <v>9067</v>
      </c>
    </row>
    <row r="1329" spans="1:151" x14ac:dyDescent="0.2">
      <c r="A1329">
        <v>36070</v>
      </c>
      <c r="B1329" t="s">
        <v>9068</v>
      </c>
      <c r="C1329" t="s">
        <v>9064</v>
      </c>
      <c r="E1329" t="s">
        <v>9069</v>
      </c>
      <c r="F1329" t="s">
        <v>171</v>
      </c>
      <c r="G1329" t="s">
        <v>172</v>
      </c>
      <c r="H1329" s="1">
        <v>36620</v>
      </c>
      <c r="I1329" t="s">
        <v>173</v>
      </c>
      <c r="K1329" t="s">
        <v>1377</v>
      </c>
      <c r="L1329" t="s">
        <v>1378</v>
      </c>
      <c r="M1329" t="s">
        <v>176</v>
      </c>
      <c r="N1329">
        <v>2021</v>
      </c>
      <c r="O1329" t="s">
        <v>3142</v>
      </c>
      <c r="P1329" t="s">
        <v>178</v>
      </c>
      <c r="Q1329" t="s">
        <v>172</v>
      </c>
      <c r="S1329">
        <v>31435666</v>
      </c>
      <c r="T1329" t="s">
        <v>1382</v>
      </c>
      <c r="U1329" t="s">
        <v>424</v>
      </c>
      <c r="Y1329" t="str">
        <f>"01AS"</f>
        <v>01AS</v>
      </c>
      <c r="Z1329" t="s">
        <v>227</v>
      </c>
      <c r="AA1329" t="s">
        <v>320</v>
      </c>
      <c r="AB1329" t="s">
        <v>321</v>
      </c>
      <c r="AC1329" t="s">
        <v>2003</v>
      </c>
      <c r="AD1329" t="s">
        <v>185</v>
      </c>
      <c r="AS1329">
        <v>3.54</v>
      </c>
      <c r="AT1329" t="s">
        <v>1261</v>
      </c>
      <c r="AU1329" t="s">
        <v>472</v>
      </c>
      <c r="AV1329" t="s">
        <v>473</v>
      </c>
      <c r="AW1329" t="s">
        <v>430</v>
      </c>
      <c r="BM1329" t="s">
        <v>9070</v>
      </c>
      <c r="BN1329" t="s">
        <v>239</v>
      </c>
      <c r="BO1329" t="s">
        <v>1381</v>
      </c>
      <c r="BP1329" t="s">
        <v>241</v>
      </c>
      <c r="BQ1329" t="s">
        <v>195</v>
      </c>
      <c r="BS1329">
        <v>14627</v>
      </c>
      <c r="CA1329" t="s">
        <v>9071</v>
      </c>
      <c r="CD1329" t="s">
        <v>195</v>
      </c>
      <c r="CM1329" t="s">
        <v>9072</v>
      </c>
      <c r="CN1329" t="s">
        <v>9071</v>
      </c>
      <c r="CO1329" t="s">
        <v>1381</v>
      </c>
      <c r="CP1329" t="s">
        <v>1381</v>
      </c>
      <c r="CQ1329" t="s">
        <v>4697</v>
      </c>
      <c r="CS1329">
        <v>100097</v>
      </c>
      <c r="CT1329" t="s">
        <v>1382</v>
      </c>
      <c r="CU1329" t="s">
        <v>9073</v>
      </c>
    </row>
    <row r="1330" spans="1:151" x14ac:dyDescent="0.2">
      <c r="A1330">
        <v>35630</v>
      </c>
      <c r="B1330" t="s">
        <v>9068</v>
      </c>
      <c r="C1330" t="s">
        <v>9064</v>
      </c>
      <c r="E1330" t="s">
        <v>9069</v>
      </c>
      <c r="F1330" t="s">
        <v>171</v>
      </c>
      <c r="G1330" t="s">
        <v>172</v>
      </c>
      <c r="H1330" s="1">
        <v>36620</v>
      </c>
      <c r="I1330" t="s">
        <v>173</v>
      </c>
      <c r="K1330" t="s">
        <v>1377</v>
      </c>
      <c r="L1330" t="s">
        <v>1378</v>
      </c>
      <c r="M1330" t="s">
        <v>306</v>
      </c>
      <c r="N1330">
        <v>2020</v>
      </c>
      <c r="O1330" t="s">
        <v>1379</v>
      </c>
      <c r="P1330" t="s">
        <v>3256</v>
      </c>
      <c r="Q1330" t="s">
        <v>172</v>
      </c>
      <c r="S1330">
        <v>31435666</v>
      </c>
      <c r="T1330" t="s">
        <v>1382</v>
      </c>
      <c r="U1330" t="s">
        <v>424</v>
      </c>
      <c r="Y1330" t="str">
        <f>"01AS"</f>
        <v>01AS</v>
      </c>
      <c r="Z1330" t="s">
        <v>227</v>
      </c>
      <c r="AA1330" t="s">
        <v>320</v>
      </c>
      <c r="AB1330" t="s">
        <v>321</v>
      </c>
      <c r="AC1330" t="s">
        <v>2003</v>
      </c>
      <c r="AD1330" t="s">
        <v>185</v>
      </c>
      <c r="AS1330">
        <v>3.54</v>
      </c>
      <c r="AT1330" t="s">
        <v>1261</v>
      </c>
      <c r="AU1330" t="s">
        <v>472</v>
      </c>
      <c r="AV1330" t="s">
        <v>473</v>
      </c>
      <c r="AW1330" t="s">
        <v>430</v>
      </c>
      <c r="BM1330" t="s">
        <v>9070</v>
      </c>
      <c r="BN1330" t="s">
        <v>239</v>
      </c>
      <c r="BO1330" t="s">
        <v>1381</v>
      </c>
      <c r="BP1330" t="s">
        <v>241</v>
      </c>
      <c r="BQ1330" t="s">
        <v>195</v>
      </c>
      <c r="BS1330">
        <v>14627</v>
      </c>
      <c r="CA1330" t="s">
        <v>9071</v>
      </c>
      <c r="CD1330" t="s">
        <v>195</v>
      </c>
      <c r="CM1330" t="s">
        <v>9072</v>
      </c>
      <c r="CN1330" t="s">
        <v>9071</v>
      </c>
      <c r="CO1330" t="s">
        <v>1381</v>
      </c>
      <c r="CP1330" t="s">
        <v>1381</v>
      </c>
      <c r="CQ1330" t="s">
        <v>4697</v>
      </c>
      <c r="CS1330">
        <v>100097</v>
      </c>
      <c r="CT1330" t="s">
        <v>1382</v>
      </c>
      <c r="CU1330" t="s">
        <v>9073</v>
      </c>
    </row>
    <row r="1331" spans="1:151" x14ac:dyDescent="0.2">
      <c r="A1331">
        <v>34090</v>
      </c>
      <c r="B1331" t="s">
        <v>9074</v>
      </c>
      <c r="C1331" t="s">
        <v>9064</v>
      </c>
      <c r="E1331" t="s">
        <v>9075</v>
      </c>
      <c r="F1331" t="s">
        <v>171</v>
      </c>
      <c r="G1331" t="s">
        <v>172</v>
      </c>
      <c r="H1331" s="1">
        <v>37133</v>
      </c>
      <c r="I1331" t="s">
        <v>221</v>
      </c>
      <c r="K1331" t="s">
        <v>1377</v>
      </c>
      <c r="L1331" t="s">
        <v>1378</v>
      </c>
      <c r="M1331" t="s">
        <v>306</v>
      </c>
      <c r="N1331">
        <v>2020</v>
      </c>
      <c r="O1331" t="s">
        <v>1379</v>
      </c>
      <c r="P1331" t="s">
        <v>3256</v>
      </c>
      <c r="Q1331" t="s">
        <v>172</v>
      </c>
      <c r="S1331">
        <v>31525053</v>
      </c>
      <c r="T1331" t="s">
        <v>1382</v>
      </c>
      <c r="U1331" t="s">
        <v>424</v>
      </c>
      <c r="Y1331" t="str">
        <f>"01AS"</f>
        <v>01AS</v>
      </c>
      <c r="Z1331" t="s">
        <v>227</v>
      </c>
      <c r="AA1331" t="s">
        <v>833</v>
      </c>
      <c r="AB1331" t="s">
        <v>834</v>
      </c>
      <c r="AC1331" t="s">
        <v>1237</v>
      </c>
      <c r="AD1331" t="s">
        <v>172</v>
      </c>
      <c r="AS1331">
        <v>3.01</v>
      </c>
      <c r="AT1331" t="s">
        <v>1261</v>
      </c>
      <c r="AU1331" t="s">
        <v>235</v>
      </c>
      <c r="AV1331" t="s">
        <v>236</v>
      </c>
      <c r="AW1331" t="s">
        <v>430</v>
      </c>
      <c r="BM1331" t="s">
        <v>9076</v>
      </c>
      <c r="BN1331" t="s">
        <v>239</v>
      </c>
      <c r="BO1331" t="s">
        <v>1381</v>
      </c>
      <c r="BP1331" t="s">
        <v>241</v>
      </c>
      <c r="BQ1331" t="s">
        <v>195</v>
      </c>
      <c r="BS1331">
        <v>14627</v>
      </c>
      <c r="CA1331" t="s">
        <v>9077</v>
      </c>
      <c r="CD1331" t="s">
        <v>195</v>
      </c>
      <c r="CM1331" t="s">
        <v>9078</v>
      </c>
      <c r="CN1331" t="s">
        <v>9077</v>
      </c>
      <c r="CO1331" t="s">
        <v>1381</v>
      </c>
      <c r="CP1331" t="s">
        <v>1381</v>
      </c>
      <c r="CQ1331" t="s">
        <v>4697</v>
      </c>
      <c r="CS1331">
        <v>102200</v>
      </c>
      <c r="CT1331" t="s">
        <v>1382</v>
      </c>
      <c r="CU1331" t="s">
        <v>9079</v>
      </c>
    </row>
    <row r="1332" spans="1:151" x14ac:dyDescent="0.2">
      <c r="A1332">
        <v>34218</v>
      </c>
      <c r="B1332" t="s">
        <v>9080</v>
      </c>
      <c r="C1332" t="s">
        <v>9081</v>
      </c>
      <c r="E1332" t="s">
        <v>9082</v>
      </c>
      <c r="F1332" t="s">
        <v>171</v>
      </c>
      <c r="I1332" t="s">
        <v>221</v>
      </c>
      <c r="K1332" t="s">
        <v>1377</v>
      </c>
      <c r="L1332" t="s">
        <v>1189</v>
      </c>
      <c r="M1332" t="s">
        <v>306</v>
      </c>
      <c r="N1332">
        <v>2020</v>
      </c>
      <c r="O1332" t="s">
        <v>1379</v>
      </c>
      <c r="P1332" t="s">
        <v>178</v>
      </c>
      <c r="Q1332" t="s">
        <v>185</v>
      </c>
      <c r="BM1332" t="s">
        <v>9083</v>
      </c>
      <c r="BP1332" t="s">
        <v>1381</v>
      </c>
      <c r="BQ1332" t="s">
        <v>4888</v>
      </c>
      <c r="BR1332" t="s">
        <v>1381</v>
      </c>
      <c r="BS1332">
        <v>100000</v>
      </c>
      <c r="BT1332" t="s">
        <v>1382</v>
      </c>
      <c r="BU1332">
        <v>18500171713</v>
      </c>
    </row>
    <row r="1333" spans="1:151" x14ac:dyDescent="0.2">
      <c r="A1333">
        <v>34430</v>
      </c>
      <c r="B1333" t="s">
        <v>9084</v>
      </c>
      <c r="C1333" t="s">
        <v>9081</v>
      </c>
      <c r="E1333" t="s">
        <v>9085</v>
      </c>
      <c r="F1333" t="s">
        <v>171</v>
      </c>
      <c r="I1333" t="s">
        <v>221</v>
      </c>
      <c r="K1333" t="s">
        <v>1377</v>
      </c>
      <c r="L1333" t="s">
        <v>1378</v>
      </c>
      <c r="M1333" t="s">
        <v>306</v>
      </c>
      <c r="N1333">
        <v>2020</v>
      </c>
      <c r="O1333" t="s">
        <v>1379</v>
      </c>
      <c r="P1333" t="s">
        <v>509</v>
      </c>
      <c r="Q1333" t="s">
        <v>185</v>
      </c>
      <c r="BC1333" t="s">
        <v>474</v>
      </c>
      <c r="BM1333" t="s">
        <v>9086</v>
      </c>
      <c r="BP1333" t="s">
        <v>9087</v>
      </c>
      <c r="BR1333" t="s">
        <v>9088</v>
      </c>
      <c r="BS1333">
        <v>450000</v>
      </c>
      <c r="BT1333" t="s">
        <v>1382</v>
      </c>
      <c r="BU1333">
        <v>18539457364</v>
      </c>
    </row>
    <row r="1334" spans="1:151" x14ac:dyDescent="0.2">
      <c r="A1334">
        <v>12667</v>
      </c>
      <c r="B1334" t="s">
        <v>2361</v>
      </c>
      <c r="C1334" t="s">
        <v>9089</v>
      </c>
      <c r="E1334" t="s">
        <v>9090</v>
      </c>
      <c r="F1334" t="s">
        <v>171</v>
      </c>
      <c r="G1334" t="s">
        <v>172</v>
      </c>
      <c r="H1334" s="1">
        <v>34727</v>
      </c>
      <c r="I1334" t="s">
        <v>221</v>
      </c>
      <c r="K1334" t="s">
        <v>547</v>
      </c>
      <c r="L1334" t="s">
        <v>548</v>
      </c>
      <c r="M1334" t="s">
        <v>306</v>
      </c>
      <c r="N1334">
        <v>2015</v>
      </c>
      <c r="O1334" t="s">
        <v>517</v>
      </c>
      <c r="P1334" t="s">
        <v>178</v>
      </c>
      <c r="Q1334" t="s">
        <v>172</v>
      </c>
      <c r="S1334">
        <v>28248651</v>
      </c>
      <c r="T1334" t="s">
        <v>196</v>
      </c>
      <c r="W1334" t="s">
        <v>9091</v>
      </c>
      <c r="X1334">
        <v>3026322954</v>
      </c>
      <c r="Y1334" t="s">
        <v>186</v>
      </c>
      <c r="Z1334" t="s">
        <v>282</v>
      </c>
      <c r="AA1334">
        <v>2017</v>
      </c>
      <c r="AB1334">
        <v>2017</v>
      </c>
      <c r="AC1334" t="s">
        <v>960</v>
      </c>
      <c r="AD1334" t="s">
        <v>185</v>
      </c>
      <c r="AS1334">
        <v>3.61</v>
      </c>
      <c r="AT1334" t="s">
        <v>188</v>
      </c>
      <c r="AU1334" t="s">
        <v>189</v>
      </c>
      <c r="AV1334" t="s">
        <v>190</v>
      </c>
      <c r="AW1334" t="s">
        <v>264</v>
      </c>
      <c r="BM1334" t="s">
        <v>9092</v>
      </c>
      <c r="BN1334" t="s">
        <v>193</v>
      </c>
      <c r="BP1334" t="s">
        <v>194</v>
      </c>
      <c r="BQ1334" t="s">
        <v>195</v>
      </c>
      <c r="BS1334">
        <v>14627</v>
      </c>
      <c r="BT1334" t="s">
        <v>196</v>
      </c>
      <c r="BU1334">
        <v>3023879034</v>
      </c>
      <c r="BZ1334" t="s">
        <v>9093</v>
      </c>
      <c r="CC1334" t="s">
        <v>9094</v>
      </c>
      <c r="CD1334" t="s">
        <v>4582</v>
      </c>
      <c r="CF1334">
        <v>19901</v>
      </c>
      <c r="CG1334" t="s">
        <v>196</v>
      </c>
      <c r="CH1334">
        <v>3026745621</v>
      </c>
      <c r="CM1334" t="s">
        <v>9095</v>
      </c>
      <c r="CN1334" t="s">
        <v>487</v>
      </c>
      <c r="CP1334" t="s">
        <v>194</v>
      </c>
      <c r="CQ1334" t="s">
        <v>195</v>
      </c>
      <c r="CS1334">
        <v>14627</v>
      </c>
      <c r="CT1334" t="s">
        <v>196</v>
      </c>
      <c r="CU1334">
        <v>3023879034</v>
      </c>
      <c r="ED1334" t="s">
        <v>4582</v>
      </c>
      <c r="EG1334" t="s">
        <v>196</v>
      </c>
      <c r="EH1334">
        <v>3026745621</v>
      </c>
      <c r="EM1334" t="s">
        <v>9093</v>
      </c>
      <c r="EP1334" t="s">
        <v>9094</v>
      </c>
      <c r="EQ1334" t="s">
        <v>4582</v>
      </c>
      <c r="ES1334">
        <v>19901</v>
      </c>
      <c r="ET1334" t="s">
        <v>196</v>
      </c>
      <c r="EU1334">
        <v>3026745621</v>
      </c>
    </row>
    <row r="1335" spans="1:151" x14ac:dyDescent="0.2">
      <c r="A1335">
        <v>25388</v>
      </c>
      <c r="B1335" t="s">
        <v>9096</v>
      </c>
      <c r="C1335" t="s">
        <v>9097</v>
      </c>
      <c r="E1335" t="s">
        <v>9098</v>
      </c>
      <c r="F1335" t="s">
        <v>171</v>
      </c>
      <c r="K1335" t="s">
        <v>769</v>
      </c>
      <c r="L1335" t="s">
        <v>770</v>
      </c>
      <c r="M1335" t="s">
        <v>176</v>
      </c>
      <c r="N1335">
        <v>2017</v>
      </c>
      <c r="O1335" t="s">
        <v>177</v>
      </c>
      <c r="P1335" t="s">
        <v>178</v>
      </c>
      <c r="Q1335" t="s">
        <v>172</v>
      </c>
    </row>
    <row r="1336" spans="1:151" x14ac:dyDescent="0.2">
      <c r="A1336">
        <v>46704</v>
      </c>
      <c r="B1336" t="s">
        <v>1850</v>
      </c>
      <c r="C1336" t="s">
        <v>9099</v>
      </c>
      <c r="D1336" t="s">
        <v>169</v>
      </c>
      <c r="E1336" t="s">
        <v>9100</v>
      </c>
      <c r="F1336" t="s">
        <v>171</v>
      </c>
      <c r="G1336" t="str">
        <f>"0"</f>
        <v>0</v>
      </c>
      <c r="H1336" s="1">
        <v>37706</v>
      </c>
      <c r="I1336" t="s">
        <v>173</v>
      </c>
      <c r="K1336" t="s">
        <v>554</v>
      </c>
      <c r="M1336" t="s">
        <v>176</v>
      </c>
      <c r="N1336">
        <v>2026</v>
      </c>
      <c r="O1336" t="s">
        <v>508</v>
      </c>
      <c r="P1336" t="s">
        <v>509</v>
      </c>
      <c r="Q1336" t="s">
        <v>172</v>
      </c>
      <c r="R1336" t="s">
        <v>510</v>
      </c>
      <c r="S1336">
        <v>32613353</v>
      </c>
      <c r="BM1336" t="s">
        <v>4408</v>
      </c>
    </row>
    <row r="1337" spans="1:151" x14ac:dyDescent="0.2">
      <c r="A1337">
        <v>41462</v>
      </c>
      <c r="B1337" t="s">
        <v>1850</v>
      </c>
      <c r="C1337" t="s">
        <v>9099</v>
      </c>
      <c r="D1337" t="s">
        <v>169</v>
      </c>
      <c r="E1337" t="s">
        <v>9100</v>
      </c>
      <c r="F1337" t="s">
        <v>171</v>
      </c>
      <c r="G1337" t="str">
        <f>"0"</f>
        <v>0</v>
      </c>
      <c r="H1337" s="1">
        <v>37706</v>
      </c>
      <c r="I1337" t="s">
        <v>173</v>
      </c>
      <c r="K1337" t="s">
        <v>466</v>
      </c>
      <c r="L1337" t="s">
        <v>467</v>
      </c>
      <c r="M1337" t="s">
        <v>224</v>
      </c>
      <c r="N1337">
        <v>2024</v>
      </c>
      <c r="O1337" t="s">
        <v>225</v>
      </c>
      <c r="P1337" t="s">
        <v>178</v>
      </c>
      <c r="Q1337" t="s">
        <v>172</v>
      </c>
      <c r="R1337" t="s">
        <v>510</v>
      </c>
      <c r="S1337">
        <v>32613353</v>
      </c>
      <c r="BM1337" t="s">
        <v>4408</v>
      </c>
    </row>
    <row r="1338" spans="1:151" x14ac:dyDescent="0.2">
      <c r="A1338">
        <v>24298</v>
      </c>
      <c r="B1338" t="s">
        <v>3180</v>
      </c>
      <c r="C1338" t="s">
        <v>9101</v>
      </c>
      <c r="D1338" t="s">
        <v>9102</v>
      </c>
      <c r="E1338" t="s">
        <v>9103</v>
      </c>
      <c r="F1338" t="s">
        <v>171</v>
      </c>
      <c r="G1338" t="s">
        <v>172</v>
      </c>
      <c r="H1338" s="1">
        <v>35621</v>
      </c>
      <c r="I1338" t="s">
        <v>173</v>
      </c>
      <c r="K1338" t="s">
        <v>3465</v>
      </c>
      <c r="L1338" t="s">
        <v>4957</v>
      </c>
      <c r="M1338" t="s">
        <v>176</v>
      </c>
      <c r="N1338">
        <v>2018</v>
      </c>
      <c r="O1338" t="s">
        <v>612</v>
      </c>
      <c r="P1338" t="s">
        <v>178</v>
      </c>
      <c r="Q1338" t="s">
        <v>172</v>
      </c>
      <c r="S1338">
        <v>29422791</v>
      </c>
      <c r="T1338" t="s">
        <v>196</v>
      </c>
      <c r="W1338" t="s">
        <v>9104</v>
      </c>
      <c r="X1338">
        <v>2018888209</v>
      </c>
      <c r="Y1338" t="s">
        <v>182</v>
      </c>
      <c r="Z1338" t="s">
        <v>183</v>
      </c>
      <c r="AA1338">
        <v>2019</v>
      </c>
      <c r="AB1338">
        <v>2019</v>
      </c>
      <c r="AC1338" t="s">
        <v>208</v>
      </c>
      <c r="AD1338" t="s">
        <v>185</v>
      </c>
      <c r="AS1338">
        <v>3.52</v>
      </c>
      <c r="AT1338" t="s">
        <v>188</v>
      </c>
      <c r="AU1338" t="s">
        <v>189</v>
      </c>
      <c r="AV1338" t="s">
        <v>190</v>
      </c>
      <c r="AW1338" t="s">
        <v>952</v>
      </c>
      <c r="BM1338" t="s">
        <v>9105</v>
      </c>
      <c r="BP1338" t="s">
        <v>194</v>
      </c>
      <c r="BQ1338" t="s">
        <v>195</v>
      </c>
      <c r="BS1338">
        <v>14627</v>
      </c>
      <c r="BT1338" t="s">
        <v>196</v>
      </c>
      <c r="BU1338">
        <v>2018888209</v>
      </c>
      <c r="BZ1338" t="s">
        <v>9106</v>
      </c>
      <c r="CC1338" t="s">
        <v>9107</v>
      </c>
      <c r="CD1338" t="s">
        <v>1150</v>
      </c>
      <c r="CF1338" t="str">
        <f>"07675"</f>
        <v>07675</v>
      </c>
      <c r="CG1338" t="s">
        <v>196</v>
      </c>
      <c r="CH1338">
        <v>2018888209</v>
      </c>
      <c r="CM1338" t="s">
        <v>215</v>
      </c>
      <c r="CP1338" t="s">
        <v>194</v>
      </c>
      <c r="CQ1338" t="s">
        <v>195</v>
      </c>
      <c r="CS1338">
        <v>14611</v>
      </c>
      <c r="CT1338" t="s">
        <v>196</v>
      </c>
      <c r="CU1338">
        <v>2018888209</v>
      </c>
      <c r="ED1338" t="s">
        <v>1150</v>
      </c>
      <c r="EG1338" t="s">
        <v>196</v>
      </c>
      <c r="EH1338">
        <v>2018888209</v>
      </c>
      <c r="EM1338" t="s">
        <v>9106</v>
      </c>
      <c r="EP1338" t="s">
        <v>9107</v>
      </c>
      <c r="EQ1338" t="s">
        <v>1150</v>
      </c>
      <c r="ES1338" t="str">
        <f>"07675"</f>
        <v>07675</v>
      </c>
      <c r="ET1338" t="s">
        <v>196</v>
      </c>
      <c r="EU1338">
        <v>2018888209</v>
      </c>
    </row>
    <row r="1339" spans="1:151" x14ac:dyDescent="0.2">
      <c r="A1339">
        <v>27782</v>
      </c>
      <c r="B1339" t="s">
        <v>9108</v>
      </c>
      <c r="C1339" t="s">
        <v>9109</v>
      </c>
      <c r="D1339" t="s">
        <v>9110</v>
      </c>
      <c r="E1339" t="s">
        <v>9111</v>
      </c>
      <c r="F1339" t="s">
        <v>171</v>
      </c>
      <c r="G1339" t="s">
        <v>172</v>
      </c>
      <c r="H1339" s="1">
        <v>35930</v>
      </c>
      <c r="I1339" t="s">
        <v>173</v>
      </c>
      <c r="K1339" t="s">
        <v>203</v>
      </c>
      <c r="L1339" t="s">
        <v>204</v>
      </c>
      <c r="M1339" t="s">
        <v>205</v>
      </c>
      <c r="N1339">
        <v>2019</v>
      </c>
      <c r="O1339" t="s">
        <v>206</v>
      </c>
      <c r="P1339" t="s">
        <v>178</v>
      </c>
      <c r="Q1339" t="s">
        <v>172</v>
      </c>
      <c r="S1339">
        <v>30031029</v>
      </c>
      <c r="T1339" t="s">
        <v>9112</v>
      </c>
      <c r="U1339" t="s">
        <v>337</v>
      </c>
      <c r="W1339" t="s">
        <v>9113</v>
      </c>
      <c r="X1339">
        <v>6466065163</v>
      </c>
      <c r="Y1339" t="s">
        <v>4206</v>
      </c>
      <c r="Z1339" t="s">
        <v>4207</v>
      </c>
      <c r="AA1339" t="s">
        <v>615</v>
      </c>
      <c r="AB1339" t="s">
        <v>4208</v>
      </c>
      <c r="AC1339" t="s">
        <v>4206</v>
      </c>
      <c r="AD1339" t="s">
        <v>172</v>
      </c>
      <c r="AS1339" t="str">
        <f>"0"</f>
        <v>0</v>
      </c>
      <c r="AT1339" t="s">
        <v>188</v>
      </c>
      <c r="AU1339" t="s">
        <v>647</v>
      </c>
      <c r="AV1339" t="s">
        <v>190</v>
      </c>
      <c r="AW1339" t="s">
        <v>294</v>
      </c>
      <c r="BM1339" t="s">
        <v>9114</v>
      </c>
      <c r="BP1339" t="s">
        <v>521</v>
      </c>
      <c r="BQ1339" t="s">
        <v>195</v>
      </c>
      <c r="BS1339">
        <v>10451</v>
      </c>
      <c r="BT1339" t="s">
        <v>196</v>
      </c>
      <c r="BU1339">
        <v>3473356173</v>
      </c>
      <c r="BZ1339" t="s">
        <v>9115</v>
      </c>
      <c r="CC1339" t="s">
        <v>521</v>
      </c>
      <c r="CD1339" t="s">
        <v>195</v>
      </c>
      <c r="CF1339">
        <v>10455</v>
      </c>
      <c r="CG1339" t="s">
        <v>196</v>
      </c>
      <c r="CH1339">
        <v>3473356173</v>
      </c>
      <c r="CM1339" t="s">
        <v>312</v>
      </c>
      <c r="CN1339" t="s">
        <v>9116</v>
      </c>
      <c r="CP1339" t="s">
        <v>194</v>
      </c>
      <c r="CQ1339" t="s">
        <v>195</v>
      </c>
      <c r="CS1339">
        <v>14627</v>
      </c>
      <c r="CT1339" t="s">
        <v>196</v>
      </c>
      <c r="CU1339">
        <v>3473356173</v>
      </c>
      <c r="DM1339" t="s">
        <v>9117</v>
      </c>
      <c r="DN1339" t="s">
        <v>9118</v>
      </c>
      <c r="DP1339" t="s">
        <v>5210</v>
      </c>
      <c r="DQ1339" t="s">
        <v>195</v>
      </c>
      <c r="DS1339">
        <v>10455</v>
      </c>
      <c r="DT1339" t="s">
        <v>226</v>
      </c>
      <c r="DW1339">
        <v>6466066351</v>
      </c>
      <c r="DX1339" t="s">
        <v>9119</v>
      </c>
      <c r="DY1339" t="s">
        <v>1605</v>
      </c>
      <c r="ED1339" t="s">
        <v>195</v>
      </c>
      <c r="EG1339" t="s">
        <v>196</v>
      </c>
      <c r="EH1339">
        <v>3473356173</v>
      </c>
      <c r="EM1339" t="s">
        <v>9115</v>
      </c>
      <c r="EP1339" t="s">
        <v>521</v>
      </c>
      <c r="EQ1339" t="s">
        <v>195</v>
      </c>
      <c r="ES1339">
        <v>10455</v>
      </c>
      <c r="ET1339" t="s">
        <v>196</v>
      </c>
      <c r="EU1339">
        <v>3473356173</v>
      </c>
    </row>
    <row r="1340" spans="1:151" x14ac:dyDescent="0.2">
      <c r="A1340">
        <v>23235</v>
      </c>
      <c r="B1340" t="s">
        <v>9108</v>
      </c>
      <c r="C1340" t="s">
        <v>9109</v>
      </c>
      <c r="D1340" t="s">
        <v>9110</v>
      </c>
      <c r="E1340" t="s">
        <v>9111</v>
      </c>
      <c r="F1340" t="s">
        <v>7586</v>
      </c>
      <c r="G1340" t="s">
        <v>172</v>
      </c>
      <c r="H1340" s="1">
        <v>35930</v>
      </c>
      <c r="I1340" t="s">
        <v>173</v>
      </c>
      <c r="K1340" t="s">
        <v>439</v>
      </c>
      <c r="L1340" t="s">
        <v>175</v>
      </c>
      <c r="M1340" t="s">
        <v>224</v>
      </c>
      <c r="N1340">
        <v>2017</v>
      </c>
      <c r="O1340" t="s">
        <v>441</v>
      </c>
      <c r="P1340" t="s">
        <v>178</v>
      </c>
      <c r="Q1340" t="s">
        <v>172</v>
      </c>
      <c r="S1340">
        <v>30031029</v>
      </c>
      <c r="T1340" t="s">
        <v>9112</v>
      </c>
      <c r="U1340" t="s">
        <v>337</v>
      </c>
      <c r="W1340" t="s">
        <v>9113</v>
      </c>
      <c r="X1340">
        <v>6466065163</v>
      </c>
      <c r="Y1340" t="s">
        <v>4206</v>
      </c>
      <c r="Z1340" t="s">
        <v>4207</v>
      </c>
      <c r="AA1340" t="s">
        <v>615</v>
      </c>
      <c r="AB1340" t="s">
        <v>4208</v>
      </c>
      <c r="AC1340" t="s">
        <v>4206</v>
      </c>
      <c r="AD1340" t="s">
        <v>172</v>
      </c>
      <c r="AS1340" t="str">
        <f>"0"</f>
        <v>0</v>
      </c>
      <c r="AT1340" t="s">
        <v>188</v>
      </c>
      <c r="AU1340" t="s">
        <v>647</v>
      </c>
      <c r="AV1340" t="s">
        <v>190</v>
      </c>
      <c r="AW1340" t="s">
        <v>294</v>
      </c>
      <c r="BM1340" t="s">
        <v>9114</v>
      </c>
      <c r="BP1340" t="s">
        <v>521</v>
      </c>
      <c r="BQ1340" t="s">
        <v>195</v>
      </c>
      <c r="BS1340">
        <v>10451</v>
      </c>
      <c r="BT1340" t="s">
        <v>196</v>
      </c>
      <c r="BU1340">
        <v>3473356173</v>
      </c>
      <c r="BZ1340" t="s">
        <v>9115</v>
      </c>
      <c r="CC1340" t="s">
        <v>521</v>
      </c>
      <c r="CD1340" t="s">
        <v>195</v>
      </c>
      <c r="CF1340">
        <v>10455</v>
      </c>
      <c r="CG1340" t="s">
        <v>196</v>
      </c>
      <c r="CH1340">
        <v>3473356173</v>
      </c>
      <c r="CM1340" t="s">
        <v>312</v>
      </c>
      <c r="CN1340" t="s">
        <v>9116</v>
      </c>
      <c r="CP1340" t="s">
        <v>194</v>
      </c>
      <c r="CQ1340" t="s">
        <v>195</v>
      </c>
      <c r="CS1340">
        <v>14627</v>
      </c>
      <c r="CT1340" t="s">
        <v>196</v>
      </c>
      <c r="CU1340">
        <v>3473356173</v>
      </c>
      <c r="DM1340" t="s">
        <v>9117</v>
      </c>
      <c r="DN1340" t="s">
        <v>9118</v>
      </c>
      <c r="DP1340" t="s">
        <v>5210</v>
      </c>
      <c r="DQ1340" t="s">
        <v>195</v>
      </c>
      <c r="DS1340">
        <v>10455</v>
      </c>
      <c r="DT1340" t="s">
        <v>226</v>
      </c>
      <c r="DW1340">
        <v>6466066351</v>
      </c>
      <c r="DX1340" t="s">
        <v>9119</v>
      </c>
      <c r="DY1340" t="s">
        <v>1605</v>
      </c>
      <c r="ED1340" t="s">
        <v>195</v>
      </c>
      <c r="EG1340" t="s">
        <v>196</v>
      </c>
      <c r="EH1340">
        <v>3473356173</v>
      </c>
      <c r="EM1340" t="s">
        <v>9115</v>
      </c>
      <c r="EP1340" t="s">
        <v>521</v>
      </c>
      <c r="EQ1340" t="s">
        <v>195</v>
      </c>
      <c r="ES1340">
        <v>10455</v>
      </c>
      <c r="ET1340" t="s">
        <v>196</v>
      </c>
      <c r="EU1340">
        <v>3473356173</v>
      </c>
    </row>
    <row r="1341" spans="1:151" x14ac:dyDescent="0.2">
      <c r="A1341">
        <v>28001</v>
      </c>
      <c r="B1341" t="s">
        <v>4365</v>
      </c>
      <c r="C1341" t="s">
        <v>9120</v>
      </c>
      <c r="D1341" t="s">
        <v>9121</v>
      </c>
      <c r="E1341" t="s">
        <v>9122</v>
      </c>
      <c r="F1341" t="s">
        <v>171</v>
      </c>
      <c r="G1341" t="s">
        <v>172</v>
      </c>
      <c r="H1341" s="1">
        <v>33214</v>
      </c>
      <c r="I1341" t="s">
        <v>221</v>
      </c>
      <c r="K1341" t="s">
        <v>769</v>
      </c>
      <c r="L1341" t="s">
        <v>6811</v>
      </c>
      <c r="M1341" t="s">
        <v>176</v>
      </c>
      <c r="N1341">
        <v>2019</v>
      </c>
      <c r="O1341" t="s">
        <v>482</v>
      </c>
      <c r="P1341" t="s">
        <v>178</v>
      </c>
      <c r="Q1341" t="s">
        <v>172</v>
      </c>
      <c r="S1341">
        <v>29510078</v>
      </c>
      <c r="T1341" t="s">
        <v>196</v>
      </c>
      <c r="Y1341" t="s">
        <v>613</v>
      </c>
      <c r="Z1341" t="s">
        <v>614</v>
      </c>
      <c r="AA1341" t="s">
        <v>615</v>
      </c>
      <c r="AB1341" t="s">
        <v>259</v>
      </c>
      <c r="AC1341" t="s">
        <v>970</v>
      </c>
      <c r="AD1341" t="s">
        <v>185</v>
      </c>
      <c r="AS1341" t="str">
        <f>"0"</f>
        <v>0</v>
      </c>
      <c r="AT1341" t="s">
        <v>188</v>
      </c>
      <c r="AU1341" t="s">
        <v>647</v>
      </c>
      <c r="AV1341" t="s">
        <v>190</v>
      </c>
      <c r="AW1341" t="s">
        <v>264</v>
      </c>
      <c r="BM1341" t="s">
        <v>9123</v>
      </c>
      <c r="BP1341" t="s">
        <v>194</v>
      </c>
      <c r="BQ1341" t="s">
        <v>195</v>
      </c>
      <c r="BS1341">
        <v>14619</v>
      </c>
      <c r="BT1341" t="s">
        <v>196</v>
      </c>
      <c r="BU1341">
        <v>5854482273</v>
      </c>
      <c r="BZ1341" t="s">
        <v>9123</v>
      </c>
      <c r="CC1341" t="s">
        <v>194</v>
      </c>
      <c r="CD1341" t="s">
        <v>195</v>
      </c>
      <c r="CF1341">
        <v>14619</v>
      </c>
      <c r="CG1341" t="s">
        <v>196</v>
      </c>
      <c r="CH1341">
        <v>5854482273</v>
      </c>
      <c r="CM1341" t="s">
        <v>9123</v>
      </c>
      <c r="CP1341" t="s">
        <v>194</v>
      </c>
      <c r="CQ1341" t="s">
        <v>195</v>
      </c>
      <c r="CS1341">
        <v>14619</v>
      </c>
      <c r="CT1341" t="s">
        <v>196</v>
      </c>
      <c r="CU1341">
        <v>5854482273</v>
      </c>
      <c r="DM1341" t="s">
        <v>9124</v>
      </c>
      <c r="DP1341" t="s">
        <v>241</v>
      </c>
      <c r="DQ1341" t="s">
        <v>195</v>
      </c>
      <c r="DS1341">
        <v>14619</v>
      </c>
      <c r="DT1341" t="s">
        <v>226</v>
      </c>
      <c r="DU1341" t="s">
        <v>9125</v>
      </c>
      <c r="DX1341" t="s">
        <v>9126</v>
      </c>
      <c r="DY1341" t="s">
        <v>7623</v>
      </c>
      <c r="ED1341" t="s">
        <v>195</v>
      </c>
      <c r="EG1341" t="s">
        <v>196</v>
      </c>
      <c r="EH1341" t="s">
        <v>9127</v>
      </c>
      <c r="EM1341" t="s">
        <v>9128</v>
      </c>
      <c r="EP1341" t="s">
        <v>194</v>
      </c>
      <c r="EQ1341" t="s">
        <v>195</v>
      </c>
      <c r="ES1341">
        <v>14619</v>
      </c>
      <c r="ET1341" t="s">
        <v>196</v>
      </c>
      <c r="EU1341" t="s">
        <v>9127</v>
      </c>
    </row>
    <row r="1342" spans="1:151" x14ac:dyDescent="0.2">
      <c r="A1342">
        <v>13338</v>
      </c>
      <c r="B1342" t="s">
        <v>7419</v>
      </c>
      <c r="C1342" t="s">
        <v>9129</v>
      </c>
      <c r="E1342" t="s">
        <v>9130</v>
      </c>
      <c r="F1342" t="s">
        <v>8261</v>
      </c>
      <c r="G1342" t="s">
        <v>172</v>
      </c>
      <c r="H1342" s="1">
        <v>34810</v>
      </c>
      <c r="I1342" t="s">
        <v>221</v>
      </c>
      <c r="K1342" t="s">
        <v>2724</v>
      </c>
      <c r="L1342" t="s">
        <v>820</v>
      </c>
      <c r="M1342" t="s">
        <v>176</v>
      </c>
      <c r="N1342">
        <v>2016</v>
      </c>
      <c r="O1342" t="s">
        <v>634</v>
      </c>
      <c r="P1342" t="s">
        <v>178</v>
      </c>
      <c r="Q1342" t="s">
        <v>172</v>
      </c>
      <c r="S1342">
        <v>28220442</v>
      </c>
      <c r="T1342" t="s">
        <v>196</v>
      </c>
      <c r="W1342" t="s">
        <v>9131</v>
      </c>
      <c r="X1342">
        <v>6148409509</v>
      </c>
      <c r="Y1342" t="s">
        <v>186</v>
      </c>
      <c r="Z1342" t="s">
        <v>183</v>
      </c>
      <c r="AA1342">
        <v>2017</v>
      </c>
      <c r="AB1342">
        <v>2017</v>
      </c>
      <c r="AC1342" t="s">
        <v>2905</v>
      </c>
      <c r="AD1342" t="s">
        <v>185</v>
      </c>
      <c r="AM1342" t="s">
        <v>1288</v>
      </c>
      <c r="AN1342" t="s">
        <v>2598</v>
      </c>
      <c r="AS1342">
        <v>3.54</v>
      </c>
      <c r="AT1342" t="s">
        <v>188</v>
      </c>
      <c r="AU1342" t="s">
        <v>189</v>
      </c>
      <c r="AV1342" t="s">
        <v>190</v>
      </c>
      <c r="AW1342" t="s">
        <v>264</v>
      </c>
      <c r="BM1342" t="s">
        <v>9132</v>
      </c>
      <c r="BN1342" t="s">
        <v>193</v>
      </c>
      <c r="BP1342" t="s">
        <v>194</v>
      </c>
      <c r="BQ1342" t="s">
        <v>195</v>
      </c>
      <c r="BS1342">
        <v>14627</v>
      </c>
      <c r="BT1342" t="s">
        <v>196</v>
      </c>
      <c r="BU1342">
        <v>6145822701</v>
      </c>
      <c r="BZ1342" t="s">
        <v>9133</v>
      </c>
      <c r="CC1342" t="s">
        <v>9134</v>
      </c>
      <c r="CD1342" t="s">
        <v>1414</v>
      </c>
      <c r="CF1342">
        <v>43065</v>
      </c>
      <c r="CG1342" t="s">
        <v>196</v>
      </c>
      <c r="CH1342">
        <v>6148409509</v>
      </c>
      <c r="CM1342" t="s">
        <v>6054</v>
      </c>
      <c r="CP1342" t="s">
        <v>194</v>
      </c>
      <c r="CQ1342" t="s">
        <v>195</v>
      </c>
      <c r="CS1342">
        <v>14611</v>
      </c>
      <c r="CT1342" t="s">
        <v>196</v>
      </c>
      <c r="CU1342">
        <v>6145822701</v>
      </c>
      <c r="EM1342" t="s">
        <v>9133</v>
      </c>
      <c r="EP1342" t="s">
        <v>9134</v>
      </c>
      <c r="EQ1342" t="s">
        <v>1414</v>
      </c>
      <c r="ES1342">
        <v>43065</v>
      </c>
      <c r="ET1342" t="s">
        <v>196</v>
      </c>
      <c r="EU1342">
        <v>6148409509</v>
      </c>
    </row>
    <row r="1343" spans="1:151" x14ac:dyDescent="0.2">
      <c r="A1343">
        <v>38559</v>
      </c>
      <c r="B1343" t="s">
        <v>9135</v>
      </c>
      <c r="C1343" t="s">
        <v>9136</v>
      </c>
      <c r="D1343" t="s">
        <v>3657</v>
      </c>
      <c r="E1343" t="s">
        <v>9137</v>
      </c>
      <c r="F1343" t="s">
        <v>171</v>
      </c>
      <c r="G1343" t="str">
        <f>"0"</f>
        <v>0</v>
      </c>
      <c r="H1343" s="1">
        <v>37291</v>
      </c>
      <c r="I1343" t="s">
        <v>221</v>
      </c>
      <c r="K1343" t="s">
        <v>9138</v>
      </c>
      <c r="L1343" t="s">
        <v>305</v>
      </c>
      <c r="M1343" t="s">
        <v>306</v>
      </c>
      <c r="N1343">
        <v>2023</v>
      </c>
      <c r="O1343" t="s">
        <v>908</v>
      </c>
      <c r="P1343" t="s">
        <v>178</v>
      </c>
      <c r="Q1343" t="s">
        <v>172</v>
      </c>
      <c r="S1343">
        <v>31817806</v>
      </c>
      <c r="T1343" t="s">
        <v>226</v>
      </c>
      <c r="Y1343" t="str">
        <f>"04HSEAS"</f>
        <v>04HSEAS</v>
      </c>
      <c r="Z1343" t="s">
        <v>499</v>
      </c>
      <c r="AA1343" t="s">
        <v>320</v>
      </c>
      <c r="AB1343" t="s">
        <v>321</v>
      </c>
      <c r="AC1343" t="s">
        <v>535</v>
      </c>
      <c r="AD1343" t="s">
        <v>185</v>
      </c>
      <c r="AS1343">
        <v>3.66</v>
      </c>
      <c r="AU1343" t="s">
        <v>235</v>
      </c>
      <c r="AV1343" t="s">
        <v>236</v>
      </c>
      <c r="AW1343" t="s">
        <v>264</v>
      </c>
      <c r="BM1343" t="s">
        <v>9139</v>
      </c>
      <c r="BN1343" t="s">
        <v>239</v>
      </c>
      <c r="BO1343" t="s">
        <v>9140</v>
      </c>
      <c r="BP1343" t="s">
        <v>241</v>
      </c>
      <c r="BQ1343" t="s">
        <v>195</v>
      </c>
      <c r="BS1343">
        <v>14627</v>
      </c>
      <c r="CD1343" t="s">
        <v>195</v>
      </c>
      <c r="CM1343" t="s">
        <v>9141</v>
      </c>
      <c r="CO1343" t="s">
        <v>9140</v>
      </c>
      <c r="CP1343" t="s">
        <v>2622</v>
      </c>
      <c r="CQ1343" t="s">
        <v>247</v>
      </c>
      <c r="CS1343" t="s">
        <v>9142</v>
      </c>
      <c r="CT1343" t="s">
        <v>244</v>
      </c>
      <c r="CU1343" t="s">
        <v>9143</v>
      </c>
    </row>
    <row r="1344" spans="1:151" x14ac:dyDescent="0.2">
      <c r="A1344">
        <v>45599</v>
      </c>
      <c r="B1344" t="s">
        <v>9144</v>
      </c>
      <c r="C1344" t="s">
        <v>9145</v>
      </c>
      <c r="D1344" t="s">
        <v>654</v>
      </c>
      <c r="E1344" t="s">
        <v>9146</v>
      </c>
      <c r="F1344" t="s">
        <v>171</v>
      </c>
      <c r="G1344" t="str">
        <f>"0"</f>
        <v>0</v>
      </c>
      <c r="H1344" s="1">
        <v>38303</v>
      </c>
      <c r="I1344" t="s">
        <v>173</v>
      </c>
      <c r="K1344" t="s">
        <v>867</v>
      </c>
      <c r="L1344" t="s">
        <v>868</v>
      </c>
      <c r="M1344" t="s">
        <v>224</v>
      </c>
      <c r="N1344">
        <v>2025</v>
      </c>
      <c r="O1344" t="s">
        <v>528</v>
      </c>
      <c r="P1344" t="s">
        <v>178</v>
      </c>
      <c r="Q1344" t="s">
        <v>172</v>
      </c>
      <c r="R1344" t="s">
        <v>510</v>
      </c>
      <c r="S1344">
        <v>32648805</v>
      </c>
      <c r="BM1344" t="s">
        <v>1621</v>
      </c>
    </row>
    <row r="1345" spans="1:151" x14ac:dyDescent="0.2">
      <c r="A1345">
        <v>17891</v>
      </c>
      <c r="B1345" t="s">
        <v>4769</v>
      </c>
      <c r="C1345" t="s">
        <v>9147</v>
      </c>
      <c r="D1345" t="s">
        <v>4611</v>
      </c>
      <c r="E1345" t="s">
        <v>9148</v>
      </c>
      <c r="F1345" t="s">
        <v>171</v>
      </c>
      <c r="G1345" t="s">
        <v>172</v>
      </c>
      <c r="H1345" s="1">
        <v>34410</v>
      </c>
      <c r="I1345" t="s">
        <v>173</v>
      </c>
      <c r="K1345" t="s">
        <v>6402</v>
      </c>
      <c r="L1345" t="s">
        <v>6644</v>
      </c>
      <c r="M1345" t="s">
        <v>306</v>
      </c>
      <c r="N1345">
        <v>2016</v>
      </c>
      <c r="O1345" t="s">
        <v>380</v>
      </c>
      <c r="P1345" t="s">
        <v>178</v>
      </c>
      <c r="Q1345" t="s">
        <v>172</v>
      </c>
      <c r="R1345" t="s">
        <v>510</v>
      </c>
      <c r="S1345">
        <v>27797075</v>
      </c>
      <c r="BM1345" t="s">
        <v>9149</v>
      </c>
    </row>
    <row r="1346" spans="1:151" x14ac:dyDescent="0.2">
      <c r="A1346">
        <v>29737</v>
      </c>
      <c r="B1346" t="s">
        <v>9150</v>
      </c>
      <c r="C1346" t="s">
        <v>9147</v>
      </c>
      <c r="E1346" t="s">
        <v>9151</v>
      </c>
      <c r="F1346" t="s">
        <v>171</v>
      </c>
      <c r="G1346" t="s">
        <v>172</v>
      </c>
      <c r="H1346" s="1">
        <v>36378</v>
      </c>
      <c r="I1346" t="s">
        <v>221</v>
      </c>
      <c r="K1346" t="s">
        <v>515</v>
      </c>
      <c r="L1346" t="s">
        <v>516</v>
      </c>
      <c r="M1346" t="s">
        <v>176</v>
      </c>
      <c r="N1346">
        <v>2020</v>
      </c>
      <c r="O1346" t="s">
        <v>978</v>
      </c>
      <c r="P1346" t="s">
        <v>979</v>
      </c>
      <c r="Q1346" t="s">
        <v>172</v>
      </c>
      <c r="S1346">
        <v>30602366</v>
      </c>
      <c r="T1346" t="s">
        <v>226</v>
      </c>
      <c r="Y1346" t="str">
        <f>"04HSEAS"</f>
        <v>04HSEAS</v>
      </c>
      <c r="Z1346" t="s">
        <v>499</v>
      </c>
      <c r="AA1346" t="s">
        <v>320</v>
      </c>
      <c r="AB1346" t="s">
        <v>321</v>
      </c>
      <c r="AC1346" t="s">
        <v>535</v>
      </c>
      <c r="AD1346" t="s">
        <v>185</v>
      </c>
      <c r="AM1346" t="s">
        <v>6238</v>
      </c>
      <c r="AS1346">
        <v>3.16</v>
      </c>
      <c r="AU1346" t="s">
        <v>235</v>
      </c>
      <c r="AV1346" t="s">
        <v>236</v>
      </c>
      <c r="AW1346" t="s">
        <v>264</v>
      </c>
      <c r="BM1346" t="s">
        <v>9152</v>
      </c>
      <c r="BN1346" t="s">
        <v>239</v>
      </c>
      <c r="BO1346" t="s">
        <v>9153</v>
      </c>
      <c r="BP1346" t="s">
        <v>241</v>
      </c>
      <c r="BQ1346" t="s">
        <v>195</v>
      </c>
      <c r="BS1346">
        <v>14627</v>
      </c>
      <c r="CD1346" t="s">
        <v>195</v>
      </c>
      <c r="CM1346" t="s">
        <v>9154</v>
      </c>
      <c r="CO1346" t="s">
        <v>9153</v>
      </c>
      <c r="CP1346" t="s">
        <v>9155</v>
      </c>
      <c r="CQ1346" t="s">
        <v>4463</v>
      </c>
      <c r="CS1346" t="str">
        <f>"06410"</f>
        <v>06410</v>
      </c>
      <c r="CT1346" t="s">
        <v>244</v>
      </c>
      <c r="CU1346" t="s">
        <v>9156</v>
      </c>
    </row>
    <row r="1347" spans="1:151" x14ac:dyDescent="0.2">
      <c r="A1347">
        <v>44873</v>
      </c>
      <c r="B1347" t="s">
        <v>9008</v>
      </c>
      <c r="C1347" t="s">
        <v>9157</v>
      </c>
      <c r="D1347" t="s">
        <v>940</v>
      </c>
      <c r="E1347" t="s">
        <v>9158</v>
      </c>
      <c r="F1347" t="s">
        <v>171</v>
      </c>
      <c r="G1347" t="str">
        <f>"0"</f>
        <v>0</v>
      </c>
      <c r="H1347" s="1">
        <v>38306</v>
      </c>
      <c r="I1347" t="s">
        <v>221</v>
      </c>
      <c r="K1347" t="s">
        <v>3576</v>
      </c>
      <c r="L1347" t="s">
        <v>633</v>
      </c>
      <c r="M1347" t="s">
        <v>1389</v>
      </c>
      <c r="N1347">
        <v>2024</v>
      </c>
      <c r="O1347" t="s">
        <v>1390</v>
      </c>
      <c r="P1347" t="s">
        <v>178</v>
      </c>
      <c r="Q1347" t="s">
        <v>172</v>
      </c>
      <c r="R1347" t="s">
        <v>510</v>
      </c>
      <c r="S1347">
        <v>32292930</v>
      </c>
      <c r="BM1347" t="s">
        <v>4563</v>
      </c>
    </row>
    <row r="1348" spans="1:151" x14ac:dyDescent="0.2">
      <c r="A1348">
        <v>42379</v>
      </c>
      <c r="B1348" t="s">
        <v>9159</v>
      </c>
      <c r="C1348" t="s">
        <v>9160</v>
      </c>
      <c r="E1348" t="s">
        <v>9161</v>
      </c>
      <c r="F1348" t="s">
        <v>171</v>
      </c>
      <c r="I1348" t="s">
        <v>221</v>
      </c>
      <c r="K1348" t="s">
        <v>2923</v>
      </c>
      <c r="L1348" t="s">
        <v>920</v>
      </c>
      <c r="M1348" t="s">
        <v>224</v>
      </c>
      <c r="N1348">
        <v>2024</v>
      </c>
      <c r="O1348" t="s">
        <v>225</v>
      </c>
      <c r="P1348" t="s">
        <v>178</v>
      </c>
      <c r="Q1348" t="s">
        <v>185</v>
      </c>
      <c r="BM1348" t="s">
        <v>9162</v>
      </c>
      <c r="BP1348" t="s">
        <v>9163</v>
      </c>
      <c r="BQ1348" t="s">
        <v>3094</v>
      </c>
      <c r="BS1348">
        <v>89130</v>
      </c>
      <c r="BT1348" t="s">
        <v>226</v>
      </c>
      <c r="BU1348" t="str">
        <f>"07919 142467"</f>
        <v>07919 142467</v>
      </c>
      <c r="BX1348" t="s">
        <v>9164</v>
      </c>
      <c r="BY1348" t="s">
        <v>9165</v>
      </c>
    </row>
    <row r="1349" spans="1:151" x14ac:dyDescent="0.2">
      <c r="A1349">
        <v>25725</v>
      </c>
      <c r="B1349" t="s">
        <v>1095</v>
      </c>
      <c r="C1349" t="s">
        <v>9166</v>
      </c>
      <c r="D1349" t="s">
        <v>940</v>
      </c>
      <c r="E1349" t="s">
        <v>9167</v>
      </c>
      <c r="F1349" t="s">
        <v>9168</v>
      </c>
      <c r="G1349" t="s">
        <v>172</v>
      </c>
      <c r="H1349" s="1">
        <v>35669</v>
      </c>
      <c r="I1349" t="s">
        <v>173</v>
      </c>
      <c r="K1349" t="s">
        <v>7946</v>
      </c>
      <c r="L1349" t="s">
        <v>7947</v>
      </c>
      <c r="M1349" t="s">
        <v>306</v>
      </c>
      <c r="N1349">
        <v>2018</v>
      </c>
      <c r="O1349" t="s">
        <v>307</v>
      </c>
      <c r="P1349" t="s">
        <v>178</v>
      </c>
      <c r="Q1349" t="s">
        <v>172</v>
      </c>
      <c r="S1349">
        <v>29370986</v>
      </c>
      <c r="T1349" t="s">
        <v>196</v>
      </c>
      <c r="W1349" t="s">
        <v>9169</v>
      </c>
      <c r="X1349">
        <v>4017417243</v>
      </c>
      <c r="Y1349" t="s">
        <v>182</v>
      </c>
      <c r="Z1349" t="s">
        <v>183</v>
      </c>
      <c r="AA1349">
        <v>2019</v>
      </c>
      <c r="AB1349">
        <v>2019</v>
      </c>
      <c r="AC1349" t="s">
        <v>4374</v>
      </c>
      <c r="AD1349" t="s">
        <v>185</v>
      </c>
      <c r="AS1349">
        <v>3.67</v>
      </c>
      <c r="AT1349" t="s">
        <v>188</v>
      </c>
      <c r="AU1349" t="s">
        <v>189</v>
      </c>
      <c r="AV1349" t="s">
        <v>190</v>
      </c>
      <c r="AW1349" t="s">
        <v>264</v>
      </c>
      <c r="BM1349" t="s">
        <v>9170</v>
      </c>
      <c r="BN1349" t="s">
        <v>193</v>
      </c>
      <c r="BP1349" t="s">
        <v>194</v>
      </c>
      <c r="BQ1349" t="s">
        <v>195</v>
      </c>
      <c r="BS1349">
        <v>14627</v>
      </c>
      <c r="BT1349" t="s">
        <v>196</v>
      </c>
      <c r="BU1349">
        <v>4019353701</v>
      </c>
      <c r="BZ1349" t="s">
        <v>9171</v>
      </c>
      <c r="CC1349" t="s">
        <v>9172</v>
      </c>
      <c r="CD1349" t="s">
        <v>6508</v>
      </c>
      <c r="CF1349" t="str">
        <f>"02852"</f>
        <v>02852</v>
      </c>
      <c r="CG1349" t="s">
        <v>196</v>
      </c>
      <c r="CH1349">
        <v>4019353701</v>
      </c>
      <c r="CM1349" t="s">
        <v>4185</v>
      </c>
      <c r="CP1349" t="s">
        <v>194</v>
      </c>
      <c r="CQ1349" t="s">
        <v>195</v>
      </c>
      <c r="CS1349">
        <v>14627</v>
      </c>
      <c r="CT1349" t="s">
        <v>196</v>
      </c>
      <c r="CU1349">
        <v>4019353701</v>
      </c>
      <c r="ED1349" t="s">
        <v>6508</v>
      </c>
      <c r="EG1349" t="s">
        <v>196</v>
      </c>
      <c r="EH1349">
        <v>4019353701</v>
      </c>
      <c r="EM1349" t="s">
        <v>9171</v>
      </c>
      <c r="EP1349" t="s">
        <v>9172</v>
      </c>
      <c r="EQ1349" t="s">
        <v>6508</v>
      </c>
      <c r="ES1349" t="str">
        <f>"02852"</f>
        <v>02852</v>
      </c>
      <c r="ET1349" t="s">
        <v>196</v>
      </c>
      <c r="EU1349">
        <v>4019353701</v>
      </c>
    </row>
    <row r="1350" spans="1:151" x14ac:dyDescent="0.2">
      <c r="A1350">
        <v>19568</v>
      </c>
      <c r="B1350" t="s">
        <v>1792</v>
      </c>
      <c r="C1350" t="s">
        <v>9173</v>
      </c>
      <c r="D1350" t="s">
        <v>6854</v>
      </c>
      <c r="E1350" t="s">
        <v>9174</v>
      </c>
      <c r="F1350" t="s">
        <v>171</v>
      </c>
      <c r="G1350" t="s">
        <v>172</v>
      </c>
      <c r="H1350" s="1">
        <v>34974</v>
      </c>
      <c r="I1350" t="s">
        <v>173</v>
      </c>
      <c r="K1350" t="s">
        <v>675</v>
      </c>
      <c r="L1350" t="s">
        <v>9175</v>
      </c>
      <c r="M1350" t="s">
        <v>176</v>
      </c>
      <c r="N1350">
        <v>2017</v>
      </c>
      <c r="O1350" t="s">
        <v>177</v>
      </c>
      <c r="P1350" t="s">
        <v>178</v>
      </c>
      <c r="Q1350" t="s">
        <v>172</v>
      </c>
      <c r="S1350">
        <v>29644377</v>
      </c>
      <c r="T1350" t="s">
        <v>196</v>
      </c>
      <c r="W1350" t="s">
        <v>9176</v>
      </c>
      <c r="X1350">
        <v>5852023812</v>
      </c>
      <c r="Y1350" t="s">
        <v>186</v>
      </c>
      <c r="Z1350" t="s">
        <v>183</v>
      </c>
      <c r="AA1350">
        <v>2018</v>
      </c>
      <c r="AB1350">
        <v>2018</v>
      </c>
      <c r="AC1350" t="s">
        <v>187</v>
      </c>
      <c r="AD1350" t="s">
        <v>185</v>
      </c>
      <c r="AS1350">
        <v>3.09</v>
      </c>
      <c r="AT1350" t="s">
        <v>188</v>
      </c>
      <c r="AU1350" t="s">
        <v>647</v>
      </c>
      <c r="AV1350" t="s">
        <v>190</v>
      </c>
      <c r="AW1350" t="s">
        <v>210</v>
      </c>
      <c r="BM1350" t="s">
        <v>9177</v>
      </c>
      <c r="BP1350" t="s">
        <v>194</v>
      </c>
      <c r="BQ1350" t="s">
        <v>195</v>
      </c>
      <c r="BS1350">
        <v>14618</v>
      </c>
      <c r="BT1350" t="s">
        <v>196</v>
      </c>
      <c r="BU1350">
        <v>5854782458</v>
      </c>
      <c r="BZ1350" t="s">
        <v>9177</v>
      </c>
      <c r="CC1350" t="s">
        <v>194</v>
      </c>
      <c r="CD1350" t="s">
        <v>195</v>
      </c>
      <c r="CF1350">
        <v>14618</v>
      </c>
      <c r="CG1350" t="s">
        <v>196</v>
      </c>
      <c r="CH1350">
        <v>5854782458</v>
      </c>
      <c r="CM1350" t="s">
        <v>9177</v>
      </c>
      <c r="CP1350" t="s">
        <v>194</v>
      </c>
      <c r="CQ1350" t="s">
        <v>195</v>
      </c>
      <c r="CS1350">
        <v>14618</v>
      </c>
      <c r="CT1350" t="s">
        <v>196</v>
      </c>
      <c r="CU1350">
        <v>5854782458</v>
      </c>
    </row>
    <row r="1351" spans="1:151" x14ac:dyDescent="0.2">
      <c r="A1351">
        <v>24087</v>
      </c>
      <c r="B1351" t="s">
        <v>2754</v>
      </c>
      <c r="C1351" t="s">
        <v>9178</v>
      </c>
      <c r="D1351" t="s">
        <v>1418</v>
      </c>
      <c r="E1351" t="s">
        <v>9179</v>
      </c>
      <c r="F1351" t="s">
        <v>171</v>
      </c>
      <c r="G1351" t="s">
        <v>172</v>
      </c>
      <c r="H1351" s="1">
        <v>35721</v>
      </c>
      <c r="I1351" t="s">
        <v>173</v>
      </c>
      <c r="K1351" t="s">
        <v>1408</v>
      </c>
      <c r="L1351" t="s">
        <v>1409</v>
      </c>
      <c r="M1351" t="s">
        <v>176</v>
      </c>
      <c r="N1351">
        <v>2018</v>
      </c>
      <c r="O1351" t="s">
        <v>612</v>
      </c>
      <c r="P1351" t="s">
        <v>178</v>
      </c>
      <c r="Q1351" t="s">
        <v>172</v>
      </c>
      <c r="S1351">
        <v>29342709</v>
      </c>
      <c r="T1351" t="s">
        <v>196</v>
      </c>
      <c r="W1351" t="s">
        <v>9180</v>
      </c>
      <c r="X1351">
        <v>4849487191</v>
      </c>
      <c r="Y1351" t="s">
        <v>186</v>
      </c>
      <c r="Z1351" t="s">
        <v>282</v>
      </c>
      <c r="AA1351">
        <v>2019</v>
      </c>
      <c r="AB1351">
        <v>2019</v>
      </c>
      <c r="AC1351" t="s">
        <v>6978</v>
      </c>
      <c r="AD1351" t="s">
        <v>185</v>
      </c>
      <c r="AE1351" t="s">
        <v>857</v>
      </c>
      <c r="AS1351">
        <v>3.95</v>
      </c>
      <c r="AT1351" t="s">
        <v>188</v>
      </c>
      <c r="AU1351" t="s">
        <v>189</v>
      </c>
      <c r="AV1351" t="s">
        <v>190</v>
      </c>
      <c r="AW1351" t="s">
        <v>264</v>
      </c>
      <c r="AX1351" t="s">
        <v>8551</v>
      </c>
      <c r="AY1351" t="s">
        <v>9181</v>
      </c>
      <c r="BM1351" t="s">
        <v>8511</v>
      </c>
      <c r="BN1351" t="s">
        <v>193</v>
      </c>
      <c r="BP1351" t="s">
        <v>194</v>
      </c>
      <c r="BQ1351" t="s">
        <v>195</v>
      </c>
      <c r="BS1351">
        <v>14627</v>
      </c>
      <c r="BT1351" t="s">
        <v>196</v>
      </c>
      <c r="BU1351">
        <v>4849487191</v>
      </c>
      <c r="BZ1351" t="s">
        <v>9182</v>
      </c>
      <c r="CC1351" t="s">
        <v>9183</v>
      </c>
      <c r="CD1351" t="s">
        <v>650</v>
      </c>
      <c r="CF1351">
        <v>18059</v>
      </c>
      <c r="CG1351" t="s">
        <v>196</v>
      </c>
      <c r="CH1351">
        <v>4849487191</v>
      </c>
      <c r="CM1351" t="s">
        <v>9184</v>
      </c>
      <c r="CP1351" t="s">
        <v>194</v>
      </c>
      <c r="CQ1351" t="s">
        <v>195</v>
      </c>
      <c r="CS1351">
        <v>14627</v>
      </c>
      <c r="CT1351" t="s">
        <v>196</v>
      </c>
      <c r="CU1351">
        <v>4848098342</v>
      </c>
      <c r="ED1351" t="s">
        <v>650</v>
      </c>
      <c r="EG1351" t="s">
        <v>196</v>
      </c>
      <c r="EH1351">
        <v>4849487191</v>
      </c>
      <c r="EM1351" t="s">
        <v>9182</v>
      </c>
      <c r="EP1351" t="s">
        <v>9183</v>
      </c>
      <c r="EQ1351" t="s">
        <v>650</v>
      </c>
      <c r="ES1351">
        <v>18059</v>
      </c>
      <c r="ET1351" t="s">
        <v>196</v>
      </c>
      <c r="EU1351">
        <v>4849487191</v>
      </c>
    </row>
    <row r="1352" spans="1:151" x14ac:dyDescent="0.2">
      <c r="A1352">
        <v>19144</v>
      </c>
      <c r="B1352" t="s">
        <v>9185</v>
      </c>
      <c r="C1352" t="s">
        <v>9186</v>
      </c>
      <c r="E1352" t="s">
        <v>9187</v>
      </c>
      <c r="F1352" t="s">
        <v>171</v>
      </c>
      <c r="G1352" t="s">
        <v>172</v>
      </c>
      <c r="H1352" s="1">
        <v>34478</v>
      </c>
      <c r="I1352" t="s">
        <v>221</v>
      </c>
      <c r="K1352" t="s">
        <v>1012</v>
      </c>
      <c r="L1352" t="s">
        <v>1013</v>
      </c>
      <c r="M1352" t="s">
        <v>306</v>
      </c>
      <c r="N1352">
        <v>2016</v>
      </c>
      <c r="O1352" t="s">
        <v>380</v>
      </c>
      <c r="P1352" t="s">
        <v>178</v>
      </c>
      <c r="Q1352" t="s">
        <v>172</v>
      </c>
      <c r="R1352" t="s">
        <v>510</v>
      </c>
      <c r="S1352">
        <v>27850428</v>
      </c>
      <c r="BM1352" t="s">
        <v>9188</v>
      </c>
    </row>
    <row r="1353" spans="1:151" x14ac:dyDescent="0.2">
      <c r="A1353">
        <v>11442</v>
      </c>
      <c r="B1353" t="s">
        <v>9189</v>
      </c>
      <c r="C1353" t="s">
        <v>9190</v>
      </c>
      <c r="E1353" t="s">
        <v>9191</v>
      </c>
      <c r="F1353" t="s">
        <v>942</v>
      </c>
      <c r="K1353" t="s">
        <v>4255</v>
      </c>
      <c r="L1353" t="s">
        <v>318</v>
      </c>
      <c r="M1353" t="s">
        <v>224</v>
      </c>
      <c r="N1353">
        <v>2015</v>
      </c>
      <c r="O1353" t="s">
        <v>692</v>
      </c>
      <c r="P1353" t="s">
        <v>178</v>
      </c>
      <c r="Q1353" t="s">
        <v>172</v>
      </c>
      <c r="S1353">
        <v>27730539</v>
      </c>
      <c r="T1353" t="s">
        <v>196</v>
      </c>
      <c r="W1353" t="s">
        <v>9192</v>
      </c>
      <c r="X1353">
        <v>3309983388</v>
      </c>
      <c r="Y1353" t="s">
        <v>186</v>
      </c>
      <c r="Z1353" t="s">
        <v>183</v>
      </c>
      <c r="AA1353">
        <v>2016</v>
      </c>
      <c r="AB1353">
        <v>2016</v>
      </c>
      <c r="AC1353" t="s">
        <v>6505</v>
      </c>
      <c r="AD1353" t="s">
        <v>185</v>
      </c>
      <c r="AM1353" t="s">
        <v>1068</v>
      </c>
      <c r="AS1353">
        <v>3.81</v>
      </c>
      <c r="AT1353" t="s">
        <v>188</v>
      </c>
      <c r="AU1353" t="s">
        <v>189</v>
      </c>
      <c r="AV1353" t="s">
        <v>190</v>
      </c>
      <c r="AW1353" t="s">
        <v>264</v>
      </c>
      <c r="BM1353" t="s">
        <v>9193</v>
      </c>
      <c r="BN1353" t="s">
        <v>487</v>
      </c>
      <c r="BP1353" t="s">
        <v>194</v>
      </c>
      <c r="BQ1353" t="s">
        <v>195</v>
      </c>
      <c r="BS1353">
        <v>14627</v>
      </c>
      <c r="BT1353" t="s">
        <v>196</v>
      </c>
      <c r="BU1353">
        <v>3309983387</v>
      </c>
      <c r="BZ1353" t="s">
        <v>9194</v>
      </c>
      <c r="CC1353" t="s">
        <v>9195</v>
      </c>
      <c r="CD1353" t="s">
        <v>1414</v>
      </c>
      <c r="CF1353">
        <v>44139</v>
      </c>
      <c r="CG1353" t="s">
        <v>196</v>
      </c>
      <c r="CH1353">
        <v>4405420240</v>
      </c>
      <c r="CM1353" t="s">
        <v>4521</v>
      </c>
      <c r="CN1353" t="s">
        <v>9196</v>
      </c>
      <c r="CP1353" t="s">
        <v>194</v>
      </c>
      <c r="CQ1353" t="s">
        <v>195</v>
      </c>
      <c r="CS1353">
        <v>14627</v>
      </c>
      <c r="CT1353" t="s">
        <v>196</v>
      </c>
      <c r="CU1353">
        <v>3309983387</v>
      </c>
      <c r="EM1353" t="s">
        <v>9194</v>
      </c>
      <c r="EP1353" t="s">
        <v>9195</v>
      </c>
      <c r="EQ1353" t="s">
        <v>1414</v>
      </c>
      <c r="ES1353">
        <v>44139</v>
      </c>
      <c r="ET1353" t="s">
        <v>196</v>
      </c>
      <c r="EU1353">
        <v>4405420240</v>
      </c>
    </row>
    <row r="1354" spans="1:151" x14ac:dyDescent="0.2">
      <c r="A1354">
        <v>26380</v>
      </c>
      <c r="B1354" t="s">
        <v>9197</v>
      </c>
      <c r="C1354" t="s">
        <v>9198</v>
      </c>
      <c r="D1354" t="s">
        <v>880</v>
      </c>
      <c r="E1354" t="s">
        <v>9199</v>
      </c>
      <c r="F1354" t="s">
        <v>9200</v>
      </c>
      <c r="G1354" t="str">
        <f>"0"</f>
        <v>0</v>
      </c>
      <c r="K1354" t="s">
        <v>7496</v>
      </c>
      <c r="L1354" t="s">
        <v>7497</v>
      </c>
      <c r="M1354" t="s">
        <v>176</v>
      </c>
      <c r="N1354">
        <v>2019</v>
      </c>
      <c r="O1354" t="s">
        <v>482</v>
      </c>
      <c r="P1354" t="s">
        <v>178</v>
      </c>
      <c r="Q1354" t="s">
        <v>172</v>
      </c>
      <c r="S1354">
        <v>29979721</v>
      </c>
      <c r="T1354" t="s">
        <v>196</v>
      </c>
      <c r="W1354" t="s">
        <v>9201</v>
      </c>
      <c r="X1354">
        <v>7742518915</v>
      </c>
      <c r="Y1354" t="s">
        <v>186</v>
      </c>
      <c r="Z1354" t="s">
        <v>282</v>
      </c>
      <c r="AA1354">
        <v>2020</v>
      </c>
      <c r="AB1354">
        <v>2020</v>
      </c>
      <c r="AC1354" t="s">
        <v>886</v>
      </c>
      <c r="AD1354" t="s">
        <v>172</v>
      </c>
      <c r="AS1354">
        <v>3.91</v>
      </c>
      <c r="AT1354" t="s">
        <v>188</v>
      </c>
      <c r="AU1354" t="s">
        <v>189</v>
      </c>
      <c r="AV1354" t="s">
        <v>190</v>
      </c>
      <c r="AW1354" t="s">
        <v>264</v>
      </c>
      <c r="BM1354" t="s">
        <v>9202</v>
      </c>
      <c r="BN1354" t="s">
        <v>193</v>
      </c>
      <c r="BP1354" t="s">
        <v>194</v>
      </c>
      <c r="BQ1354" t="s">
        <v>195</v>
      </c>
      <c r="BS1354">
        <v>14627</v>
      </c>
      <c r="BT1354" t="s">
        <v>196</v>
      </c>
      <c r="BU1354">
        <v>5084360316</v>
      </c>
      <c r="BZ1354" t="s">
        <v>9203</v>
      </c>
      <c r="CC1354" t="s">
        <v>9204</v>
      </c>
      <c r="CD1354" t="s">
        <v>401</v>
      </c>
      <c r="CF1354" t="str">
        <f>"023561384"</f>
        <v>023561384</v>
      </c>
      <c r="CG1354" t="s">
        <v>196</v>
      </c>
      <c r="CH1354">
        <v>5082309106</v>
      </c>
      <c r="CM1354" t="s">
        <v>9205</v>
      </c>
      <c r="CP1354" t="s">
        <v>194</v>
      </c>
      <c r="CQ1354" t="s">
        <v>195</v>
      </c>
      <c r="CS1354">
        <v>14627</v>
      </c>
      <c r="CT1354" t="s">
        <v>196</v>
      </c>
      <c r="CU1354">
        <v>5084360316</v>
      </c>
      <c r="ED1354" t="s">
        <v>401</v>
      </c>
      <c r="EG1354" t="s">
        <v>196</v>
      </c>
      <c r="EH1354">
        <v>5082309106</v>
      </c>
      <c r="EM1354" t="s">
        <v>9203</v>
      </c>
      <c r="EP1354" t="s">
        <v>9204</v>
      </c>
      <c r="EQ1354" t="s">
        <v>401</v>
      </c>
      <c r="ES1354" t="str">
        <f>"023561384"</f>
        <v>023561384</v>
      </c>
      <c r="ET1354" t="s">
        <v>196</v>
      </c>
      <c r="EU1354">
        <v>5082309106</v>
      </c>
    </row>
    <row r="1355" spans="1:151" x14ac:dyDescent="0.2">
      <c r="A1355">
        <v>25002</v>
      </c>
      <c r="B1355" t="s">
        <v>9197</v>
      </c>
      <c r="C1355" t="s">
        <v>9198</v>
      </c>
      <c r="D1355" t="s">
        <v>880</v>
      </c>
      <c r="E1355" t="s">
        <v>9199</v>
      </c>
      <c r="F1355" t="s">
        <v>9206</v>
      </c>
      <c r="G1355" t="str">
        <f>"0"</f>
        <v>0</v>
      </c>
      <c r="K1355" t="s">
        <v>1135</v>
      </c>
      <c r="L1355" t="s">
        <v>1136</v>
      </c>
      <c r="M1355" t="s">
        <v>224</v>
      </c>
      <c r="N1355">
        <v>2018</v>
      </c>
      <c r="O1355" t="s">
        <v>354</v>
      </c>
      <c r="P1355" t="s">
        <v>178</v>
      </c>
      <c r="Q1355" t="s">
        <v>172</v>
      </c>
      <c r="S1355">
        <v>29979721</v>
      </c>
      <c r="T1355" t="s">
        <v>196</v>
      </c>
      <c r="W1355" t="s">
        <v>9201</v>
      </c>
      <c r="X1355">
        <v>7742518915</v>
      </c>
      <c r="Y1355" t="s">
        <v>186</v>
      </c>
      <c r="Z1355" t="s">
        <v>282</v>
      </c>
      <c r="AA1355">
        <v>2020</v>
      </c>
      <c r="AB1355">
        <v>2020</v>
      </c>
      <c r="AC1355" t="s">
        <v>886</v>
      </c>
      <c r="AD1355" t="s">
        <v>172</v>
      </c>
      <c r="AS1355">
        <v>3.91</v>
      </c>
      <c r="AT1355" t="s">
        <v>188</v>
      </c>
      <c r="AU1355" t="s">
        <v>189</v>
      </c>
      <c r="AV1355" t="s">
        <v>190</v>
      </c>
      <c r="AW1355" t="s">
        <v>264</v>
      </c>
      <c r="BM1355" t="s">
        <v>9202</v>
      </c>
      <c r="BN1355" t="s">
        <v>193</v>
      </c>
      <c r="BP1355" t="s">
        <v>194</v>
      </c>
      <c r="BQ1355" t="s">
        <v>195</v>
      </c>
      <c r="BS1355">
        <v>14627</v>
      </c>
      <c r="BT1355" t="s">
        <v>196</v>
      </c>
      <c r="BU1355">
        <v>5084360316</v>
      </c>
      <c r="BZ1355" t="s">
        <v>9203</v>
      </c>
      <c r="CC1355" t="s">
        <v>9204</v>
      </c>
      <c r="CD1355" t="s">
        <v>401</v>
      </c>
      <c r="CF1355" t="str">
        <f>"023561384"</f>
        <v>023561384</v>
      </c>
      <c r="CG1355" t="s">
        <v>196</v>
      </c>
      <c r="CH1355">
        <v>5082309106</v>
      </c>
      <c r="CM1355" t="s">
        <v>9205</v>
      </c>
      <c r="CP1355" t="s">
        <v>194</v>
      </c>
      <c r="CQ1355" t="s">
        <v>195</v>
      </c>
      <c r="CS1355">
        <v>14627</v>
      </c>
      <c r="CT1355" t="s">
        <v>196</v>
      </c>
      <c r="CU1355">
        <v>5084360316</v>
      </c>
      <c r="ED1355" t="s">
        <v>401</v>
      </c>
      <c r="EG1355" t="s">
        <v>196</v>
      </c>
      <c r="EH1355">
        <v>5082309106</v>
      </c>
      <c r="EM1355" t="s">
        <v>9203</v>
      </c>
      <c r="EP1355" t="s">
        <v>9204</v>
      </c>
      <c r="EQ1355" t="s">
        <v>401</v>
      </c>
      <c r="ES1355" t="str">
        <f>"023561384"</f>
        <v>023561384</v>
      </c>
      <c r="ET1355" t="s">
        <v>196</v>
      </c>
      <c r="EU1355">
        <v>5082309106</v>
      </c>
    </row>
    <row r="1356" spans="1:151" x14ac:dyDescent="0.2">
      <c r="A1356">
        <v>24126</v>
      </c>
      <c r="B1356" t="s">
        <v>6691</v>
      </c>
      <c r="C1356" t="s">
        <v>9207</v>
      </c>
      <c r="E1356" t="s">
        <v>9208</v>
      </c>
      <c r="F1356" t="s">
        <v>171</v>
      </c>
      <c r="G1356" t="s">
        <v>172</v>
      </c>
      <c r="H1356" s="1">
        <v>35366</v>
      </c>
      <c r="I1356" t="s">
        <v>221</v>
      </c>
      <c r="K1356" t="s">
        <v>5037</v>
      </c>
      <c r="L1356" t="s">
        <v>318</v>
      </c>
      <c r="M1356" t="s">
        <v>176</v>
      </c>
      <c r="N1356">
        <v>2018</v>
      </c>
      <c r="O1356" t="s">
        <v>612</v>
      </c>
      <c r="P1356" t="s">
        <v>178</v>
      </c>
      <c r="Q1356" t="s">
        <v>172</v>
      </c>
      <c r="S1356">
        <v>28776376</v>
      </c>
      <c r="T1356" t="s">
        <v>196</v>
      </c>
      <c r="W1356" t="s">
        <v>9209</v>
      </c>
      <c r="X1356">
        <v>3012295037</v>
      </c>
      <c r="Y1356" t="s">
        <v>186</v>
      </c>
      <c r="Z1356" t="s">
        <v>183</v>
      </c>
      <c r="AA1356">
        <v>2019</v>
      </c>
      <c r="AB1356">
        <v>2019</v>
      </c>
      <c r="AC1356" t="s">
        <v>1109</v>
      </c>
      <c r="AD1356" t="s">
        <v>185</v>
      </c>
      <c r="AM1356" t="s">
        <v>396</v>
      </c>
      <c r="AS1356">
        <v>3.99</v>
      </c>
      <c r="AT1356" t="s">
        <v>188</v>
      </c>
      <c r="AU1356" t="s">
        <v>189</v>
      </c>
      <c r="AV1356" t="s">
        <v>190</v>
      </c>
      <c r="AW1356" t="s">
        <v>264</v>
      </c>
      <c r="BM1356" t="s">
        <v>9210</v>
      </c>
      <c r="BN1356" t="s">
        <v>193</v>
      </c>
      <c r="BP1356" t="s">
        <v>194</v>
      </c>
      <c r="BQ1356" t="s">
        <v>195</v>
      </c>
      <c r="BS1356">
        <v>14627</v>
      </c>
      <c r="BT1356" t="s">
        <v>196</v>
      </c>
      <c r="BU1356">
        <v>3017428974</v>
      </c>
      <c r="BZ1356" t="s">
        <v>9211</v>
      </c>
      <c r="CA1356" t="s">
        <v>9212</v>
      </c>
      <c r="CC1356" t="s">
        <v>8485</v>
      </c>
      <c r="CD1356" t="s">
        <v>849</v>
      </c>
      <c r="CF1356">
        <v>20817</v>
      </c>
      <c r="CG1356" t="s">
        <v>196</v>
      </c>
      <c r="CH1356">
        <v>3012295037</v>
      </c>
      <c r="CM1356" t="s">
        <v>4846</v>
      </c>
      <c r="CP1356" t="s">
        <v>194</v>
      </c>
      <c r="CQ1356" t="s">
        <v>195</v>
      </c>
      <c r="CS1356">
        <v>14611</v>
      </c>
      <c r="CT1356" t="s">
        <v>196</v>
      </c>
      <c r="CU1356">
        <v>3017428974</v>
      </c>
      <c r="ED1356" t="s">
        <v>849</v>
      </c>
      <c r="EG1356" t="s">
        <v>196</v>
      </c>
      <c r="EH1356">
        <v>3012295037</v>
      </c>
      <c r="EM1356" t="s">
        <v>9211</v>
      </c>
      <c r="EN1356" t="s">
        <v>9212</v>
      </c>
      <c r="EP1356" t="s">
        <v>8485</v>
      </c>
      <c r="EQ1356" t="s">
        <v>849</v>
      </c>
      <c r="ES1356">
        <v>20817</v>
      </c>
      <c r="ET1356" t="s">
        <v>196</v>
      </c>
      <c r="EU1356">
        <v>3012295037</v>
      </c>
    </row>
    <row r="1357" spans="1:151" x14ac:dyDescent="0.2">
      <c r="A1357">
        <v>23615</v>
      </c>
      <c r="B1357" t="s">
        <v>3783</v>
      </c>
      <c r="C1357" t="s">
        <v>9213</v>
      </c>
      <c r="D1357" t="s">
        <v>505</v>
      </c>
      <c r="E1357" t="s">
        <v>9214</v>
      </c>
      <c r="F1357" t="s">
        <v>171</v>
      </c>
      <c r="G1357" t="s">
        <v>172</v>
      </c>
      <c r="H1357" s="1">
        <v>35316</v>
      </c>
      <c r="I1357" t="s">
        <v>173</v>
      </c>
      <c r="K1357" t="s">
        <v>2660</v>
      </c>
      <c r="L1357" t="s">
        <v>920</v>
      </c>
      <c r="M1357" t="s">
        <v>224</v>
      </c>
      <c r="N1357">
        <v>2017</v>
      </c>
      <c r="O1357" t="s">
        <v>441</v>
      </c>
      <c r="P1357" t="s">
        <v>178</v>
      </c>
      <c r="Q1357" t="s">
        <v>172</v>
      </c>
      <c r="S1357">
        <v>29289547</v>
      </c>
      <c r="T1357" t="s">
        <v>196</v>
      </c>
      <c r="W1357" t="s">
        <v>9215</v>
      </c>
      <c r="X1357">
        <v>9083474473</v>
      </c>
      <c r="Y1357" t="s">
        <v>186</v>
      </c>
      <c r="Z1357" t="s">
        <v>282</v>
      </c>
      <c r="AA1357">
        <v>2019</v>
      </c>
      <c r="AB1357">
        <v>2019</v>
      </c>
      <c r="AC1357" t="s">
        <v>960</v>
      </c>
      <c r="AD1357" t="s">
        <v>185</v>
      </c>
      <c r="AS1357">
        <v>2.98</v>
      </c>
      <c r="AT1357" t="s">
        <v>188</v>
      </c>
      <c r="AU1357" t="s">
        <v>189</v>
      </c>
      <c r="AV1357" t="s">
        <v>190</v>
      </c>
      <c r="AW1357" t="s">
        <v>264</v>
      </c>
      <c r="BM1357" t="s">
        <v>9216</v>
      </c>
      <c r="BN1357" t="s">
        <v>193</v>
      </c>
      <c r="BP1357" t="s">
        <v>194</v>
      </c>
      <c r="BQ1357" t="s">
        <v>195</v>
      </c>
      <c r="BS1357">
        <v>14627</v>
      </c>
      <c r="BT1357" t="s">
        <v>196</v>
      </c>
      <c r="BU1357">
        <v>9084581755</v>
      </c>
      <c r="BZ1357" t="s">
        <v>9217</v>
      </c>
      <c r="CC1357" t="s">
        <v>9218</v>
      </c>
      <c r="CD1357" t="s">
        <v>1150</v>
      </c>
      <c r="CF1357" t="str">
        <f>"07059"</f>
        <v>07059</v>
      </c>
      <c r="CG1357" t="s">
        <v>196</v>
      </c>
      <c r="CH1357">
        <v>9084581755</v>
      </c>
      <c r="ED1357" t="s">
        <v>1150</v>
      </c>
      <c r="EG1357" t="s">
        <v>196</v>
      </c>
      <c r="EH1357">
        <v>9084581755</v>
      </c>
      <c r="EM1357" t="s">
        <v>9217</v>
      </c>
      <c r="EP1357" t="s">
        <v>9218</v>
      </c>
      <c r="EQ1357" t="s">
        <v>1150</v>
      </c>
      <c r="ES1357" t="str">
        <f>"07059"</f>
        <v>07059</v>
      </c>
      <c r="ET1357" t="s">
        <v>196</v>
      </c>
      <c r="EU1357">
        <v>9084581755</v>
      </c>
    </row>
    <row r="1358" spans="1:151" x14ac:dyDescent="0.2">
      <c r="A1358">
        <v>24347</v>
      </c>
      <c r="B1358" t="s">
        <v>1838</v>
      </c>
      <c r="C1358" t="s">
        <v>9219</v>
      </c>
      <c r="D1358" t="s">
        <v>1418</v>
      </c>
      <c r="E1358" t="s">
        <v>9220</v>
      </c>
      <c r="F1358" t="s">
        <v>9221</v>
      </c>
      <c r="G1358" t="s">
        <v>172</v>
      </c>
      <c r="H1358" s="1">
        <v>35518</v>
      </c>
      <c r="I1358" t="s">
        <v>221</v>
      </c>
      <c r="K1358" t="s">
        <v>1078</v>
      </c>
      <c r="L1358" t="s">
        <v>9222</v>
      </c>
      <c r="M1358" t="s">
        <v>176</v>
      </c>
      <c r="N1358">
        <v>2018</v>
      </c>
      <c r="O1358" t="s">
        <v>612</v>
      </c>
      <c r="P1358" t="s">
        <v>178</v>
      </c>
      <c r="Q1358" t="s">
        <v>172</v>
      </c>
      <c r="S1358">
        <v>29358090</v>
      </c>
      <c r="T1358" t="s">
        <v>196</v>
      </c>
      <c r="W1358" t="s">
        <v>9223</v>
      </c>
      <c r="X1358">
        <v>9143305102</v>
      </c>
      <c r="Y1358" t="s">
        <v>186</v>
      </c>
      <c r="Z1358" t="s">
        <v>282</v>
      </c>
      <c r="AA1358">
        <v>2019</v>
      </c>
      <c r="AB1358">
        <v>2019</v>
      </c>
      <c r="AC1358" t="s">
        <v>857</v>
      </c>
      <c r="AD1358" t="s">
        <v>185</v>
      </c>
      <c r="AM1358" t="s">
        <v>413</v>
      </c>
      <c r="AS1358">
        <v>3.72</v>
      </c>
      <c r="AT1358" t="s">
        <v>188</v>
      </c>
      <c r="AU1358" t="s">
        <v>189</v>
      </c>
      <c r="AV1358" t="s">
        <v>190</v>
      </c>
      <c r="AW1358" t="s">
        <v>237</v>
      </c>
      <c r="BM1358" t="s">
        <v>9224</v>
      </c>
      <c r="BN1358" t="s">
        <v>193</v>
      </c>
      <c r="BP1358" t="s">
        <v>194</v>
      </c>
      <c r="BQ1358" t="s">
        <v>195</v>
      </c>
      <c r="BS1358">
        <v>14627</v>
      </c>
      <c r="BT1358" t="s">
        <v>196</v>
      </c>
      <c r="BU1358">
        <v>9143305102</v>
      </c>
      <c r="BZ1358" t="s">
        <v>9225</v>
      </c>
      <c r="CC1358" t="s">
        <v>4326</v>
      </c>
      <c r="CD1358" t="s">
        <v>195</v>
      </c>
      <c r="CF1358">
        <v>10530</v>
      </c>
      <c r="CG1358" t="s">
        <v>196</v>
      </c>
      <c r="CH1358">
        <v>9143306192</v>
      </c>
      <c r="CM1358" t="s">
        <v>215</v>
      </c>
      <c r="CN1358" t="s">
        <v>9226</v>
      </c>
      <c r="CP1358" t="s">
        <v>194</v>
      </c>
      <c r="CQ1358" t="s">
        <v>195</v>
      </c>
      <c r="CS1358">
        <v>14627</v>
      </c>
      <c r="CT1358" t="s">
        <v>196</v>
      </c>
      <c r="CU1358">
        <v>9143306192</v>
      </c>
      <c r="DM1358" t="s">
        <v>9227</v>
      </c>
      <c r="DP1358" t="s">
        <v>1008</v>
      </c>
      <c r="DQ1358" t="s">
        <v>195</v>
      </c>
      <c r="DS1358">
        <v>10530</v>
      </c>
      <c r="DT1358" t="s">
        <v>226</v>
      </c>
      <c r="DU1358">
        <v>9143305102</v>
      </c>
      <c r="DX1358" t="s">
        <v>9228</v>
      </c>
      <c r="DY1358" t="s">
        <v>406</v>
      </c>
      <c r="ED1358" t="s">
        <v>195</v>
      </c>
      <c r="EG1358" t="s">
        <v>196</v>
      </c>
      <c r="EH1358">
        <v>9143306192</v>
      </c>
      <c r="EM1358" t="s">
        <v>9225</v>
      </c>
      <c r="EP1358" t="s">
        <v>4326</v>
      </c>
      <c r="EQ1358" t="s">
        <v>195</v>
      </c>
      <c r="ES1358">
        <v>10530</v>
      </c>
      <c r="ET1358" t="s">
        <v>196</v>
      </c>
      <c r="EU1358">
        <v>9143306192</v>
      </c>
    </row>
    <row r="1359" spans="1:151" x14ac:dyDescent="0.2">
      <c r="A1359">
        <v>23676</v>
      </c>
      <c r="B1359" t="s">
        <v>1838</v>
      </c>
      <c r="C1359" t="s">
        <v>9219</v>
      </c>
      <c r="D1359" t="s">
        <v>1418</v>
      </c>
      <c r="E1359" t="s">
        <v>9220</v>
      </c>
      <c r="F1359" t="s">
        <v>936</v>
      </c>
      <c r="G1359" t="s">
        <v>172</v>
      </c>
      <c r="H1359" s="1">
        <v>35518</v>
      </c>
      <c r="I1359" t="s">
        <v>221</v>
      </c>
      <c r="K1359" t="s">
        <v>1078</v>
      </c>
      <c r="L1359" t="s">
        <v>9229</v>
      </c>
      <c r="M1359" t="s">
        <v>224</v>
      </c>
      <c r="N1359">
        <v>2017</v>
      </c>
      <c r="O1359" t="s">
        <v>441</v>
      </c>
      <c r="P1359" t="s">
        <v>178</v>
      </c>
      <c r="Q1359" t="s">
        <v>172</v>
      </c>
      <c r="S1359">
        <v>29358090</v>
      </c>
      <c r="T1359" t="s">
        <v>196</v>
      </c>
      <c r="W1359" t="s">
        <v>9223</v>
      </c>
      <c r="X1359">
        <v>9143305102</v>
      </c>
      <c r="Y1359" t="s">
        <v>186</v>
      </c>
      <c r="Z1359" t="s">
        <v>282</v>
      </c>
      <c r="AA1359">
        <v>2019</v>
      </c>
      <c r="AB1359">
        <v>2019</v>
      </c>
      <c r="AC1359" t="s">
        <v>857</v>
      </c>
      <c r="AD1359" t="s">
        <v>185</v>
      </c>
      <c r="AM1359" t="s">
        <v>413</v>
      </c>
      <c r="AS1359">
        <v>3.72</v>
      </c>
      <c r="AT1359" t="s">
        <v>188</v>
      </c>
      <c r="AU1359" t="s">
        <v>189</v>
      </c>
      <c r="AV1359" t="s">
        <v>190</v>
      </c>
      <c r="AW1359" t="s">
        <v>237</v>
      </c>
      <c r="BM1359" t="s">
        <v>9224</v>
      </c>
      <c r="BN1359" t="s">
        <v>193</v>
      </c>
      <c r="BP1359" t="s">
        <v>194</v>
      </c>
      <c r="BQ1359" t="s">
        <v>195</v>
      </c>
      <c r="BS1359">
        <v>14627</v>
      </c>
      <c r="BT1359" t="s">
        <v>196</v>
      </c>
      <c r="BU1359">
        <v>9143305102</v>
      </c>
      <c r="BZ1359" t="s">
        <v>9225</v>
      </c>
      <c r="CC1359" t="s">
        <v>4326</v>
      </c>
      <c r="CD1359" t="s">
        <v>195</v>
      </c>
      <c r="CF1359">
        <v>10530</v>
      </c>
      <c r="CG1359" t="s">
        <v>196</v>
      </c>
      <c r="CH1359">
        <v>9143306192</v>
      </c>
      <c r="CM1359" t="s">
        <v>215</v>
      </c>
      <c r="CN1359" t="s">
        <v>9226</v>
      </c>
      <c r="CP1359" t="s">
        <v>194</v>
      </c>
      <c r="CQ1359" t="s">
        <v>195</v>
      </c>
      <c r="CS1359">
        <v>14627</v>
      </c>
      <c r="CT1359" t="s">
        <v>196</v>
      </c>
      <c r="CU1359">
        <v>9143306192</v>
      </c>
      <c r="DM1359" t="s">
        <v>9227</v>
      </c>
      <c r="DP1359" t="s">
        <v>1008</v>
      </c>
      <c r="DQ1359" t="s">
        <v>195</v>
      </c>
      <c r="DS1359">
        <v>10530</v>
      </c>
      <c r="DT1359" t="s">
        <v>226</v>
      </c>
      <c r="DU1359">
        <v>9143305102</v>
      </c>
      <c r="DX1359" t="s">
        <v>9228</v>
      </c>
      <c r="DY1359" t="s">
        <v>406</v>
      </c>
      <c r="ED1359" t="s">
        <v>195</v>
      </c>
      <c r="EG1359" t="s">
        <v>196</v>
      </c>
      <c r="EH1359">
        <v>9143306192</v>
      </c>
      <c r="EM1359" t="s">
        <v>9225</v>
      </c>
      <c r="EP1359" t="s">
        <v>4326</v>
      </c>
      <c r="EQ1359" t="s">
        <v>195</v>
      </c>
      <c r="ES1359">
        <v>10530</v>
      </c>
      <c r="ET1359" t="s">
        <v>196</v>
      </c>
      <c r="EU1359">
        <v>9143306192</v>
      </c>
    </row>
    <row r="1360" spans="1:151" x14ac:dyDescent="0.2">
      <c r="A1360">
        <v>46502</v>
      </c>
      <c r="B1360" t="s">
        <v>9230</v>
      </c>
      <c r="C1360" t="s">
        <v>9231</v>
      </c>
      <c r="D1360" t="s">
        <v>9232</v>
      </c>
      <c r="E1360" t="s">
        <v>9233</v>
      </c>
      <c r="F1360" t="s">
        <v>171</v>
      </c>
      <c r="G1360" t="str">
        <f>"0"</f>
        <v>0</v>
      </c>
      <c r="H1360" s="1">
        <v>38400</v>
      </c>
      <c r="I1360" t="s">
        <v>221</v>
      </c>
      <c r="K1360" t="s">
        <v>4780</v>
      </c>
      <c r="M1360" t="s">
        <v>176</v>
      </c>
      <c r="N1360">
        <v>2026</v>
      </c>
      <c r="O1360" t="s">
        <v>508</v>
      </c>
      <c r="P1360" t="s">
        <v>509</v>
      </c>
      <c r="Q1360" t="s">
        <v>172</v>
      </c>
      <c r="S1360">
        <v>32496208</v>
      </c>
      <c r="T1360" t="s">
        <v>226</v>
      </c>
      <c r="Y1360" t="str">
        <f>"01AS"</f>
        <v>01AS</v>
      </c>
      <c r="Z1360" t="s">
        <v>227</v>
      </c>
      <c r="AA1360" t="s">
        <v>228</v>
      </c>
      <c r="AB1360" t="s">
        <v>229</v>
      </c>
      <c r="AC1360" t="s">
        <v>471</v>
      </c>
      <c r="AD1360" t="s">
        <v>172</v>
      </c>
      <c r="AS1360">
        <v>3.82</v>
      </c>
      <c r="AU1360" t="s">
        <v>472</v>
      </c>
      <c r="AV1360" t="s">
        <v>473</v>
      </c>
      <c r="AW1360" t="s">
        <v>264</v>
      </c>
      <c r="AX1360" t="s">
        <v>9234</v>
      </c>
      <c r="BM1360" t="s">
        <v>7867</v>
      </c>
      <c r="BN1360" t="s">
        <v>239</v>
      </c>
      <c r="BO1360" t="s">
        <v>9235</v>
      </c>
      <c r="BP1360" t="s">
        <v>241</v>
      </c>
      <c r="BQ1360" t="s">
        <v>195</v>
      </c>
      <c r="BS1360">
        <v>14627</v>
      </c>
      <c r="CD1360" t="s">
        <v>195</v>
      </c>
      <c r="CM1360" t="s">
        <v>9236</v>
      </c>
      <c r="CO1360" t="s">
        <v>9235</v>
      </c>
      <c r="CP1360" t="s">
        <v>6285</v>
      </c>
      <c r="CQ1360" t="s">
        <v>247</v>
      </c>
      <c r="CS1360" t="s">
        <v>9237</v>
      </c>
      <c r="CT1360" t="s">
        <v>244</v>
      </c>
      <c r="CU1360" t="s">
        <v>9238</v>
      </c>
    </row>
    <row r="1361" spans="1:151" x14ac:dyDescent="0.2">
      <c r="A1361">
        <v>23416</v>
      </c>
      <c r="B1361" t="s">
        <v>9239</v>
      </c>
      <c r="C1361" t="s">
        <v>9240</v>
      </c>
      <c r="E1361" t="s">
        <v>9241</v>
      </c>
      <c r="F1361" t="s">
        <v>9242</v>
      </c>
      <c r="H1361" s="1">
        <v>25687</v>
      </c>
      <c r="I1361" t="s">
        <v>173</v>
      </c>
      <c r="J1361" t="s">
        <v>9243</v>
      </c>
      <c r="K1361" t="s">
        <v>1304</v>
      </c>
      <c r="L1361" t="s">
        <v>633</v>
      </c>
      <c r="M1361" t="s">
        <v>224</v>
      </c>
      <c r="N1361">
        <v>2017</v>
      </c>
      <c r="O1361" t="s">
        <v>441</v>
      </c>
      <c r="P1361" t="s">
        <v>178</v>
      </c>
      <c r="Q1361" t="s">
        <v>185</v>
      </c>
    </row>
    <row r="1362" spans="1:151" x14ac:dyDescent="0.2">
      <c r="A1362">
        <v>46386</v>
      </c>
      <c r="B1362" t="s">
        <v>9244</v>
      </c>
      <c r="C1362" t="s">
        <v>9245</v>
      </c>
      <c r="D1362" t="s">
        <v>2585</v>
      </c>
      <c r="E1362" t="s">
        <v>1213</v>
      </c>
      <c r="F1362" t="s">
        <v>171</v>
      </c>
      <c r="G1362" t="str">
        <f>"0"</f>
        <v>0</v>
      </c>
      <c r="H1362" s="1">
        <v>38359</v>
      </c>
      <c r="I1362" t="s">
        <v>221</v>
      </c>
      <c r="K1362" t="s">
        <v>5139</v>
      </c>
      <c r="M1362" t="s">
        <v>176</v>
      </c>
      <c r="N1362">
        <v>2026</v>
      </c>
      <c r="O1362" t="s">
        <v>508</v>
      </c>
      <c r="P1362" t="s">
        <v>509</v>
      </c>
      <c r="Q1362" t="s">
        <v>172</v>
      </c>
      <c r="R1362" t="s">
        <v>510</v>
      </c>
      <c r="S1362">
        <v>28570189</v>
      </c>
      <c r="BM1362" t="s">
        <v>9246</v>
      </c>
    </row>
    <row r="1363" spans="1:151" x14ac:dyDescent="0.2">
      <c r="A1363">
        <v>41605</v>
      </c>
      <c r="B1363" t="s">
        <v>9244</v>
      </c>
      <c r="C1363" t="s">
        <v>9245</v>
      </c>
      <c r="D1363" t="s">
        <v>2585</v>
      </c>
      <c r="E1363" t="s">
        <v>1213</v>
      </c>
      <c r="F1363" t="s">
        <v>171</v>
      </c>
      <c r="G1363" t="str">
        <f>"0"</f>
        <v>0</v>
      </c>
      <c r="H1363" s="1">
        <v>38359</v>
      </c>
      <c r="I1363" t="s">
        <v>221</v>
      </c>
      <c r="K1363" t="s">
        <v>222</v>
      </c>
      <c r="L1363" t="s">
        <v>223</v>
      </c>
      <c r="M1363" t="s">
        <v>224</v>
      </c>
      <c r="N1363">
        <v>2024</v>
      </c>
      <c r="O1363" t="s">
        <v>225</v>
      </c>
      <c r="P1363" t="s">
        <v>178</v>
      </c>
      <c r="Q1363" t="s">
        <v>172</v>
      </c>
      <c r="R1363" t="s">
        <v>510</v>
      </c>
      <c r="S1363">
        <v>28570189</v>
      </c>
      <c r="BM1363" t="s">
        <v>9246</v>
      </c>
    </row>
    <row r="1364" spans="1:151" x14ac:dyDescent="0.2">
      <c r="A1364">
        <v>24662</v>
      </c>
      <c r="B1364" t="s">
        <v>9247</v>
      </c>
      <c r="C1364" t="s">
        <v>9248</v>
      </c>
      <c r="E1364" t="s">
        <v>9249</v>
      </c>
      <c r="F1364" t="s">
        <v>171</v>
      </c>
      <c r="H1364" s="1">
        <v>14972</v>
      </c>
      <c r="K1364" t="s">
        <v>882</v>
      </c>
      <c r="L1364" t="s">
        <v>318</v>
      </c>
      <c r="M1364" t="s">
        <v>255</v>
      </c>
      <c r="N1364" t="s">
        <v>2166</v>
      </c>
      <c r="O1364" t="s">
        <v>5927</v>
      </c>
      <c r="P1364" t="s">
        <v>178</v>
      </c>
      <c r="Q1364" t="s">
        <v>172</v>
      </c>
      <c r="S1364">
        <v>29361533</v>
      </c>
      <c r="T1364" t="s">
        <v>196</v>
      </c>
      <c r="W1364" t="s">
        <v>9250</v>
      </c>
      <c r="X1364">
        <v>6032331309</v>
      </c>
      <c r="Y1364" t="s">
        <v>186</v>
      </c>
      <c r="Z1364" t="s">
        <v>183</v>
      </c>
      <c r="AA1364">
        <v>2019</v>
      </c>
      <c r="AB1364">
        <v>2019</v>
      </c>
      <c r="AC1364" t="s">
        <v>6505</v>
      </c>
      <c r="AD1364" t="s">
        <v>185</v>
      </c>
      <c r="AF1364" t="s">
        <v>186</v>
      </c>
      <c r="AG1364" t="s">
        <v>282</v>
      </c>
      <c r="AH1364">
        <v>2019</v>
      </c>
      <c r="AI1364">
        <v>2019</v>
      </c>
      <c r="AJ1364" t="s">
        <v>395</v>
      </c>
      <c r="AK1364" t="s">
        <v>185</v>
      </c>
      <c r="AS1364">
        <v>3.7</v>
      </c>
      <c r="AT1364" t="s">
        <v>188</v>
      </c>
      <c r="AU1364" t="s">
        <v>189</v>
      </c>
      <c r="AV1364" t="s">
        <v>190</v>
      </c>
      <c r="AW1364" t="s">
        <v>264</v>
      </c>
      <c r="BM1364" t="s">
        <v>9251</v>
      </c>
      <c r="BN1364" t="s">
        <v>193</v>
      </c>
      <c r="BP1364" t="s">
        <v>194</v>
      </c>
      <c r="BQ1364" t="s">
        <v>195</v>
      </c>
      <c r="BS1364">
        <v>14627</v>
      </c>
      <c r="BT1364" t="s">
        <v>196</v>
      </c>
      <c r="BU1364">
        <v>6032333917</v>
      </c>
      <c r="BZ1364" t="s">
        <v>9252</v>
      </c>
      <c r="CC1364" t="s">
        <v>9253</v>
      </c>
      <c r="CD1364" t="s">
        <v>2752</v>
      </c>
      <c r="CF1364" t="str">
        <f>"03062"</f>
        <v>03062</v>
      </c>
      <c r="CG1364" t="s">
        <v>196</v>
      </c>
      <c r="CH1364">
        <v>6032333917</v>
      </c>
      <c r="CM1364" t="s">
        <v>9254</v>
      </c>
      <c r="CP1364" t="s">
        <v>194</v>
      </c>
      <c r="CQ1364" t="s">
        <v>195</v>
      </c>
      <c r="CS1364">
        <v>14611</v>
      </c>
      <c r="CT1364" t="s">
        <v>196</v>
      </c>
      <c r="CU1364">
        <v>6032333917</v>
      </c>
      <c r="ED1364" t="s">
        <v>2752</v>
      </c>
      <c r="EG1364" t="s">
        <v>196</v>
      </c>
      <c r="EH1364">
        <v>6032333917</v>
      </c>
      <c r="EM1364" t="s">
        <v>9252</v>
      </c>
      <c r="EP1364" t="s">
        <v>9253</v>
      </c>
      <c r="EQ1364" t="s">
        <v>2752</v>
      </c>
      <c r="ES1364" t="str">
        <f>"03062"</f>
        <v>03062</v>
      </c>
      <c r="ET1364" t="s">
        <v>196</v>
      </c>
      <c r="EU1364">
        <v>6032333917</v>
      </c>
    </row>
    <row r="1365" spans="1:151" x14ac:dyDescent="0.2">
      <c r="A1365">
        <v>44968</v>
      </c>
      <c r="B1365" t="s">
        <v>7961</v>
      </c>
      <c r="C1365" t="s">
        <v>9248</v>
      </c>
      <c r="D1365" t="s">
        <v>1436</v>
      </c>
      <c r="E1365" t="s">
        <v>9255</v>
      </c>
      <c r="F1365" t="s">
        <v>9256</v>
      </c>
      <c r="G1365" t="str">
        <f>"0"</f>
        <v>0</v>
      </c>
      <c r="H1365" s="1">
        <v>37868</v>
      </c>
      <c r="I1365" t="s">
        <v>221</v>
      </c>
      <c r="K1365" t="s">
        <v>5841</v>
      </c>
      <c r="L1365" t="s">
        <v>2552</v>
      </c>
      <c r="M1365" t="s">
        <v>176</v>
      </c>
      <c r="N1365">
        <v>2025</v>
      </c>
      <c r="O1365" t="s">
        <v>677</v>
      </c>
      <c r="P1365" t="s">
        <v>178</v>
      </c>
      <c r="Q1365" t="s">
        <v>172</v>
      </c>
      <c r="R1365" t="s">
        <v>510</v>
      </c>
      <c r="S1365">
        <v>32341645</v>
      </c>
      <c r="BM1365" t="s">
        <v>9257</v>
      </c>
    </row>
    <row r="1366" spans="1:151" x14ac:dyDescent="0.2">
      <c r="A1366">
        <v>25362</v>
      </c>
      <c r="B1366" t="s">
        <v>9258</v>
      </c>
      <c r="C1366" t="s">
        <v>9259</v>
      </c>
      <c r="E1366" t="s">
        <v>9260</v>
      </c>
      <c r="F1366" t="s">
        <v>171</v>
      </c>
      <c r="K1366" t="s">
        <v>610</v>
      </c>
      <c r="L1366" t="s">
        <v>651</v>
      </c>
      <c r="M1366" t="s">
        <v>176</v>
      </c>
      <c r="N1366">
        <v>2017</v>
      </c>
      <c r="O1366" t="s">
        <v>177</v>
      </c>
      <c r="P1366" t="s">
        <v>178</v>
      </c>
      <c r="Q1366" t="s">
        <v>172</v>
      </c>
      <c r="R1366" t="s">
        <v>510</v>
      </c>
      <c r="S1366">
        <v>27396346</v>
      </c>
      <c r="BM1366" t="s">
        <v>1912</v>
      </c>
    </row>
    <row r="1367" spans="1:151" x14ac:dyDescent="0.2">
      <c r="A1367">
        <v>26172</v>
      </c>
      <c r="B1367" t="s">
        <v>9261</v>
      </c>
      <c r="C1367" t="s">
        <v>9262</v>
      </c>
      <c r="E1367" t="s">
        <v>9263</v>
      </c>
      <c r="F1367" t="s">
        <v>9264</v>
      </c>
      <c r="G1367" t="s">
        <v>172</v>
      </c>
      <c r="H1367" s="1">
        <v>35689</v>
      </c>
      <c r="I1367" t="s">
        <v>221</v>
      </c>
      <c r="K1367" t="s">
        <v>352</v>
      </c>
      <c r="L1367" t="s">
        <v>353</v>
      </c>
      <c r="M1367" t="s">
        <v>224</v>
      </c>
      <c r="N1367">
        <v>2018</v>
      </c>
      <c r="O1367" t="s">
        <v>354</v>
      </c>
      <c r="P1367" t="s">
        <v>178</v>
      </c>
      <c r="Q1367" t="s">
        <v>172</v>
      </c>
      <c r="S1367">
        <v>29428588</v>
      </c>
      <c r="T1367" t="s">
        <v>196</v>
      </c>
      <c r="W1367" t="s">
        <v>9265</v>
      </c>
      <c r="X1367">
        <v>5859441952</v>
      </c>
      <c r="Y1367" t="s">
        <v>186</v>
      </c>
      <c r="Z1367" t="s">
        <v>282</v>
      </c>
      <c r="AA1367">
        <v>2019</v>
      </c>
      <c r="AB1367">
        <v>2019</v>
      </c>
      <c r="AC1367" t="s">
        <v>2588</v>
      </c>
      <c r="AD1367" t="s">
        <v>185</v>
      </c>
      <c r="AE1367" t="s">
        <v>443</v>
      </c>
      <c r="AM1367" t="s">
        <v>1180</v>
      </c>
      <c r="AS1367">
        <v>3.92</v>
      </c>
      <c r="AT1367" t="s">
        <v>188</v>
      </c>
      <c r="AU1367" t="s">
        <v>189</v>
      </c>
      <c r="AV1367" t="s">
        <v>190</v>
      </c>
      <c r="AW1367" t="s">
        <v>237</v>
      </c>
      <c r="BM1367" t="s">
        <v>9266</v>
      </c>
      <c r="BN1367" t="s">
        <v>193</v>
      </c>
      <c r="BP1367" t="s">
        <v>194</v>
      </c>
      <c r="BQ1367" t="s">
        <v>195</v>
      </c>
      <c r="BS1367">
        <v>14627</v>
      </c>
      <c r="BT1367" t="s">
        <v>196</v>
      </c>
      <c r="BU1367">
        <v>3195940530</v>
      </c>
      <c r="BZ1367" t="s">
        <v>9267</v>
      </c>
      <c r="CC1367" t="s">
        <v>9268</v>
      </c>
      <c r="CD1367" t="s">
        <v>9269</v>
      </c>
      <c r="CF1367">
        <v>52245</v>
      </c>
      <c r="CG1367" t="s">
        <v>196</v>
      </c>
      <c r="CH1367">
        <v>3195940530</v>
      </c>
      <c r="CM1367" t="s">
        <v>863</v>
      </c>
      <c r="CP1367" t="s">
        <v>194</v>
      </c>
      <c r="CQ1367" t="s">
        <v>195</v>
      </c>
      <c r="CS1367">
        <v>14611</v>
      </c>
      <c r="CT1367" t="s">
        <v>196</v>
      </c>
      <c r="CU1367">
        <v>3195940530</v>
      </c>
      <c r="ED1367" t="s">
        <v>9269</v>
      </c>
      <c r="EG1367" t="s">
        <v>196</v>
      </c>
      <c r="EH1367">
        <v>3195940530</v>
      </c>
      <c r="EM1367" t="s">
        <v>9267</v>
      </c>
      <c r="EP1367" t="s">
        <v>9268</v>
      </c>
      <c r="EQ1367" t="s">
        <v>9269</v>
      </c>
      <c r="ES1367">
        <v>52245</v>
      </c>
      <c r="ET1367" t="s">
        <v>196</v>
      </c>
      <c r="EU1367">
        <v>3195940530</v>
      </c>
    </row>
    <row r="1368" spans="1:151" x14ac:dyDescent="0.2">
      <c r="A1368">
        <v>21045</v>
      </c>
      <c r="B1368" t="s">
        <v>9261</v>
      </c>
      <c r="C1368" t="s">
        <v>9262</v>
      </c>
      <c r="E1368" t="s">
        <v>9263</v>
      </c>
      <c r="F1368" t="s">
        <v>171</v>
      </c>
      <c r="G1368" t="s">
        <v>172</v>
      </c>
      <c r="H1368" s="1">
        <v>35689</v>
      </c>
      <c r="I1368" t="s">
        <v>221</v>
      </c>
      <c r="K1368" t="s">
        <v>547</v>
      </c>
      <c r="L1368" t="s">
        <v>548</v>
      </c>
      <c r="M1368" t="s">
        <v>306</v>
      </c>
      <c r="N1368">
        <v>2017</v>
      </c>
      <c r="O1368" t="s">
        <v>646</v>
      </c>
      <c r="P1368" t="s">
        <v>178</v>
      </c>
      <c r="Q1368" t="s">
        <v>172</v>
      </c>
      <c r="S1368">
        <v>29428588</v>
      </c>
      <c r="T1368" t="s">
        <v>196</v>
      </c>
      <c r="W1368" t="s">
        <v>9265</v>
      </c>
      <c r="X1368">
        <v>5859441952</v>
      </c>
      <c r="Y1368" t="s">
        <v>186</v>
      </c>
      <c r="Z1368" t="s">
        <v>282</v>
      </c>
      <c r="AA1368">
        <v>2019</v>
      </c>
      <c r="AB1368">
        <v>2019</v>
      </c>
      <c r="AC1368" t="s">
        <v>2588</v>
      </c>
      <c r="AD1368" t="s">
        <v>185</v>
      </c>
      <c r="AE1368" t="s">
        <v>443</v>
      </c>
      <c r="AM1368" t="s">
        <v>1180</v>
      </c>
      <c r="AS1368">
        <v>3.92</v>
      </c>
      <c r="AT1368" t="s">
        <v>188</v>
      </c>
      <c r="AU1368" t="s">
        <v>189</v>
      </c>
      <c r="AV1368" t="s">
        <v>190</v>
      </c>
      <c r="AW1368" t="s">
        <v>237</v>
      </c>
      <c r="BM1368" t="s">
        <v>9266</v>
      </c>
      <c r="BN1368" t="s">
        <v>193</v>
      </c>
      <c r="BP1368" t="s">
        <v>194</v>
      </c>
      <c r="BQ1368" t="s">
        <v>195</v>
      </c>
      <c r="BS1368">
        <v>14627</v>
      </c>
      <c r="BT1368" t="s">
        <v>196</v>
      </c>
      <c r="BU1368">
        <v>3195940530</v>
      </c>
      <c r="BZ1368" t="s">
        <v>9267</v>
      </c>
      <c r="CC1368" t="s">
        <v>9268</v>
      </c>
      <c r="CD1368" t="s">
        <v>9269</v>
      </c>
      <c r="CF1368">
        <v>52245</v>
      </c>
      <c r="CG1368" t="s">
        <v>196</v>
      </c>
      <c r="CH1368">
        <v>3195940530</v>
      </c>
      <c r="CM1368" t="s">
        <v>863</v>
      </c>
      <c r="CP1368" t="s">
        <v>194</v>
      </c>
      <c r="CQ1368" t="s">
        <v>195</v>
      </c>
      <c r="CS1368">
        <v>14611</v>
      </c>
      <c r="CT1368" t="s">
        <v>196</v>
      </c>
      <c r="CU1368">
        <v>3195940530</v>
      </c>
      <c r="ED1368" t="s">
        <v>9269</v>
      </c>
      <c r="EG1368" t="s">
        <v>196</v>
      </c>
      <c r="EH1368">
        <v>3195940530</v>
      </c>
      <c r="EM1368" t="s">
        <v>9267</v>
      </c>
      <c r="EP1368" t="s">
        <v>9268</v>
      </c>
      <c r="EQ1368" t="s">
        <v>9269</v>
      </c>
      <c r="ES1368">
        <v>52245</v>
      </c>
      <c r="ET1368" t="s">
        <v>196</v>
      </c>
      <c r="EU1368">
        <v>3195940530</v>
      </c>
    </row>
    <row r="1369" spans="1:151" x14ac:dyDescent="0.2">
      <c r="A1369">
        <v>23437</v>
      </c>
      <c r="B1369" t="s">
        <v>9261</v>
      </c>
      <c r="C1369" t="s">
        <v>9262</v>
      </c>
      <c r="E1369" t="s">
        <v>9263</v>
      </c>
      <c r="F1369" t="s">
        <v>171</v>
      </c>
      <c r="G1369" t="s">
        <v>172</v>
      </c>
      <c r="H1369" s="1">
        <v>35689</v>
      </c>
      <c r="I1369" t="s">
        <v>221</v>
      </c>
      <c r="K1369" t="s">
        <v>352</v>
      </c>
      <c r="L1369" t="s">
        <v>353</v>
      </c>
      <c r="M1369" t="s">
        <v>224</v>
      </c>
      <c r="N1369">
        <v>2017</v>
      </c>
      <c r="O1369" t="s">
        <v>441</v>
      </c>
      <c r="P1369" t="s">
        <v>178</v>
      </c>
      <c r="Q1369" t="s">
        <v>172</v>
      </c>
      <c r="S1369">
        <v>29428588</v>
      </c>
      <c r="T1369" t="s">
        <v>196</v>
      </c>
      <c r="W1369" t="s">
        <v>9265</v>
      </c>
      <c r="X1369">
        <v>5859441952</v>
      </c>
      <c r="Y1369" t="s">
        <v>186</v>
      </c>
      <c r="Z1369" t="s">
        <v>282</v>
      </c>
      <c r="AA1369">
        <v>2019</v>
      </c>
      <c r="AB1369">
        <v>2019</v>
      </c>
      <c r="AC1369" t="s">
        <v>2588</v>
      </c>
      <c r="AD1369" t="s">
        <v>185</v>
      </c>
      <c r="AE1369" t="s">
        <v>443</v>
      </c>
      <c r="AM1369" t="s">
        <v>1180</v>
      </c>
      <c r="AS1369">
        <v>3.92</v>
      </c>
      <c r="AT1369" t="s">
        <v>188</v>
      </c>
      <c r="AU1369" t="s">
        <v>189</v>
      </c>
      <c r="AV1369" t="s">
        <v>190</v>
      </c>
      <c r="AW1369" t="s">
        <v>237</v>
      </c>
      <c r="BM1369" t="s">
        <v>9266</v>
      </c>
      <c r="BN1369" t="s">
        <v>193</v>
      </c>
      <c r="BP1369" t="s">
        <v>194</v>
      </c>
      <c r="BQ1369" t="s">
        <v>195</v>
      </c>
      <c r="BS1369">
        <v>14627</v>
      </c>
      <c r="BT1369" t="s">
        <v>196</v>
      </c>
      <c r="BU1369">
        <v>3195940530</v>
      </c>
      <c r="BZ1369" t="s">
        <v>9267</v>
      </c>
      <c r="CC1369" t="s">
        <v>9268</v>
      </c>
      <c r="CD1369" t="s">
        <v>9269</v>
      </c>
      <c r="CF1369">
        <v>52245</v>
      </c>
      <c r="CG1369" t="s">
        <v>196</v>
      </c>
      <c r="CH1369">
        <v>3195940530</v>
      </c>
      <c r="CM1369" t="s">
        <v>863</v>
      </c>
      <c r="CP1369" t="s">
        <v>194</v>
      </c>
      <c r="CQ1369" t="s">
        <v>195</v>
      </c>
      <c r="CS1369">
        <v>14611</v>
      </c>
      <c r="CT1369" t="s">
        <v>196</v>
      </c>
      <c r="CU1369">
        <v>3195940530</v>
      </c>
      <c r="ED1369" t="s">
        <v>9269</v>
      </c>
      <c r="EG1369" t="s">
        <v>196</v>
      </c>
      <c r="EH1369">
        <v>3195940530</v>
      </c>
      <c r="EM1369" t="s">
        <v>9267</v>
      </c>
      <c r="EP1369" t="s">
        <v>9268</v>
      </c>
      <c r="EQ1369" t="s">
        <v>9269</v>
      </c>
      <c r="ES1369">
        <v>52245</v>
      </c>
      <c r="ET1369" t="s">
        <v>196</v>
      </c>
      <c r="EU1369">
        <v>3195940530</v>
      </c>
    </row>
    <row r="1370" spans="1:151" x14ac:dyDescent="0.2">
      <c r="A1370">
        <v>10067</v>
      </c>
      <c r="B1370" t="s">
        <v>3505</v>
      </c>
      <c r="C1370" t="s">
        <v>9270</v>
      </c>
      <c r="D1370" t="s">
        <v>9271</v>
      </c>
      <c r="E1370" t="s">
        <v>9272</v>
      </c>
      <c r="F1370" t="s">
        <v>171</v>
      </c>
      <c r="G1370" t="s">
        <v>172</v>
      </c>
      <c r="H1370" s="1">
        <v>34306</v>
      </c>
      <c r="I1370" t="s">
        <v>221</v>
      </c>
      <c r="K1370" t="s">
        <v>1046</v>
      </c>
      <c r="L1370" t="s">
        <v>1047</v>
      </c>
      <c r="M1370" t="s">
        <v>176</v>
      </c>
      <c r="N1370">
        <v>2015</v>
      </c>
      <c r="O1370" t="s">
        <v>1014</v>
      </c>
      <c r="P1370" t="s">
        <v>178</v>
      </c>
      <c r="Q1370" t="s">
        <v>172</v>
      </c>
      <c r="S1370">
        <v>27735091</v>
      </c>
      <c r="T1370" t="s">
        <v>196</v>
      </c>
      <c r="W1370" t="s">
        <v>9273</v>
      </c>
      <c r="X1370">
        <v>3033866334</v>
      </c>
      <c r="Y1370" t="s">
        <v>186</v>
      </c>
      <c r="Z1370" t="s">
        <v>282</v>
      </c>
      <c r="AA1370">
        <v>2016</v>
      </c>
      <c r="AB1370">
        <v>2016</v>
      </c>
      <c r="AC1370" t="s">
        <v>396</v>
      </c>
      <c r="AD1370" t="s">
        <v>185</v>
      </c>
      <c r="AS1370">
        <v>3.07</v>
      </c>
      <c r="AT1370" t="s">
        <v>188</v>
      </c>
      <c r="AU1370" t="s">
        <v>189</v>
      </c>
      <c r="AV1370" t="s">
        <v>190</v>
      </c>
      <c r="AW1370" t="s">
        <v>952</v>
      </c>
      <c r="BM1370" t="s">
        <v>9274</v>
      </c>
      <c r="BN1370" t="s">
        <v>487</v>
      </c>
      <c r="BP1370" t="s">
        <v>194</v>
      </c>
      <c r="BQ1370" t="s">
        <v>195</v>
      </c>
      <c r="BS1370">
        <v>14627</v>
      </c>
      <c r="BT1370" t="s">
        <v>196</v>
      </c>
      <c r="BU1370">
        <v>3039074581</v>
      </c>
      <c r="BZ1370" t="s">
        <v>9275</v>
      </c>
      <c r="CC1370" t="s">
        <v>2313</v>
      </c>
      <c r="CD1370" t="s">
        <v>2314</v>
      </c>
      <c r="CF1370">
        <v>80124</v>
      </c>
      <c r="CG1370" t="s">
        <v>196</v>
      </c>
      <c r="CH1370">
        <v>3039074581</v>
      </c>
      <c r="CM1370" t="s">
        <v>9276</v>
      </c>
      <c r="CP1370" t="s">
        <v>194</v>
      </c>
      <c r="CQ1370" t="s">
        <v>195</v>
      </c>
      <c r="CS1370">
        <v>14627</v>
      </c>
      <c r="CT1370" t="s">
        <v>196</v>
      </c>
      <c r="CU1370">
        <v>3039074581</v>
      </c>
      <c r="EM1370" t="s">
        <v>9275</v>
      </c>
      <c r="EP1370" t="s">
        <v>2313</v>
      </c>
      <c r="EQ1370" t="s">
        <v>2314</v>
      </c>
      <c r="ES1370">
        <v>80124</v>
      </c>
      <c r="ET1370" t="s">
        <v>196</v>
      </c>
      <c r="EU1370">
        <v>3039074581</v>
      </c>
    </row>
    <row r="1371" spans="1:151" x14ac:dyDescent="0.2">
      <c r="A1371">
        <v>19584</v>
      </c>
      <c r="B1371" t="s">
        <v>9277</v>
      </c>
      <c r="C1371" t="s">
        <v>9278</v>
      </c>
      <c r="D1371" t="s">
        <v>6589</v>
      </c>
      <c r="E1371" t="s">
        <v>9279</v>
      </c>
      <c r="F1371" t="s">
        <v>171</v>
      </c>
      <c r="G1371" t="s">
        <v>172</v>
      </c>
      <c r="H1371" s="1">
        <v>35214</v>
      </c>
      <c r="I1371" t="s">
        <v>221</v>
      </c>
      <c r="K1371" t="s">
        <v>943</v>
      </c>
      <c r="L1371" t="s">
        <v>318</v>
      </c>
      <c r="M1371" t="s">
        <v>176</v>
      </c>
      <c r="N1371">
        <v>2017</v>
      </c>
      <c r="O1371" t="s">
        <v>177</v>
      </c>
      <c r="P1371" t="s">
        <v>178</v>
      </c>
      <c r="Q1371" t="s">
        <v>172</v>
      </c>
      <c r="S1371">
        <v>28775652</v>
      </c>
      <c r="T1371" t="s">
        <v>196</v>
      </c>
      <c r="W1371" t="s">
        <v>9280</v>
      </c>
      <c r="X1371">
        <v>9083102297</v>
      </c>
      <c r="Y1371" t="s">
        <v>186</v>
      </c>
      <c r="Z1371" t="s">
        <v>282</v>
      </c>
      <c r="AA1371">
        <v>2018</v>
      </c>
      <c r="AB1371">
        <v>2018</v>
      </c>
      <c r="AC1371" t="s">
        <v>382</v>
      </c>
      <c r="AD1371" t="s">
        <v>185</v>
      </c>
      <c r="AE1371" t="s">
        <v>396</v>
      </c>
      <c r="AM1371" t="s">
        <v>187</v>
      </c>
      <c r="AS1371">
        <v>3.86</v>
      </c>
      <c r="AT1371" t="s">
        <v>188</v>
      </c>
      <c r="AU1371" t="s">
        <v>189</v>
      </c>
      <c r="AV1371" t="s">
        <v>190</v>
      </c>
      <c r="AW1371" t="s">
        <v>264</v>
      </c>
      <c r="BM1371" t="s">
        <v>9281</v>
      </c>
      <c r="BN1371" t="s">
        <v>193</v>
      </c>
      <c r="BP1371" t="s">
        <v>194</v>
      </c>
      <c r="BQ1371" t="s">
        <v>195</v>
      </c>
      <c r="BS1371">
        <v>14627</v>
      </c>
      <c r="BT1371" t="s">
        <v>196</v>
      </c>
      <c r="BU1371">
        <v>9083108616</v>
      </c>
      <c r="BZ1371" t="s">
        <v>9282</v>
      </c>
      <c r="CC1371" t="s">
        <v>9283</v>
      </c>
      <c r="CD1371" t="s">
        <v>1150</v>
      </c>
      <c r="CF1371" t="str">
        <f>"07076"</f>
        <v>07076</v>
      </c>
      <c r="CG1371" t="s">
        <v>196</v>
      </c>
      <c r="CH1371">
        <v>9083108616</v>
      </c>
      <c r="CM1371" t="s">
        <v>9284</v>
      </c>
      <c r="CP1371" t="s">
        <v>194</v>
      </c>
      <c r="CQ1371" t="s">
        <v>195</v>
      </c>
      <c r="CS1371">
        <v>14627</v>
      </c>
      <c r="CT1371" t="s">
        <v>196</v>
      </c>
      <c r="CU1371">
        <v>9083108616</v>
      </c>
      <c r="ED1371" t="s">
        <v>1150</v>
      </c>
      <c r="EG1371" t="s">
        <v>196</v>
      </c>
      <c r="EH1371">
        <v>9083108616</v>
      </c>
      <c r="EM1371" t="s">
        <v>9282</v>
      </c>
      <c r="EP1371" t="s">
        <v>9283</v>
      </c>
      <c r="EQ1371" t="s">
        <v>1150</v>
      </c>
      <c r="ES1371" t="str">
        <f>"07076"</f>
        <v>07076</v>
      </c>
      <c r="ET1371" t="s">
        <v>196</v>
      </c>
      <c r="EU1371">
        <v>9083108616</v>
      </c>
    </row>
    <row r="1372" spans="1:151" x14ac:dyDescent="0.2">
      <c r="A1372">
        <v>27385</v>
      </c>
      <c r="B1372" t="s">
        <v>2416</v>
      </c>
      <c r="C1372" t="s">
        <v>9285</v>
      </c>
      <c r="D1372" t="s">
        <v>201</v>
      </c>
      <c r="E1372" t="s">
        <v>9286</v>
      </c>
      <c r="F1372" t="s">
        <v>171</v>
      </c>
      <c r="G1372" t="s">
        <v>172</v>
      </c>
      <c r="H1372" s="1">
        <v>35601</v>
      </c>
      <c r="I1372" t="s">
        <v>221</v>
      </c>
      <c r="K1372" t="s">
        <v>1304</v>
      </c>
      <c r="L1372" t="s">
        <v>633</v>
      </c>
      <c r="M1372" t="s">
        <v>224</v>
      </c>
      <c r="N1372">
        <v>2019</v>
      </c>
      <c r="O1372" t="s">
        <v>279</v>
      </c>
      <c r="P1372" t="s">
        <v>363</v>
      </c>
      <c r="Q1372" t="s">
        <v>172</v>
      </c>
      <c r="S1372">
        <v>29307340</v>
      </c>
      <c r="T1372" t="s">
        <v>196</v>
      </c>
      <c r="W1372" t="s">
        <v>9287</v>
      </c>
      <c r="X1372">
        <v>9788945494</v>
      </c>
      <c r="Y1372" t="s">
        <v>186</v>
      </c>
      <c r="Z1372" t="s">
        <v>282</v>
      </c>
      <c r="AA1372">
        <v>2019</v>
      </c>
      <c r="AB1372">
        <v>2019</v>
      </c>
      <c r="AC1372" t="s">
        <v>1308</v>
      </c>
      <c r="AD1372" t="s">
        <v>185</v>
      </c>
      <c r="AM1372" t="s">
        <v>886</v>
      </c>
      <c r="AS1372">
        <v>3.27</v>
      </c>
      <c r="AT1372" t="s">
        <v>188</v>
      </c>
      <c r="AU1372" t="s">
        <v>189</v>
      </c>
      <c r="AV1372" t="s">
        <v>190</v>
      </c>
      <c r="AW1372" t="s">
        <v>264</v>
      </c>
      <c r="BM1372" t="s">
        <v>9288</v>
      </c>
      <c r="BN1372" t="s">
        <v>193</v>
      </c>
      <c r="BP1372" t="s">
        <v>194</v>
      </c>
      <c r="BQ1372" t="s">
        <v>195</v>
      </c>
      <c r="BS1372">
        <v>14627</v>
      </c>
      <c r="BT1372" t="s">
        <v>196</v>
      </c>
      <c r="BU1372">
        <v>9788945496</v>
      </c>
      <c r="BZ1372" t="s">
        <v>9289</v>
      </c>
      <c r="CC1372" t="s">
        <v>9290</v>
      </c>
      <c r="CD1372" t="s">
        <v>401</v>
      </c>
      <c r="CF1372" t="str">
        <f>"01475"</f>
        <v>01475</v>
      </c>
      <c r="CG1372" t="s">
        <v>196</v>
      </c>
      <c r="CH1372">
        <v>9788945496</v>
      </c>
      <c r="CM1372" t="s">
        <v>9291</v>
      </c>
      <c r="CP1372" t="s">
        <v>194</v>
      </c>
      <c r="CQ1372" t="s">
        <v>195</v>
      </c>
      <c r="CS1372">
        <v>14619</v>
      </c>
      <c r="CT1372" t="s">
        <v>196</v>
      </c>
      <c r="CU1372">
        <v>9788945496</v>
      </c>
      <c r="DM1372" t="s">
        <v>9292</v>
      </c>
      <c r="DP1372" t="s">
        <v>9293</v>
      </c>
      <c r="DQ1372" t="s">
        <v>401</v>
      </c>
      <c r="DS1372" t="str">
        <f>"01475"</f>
        <v>01475</v>
      </c>
      <c r="DT1372" t="s">
        <v>226</v>
      </c>
      <c r="DW1372">
        <v>9788945494</v>
      </c>
      <c r="DX1372" t="s">
        <v>9294</v>
      </c>
      <c r="DY1372" t="s">
        <v>1965</v>
      </c>
      <c r="ED1372" t="s">
        <v>401</v>
      </c>
      <c r="EG1372" t="s">
        <v>196</v>
      </c>
      <c r="EH1372">
        <v>9788945496</v>
      </c>
      <c r="EM1372" t="s">
        <v>9289</v>
      </c>
      <c r="EP1372" t="s">
        <v>9290</v>
      </c>
      <c r="EQ1372" t="s">
        <v>401</v>
      </c>
      <c r="ES1372" t="str">
        <f>"01475"</f>
        <v>01475</v>
      </c>
      <c r="ET1372" t="s">
        <v>196</v>
      </c>
      <c r="EU1372">
        <v>9788945496</v>
      </c>
    </row>
    <row r="1373" spans="1:151" x14ac:dyDescent="0.2">
      <c r="A1373">
        <v>39399</v>
      </c>
      <c r="B1373" t="s">
        <v>9189</v>
      </c>
      <c r="C1373" t="s">
        <v>9295</v>
      </c>
      <c r="D1373" t="s">
        <v>5008</v>
      </c>
      <c r="E1373" t="s">
        <v>9296</v>
      </c>
      <c r="F1373" t="s">
        <v>171</v>
      </c>
      <c r="G1373" t="str">
        <f>"0"</f>
        <v>0</v>
      </c>
      <c r="H1373" s="1">
        <v>37666</v>
      </c>
      <c r="I1373" t="s">
        <v>221</v>
      </c>
      <c r="K1373" t="s">
        <v>1853</v>
      </c>
      <c r="L1373" t="s">
        <v>516</v>
      </c>
      <c r="M1373" t="s">
        <v>176</v>
      </c>
      <c r="N1373">
        <v>2024</v>
      </c>
      <c r="O1373" t="s">
        <v>319</v>
      </c>
      <c r="P1373" t="s">
        <v>178</v>
      </c>
      <c r="Q1373" t="s">
        <v>172</v>
      </c>
      <c r="S1373">
        <v>31978187</v>
      </c>
      <c r="T1373" t="s">
        <v>226</v>
      </c>
      <c r="Y1373" t="str">
        <f>"01AS"</f>
        <v>01AS</v>
      </c>
      <c r="Z1373" t="s">
        <v>227</v>
      </c>
      <c r="AA1373" t="s">
        <v>320</v>
      </c>
      <c r="AB1373" t="s">
        <v>321</v>
      </c>
      <c r="AC1373" t="s">
        <v>1855</v>
      </c>
      <c r="AD1373" t="s">
        <v>185</v>
      </c>
      <c r="AM1373" t="s">
        <v>2191</v>
      </c>
      <c r="AS1373">
        <v>3.21</v>
      </c>
      <c r="AU1373" t="s">
        <v>235</v>
      </c>
      <c r="AV1373" t="s">
        <v>236</v>
      </c>
      <c r="AW1373" t="s">
        <v>264</v>
      </c>
      <c r="BM1373" t="s">
        <v>9297</v>
      </c>
      <c r="BN1373" t="s">
        <v>239</v>
      </c>
      <c r="BO1373" t="s">
        <v>9298</v>
      </c>
      <c r="BP1373" t="s">
        <v>241</v>
      </c>
      <c r="BQ1373" t="s">
        <v>195</v>
      </c>
      <c r="BS1373">
        <v>14627</v>
      </c>
      <c r="BZ1373" t="s">
        <v>242</v>
      </c>
      <c r="CB1373" t="s">
        <v>243</v>
      </c>
      <c r="CD1373" t="s">
        <v>195</v>
      </c>
      <c r="CF1373">
        <v>14642</v>
      </c>
      <c r="CG1373" t="s">
        <v>244</v>
      </c>
      <c r="CM1373" t="s">
        <v>9299</v>
      </c>
      <c r="CO1373" t="s">
        <v>9298</v>
      </c>
      <c r="CP1373" t="s">
        <v>9300</v>
      </c>
      <c r="CQ1373" t="s">
        <v>247</v>
      </c>
      <c r="CS1373" t="s">
        <v>9301</v>
      </c>
      <c r="CT1373" t="s">
        <v>244</v>
      </c>
      <c r="CU1373" t="s">
        <v>9302</v>
      </c>
    </row>
    <row r="1374" spans="1:151" x14ac:dyDescent="0.2">
      <c r="A1374">
        <v>46434</v>
      </c>
      <c r="B1374" t="s">
        <v>9303</v>
      </c>
      <c r="C1374" t="s">
        <v>9295</v>
      </c>
      <c r="E1374" t="s">
        <v>1213</v>
      </c>
      <c r="F1374" t="s">
        <v>171</v>
      </c>
      <c r="G1374" t="str">
        <f>"0"</f>
        <v>0</v>
      </c>
      <c r="H1374" s="1">
        <v>38417</v>
      </c>
      <c r="I1374" t="s">
        <v>173</v>
      </c>
      <c r="K1374" t="s">
        <v>526</v>
      </c>
      <c r="L1374" t="s">
        <v>527</v>
      </c>
      <c r="M1374" t="s">
        <v>224</v>
      </c>
      <c r="N1374">
        <v>2025</v>
      </c>
      <c r="O1374" t="s">
        <v>528</v>
      </c>
      <c r="P1374" t="s">
        <v>178</v>
      </c>
      <c r="Q1374" t="s">
        <v>172</v>
      </c>
      <c r="R1374" t="s">
        <v>510</v>
      </c>
      <c r="S1374">
        <v>32774146</v>
      </c>
      <c r="BM1374" t="s">
        <v>9304</v>
      </c>
    </row>
    <row r="1375" spans="1:151" x14ac:dyDescent="0.2">
      <c r="A1375">
        <v>27081</v>
      </c>
      <c r="B1375" t="s">
        <v>9305</v>
      </c>
      <c r="C1375" t="s">
        <v>9306</v>
      </c>
      <c r="D1375" t="s">
        <v>9307</v>
      </c>
      <c r="E1375" t="s">
        <v>9308</v>
      </c>
      <c r="F1375" t="s">
        <v>171</v>
      </c>
      <c r="G1375" t="str">
        <f>"0"</f>
        <v>0</v>
      </c>
      <c r="K1375" t="s">
        <v>1438</v>
      </c>
      <c r="L1375" t="s">
        <v>1439</v>
      </c>
      <c r="M1375" t="s">
        <v>255</v>
      </c>
      <c r="N1375" t="s">
        <v>1347</v>
      </c>
      <c r="O1375" t="s">
        <v>1348</v>
      </c>
      <c r="P1375" t="s">
        <v>178</v>
      </c>
      <c r="Q1375" t="s">
        <v>172</v>
      </c>
      <c r="S1375">
        <v>30783782</v>
      </c>
      <c r="T1375" t="s">
        <v>196</v>
      </c>
      <c r="W1375" t="s">
        <v>9309</v>
      </c>
      <c r="X1375">
        <v>7162668840</v>
      </c>
      <c r="Y1375" t="s">
        <v>186</v>
      </c>
      <c r="Z1375" t="s">
        <v>282</v>
      </c>
      <c r="AA1375">
        <v>2021</v>
      </c>
      <c r="AB1375">
        <v>2021</v>
      </c>
      <c r="AC1375" t="s">
        <v>4844</v>
      </c>
      <c r="AD1375" t="s">
        <v>172</v>
      </c>
      <c r="AS1375">
        <v>2.93</v>
      </c>
      <c r="AT1375" t="s">
        <v>188</v>
      </c>
      <c r="AU1375" t="s">
        <v>189</v>
      </c>
      <c r="AV1375" t="s">
        <v>190</v>
      </c>
      <c r="AW1375" t="s">
        <v>264</v>
      </c>
      <c r="BM1375" t="s">
        <v>9310</v>
      </c>
      <c r="BN1375" t="s">
        <v>193</v>
      </c>
      <c r="BP1375" t="s">
        <v>194</v>
      </c>
      <c r="BQ1375" t="s">
        <v>195</v>
      </c>
      <c r="BS1375">
        <v>14627</v>
      </c>
      <c r="BT1375" t="s">
        <v>196</v>
      </c>
      <c r="BU1375">
        <v>7167278245</v>
      </c>
      <c r="BZ1375" t="s">
        <v>9311</v>
      </c>
      <c r="CC1375" t="s">
        <v>2550</v>
      </c>
      <c r="CD1375" t="s">
        <v>195</v>
      </c>
      <c r="CF1375">
        <v>14012</v>
      </c>
      <c r="CG1375" t="s">
        <v>196</v>
      </c>
      <c r="CH1375">
        <v>7167278245</v>
      </c>
      <c r="CM1375" t="s">
        <v>4219</v>
      </c>
      <c r="CP1375" t="s">
        <v>194</v>
      </c>
      <c r="CQ1375" t="s">
        <v>195</v>
      </c>
      <c r="CS1375">
        <v>14627</v>
      </c>
      <c r="CT1375" t="s">
        <v>196</v>
      </c>
      <c r="CU1375">
        <v>7167278245</v>
      </c>
      <c r="ED1375" t="s">
        <v>195</v>
      </c>
      <c r="EG1375" t="s">
        <v>196</v>
      </c>
      <c r="EH1375">
        <v>7167278245</v>
      </c>
      <c r="EM1375" t="s">
        <v>9311</v>
      </c>
      <c r="EP1375" t="s">
        <v>2550</v>
      </c>
      <c r="EQ1375" t="s">
        <v>195</v>
      </c>
      <c r="ES1375">
        <v>14012</v>
      </c>
      <c r="ET1375" t="s">
        <v>196</v>
      </c>
      <c r="EU1375">
        <v>7167278245</v>
      </c>
    </row>
    <row r="1376" spans="1:151" x14ac:dyDescent="0.2">
      <c r="A1376">
        <v>25987</v>
      </c>
      <c r="B1376" t="s">
        <v>4290</v>
      </c>
      <c r="C1376" t="s">
        <v>9312</v>
      </c>
      <c r="E1376" t="s">
        <v>9313</v>
      </c>
      <c r="F1376" t="s">
        <v>171</v>
      </c>
      <c r="K1376" t="s">
        <v>6934</v>
      </c>
      <c r="M1376" t="s">
        <v>306</v>
      </c>
      <c r="N1376">
        <v>2014</v>
      </c>
      <c r="O1376" t="s">
        <v>591</v>
      </c>
      <c r="P1376" t="s">
        <v>178</v>
      </c>
      <c r="Q1376" t="s">
        <v>172</v>
      </c>
    </row>
    <row r="1377" spans="1:151" x14ac:dyDescent="0.2">
      <c r="A1377">
        <v>28176</v>
      </c>
      <c r="B1377" t="s">
        <v>9314</v>
      </c>
      <c r="C1377" t="s">
        <v>9315</v>
      </c>
      <c r="D1377" t="s">
        <v>2416</v>
      </c>
      <c r="E1377" t="s">
        <v>9316</v>
      </c>
      <c r="F1377" t="s">
        <v>171</v>
      </c>
      <c r="G1377" t="s">
        <v>172</v>
      </c>
      <c r="H1377" s="1">
        <v>35803</v>
      </c>
      <c r="I1377" t="s">
        <v>221</v>
      </c>
      <c r="K1377" t="s">
        <v>595</v>
      </c>
      <c r="L1377" t="s">
        <v>3763</v>
      </c>
      <c r="M1377" t="s">
        <v>224</v>
      </c>
      <c r="N1377">
        <v>2019</v>
      </c>
      <c r="O1377" t="s">
        <v>279</v>
      </c>
      <c r="P1377" t="s">
        <v>178</v>
      </c>
      <c r="Q1377" t="s">
        <v>172</v>
      </c>
      <c r="S1377">
        <v>29292141</v>
      </c>
      <c r="T1377" t="s">
        <v>196</v>
      </c>
      <c r="W1377" t="s">
        <v>9317</v>
      </c>
      <c r="X1377">
        <v>9783174745</v>
      </c>
      <c r="Y1377" t="s">
        <v>3079</v>
      </c>
      <c r="Z1377" t="s">
        <v>3080</v>
      </c>
      <c r="AA1377">
        <v>2023</v>
      </c>
      <c r="AB1377">
        <v>2023</v>
      </c>
      <c r="AC1377" t="s">
        <v>3081</v>
      </c>
      <c r="AD1377" t="s">
        <v>172</v>
      </c>
      <c r="AS1377">
        <v>4</v>
      </c>
      <c r="AT1377" t="s">
        <v>188</v>
      </c>
      <c r="AU1377" t="s">
        <v>189</v>
      </c>
      <c r="AV1377" t="s">
        <v>190</v>
      </c>
      <c r="AW1377" t="s">
        <v>264</v>
      </c>
      <c r="BM1377" t="s">
        <v>9318</v>
      </c>
      <c r="BN1377" t="s">
        <v>3083</v>
      </c>
      <c r="BP1377" t="s">
        <v>194</v>
      </c>
      <c r="BQ1377" t="s">
        <v>195</v>
      </c>
      <c r="BS1377">
        <v>14642</v>
      </c>
      <c r="BT1377" t="s">
        <v>196</v>
      </c>
      <c r="BZ1377" t="s">
        <v>9319</v>
      </c>
      <c r="CC1377" t="s">
        <v>9320</v>
      </c>
      <c r="CD1377" t="s">
        <v>401</v>
      </c>
      <c r="CF1377" t="str">
        <f>"01969"</f>
        <v>01969</v>
      </c>
      <c r="CG1377" t="s">
        <v>196</v>
      </c>
      <c r="CM1377" t="s">
        <v>9321</v>
      </c>
      <c r="CN1377" t="s">
        <v>487</v>
      </c>
      <c r="CP1377" t="s">
        <v>194</v>
      </c>
      <c r="CQ1377" t="s">
        <v>195</v>
      </c>
      <c r="CS1377">
        <v>14627</v>
      </c>
      <c r="CT1377" t="s">
        <v>196</v>
      </c>
      <c r="CU1377">
        <v>9788100759</v>
      </c>
      <c r="ED1377" t="s">
        <v>401</v>
      </c>
      <c r="EG1377" t="s">
        <v>196</v>
      </c>
      <c r="EM1377" t="s">
        <v>9319</v>
      </c>
      <c r="EP1377" t="s">
        <v>9320</v>
      </c>
      <c r="EQ1377" t="s">
        <v>401</v>
      </c>
      <c r="ES1377" t="str">
        <f>"01969"</f>
        <v>01969</v>
      </c>
      <c r="ET1377" t="s">
        <v>196</v>
      </c>
    </row>
    <row r="1378" spans="1:151" x14ac:dyDescent="0.2">
      <c r="A1378">
        <v>23422</v>
      </c>
      <c r="B1378" t="s">
        <v>8225</v>
      </c>
      <c r="C1378" t="s">
        <v>9322</v>
      </c>
      <c r="D1378" t="s">
        <v>8606</v>
      </c>
      <c r="E1378" t="s">
        <v>9323</v>
      </c>
      <c r="F1378" t="s">
        <v>9242</v>
      </c>
      <c r="H1378" s="1">
        <v>27386</v>
      </c>
      <c r="I1378" t="s">
        <v>221</v>
      </c>
      <c r="J1378" t="s">
        <v>9243</v>
      </c>
      <c r="K1378" t="s">
        <v>1304</v>
      </c>
      <c r="L1378" t="s">
        <v>633</v>
      </c>
      <c r="M1378" t="s">
        <v>224</v>
      </c>
      <c r="N1378">
        <v>2017</v>
      </c>
      <c r="O1378" t="s">
        <v>441</v>
      </c>
      <c r="P1378" t="s">
        <v>178</v>
      </c>
      <c r="Q1378" t="s">
        <v>185</v>
      </c>
    </row>
    <row r="1379" spans="1:151" x14ac:dyDescent="0.2">
      <c r="A1379">
        <v>10172</v>
      </c>
      <c r="B1379" t="s">
        <v>9324</v>
      </c>
      <c r="C1379" t="s">
        <v>9325</v>
      </c>
      <c r="E1379" t="s">
        <v>9326</v>
      </c>
      <c r="F1379" t="s">
        <v>171</v>
      </c>
      <c r="G1379" t="s">
        <v>172</v>
      </c>
      <c r="H1379" s="1">
        <v>34368</v>
      </c>
      <c r="I1379" t="s">
        <v>173</v>
      </c>
      <c r="K1379" t="s">
        <v>3465</v>
      </c>
      <c r="L1379" t="s">
        <v>4957</v>
      </c>
      <c r="M1379" t="s">
        <v>176</v>
      </c>
      <c r="N1379">
        <v>2015</v>
      </c>
      <c r="O1379" t="s">
        <v>1014</v>
      </c>
      <c r="P1379" t="s">
        <v>178</v>
      </c>
      <c r="Q1379" t="s">
        <v>172</v>
      </c>
      <c r="S1379">
        <v>28218036</v>
      </c>
      <c r="T1379" t="s">
        <v>196</v>
      </c>
      <c r="W1379" t="s">
        <v>9327</v>
      </c>
      <c r="X1379">
        <v>7207328972</v>
      </c>
      <c r="Y1379" t="s">
        <v>182</v>
      </c>
      <c r="Z1379" t="s">
        <v>183</v>
      </c>
      <c r="AA1379">
        <v>2017</v>
      </c>
      <c r="AB1379">
        <v>2017</v>
      </c>
      <c r="AC1379" t="s">
        <v>208</v>
      </c>
      <c r="AD1379" t="s">
        <v>185</v>
      </c>
      <c r="AF1379" t="s">
        <v>186</v>
      </c>
      <c r="AG1379" t="s">
        <v>282</v>
      </c>
      <c r="AH1379">
        <v>2017</v>
      </c>
      <c r="AI1379">
        <v>2017</v>
      </c>
      <c r="AJ1379" t="s">
        <v>1950</v>
      </c>
      <c r="AK1379" t="s">
        <v>185</v>
      </c>
      <c r="AM1379" t="s">
        <v>209</v>
      </c>
      <c r="AS1379">
        <v>3.76</v>
      </c>
      <c r="AT1379" t="s">
        <v>188</v>
      </c>
      <c r="AU1379" t="s">
        <v>189</v>
      </c>
      <c r="AV1379" t="s">
        <v>190</v>
      </c>
      <c r="AW1379" t="s">
        <v>264</v>
      </c>
      <c r="BM1379" t="s">
        <v>9328</v>
      </c>
      <c r="BN1379" t="s">
        <v>487</v>
      </c>
      <c r="BP1379" t="s">
        <v>194</v>
      </c>
      <c r="BQ1379" t="s">
        <v>195</v>
      </c>
      <c r="BS1379">
        <v>14627</v>
      </c>
      <c r="BT1379" t="s">
        <v>196</v>
      </c>
      <c r="BU1379">
        <v>3039279365</v>
      </c>
      <c r="BZ1379" t="s">
        <v>9329</v>
      </c>
      <c r="CC1379" t="s">
        <v>2313</v>
      </c>
      <c r="CD1379" t="s">
        <v>2314</v>
      </c>
      <c r="CF1379">
        <v>801283973</v>
      </c>
      <c r="CG1379" t="s">
        <v>196</v>
      </c>
      <c r="CH1379">
        <v>3039279365</v>
      </c>
      <c r="CM1379" t="s">
        <v>9330</v>
      </c>
      <c r="CN1379" t="s">
        <v>487</v>
      </c>
      <c r="CP1379" t="s">
        <v>194</v>
      </c>
      <c r="CQ1379" t="s">
        <v>195</v>
      </c>
      <c r="CS1379">
        <v>14627</v>
      </c>
      <c r="CT1379" t="s">
        <v>196</v>
      </c>
      <c r="CU1379">
        <v>3039279365</v>
      </c>
      <c r="EM1379" t="s">
        <v>9329</v>
      </c>
      <c r="EP1379" t="s">
        <v>2313</v>
      </c>
      <c r="EQ1379" t="s">
        <v>2314</v>
      </c>
      <c r="ES1379">
        <v>801283973</v>
      </c>
      <c r="ET1379" t="s">
        <v>196</v>
      </c>
      <c r="EU1379">
        <v>3039279365</v>
      </c>
    </row>
    <row r="1380" spans="1:151" x14ac:dyDescent="0.2">
      <c r="A1380">
        <v>24896</v>
      </c>
      <c r="B1380" t="s">
        <v>1836</v>
      </c>
      <c r="C1380" t="s">
        <v>9331</v>
      </c>
      <c r="E1380" t="s">
        <v>9332</v>
      </c>
      <c r="F1380" t="s">
        <v>171</v>
      </c>
      <c r="K1380" t="s">
        <v>1372</v>
      </c>
      <c r="L1380" t="s">
        <v>1373</v>
      </c>
      <c r="M1380" t="s">
        <v>176</v>
      </c>
      <c r="N1380">
        <v>2017</v>
      </c>
      <c r="O1380" t="s">
        <v>177</v>
      </c>
      <c r="P1380" t="s">
        <v>178</v>
      </c>
      <c r="Q1380" t="s">
        <v>172</v>
      </c>
    </row>
    <row r="1381" spans="1:151" x14ac:dyDescent="0.2">
      <c r="A1381">
        <v>28067</v>
      </c>
      <c r="B1381" t="s">
        <v>3783</v>
      </c>
      <c r="C1381" t="s">
        <v>9333</v>
      </c>
      <c r="D1381" t="s">
        <v>505</v>
      </c>
      <c r="E1381" t="s">
        <v>9334</v>
      </c>
      <c r="F1381" t="s">
        <v>171</v>
      </c>
      <c r="G1381" t="s">
        <v>172</v>
      </c>
      <c r="H1381" s="1">
        <v>36161</v>
      </c>
      <c r="I1381" t="s">
        <v>173</v>
      </c>
      <c r="K1381" t="s">
        <v>1408</v>
      </c>
      <c r="L1381" t="s">
        <v>1409</v>
      </c>
      <c r="M1381" t="s">
        <v>176</v>
      </c>
      <c r="N1381">
        <v>2020</v>
      </c>
      <c r="O1381" t="s">
        <v>978</v>
      </c>
      <c r="P1381" t="s">
        <v>979</v>
      </c>
      <c r="Q1381" t="s">
        <v>172</v>
      </c>
      <c r="S1381">
        <v>30602502</v>
      </c>
      <c r="T1381" t="s">
        <v>226</v>
      </c>
      <c r="Y1381" t="str">
        <f>"01AS"</f>
        <v>01AS</v>
      </c>
      <c r="Z1381" t="s">
        <v>227</v>
      </c>
      <c r="AA1381" t="s">
        <v>320</v>
      </c>
      <c r="AB1381" t="s">
        <v>321</v>
      </c>
      <c r="AC1381" t="s">
        <v>1334</v>
      </c>
      <c r="AD1381" t="s">
        <v>185</v>
      </c>
      <c r="AM1381" t="s">
        <v>897</v>
      </c>
      <c r="AN1381" t="s">
        <v>730</v>
      </c>
      <c r="AS1381">
        <v>3.32</v>
      </c>
      <c r="AT1381" t="s">
        <v>429</v>
      </c>
      <c r="AU1381" t="s">
        <v>235</v>
      </c>
      <c r="AV1381" t="s">
        <v>236</v>
      </c>
      <c r="AW1381" t="s">
        <v>264</v>
      </c>
      <c r="BM1381" t="s">
        <v>9335</v>
      </c>
      <c r="BN1381" t="s">
        <v>239</v>
      </c>
      <c r="BO1381" t="s">
        <v>9336</v>
      </c>
      <c r="BP1381" t="s">
        <v>241</v>
      </c>
      <c r="BQ1381" t="s">
        <v>195</v>
      </c>
      <c r="BS1381">
        <v>14627</v>
      </c>
      <c r="CD1381" t="s">
        <v>195</v>
      </c>
      <c r="CM1381" t="s">
        <v>9337</v>
      </c>
      <c r="CO1381" t="s">
        <v>9336</v>
      </c>
      <c r="CP1381" t="s">
        <v>9338</v>
      </c>
      <c r="CQ1381" t="s">
        <v>247</v>
      </c>
      <c r="CS1381">
        <v>12077</v>
      </c>
      <c r="CT1381" t="s">
        <v>244</v>
      </c>
      <c r="CU1381" t="s">
        <v>9339</v>
      </c>
    </row>
    <row r="1382" spans="1:151" x14ac:dyDescent="0.2">
      <c r="A1382">
        <v>41150</v>
      </c>
      <c r="B1382" t="s">
        <v>9340</v>
      </c>
      <c r="C1382" t="s">
        <v>9341</v>
      </c>
      <c r="D1382" t="s">
        <v>940</v>
      </c>
      <c r="E1382" t="s">
        <v>9342</v>
      </c>
      <c r="F1382" t="s">
        <v>171</v>
      </c>
      <c r="G1382" t="str">
        <f>"0"</f>
        <v>0</v>
      </c>
      <c r="H1382" s="1">
        <v>37993</v>
      </c>
      <c r="I1382" t="s">
        <v>221</v>
      </c>
      <c r="K1382" t="s">
        <v>1078</v>
      </c>
      <c r="L1382" t="s">
        <v>4509</v>
      </c>
      <c r="M1382" t="s">
        <v>176</v>
      </c>
      <c r="N1382">
        <v>2024</v>
      </c>
      <c r="O1382" t="s">
        <v>319</v>
      </c>
      <c r="P1382" t="s">
        <v>178</v>
      </c>
      <c r="Q1382" t="s">
        <v>172</v>
      </c>
      <c r="R1382" t="s">
        <v>510</v>
      </c>
      <c r="S1382">
        <v>32302608</v>
      </c>
      <c r="BM1382" t="s">
        <v>1912</v>
      </c>
    </row>
    <row r="1383" spans="1:151" x14ac:dyDescent="0.2">
      <c r="A1383">
        <v>31367</v>
      </c>
      <c r="B1383" t="s">
        <v>3505</v>
      </c>
      <c r="C1383" t="s">
        <v>9343</v>
      </c>
      <c r="D1383" t="s">
        <v>988</v>
      </c>
      <c r="E1383" t="s">
        <v>9344</v>
      </c>
      <c r="F1383" t="s">
        <v>171</v>
      </c>
      <c r="G1383" t="str">
        <f>"0"</f>
        <v>0</v>
      </c>
      <c r="K1383" t="s">
        <v>3740</v>
      </c>
      <c r="L1383" t="s">
        <v>3741</v>
      </c>
      <c r="M1383" t="s">
        <v>255</v>
      </c>
      <c r="N1383" t="s">
        <v>421</v>
      </c>
      <c r="O1383" t="s">
        <v>422</v>
      </c>
      <c r="P1383" t="s">
        <v>178</v>
      </c>
      <c r="Q1383" t="s">
        <v>172</v>
      </c>
      <c r="S1383">
        <v>29840779</v>
      </c>
      <c r="T1383" t="s">
        <v>226</v>
      </c>
      <c r="Y1383" t="str">
        <f>"07SMD"</f>
        <v>07SMD</v>
      </c>
      <c r="Z1383" t="s">
        <v>9345</v>
      </c>
      <c r="AA1383" t="s">
        <v>259</v>
      </c>
      <c r="AB1383" t="s">
        <v>260</v>
      </c>
      <c r="AC1383" t="s">
        <v>9346</v>
      </c>
      <c r="AD1383" t="s">
        <v>185</v>
      </c>
      <c r="AS1383" t="str">
        <f>"0"</f>
        <v>0</v>
      </c>
      <c r="AU1383" t="s">
        <v>3009</v>
      </c>
      <c r="AV1383" t="s">
        <v>236</v>
      </c>
      <c r="AW1383" t="s">
        <v>237</v>
      </c>
      <c r="BO1383" t="s">
        <v>538</v>
      </c>
      <c r="BQ1383" t="s">
        <v>195</v>
      </c>
      <c r="CD1383" t="s">
        <v>195</v>
      </c>
      <c r="CM1383" t="s">
        <v>9347</v>
      </c>
      <c r="CO1383" t="s">
        <v>538</v>
      </c>
      <c r="CP1383" t="s">
        <v>540</v>
      </c>
      <c r="CQ1383" t="s">
        <v>541</v>
      </c>
      <c r="CS1383" t="str">
        <f>"01776"</f>
        <v>01776</v>
      </c>
      <c r="CT1383" t="s">
        <v>244</v>
      </c>
      <c r="CU1383" t="s">
        <v>9348</v>
      </c>
    </row>
    <row r="1384" spans="1:151" x14ac:dyDescent="0.2">
      <c r="A1384">
        <v>13206</v>
      </c>
      <c r="B1384" t="s">
        <v>3306</v>
      </c>
      <c r="C1384" t="s">
        <v>9349</v>
      </c>
      <c r="E1384" t="s">
        <v>9350</v>
      </c>
      <c r="F1384" t="s">
        <v>171</v>
      </c>
      <c r="K1384" t="s">
        <v>867</v>
      </c>
      <c r="L1384" t="s">
        <v>868</v>
      </c>
      <c r="M1384" t="s">
        <v>224</v>
      </c>
      <c r="N1384">
        <v>2015</v>
      </c>
      <c r="O1384" t="s">
        <v>692</v>
      </c>
      <c r="P1384" t="s">
        <v>178</v>
      </c>
      <c r="Q1384" t="s">
        <v>172</v>
      </c>
      <c r="R1384" t="s">
        <v>510</v>
      </c>
      <c r="S1384">
        <v>28846574</v>
      </c>
      <c r="BM1384" t="s">
        <v>9351</v>
      </c>
    </row>
    <row r="1385" spans="1:151" x14ac:dyDescent="0.2">
      <c r="A1385">
        <v>45855</v>
      </c>
      <c r="B1385" t="s">
        <v>9352</v>
      </c>
      <c r="C1385" t="s">
        <v>9353</v>
      </c>
      <c r="D1385" t="s">
        <v>9354</v>
      </c>
      <c r="E1385" t="s">
        <v>9355</v>
      </c>
      <c r="F1385" t="s">
        <v>171</v>
      </c>
      <c r="G1385" t="str">
        <f>"0"</f>
        <v>0</v>
      </c>
      <c r="H1385" s="1">
        <v>37245</v>
      </c>
      <c r="I1385" t="s">
        <v>221</v>
      </c>
      <c r="K1385" t="s">
        <v>2085</v>
      </c>
      <c r="L1385" t="s">
        <v>9356</v>
      </c>
      <c r="M1385" t="s">
        <v>224</v>
      </c>
      <c r="N1385">
        <v>2025</v>
      </c>
      <c r="O1385" t="s">
        <v>528</v>
      </c>
      <c r="P1385" t="s">
        <v>178</v>
      </c>
      <c r="Q1385" t="s">
        <v>172</v>
      </c>
      <c r="S1385">
        <v>32926705</v>
      </c>
      <c r="T1385" t="s">
        <v>226</v>
      </c>
      <c r="Y1385" t="str">
        <f>"07SMD"</f>
        <v>07SMD</v>
      </c>
      <c r="Z1385" t="s">
        <v>849</v>
      </c>
      <c r="AA1385" t="s">
        <v>3400</v>
      </c>
      <c r="AB1385" t="s">
        <v>3401</v>
      </c>
      <c r="AC1385" t="s">
        <v>3402</v>
      </c>
      <c r="AD1385" t="s">
        <v>185</v>
      </c>
      <c r="AS1385" t="str">
        <f>"0"</f>
        <v>0</v>
      </c>
      <c r="AU1385" t="s">
        <v>472</v>
      </c>
      <c r="AV1385" t="s">
        <v>473</v>
      </c>
      <c r="AW1385" t="s">
        <v>294</v>
      </c>
      <c r="BO1385" t="s">
        <v>9357</v>
      </c>
      <c r="BQ1385" t="s">
        <v>195</v>
      </c>
      <c r="CD1385" t="s">
        <v>195</v>
      </c>
      <c r="CM1385" t="s">
        <v>9358</v>
      </c>
      <c r="CO1385" t="s">
        <v>9357</v>
      </c>
      <c r="CP1385" t="s">
        <v>9359</v>
      </c>
      <c r="CQ1385" t="s">
        <v>541</v>
      </c>
      <c r="CS1385">
        <v>21043</v>
      </c>
      <c r="CT1385" t="s">
        <v>244</v>
      </c>
      <c r="CU1385" t="s">
        <v>9360</v>
      </c>
    </row>
    <row r="1386" spans="1:151" x14ac:dyDescent="0.2">
      <c r="A1386">
        <v>23950</v>
      </c>
      <c r="B1386" t="s">
        <v>9361</v>
      </c>
      <c r="C1386" t="s">
        <v>9362</v>
      </c>
      <c r="D1386" t="s">
        <v>9363</v>
      </c>
      <c r="E1386" t="s">
        <v>9364</v>
      </c>
      <c r="F1386" t="s">
        <v>3199</v>
      </c>
      <c r="G1386" t="s">
        <v>172</v>
      </c>
      <c r="H1386" s="1">
        <v>35220</v>
      </c>
      <c r="I1386" t="s">
        <v>221</v>
      </c>
      <c r="K1386" t="s">
        <v>943</v>
      </c>
      <c r="M1386" t="s">
        <v>176</v>
      </c>
      <c r="N1386">
        <v>2018</v>
      </c>
      <c r="O1386" t="s">
        <v>612</v>
      </c>
      <c r="P1386" t="s">
        <v>178</v>
      </c>
      <c r="Q1386" t="s">
        <v>172</v>
      </c>
      <c r="S1386">
        <v>29432868</v>
      </c>
      <c r="T1386" t="s">
        <v>5882</v>
      </c>
      <c r="U1386" t="s">
        <v>180</v>
      </c>
      <c r="V1386" s="2">
        <v>43604</v>
      </c>
      <c r="W1386" t="s">
        <v>9365</v>
      </c>
      <c r="X1386">
        <v>60122539811</v>
      </c>
      <c r="Y1386" t="s">
        <v>186</v>
      </c>
      <c r="Z1386" t="s">
        <v>282</v>
      </c>
      <c r="AA1386">
        <v>2019</v>
      </c>
      <c r="AB1386">
        <v>2019</v>
      </c>
      <c r="AC1386" t="s">
        <v>187</v>
      </c>
      <c r="AD1386" t="s">
        <v>185</v>
      </c>
      <c r="AE1386" t="s">
        <v>396</v>
      </c>
      <c r="AS1386">
        <v>3.58</v>
      </c>
      <c r="AT1386" t="s">
        <v>188</v>
      </c>
      <c r="AU1386" t="s">
        <v>189</v>
      </c>
      <c r="AV1386" t="s">
        <v>190</v>
      </c>
      <c r="AW1386" t="s">
        <v>191</v>
      </c>
      <c r="BM1386" t="s">
        <v>193</v>
      </c>
      <c r="BN1386" t="s">
        <v>9366</v>
      </c>
      <c r="BP1386" t="s">
        <v>194</v>
      </c>
      <c r="BQ1386" t="s">
        <v>195</v>
      </c>
      <c r="BS1386">
        <v>14627</v>
      </c>
      <c r="BT1386" t="s">
        <v>196</v>
      </c>
      <c r="BU1386">
        <v>5852842199</v>
      </c>
      <c r="CM1386" t="s">
        <v>3179</v>
      </c>
      <c r="CP1386" t="s">
        <v>194</v>
      </c>
      <c r="CQ1386" t="s">
        <v>195</v>
      </c>
      <c r="CS1386">
        <v>14619</v>
      </c>
      <c r="CT1386" t="s">
        <v>196</v>
      </c>
      <c r="CU1386">
        <v>5852842199</v>
      </c>
    </row>
    <row r="1387" spans="1:151" x14ac:dyDescent="0.2">
      <c r="A1387">
        <v>42378</v>
      </c>
      <c r="B1387" t="s">
        <v>9367</v>
      </c>
      <c r="C1387" t="s">
        <v>9368</v>
      </c>
      <c r="E1387" t="s">
        <v>9369</v>
      </c>
      <c r="F1387" t="s">
        <v>171</v>
      </c>
      <c r="I1387" t="s">
        <v>173</v>
      </c>
      <c r="K1387" t="s">
        <v>2923</v>
      </c>
      <c r="L1387" t="s">
        <v>920</v>
      </c>
      <c r="M1387" t="s">
        <v>224</v>
      </c>
      <c r="N1387">
        <v>2024</v>
      </c>
      <c r="O1387" t="s">
        <v>225</v>
      </c>
      <c r="P1387" t="s">
        <v>178</v>
      </c>
      <c r="Q1387" t="s">
        <v>185</v>
      </c>
      <c r="BM1387" t="s">
        <v>9370</v>
      </c>
      <c r="BN1387" t="s">
        <v>9371</v>
      </c>
      <c r="BP1387" t="s">
        <v>9372</v>
      </c>
      <c r="BR1387" t="s">
        <v>9373</v>
      </c>
      <c r="BS1387" t="s">
        <v>9374</v>
      </c>
      <c r="BT1387" t="s">
        <v>980</v>
      </c>
      <c r="BU1387">
        <v>447470003841</v>
      </c>
      <c r="BW1387">
        <v>447470003841</v>
      </c>
    </row>
    <row r="1388" spans="1:151" x14ac:dyDescent="0.2">
      <c r="A1388">
        <v>31524</v>
      </c>
      <c r="B1388" t="s">
        <v>9375</v>
      </c>
      <c r="C1388" t="s">
        <v>9376</v>
      </c>
      <c r="E1388" t="s">
        <v>9377</v>
      </c>
      <c r="F1388" t="s">
        <v>171</v>
      </c>
      <c r="G1388" t="s">
        <v>172</v>
      </c>
      <c r="H1388" s="1">
        <v>36076</v>
      </c>
      <c r="I1388" t="s">
        <v>221</v>
      </c>
      <c r="K1388" t="s">
        <v>334</v>
      </c>
      <c r="L1388" t="s">
        <v>420</v>
      </c>
      <c r="M1388" t="s">
        <v>255</v>
      </c>
      <c r="N1388" t="s">
        <v>421</v>
      </c>
      <c r="O1388" t="s">
        <v>422</v>
      </c>
      <c r="P1388" t="s">
        <v>178</v>
      </c>
      <c r="Q1388" t="s">
        <v>172</v>
      </c>
      <c r="R1388" t="s">
        <v>510</v>
      </c>
      <c r="S1388">
        <v>30702776</v>
      </c>
      <c r="BM1388" t="s">
        <v>9378</v>
      </c>
    </row>
    <row r="1389" spans="1:151" x14ac:dyDescent="0.2">
      <c r="A1389">
        <v>10194</v>
      </c>
      <c r="B1389" t="s">
        <v>976</v>
      </c>
      <c r="C1389" t="s">
        <v>9379</v>
      </c>
      <c r="D1389" t="s">
        <v>1394</v>
      </c>
      <c r="E1389" t="s">
        <v>9380</v>
      </c>
      <c r="F1389" t="s">
        <v>171</v>
      </c>
      <c r="G1389" t="s">
        <v>172</v>
      </c>
      <c r="H1389" s="1">
        <v>34394</v>
      </c>
      <c r="I1389" t="s">
        <v>173</v>
      </c>
      <c r="K1389" t="s">
        <v>317</v>
      </c>
      <c r="L1389" t="s">
        <v>318</v>
      </c>
      <c r="M1389" t="s">
        <v>176</v>
      </c>
      <c r="N1389">
        <v>2015</v>
      </c>
      <c r="O1389" t="s">
        <v>1014</v>
      </c>
      <c r="P1389" t="s">
        <v>363</v>
      </c>
      <c r="Q1389" t="s">
        <v>172</v>
      </c>
      <c r="S1389" t="s">
        <v>264</v>
      </c>
      <c r="T1389" t="s">
        <v>196</v>
      </c>
      <c r="W1389" t="s">
        <v>9381</v>
      </c>
      <c r="X1389">
        <v>8472955737</v>
      </c>
      <c r="Y1389" t="s">
        <v>186</v>
      </c>
      <c r="Z1389" t="s">
        <v>282</v>
      </c>
      <c r="AA1389">
        <v>2016</v>
      </c>
      <c r="AB1389">
        <v>2016</v>
      </c>
      <c r="AC1389" t="s">
        <v>960</v>
      </c>
      <c r="AD1389" t="s">
        <v>172</v>
      </c>
      <c r="AS1389">
        <v>2.71</v>
      </c>
      <c r="AT1389" t="s">
        <v>188</v>
      </c>
      <c r="AU1389" t="s">
        <v>189</v>
      </c>
      <c r="AV1389" t="s">
        <v>190</v>
      </c>
      <c r="BM1389" t="s">
        <v>9382</v>
      </c>
      <c r="BN1389" t="s">
        <v>487</v>
      </c>
      <c r="BP1389" t="s">
        <v>194</v>
      </c>
      <c r="BQ1389" t="s">
        <v>4117</v>
      </c>
      <c r="BS1389">
        <v>14627</v>
      </c>
      <c r="BT1389" t="s">
        <v>196</v>
      </c>
      <c r="BU1389">
        <v>8473027897</v>
      </c>
      <c r="BZ1389" t="s">
        <v>9383</v>
      </c>
      <c r="CC1389" t="s">
        <v>9384</v>
      </c>
      <c r="CD1389" t="s">
        <v>1648</v>
      </c>
      <c r="CF1389">
        <v>60044</v>
      </c>
      <c r="CG1389" t="s">
        <v>196</v>
      </c>
      <c r="CH1389">
        <v>8472955737</v>
      </c>
      <c r="CM1389" t="s">
        <v>9385</v>
      </c>
      <c r="CN1389" t="s">
        <v>487</v>
      </c>
      <c r="CP1389" t="s">
        <v>194</v>
      </c>
      <c r="CQ1389" t="s">
        <v>4117</v>
      </c>
      <c r="CS1389">
        <v>14627</v>
      </c>
      <c r="CT1389" t="s">
        <v>196</v>
      </c>
      <c r="CU1389">
        <v>8473027897</v>
      </c>
      <c r="EM1389" t="s">
        <v>9383</v>
      </c>
      <c r="EP1389" t="s">
        <v>9384</v>
      </c>
      <c r="EQ1389" t="s">
        <v>1648</v>
      </c>
      <c r="ES1389">
        <v>60044</v>
      </c>
      <c r="ET1389" t="s">
        <v>196</v>
      </c>
      <c r="EU1389">
        <v>8472955737</v>
      </c>
    </row>
    <row r="1390" spans="1:151" x14ac:dyDescent="0.2">
      <c r="A1390">
        <v>19335</v>
      </c>
      <c r="B1390" t="s">
        <v>976</v>
      </c>
      <c r="C1390" t="s">
        <v>9379</v>
      </c>
      <c r="D1390" t="s">
        <v>1394</v>
      </c>
      <c r="E1390" t="s">
        <v>9380</v>
      </c>
      <c r="F1390" t="s">
        <v>9386</v>
      </c>
      <c r="G1390" t="s">
        <v>172</v>
      </c>
      <c r="H1390" s="1">
        <v>34394</v>
      </c>
      <c r="I1390" t="s">
        <v>173</v>
      </c>
      <c r="K1390" t="s">
        <v>1078</v>
      </c>
      <c r="L1390" t="s">
        <v>2177</v>
      </c>
      <c r="M1390" t="s">
        <v>224</v>
      </c>
      <c r="N1390">
        <v>2015</v>
      </c>
      <c r="O1390" t="s">
        <v>692</v>
      </c>
      <c r="P1390" t="s">
        <v>178</v>
      </c>
      <c r="Q1390" t="s">
        <v>172</v>
      </c>
      <c r="S1390" t="s">
        <v>264</v>
      </c>
      <c r="T1390" t="s">
        <v>196</v>
      </c>
      <c r="W1390" t="s">
        <v>9381</v>
      </c>
      <c r="X1390">
        <v>8472955737</v>
      </c>
      <c r="Y1390" t="s">
        <v>186</v>
      </c>
      <c r="Z1390" t="s">
        <v>282</v>
      </c>
      <c r="AA1390">
        <v>2016</v>
      </c>
      <c r="AB1390">
        <v>2016</v>
      </c>
      <c r="AC1390" t="s">
        <v>960</v>
      </c>
      <c r="AD1390" t="s">
        <v>172</v>
      </c>
      <c r="AS1390">
        <v>2.71</v>
      </c>
      <c r="AT1390" t="s">
        <v>188</v>
      </c>
      <c r="AU1390" t="s">
        <v>189</v>
      </c>
      <c r="AV1390" t="s">
        <v>190</v>
      </c>
      <c r="BM1390" t="s">
        <v>9382</v>
      </c>
      <c r="BN1390" t="s">
        <v>487</v>
      </c>
      <c r="BP1390" t="s">
        <v>194</v>
      </c>
      <c r="BQ1390" t="s">
        <v>4117</v>
      </c>
      <c r="BS1390">
        <v>14627</v>
      </c>
      <c r="BT1390" t="s">
        <v>196</v>
      </c>
      <c r="BU1390">
        <v>8473027897</v>
      </c>
      <c r="BZ1390" t="s">
        <v>9383</v>
      </c>
      <c r="CC1390" t="s">
        <v>9384</v>
      </c>
      <c r="CD1390" t="s">
        <v>1648</v>
      </c>
      <c r="CF1390">
        <v>60044</v>
      </c>
      <c r="CG1390" t="s">
        <v>196</v>
      </c>
      <c r="CH1390">
        <v>8472955737</v>
      </c>
      <c r="CM1390" t="s">
        <v>9385</v>
      </c>
      <c r="CN1390" t="s">
        <v>487</v>
      </c>
      <c r="CP1390" t="s">
        <v>194</v>
      </c>
      <c r="CQ1390" t="s">
        <v>4117</v>
      </c>
      <c r="CS1390">
        <v>14627</v>
      </c>
      <c r="CT1390" t="s">
        <v>196</v>
      </c>
      <c r="CU1390">
        <v>8473027897</v>
      </c>
      <c r="EM1390" t="s">
        <v>9383</v>
      </c>
      <c r="EP1390" t="s">
        <v>9384</v>
      </c>
      <c r="EQ1390" t="s">
        <v>1648</v>
      </c>
      <c r="ES1390">
        <v>60044</v>
      </c>
      <c r="ET1390" t="s">
        <v>196</v>
      </c>
      <c r="EU1390">
        <v>8472955737</v>
      </c>
    </row>
    <row r="1391" spans="1:151" x14ac:dyDescent="0.2">
      <c r="A1391">
        <v>10042</v>
      </c>
      <c r="B1391" t="s">
        <v>3273</v>
      </c>
      <c r="C1391" t="s">
        <v>9387</v>
      </c>
      <c r="D1391" t="s">
        <v>9388</v>
      </c>
      <c r="E1391" t="s">
        <v>9389</v>
      </c>
      <c r="F1391" t="s">
        <v>171</v>
      </c>
      <c r="G1391" t="s">
        <v>172</v>
      </c>
      <c r="H1391" s="1">
        <v>34518</v>
      </c>
      <c r="I1391" t="s">
        <v>221</v>
      </c>
      <c r="K1391" t="s">
        <v>8153</v>
      </c>
      <c r="L1391" t="s">
        <v>611</v>
      </c>
      <c r="M1391" t="s">
        <v>176</v>
      </c>
      <c r="N1391">
        <v>2015</v>
      </c>
      <c r="O1391" t="s">
        <v>1014</v>
      </c>
      <c r="P1391" t="s">
        <v>178</v>
      </c>
      <c r="Q1391" t="s">
        <v>172</v>
      </c>
      <c r="S1391">
        <v>27701690</v>
      </c>
      <c r="T1391" t="s">
        <v>196</v>
      </c>
      <c r="W1391" t="s">
        <v>9390</v>
      </c>
      <c r="X1391">
        <v>6179643568</v>
      </c>
      <c r="Y1391" t="s">
        <v>186</v>
      </c>
      <c r="Z1391" t="s">
        <v>183</v>
      </c>
      <c r="AA1391">
        <v>2016</v>
      </c>
      <c r="AB1391">
        <v>2016</v>
      </c>
      <c r="AC1391" t="s">
        <v>1442</v>
      </c>
      <c r="AD1391" t="s">
        <v>185</v>
      </c>
      <c r="AM1391" t="s">
        <v>3411</v>
      </c>
      <c r="AS1391">
        <v>3.68</v>
      </c>
      <c r="AT1391" t="s">
        <v>188</v>
      </c>
      <c r="AU1391" t="s">
        <v>189</v>
      </c>
      <c r="AV1391" t="s">
        <v>190</v>
      </c>
      <c r="AW1391" t="s">
        <v>264</v>
      </c>
      <c r="BM1391" t="s">
        <v>9391</v>
      </c>
      <c r="BN1391" t="s">
        <v>487</v>
      </c>
      <c r="BP1391" t="s">
        <v>194</v>
      </c>
      <c r="BQ1391" t="s">
        <v>195</v>
      </c>
      <c r="BS1391">
        <v>14627</v>
      </c>
      <c r="BT1391" t="s">
        <v>196</v>
      </c>
      <c r="BU1391">
        <v>6179664497</v>
      </c>
      <c r="BZ1391" t="s">
        <v>9392</v>
      </c>
      <c r="CC1391" t="s">
        <v>9393</v>
      </c>
      <c r="CD1391" t="s">
        <v>401</v>
      </c>
      <c r="CF1391" t="str">
        <f>"02461"</f>
        <v>02461</v>
      </c>
      <c r="CG1391" t="s">
        <v>196</v>
      </c>
      <c r="CH1391">
        <v>6179643568</v>
      </c>
      <c r="CM1391" t="s">
        <v>6054</v>
      </c>
      <c r="CP1391" t="s">
        <v>194</v>
      </c>
      <c r="CQ1391" t="s">
        <v>195</v>
      </c>
      <c r="CS1391">
        <v>14627</v>
      </c>
      <c r="CT1391" t="s">
        <v>196</v>
      </c>
      <c r="CU1391">
        <v>6179664497</v>
      </c>
      <c r="EM1391" t="s">
        <v>9392</v>
      </c>
      <c r="EP1391" t="s">
        <v>9393</v>
      </c>
      <c r="EQ1391" t="s">
        <v>401</v>
      </c>
      <c r="ES1391" t="str">
        <f>"02461"</f>
        <v>02461</v>
      </c>
      <c r="ET1391" t="s">
        <v>196</v>
      </c>
      <c r="EU1391">
        <v>6179643568</v>
      </c>
    </row>
    <row r="1392" spans="1:151" x14ac:dyDescent="0.2">
      <c r="A1392">
        <v>13352</v>
      </c>
      <c r="B1392" t="s">
        <v>1887</v>
      </c>
      <c r="C1392" t="s">
        <v>9387</v>
      </c>
      <c r="D1392" t="s">
        <v>2361</v>
      </c>
      <c r="E1392" t="s">
        <v>9394</v>
      </c>
      <c r="F1392" t="s">
        <v>9395</v>
      </c>
      <c r="G1392" t="s">
        <v>172</v>
      </c>
      <c r="H1392" s="1">
        <v>34867</v>
      </c>
      <c r="I1392" t="s">
        <v>221</v>
      </c>
      <c r="K1392" t="s">
        <v>1078</v>
      </c>
      <c r="L1392" t="s">
        <v>1731</v>
      </c>
      <c r="M1392" t="s">
        <v>176</v>
      </c>
      <c r="N1392">
        <v>2016</v>
      </c>
      <c r="O1392" t="s">
        <v>634</v>
      </c>
      <c r="P1392" t="s">
        <v>178</v>
      </c>
      <c r="Q1392" t="s">
        <v>172</v>
      </c>
      <c r="S1392">
        <v>28320883</v>
      </c>
      <c r="T1392" t="s">
        <v>196</v>
      </c>
      <c r="W1392" t="s">
        <v>9396</v>
      </c>
      <c r="X1392">
        <v>6178513980</v>
      </c>
      <c r="Y1392" t="s">
        <v>186</v>
      </c>
      <c r="Z1392" t="s">
        <v>183</v>
      </c>
      <c r="AA1392">
        <v>2017</v>
      </c>
      <c r="AB1392">
        <v>2017</v>
      </c>
      <c r="AC1392" t="s">
        <v>6505</v>
      </c>
      <c r="AD1392" t="s">
        <v>185</v>
      </c>
      <c r="AM1392" t="s">
        <v>1068</v>
      </c>
      <c r="AS1392">
        <v>3.01</v>
      </c>
      <c r="AT1392" t="s">
        <v>188</v>
      </c>
      <c r="AU1392" t="s">
        <v>189</v>
      </c>
      <c r="AV1392" t="s">
        <v>190</v>
      </c>
      <c r="AW1392" t="s">
        <v>264</v>
      </c>
      <c r="BM1392" t="s">
        <v>9397</v>
      </c>
      <c r="BN1392" t="s">
        <v>193</v>
      </c>
      <c r="BP1392" t="s">
        <v>194</v>
      </c>
      <c r="BQ1392" t="s">
        <v>195</v>
      </c>
      <c r="BS1392">
        <v>14627</v>
      </c>
      <c r="BT1392" t="s">
        <v>196</v>
      </c>
      <c r="BU1392">
        <v>6179138331</v>
      </c>
      <c r="BZ1392" t="s">
        <v>9398</v>
      </c>
      <c r="CC1392" t="s">
        <v>9399</v>
      </c>
      <c r="CD1392" t="s">
        <v>401</v>
      </c>
      <c r="CF1392" t="str">
        <f>"02459"</f>
        <v>02459</v>
      </c>
      <c r="CG1392" t="s">
        <v>196</v>
      </c>
      <c r="CH1392">
        <v>6175587620</v>
      </c>
      <c r="CM1392" t="s">
        <v>9400</v>
      </c>
      <c r="CN1392" t="s">
        <v>193</v>
      </c>
      <c r="CP1392" t="s">
        <v>194</v>
      </c>
      <c r="CQ1392" t="s">
        <v>195</v>
      </c>
      <c r="CS1392">
        <v>14627</v>
      </c>
      <c r="CT1392" t="s">
        <v>196</v>
      </c>
      <c r="CU1392">
        <v>6179138331</v>
      </c>
      <c r="ED1392" t="s">
        <v>401</v>
      </c>
      <c r="EG1392" t="s">
        <v>196</v>
      </c>
      <c r="EH1392">
        <v>6175587620</v>
      </c>
      <c r="EM1392" t="s">
        <v>9398</v>
      </c>
      <c r="EP1392" t="s">
        <v>9399</v>
      </c>
      <c r="EQ1392" t="s">
        <v>401</v>
      </c>
      <c r="ES1392" t="str">
        <f>"02459"</f>
        <v>02459</v>
      </c>
      <c r="ET1392" t="s">
        <v>196</v>
      </c>
      <c r="EU1392">
        <v>6175587620</v>
      </c>
    </row>
    <row r="1393" spans="1:151" x14ac:dyDescent="0.2">
      <c r="A1393">
        <v>27207</v>
      </c>
      <c r="B1393" t="s">
        <v>3556</v>
      </c>
      <c r="C1393" t="s">
        <v>9387</v>
      </c>
      <c r="E1393" t="s">
        <v>9401</v>
      </c>
      <c r="F1393" t="s">
        <v>171</v>
      </c>
      <c r="G1393" t="str">
        <f>"0"</f>
        <v>0</v>
      </c>
      <c r="K1393" t="s">
        <v>1345</v>
      </c>
      <c r="L1393" t="s">
        <v>1346</v>
      </c>
      <c r="M1393" t="s">
        <v>255</v>
      </c>
      <c r="N1393" t="s">
        <v>1347</v>
      </c>
      <c r="O1393" t="s">
        <v>1348</v>
      </c>
      <c r="P1393" t="s">
        <v>178</v>
      </c>
      <c r="Q1393" t="s">
        <v>172</v>
      </c>
      <c r="S1393">
        <v>29856718</v>
      </c>
      <c r="T1393" t="s">
        <v>196</v>
      </c>
      <c r="W1393" t="s">
        <v>9402</v>
      </c>
      <c r="X1393">
        <v>9176933424</v>
      </c>
      <c r="Y1393" t="s">
        <v>182</v>
      </c>
      <c r="Z1393" t="s">
        <v>183</v>
      </c>
      <c r="AA1393">
        <v>2020</v>
      </c>
      <c r="AB1393">
        <v>2020</v>
      </c>
      <c r="AC1393" t="s">
        <v>184</v>
      </c>
      <c r="AD1393" t="s">
        <v>185</v>
      </c>
      <c r="AS1393">
        <v>3.45</v>
      </c>
      <c r="AT1393" t="s">
        <v>188</v>
      </c>
      <c r="AU1393" t="s">
        <v>189</v>
      </c>
      <c r="AV1393" t="s">
        <v>190</v>
      </c>
      <c r="AW1393" t="s">
        <v>264</v>
      </c>
      <c r="BM1393" t="s">
        <v>9403</v>
      </c>
      <c r="BN1393" t="s">
        <v>193</v>
      </c>
      <c r="BP1393" t="s">
        <v>194</v>
      </c>
      <c r="BQ1393" t="s">
        <v>195</v>
      </c>
      <c r="BS1393">
        <v>14627</v>
      </c>
      <c r="BT1393" t="s">
        <v>196</v>
      </c>
      <c r="BU1393">
        <v>9145009726</v>
      </c>
      <c r="BZ1393" t="s">
        <v>9404</v>
      </c>
      <c r="CC1393" t="s">
        <v>670</v>
      </c>
      <c r="CD1393" t="s">
        <v>195</v>
      </c>
      <c r="CF1393">
        <v>10583</v>
      </c>
      <c r="CG1393" t="s">
        <v>196</v>
      </c>
      <c r="CH1393">
        <v>9145009726</v>
      </c>
      <c r="CM1393" t="s">
        <v>215</v>
      </c>
      <c r="CP1393" t="s">
        <v>194</v>
      </c>
      <c r="CQ1393" t="s">
        <v>195</v>
      </c>
      <c r="CS1393">
        <v>14611</v>
      </c>
      <c r="CT1393" t="s">
        <v>196</v>
      </c>
      <c r="CU1393">
        <v>9145009726</v>
      </c>
      <c r="ED1393" t="s">
        <v>195</v>
      </c>
      <c r="EG1393" t="s">
        <v>196</v>
      </c>
      <c r="EH1393">
        <v>9145009726</v>
      </c>
      <c r="EM1393" t="s">
        <v>9404</v>
      </c>
      <c r="EP1393" t="s">
        <v>670</v>
      </c>
      <c r="EQ1393" t="s">
        <v>195</v>
      </c>
      <c r="ES1393">
        <v>10583</v>
      </c>
      <c r="ET1393" t="s">
        <v>196</v>
      </c>
      <c r="EU1393">
        <v>9145009726</v>
      </c>
    </row>
    <row r="1394" spans="1:151" x14ac:dyDescent="0.2">
      <c r="A1394">
        <v>31368</v>
      </c>
      <c r="B1394" t="s">
        <v>1174</v>
      </c>
      <c r="C1394" t="s">
        <v>9405</v>
      </c>
      <c r="D1394" t="s">
        <v>9406</v>
      </c>
      <c r="E1394" t="s">
        <v>9407</v>
      </c>
      <c r="F1394" t="s">
        <v>171</v>
      </c>
      <c r="G1394" t="str">
        <f>"0"</f>
        <v>0</v>
      </c>
      <c r="K1394" t="s">
        <v>3740</v>
      </c>
      <c r="L1394" t="s">
        <v>3741</v>
      </c>
      <c r="M1394" t="s">
        <v>255</v>
      </c>
      <c r="N1394" t="s">
        <v>421</v>
      </c>
      <c r="O1394" t="s">
        <v>422</v>
      </c>
      <c r="P1394" t="s">
        <v>178</v>
      </c>
      <c r="Q1394" t="s">
        <v>172</v>
      </c>
      <c r="R1394" t="s">
        <v>510</v>
      </c>
      <c r="S1394">
        <v>29852420</v>
      </c>
      <c r="BM1394" t="s">
        <v>9408</v>
      </c>
    </row>
    <row r="1395" spans="1:151" x14ac:dyDescent="0.2">
      <c r="A1395">
        <v>27334</v>
      </c>
      <c r="B1395" t="s">
        <v>9409</v>
      </c>
      <c r="C1395" t="s">
        <v>9410</v>
      </c>
      <c r="D1395" t="s">
        <v>9411</v>
      </c>
      <c r="E1395" t="s">
        <v>9412</v>
      </c>
      <c r="F1395" t="s">
        <v>171</v>
      </c>
      <c r="G1395" t="s">
        <v>172</v>
      </c>
      <c r="H1395" s="1">
        <v>36662</v>
      </c>
      <c r="I1395" t="s">
        <v>221</v>
      </c>
      <c r="K1395" t="s">
        <v>222</v>
      </c>
      <c r="L1395" t="s">
        <v>223</v>
      </c>
      <c r="M1395" t="s">
        <v>224</v>
      </c>
      <c r="N1395">
        <v>2019</v>
      </c>
      <c r="O1395" t="s">
        <v>279</v>
      </c>
      <c r="P1395" t="s">
        <v>363</v>
      </c>
      <c r="Q1395" t="s">
        <v>172</v>
      </c>
      <c r="S1395">
        <v>31344876</v>
      </c>
      <c r="T1395" t="s">
        <v>196</v>
      </c>
      <c r="W1395" t="s">
        <v>9413</v>
      </c>
      <c r="X1395">
        <v>3154727858</v>
      </c>
      <c r="Y1395" t="s">
        <v>186</v>
      </c>
      <c r="Z1395" t="s">
        <v>282</v>
      </c>
      <c r="AA1395">
        <v>2022</v>
      </c>
      <c r="AB1395">
        <v>2022</v>
      </c>
      <c r="AC1395" t="s">
        <v>187</v>
      </c>
      <c r="AD1395" t="s">
        <v>172</v>
      </c>
      <c r="AS1395">
        <v>3.25</v>
      </c>
      <c r="AT1395" t="s">
        <v>188</v>
      </c>
      <c r="AU1395" t="s">
        <v>189</v>
      </c>
      <c r="AV1395" t="s">
        <v>190</v>
      </c>
      <c r="AW1395" t="s">
        <v>264</v>
      </c>
      <c r="BM1395" t="s">
        <v>9414</v>
      </c>
      <c r="BN1395" t="s">
        <v>193</v>
      </c>
      <c r="BP1395" t="s">
        <v>194</v>
      </c>
      <c r="BQ1395" t="s">
        <v>195</v>
      </c>
      <c r="BS1395">
        <v>14627</v>
      </c>
      <c r="BT1395" t="s">
        <v>196</v>
      </c>
      <c r="BU1395">
        <v>3154727858</v>
      </c>
      <c r="BZ1395" t="s">
        <v>9415</v>
      </c>
      <c r="CC1395" t="s">
        <v>3825</v>
      </c>
      <c r="CD1395" t="s">
        <v>195</v>
      </c>
      <c r="CF1395">
        <v>132071221</v>
      </c>
      <c r="CG1395" t="s">
        <v>196</v>
      </c>
      <c r="CH1395">
        <v>3154727858</v>
      </c>
      <c r="CM1395" t="s">
        <v>9416</v>
      </c>
      <c r="CP1395" t="s">
        <v>194</v>
      </c>
      <c r="CQ1395" t="s">
        <v>195</v>
      </c>
      <c r="CS1395">
        <v>14627</v>
      </c>
      <c r="CT1395" t="s">
        <v>196</v>
      </c>
      <c r="CU1395">
        <v>3154470722</v>
      </c>
      <c r="ED1395" t="s">
        <v>195</v>
      </c>
      <c r="EG1395" t="s">
        <v>196</v>
      </c>
      <c r="EH1395">
        <v>3154727858</v>
      </c>
      <c r="EM1395" t="s">
        <v>9415</v>
      </c>
      <c r="EP1395" t="s">
        <v>3825</v>
      </c>
      <c r="EQ1395" t="s">
        <v>195</v>
      </c>
      <c r="ES1395">
        <v>132071221</v>
      </c>
      <c r="ET1395" t="s">
        <v>196</v>
      </c>
      <c r="EU1395">
        <v>3154727858</v>
      </c>
    </row>
    <row r="1396" spans="1:151" x14ac:dyDescent="0.2">
      <c r="A1396">
        <v>23754</v>
      </c>
      <c r="B1396" t="s">
        <v>3949</v>
      </c>
      <c r="C1396" t="s">
        <v>9417</v>
      </c>
      <c r="D1396" t="s">
        <v>622</v>
      </c>
      <c r="E1396" t="s">
        <v>9418</v>
      </c>
      <c r="F1396" t="s">
        <v>171</v>
      </c>
      <c r="G1396" t="s">
        <v>172</v>
      </c>
      <c r="H1396" s="1">
        <v>34585</v>
      </c>
      <c r="I1396" t="s">
        <v>221</v>
      </c>
      <c r="K1396" t="s">
        <v>798</v>
      </c>
      <c r="L1396" t="s">
        <v>799</v>
      </c>
      <c r="M1396" t="s">
        <v>224</v>
      </c>
      <c r="N1396">
        <v>2017</v>
      </c>
      <c r="O1396" t="s">
        <v>441</v>
      </c>
      <c r="P1396" t="s">
        <v>178</v>
      </c>
      <c r="Q1396" t="s">
        <v>172</v>
      </c>
      <c r="S1396">
        <v>28334439</v>
      </c>
      <c r="T1396" t="s">
        <v>196</v>
      </c>
      <c r="W1396" t="s">
        <v>9419</v>
      </c>
      <c r="X1396">
        <v>6092872899</v>
      </c>
      <c r="Y1396" t="s">
        <v>802</v>
      </c>
      <c r="Z1396" t="s">
        <v>1583</v>
      </c>
      <c r="AA1396">
        <v>2017</v>
      </c>
      <c r="AB1396">
        <v>2017</v>
      </c>
      <c r="AC1396" t="s">
        <v>1584</v>
      </c>
      <c r="AD1396" t="s">
        <v>185</v>
      </c>
      <c r="AS1396">
        <v>3.84</v>
      </c>
      <c r="AT1396" t="s">
        <v>188</v>
      </c>
      <c r="AU1396" t="s">
        <v>189</v>
      </c>
      <c r="AV1396" t="s">
        <v>190</v>
      </c>
      <c r="AW1396" t="s">
        <v>210</v>
      </c>
      <c r="BM1396" t="s">
        <v>9420</v>
      </c>
      <c r="BN1396" t="s">
        <v>9421</v>
      </c>
      <c r="BP1396" t="s">
        <v>194</v>
      </c>
      <c r="BQ1396" t="s">
        <v>195</v>
      </c>
      <c r="BS1396">
        <v>14605</v>
      </c>
      <c r="BT1396" t="s">
        <v>196</v>
      </c>
      <c r="BU1396">
        <v>6096341689</v>
      </c>
      <c r="BZ1396" t="s">
        <v>9422</v>
      </c>
      <c r="CC1396" t="s">
        <v>9423</v>
      </c>
      <c r="CD1396" t="s">
        <v>214</v>
      </c>
      <c r="CF1396">
        <v>334986206</v>
      </c>
      <c r="CG1396" t="s">
        <v>196</v>
      </c>
      <c r="CH1396">
        <v>5614872023</v>
      </c>
      <c r="CM1396" t="s">
        <v>9420</v>
      </c>
      <c r="CN1396" t="s">
        <v>9421</v>
      </c>
      <c r="CP1396" t="s">
        <v>194</v>
      </c>
      <c r="CQ1396" t="s">
        <v>195</v>
      </c>
      <c r="CS1396">
        <v>14605</v>
      </c>
      <c r="CT1396" t="s">
        <v>196</v>
      </c>
      <c r="CU1396">
        <v>6096341689</v>
      </c>
      <c r="EM1396" t="s">
        <v>9422</v>
      </c>
      <c r="EP1396" t="s">
        <v>9423</v>
      </c>
      <c r="EQ1396" t="s">
        <v>214</v>
      </c>
      <c r="ES1396">
        <v>334986206</v>
      </c>
      <c r="ET1396" t="s">
        <v>196</v>
      </c>
      <c r="EU1396">
        <v>5614872023</v>
      </c>
    </row>
    <row r="1397" spans="1:151" x14ac:dyDescent="0.2">
      <c r="A1397">
        <v>42719</v>
      </c>
      <c r="B1397" t="s">
        <v>9424</v>
      </c>
      <c r="C1397" t="s">
        <v>9425</v>
      </c>
      <c r="D1397" t="s">
        <v>940</v>
      </c>
      <c r="E1397" t="s">
        <v>9426</v>
      </c>
      <c r="F1397" t="s">
        <v>171</v>
      </c>
      <c r="G1397" t="str">
        <f>"0"</f>
        <v>0</v>
      </c>
      <c r="H1397" s="1">
        <v>38254</v>
      </c>
      <c r="I1397" t="s">
        <v>221</v>
      </c>
      <c r="K1397" t="s">
        <v>1046</v>
      </c>
      <c r="L1397" t="s">
        <v>1047</v>
      </c>
      <c r="M1397" t="s">
        <v>176</v>
      </c>
      <c r="N1397">
        <v>2025</v>
      </c>
      <c r="O1397" t="s">
        <v>677</v>
      </c>
      <c r="P1397" t="s">
        <v>178</v>
      </c>
      <c r="Q1397" t="s">
        <v>172</v>
      </c>
      <c r="R1397" t="s">
        <v>510</v>
      </c>
      <c r="S1397">
        <v>32349207</v>
      </c>
      <c r="BM1397" t="s">
        <v>4408</v>
      </c>
    </row>
    <row r="1398" spans="1:151" x14ac:dyDescent="0.2">
      <c r="A1398">
        <v>13287</v>
      </c>
      <c r="B1398" t="s">
        <v>9427</v>
      </c>
      <c r="C1398" t="s">
        <v>9428</v>
      </c>
      <c r="D1398" t="s">
        <v>9429</v>
      </c>
      <c r="E1398" t="s">
        <v>9430</v>
      </c>
      <c r="F1398" t="s">
        <v>171</v>
      </c>
      <c r="G1398" t="s">
        <v>172</v>
      </c>
      <c r="H1398" s="1">
        <v>34684</v>
      </c>
      <c r="I1398" t="s">
        <v>221</v>
      </c>
      <c r="K1398" t="s">
        <v>2258</v>
      </c>
      <c r="L1398" t="s">
        <v>820</v>
      </c>
      <c r="M1398" t="s">
        <v>176</v>
      </c>
      <c r="N1398">
        <v>2016</v>
      </c>
      <c r="O1398" t="s">
        <v>634</v>
      </c>
      <c r="P1398" t="s">
        <v>178</v>
      </c>
      <c r="Q1398" t="s">
        <v>172</v>
      </c>
      <c r="S1398">
        <v>28178941</v>
      </c>
      <c r="T1398" t="s">
        <v>196</v>
      </c>
      <c r="W1398" t="s">
        <v>9431</v>
      </c>
      <c r="X1398">
        <v>8146596816</v>
      </c>
      <c r="Y1398" t="s">
        <v>186</v>
      </c>
      <c r="Z1398" t="s">
        <v>282</v>
      </c>
      <c r="AA1398">
        <v>2017</v>
      </c>
      <c r="AB1398">
        <v>2017</v>
      </c>
      <c r="AC1398" t="s">
        <v>1067</v>
      </c>
      <c r="AD1398" t="s">
        <v>185</v>
      </c>
      <c r="AE1398" t="s">
        <v>1280</v>
      </c>
      <c r="AS1398">
        <v>3.88</v>
      </c>
      <c r="AT1398" t="s">
        <v>188</v>
      </c>
      <c r="AU1398" t="s">
        <v>189</v>
      </c>
      <c r="AV1398" t="s">
        <v>190</v>
      </c>
      <c r="AW1398" t="s">
        <v>264</v>
      </c>
      <c r="BM1398" t="s">
        <v>9432</v>
      </c>
      <c r="BN1398" t="s">
        <v>193</v>
      </c>
      <c r="BP1398" t="s">
        <v>194</v>
      </c>
      <c r="BQ1398" t="s">
        <v>195</v>
      </c>
      <c r="BS1398">
        <v>14627</v>
      </c>
      <c r="BT1398" t="s">
        <v>196</v>
      </c>
      <c r="BU1398">
        <v>8144105859</v>
      </c>
      <c r="BZ1398" t="s">
        <v>9433</v>
      </c>
      <c r="CC1398" t="s">
        <v>2908</v>
      </c>
      <c r="CD1398" t="s">
        <v>650</v>
      </c>
      <c r="CF1398">
        <v>15905</v>
      </c>
      <c r="CG1398" t="s">
        <v>196</v>
      </c>
      <c r="CH1398">
        <v>8144102279</v>
      </c>
      <c r="CM1398" t="s">
        <v>215</v>
      </c>
      <c r="CP1398" t="s">
        <v>194</v>
      </c>
      <c r="CQ1398" t="s">
        <v>195</v>
      </c>
      <c r="CS1398">
        <v>14611</v>
      </c>
      <c r="CT1398" t="s">
        <v>196</v>
      </c>
      <c r="CU1398">
        <v>8144105859</v>
      </c>
      <c r="EM1398" t="s">
        <v>9433</v>
      </c>
      <c r="EP1398" t="s">
        <v>2908</v>
      </c>
      <c r="EQ1398" t="s">
        <v>650</v>
      </c>
      <c r="ES1398">
        <v>15905</v>
      </c>
      <c r="ET1398" t="s">
        <v>196</v>
      </c>
      <c r="EU1398">
        <v>8144102279</v>
      </c>
    </row>
    <row r="1399" spans="1:151" x14ac:dyDescent="0.2">
      <c r="A1399">
        <v>28005</v>
      </c>
      <c r="B1399" t="s">
        <v>407</v>
      </c>
      <c r="C1399" t="s">
        <v>9428</v>
      </c>
      <c r="D1399" t="s">
        <v>1792</v>
      </c>
      <c r="E1399" t="s">
        <v>9434</v>
      </c>
      <c r="F1399" t="s">
        <v>171</v>
      </c>
      <c r="G1399" t="s">
        <v>172</v>
      </c>
      <c r="H1399" s="1">
        <v>33391</v>
      </c>
      <c r="I1399" t="s">
        <v>173</v>
      </c>
      <c r="K1399" t="s">
        <v>769</v>
      </c>
      <c r="L1399" t="s">
        <v>6811</v>
      </c>
      <c r="M1399" t="s">
        <v>176</v>
      </c>
      <c r="N1399">
        <v>2019</v>
      </c>
      <c r="O1399" t="s">
        <v>482</v>
      </c>
      <c r="P1399" t="s">
        <v>178</v>
      </c>
      <c r="Q1399" t="s">
        <v>172</v>
      </c>
      <c r="S1399">
        <v>31147170</v>
      </c>
      <c r="T1399" t="s">
        <v>196</v>
      </c>
      <c r="Y1399" t="s">
        <v>613</v>
      </c>
      <c r="Z1399" t="s">
        <v>614</v>
      </c>
      <c r="AA1399" t="s">
        <v>615</v>
      </c>
      <c r="AB1399" t="s">
        <v>259</v>
      </c>
      <c r="AC1399" t="s">
        <v>4245</v>
      </c>
      <c r="AD1399" t="s">
        <v>185</v>
      </c>
      <c r="AS1399" t="str">
        <f>"0"</f>
        <v>0</v>
      </c>
      <c r="AT1399" t="s">
        <v>188</v>
      </c>
      <c r="AU1399" t="s">
        <v>647</v>
      </c>
      <c r="AV1399" t="s">
        <v>190</v>
      </c>
      <c r="AW1399" t="s">
        <v>264</v>
      </c>
      <c r="BM1399" t="s">
        <v>9435</v>
      </c>
      <c r="BP1399" t="s">
        <v>4005</v>
      </c>
      <c r="BQ1399" t="s">
        <v>195</v>
      </c>
      <c r="BS1399">
        <v>14127</v>
      </c>
      <c r="BT1399" t="s">
        <v>196</v>
      </c>
      <c r="BZ1399" t="s">
        <v>9435</v>
      </c>
      <c r="CC1399" t="s">
        <v>4005</v>
      </c>
      <c r="CD1399" t="s">
        <v>195</v>
      </c>
      <c r="CF1399">
        <v>14127</v>
      </c>
      <c r="CG1399" t="s">
        <v>196</v>
      </c>
      <c r="CM1399" t="s">
        <v>9436</v>
      </c>
      <c r="CN1399" t="s">
        <v>9437</v>
      </c>
      <c r="CP1399" t="s">
        <v>9438</v>
      </c>
      <c r="CQ1399" t="s">
        <v>195</v>
      </c>
      <c r="CS1399">
        <v>14217</v>
      </c>
      <c r="CT1399" t="s">
        <v>196</v>
      </c>
      <c r="CU1399">
        <v>5856106891</v>
      </c>
      <c r="DM1399" t="s">
        <v>9439</v>
      </c>
      <c r="DP1399" t="s">
        <v>9440</v>
      </c>
      <c r="DQ1399" t="s">
        <v>195</v>
      </c>
      <c r="DS1399">
        <v>14127</v>
      </c>
      <c r="DT1399" t="s">
        <v>226</v>
      </c>
      <c r="DU1399">
        <v>7168689955</v>
      </c>
      <c r="DX1399" t="s">
        <v>9441</v>
      </c>
      <c r="DY1399" t="s">
        <v>9442</v>
      </c>
      <c r="ED1399" t="s">
        <v>195</v>
      </c>
      <c r="EG1399" t="s">
        <v>196</v>
      </c>
      <c r="EM1399" t="s">
        <v>9435</v>
      </c>
      <c r="EP1399" t="s">
        <v>4005</v>
      </c>
      <c r="EQ1399" t="s">
        <v>195</v>
      </c>
      <c r="ES1399">
        <v>14127</v>
      </c>
      <c r="ET1399" t="s">
        <v>196</v>
      </c>
    </row>
    <row r="1400" spans="1:151" x14ac:dyDescent="0.2">
      <c r="A1400">
        <v>28011</v>
      </c>
      <c r="B1400" t="s">
        <v>9443</v>
      </c>
      <c r="C1400" t="s">
        <v>9428</v>
      </c>
      <c r="D1400" t="s">
        <v>9444</v>
      </c>
      <c r="E1400" t="s">
        <v>9445</v>
      </c>
      <c r="F1400" t="s">
        <v>171</v>
      </c>
      <c r="G1400" t="str">
        <f>"0"</f>
        <v>0</v>
      </c>
      <c r="K1400" t="s">
        <v>769</v>
      </c>
      <c r="L1400" t="s">
        <v>6811</v>
      </c>
      <c r="M1400" t="s">
        <v>176</v>
      </c>
      <c r="N1400">
        <v>2019</v>
      </c>
      <c r="O1400" t="s">
        <v>482</v>
      </c>
      <c r="P1400" t="s">
        <v>178</v>
      </c>
      <c r="Q1400" t="s">
        <v>172</v>
      </c>
      <c r="R1400" t="s">
        <v>510</v>
      </c>
      <c r="S1400">
        <v>28676645</v>
      </c>
      <c r="BM1400" t="s">
        <v>9446</v>
      </c>
    </row>
    <row r="1401" spans="1:151" x14ac:dyDescent="0.2">
      <c r="A1401">
        <v>38681</v>
      </c>
      <c r="B1401" t="s">
        <v>9447</v>
      </c>
      <c r="C1401" t="s">
        <v>9448</v>
      </c>
      <c r="D1401" t="s">
        <v>9449</v>
      </c>
      <c r="E1401" t="s">
        <v>9450</v>
      </c>
      <c r="F1401" t="s">
        <v>171</v>
      </c>
      <c r="G1401" t="str">
        <f>"0"</f>
        <v>0</v>
      </c>
      <c r="H1401" s="1">
        <v>33262</v>
      </c>
      <c r="I1401" t="s">
        <v>221</v>
      </c>
      <c r="K1401" t="s">
        <v>769</v>
      </c>
      <c r="L1401" t="s">
        <v>2777</v>
      </c>
      <c r="M1401" t="s">
        <v>176</v>
      </c>
      <c r="N1401">
        <v>2023</v>
      </c>
      <c r="O1401" t="s">
        <v>1048</v>
      </c>
      <c r="P1401" t="s">
        <v>178</v>
      </c>
      <c r="Q1401" t="s">
        <v>172</v>
      </c>
      <c r="S1401">
        <v>32125900</v>
      </c>
      <c r="T1401" t="s">
        <v>226</v>
      </c>
      <c r="Y1401" t="str">
        <f>"02SBS"</f>
        <v>02SBS</v>
      </c>
      <c r="Z1401" t="s">
        <v>258</v>
      </c>
      <c r="AA1401" t="s">
        <v>260</v>
      </c>
      <c r="AC1401" t="s">
        <v>2778</v>
      </c>
      <c r="AD1401" t="s">
        <v>185</v>
      </c>
      <c r="AM1401" t="s">
        <v>3775</v>
      </c>
      <c r="AN1401" t="s">
        <v>9451</v>
      </c>
      <c r="AS1401">
        <v>3.09</v>
      </c>
      <c r="AU1401" t="s">
        <v>235</v>
      </c>
      <c r="AV1401" t="s">
        <v>236</v>
      </c>
      <c r="AW1401" t="s">
        <v>294</v>
      </c>
      <c r="BO1401" t="s">
        <v>9452</v>
      </c>
      <c r="BQ1401" t="s">
        <v>195</v>
      </c>
      <c r="CD1401" t="s">
        <v>195</v>
      </c>
      <c r="CM1401" t="s">
        <v>9453</v>
      </c>
      <c r="CO1401" t="s">
        <v>9452</v>
      </c>
      <c r="CP1401" t="s">
        <v>9454</v>
      </c>
      <c r="CQ1401" t="s">
        <v>2276</v>
      </c>
      <c r="CS1401">
        <v>38650</v>
      </c>
      <c r="CT1401" t="s">
        <v>244</v>
      </c>
      <c r="CU1401" t="s">
        <v>9455</v>
      </c>
    </row>
    <row r="1402" spans="1:151" x14ac:dyDescent="0.2">
      <c r="A1402">
        <v>45951</v>
      </c>
      <c r="B1402" t="s">
        <v>7209</v>
      </c>
      <c r="C1402" t="s">
        <v>9448</v>
      </c>
      <c r="E1402" t="s">
        <v>9456</v>
      </c>
      <c r="F1402" t="s">
        <v>171</v>
      </c>
      <c r="G1402" t="str">
        <f>"0"</f>
        <v>0</v>
      </c>
      <c r="H1402" s="1">
        <v>38341</v>
      </c>
      <c r="I1402" t="s">
        <v>173</v>
      </c>
      <c r="K1402" t="s">
        <v>1705</v>
      </c>
      <c r="L1402" t="s">
        <v>9457</v>
      </c>
      <c r="M1402" t="s">
        <v>224</v>
      </c>
      <c r="N1402">
        <v>2025</v>
      </c>
      <c r="O1402" t="s">
        <v>528</v>
      </c>
      <c r="P1402" t="s">
        <v>178</v>
      </c>
      <c r="Q1402" t="s">
        <v>172</v>
      </c>
      <c r="R1402" t="s">
        <v>510</v>
      </c>
      <c r="S1402">
        <v>32591101</v>
      </c>
      <c r="BM1402" t="s">
        <v>9458</v>
      </c>
    </row>
    <row r="1403" spans="1:151" x14ac:dyDescent="0.2">
      <c r="A1403">
        <v>24245</v>
      </c>
      <c r="B1403" t="s">
        <v>1216</v>
      </c>
      <c r="C1403" t="s">
        <v>9459</v>
      </c>
      <c r="D1403" t="s">
        <v>7458</v>
      </c>
      <c r="E1403" t="s">
        <v>9460</v>
      </c>
      <c r="F1403" t="s">
        <v>171</v>
      </c>
      <c r="G1403" t="s">
        <v>172</v>
      </c>
      <c r="H1403" s="1">
        <v>35611</v>
      </c>
      <c r="I1403" t="s">
        <v>173</v>
      </c>
      <c r="K1403" t="s">
        <v>392</v>
      </c>
      <c r="L1403" t="s">
        <v>393</v>
      </c>
      <c r="M1403" t="s">
        <v>306</v>
      </c>
      <c r="N1403">
        <v>2018</v>
      </c>
      <c r="O1403" t="s">
        <v>307</v>
      </c>
      <c r="P1403" t="s">
        <v>363</v>
      </c>
      <c r="Q1403" t="s">
        <v>172</v>
      </c>
      <c r="S1403">
        <v>29364886</v>
      </c>
      <c r="T1403" t="s">
        <v>196</v>
      </c>
      <c r="W1403" t="s">
        <v>9461</v>
      </c>
      <c r="X1403">
        <v>7165702365</v>
      </c>
      <c r="Y1403" t="s">
        <v>186</v>
      </c>
      <c r="Z1403" t="s">
        <v>282</v>
      </c>
      <c r="AA1403">
        <v>2019</v>
      </c>
      <c r="AB1403">
        <v>2019</v>
      </c>
      <c r="AC1403" t="s">
        <v>382</v>
      </c>
      <c r="AD1403" t="s">
        <v>185</v>
      </c>
      <c r="AS1403">
        <v>3.41</v>
      </c>
      <c r="AT1403" t="s">
        <v>188</v>
      </c>
      <c r="AU1403" t="s">
        <v>189</v>
      </c>
      <c r="AV1403" t="s">
        <v>190</v>
      </c>
      <c r="AW1403" t="s">
        <v>264</v>
      </c>
      <c r="BM1403" t="s">
        <v>9462</v>
      </c>
      <c r="BN1403" t="s">
        <v>193</v>
      </c>
      <c r="BP1403" t="s">
        <v>194</v>
      </c>
      <c r="BQ1403" t="s">
        <v>195</v>
      </c>
      <c r="BS1403">
        <v>14627</v>
      </c>
      <c r="BT1403" t="s">
        <v>196</v>
      </c>
      <c r="BU1403">
        <v>7169899778</v>
      </c>
      <c r="BZ1403" t="s">
        <v>9463</v>
      </c>
      <c r="CC1403" t="s">
        <v>4274</v>
      </c>
      <c r="CD1403" t="s">
        <v>195</v>
      </c>
      <c r="CF1403">
        <v>14224</v>
      </c>
      <c r="CG1403" t="s">
        <v>196</v>
      </c>
      <c r="CH1403">
        <v>7166751482</v>
      </c>
      <c r="CM1403" t="s">
        <v>9464</v>
      </c>
      <c r="CP1403" t="s">
        <v>194</v>
      </c>
      <c r="CQ1403" t="s">
        <v>195</v>
      </c>
      <c r="CS1403">
        <v>14627</v>
      </c>
      <c r="CT1403" t="s">
        <v>196</v>
      </c>
      <c r="CU1403">
        <v>7169899778</v>
      </c>
      <c r="ED1403" t="s">
        <v>195</v>
      </c>
      <c r="EG1403" t="s">
        <v>196</v>
      </c>
      <c r="EH1403">
        <v>7166751482</v>
      </c>
      <c r="EM1403" t="s">
        <v>9463</v>
      </c>
      <c r="EP1403" t="s">
        <v>4274</v>
      </c>
      <c r="EQ1403" t="s">
        <v>195</v>
      </c>
      <c r="ES1403">
        <v>14224</v>
      </c>
      <c r="ET1403" t="s">
        <v>196</v>
      </c>
      <c r="EU1403">
        <v>7166751482</v>
      </c>
    </row>
    <row r="1404" spans="1:151" x14ac:dyDescent="0.2">
      <c r="A1404">
        <v>25000</v>
      </c>
      <c r="B1404" t="s">
        <v>1216</v>
      </c>
      <c r="C1404" t="s">
        <v>9459</v>
      </c>
      <c r="D1404" t="s">
        <v>7458</v>
      </c>
      <c r="E1404" t="s">
        <v>9460</v>
      </c>
      <c r="F1404" t="s">
        <v>171</v>
      </c>
      <c r="G1404" t="s">
        <v>172</v>
      </c>
      <c r="H1404" s="1">
        <v>35611</v>
      </c>
      <c r="I1404" t="s">
        <v>173</v>
      </c>
      <c r="K1404" t="s">
        <v>392</v>
      </c>
      <c r="L1404" t="s">
        <v>393</v>
      </c>
      <c r="M1404" t="s">
        <v>306</v>
      </c>
      <c r="N1404">
        <v>2018</v>
      </c>
      <c r="O1404" t="s">
        <v>307</v>
      </c>
      <c r="P1404" t="s">
        <v>363</v>
      </c>
      <c r="Q1404" t="s">
        <v>172</v>
      </c>
      <c r="S1404">
        <v>29364886</v>
      </c>
      <c r="T1404" t="s">
        <v>196</v>
      </c>
      <c r="W1404" t="s">
        <v>9461</v>
      </c>
      <c r="X1404">
        <v>7165702365</v>
      </c>
      <c r="Y1404" t="s">
        <v>186</v>
      </c>
      <c r="Z1404" t="s">
        <v>282</v>
      </c>
      <c r="AA1404">
        <v>2019</v>
      </c>
      <c r="AB1404">
        <v>2019</v>
      </c>
      <c r="AC1404" t="s">
        <v>382</v>
      </c>
      <c r="AD1404" t="s">
        <v>185</v>
      </c>
      <c r="AS1404">
        <v>3.41</v>
      </c>
      <c r="AT1404" t="s">
        <v>188</v>
      </c>
      <c r="AU1404" t="s">
        <v>189</v>
      </c>
      <c r="AV1404" t="s">
        <v>190</v>
      </c>
      <c r="AW1404" t="s">
        <v>264</v>
      </c>
      <c r="BM1404" t="s">
        <v>9462</v>
      </c>
      <c r="BN1404" t="s">
        <v>193</v>
      </c>
      <c r="BP1404" t="s">
        <v>194</v>
      </c>
      <c r="BQ1404" t="s">
        <v>195</v>
      </c>
      <c r="BS1404">
        <v>14627</v>
      </c>
      <c r="BT1404" t="s">
        <v>196</v>
      </c>
      <c r="BU1404">
        <v>7169899778</v>
      </c>
      <c r="BZ1404" t="s">
        <v>9463</v>
      </c>
      <c r="CC1404" t="s">
        <v>4274</v>
      </c>
      <c r="CD1404" t="s">
        <v>195</v>
      </c>
      <c r="CF1404">
        <v>14224</v>
      </c>
      <c r="CG1404" t="s">
        <v>196</v>
      </c>
      <c r="CH1404">
        <v>7166751482</v>
      </c>
      <c r="CM1404" t="s">
        <v>9464</v>
      </c>
      <c r="CP1404" t="s">
        <v>194</v>
      </c>
      <c r="CQ1404" t="s">
        <v>195</v>
      </c>
      <c r="CS1404">
        <v>14627</v>
      </c>
      <c r="CT1404" t="s">
        <v>196</v>
      </c>
      <c r="CU1404">
        <v>7169899778</v>
      </c>
      <c r="ED1404" t="s">
        <v>195</v>
      </c>
      <c r="EG1404" t="s">
        <v>196</v>
      </c>
      <c r="EH1404">
        <v>7166751482</v>
      </c>
      <c r="EM1404" t="s">
        <v>9463</v>
      </c>
      <c r="EP1404" t="s">
        <v>4274</v>
      </c>
      <c r="EQ1404" t="s">
        <v>195</v>
      </c>
      <c r="ES1404">
        <v>14224</v>
      </c>
      <c r="ET1404" t="s">
        <v>196</v>
      </c>
      <c r="EU1404">
        <v>7166751482</v>
      </c>
    </row>
    <row r="1405" spans="1:151" x14ac:dyDescent="0.2">
      <c r="A1405">
        <v>45838</v>
      </c>
      <c r="B1405" t="s">
        <v>9465</v>
      </c>
      <c r="C1405" t="s">
        <v>9466</v>
      </c>
      <c r="D1405" t="s">
        <v>940</v>
      </c>
      <c r="E1405" t="s">
        <v>9467</v>
      </c>
      <c r="F1405" t="s">
        <v>9468</v>
      </c>
      <c r="G1405" t="str">
        <f>"0"</f>
        <v>0</v>
      </c>
      <c r="H1405" s="1">
        <v>38298</v>
      </c>
      <c r="I1405" t="s">
        <v>221</v>
      </c>
      <c r="K1405" t="s">
        <v>554</v>
      </c>
      <c r="L1405" t="s">
        <v>175</v>
      </c>
      <c r="M1405" t="s">
        <v>306</v>
      </c>
      <c r="N1405">
        <v>2025</v>
      </c>
      <c r="O1405" t="s">
        <v>2065</v>
      </c>
      <c r="P1405" t="s">
        <v>178</v>
      </c>
      <c r="Q1405" t="s">
        <v>172</v>
      </c>
      <c r="R1405" t="s">
        <v>510</v>
      </c>
      <c r="S1405">
        <v>32557749</v>
      </c>
      <c r="BM1405" t="s">
        <v>3027</v>
      </c>
    </row>
    <row r="1406" spans="1:151" x14ac:dyDescent="0.2">
      <c r="A1406">
        <v>10064</v>
      </c>
      <c r="B1406" t="s">
        <v>9469</v>
      </c>
      <c r="C1406" t="s">
        <v>9470</v>
      </c>
      <c r="D1406" t="s">
        <v>2416</v>
      </c>
      <c r="E1406" t="s">
        <v>9471</v>
      </c>
      <c r="F1406" t="s">
        <v>171</v>
      </c>
      <c r="G1406" t="s">
        <v>172</v>
      </c>
      <c r="H1406" s="1">
        <v>34738</v>
      </c>
      <c r="I1406" t="s">
        <v>221</v>
      </c>
      <c r="K1406" t="s">
        <v>8539</v>
      </c>
      <c r="L1406" t="s">
        <v>1089</v>
      </c>
      <c r="M1406" t="s">
        <v>176</v>
      </c>
      <c r="N1406">
        <v>2015</v>
      </c>
      <c r="O1406" t="s">
        <v>1014</v>
      </c>
      <c r="P1406" t="s">
        <v>178</v>
      </c>
      <c r="Q1406" t="s">
        <v>172</v>
      </c>
      <c r="S1406">
        <v>27767177</v>
      </c>
      <c r="T1406" t="s">
        <v>196</v>
      </c>
      <c r="W1406" t="s">
        <v>9472</v>
      </c>
      <c r="X1406">
        <v>6184574300</v>
      </c>
      <c r="Y1406" t="s">
        <v>186</v>
      </c>
      <c r="Z1406" t="s">
        <v>282</v>
      </c>
      <c r="AA1406">
        <v>2016</v>
      </c>
      <c r="AB1406">
        <v>2016</v>
      </c>
      <c r="AC1406" t="s">
        <v>579</v>
      </c>
      <c r="AD1406" t="s">
        <v>185</v>
      </c>
      <c r="AE1406" t="s">
        <v>413</v>
      </c>
      <c r="AS1406">
        <v>3.69</v>
      </c>
      <c r="AT1406" t="s">
        <v>188</v>
      </c>
      <c r="AU1406" t="s">
        <v>189</v>
      </c>
      <c r="AV1406" t="s">
        <v>190</v>
      </c>
      <c r="AW1406" t="s">
        <v>294</v>
      </c>
      <c r="BM1406" t="s">
        <v>9473</v>
      </c>
      <c r="BN1406" t="s">
        <v>487</v>
      </c>
      <c r="BP1406" t="s">
        <v>194</v>
      </c>
      <c r="BQ1406" t="s">
        <v>195</v>
      </c>
      <c r="BS1406">
        <v>14627</v>
      </c>
      <c r="BT1406" t="s">
        <v>196</v>
      </c>
      <c r="BU1406">
        <v>6185592298</v>
      </c>
      <c r="BZ1406" t="s">
        <v>9474</v>
      </c>
      <c r="CC1406" t="s">
        <v>9475</v>
      </c>
      <c r="CD1406" t="s">
        <v>1648</v>
      </c>
      <c r="CF1406">
        <v>62903</v>
      </c>
      <c r="CG1406" t="s">
        <v>196</v>
      </c>
      <c r="CH1406">
        <v>6184574300</v>
      </c>
      <c r="CM1406" t="s">
        <v>2124</v>
      </c>
      <c r="CN1406" t="s">
        <v>487</v>
      </c>
      <c r="CP1406" t="s">
        <v>194</v>
      </c>
      <c r="CQ1406" t="s">
        <v>195</v>
      </c>
      <c r="CS1406">
        <v>14627</v>
      </c>
      <c r="CT1406" t="s">
        <v>196</v>
      </c>
      <c r="CU1406">
        <v>6185592298</v>
      </c>
      <c r="EM1406" t="s">
        <v>9474</v>
      </c>
      <c r="EP1406" t="s">
        <v>9475</v>
      </c>
      <c r="EQ1406" t="s">
        <v>1648</v>
      </c>
      <c r="ES1406">
        <v>62903</v>
      </c>
      <c r="ET1406" t="s">
        <v>196</v>
      </c>
      <c r="EU1406">
        <v>6184574300</v>
      </c>
    </row>
    <row r="1407" spans="1:151" x14ac:dyDescent="0.2">
      <c r="A1407">
        <v>10301</v>
      </c>
      <c r="B1407" t="s">
        <v>622</v>
      </c>
      <c r="C1407" t="s">
        <v>9470</v>
      </c>
      <c r="E1407" t="s">
        <v>9476</v>
      </c>
      <c r="F1407" t="s">
        <v>171</v>
      </c>
      <c r="G1407" t="s">
        <v>172</v>
      </c>
      <c r="H1407" s="1">
        <v>34750</v>
      </c>
      <c r="I1407" t="s">
        <v>221</v>
      </c>
      <c r="K1407" t="s">
        <v>1012</v>
      </c>
      <c r="L1407" t="s">
        <v>1013</v>
      </c>
      <c r="M1407" t="s">
        <v>176</v>
      </c>
      <c r="N1407">
        <v>2015</v>
      </c>
      <c r="O1407" t="s">
        <v>1014</v>
      </c>
      <c r="P1407" t="s">
        <v>178</v>
      </c>
      <c r="Q1407" t="s">
        <v>172</v>
      </c>
      <c r="S1407">
        <v>28197393</v>
      </c>
      <c r="T1407" t="s">
        <v>196</v>
      </c>
      <c r="W1407" t="s">
        <v>9477</v>
      </c>
      <c r="X1407">
        <v>9199676939</v>
      </c>
      <c r="Y1407" t="s">
        <v>182</v>
      </c>
      <c r="Z1407" t="s">
        <v>183</v>
      </c>
      <c r="AA1407">
        <v>2017</v>
      </c>
      <c r="AB1407">
        <v>2017</v>
      </c>
      <c r="AC1407" t="s">
        <v>184</v>
      </c>
      <c r="AD1407" t="s">
        <v>185</v>
      </c>
      <c r="AS1407">
        <v>3.92</v>
      </c>
      <c r="AT1407" t="s">
        <v>188</v>
      </c>
      <c r="AU1407" t="s">
        <v>189</v>
      </c>
      <c r="AV1407" t="s">
        <v>190</v>
      </c>
      <c r="AW1407" t="s">
        <v>264</v>
      </c>
      <c r="BM1407" t="s">
        <v>9478</v>
      </c>
      <c r="BN1407" t="s">
        <v>487</v>
      </c>
      <c r="BP1407" t="s">
        <v>194</v>
      </c>
      <c r="BQ1407" t="s">
        <v>195</v>
      </c>
      <c r="BS1407">
        <v>14627</v>
      </c>
      <c r="BT1407" t="s">
        <v>196</v>
      </c>
      <c r="BU1407">
        <v>9193700707</v>
      </c>
      <c r="BZ1407" t="s">
        <v>9479</v>
      </c>
      <c r="CC1407" t="s">
        <v>4211</v>
      </c>
      <c r="CD1407" t="s">
        <v>936</v>
      </c>
      <c r="CF1407">
        <v>27516</v>
      </c>
      <c r="CG1407" t="s">
        <v>196</v>
      </c>
      <c r="CH1407">
        <v>9193700707</v>
      </c>
      <c r="CM1407" t="s">
        <v>9480</v>
      </c>
      <c r="CN1407" t="s">
        <v>487</v>
      </c>
      <c r="CP1407" t="s">
        <v>194</v>
      </c>
      <c r="CQ1407" t="s">
        <v>195</v>
      </c>
      <c r="CS1407">
        <v>14627</v>
      </c>
      <c r="CT1407" t="s">
        <v>196</v>
      </c>
      <c r="CU1407">
        <v>9193700707</v>
      </c>
      <c r="EM1407" t="s">
        <v>9479</v>
      </c>
      <c r="EP1407" t="s">
        <v>4211</v>
      </c>
      <c r="EQ1407" t="s">
        <v>936</v>
      </c>
      <c r="ES1407">
        <v>27516</v>
      </c>
      <c r="ET1407" t="s">
        <v>196</v>
      </c>
      <c r="EU1407">
        <v>9193700707</v>
      </c>
    </row>
    <row r="1408" spans="1:151" x14ac:dyDescent="0.2">
      <c r="A1408">
        <v>37706</v>
      </c>
      <c r="B1408" t="s">
        <v>6356</v>
      </c>
      <c r="C1408" t="s">
        <v>9481</v>
      </c>
      <c r="D1408" t="s">
        <v>7006</v>
      </c>
      <c r="E1408" t="s">
        <v>9482</v>
      </c>
      <c r="F1408" t="s">
        <v>171</v>
      </c>
      <c r="G1408" t="str">
        <f t="shared" ref="G1408:G1416" si="9">"0"</f>
        <v>0</v>
      </c>
      <c r="I1408" t="s">
        <v>173</v>
      </c>
      <c r="K1408" t="s">
        <v>9038</v>
      </c>
      <c r="L1408" t="s">
        <v>2177</v>
      </c>
      <c r="M1408" t="s">
        <v>224</v>
      </c>
      <c r="N1408">
        <v>2022</v>
      </c>
      <c r="O1408" t="s">
        <v>468</v>
      </c>
      <c r="P1408" t="s">
        <v>178</v>
      </c>
      <c r="Q1408" t="s">
        <v>172</v>
      </c>
      <c r="S1408">
        <v>31524919</v>
      </c>
      <c r="T1408" t="s">
        <v>226</v>
      </c>
      <c r="Y1408" t="str">
        <f>"02SBS"</f>
        <v>02SBS</v>
      </c>
      <c r="Z1408" t="s">
        <v>4693</v>
      </c>
      <c r="AA1408" t="s">
        <v>259</v>
      </c>
      <c r="AB1408" t="s">
        <v>260</v>
      </c>
      <c r="AC1408" t="s">
        <v>4694</v>
      </c>
      <c r="AD1408" t="s">
        <v>185</v>
      </c>
      <c r="AS1408" t="str">
        <f>"0"</f>
        <v>0</v>
      </c>
      <c r="AU1408" t="s">
        <v>472</v>
      </c>
      <c r="AV1408" t="s">
        <v>473</v>
      </c>
      <c r="AW1408" t="s">
        <v>264</v>
      </c>
      <c r="BO1408" t="s">
        <v>9483</v>
      </c>
      <c r="BQ1408" t="s">
        <v>195</v>
      </c>
      <c r="CD1408" t="s">
        <v>195</v>
      </c>
      <c r="CM1408" t="s">
        <v>9484</v>
      </c>
      <c r="CO1408" t="s">
        <v>9483</v>
      </c>
      <c r="CP1408" t="s">
        <v>540</v>
      </c>
      <c r="CQ1408" t="s">
        <v>541</v>
      </c>
      <c r="CS1408" t="str">
        <f>"01776-2803"</f>
        <v>01776-2803</v>
      </c>
      <c r="CT1408" t="s">
        <v>244</v>
      </c>
      <c r="CU1408" t="s">
        <v>9485</v>
      </c>
    </row>
    <row r="1409" spans="1:151" x14ac:dyDescent="0.2">
      <c r="A1409">
        <v>40954</v>
      </c>
      <c r="B1409" t="s">
        <v>9486</v>
      </c>
      <c r="C1409" t="s">
        <v>9487</v>
      </c>
      <c r="E1409" t="s">
        <v>9488</v>
      </c>
      <c r="F1409" t="s">
        <v>171</v>
      </c>
      <c r="G1409" t="str">
        <f t="shared" si="9"/>
        <v>0</v>
      </c>
      <c r="H1409" s="1">
        <v>37915</v>
      </c>
      <c r="I1409" t="s">
        <v>173</v>
      </c>
      <c r="K1409" t="s">
        <v>1046</v>
      </c>
      <c r="L1409" t="s">
        <v>1047</v>
      </c>
      <c r="M1409" t="s">
        <v>176</v>
      </c>
      <c r="N1409">
        <v>2024</v>
      </c>
      <c r="O1409" t="s">
        <v>319</v>
      </c>
      <c r="P1409" t="s">
        <v>178</v>
      </c>
      <c r="Q1409" t="s">
        <v>172</v>
      </c>
      <c r="S1409">
        <v>32107111</v>
      </c>
      <c r="T1409" t="s">
        <v>7680</v>
      </c>
      <c r="U1409" t="s">
        <v>712</v>
      </c>
      <c r="Y1409" t="str">
        <f>"01AS"</f>
        <v>01AS</v>
      </c>
      <c r="Z1409" t="s">
        <v>227</v>
      </c>
      <c r="AA1409" t="s">
        <v>320</v>
      </c>
      <c r="AB1409" t="s">
        <v>321</v>
      </c>
      <c r="AC1409" t="s">
        <v>656</v>
      </c>
      <c r="AD1409" t="s">
        <v>185</v>
      </c>
      <c r="AM1409" t="s">
        <v>5890</v>
      </c>
      <c r="AS1409">
        <v>3.07</v>
      </c>
      <c r="AU1409" t="s">
        <v>235</v>
      </c>
      <c r="AV1409" t="s">
        <v>236</v>
      </c>
      <c r="AW1409" t="s">
        <v>210</v>
      </c>
      <c r="BJ1409" t="s">
        <v>474</v>
      </c>
      <c r="BM1409" t="s">
        <v>9489</v>
      </c>
      <c r="BN1409" t="s">
        <v>239</v>
      </c>
      <c r="BO1409" t="s">
        <v>9490</v>
      </c>
      <c r="BP1409" t="s">
        <v>241</v>
      </c>
      <c r="BQ1409" t="s">
        <v>195</v>
      </c>
      <c r="BS1409">
        <v>14627</v>
      </c>
      <c r="CD1409" t="s">
        <v>195</v>
      </c>
      <c r="CM1409" t="s">
        <v>9491</v>
      </c>
      <c r="CO1409" t="s">
        <v>9490</v>
      </c>
      <c r="CP1409" t="s">
        <v>5210</v>
      </c>
      <c r="CQ1409" t="s">
        <v>247</v>
      </c>
      <c r="CS1409" t="s">
        <v>9492</v>
      </c>
      <c r="CT1409" t="s">
        <v>244</v>
      </c>
      <c r="CU1409" t="s">
        <v>9493</v>
      </c>
    </row>
    <row r="1410" spans="1:151" x14ac:dyDescent="0.2">
      <c r="A1410">
        <v>42372</v>
      </c>
      <c r="B1410" t="s">
        <v>2127</v>
      </c>
      <c r="C1410" t="s">
        <v>9494</v>
      </c>
      <c r="E1410" t="s">
        <v>9495</v>
      </c>
      <c r="F1410" t="s">
        <v>171</v>
      </c>
      <c r="G1410" t="str">
        <f t="shared" si="9"/>
        <v>0</v>
      </c>
      <c r="H1410" s="1">
        <v>36944</v>
      </c>
      <c r="I1410" t="s">
        <v>221</v>
      </c>
      <c r="K1410" t="s">
        <v>2923</v>
      </c>
      <c r="L1410" t="s">
        <v>920</v>
      </c>
      <c r="M1410" t="s">
        <v>224</v>
      </c>
      <c r="N1410">
        <v>2024</v>
      </c>
      <c r="O1410" t="s">
        <v>225</v>
      </c>
      <c r="P1410" t="s">
        <v>178</v>
      </c>
      <c r="Q1410" t="s">
        <v>172</v>
      </c>
      <c r="S1410">
        <v>31523509</v>
      </c>
      <c r="T1410" t="s">
        <v>226</v>
      </c>
      <c r="Y1410" t="str">
        <f>"01AS"</f>
        <v>01AS</v>
      </c>
      <c r="Z1410" t="s">
        <v>227</v>
      </c>
      <c r="AA1410" t="s">
        <v>320</v>
      </c>
      <c r="AB1410" t="s">
        <v>321</v>
      </c>
      <c r="AC1410" t="s">
        <v>1203</v>
      </c>
      <c r="AD1410" t="s">
        <v>185</v>
      </c>
      <c r="AM1410" t="s">
        <v>730</v>
      </c>
      <c r="AS1410">
        <v>3.86</v>
      </c>
      <c r="AU1410" t="s">
        <v>235</v>
      </c>
      <c r="AV1410" t="s">
        <v>236</v>
      </c>
      <c r="AW1410" t="s">
        <v>952</v>
      </c>
      <c r="BF1410" t="s">
        <v>474</v>
      </c>
      <c r="BM1410" t="s">
        <v>9496</v>
      </c>
      <c r="BN1410" t="s">
        <v>239</v>
      </c>
      <c r="BO1410" t="s">
        <v>9497</v>
      </c>
      <c r="BP1410" t="s">
        <v>241</v>
      </c>
      <c r="BQ1410" t="s">
        <v>195</v>
      </c>
      <c r="BS1410">
        <v>14627</v>
      </c>
      <c r="CD1410" t="s">
        <v>195</v>
      </c>
      <c r="CM1410" t="s">
        <v>9498</v>
      </c>
      <c r="CO1410" t="s">
        <v>9497</v>
      </c>
      <c r="CP1410" t="s">
        <v>7928</v>
      </c>
      <c r="CQ1410" t="s">
        <v>270</v>
      </c>
      <c r="CS1410" t="s">
        <v>9499</v>
      </c>
      <c r="CT1410" t="s">
        <v>244</v>
      </c>
      <c r="CU1410" t="s">
        <v>9500</v>
      </c>
    </row>
    <row r="1411" spans="1:151" x14ac:dyDescent="0.2">
      <c r="A1411">
        <v>38116</v>
      </c>
      <c r="B1411" t="s">
        <v>2127</v>
      </c>
      <c r="C1411" t="s">
        <v>9494</v>
      </c>
      <c r="E1411" t="s">
        <v>9495</v>
      </c>
      <c r="F1411" t="s">
        <v>171</v>
      </c>
      <c r="G1411" t="str">
        <f t="shared" si="9"/>
        <v>0</v>
      </c>
      <c r="H1411" s="1">
        <v>36944</v>
      </c>
      <c r="I1411" t="s">
        <v>221</v>
      </c>
      <c r="K1411" t="s">
        <v>1012</v>
      </c>
      <c r="L1411" t="s">
        <v>1013</v>
      </c>
      <c r="M1411" t="s">
        <v>176</v>
      </c>
      <c r="N1411">
        <v>2023</v>
      </c>
      <c r="O1411" t="s">
        <v>1048</v>
      </c>
      <c r="P1411" t="s">
        <v>178</v>
      </c>
      <c r="Q1411" t="s">
        <v>172</v>
      </c>
      <c r="S1411">
        <v>31523509</v>
      </c>
      <c r="T1411" t="s">
        <v>226</v>
      </c>
      <c r="Y1411" t="str">
        <f>"01AS"</f>
        <v>01AS</v>
      </c>
      <c r="Z1411" t="s">
        <v>227</v>
      </c>
      <c r="AA1411" t="s">
        <v>320</v>
      </c>
      <c r="AB1411" t="s">
        <v>321</v>
      </c>
      <c r="AC1411" t="s">
        <v>1203</v>
      </c>
      <c r="AD1411" t="s">
        <v>185</v>
      </c>
      <c r="AM1411" t="s">
        <v>730</v>
      </c>
      <c r="AS1411">
        <v>3.86</v>
      </c>
      <c r="AU1411" t="s">
        <v>235</v>
      </c>
      <c r="AV1411" t="s">
        <v>236</v>
      </c>
      <c r="AW1411" t="s">
        <v>952</v>
      </c>
      <c r="BF1411" t="s">
        <v>474</v>
      </c>
      <c r="BM1411" t="s">
        <v>9496</v>
      </c>
      <c r="BN1411" t="s">
        <v>239</v>
      </c>
      <c r="BO1411" t="s">
        <v>9497</v>
      </c>
      <c r="BP1411" t="s">
        <v>241</v>
      </c>
      <c r="BQ1411" t="s">
        <v>195</v>
      </c>
      <c r="BS1411">
        <v>14627</v>
      </c>
      <c r="CD1411" t="s">
        <v>195</v>
      </c>
      <c r="CM1411" t="s">
        <v>9498</v>
      </c>
      <c r="CO1411" t="s">
        <v>9497</v>
      </c>
      <c r="CP1411" t="s">
        <v>7928</v>
      </c>
      <c r="CQ1411" t="s">
        <v>270</v>
      </c>
      <c r="CS1411" t="s">
        <v>9499</v>
      </c>
      <c r="CT1411" t="s">
        <v>244</v>
      </c>
      <c r="CU1411" t="s">
        <v>9500</v>
      </c>
    </row>
    <row r="1412" spans="1:151" x14ac:dyDescent="0.2">
      <c r="A1412">
        <v>37322</v>
      </c>
      <c r="B1412" t="s">
        <v>2127</v>
      </c>
      <c r="C1412" t="s">
        <v>9494</v>
      </c>
      <c r="E1412" t="s">
        <v>9495</v>
      </c>
      <c r="F1412" t="s">
        <v>171</v>
      </c>
      <c r="G1412" t="str">
        <f t="shared" si="9"/>
        <v>0</v>
      </c>
      <c r="H1412" s="1">
        <v>36944</v>
      </c>
      <c r="I1412" t="s">
        <v>221</v>
      </c>
      <c r="K1412" t="s">
        <v>515</v>
      </c>
      <c r="L1412" t="s">
        <v>516</v>
      </c>
      <c r="M1412" t="s">
        <v>306</v>
      </c>
      <c r="N1412">
        <v>2022</v>
      </c>
      <c r="O1412" t="s">
        <v>782</v>
      </c>
      <c r="P1412" t="s">
        <v>178</v>
      </c>
      <c r="Q1412" t="s">
        <v>172</v>
      </c>
      <c r="S1412">
        <v>31523509</v>
      </c>
      <c r="T1412" t="s">
        <v>226</v>
      </c>
      <c r="Y1412" t="str">
        <f>"01AS"</f>
        <v>01AS</v>
      </c>
      <c r="Z1412" t="s">
        <v>227</v>
      </c>
      <c r="AA1412" t="s">
        <v>320</v>
      </c>
      <c r="AB1412" t="s">
        <v>321</v>
      </c>
      <c r="AC1412" t="s">
        <v>1203</v>
      </c>
      <c r="AD1412" t="s">
        <v>185</v>
      </c>
      <c r="AM1412" t="s">
        <v>730</v>
      </c>
      <c r="AS1412">
        <v>3.86</v>
      </c>
      <c r="AU1412" t="s">
        <v>235</v>
      </c>
      <c r="AV1412" t="s">
        <v>236</v>
      </c>
      <c r="AW1412" t="s">
        <v>952</v>
      </c>
      <c r="BF1412" t="s">
        <v>474</v>
      </c>
      <c r="BM1412" t="s">
        <v>9496</v>
      </c>
      <c r="BN1412" t="s">
        <v>239</v>
      </c>
      <c r="BO1412" t="s">
        <v>9497</v>
      </c>
      <c r="BP1412" t="s">
        <v>241</v>
      </c>
      <c r="BQ1412" t="s">
        <v>195</v>
      </c>
      <c r="BS1412">
        <v>14627</v>
      </c>
      <c r="CD1412" t="s">
        <v>195</v>
      </c>
      <c r="CM1412" t="s">
        <v>9498</v>
      </c>
      <c r="CO1412" t="s">
        <v>9497</v>
      </c>
      <c r="CP1412" t="s">
        <v>7928</v>
      </c>
      <c r="CQ1412" t="s">
        <v>270</v>
      </c>
      <c r="CS1412" t="s">
        <v>9499</v>
      </c>
      <c r="CT1412" t="s">
        <v>244</v>
      </c>
      <c r="CU1412" t="s">
        <v>9500</v>
      </c>
    </row>
    <row r="1413" spans="1:151" x14ac:dyDescent="0.2">
      <c r="A1413">
        <v>41106</v>
      </c>
      <c r="B1413" t="s">
        <v>4069</v>
      </c>
      <c r="C1413" t="s">
        <v>9494</v>
      </c>
      <c r="D1413" t="s">
        <v>1436</v>
      </c>
      <c r="E1413" t="s">
        <v>9501</v>
      </c>
      <c r="F1413" t="s">
        <v>171</v>
      </c>
      <c r="G1413" t="str">
        <f t="shared" si="9"/>
        <v>0</v>
      </c>
      <c r="H1413" s="1">
        <v>37713</v>
      </c>
      <c r="I1413" t="s">
        <v>221</v>
      </c>
      <c r="K1413" t="s">
        <v>9502</v>
      </c>
      <c r="L1413" t="s">
        <v>1047</v>
      </c>
      <c r="M1413" t="s">
        <v>176</v>
      </c>
      <c r="N1413">
        <v>2024</v>
      </c>
      <c r="O1413" t="s">
        <v>319</v>
      </c>
      <c r="P1413" t="s">
        <v>178</v>
      </c>
      <c r="Q1413" t="s">
        <v>172</v>
      </c>
      <c r="R1413" t="s">
        <v>510</v>
      </c>
      <c r="S1413">
        <v>31980425</v>
      </c>
      <c r="AX1413" t="s">
        <v>9503</v>
      </c>
      <c r="AY1413" t="s">
        <v>2286</v>
      </c>
      <c r="BJ1413" t="s">
        <v>474</v>
      </c>
      <c r="BM1413" t="s">
        <v>9504</v>
      </c>
      <c r="DM1413" t="s">
        <v>9505</v>
      </c>
      <c r="DP1413" t="s">
        <v>9506</v>
      </c>
      <c r="DQ1413" t="s">
        <v>195</v>
      </c>
      <c r="DS1413">
        <v>14527</v>
      </c>
      <c r="DT1413" t="s">
        <v>226</v>
      </c>
      <c r="DU1413">
        <v>5852612326</v>
      </c>
      <c r="DX1413" t="s">
        <v>9507</v>
      </c>
      <c r="DY1413" t="s">
        <v>1605</v>
      </c>
    </row>
    <row r="1414" spans="1:151" x14ac:dyDescent="0.2">
      <c r="A1414">
        <v>38352</v>
      </c>
      <c r="B1414" t="s">
        <v>4069</v>
      </c>
      <c r="C1414" t="s">
        <v>9494</v>
      </c>
      <c r="D1414" t="s">
        <v>1436</v>
      </c>
      <c r="E1414" t="s">
        <v>9501</v>
      </c>
      <c r="F1414" t="s">
        <v>171</v>
      </c>
      <c r="G1414" t="str">
        <f t="shared" si="9"/>
        <v>0</v>
      </c>
      <c r="H1414" s="1">
        <v>37713</v>
      </c>
      <c r="I1414" t="s">
        <v>221</v>
      </c>
      <c r="K1414" t="s">
        <v>409</v>
      </c>
      <c r="L1414" t="s">
        <v>1643</v>
      </c>
      <c r="M1414" t="s">
        <v>224</v>
      </c>
      <c r="N1414">
        <v>2023</v>
      </c>
      <c r="O1414" t="s">
        <v>597</v>
      </c>
      <c r="P1414" t="s">
        <v>178</v>
      </c>
      <c r="Q1414" t="s">
        <v>172</v>
      </c>
      <c r="R1414" t="s">
        <v>510</v>
      </c>
      <c r="S1414">
        <v>31980425</v>
      </c>
      <c r="AX1414" t="s">
        <v>9503</v>
      </c>
      <c r="AY1414" t="s">
        <v>2286</v>
      </c>
      <c r="BJ1414" t="s">
        <v>474</v>
      </c>
      <c r="BM1414" t="s">
        <v>9504</v>
      </c>
      <c r="DM1414" t="s">
        <v>9505</v>
      </c>
      <c r="DP1414" t="s">
        <v>9506</v>
      </c>
      <c r="DQ1414" t="s">
        <v>195</v>
      </c>
      <c r="DS1414">
        <v>14527</v>
      </c>
      <c r="DT1414" t="s">
        <v>226</v>
      </c>
      <c r="DU1414">
        <v>5852612326</v>
      </c>
      <c r="DX1414" t="s">
        <v>9507</v>
      </c>
      <c r="DY1414" t="s">
        <v>1605</v>
      </c>
    </row>
    <row r="1415" spans="1:151" x14ac:dyDescent="0.2">
      <c r="A1415">
        <v>46568</v>
      </c>
      <c r="B1415" t="s">
        <v>9230</v>
      </c>
      <c r="C1415" t="s">
        <v>9494</v>
      </c>
      <c r="D1415" t="s">
        <v>9508</v>
      </c>
      <c r="E1415" t="s">
        <v>9509</v>
      </c>
      <c r="F1415" t="s">
        <v>171</v>
      </c>
      <c r="G1415" t="str">
        <f t="shared" si="9"/>
        <v>0</v>
      </c>
      <c r="H1415" s="1">
        <v>37957</v>
      </c>
      <c r="I1415" t="s">
        <v>173</v>
      </c>
      <c r="K1415" t="s">
        <v>687</v>
      </c>
      <c r="L1415" t="s">
        <v>2552</v>
      </c>
      <c r="M1415" t="s">
        <v>224</v>
      </c>
      <c r="N1415">
        <v>2025</v>
      </c>
      <c r="O1415" t="s">
        <v>528</v>
      </c>
      <c r="P1415" t="s">
        <v>178</v>
      </c>
      <c r="Q1415" t="s">
        <v>172</v>
      </c>
      <c r="S1415">
        <v>32307962</v>
      </c>
      <c r="T1415" t="s">
        <v>226</v>
      </c>
      <c r="Y1415" t="str">
        <f>"04HSEAS"</f>
        <v>04HSEAS</v>
      </c>
      <c r="Z1415" t="s">
        <v>499</v>
      </c>
      <c r="AA1415" t="s">
        <v>320</v>
      </c>
      <c r="AB1415" t="s">
        <v>321</v>
      </c>
      <c r="AC1415" t="s">
        <v>500</v>
      </c>
      <c r="AD1415" t="s">
        <v>185</v>
      </c>
      <c r="AM1415" t="s">
        <v>5354</v>
      </c>
      <c r="AS1415">
        <v>3.96</v>
      </c>
      <c r="AU1415" t="s">
        <v>472</v>
      </c>
      <c r="AV1415" t="s">
        <v>473</v>
      </c>
      <c r="AW1415" t="s">
        <v>952</v>
      </c>
      <c r="BM1415" t="s">
        <v>9510</v>
      </c>
      <c r="BN1415" t="s">
        <v>239</v>
      </c>
      <c r="BO1415" t="s">
        <v>9511</v>
      </c>
      <c r="BP1415" t="s">
        <v>241</v>
      </c>
      <c r="BQ1415" t="s">
        <v>195</v>
      </c>
      <c r="BS1415">
        <v>14627</v>
      </c>
      <c r="CD1415" t="s">
        <v>195</v>
      </c>
      <c r="CM1415" t="s">
        <v>9512</v>
      </c>
      <c r="CO1415" t="s">
        <v>9511</v>
      </c>
      <c r="CP1415" t="s">
        <v>2741</v>
      </c>
      <c r="CQ1415" t="s">
        <v>735</v>
      </c>
      <c r="CS1415" t="s">
        <v>9513</v>
      </c>
      <c r="CT1415" t="s">
        <v>244</v>
      </c>
      <c r="CU1415" t="s">
        <v>9514</v>
      </c>
    </row>
    <row r="1416" spans="1:151" x14ac:dyDescent="0.2">
      <c r="A1416">
        <v>41588</v>
      </c>
      <c r="B1416" t="s">
        <v>9230</v>
      </c>
      <c r="C1416" t="s">
        <v>9494</v>
      </c>
      <c r="D1416" t="s">
        <v>9508</v>
      </c>
      <c r="E1416" t="s">
        <v>9509</v>
      </c>
      <c r="F1416" t="s">
        <v>171</v>
      </c>
      <c r="G1416" t="str">
        <f t="shared" si="9"/>
        <v>0</v>
      </c>
      <c r="H1416" s="1">
        <v>37957</v>
      </c>
      <c r="I1416" t="s">
        <v>173</v>
      </c>
      <c r="K1416" t="s">
        <v>3708</v>
      </c>
      <c r="L1416" t="s">
        <v>1689</v>
      </c>
      <c r="M1416" t="s">
        <v>306</v>
      </c>
      <c r="N1416">
        <v>2024</v>
      </c>
      <c r="O1416" t="s">
        <v>710</v>
      </c>
      <c r="P1416" t="s">
        <v>178</v>
      </c>
      <c r="Q1416" t="s">
        <v>172</v>
      </c>
      <c r="S1416">
        <v>32307962</v>
      </c>
      <c r="T1416" t="s">
        <v>226</v>
      </c>
      <c r="Y1416" t="str">
        <f>"04HSEAS"</f>
        <v>04HSEAS</v>
      </c>
      <c r="Z1416" t="s">
        <v>499</v>
      </c>
      <c r="AA1416" t="s">
        <v>320</v>
      </c>
      <c r="AB1416" t="s">
        <v>321</v>
      </c>
      <c r="AC1416" t="s">
        <v>500</v>
      </c>
      <c r="AD1416" t="s">
        <v>185</v>
      </c>
      <c r="AM1416" t="s">
        <v>5354</v>
      </c>
      <c r="AS1416">
        <v>3.96</v>
      </c>
      <c r="AU1416" t="s">
        <v>472</v>
      </c>
      <c r="AV1416" t="s">
        <v>473</v>
      </c>
      <c r="AW1416" t="s">
        <v>952</v>
      </c>
      <c r="BM1416" t="s">
        <v>9510</v>
      </c>
      <c r="BN1416" t="s">
        <v>239</v>
      </c>
      <c r="BO1416" t="s">
        <v>9511</v>
      </c>
      <c r="BP1416" t="s">
        <v>241</v>
      </c>
      <c r="BQ1416" t="s">
        <v>195</v>
      </c>
      <c r="BS1416">
        <v>14627</v>
      </c>
      <c r="CD1416" t="s">
        <v>195</v>
      </c>
      <c r="CM1416" t="s">
        <v>9512</v>
      </c>
      <c r="CO1416" t="s">
        <v>9511</v>
      </c>
      <c r="CP1416" t="s">
        <v>2741</v>
      </c>
      <c r="CQ1416" t="s">
        <v>735</v>
      </c>
      <c r="CS1416" t="s">
        <v>9513</v>
      </c>
      <c r="CT1416" t="s">
        <v>244</v>
      </c>
      <c r="CU1416" t="s">
        <v>9514</v>
      </c>
    </row>
    <row r="1417" spans="1:151" x14ac:dyDescent="0.2">
      <c r="A1417">
        <v>24934</v>
      </c>
      <c r="B1417" t="s">
        <v>9515</v>
      </c>
      <c r="C1417" t="s">
        <v>9516</v>
      </c>
      <c r="E1417" t="s">
        <v>9517</v>
      </c>
      <c r="F1417" t="s">
        <v>171</v>
      </c>
      <c r="G1417" t="s">
        <v>172</v>
      </c>
      <c r="H1417" s="1">
        <v>34592</v>
      </c>
      <c r="I1417" t="s">
        <v>173</v>
      </c>
      <c r="K1417" t="s">
        <v>576</v>
      </c>
      <c r="L1417" t="s">
        <v>577</v>
      </c>
      <c r="M1417" t="s">
        <v>224</v>
      </c>
      <c r="N1417">
        <v>2018</v>
      </c>
      <c r="O1417" t="s">
        <v>354</v>
      </c>
      <c r="P1417" t="s">
        <v>178</v>
      </c>
      <c r="Q1417" t="s">
        <v>172</v>
      </c>
      <c r="S1417">
        <v>28232575</v>
      </c>
      <c r="T1417" t="s">
        <v>196</v>
      </c>
      <c r="W1417" t="s">
        <v>9518</v>
      </c>
      <c r="X1417">
        <v>8569122423</v>
      </c>
      <c r="Y1417" t="s">
        <v>186</v>
      </c>
      <c r="Z1417" t="s">
        <v>183</v>
      </c>
      <c r="AA1417">
        <v>2018</v>
      </c>
      <c r="AB1417">
        <v>2018</v>
      </c>
      <c r="AC1417" t="s">
        <v>2905</v>
      </c>
      <c r="AD1417" t="s">
        <v>185</v>
      </c>
      <c r="AM1417" t="s">
        <v>696</v>
      </c>
      <c r="AS1417">
        <v>3.91</v>
      </c>
      <c r="AT1417" t="s">
        <v>188</v>
      </c>
      <c r="AU1417" t="s">
        <v>647</v>
      </c>
      <c r="AV1417" t="s">
        <v>190</v>
      </c>
      <c r="AW1417" t="s">
        <v>237</v>
      </c>
      <c r="BM1417" t="s">
        <v>9519</v>
      </c>
      <c r="BP1417" t="s">
        <v>9520</v>
      </c>
      <c r="BQ1417" t="s">
        <v>1150</v>
      </c>
      <c r="BS1417" t="str">
        <f>"08054"</f>
        <v>08054</v>
      </c>
      <c r="BT1417" t="s">
        <v>196</v>
      </c>
      <c r="BU1417">
        <v>8562354984</v>
      </c>
      <c r="BZ1417" t="s">
        <v>9519</v>
      </c>
      <c r="CC1417" t="s">
        <v>9520</v>
      </c>
      <c r="CD1417" t="s">
        <v>1150</v>
      </c>
      <c r="CF1417" t="str">
        <f>"08054"</f>
        <v>08054</v>
      </c>
      <c r="CG1417" t="s">
        <v>196</v>
      </c>
      <c r="CH1417">
        <v>8562354984</v>
      </c>
      <c r="CM1417" t="s">
        <v>9521</v>
      </c>
      <c r="CP1417" t="s">
        <v>194</v>
      </c>
      <c r="CQ1417" t="s">
        <v>195</v>
      </c>
      <c r="CS1417">
        <v>14619</v>
      </c>
      <c r="CT1417" t="s">
        <v>196</v>
      </c>
      <c r="CU1417">
        <v>8569123042</v>
      </c>
      <c r="ED1417" t="s">
        <v>1150</v>
      </c>
      <c r="EG1417" t="s">
        <v>196</v>
      </c>
      <c r="EH1417">
        <v>8562354984</v>
      </c>
      <c r="EM1417" t="s">
        <v>9519</v>
      </c>
      <c r="EP1417" t="s">
        <v>9520</v>
      </c>
      <c r="EQ1417" t="s">
        <v>1150</v>
      </c>
      <c r="ES1417" t="str">
        <f>"08054"</f>
        <v>08054</v>
      </c>
      <c r="ET1417" t="s">
        <v>196</v>
      </c>
      <c r="EU1417">
        <v>8562354984</v>
      </c>
    </row>
    <row r="1418" spans="1:151" x14ac:dyDescent="0.2">
      <c r="A1418">
        <v>13339</v>
      </c>
      <c r="B1418" t="s">
        <v>9515</v>
      </c>
      <c r="C1418" t="s">
        <v>9516</v>
      </c>
      <c r="E1418" t="s">
        <v>9517</v>
      </c>
      <c r="F1418" t="s">
        <v>171</v>
      </c>
      <c r="G1418" t="s">
        <v>172</v>
      </c>
      <c r="H1418" s="1">
        <v>34592</v>
      </c>
      <c r="I1418" t="s">
        <v>173</v>
      </c>
      <c r="K1418" t="s">
        <v>9522</v>
      </c>
      <c r="L1418" t="s">
        <v>9523</v>
      </c>
      <c r="M1418" t="s">
        <v>176</v>
      </c>
      <c r="N1418">
        <v>2016</v>
      </c>
      <c r="O1418" t="s">
        <v>634</v>
      </c>
      <c r="P1418" t="s">
        <v>178</v>
      </c>
      <c r="Q1418" t="s">
        <v>172</v>
      </c>
      <c r="S1418">
        <v>28232575</v>
      </c>
      <c r="T1418" t="s">
        <v>196</v>
      </c>
      <c r="W1418" t="s">
        <v>9518</v>
      </c>
      <c r="X1418">
        <v>8569122423</v>
      </c>
      <c r="Y1418" t="s">
        <v>186</v>
      </c>
      <c r="Z1418" t="s">
        <v>183</v>
      </c>
      <c r="AA1418">
        <v>2018</v>
      </c>
      <c r="AB1418">
        <v>2018</v>
      </c>
      <c r="AC1418" t="s">
        <v>2905</v>
      </c>
      <c r="AD1418" t="s">
        <v>185</v>
      </c>
      <c r="AM1418" t="s">
        <v>696</v>
      </c>
      <c r="AS1418">
        <v>3.91</v>
      </c>
      <c r="AT1418" t="s">
        <v>188</v>
      </c>
      <c r="AU1418" t="s">
        <v>647</v>
      </c>
      <c r="AV1418" t="s">
        <v>190</v>
      </c>
      <c r="AW1418" t="s">
        <v>237</v>
      </c>
      <c r="BM1418" t="s">
        <v>9519</v>
      </c>
      <c r="BP1418" t="s">
        <v>9520</v>
      </c>
      <c r="BQ1418" t="s">
        <v>1150</v>
      </c>
      <c r="BS1418" t="str">
        <f>"08054"</f>
        <v>08054</v>
      </c>
      <c r="BT1418" t="s">
        <v>196</v>
      </c>
      <c r="BU1418">
        <v>8562354984</v>
      </c>
      <c r="BZ1418" t="s">
        <v>9519</v>
      </c>
      <c r="CC1418" t="s">
        <v>9520</v>
      </c>
      <c r="CD1418" t="s">
        <v>1150</v>
      </c>
      <c r="CF1418" t="str">
        <f>"08054"</f>
        <v>08054</v>
      </c>
      <c r="CG1418" t="s">
        <v>196</v>
      </c>
      <c r="CH1418">
        <v>8562354984</v>
      </c>
      <c r="CM1418" t="s">
        <v>9521</v>
      </c>
      <c r="CP1418" t="s">
        <v>194</v>
      </c>
      <c r="CQ1418" t="s">
        <v>195</v>
      </c>
      <c r="CS1418">
        <v>14619</v>
      </c>
      <c r="CT1418" t="s">
        <v>196</v>
      </c>
      <c r="CU1418">
        <v>8569123042</v>
      </c>
      <c r="ED1418" t="s">
        <v>1150</v>
      </c>
      <c r="EG1418" t="s">
        <v>196</v>
      </c>
      <c r="EH1418">
        <v>8562354984</v>
      </c>
      <c r="EM1418" t="s">
        <v>9519</v>
      </c>
      <c r="EP1418" t="s">
        <v>9520</v>
      </c>
      <c r="EQ1418" t="s">
        <v>1150</v>
      </c>
      <c r="ES1418" t="str">
        <f>"08054"</f>
        <v>08054</v>
      </c>
      <c r="ET1418" t="s">
        <v>196</v>
      </c>
      <c r="EU1418">
        <v>8562354984</v>
      </c>
    </row>
    <row r="1419" spans="1:151" x14ac:dyDescent="0.2">
      <c r="A1419">
        <v>28041</v>
      </c>
      <c r="B1419" t="s">
        <v>9524</v>
      </c>
      <c r="C1419" t="s">
        <v>9525</v>
      </c>
      <c r="E1419" t="s">
        <v>9526</v>
      </c>
      <c r="F1419" t="s">
        <v>171</v>
      </c>
      <c r="K1419" t="s">
        <v>1372</v>
      </c>
      <c r="L1419" t="s">
        <v>1373</v>
      </c>
      <c r="M1419" t="s">
        <v>176</v>
      </c>
      <c r="N1419">
        <v>2019</v>
      </c>
      <c r="O1419" t="s">
        <v>482</v>
      </c>
      <c r="P1419" t="s">
        <v>178</v>
      </c>
      <c r="Q1419" t="s">
        <v>172</v>
      </c>
    </row>
    <row r="1420" spans="1:151" x14ac:dyDescent="0.2">
      <c r="A1420">
        <v>45340</v>
      </c>
      <c r="B1420" t="s">
        <v>9527</v>
      </c>
      <c r="C1420" t="s">
        <v>9528</v>
      </c>
      <c r="D1420" t="s">
        <v>185</v>
      </c>
      <c r="E1420" t="s">
        <v>1213</v>
      </c>
      <c r="F1420" t="s">
        <v>171</v>
      </c>
      <c r="G1420" t="str">
        <f>"0"</f>
        <v>0</v>
      </c>
      <c r="H1420" s="1">
        <v>37957</v>
      </c>
      <c r="I1420" t="s">
        <v>221</v>
      </c>
      <c r="K1420" t="s">
        <v>1304</v>
      </c>
      <c r="L1420" t="s">
        <v>633</v>
      </c>
      <c r="M1420" t="s">
        <v>224</v>
      </c>
      <c r="N1420">
        <v>2025</v>
      </c>
      <c r="O1420" t="s">
        <v>528</v>
      </c>
      <c r="P1420" t="s">
        <v>178</v>
      </c>
      <c r="Q1420" t="s">
        <v>172</v>
      </c>
      <c r="R1420" t="s">
        <v>510</v>
      </c>
      <c r="S1420">
        <v>32356106</v>
      </c>
      <c r="BM1420" t="s">
        <v>3027</v>
      </c>
    </row>
    <row r="1421" spans="1:151" x14ac:dyDescent="0.2">
      <c r="A1421">
        <v>45631</v>
      </c>
      <c r="B1421" t="s">
        <v>9529</v>
      </c>
      <c r="C1421" t="s">
        <v>9530</v>
      </c>
      <c r="E1421" t="s">
        <v>9531</v>
      </c>
      <c r="F1421" t="s">
        <v>171</v>
      </c>
      <c r="G1421" t="str">
        <f>"0"</f>
        <v>0</v>
      </c>
      <c r="H1421" s="1">
        <v>38296</v>
      </c>
      <c r="I1421" t="s">
        <v>173</v>
      </c>
      <c r="K1421" t="s">
        <v>895</v>
      </c>
      <c r="L1421" t="s">
        <v>896</v>
      </c>
      <c r="M1421" t="s">
        <v>224</v>
      </c>
      <c r="N1421">
        <v>2025</v>
      </c>
      <c r="O1421" t="s">
        <v>528</v>
      </c>
      <c r="P1421" t="s">
        <v>178</v>
      </c>
      <c r="Q1421" t="s">
        <v>172</v>
      </c>
      <c r="S1421">
        <v>32553994</v>
      </c>
      <c r="T1421" t="s">
        <v>226</v>
      </c>
      <c r="Y1421" t="str">
        <f>"01AS"</f>
        <v>01AS</v>
      </c>
      <c r="Z1421" t="s">
        <v>227</v>
      </c>
      <c r="AA1421" t="s">
        <v>228</v>
      </c>
      <c r="AB1421" t="s">
        <v>229</v>
      </c>
      <c r="AC1421" t="s">
        <v>6914</v>
      </c>
      <c r="AD1421" t="s">
        <v>185</v>
      </c>
      <c r="AE1421" t="s">
        <v>1662</v>
      </c>
      <c r="AS1421">
        <v>3.79</v>
      </c>
      <c r="AU1421" t="s">
        <v>472</v>
      </c>
      <c r="AV1421" t="s">
        <v>473</v>
      </c>
      <c r="AW1421" t="s">
        <v>210</v>
      </c>
      <c r="BM1421" t="s">
        <v>9532</v>
      </c>
      <c r="BN1421" t="s">
        <v>239</v>
      </c>
      <c r="BO1421" t="s">
        <v>9533</v>
      </c>
      <c r="BP1421" t="s">
        <v>241</v>
      </c>
      <c r="BQ1421" t="s">
        <v>195</v>
      </c>
      <c r="BS1421">
        <v>14627</v>
      </c>
      <c r="CD1421" t="s">
        <v>195</v>
      </c>
      <c r="CM1421" t="s">
        <v>9534</v>
      </c>
      <c r="CO1421" t="s">
        <v>9533</v>
      </c>
      <c r="CP1421" t="s">
        <v>9535</v>
      </c>
      <c r="CQ1421" t="s">
        <v>2008</v>
      </c>
      <c r="CS1421" t="s">
        <v>9536</v>
      </c>
      <c r="CT1421" t="s">
        <v>244</v>
      </c>
      <c r="CU1421" t="s">
        <v>9537</v>
      </c>
    </row>
    <row r="1422" spans="1:151" x14ac:dyDescent="0.2">
      <c r="A1422">
        <v>42369</v>
      </c>
      <c r="B1422" t="s">
        <v>9529</v>
      </c>
      <c r="C1422" t="s">
        <v>9530</v>
      </c>
      <c r="E1422" t="s">
        <v>9531</v>
      </c>
      <c r="F1422" t="s">
        <v>171</v>
      </c>
      <c r="G1422" t="str">
        <f>"0"</f>
        <v>0</v>
      </c>
      <c r="H1422" s="1">
        <v>38296</v>
      </c>
      <c r="I1422" t="s">
        <v>173</v>
      </c>
      <c r="K1422" t="s">
        <v>2923</v>
      </c>
      <c r="L1422" t="s">
        <v>920</v>
      </c>
      <c r="M1422" t="s">
        <v>224</v>
      </c>
      <c r="N1422">
        <v>2024</v>
      </c>
      <c r="O1422" t="s">
        <v>225</v>
      </c>
      <c r="P1422" t="s">
        <v>178</v>
      </c>
      <c r="Q1422" t="s">
        <v>172</v>
      </c>
      <c r="S1422">
        <v>32553994</v>
      </c>
      <c r="T1422" t="s">
        <v>226</v>
      </c>
      <c r="Y1422" t="str">
        <f>"01AS"</f>
        <v>01AS</v>
      </c>
      <c r="Z1422" t="s">
        <v>227</v>
      </c>
      <c r="AA1422" t="s">
        <v>228</v>
      </c>
      <c r="AB1422" t="s">
        <v>229</v>
      </c>
      <c r="AC1422" t="s">
        <v>6914</v>
      </c>
      <c r="AD1422" t="s">
        <v>185</v>
      </c>
      <c r="AE1422" t="s">
        <v>1662</v>
      </c>
      <c r="AS1422">
        <v>3.79</v>
      </c>
      <c r="AU1422" t="s">
        <v>472</v>
      </c>
      <c r="AV1422" t="s">
        <v>473</v>
      </c>
      <c r="AW1422" t="s">
        <v>210</v>
      </c>
      <c r="BM1422" t="s">
        <v>9532</v>
      </c>
      <c r="BN1422" t="s">
        <v>239</v>
      </c>
      <c r="BO1422" t="s">
        <v>9533</v>
      </c>
      <c r="BP1422" t="s">
        <v>241</v>
      </c>
      <c r="BQ1422" t="s">
        <v>195</v>
      </c>
      <c r="BS1422">
        <v>14627</v>
      </c>
      <c r="CD1422" t="s">
        <v>195</v>
      </c>
      <c r="CM1422" t="s">
        <v>9534</v>
      </c>
      <c r="CO1422" t="s">
        <v>9533</v>
      </c>
      <c r="CP1422" t="s">
        <v>9535</v>
      </c>
      <c r="CQ1422" t="s">
        <v>2008</v>
      </c>
      <c r="CS1422" t="s">
        <v>9536</v>
      </c>
      <c r="CT1422" t="s">
        <v>244</v>
      </c>
      <c r="CU1422" t="s">
        <v>9537</v>
      </c>
    </row>
    <row r="1423" spans="1:151" x14ac:dyDescent="0.2">
      <c r="A1423">
        <v>37398</v>
      </c>
      <c r="B1423" t="s">
        <v>3282</v>
      </c>
      <c r="C1423" t="s">
        <v>9538</v>
      </c>
      <c r="E1423" t="s">
        <v>9539</v>
      </c>
      <c r="F1423" t="s">
        <v>171</v>
      </c>
      <c r="G1423" t="str">
        <f>"0"</f>
        <v>0</v>
      </c>
      <c r="H1423" s="1">
        <v>25835</v>
      </c>
      <c r="I1423" t="s">
        <v>1450</v>
      </c>
      <c r="K1423" t="s">
        <v>2724</v>
      </c>
      <c r="M1423" t="s">
        <v>306</v>
      </c>
      <c r="N1423">
        <v>2022</v>
      </c>
      <c r="O1423" t="s">
        <v>782</v>
      </c>
      <c r="P1423" t="s">
        <v>363</v>
      </c>
      <c r="Q1423" t="s">
        <v>172</v>
      </c>
      <c r="S1423">
        <v>20695095</v>
      </c>
      <c r="T1423" t="s">
        <v>226</v>
      </c>
      <c r="Y1423" t="str">
        <f>"01AS"</f>
        <v>01AS</v>
      </c>
      <c r="Z1423" t="s">
        <v>499</v>
      </c>
      <c r="AA1423" t="s">
        <v>228</v>
      </c>
      <c r="AB1423" t="s">
        <v>229</v>
      </c>
      <c r="AC1423" t="s">
        <v>4871</v>
      </c>
      <c r="AD1423" t="s">
        <v>185</v>
      </c>
      <c r="AS1423">
        <v>2.88</v>
      </c>
      <c r="AT1423" t="s">
        <v>429</v>
      </c>
      <c r="AU1423" t="s">
        <v>235</v>
      </c>
      <c r="AV1423" t="s">
        <v>5963</v>
      </c>
      <c r="AW1423" t="s">
        <v>237</v>
      </c>
      <c r="AX1423" t="s">
        <v>3282</v>
      </c>
      <c r="AY1423" t="s">
        <v>7760</v>
      </c>
      <c r="BA1423" t="s">
        <v>6385</v>
      </c>
      <c r="BF1423" t="s">
        <v>474</v>
      </c>
      <c r="BO1423" t="s">
        <v>5314</v>
      </c>
      <c r="BQ1423" t="s">
        <v>195</v>
      </c>
      <c r="CA1423" t="s">
        <v>9540</v>
      </c>
      <c r="CD1423" t="s">
        <v>195</v>
      </c>
      <c r="CM1423" t="s">
        <v>9541</v>
      </c>
      <c r="CN1423" t="s">
        <v>9540</v>
      </c>
      <c r="CO1423" t="s">
        <v>5314</v>
      </c>
      <c r="CP1423" t="s">
        <v>241</v>
      </c>
      <c r="CQ1423" t="s">
        <v>247</v>
      </c>
      <c r="CS1423">
        <v>14604</v>
      </c>
      <c r="CT1423" t="s">
        <v>244</v>
      </c>
      <c r="CU1423" t="s">
        <v>9542</v>
      </c>
    </row>
    <row r="1424" spans="1:151" x14ac:dyDescent="0.2">
      <c r="A1424">
        <v>41567</v>
      </c>
      <c r="B1424" t="s">
        <v>9543</v>
      </c>
      <c r="C1424" t="s">
        <v>9538</v>
      </c>
      <c r="D1424" t="s">
        <v>9544</v>
      </c>
      <c r="E1424" t="s">
        <v>9545</v>
      </c>
      <c r="F1424" t="s">
        <v>9546</v>
      </c>
      <c r="G1424" t="str">
        <f>"0"</f>
        <v>0</v>
      </c>
      <c r="H1424" s="1">
        <v>36352</v>
      </c>
      <c r="I1424" t="s">
        <v>221</v>
      </c>
      <c r="K1424" t="s">
        <v>787</v>
      </c>
      <c r="L1424" t="s">
        <v>788</v>
      </c>
      <c r="M1424" t="s">
        <v>306</v>
      </c>
      <c r="N1424">
        <v>2024</v>
      </c>
      <c r="O1424" t="s">
        <v>710</v>
      </c>
      <c r="P1424" t="s">
        <v>178</v>
      </c>
      <c r="Q1424" t="s">
        <v>172</v>
      </c>
      <c r="S1424">
        <v>32479225</v>
      </c>
      <c r="T1424" t="s">
        <v>226</v>
      </c>
      <c r="Y1424" t="str">
        <f>"01AS"</f>
        <v>01AS</v>
      </c>
      <c r="Z1424" t="s">
        <v>227</v>
      </c>
      <c r="AA1424" t="s">
        <v>320</v>
      </c>
      <c r="AB1424" t="s">
        <v>321</v>
      </c>
      <c r="AC1424" t="s">
        <v>1237</v>
      </c>
      <c r="AD1424" t="s">
        <v>185</v>
      </c>
      <c r="AS1424">
        <v>2.94</v>
      </c>
      <c r="AU1424" t="s">
        <v>472</v>
      </c>
      <c r="AV1424" t="s">
        <v>823</v>
      </c>
      <c r="AW1424" t="s">
        <v>952</v>
      </c>
      <c r="BO1424" t="s">
        <v>9547</v>
      </c>
      <c r="BQ1424" t="s">
        <v>195</v>
      </c>
      <c r="CD1424" t="s">
        <v>195</v>
      </c>
      <c r="CM1424" t="s">
        <v>9548</v>
      </c>
      <c r="CO1424" t="s">
        <v>9547</v>
      </c>
      <c r="CP1424" t="s">
        <v>241</v>
      </c>
      <c r="CQ1424" t="s">
        <v>247</v>
      </c>
      <c r="CS1424">
        <v>14613</v>
      </c>
      <c r="CT1424" t="s">
        <v>244</v>
      </c>
      <c r="CU1424" t="s">
        <v>9549</v>
      </c>
    </row>
    <row r="1425" spans="1:151" x14ac:dyDescent="0.2">
      <c r="A1425">
        <v>46208</v>
      </c>
      <c r="B1425" t="s">
        <v>9135</v>
      </c>
      <c r="C1425" t="s">
        <v>9550</v>
      </c>
      <c r="E1425" t="s">
        <v>9551</v>
      </c>
      <c r="F1425" t="s">
        <v>171</v>
      </c>
      <c r="I1425" t="s">
        <v>221</v>
      </c>
      <c r="K1425" t="s">
        <v>895</v>
      </c>
      <c r="L1425" t="s">
        <v>896</v>
      </c>
      <c r="M1425" t="s">
        <v>224</v>
      </c>
      <c r="N1425">
        <v>2025</v>
      </c>
      <c r="O1425" t="s">
        <v>528</v>
      </c>
      <c r="P1425" t="s">
        <v>178</v>
      </c>
      <c r="Q1425" t="s">
        <v>185</v>
      </c>
      <c r="BM1425" t="s">
        <v>9552</v>
      </c>
      <c r="BP1425" t="s">
        <v>1053</v>
      </c>
      <c r="BQ1425" t="s">
        <v>195</v>
      </c>
      <c r="BR1425" t="s">
        <v>195</v>
      </c>
      <c r="BS1425">
        <v>10024</v>
      </c>
      <c r="BT1425" t="s">
        <v>226</v>
      </c>
      <c r="BU1425">
        <v>2127996747</v>
      </c>
      <c r="BW1425">
        <v>6466304243</v>
      </c>
      <c r="BX1425" t="s">
        <v>9553</v>
      </c>
      <c r="BY1425" t="s">
        <v>406</v>
      </c>
    </row>
    <row r="1426" spans="1:151" x14ac:dyDescent="0.2">
      <c r="A1426">
        <v>19605</v>
      </c>
      <c r="B1426" t="s">
        <v>9554</v>
      </c>
      <c r="C1426" t="s">
        <v>9555</v>
      </c>
      <c r="E1426" t="s">
        <v>9556</v>
      </c>
      <c r="F1426" t="s">
        <v>171</v>
      </c>
      <c r="G1426" t="s">
        <v>172</v>
      </c>
      <c r="H1426" s="1">
        <v>35636</v>
      </c>
      <c r="I1426" t="s">
        <v>173</v>
      </c>
      <c r="K1426" t="s">
        <v>9557</v>
      </c>
      <c r="L1426" t="s">
        <v>820</v>
      </c>
      <c r="M1426" t="s">
        <v>306</v>
      </c>
      <c r="N1426">
        <v>2017</v>
      </c>
      <c r="O1426" t="s">
        <v>646</v>
      </c>
      <c r="P1426" t="s">
        <v>363</v>
      </c>
      <c r="Q1426" t="s">
        <v>172</v>
      </c>
      <c r="S1426">
        <v>29209576</v>
      </c>
      <c r="T1426" t="s">
        <v>196</v>
      </c>
      <c r="W1426" t="s">
        <v>9558</v>
      </c>
      <c r="X1426">
        <v>5853134003</v>
      </c>
      <c r="Y1426" t="s">
        <v>186</v>
      </c>
      <c r="Z1426" t="s">
        <v>282</v>
      </c>
      <c r="AA1426">
        <v>2019</v>
      </c>
      <c r="AB1426">
        <v>2019</v>
      </c>
      <c r="AC1426" t="s">
        <v>208</v>
      </c>
      <c r="AD1426" t="s">
        <v>172</v>
      </c>
      <c r="AS1426">
        <v>2.5499999999999998</v>
      </c>
      <c r="AT1426" t="s">
        <v>188</v>
      </c>
      <c r="AU1426" t="s">
        <v>189</v>
      </c>
      <c r="AV1426" t="s">
        <v>190</v>
      </c>
      <c r="AW1426" t="s">
        <v>264</v>
      </c>
      <c r="BM1426" t="s">
        <v>9559</v>
      </c>
      <c r="BN1426" t="s">
        <v>193</v>
      </c>
      <c r="BP1426" t="s">
        <v>194</v>
      </c>
      <c r="BQ1426" t="s">
        <v>195</v>
      </c>
      <c r="BS1426">
        <v>14627</v>
      </c>
      <c r="BT1426" t="s">
        <v>196</v>
      </c>
      <c r="BU1426">
        <v>5854745087</v>
      </c>
      <c r="BZ1426" t="s">
        <v>9560</v>
      </c>
      <c r="CC1426" t="s">
        <v>1083</v>
      </c>
      <c r="CD1426" t="s">
        <v>195</v>
      </c>
      <c r="CF1426">
        <v>14534</v>
      </c>
      <c r="CG1426" t="s">
        <v>196</v>
      </c>
      <c r="CH1426">
        <v>5854745087</v>
      </c>
      <c r="CM1426" t="s">
        <v>9561</v>
      </c>
      <c r="CN1426" t="s">
        <v>487</v>
      </c>
      <c r="CP1426" t="s">
        <v>194</v>
      </c>
      <c r="CQ1426" t="s">
        <v>195</v>
      </c>
      <c r="CS1426">
        <v>14627</v>
      </c>
      <c r="CT1426" t="s">
        <v>196</v>
      </c>
      <c r="CU1426">
        <v>5854745087</v>
      </c>
      <c r="ED1426" t="s">
        <v>195</v>
      </c>
      <c r="EG1426" t="s">
        <v>196</v>
      </c>
      <c r="EH1426">
        <v>5854745087</v>
      </c>
      <c r="EM1426" t="s">
        <v>9560</v>
      </c>
      <c r="EP1426" t="s">
        <v>1083</v>
      </c>
      <c r="EQ1426" t="s">
        <v>195</v>
      </c>
      <c r="ES1426">
        <v>14534</v>
      </c>
      <c r="ET1426" t="s">
        <v>196</v>
      </c>
      <c r="EU1426">
        <v>5854745087</v>
      </c>
    </row>
    <row r="1427" spans="1:151" x14ac:dyDescent="0.2">
      <c r="A1427">
        <v>40507</v>
      </c>
      <c r="B1427" t="s">
        <v>9562</v>
      </c>
      <c r="C1427" t="s">
        <v>9563</v>
      </c>
      <c r="D1427" t="s">
        <v>1154</v>
      </c>
      <c r="E1427" t="s">
        <v>9564</v>
      </c>
      <c r="F1427" t="s">
        <v>171</v>
      </c>
      <c r="G1427" t="str">
        <f>"0"</f>
        <v>0</v>
      </c>
      <c r="H1427" s="1">
        <v>37262</v>
      </c>
      <c r="I1427" t="s">
        <v>221</v>
      </c>
      <c r="K1427" t="s">
        <v>687</v>
      </c>
      <c r="L1427" t="s">
        <v>633</v>
      </c>
      <c r="M1427" t="s">
        <v>1389</v>
      </c>
      <c r="N1427">
        <v>2023</v>
      </c>
      <c r="O1427" t="s">
        <v>2628</v>
      </c>
      <c r="P1427" t="s">
        <v>178</v>
      </c>
      <c r="Q1427" t="s">
        <v>172</v>
      </c>
      <c r="S1427">
        <v>31728522</v>
      </c>
      <c r="T1427" t="s">
        <v>226</v>
      </c>
      <c r="Y1427" t="str">
        <f>"07SMD"</f>
        <v>07SMD</v>
      </c>
      <c r="Z1427" t="s">
        <v>4693</v>
      </c>
      <c r="AA1427" t="s">
        <v>259</v>
      </c>
      <c r="AB1427" t="s">
        <v>260</v>
      </c>
      <c r="AC1427" t="s">
        <v>9565</v>
      </c>
      <c r="AD1427" t="s">
        <v>185</v>
      </c>
      <c r="AS1427" t="str">
        <f>"0"</f>
        <v>0</v>
      </c>
      <c r="AU1427" t="s">
        <v>472</v>
      </c>
      <c r="AV1427" t="s">
        <v>473</v>
      </c>
      <c r="AW1427" t="s">
        <v>264</v>
      </c>
      <c r="BO1427" t="s">
        <v>5314</v>
      </c>
      <c r="BQ1427" t="s">
        <v>195</v>
      </c>
      <c r="CA1427" t="s">
        <v>9566</v>
      </c>
      <c r="CD1427" t="s">
        <v>195</v>
      </c>
      <c r="CM1427" t="s">
        <v>9567</v>
      </c>
      <c r="CN1427" t="s">
        <v>9566</v>
      </c>
      <c r="CO1427" t="s">
        <v>5314</v>
      </c>
      <c r="CP1427" t="s">
        <v>241</v>
      </c>
      <c r="CQ1427" t="s">
        <v>247</v>
      </c>
      <c r="CS1427">
        <v>14604</v>
      </c>
      <c r="CT1427" t="s">
        <v>244</v>
      </c>
      <c r="CU1427" t="s">
        <v>9568</v>
      </c>
    </row>
    <row r="1428" spans="1:151" x14ac:dyDescent="0.2">
      <c r="A1428">
        <v>23722</v>
      </c>
      <c r="B1428" t="s">
        <v>5072</v>
      </c>
      <c r="C1428" t="s">
        <v>9569</v>
      </c>
      <c r="D1428" t="s">
        <v>9570</v>
      </c>
      <c r="E1428" t="s">
        <v>9571</v>
      </c>
      <c r="F1428" t="s">
        <v>171</v>
      </c>
      <c r="G1428" t="s">
        <v>172</v>
      </c>
      <c r="H1428" s="1">
        <v>34726</v>
      </c>
      <c r="I1428" t="s">
        <v>221</v>
      </c>
      <c r="K1428" t="s">
        <v>798</v>
      </c>
      <c r="L1428" t="s">
        <v>799</v>
      </c>
      <c r="M1428" t="s">
        <v>224</v>
      </c>
      <c r="N1428">
        <v>2017</v>
      </c>
      <c r="O1428" t="s">
        <v>441</v>
      </c>
      <c r="P1428" t="s">
        <v>178</v>
      </c>
      <c r="Q1428" t="s">
        <v>172</v>
      </c>
      <c r="S1428">
        <v>28325505</v>
      </c>
      <c r="T1428" t="s">
        <v>196</v>
      </c>
      <c r="W1428" t="s">
        <v>9572</v>
      </c>
      <c r="X1428">
        <v>5088897042</v>
      </c>
      <c r="Y1428" t="s">
        <v>802</v>
      </c>
      <c r="Z1428" t="s">
        <v>1583</v>
      </c>
      <c r="AA1428">
        <v>2017</v>
      </c>
      <c r="AB1428">
        <v>2017</v>
      </c>
      <c r="AC1428" t="s">
        <v>1584</v>
      </c>
      <c r="AD1428" t="s">
        <v>185</v>
      </c>
      <c r="AM1428" t="s">
        <v>1585</v>
      </c>
      <c r="AS1428">
        <v>3.87</v>
      </c>
      <c r="AT1428" t="s">
        <v>188</v>
      </c>
      <c r="AU1428" t="s">
        <v>189</v>
      </c>
      <c r="AV1428" t="s">
        <v>190</v>
      </c>
      <c r="AW1428" t="s">
        <v>264</v>
      </c>
      <c r="BM1428" t="s">
        <v>8207</v>
      </c>
      <c r="BP1428" t="s">
        <v>194</v>
      </c>
      <c r="BQ1428" t="s">
        <v>195</v>
      </c>
      <c r="BS1428">
        <v>14605</v>
      </c>
      <c r="BT1428" t="s">
        <v>196</v>
      </c>
      <c r="BU1428">
        <v>5086311321</v>
      </c>
      <c r="BZ1428" t="s">
        <v>9573</v>
      </c>
      <c r="CC1428" t="s">
        <v>9574</v>
      </c>
      <c r="CD1428" t="s">
        <v>401</v>
      </c>
      <c r="CF1428" t="str">
        <f>"02562"</f>
        <v>02562</v>
      </c>
      <c r="CG1428" t="s">
        <v>196</v>
      </c>
      <c r="CH1428">
        <v>5088897042</v>
      </c>
      <c r="CM1428" t="s">
        <v>8207</v>
      </c>
      <c r="CP1428" t="s">
        <v>194</v>
      </c>
      <c r="CQ1428" t="s">
        <v>195</v>
      </c>
      <c r="CS1428">
        <v>14605</v>
      </c>
      <c r="CT1428" t="s">
        <v>196</v>
      </c>
      <c r="CU1428">
        <v>5086311321</v>
      </c>
      <c r="EM1428" t="s">
        <v>9573</v>
      </c>
      <c r="EP1428" t="s">
        <v>9574</v>
      </c>
      <c r="EQ1428" t="s">
        <v>401</v>
      </c>
      <c r="ES1428" t="str">
        <f>"02562"</f>
        <v>02562</v>
      </c>
      <c r="ET1428" t="s">
        <v>196</v>
      </c>
      <c r="EU1428">
        <v>5088897042</v>
      </c>
    </row>
    <row r="1429" spans="1:151" x14ac:dyDescent="0.2">
      <c r="A1429">
        <v>44852</v>
      </c>
      <c r="B1429" t="s">
        <v>9575</v>
      </c>
      <c r="C1429" t="s">
        <v>9576</v>
      </c>
      <c r="D1429" t="s">
        <v>9577</v>
      </c>
      <c r="E1429" t="s">
        <v>9578</v>
      </c>
      <c r="F1429" t="s">
        <v>9579</v>
      </c>
      <c r="G1429" t="str">
        <f>"0"</f>
        <v>0</v>
      </c>
      <c r="H1429" s="1">
        <v>38245</v>
      </c>
      <c r="I1429" t="s">
        <v>173</v>
      </c>
      <c r="K1429" t="s">
        <v>5429</v>
      </c>
      <c r="L1429" t="s">
        <v>1731</v>
      </c>
      <c r="M1429" t="s">
        <v>176</v>
      </c>
      <c r="N1429">
        <v>2025</v>
      </c>
      <c r="O1429" t="s">
        <v>677</v>
      </c>
      <c r="P1429" t="s">
        <v>178</v>
      </c>
      <c r="Q1429" t="s">
        <v>172</v>
      </c>
      <c r="S1429">
        <v>32290561</v>
      </c>
      <c r="T1429" t="s">
        <v>226</v>
      </c>
      <c r="Y1429" t="str">
        <f>"01AS"</f>
        <v>01AS</v>
      </c>
      <c r="Z1429" t="s">
        <v>227</v>
      </c>
      <c r="AA1429" t="s">
        <v>320</v>
      </c>
      <c r="AB1429" t="s">
        <v>321</v>
      </c>
      <c r="AC1429" t="s">
        <v>656</v>
      </c>
      <c r="AD1429" t="s">
        <v>185</v>
      </c>
      <c r="AS1429">
        <v>3.77</v>
      </c>
      <c r="AU1429" t="s">
        <v>472</v>
      </c>
      <c r="AV1429" t="s">
        <v>473</v>
      </c>
      <c r="AW1429" t="s">
        <v>264</v>
      </c>
      <c r="BM1429" t="s">
        <v>9580</v>
      </c>
      <c r="BN1429" t="s">
        <v>239</v>
      </c>
      <c r="BO1429" t="s">
        <v>9581</v>
      </c>
      <c r="BP1429" t="s">
        <v>241</v>
      </c>
      <c r="BQ1429" t="s">
        <v>195</v>
      </c>
      <c r="BS1429">
        <v>14627</v>
      </c>
      <c r="CD1429" t="s">
        <v>195</v>
      </c>
      <c r="CM1429" t="s">
        <v>9582</v>
      </c>
      <c r="CO1429" t="s">
        <v>9581</v>
      </c>
      <c r="CP1429" t="s">
        <v>6285</v>
      </c>
      <c r="CQ1429" t="s">
        <v>247</v>
      </c>
      <c r="CS1429" t="s">
        <v>9583</v>
      </c>
      <c r="CT1429" t="s">
        <v>244</v>
      </c>
      <c r="CU1429" t="s">
        <v>9584</v>
      </c>
    </row>
    <row r="1430" spans="1:151" x14ac:dyDescent="0.2">
      <c r="A1430">
        <v>38535</v>
      </c>
      <c r="B1430" t="s">
        <v>8472</v>
      </c>
      <c r="C1430" t="s">
        <v>9585</v>
      </c>
      <c r="D1430" t="s">
        <v>9586</v>
      </c>
      <c r="E1430" t="s">
        <v>9587</v>
      </c>
      <c r="F1430" t="s">
        <v>171</v>
      </c>
      <c r="G1430" t="str">
        <f>"0"</f>
        <v>0</v>
      </c>
      <c r="H1430" s="1">
        <v>37141</v>
      </c>
      <c r="I1430" t="s">
        <v>173</v>
      </c>
      <c r="K1430" t="s">
        <v>9588</v>
      </c>
      <c r="L1430" t="s">
        <v>1047</v>
      </c>
      <c r="M1430" t="s">
        <v>224</v>
      </c>
      <c r="N1430">
        <v>2023</v>
      </c>
      <c r="O1430" t="s">
        <v>597</v>
      </c>
      <c r="P1430" t="s">
        <v>178</v>
      </c>
      <c r="Q1430" t="s">
        <v>172</v>
      </c>
      <c r="S1430">
        <v>31729093</v>
      </c>
      <c r="T1430" t="s">
        <v>226</v>
      </c>
      <c r="Y1430" t="str">
        <f>"01AS"</f>
        <v>01AS</v>
      </c>
      <c r="Z1430" t="s">
        <v>227</v>
      </c>
      <c r="AA1430" t="s">
        <v>320</v>
      </c>
      <c r="AB1430" t="s">
        <v>321</v>
      </c>
      <c r="AC1430" t="s">
        <v>4851</v>
      </c>
      <c r="AD1430" t="s">
        <v>185</v>
      </c>
      <c r="AM1430" t="s">
        <v>680</v>
      </c>
      <c r="AS1430">
        <v>3.64</v>
      </c>
      <c r="AU1430" t="s">
        <v>235</v>
      </c>
      <c r="AV1430" t="s">
        <v>823</v>
      </c>
      <c r="AW1430" t="s">
        <v>264</v>
      </c>
      <c r="AX1430" t="s">
        <v>8472</v>
      </c>
      <c r="AY1430" t="s">
        <v>1755</v>
      </c>
      <c r="BM1430" t="s">
        <v>9589</v>
      </c>
      <c r="BN1430" t="s">
        <v>239</v>
      </c>
      <c r="BO1430" t="s">
        <v>9590</v>
      </c>
      <c r="BP1430" t="s">
        <v>241</v>
      </c>
      <c r="BQ1430" t="s">
        <v>195</v>
      </c>
      <c r="BS1430">
        <v>14627</v>
      </c>
      <c r="CD1430" t="s">
        <v>195</v>
      </c>
      <c r="CM1430" t="s">
        <v>9591</v>
      </c>
      <c r="CO1430" t="s">
        <v>9590</v>
      </c>
      <c r="CP1430" t="s">
        <v>9592</v>
      </c>
      <c r="CQ1430" t="s">
        <v>541</v>
      </c>
      <c r="CS1430" t="str">
        <f>"01520-1475"</f>
        <v>01520-1475</v>
      </c>
      <c r="CT1430" t="s">
        <v>244</v>
      </c>
      <c r="CU1430" t="s">
        <v>9593</v>
      </c>
      <c r="DM1430" t="s">
        <v>9591</v>
      </c>
      <c r="DP1430" t="s">
        <v>9592</v>
      </c>
      <c r="DQ1430" t="s">
        <v>401</v>
      </c>
      <c r="DR1430" t="s">
        <v>401</v>
      </c>
      <c r="DS1430" t="str">
        <f>"01520"</f>
        <v>01520</v>
      </c>
      <c r="DT1430" t="s">
        <v>226</v>
      </c>
      <c r="DU1430">
        <v>5088296567</v>
      </c>
      <c r="DW1430">
        <v>5088683128</v>
      </c>
      <c r="DX1430" t="s">
        <v>9594</v>
      </c>
      <c r="DY1430" t="s">
        <v>406</v>
      </c>
    </row>
    <row r="1431" spans="1:151" x14ac:dyDescent="0.2">
      <c r="A1431">
        <v>25926</v>
      </c>
      <c r="B1431" t="s">
        <v>1728</v>
      </c>
      <c r="C1431" t="s">
        <v>9595</v>
      </c>
      <c r="E1431" t="s">
        <v>9596</v>
      </c>
      <c r="F1431" t="s">
        <v>171</v>
      </c>
      <c r="K1431" t="s">
        <v>5454</v>
      </c>
      <c r="M1431" t="s">
        <v>306</v>
      </c>
      <c r="N1431">
        <v>2014</v>
      </c>
      <c r="O1431" t="s">
        <v>591</v>
      </c>
      <c r="P1431" t="s">
        <v>178</v>
      </c>
      <c r="Q1431" t="s">
        <v>172</v>
      </c>
    </row>
    <row r="1432" spans="1:151" x14ac:dyDescent="0.2">
      <c r="A1432">
        <v>38788</v>
      </c>
      <c r="B1432" t="s">
        <v>1354</v>
      </c>
      <c r="C1432" t="s">
        <v>9595</v>
      </c>
      <c r="D1432" t="s">
        <v>9597</v>
      </c>
      <c r="E1432" t="s">
        <v>9598</v>
      </c>
      <c r="F1432" t="s">
        <v>171</v>
      </c>
      <c r="G1432" t="str">
        <f>"0"</f>
        <v>0</v>
      </c>
      <c r="H1432" s="1">
        <v>37691</v>
      </c>
      <c r="I1432" t="s">
        <v>173</v>
      </c>
      <c r="K1432" t="s">
        <v>919</v>
      </c>
      <c r="L1432" t="s">
        <v>920</v>
      </c>
      <c r="M1432" t="s">
        <v>205</v>
      </c>
      <c r="N1432">
        <v>2023</v>
      </c>
      <c r="O1432" t="s">
        <v>921</v>
      </c>
      <c r="P1432" t="s">
        <v>178</v>
      </c>
      <c r="Q1432" t="s">
        <v>172</v>
      </c>
      <c r="S1432">
        <v>32033281</v>
      </c>
      <c r="T1432" t="s">
        <v>226</v>
      </c>
      <c r="Y1432" t="str">
        <f>"01AS"</f>
        <v>01AS</v>
      </c>
      <c r="Z1432" t="s">
        <v>227</v>
      </c>
      <c r="AA1432" t="s">
        <v>320</v>
      </c>
      <c r="AB1432" t="s">
        <v>321</v>
      </c>
      <c r="AC1432" t="s">
        <v>1203</v>
      </c>
      <c r="AD1432" t="s">
        <v>185</v>
      </c>
      <c r="AM1432" t="s">
        <v>6516</v>
      </c>
      <c r="AS1432">
        <v>3.49</v>
      </c>
      <c r="AU1432" t="s">
        <v>235</v>
      </c>
      <c r="AV1432" t="s">
        <v>236</v>
      </c>
      <c r="AW1432" t="s">
        <v>264</v>
      </c>
      <c r="AX1432" t="s">
        <v>1354</v>
      </c>
      <c r="AY1432" t="s">
        <v>1755</v>
      </c>
      <c r="BM1432" t="s">
        <v>9599</v>
      </c>
      <c r="BN1432" t="s">
        <v>239</v>
      </c>
      <c r="BO1432" t="s">
        <v>9600</v>
      </c>
      <c r="BP1432" t="s">
        <v>241</v>
      </c>
      <c r="BQ1432" t="s">
        <v>195</v>
      </c>
      <c r="BS1432">
        <v>14627</v>
      </c>
      <c r="BZ1432" t="s">
        <v>242</v>
      </c>
      <c r="CB1432" t="s">
        <v>243</v>
      </c>
      <c r="CD1432" t="s">
        <v>195</v>
      </c>
      <c r="CF1432">
        <v>14642</v>
      </c>
      <c r="CG1432" t="s">
        <v>244</v>
      </c>
      <c r="CM1432" t="s">
        <v>9601</v>
      </c>
      <c r="CO1432" t="s">
        <v>9600</v>
      </c>
      <c r="CP1432" t="s">
        <v>9602</v>
      </c>
      <c r="CQ1432" t="s">
        <v>541</v>
      </c>
      <c r="CS1432" t="s">
        <v>9603</v>
      </c>
      <c r="CT1432" t="s">
        <v>244</v>
      </c>
      <c r="CU1432" t="s">
        <v>9604</v>
      </c>
      <c r="DM1432" t="s">
        <v>9605</v>
      </c>
      <c r="DP1432" t="s">
        <v>9602</v>
      </c>
      <c r="DQ1432" t="s">
        <v>849</v>
      </c>
      <c r="DS1432">
        <v>20854</v>
      </c>
      <c r="DT1432" t="s">
        <v>226</v>
      </c>
      <c r="DU1432">
        <v>3019832630</v>
      </c>
      <c r="DW1432">
        <v>3015803464</v>
      </c>
      <c r="DX1432" t="s">
        <v>9606</v>
      </c>
      <c r="DY1432" t="s">
        <v>1605</v>
      </c>
    </row>
    <row r="1433" spans="1:151" x14ac:dyDescent="0.2">
      <c r="A1433">
        <v>38524</v>
      </c>
      <c r="B1433" t="s">
        <v>1354</v>
      </c>
      <c r="C1433" t="s">
        <v>9595</v>
      </c>
      <c r="D1433" t="s">
        <v>9597</v>
      </c>
      <c r="E1433" t="s">
        <v>9598</v>
      </c>
      <c r="F1433" t="s">
        <v>171</v>
      </c>
      <c r="G1433" t="str">
        <f>"0"</f>
        <v>0</v>
      </c>
      <c r="H1433" s="1">
        <v>37691</v>
      </c>
      <c r="I1433" t="s">
        <v>173</v>
      </c>
      <c r="K1433" t="s">
        <v>9607</v>
      </c>
      <c r="L1433" t="s">
        <v>8145</v>
      </c>
      <c r="M1433" t="s">
        <v>224</v>
      </c>
      <c r="N1433">
        <v>2023</v>
      </c>
      <c r="O1433" t="s">
        <v>597</v>
      </c>
      <c r="P1433" t="s">
        <v>178</v>
      </c>
      <c r="Q1433" t="s">
        <v>172</v>
      </c>
      <c r="S1433">
        <v>32033281</v>
      </c>
      <c r="T1433" t="s">
        <v>226</v>
      </c>
      <c r="Y1433" t="str">
        <f>"01AS"</f>
        <v>01AS</v>
      </c>
      <c r="Z1433" t="s">
        <v>227</v>
      </c>
      <c r="AA1433" t="s">
        <v>320</v>
      </c>
      <c r="AB1433" t="s">
        <v>321</v>
      </c>
      <c r="AC1433" t="s">
        <v>1203</v>
      </c>
      <c r="AD1433" t="s">
        <v>185</v>
      </c>
      <c r="AM1433" t="s">
        <v>6516</v>
      </c>
      <c r="AS1433">
        <v>3.49</v>
      </c>
      <c r="AU1433" t="s">
        <v>235</v>
      </c>
      <c r="AV1433" t="s">
        <v>236</v>
      </c>
      <c r="AW1433" t="s">
        <v>264</v>
      </c>
      <c r="AX1433" t="s">
        <v>1354</v>
      </c>
      <c r="AY1433" t="s">
        <v>1755</v>
      </c>
      <c r="BM1433" t="s">
        <v>9599</v>
      </c>
      <c r="BN1433" t="s">
        <v>239</v>
      </c>
      <c r="BO1433" t="s">
        <v>9600</v>
      </c>
      <c r="BP1433" t="s">
        <v>241</v>
      </c>
      <c r="BQ1433" t="s">
        <v>195</v>
      </c>
      <c r="BS1433">
        <v>14627</v>
      </c>
      <c r="BZ1433" t="s">
        <v>242</v>
      </c>
      <c r="CB1433" t="s">
        <v>243</v>
      </c>
      <c r="CD1433" t="s">
        <v>195</v>
      </c>
      <c r="CF1433">
        <v>14642</v>
      </c>
      <c r="CG1433" t="s">
        <v>244</v>
      </c>
      <c r="CM1433" t="s">
        <v>9601</v>
      </c>
      <c r="CO1433" t="s">
        <v>9600</v>
      </c>
      <c r="CP1433" t="s">
        <v>9602</v>
      </c>
      <c r="CQ1433" t="s">
        <v>541</v>
      </c>
      <c r="CS1433" t="s">
        <v>9603</v>
      </c>
      <c r="CT1433" t="s">
        <v>244</v>
      </c>
      <c r="CU1433" t="s">
        <v>9604</v>
      </c>
      <c r="DM1433" t="s">
        <v>9605</v>
      </c>
      <c r="DP1433" t="s">
        <v>9602</v>
      </c>
      <c r="DQ1433" t="s">
        <v>849</v>
      </c>
      <c r="DS1433">
        <v>20854</v>
      </c>
      <c r="DT1433" t="s">
        <v>226</v>
      </c>
      <c r="DU1433">
        <v>3019832630</v>
      </c>
      <c r="DW1433">
        <v>3015803464</v>
      </c>
      <c r="DX1433" t="s">
        <v>9606</v>
      </c>
      <c r="DY1433" t="s">
        <v>1605</v>
      </c>
    </row>
    <row r="1434" spans="1:151" x14ac:dyDescent="0.2">
      <c r="A1434">
        <v>43745</v>
      </c>
      <c r="B1434" t="s">
        <v>8672</v>
      </c>
      <c r="C1434" t="s">
        <v>9595</v>
      </c>
      <c r="D1434" t="s">
        <v>9608</v>
      </c>
      <c r="E1434" t="s">
        <v>9609</v>
      </c>
      <c r="F1434" t="s">
        <v>171</v>
      </c>
      <c r="G1434" t="str">
        <f>"0"</f>
        <v>0</v>
      </c>
      <c r="H1434" s="1">
        <v>38040</v>
      </c>
      <c r="I1434" t="s">
        <v>221</v>
      </c>
      <c r="K1434" t="s">
        <v>1001</v>
      </c>
      <c r="L1434" t="s">
        <v>1002</v>
      </c>
      <c r="M1434" t="s">
        <v>224</v>
      </c>
      <c r="N1434">
        <v>2024</v>
      </c>
      <c r="O1434" t="s">
        <v>225</v>
      </c>
      <c r="P1434" t="s">
        <v>178</v>
      </c>
      <c r="Q1434" t="s">
        <v>172</v>
      </c>
      <c r="S1434">
        <v>32314731</v>
      </c>
      <c r="T1434" t="s">
        <v>226</v>
      </c>
      <c r="Y1434" t="str">
        <f>"01AS"</f>
        <v>01AS</v>
      </c>
      <c r="Z1434" t="s">
        <v>499</v>
      </c>
      <c r="AA1434" t="s">
        <v>320</v>
      </c>
      <c r="AB1434" t="s">
        <v>321</v>
      </c>
      <c r="AC1434" t="s">
        <v>5962</v>
      </c>
      <c r="AD1434" t="s">
        <v>185</v>
      </c>
      <c r="AF1434" t="s">
        <v>426</v>
      </c>
      <c r="AG1434" t="s">
        <v>729</v>
      </c>
      <c r="AJ1434" t="s">
        <v>4356</v>
      </c>
      <c r="AK1434" t="s">
        <v>185</v>
      </c>
      <c r="AS1434">
        <v>4</v>
      </c>
      <c r="AU1434" t="s">
        <v>472</v>
      </c>
      <c r="AV1434" t="s">
        <v>473</v>
      </c>
      <c r="AW1434" t="s">
        <v>264</v>
      </c>
      <c r="BM1434" t="s">
        <v>9610</v>
      </c>
      <c r="BN1434" t="s">
        <v>239</v>
      </c>
      <c r="BO1434" t="s">
        <v>9611</v>
      </c>
      <c r="BP1434" t="s">
        <v>241</v>
      </c>
      <c r="BQ1434" t="s">
        <v>195</v>
      </c>
      <c r="BS1434">
        <v>14627</v>
      </c>
      <c r="BZ1434" t="s">
        <v>242</v>
      </c>
      <c r="CB1434" t="s">
        <v>243</v>
      </c>
      <c r="CD1434" t="s">
        <v>195</v>
      </c>
      <c r="CF1434">
        <v>14642</v>
      </c>
      <c r="CG1434" t="s">
        <v>244</v>
      </c>
      <c r="CM1434" t="s">
        <v>9612</v>
      </c>
      <c r="CO1434" t="s">
        <v>9611</v>
      </c>
      <c r="CP1434" t="s">
        <v>9613</v>
      </c>
      <c r="CQ1434" t="s">
        <v>4463</v>
      </c>
      <c r="CS1434" t="str">
        <f>"06423-1558"</f>
        <v>06423-1558</v>
      </c>
      <c r="CT1434" t="s">
        <v>244</v>
      </c>
      <c r="CU1434" t="s">
        <v>9614</v>
      </c>
    </row>
    <row r="1435" spans="1:151" x14ac:dyDescent="0.2">
      <c r="A1435">
        <v>24893</v>
      </c>
      <c r="B1435" t="s">
        <v>6490</v>
      </c>
      <c r="C1435" t="s">
        <v>9615</v>
      </c>
      <c r="E1435" t="s">
        <v>9616</v>
      </c>
      <c r="F1435" t="s">
        <v>171</v>
      </c>
      <c r="K1435" t="s">
        <v>1372</v>
      </c>
      <c r="L1435" t="s">
        <v>1373</v>
      </c>
      <c r="M1435" t="s">
        <v>176</v>
      </c>
      <c r="N1435">
        <v>2017</v>
      </c>
      <c r="O1435" t="s">
        <v>177</v>
      </c>
      <c r="P1435" t="s">
        <v>178</v>
      </c>
      <c r="Q1435" t="s">
        <v>172</v>
      </c>
    </row>
    <row r="1436" spans="1:151" x14ac:dyDescent="0.2">
      <c r="A1436">
        <v>25942</v>
      </c>
      <c r="B1436" t="s">
        <v>9617</v>
      </c>
      <c r="C1436" t="s">
        <v>9618</v>
      </c>
      <c r="E1436" t="s">
        <v>9619</v>
      </c>
      <c r="F1436" t="s">
        <v>171</v>
      </c>
      <c r="H1436" s="1">
        <v>34443</v>
      </c>
      <c r="I1436" t="s">
        <v>221</v>
      </c>
      <c r="K1436" t="s">
        <v>3708</v>
      </c>
      <c r="M1436" t="s">
        <v>306</v>
      </c>
      <c r="N1436">
        <v>2014</v>
      </c>
      <c r="O1436" t="s">
        <v>591</v>
      </c>
      <c r="P1436" t="s">
        <v>178</v>
      </c>
      <c r="Q1436" t="s">
        <v>172</v>
      </c>
      <c r="S1436">
        <v>27849224</v>
      </c>
      <c r="T1436" t="s">
        <v>196</v>
      </c>
      <c r="W1436" t="s">
        <v>9620</v>
      </c>
      <c r="X1436">
        <v>5852753333</v>
      </c>
      <c r="Y1436" t="s">
        <v>186</v>
      </c>
      <c r="Z1436" t="s">
        <v>282</v>
      </c>
      <c r="AA1436">
        <v>2016</v>
      </c>
      <c r="AB1436">
        <v>2016</v>
      </c>
      <c r="AC1436" t="s">
        <v>696</v>
      </c>
      <c r="AD1436" t="s">
        <v>185</v>
      </c>
      <c r="AE1436" t="s">
        <v>2230</v>
      </c>
      <c r="AS1436">
        <v>3.76</v>
      </c>
      <c r="AT1436" t="s">
        <v>188</v>
      </c>
      <c r="AU1436" t="s">
        <v>189</v>
      </c>
      <c r="AV1436" t="s">
        <v>190</v>
      </c>
      <c r="AW1436" t="s">
        <v>210</v>
      </c>
      <c r="BM1436" t="s">
        <v>9621</v>
      </c>
      <c r="BN1436" t="s">
        <v>487</v>
      </c>
      <c r="BP1436" t="s">
        <v>194</v>
      </c>
      <c r="BQ1436" t="s">
        <v>195</v>
      </c>
      <c r="BS1436">
        <v>14627</v>
      </c>
      <c r="BT1436" t="s">
        <v>196</v>
      </c>
      <c r="BU1436">
        <v>5852753333</v>
      </c>
      <c r="BZ1436" t="s">
        <v>9622</v>
      </c>
      <c r="CC1436" t="s">
        <v>9623</v>
      </c>
      <c r="CD1436" t="s">
        <v>214</v>
      </c>
      <c r="CF1436">
        <v>33178</v>
      </c>
      <c r="CG1436" t="s">
        <v>196</v>
      </c>
      <c r="CH1436">
        <v>3055932160</v>
      </c>
      <c r="CM1436" t="s">
        <v>9624</v>
      </c>
      <c r="CP1436" t="s">
        <v>194</v>
      </c>
      <c r="CQ1436" t="s">
        <v>195</v>
      </c>
      <c r="CS1436">
        <v>14627</v>
      </c>
      <c r="CT1436" t="s">
        <v>196</v>
      </c>
      <c r="CU1436">
        <v>3053350319</v>
      </c>
      <c r="EM1436" t="s">
        <v>9622</v>
      </c>
      <c r="EP1436" t="s">
        <v>9623</v>
      </c>
      <c r="EQ1436" t="s">
        <v>214</v>
      </c>
      <c r="ES1436">
        <v>33178</v>
      </c>
      <c r="ET1436" t="s">
        <v>196</v>
      </c>
      <c r="EU1436">
        <v>3055932160</v>
      </c>
    </row>
    <row r="1437" spans="1:151" x14ac:dyDescent="0.2">
      <c r="A1437">
        <v>33559</v>
      </c>
      <c r="B1437" t="s">
        <v>9625</v>
      </c>
      <c r="C1437" t="s">
        <v>9626</v>
      </c>
      <c r="D1437" t="s">
        <v>1562</v>
      </c>
      <c r="E1437" t="s">
        <v>9627</v>
      </c>
      <c r="F1437" t="s">
        <v>171</v>
      </c>
      <c r="G1437" t="str">
        <f>"0"</f>
        <v>0</v>
      </c>
      <c r="K1437" t="s">
        <v>453</v>
      </c>
      <c r="L1437" t="s">
        <v>454</v>
      </c>
      <c r="M1437" t="s">
        <v>205</v>
      </c>
      <c r="N1437">
        <v>2020</v>
      </c>
      <c r="O1437" t="s">
        <v>455</v>
      </c>
      <c r="P1437" t="s">
        <v>178</v>
      </c>
      <c r="Q1437" t="s">
        <v>172</v>
      </c>
      <c r="S1437">
        <v>29905096</v>
      </c>
      <c r="T1437" t="s">
        <v>196</v>
      </c>
      <c r="W1437" t="s">
        <v>9628</v>
      </c>
      <c r="X1437">
        <v>5033105388</v>
      </c>
      <c r="Y1437" t="s">
        <v>186</v>
      </c>
      <c r="Z1437" t="s">
        <v>282</v>
      </c>
      <c r="AA1437">
        <v>2020</v>
      </c>
      <c r="AB1437">
        <v>2020</v>
      </c>
      <c r="AC1437" t="s">
        <v>397</v>
      </c>
      <c r="AD1437" t="s">
        <v>172</v>
      </c>
      <c r="AS1437">
        <v>3.79</v>
      </c>
      <c r="AT1437" t="s">
        <v>188</v>
      </c>
      <c r="AU1437" t="s">
        <v>189</v>
      </c>
      <c r="AV1437" t="s">
        <v>190</v>
      </c>
      <c r="AW1437" t="s">
        <v>264</v>
      </c>
      <c r="BM1437" t="s">
        <v>9629</v>
      </c>
      <c r="BP1437" t="s">
        <v>9630</v>
      </c>
      <c r="BQ1437" t="s">
        <v>1433</v>
      </c>
      <c r="BS1437">
        <v>98642</v>
      </c>
      <c r="BT1437" t="s">
        <v>196</v>
      </c>
      <c r="BU1437">
        <v>3609533089</v>
      </c>
      <c r="BZ1437" t="s">
        <v>9629</v>
      </c>
      <c r="CC1437" t="s">
        <v>9630</v>
      </c>
      <c r="CD1437" t="s">
        <v>1433</v>
      </c>
      <c r="CF1437">
        <v>98642</v>
      </c>
      <c r="CG1437" t="s">
        <v>196</v>
      </c>
      <c r="CH1437">
        <v>5033510801</v>
      </c>
      <c r="CM1437" t="s">
        <v>702</v>
      </c>
      <c r="CN1437" t="s">
        <v>1434</v>
      </c>
      <c r="CP1437" t="s">
        <v>194</v>
      </c>
      <c r="CQ1437" t="s">
        <v>195</v>
      </c>
      <c r="CS1437">
        <v>14611</v>
      </c>
      <c r="CT1437" t="s">
        <v>196</v>
      </c>
      <c r="CU1437">
        <v>3609533089</v>
      </c>
      <c r="ED1437" t="s">
        <v>1433</v>
      </c>
      <c r="EG1437" t="s">
        <v>196</v>
      </c>
      <c r="EH1437">
        <v>5033510801</v>
      </c>
      <c r="EM1437" t="s">
        <v>9629</v>
      </c>
      <c r="EP1437" t="s">
        <v>9630</v>
      </c>
      <c r="EQ1437" t="s">
        <v>1433</v>
      </c>
      <c r="ES1437">
        <v>98642</v>
      </c>
      <c r="ET1437" t="s">
        <v>196</v>
      </c>
      <c r="EU1437">
        <v>5033510801</v>
      </c>
    </row>
    <row r="1438" spans="1:151" x14ac:dyDescent="0.2">
      <c r="A1438">
        <v>45404</v>
      </c>
      <c r="B1438" t="s">
        <v>592</v>
      </c>
      <c r="C1438" t="s">
        <v>9631</v>
      </c>
      <c r="D1438" t="s">
        <v>1436</v>
      </c>
      <c r="E1438" t="s">
        <v>9632</v>
      </c>
      <c r="F1438" t="s">
        <v>171</v>
      </c>
      <c r="G1438" t="str">
        <f>"0"</f>
        <v>0</v>
      </c>
      <c r="H1438" s="1">
        <v>38272</v>
      </c>
      <c r="I1438" t="s">
        <v>221</v>
      </c>
      <c r="K1438" t="s">
        <v>1304</v>
      </c>
      <c r="L1438" t="s">
        <v>633</v>
      </c>
      <c r="M1438" t="s">
        <v>224</v>
      </c>
      <c r="N1438">
        <v>2025</v>
      </c>
      <c r="O1438" t="s">
        <v>528</v>
      </c>
      <c r="P1438" t="s">
        <v>178</v>
      </c>
      <c r="Q1438" t="s">
        <v>172</v>
      </c>
      <c r="R1438" t="s">
        <v>510</v>
      </c>
      <c r="S1438">
        <v>32270815</v>
      </c>
      <c r="BM1438" t="s">
        <v>2837</v>
      </c>
    </row>
    <row r="1439" spans="1:151" x14ac:dyDescent="0.2">
      <c r="A1439">
        <v>26385</v>
      </c>
      <c r="B1439" t="s">
        <v>9633</v>
      </c>
      <c r="C1439" t="s">
        <v>9634</v>
      </c>
      <c r="D1439" t="s">
        <v>1154</v>
      </c>
      <c r="E1439" t="s">
        <v>9635</v>
      </c>
      <c r="F1439" t="s">
        <v>171</v>
      </c>
      <c r="G1439" t="s">
        <v>172</v>
      </c>
      <c r="H1439" s="1">
        <v>32210</v>
      </c>
      <c r="I1439" t="s">
        <v>173</v>
      </c>
      <c r="K1439" t="s">
        <v>1807</v>
      </c>
      <c r="L1439" t="s">
        <v>633</v>
      </c>
      <c r="M1439" t="s">
        <v>224</v>
      </c>
      <c r="N1439">
        <v>2018</v>
      </c>
      <c r="O1439" t="s">
        <v>354</v>
      </c>
      <c r="P1439" t="s">
        <v>178</v>
      </c>
      <c r="Q1439" t="s">
        <v>172</v>
      </c>
      <c r="S1439">
        <v>27264928</v>
      </c>
      <c r="T1439" t="s">
        <v>196</v>
      </c>
      <c r="W1439" t="s">
        <v>9636</v>
      </c>
      <c r="X1439">
        <v>3092297056</v>
      </c>
      <c r="Y1439" t="s">
        <v>802</v>
      </c>
      <c r="Z1439" t="s">
        <v>803</v>
      </c>
      <c r="AA1439" t="s">
        <v>615</v>
      </c>
      <c r="AB1439" t="s">
        <v>259</v>
      </c>
      <c r="AC1439" t="s">
        <v>9637</v>
      </c>
      <c r="AD1439" t="s">
        <v>185</v>
      </c>
      <c r="AS1439" t="str">
        <f>"0"</f>
        <v>0</v>
      </c>
      <c r="AT1439" t="s">
        <v>188</v>
      </c>
      <c r="AU1439" t="s">
        <v>189</v>
      </c>
      <c r="AV1439" t="s">
        <v>5930</v>
      </c>
      <c r="AW1439" t="s">
        <v>264</v>
      </c>
      <c r="BM1439" t="s">
        <v>9638</v>
      </c>
      <c r="BN1439" t="s">
        <v>9639</v>
      </c>
      <c r="BP1439" t="s">
        <v>194</v>
      </c>
      <c r="BQ1439" t="s">
        <v>195</v>
      </c>
      <c r="BS1439">
        <v>14605</v>
      </c>
      <c r="BT1439" t="s">
        <v>196</v>
      </c>
      <c r="BU1439">
        <v>2243054999</v>
      </c>
      <c r="BZ1439" t="s">
        <v>9640</v>
      </c>
      <c r="CC1439" t="s">
        <v>9641</v>
      </c>
      <c r="CD1439" t="s">
        <v>1648</v>
      </c>
      <c r="CF1439">
        <v>60047</v>
      </c>
      <c r="CG1439" t="s">
        <v>196</v>
      </c>
      <c r="CH1439">
        <v>2243054999</v>
      </c>
      <c r="CM1439" t="s">
        <v>9638</v>
      </c>
      <c r="CN1439" t="s">
        <v>9639</v>
      </c>
      <c r="CP1439" t="s">
        <v>194</v>
      </c>
      <c r="CQ1439" t="s">
        <v>195</v>
      </c>
      <c r="CS1439">
        <v>14605</v>
      </c>
      <c r="CT1439" t="s">
        <v>196</v>
      </c>
      <c r="CU1439">
        <v>2243054999</v>
      </c>
      <c r="ED1439" t="s">
        <v>1648</v>
      </c>
      <c r="EG1439" t="s">
        <v>196</v>
      </c>
      <c r="EH1439">
        <v>2243054999</v>
      </c>
      <c r="EM1439" t="s">
        <v>9640</v>
      </c>
      <c r="EP1439" t="s">
        <v>9641</v>
      </c>
      <c r="EQ1439" t="s">
        <v>1648</v>
      </c>
      <c r="ES1439">
        <v>60047</v>
      </c>
      <c r="ET1439" t="s">
        <v>196</v>
      </c>
      <c r="EU1439">
        <v>2243054999</v>
      </c>
    </row>
    <row r="1440" spans="1:151" x14ac:dyDescent="0.2">
      <c r="A1440">
        <v>45071</v>
      </c>
      <c r="B1440" t="s">
        <v>9642</v>
      </c>
      <c r="C1440" t="s">
        <v>9643</v>
      </c>
      <c r="D1440" t="s">
        <v>654</v>
      </c>
      <c r="E1440" t="s">
        <v>9644</v>
      </c>
      <c r="F1440" t="s">
        <v>171</v>
      </c>
      <c r="G1440" t="str">
        <f>"0"</f>
        <v>0</v>
      </c>
      <c r="H1440" s="1">
        <v>38093</v>
      </c>
      <c r="I1440" t="s">
        <v>221</v>
      </c>
      <c r="K1440" t="s">
        <v>1078</v>
      </c>
      <c r="L1440" t="s">
        <v>516</v>
      </c>
      <c r="M1440" t="s">
        <v>176</v>
      </c>
      <c r="N1440">
        <v>2025</v>
      </c>
      <c r="O1440" t="s">
        <v>677</v>
      </c>
      <c r="P1440" t="s">
        <v>178</v>
      </c>
      <c r="Q1440" t="s">
        <v>172</v>
      </c>
      <c r="R1440" t="s">
        <v>510</v>
      </c>
      <c r="S1440">
        <v>32272499</v>
      </c>
      <c r="BM1440" t="s">
        <v>3769</v>
      </c>
    </row>
    <row r="1441" spans="1:151" x14ac:dyDescent="0.2">
      <c r="A1441">
        <v>41671</v>
      </c>
      <c r="B1441" t="s">
        <v>9642</v>
      </c>
      <c r="C1441" t="s">
        <v>9643</v>
      </c>
      <c r="D1441" t="s">
        <v>654</v>
      </c>
      <c r="E1441" t="s">
        <v>9644</v>
      </c>
      <c r="F1441" t="s">
        <v>171</v>
      </c>
      <c r="G1441" t="str">
        <f>"0"</f>
        <v>0</v>
      </c>
      <c r="H1441" s="1">
        <v>38093</v>
      </c>
      <c r="I1441" t="s">
        <v>221</v>
      </c>
      <c r="K1441" t="s">
        <v>1866</v>
      </c>
      <c r="L1441" t="s">
        <v>1867</v>
      </c>
      <c r="M1441" t="s">
        <v>255</v>
      </c>
      <c r="N1441" t="s">
        <v>256</v>
      </c>
      <c r="O1441" t="s">
        <v>257</v>
      </c>
      <c r="P1441" t="s">
        <v>178</v>
      </c>
      <c r="Q1441" t="s">
        <v>172</v>
      </c>
      <c r="R1441" t="s">
        <v>510</v>
      </c>
      <c r="S1441">
        <v>32272499</v>
      </c>
      <c r="BM1441" t="s">
        <v>3769</v>
      </c>
    </row>
    <row r="1442" spans="1:151" x14ac:dyDescent="0.2">
      <c r="A1442">
        <v>41424</v>
      </c>
      <c r="B1442" t="s">
        <v>3881</v>
      </c>
      <c r="C1442" t="s">
        <v>9645</v>
      </c>
      <c r="D1442" t="s">
        <v>2946</v>
      </c>
      <c r="E1442" t="s">
        <v>9646</v>
      </c>
      <c r="F1442" t="s">
        <v>171</v>
      </c>
      <c r="G1442" t="str">
        <f>"0"</f>
        <v>0</v>
      </c>
      <c r="H1442" s="1">
        <v>37738</v>
      </c>
      <c r="I1442" t="s">
        <v>221</v>
      </c>
      <c r="K1442" t="s">
        <v>2212</v>
      </c>
      <c r="L1442" t="s">
        <v>2172</v>
      </c>
      <c r="M1442" t="s">
        <v>306</v>
      </c>
      <c r="N1442">
        <v>2024</v>
      </c>
      <c r="O1442" t="s">
        <v>710</v>
      </c>
      <c r="P1442" t="s">
        <v>178</v>
      </c>
      <c r="Q1442" t="s">
        <v>172</v>
      </c>
      <c r="S1442">
        <v>32138160</v>
      </c>
      <c r="T1442" t="s">
        <v>226</v>
      </c>
      <c r="Y1442" t="str">
        <f>"01AS"</f>
        <v>01AS</v>
      </c>
      <c r="Z1442" t="s">
        <v>499</v>
      </c>
      <c r="AA1442" t="s">
        <v>320</v>
      </c>
      <c r="AB1442" t="s">
        <v>321</v>
      </c>
      <c r="AC1442" t="s">
        <v>5592</v>
      </c>
      <c r="AD1442" t="s">
        <v>185</v>
      </c>
      <c r="AF1442" t="s">
        <v>426</v>
      </c>
      <c r="AG1442" t="s">
        <v>729</v>
      </c>
      <c r="AJ1442" t="s">
        <v>656</v>
      </c>
      <c r="AK1442" t="s">
        <v>185</v>
      </c>
      <c r="AS1442">
        <v>3.22</v>
      </c>
      <c r="AU1442" t="s">
        <v>235</v>
      </c>
      <c r="AV1442" t="s">
        <v>236</v>
      </c>
      <c r="AW1442" t="s">
        <v>264</v>
      </c>
      <c r="BM1442" t="s">
        <v>9647</v>
      </c>
      <c r="BN1442" t="s">
        <v>239</v>
      </c>
      <c r="BO1442" t="s">
        <v>9648</v>
      </c>
      <c r="BP1442" t="s">
        <v>241</v>
      </c>
      <c r="BQ1442" t="s">
        <v>195</v>
      </c>
      <c r="BS1442">
        <v>14627</v>
      </c>
      <c r="BZ1442" t="s">
        <v>242</v>
      </c>
      <c r="CB1442" t="s">
        <v>243</v>
      </c>
      <c r="CD1442" t="s">
        <v>195</v>
      </c>
      <c r="CF1442">
        <v>14642</v>
      </c>
      <c r="CG1442" t="s">
        <v>244</v>
      </c>
      <c r="CM1442" t="s">
        <v>9649</v>
      </c>
      <c r="CO1442" t="s">
        <v>9648</v>
      </c>
      <c r="CP1442" t="s">
        <v>9650</v>
      </c>
      <c r="CQ1442" t="s">
        <v>735</v>
      </c>
      <c r="CS1442" t="s">
        <v>9651</v>
      </c>
      <c r="CT1442" t="s">
        <v>244</v>
      </c>
      <c r="CU1442" t="s">
        <v>9652</v>
      </c>
    </row>
    <row r="1443" spans="1:151" x14ac:dyDescent="0.2">
      <c r="A1443">
        <v>23827</v>
      </c>
      <c r="B1443" t="s">
        <v>9653</v>
      </c>
      <c r="C1443" t="s">
        <v>9654</v>
      </c>
      <c r="D1443" t="s">
        <v>1436</v>
      </c>
      <c r="E1443" t="s">
        <v>9655</v>
      </c>
      <c r="F1443" t="s">
        <v>171</v>
      </c>
      <c r="G1443" t="s">
        <v>172</v>
      </c>
      <c r="H1443" s="1">
        <v>35000</v>
      </c>
      <c r="I1443" t="s">
        <v>221</v>
      </c>
      <c r="K1443" t="s">
        <v>798</v>
      </c>
      <c r="L1443" t="s">
        <v>799</v>
      </c>
      <c r="M1443" t="s">
        <v>224</v>
      </c>
      <c r="N1443">
        <v>2017</v>
      </c>
      <c r="O1443" t="s">
        <v>441</v>
      </c>
      <c r="P1443" t="s">
        <v>178</v>
      </c>
      <c r="Q1443" t="s">
        <v>172</v>
      </c>
      <c r="S1443">
        <v>28325628</v>
      </c>
      <c r="T1443" t="s">
        <v>196</v>
      </c>
      <c r="W1443" t="s">
        <v>9656</v>
      </c>
      <c r="X1443">
        <v>7604921893</v>
      </c>
      <c r="Y1443" t="s">
        <v>802</v>
      </c>
      <c r="Z1443" t="s">
        <v>1583</v>
      </c>
      <c r="AA1443">
        <v>2017</v>
      </c>
      <c r="AB1443">
        <v>2017</v>
      </c>
      <c r="AC1443" t="s">
        <v>1584</v>
      </c>
      <c r="AD1443" t="s">
        <v>185</v>
      </c>
      <c r="AM1443" t="s">
        <v>1585</v>
      </c>
      <c r="AS1443">
        <v>3.92</v>
      </c>
      <c r="AT1443" t="s">
        <v>188</v>
      </c>
      <c r="AU1443" t="s">
        <v>189</v>
      </c>
      <c r="AV1443" t="s">
        <v>190</v>
      </c>
      <c r="AW1443" t="s">
        <v>264</v>
      </c>
      <c r="BM1443" t="s">
        <v>9657</v>
      </c>
      <c r="BN1443" t="s">
        <v>806</v>
      </c>
      <c r="BP1443" t="s">
        <v>194</v>
      </c>
      <c r="BQ1443" t="s">
        <v>195</v>
      </c>
      <c r="BS1443">
        <v>14604</v>
      </c>
      <c r="BT1443" t="s">
        <v>196</v>
      </c>
      <c r="BU1443">
        <v>7604022246</v>
      </c>
      <c r="BZ1443" t="s">
        <v>9658</v>
      </c>
      <c r="CC1443" t="s">
        <v>9659</v>
      </c>
      <c r="CD1443" t="s">
        <v>461</v>
      </c>
      <c r="CF1443">
        <v>92007</v>
      </c>
      <c r="CG1443" t="s">
        <v>196</v>
      </c>
      <c r="CH1443">
        <v>7604368873</v>
      </c>
      <c r="CM1443" t="s">
        <v>9657</v>
      </c>
      <c r="CN1443" t="s">
        <v>806</v>
      </c>
      <c r="CP1443" t="s">
        <v>194</v>
      </c>
      <c r="CQ1443" t="s">
        <v>195</v>
      </c>
      <c r="CS1443">
        <v>14604</v>
      </c>
      <c r="CT1443" t="s">
        <v>196</v>
      </c>
      <c r="CU1443">
        <v>7604022246</v>
      </c>
      <c r="EM1443" t="s">
        <v>9658</v>
      </c>
      <c r="EP1443" t="s">
        <v>9659</v>
      </c>
      <c r="EQ1443" t="s">
        <v>461</v>
      </c>
      <c r="ES1443">
        <v>92007</v>
      </c>
      <c r="ET1443" t="s">
        <v>196</v>
      </c>
      <c r="EU1443">
        <v>7604368873</v>
      </c>
    </row>
    <row r="1444" spans="1:151" x14ac:dyDescent="0.2">
      <c r="A1444">
        <v>23844</v>
      </c>
      <c r="B1444" t="s">
        <v>9653</v>
      </c>
      <c r="C1444" t="s">
        <v>9654</v>
      </c>
      <c r="D1444" t="s">
        <v>1436</v>
      </c>
      <c r="E1444" t="s">
        <v>9655</v>
      </c>
      <c r="F1444" t="s">
        <v>171</v>
      </c>
      <c r="G1444" t="s">
        <v>172</v>
      </c>
      <c r="H1444" s="1">
        <v>35000</v>
      </c>
      <c r="I1444" t="s">
        <v>221</v>
      </c>
      <c r="K1444" t="s">
        <v>798</v>
      </c>
      <c r="L1444" t="s">
        <v>799</v>
      </c>
      <c r="M1444" t="s">
        <v>224</v>
      </c>
      <c r="N1444">
        <v>2017</v>
      </c>
      <c r="O1444" t="s">
        <v>441</v>
      </c>
      <c r="P1444" t="s">
        <v>178</v>
      </c>
      <c r="Q1444" t="s">
        <v>172</v>
      </c>
      <c r="S1444">
        <v>28325628</v>
      </c>
      <c r="T1444" t="s">
        <v>196</v>
      </c>
      <c r="W1444" t="s">
        <v>9656</v>
      </c>
      <c r="X1444">
        <v>7604921893</v>
      </c>
      <c r="Y1444" t="s">
        <v>802</v>
      </c>
      <c r="Z1444" t="s">
        <v>1583</v>
      </c>
      <c r="AA1444">
        <v>2017</v>
      </c>
      <c r="AB1444">
        <v>2017</v>
      </c>
      <c r="AC1444" t="s">
        <v>1584</v>
      </c>
      <c r="AD1444" t="s">
        <v>185</v>
      </c>
      <c r="AM1444" t="s">
        <v>1585</v>
      </c>
      <c r="AS1444">
        <v>3.92</v>
      </c>
      <c r="AT1444" t="s">
        <v>188</v>
      </c>
      <c r="AU1444" t="s">
        <v>189</v>
      </c>
      <c r="AV1444" t="s">
        <v>190</v>
      </c>
      <c r="AW1444" t="s">
        <v>264</v>
      </c>
      <c r="BM1444" t="s">
        <v>9657</v>
      </c>
      <c r="BN1444" t="s">
        <v>806</v>
      </c>
      <c r="BP1444" t="s">
        <v>194</v>
      </c>
      <c r="BQ1444" t="s">
        <v>195</v>
      </c>
      <c r="BS1444">
        <v>14604</v>
      </c>
      <c r="BT1444" t="s">
        <v>196</v>
      </c>
      <c r="BU1444">
        <v>7604022246</v>
      </c>
      <c r="BZ1444" t="s">
        <v>9658</v>
      </c>
      <c r="CC1444" t="s">
        <v>9659</v>
      </c>
      <c r="CD1444" t="s">
        <v>461</v>
      </c>
      <c r="CF1444">
        <v>92007</v>
      </c>
      <c r="CG1444" t="s">
        <v>196</v>
      </c>
      <c r="CH1444">
        <v>7604368873</v>
      </c>
      <c r="CM1444" t="s">
        <v>9657</v>
      </c>
      <c r="CN1444" t="s">
        <v>806</v>
      </c>
      <c r="CP1444" t="s">
        <v>194</v>
      </c>
      <c r="CQ1444" t="s">
        <v>195</v>
      </c>
      <c r="CS1444">
        <v>14604</v>
      </c>
      <c r="CT1444" t="s">
        <v>196</v>
      </c>
      <c r="CU1444">
        <v>7604022246</v>
      </c>
      <c r="EM1444" t="s">
        <v>9658</v>
      </c>
      <c r="EP1444" t="s">
        <v>9659</v>
      </c>
      <c r="EQ1444" t="s">
        <v>461</v>
      </c>
      <c r="ES1444">
        <v>92007</v>
      </c>
      <c r="ET1444" t="s">
        <v>196</v>
      </c>
      <c r="EU1444">
        <v>7604368873</v>
      </c>
    </row>
    <row r="1445" spans="1:151" x14ac:dyDescent="0.2">
      <c r="A1445">
        <v>25870</v>
      </c>
      <c r="B1445" t="s">
        <v>3282</v>
      </c>
      <c r="C1445" t="s">
        <v>9660</v>
      </c>
      <c r="E1445" t="s">
        <v>9661</v>
      </c>
      <c r="F1445" t="s">
        <v>171</v>
      </c>
      <c r="K1445" t="s">
        <v>943</v>
      </c>
      <c r="L1445" t="s">
        <v>318</v>
      </c>
      <c r="M1445" t="s">
        <v>306</v>
      </c>
      <c r="N1445">
        <v>2014</v>
      </c>
      <c r="O1445" t="s">
        <v>591</v>
      </c>
      <c r="P1445" t="s">
        <v>178</v>
      </c>
      <c r="Q1445" t="s">
        <v>172</v>
      </c>
    </row>
    <row r="1446" spans="1:151" x14ac:dyDescent="0.2">
      <c r="A1446">
        <v>25888</v>
      </c>
      <c r="B1446" t="s">
        <v>9662</v>
      </c>
      <c r="C1446" t="s">
        <v>9660</v>
      </c>
      <c r="E1446" t="s">
        <v>9663</v>
      </c>
      <c r="F1446" t="s">
        <v>171</v>
      </c>
      <c r="K1446" t="s">
        <v>1642</v>
      </c>
      <c r="M1446" t="s">
        <v>306</v>
      </c>
      <c r="N1446">
        <v>2014</v>
      </c>
      <c r="O1446" t="s">
        <v>591</v>
      </c>
      <c r="P1446" t="s">
        <v>178</v>
      </c>
      <c r="Q1446" t="s">
        <v>172</v>
      </c>
    </row>
    <row r="1447" spans="1:151" x14ac:dyDescent="0.2">
      <c r="A1447">
        <v>41948</v>
      </c>
      <c r="B1447" t="s">
        <v>7961</v>
      </c>
      <c r="C1447" t="s">
        <v>9660</v>
      </c>
      <c r="D1447" t="s">
        <v>4401</v>
      </c>
      <c r="E1447" t="s">
        <v>9664</v>
      </c>
      <c r="F1447" t="s">
        <v>171</v>
      </c>
      <c r="G1447" t="str">
        <f>"0"</f>
        <v>0</v>
      </c>
      <c r="H1447" s="1">
        <v>36349</v>
      </c>
      <c r="I1447" t="s">
        <v>221</v>
      </c>
      <c r="K1447" t="s">
        <v>769</v>
      </c>
      <c r="L1447" t="s">
        <v>2488</v>
      </c>
      <c r="M1447" t="s">
        <v>176</v>
      </c>
      <c r="N1447">
        <v>2024</v>
      </c>
      <c r="O1447" t="s">
        <v>319</v>
      </c>
      <c r="P1447" t="s">
        <v>178</v>
      </c>
      <c r="Q1447" t="s">
        <v>172</v>
      </c>
      <c r="S1447">
        <v>32638073</v>
      </c>
      <c r="T1447" t="s">
        <v>226</v>
      </c>
      <c r="Y1447" t="str">
        <f>"02SBS"</f>
        <v>02SBS</v>
      </c>
      <c r="Z1447" t="s">
        <v>258</v>
      </c>
      <c r="AA1447" t="s">
        <v>259</v>
      </c>
      <c r="AB1447" t="s">
        <v>260</v>
      </c>
      <c r="AC1447" t="s">
        <v>2778</v>
      </c>
      <c r="AD1447" t="s">
        <v>185</v>
      </c>
      <c r="AS1447">
        <v>3.09</v>
      </c>
      <c r="AU1447" t="s">
        <v>235</v>
      </c>
      <c r="AV1447" t="s">
        <v>236</v>
      </c>
      <c r="AW1447" t="s">
        <v>264</v>
      </c>
      <c r="BO1447" t="s">
        <v>9665</v>
      </c>
      <c r="BQ1447" t="s">
        <v>195</v>
      </c>
      <c r="BZ1447" t="s">
        <v>242</v>
      </c>
      <c r="CB1447" t="s">
        <v>243</v>
      </c>
      <c r="CD1447" t="s">
        <v>195</v>
      </c>
      <c r="CF1447">
        <v>14642</v>
      </c>
      <c r="CG1447" t="s">
        <v>244</v>
      </c>
      <c r="CM1447" t="s">
        <v>9666</v>
      </c>
      <c r="CO1447" t="s">
        <v>9665</v>
      </c>
      <c r="CP1447" t="s">
        <v>9667</v>
      </c>
      <c r="CQ1447" t="s">
        <v>2079</v>
      </c>
      <c r="CS1447">
        <v>60647</v>
      </c>
      <c r="CT1447" t="s">
        <v>244</v>
      </c>
      <c r="CU1447" t="s">
        <v>9668</v>
      </c>
    </row>
    <row r="1448" spans="1:151" x14ac:dyDescent="0.2">
      <c r="A1448">
        <v>24897</v>
      </c>
      <c r="B1448" t="s">
        <v>8488</v>
      </c>
      <c r="C1448" t="s">
        <v>9669</v>
      </c>
      <c r="E1448" t="s">
        <v>9670</v>
      </c>
      <c r="F1448" t="s">
        <v>171</v>
      </c>
      <c r="K1448" t="s">
        <v>1372</v>
      </c>
      <c r="L1448" t="s">
        <v>1373</v>
      </c>
      <c r="M1448" t="s">
        <v>176</v>
      </c>
      <c r="N1448">
        <v>2017</v>
      </c>
      <c r="O1448" t="s">
        <v>177</v>
      </c>
      <c r="P1448" t="s">
        <v>178</v>
      </c>
      <c r="Q1448" t="s">
        <v>172</v>
      </c>
    </row>
    <row r="1449" spans="1:151" x14ac:dyDescent="0.2">
      <c r="A1449">
        <v>13046</v>
      </c>
      <c r="B1449" t="s">
        <v>1174</v>
      </c>
      <c r="C1449" t="s">
        <v>9671</v>
      </c>
      <c r="D1449" t="s">
        <v>2416</v>
      </c>
      <c r="E1449" t="s">
        <v>9672</v>
      </c>
      <c r="F1449" t="s">
        <v>171</v>
      </c>
      <c r="G1449" t="s">
        <v>172</v>
      </c>
      <c r="H1449" s="1">
        <v>34679</v>
      </c>
      <c r="I1449" t="s">
        <v>221</v>
      </c>
      <c r="K1449" t="s">
        <v>1106</v>
      </c>
      <c r="L1449" t="s">
        <v>1107</v>
      </c>
      <c r="M1449" t="s">
        <v>176</v>
      </c>
      <c r="N1449">
        <v>2016</v>
      </c>
      <c r="O1449" t="s">
        <v>634</v>
      </c>
      <c r="P1449" t="s">
        <v>178</v>
      </c>
      <c r="Q1449" t="s">
        <v>172</v>
      </c>
      <c r="S1449">
        <v>28223375</v>
      </c>
      <c r="T1449" t="s">
        <v>196</v>
      </c>
      <c r="W1449" t="s">
        <v>9673</v>
      </c>
      <c r="X1449">
        <v>2624921357</v>
      </c>
      <c r="Y1449" t="s">
        <v>186</v>
      </c>
      <c r="Z1449" t="s">
        <v>282</v>
      </c>
      <c r="AA1449">
        <v>2017</v>
      </c>
      <c r="AB1449">
        <v>2017</v>
      </c>
      <c r="AC1449" t="s">
        <v>396</v>
      </c>
      <c r="AD1449" t="s">
        <v>185</v>
      </c>
      <c r="AE1449" t="s">
        <v>3267</v>
      </c>
      <c r="AM1449" t="s">
        <v>2261</v>
      </c>
      <c r="AS1449">
        <v>3.87</v>
      </c>
      <c r="AT1449" t="s">
        <v>188</v>
      </c>
      <c r="AU1449" t="s">
        <v>189</v>
      </c>
      <c r="AV1449" t="s">
        <v>190</v>
      </c>
      <c r="AW1449" t="s">
        <v>264</v>
      </c>
      <c r="BM1449" t="s">
        <v>9674</v>
      </c>
      <c r="BN1449" t="s">
        <v>193</v>
      </c>
      <c r="BP1449" t="s">
        <v>194</v>
      </c>
      <c r="BQ1449" t="s">
        <v>195</v>
      </c>
      <c r="BS1449">
        <v>14627</v>
      </c>
      <c r="BT1449" t="s">
        <v>196</v>
      </c>
      <c r="BU1449">
        <v>2628221234</v>
      </c>
      <c r="BZ1449" t="s">
        <v>9675</v>
      </c>
      <c r="CC1449" t="s">
        <v>9676</v>
      </c>
      <c r="CD1449" t="s">
        <v>3224</v>
      </c>
      <c r="CF1449">
        <v>53149</v>
      </c>
      <c r="CG1449" t="s">
        <v>196</v>
      </c>
      <c r="CH1449">
        <v>2623637087</v>
      </c>
      <c r="CM1449" t="s">
        <v>9677</v>
      </c>
      <c r="CN1449" t="s">
        <v>193</v>
      </c>
      <c r="CP1449" t="s">
        <v>194</v>
      </c>
      <c r="CQ1449" t="s">
        <v>195</v>
      </c>
      <c r="CS1449">
        <v>14627</v>
      </c>
      <c r="CT1449" t="s">
        <v>196</v>
      </c>
      <c r="CU1449">
        <v>2628221234</v>
      </c>
      <c r="EM1449" t="s">
        <v>9675</v>
      </c>
      <c r="EP1449" t="s">
        <v>9676</v>
      </c>
      <c r="EQ1449" t="s">
        <v>3224</v>
      </c>
      <c r="ES1449">
        <v>53149</v>
      </c>
      <c r="ET1449" t="s">
        <v>196</v>
      </c>
      <c r="EU1449">
        <v>2623637087</v>
      </c>
    </row>
    <row r="1450" spans="1:151" x14ac:dyDescent="0.2">
      <c r="A1450">
        <v>36693</v>
      </c>
      <c r="B1450" t="s">
        <v>9678</v>
      </c>
      <c r="C1450" t="s">
        <v>9679</v>
      </c>
      <c r="E1450" t="s">
        <v>9680</v>
      </c>
      <c r="F1450" t="s">
        <v>171</v>
      </c>
      <c r="G1450" t="str">
        <f>"0"</f>
        <v>0</v>
      </c>
      <c r="H1450" s="1">
        <v>36699</v>
      </c>
      <c r="I1450" t="s">
        <v>221</v>
      </c>
      <c r="K1450" t="s">
        <v>2724</v>
      </c>
      <c r="L1450" t="s">
        <v>820</v>
      </c>
      <c r="M1450" t="s">
        <v>176</v>
      </c>
      <c r="N1450">
        <v>2022</v>
      </c>
      <c r="O1450" t="s">
        <v>555</v>
      </c>
      <c r="P1450" t="s">
        <v>178</v>
      </c>
      <c r="Q1450" t="s">
        <v>172</v>
      </c>
      <c r="S1450">
        <v>31526074</v>
      </c>
      <c r="T1450" t="s">
        <v>226</v>
      </c>
      <c r="Y1450" t="str">
        <f>"01AS"</f>
        <v>01AS</v>
      </c>
      <c r="Z1450" t="s">
        <v>499</v>
      </c>
      <c r="AA1450" t="s">
        <v>321</v>
      </c>
      <c r="AC1450" t="s">
        <v>9681</v>
      </c>
      <c r="AD1450" t="s">
        <v>185</v>
      </c>
      <c r="AS1450">
        <v>3.61</v>
      </c>
      <c r="AU1450" t="s">
        <v>3009</v>
      </c>
      <c r="AV1450" t="s">
        <v>236</v>
      </c>
      <c r="AW1450" t="s">
        <v>264</v>
      </c>
      <c r="BF1450" t="s">
        <v>474</v>
      </c>
      <c r="BM1450" t="s">
        <v>9682</v>
      </c>
      <c r="BN1450" t="s">
        <v>239</v>
      </c>
      <c r="BO1450" t="s">
        <v>9683</v>
      </c>
      <c r="BP1450" t="s">
        <v>241</v>
      </c>
      <c r="BQ1450" t="s">
        <v>195</v>
      </c>
      <c r="BS1450">
        <v>14627</v>
      </c>
      <c r="CD1450" t="s">
        <v>195</v>
      </c>
      <c r="CM1450" t="s">
        <v>9684</v>
      </c>
      <c r="CO1450" t="s">
        <v>9683</v>
      </c>
      <c r="CP1450" t="s">
        <v>9685</v>
      </c>
      <c r="CQ1450" t="s">
        <v>2981</v>
      </c>
      <c r="CS1450" t="s">
        <v>9686</v>
      </c>
      <c r="CT1450" t="s">
        <v>244</v>
      </c>
      <c r="CU1450" t="s">
        <v>9687</v>
      </c>
      <c r="DM1450" t="s">
        <v>9684</v>
      </c>
      <c r="DP1450" t="s">
        <v>9685</v>
      </c>
      <c r="DQ1450" t="s">
        <v>1424</v>
      </c>
      <c r="DS1450">
        <v>83702</v>
      </c>
      <c r="DT1450" t="s">
        <v>226</v>
      </c>
      <c r="DU1450">
        <v>2088693223</v>
      </c>
      <c r="DX1450" t="s">
        <v>9688</v>
      </c>
      <c r="DY1450" t="s">
        <v>1965</v>
      </c>
    </row>
    <row r="1451" spans="1:151" x14ac:dyDescent="0.2">
      <c r="A1451">
        <v>33560</v>
      </c>
      <c r="B1451" t="s">
        <v>9678</v>
      </c>
      <c r="C1451" t="s">
        <v>9679</v>
      </c>
      <c r="E1451" t="s">
        <v>9680</v>
      </c>
      <c r="F1451" t="s">
        <v>171</v>
      </c>
      <c r="G1451" t="str">
        <f>"0"</f>
        <v>0</v>
      </c>
      <c r="H1451" s="1">
        <v>36699</v>
      </c>
      <c r="I1451" t="s">
        <v>221</v>
      </c>
      <c r="K1451" t="s">
        <v>453</v>
      </c>
      <c r="L1451" t="s">
        <v>454</v>
      </c>
      <c r="M1451" t="s">
        <v>205</v>
      </c>
      <c r="N1451">
        <v>2020</v>
      </c>
      <c r="O1451" t="s">
        <v>455</v>
      </c>
      <c r="P1451" t="s">
        <v>178</v>
      </c>
      <c r="Q1451" t="s">
        <v>172</v>
      </c>
      <c r="S1451">
        <v>31526074</v>
      </c>
      <c r="T1451" t="s">
        <v>226</v>
      </c>
      <c r="Y1451" t="str">
        <f>"01AS"</f>
        <v>01AS</v>
      </c>
      <c r="Z1451" t="s">
        <v>499</v>
      </c>
      <c r="AA1451" t="s">
        <v>321</v>
      </c>
      <c r="AC1451" t="s">
        <v>9681</v>
      </c>
      <c r="AD1451" t="s">
        <v>185</v>
      </c>
      <c r="AS1451">
        <v>3.61</v>
      </c>
      <c r="AU1451" t="s">
        <v>3009</v>
      </c>
      <c r="AV1451" t="s">
        <v>236</v>
      </c>
      <c r="AW1451" t="s">
        <v>264</v>
      </c>
      <c r="BF1451" t="s">
        <v>474</v>
      </c>
      <c r="BM1451" t="s">
        <v>9682</v>
      </c>
      <c r="BN1451" t="s">
        <v>239</v>
      </c>
      <c r="BO1451" t="s">
        <v>9683</v>
      </c>
      <c r="BP1451" t="s">
        <v>241</v>
      </c>
      <c r="BQ1451" t="s">
        <v>195</v>
      </c>
      <c r="BS1451">
        <v>14627</v>
      </c>
      <c r="CD1451" t="s">
        <v>195</v>
      </c>
      <c r="CM1451" t="s">
        <v>9684</v>
      </c>
      <c r="CO1451" t="s">
        <v>9683</v>
      </c>
      <c r="CP1451" t="s">
        <v>9685</v>
      </c>
      <c r="CQ1451" t="s">
        <v>2981</v>
      </c>
      <c r="CS1451" t="s">
        <v>9686</v>
      </c>
      <c r="CT1451" t="s">
        <v>244</v>
      </c>
      <c r="CU1451" t="s">
        <v>9687</v>
      </c>
      <c r="DM1451" t="s">
        <v>9684</v>
      </c>
      <c r="DP1451" t="s">
        <v>9685</v>
      </c>
      <c r="DQ1451" t="s">
        <v>1424</v>
      </c>
      <c r="DS1451">
        <v>83702</v>
      </c>
      <c r="DT1451" t="s">
        <v>226</v>
      </c>
      <c r="DU1451">
        <v>2088693223</v>
      </c>
      <c r="DX1451" t="s">
        <v>9688</v>
      </c>
      <c r="DY1451" t="s">
        <v>1965</v>
      </c>
    </row>
    <row r="1452" spans="1:151" x14ac:dyDescent="0.2">
      <c r="A1452">
        <v>46163</v>
      </c>
      <c r="B1452" t="s">
        <v>9689</v>
      </c>
      <c r="C1452" t="s">
        <v>9690</v>
      </c>
      <c r="E1452" t="s">
        <v>9691</v>
      </c>
      <c r="F1452" t="s">
        <v>171</v>
      </c>
      <c r="G1452" t="str">
        <f>"0"</f>
        <v>0</v>
      </c>
      <c r="H1452" s="1">
        <v>38615</v>
      </c>
      <c r="I1452" t="s">
        <v>221</v>
      </c>
      <c r="K1452" t="s">
        <v>515</v>
      </c>
      <c r="L1452" t="s">
        <v>516</v>
      </c>
      <c r="M1452" t="s">
        <v>306</v>
      </c>
      <c r="N1452">
        <v>2025</v>
      </c>
      <c r="O1452" t="s">
        <v>2065</v>
      </c>
      <c r="P1452" t="s">
        <v>178</v>
      </c>
      <c r="Q1452" t="s">
        <v>172</v>
      </c>
      <c r="S1452">
        <v>27147559</v>
      </c>
      <c r="T1452" t="s">
        <v>226</v>
      </c>
      <c r="Y1452" t="str">
        <f>"04HSEAS"</f>
        <v>04HSEAS</v>
      </c>
      <c r="Z1452" t="s">
        <v>499</v>
      </c>
      <c r="AA1452" t="s">
        <v>228</v>
      </c>
      <c r="AB1452" t="s">
        <v>229</v>
      </c>
      <c r="AC1452" t="s">
        <v>3358</v>
      </c>
      <c r="AD1452" t="s">
        <v>185</v>
      </c>
      <c r="AS1452">
        <v>3.81</v>
      </c>
      <c r="AU1452" t="s">
        <v>472</v>
      </c>
      <c r="AV1452" t="s">
        <v>473</v>
      </c>
      <c r="AW1452" t="s">
        <v>264</v>
      </c>
      <c r="BM1452" t="s">
        <v>9692</v>
      </c>
      <c r="BN1452" t="s">
        <v>239</v>
      </c>
      <c r="BO1452" t="s">
        <v>9693</v>
      </c>
      <c r="BP1452" t="s">
        <v>241</v>
      </c>
      <c r="BQ1452" t="s">
        <v>195</v>
      </c>
      <c r="BS1452">
        <v>14627</v>
      </c>
      <c r="BZ1452" t="s">
        <v>9694</v>
      </c>
      <c r="CB1452" t="s">
        <v>2114</v>
      </c>
      <c r="CD1452" t="s">
        <v>195</v>
      </c>
      <c r="CF1452">
        <v>14623</v>
      </c>
      <c r="CG1452" t="s">
        <v>244</v>
      </c>
      <c r="CM1452" t="s">
        <v>9695</v>
      </c>
      <c r="CO1452" t="s">
        <v>9693</v>
      </c>
      <c r="CP1452" t="s">
        <v>241</v>
      </c>
      <c r="CQ1452" t="s">
        <v>247</v>
      </c>
      <c r="CS1452" t="s">
        <v>9696</v>
      </c>
      <c r="CT1452" t="s">
        <v>244</v>
      </c>
      <c r="CU1452" t="s">
        <v>9697</v>
      </c>
    </row>
    <row r="1453" spans="1:151" x14ac:dyDescent="0.2">
      <c r="A1453">
        <v>24392</v>
      </c>
      <c r="B1453" t="s">
        <v>9698</v>
      </c>
      <c r="C1453" t="s">
        <v>9699</v>
      </c>
      <c r="E1453" t="s">
        <v>9700</v>
      </c>
      <c r="F1453" t="s">
        <v>171</v>
      </c>
      <c r="G1453" t="s">
        <v>172</v>
      </c>
      <c r="K1453" t="s">
        <v>7946</v>
      </c>
      <c r="L1453" t="s">
        <v>7947</v>
      </c>
      <c r="M1453" t="s">
        <v>306</v>
      </c>
      <c r="N1453">
        <v>2018</v>
      </c>
      <c r="O1453" t="s">
        <v>307</v>
      </c>
      <c r="P1453" t="s">
        <v>9701</v>
      </c>
      <c r="Q1453" t="s">
        <v>185</v>
      </c>
      <c r="BM1453" t="s">
        <v>9702</v>
      </c>
      <c r="BP1453" t="s">
        <v>9702</v>
      </c>
      <c r="BQ1453" t="s">
        <v>9703</v>
      </c>
      <c r="BS1453" t="s">
        <v>9702</v>
      </c>
      <c r="BU1453" t="s">
        <v>9702</v>
      </c>
      <c r="DM1453" t="s">
        <v>9704</v>
      </c>
      <c r="DN1453" t="s">
        <v>9704</v>
      </c>
      <c r="DP1453" t="s">
        <v>9705</v>
      </c>
      <c r="DQ1453" t="s">
        <v>936</v>
      </c>
      <c r="DR1453" t="s">
        <v>9706</v>
      </c>
      <c r="DS1453">
        <v>27514</v>
      </c>
      <c r="DT1453" t="s">
        <v>226</v>
      </c>
      <c r="DY1453" t="s">
        <v>9707</v>
      </c>
    </row>
    <row r="1454" spans="1:151" x14ac:dyDescent="0.2">
      <c r="A1454">
        <v>39323</v>
      </c>
      <c r="B1454" t="s">
        <v>9025</v>
      </c>
      <c r="C1454" t="s">
        <v>9699</v>
      </c>
      <c r="E1454" t="s">
        <v>9708</v>
      </c>
      <c r="F1454" t="s">
        <v>171</v>
      </c>
      <c r="I1454" t="s">
        <v>4073</v>
      </c>
      <c r="K1454" t="s">
        <v>2923</v>
      </c>
      <c r="L1454" t="s">
        <v>920</v>
      </c>
      <c r="M1454" t="s">
        <v>224</v>
      </c>
      <c r="N1454">
        <v>2023</v>
      </c>
      <c r="O1454" t="s">
        <v>597</v>
      </c>
      <c r="P1454" t="s">
        <v>178</v>
      </c>
      <c r="Q1454" t="s">
        <v>185</v>
      </c>
      <c r="BM1454" t="s">
        <v>9709</v>
      </c>
      <c r="BP1454" t="s">
        <v>241</v>
      </c>
      <c r="BQ1454" t="s">
        <v>9710</v>
      </c>
      <c r="BS1454">
        <v>14610</v>
      </c>
      <c r="BT1454" t="s">
        <v>226</v>
      </c>
      <c r="BU1454">
        <v>5853558355</v>
      </c>
    </row>
    <row r="1455" spans="1:151" x14ac:dyDescent="0.2">
      <c r="A1455">
        <v>12627</v>
      </c>
      <c r="B1455" t="s">
        <v>9711</v>
      </c>
      <c r="C1455" t="s">
        <v>9712</v>
      </c>
      <c r="E1455" t="s">
        <v>9713</v>
      </c>
      <c r="F1455" t="s">
        <v>171</v>
      </c>
      <c r="G1455" t="s">
        <v>172</v>
      </c>
      <c r="H1455" s="1">
        <v>34864</v>
      </c>
      <c r="I1455" t="s">
        <v>173</v>
      </c>
      <c r="K1455" t="s">
        <v>481</v>
      </c>
      <c r="L1455" t="s">
        <v>318</v>
      </c>
      <c r="M1455" t="s">
        <v>306</v>
      </c>
      <c r="N1455">
        <v>2015</v>
      </c>
      <c r="O1455" t="s">
        <v>517</v>
      </c>
      <c r="P1455" t="s">
        <v>178</v>
      </c>
      <c r="Q1455" t="s">
        <v>172</v>
      </c>
      <c r="S1455">
        <v>28304852</v>
      </c>
      <c r="T1455" t="s">
        <v>179</v>
      </c>
      <c r="U1455" t="s">
        <v>180</v>
      </c>
      <c r="V1455" s="2">
        <v>42876</v>
      </c>
      <c r="W1455" t="s">
        <v>9714</v>
      </c>
      <c r="X1455">
        <v>5862955818</v>
      </c>
      <c r="Y1455" t="s">
        <v>186</v>
      </c>
      <c r="Z1455" t="s">
        <v>282</v>
      </c>
      <c r="AA1455">
        <v>2017</v>
      </c>
      <c r="AB1455">
        <v>2017</v>
      </c>
      <c r="AC1455" t="s">
        <v>1950</v>
      </c>
      <c r="AD1455" t="s">
        <v>185</v>
      </c>
      <c r="AM1455" t="s">
        <v>209</v>
      </c>
      <c r="AN1455" t="s">
        <v>396</v>
      </c>
      <c r="AO1455" t="s">
        <v>187</v>
      </c>
      <c r="AS1455">
        <v>3.4</v>
      </c>
      <c r="AT1455" t="s">
        <v>188</v>
      </c>
      <c r="AU1455" t="s">
        <v>189</v>
      </c>
      <c r="AV1455" t="s">
        <v>190</v>
      </c>
      <c r="AW1455" t="s">
        <v>191</v>
      </c>
      <c r="BM1455" t="s">
        <v>4921</v>
      </c>
      <c r="BN1455" t="s">
        <v>9715</v>
      </c>
      <c r="BP1455" t="s">
        <v>194</v>
      </c>
      <c r="BQ1455" t="s">
        <v>195</v>
      </c>
      <c r="BS1455">
        <v>14627</v>
      </c>
      <c r="BT1455" t="s">
        <v>196</v>
      </c>
      <c r="BU1455">
        <v>5857052415</v>
      </c>
      <c r="CM1455" t="s">
        <v>9716</v>
      </c>
      <c r="CP1455" t="s">
        <v>194</v>
      </c>
      <c r="CQ1455" t="s">
        <v>195</v>
      </c>
      <c r="CS1455">
        <v>14611</v>
      </c>
      <c r="CT1455" t="s">
        <v>196</v>
      </c>
      <c r="CU1455">
        <v>5857052415</v>
      </c>
    </row>
    <row r="1456" spans="1:151" x14ac:dyDescent="0.2">
      <c r="A1456">
        <v>26827</v>
      </c>
      <c r="B1456" t="s">
        <v>4029</v>
      </c>
      <c r="C1456" t="s">
        <v>9712</v>
      </c>
      <c r="E1456" t="s">
        <v>9717</v>
      </c>
      <c r="F1456" t="s">
        <v>3199</v>
      </c>
      <c r="G1456" t="s">
        <v>172</v>
      </c>
      <c r="H1456" s="1">
        <v>36292</v>
      </c>
      <c r="I1456" t="s">
        <v>221</v>
      </c>
      <c r="K1456" t="s">
        <v>943</v>
      </c>
      <c r="L1456" t="s">
        <v>318</v>
      </c>
      <c r="M1456" t="s">
        <v>176</v>
      </c>
      <c r="N1456">
        <v>2019</v>
      </c>
      <c r="O1456" t="s">
        <v>482</v>
      </c>
      <c r="P1456" t="s">
        <v>178</v>
      </c>
      <c r="Q1456" t="s">
        <v>172</v>
      </c>
      <c r="S1456">
        <v>30812468</v>
      </c>
      <c r="T1456" t="s">
        <v>179</v>
      </c>
      <c r="U1456" t="s">
        <v>180</v>
      </c>
      <c r="V1456" s="2">
        <v>44332</v>
      </c>
      <c r="W1456" t="s">
        <v>9718</v>
      </c>
      <c r="X1456" t="s">
        <v>9719</v>
      </c>
      <c r="Y1456" t="s">
        <v>186</v>
      </c>
      <c r="Z1456" t="s">
        <v>282</v>
      </c>
      <c r="AA1456">
        <v>2021</v>
      </c>
      <c r="AB1456">
        <v>2021</v>
      </c>
      <c r="AC1456" t="s">
        <v>382</v>
      </c>
      <c r="AD1456" t="s">
        <v>172</v>
      </c>
      <c r="AS1456">
        <v>3.93</v>
      </c>
      <c r="AT1456" t="s">
        <v>188</v>
      </c>
      <c r="AU1456" t="s">
        <v>189</v>
      </c>
      <c r="AV1456" t="s">
        <v>190</v>
      </c>
      <c r="AW1456" t="s">
        <v>191</v>
      </c>
      <c r="BM1456" t="s">
        <v>9720</v>
      </c>
      <c r="BN1456" t="s">
        <v>193</v>
      </c>
      <c r="BP1456" t="s">
        <v>194</v>
      </c>
      <c r="BQ1456" t="s">
        <v>195</v>
      </c>
      <c r="BS1456">
        <v>14627</v>
      </c>
      <c r="BT1456" t="s">
        <v>196</v>
      </c>
      <c r="BU1456">
        <v>5855129988</v>
      </c>
      <c r="CM1456" t="s">
        <v>9721</v>
      </c>
      <c r="CN1456" t="s">
        <v>9722</v>
      </c>
      <c r="CP1456" t="s">
        <v>194</v>
      </c>
      <c r="CQ1456" t="s">
        <v>195</v>
      </c>
      <c r="CS1456">
        <v>14627</v>
      </c>
      <c r="CT1456" t="s">
        <v>196</v>
      </c>
      <c r="CU1456">
        <v>5855129988</v>
      </c>
    </row>
    <row r="1457" spans="1:151" x14ac:dyDescent="0.2">
      <c r="A1457">
        <v>34149</v>
      </c>
      <c r="B1457" t="s">
        <v>9723</v>
      </c>
      <c r="C1457" t="s">
        <v>9712</v>
      </c>
      <c r="E1457" t="s">
        <v>9724</v>
      </c>
      <c r="F1457" t="s">
        <v>171</v>
      </c>
      <c r="G1457" t="s">
        <v>172</v>
      </c>
      <c r="H1457" s="1">
        <v>36515</v>
      </c>
      <c r="I1457" t="s">
        <v>221</v>
      </c>
      <c r="K1457" t="s">
        <v>1377</v>
      </c>
      <c r="L1457" t="s">
        <v>1378</v>
      </c>
      <c r="M1457" t="s">
        <v>306</v>
      </c>
      <c r="N1457">
        <v>2020</v>
      </c>
      <c r="O1457" t="s">
        <v>1379</v>
      </c>
      <c r="P1457" t="s">
        <v>3256</v>
      </c>
      <c r="Q1457" t="s">
        <v>172</v>
      </c>
      <c r="S1457">
        <v>31336499</v>
      </c>
      <c r="T1457" t="s">
        <v>1382</v>
      </c>
      <c r="U1457" t="s">
        <v>424</v>
      </c>
      <c r="Y1457" t="str">
        <f>"01AS"</f>
        <v>01AS</v>
      </c>
      <c r="Z1457" t="s">
        <v>499</v>
      </c>
      <c r="AA1457" t="s">
        <v>228</v>
      </c>
      <c r="AB1457" t="s">
        <v>229</v>
      </c>
      <c r="AC1457" t="s">
        <v>2066</v>
      </c>
      <c r="AD1457" t="s">
        <v>185</v>
      </c>
      <c r="AS1457">
        <v>4</v>
      </c>
      <c r="AT1457" t="s">
        <v>1261</v>
      </c>
      <c r="AU1457" t="s">
        <v>235</v>
      </c>
      <c r="AV1457" t="s">
        <v>236</v>
      </c>
      <c r="AW1457" t="s">
        <v>430</v>
      </c>
      <c r="BM1457" t="s">
        <v>9725</v>
      </c>
      <c r="BN1457" t="s">
        <v>239</v>
      </c>
      <c r="BO1457" t="s">
        <v>9726</v>
      </c>
      <c r="BP1457" t="s">
        <v>241</v>
      </c>
      <c r="BQ1457" t="s">
        <v>195</v>
      </c>
      <c r="BS1457">
        <v>14627</v>
      </c>
      <c r="CA1457" t="s">
        <v>9727</v>
      </c>
      <c r="CD1457" t="s">
        <v>195</v>
      </c>
      <c r="CM1457" t="s">
        <v>9728</v>
      </c>
      <c r="CN1457" t="s">
        <v>9727</v>
      </c>
      <c r="CO1457" t="s">
        <v>9726</v>
      </c>
      <c r="CP1457" t="s">
        <v>1381</v>
      </c>
      <c r="CQ1457" t="s">
        <v>4697</v>
      </c>
      <c r="CS1457">
        <v>100012</v>
      </c>
      <c r="CT1457" t="s">
        <v>1382</v>
      </c>
      <c r="CU1457" t="s">
        <v>9729</v>
      </c>
    </row>
    <row r="1458" spans="1:151" x14ac:dyDescent="0.2">
      <c r="A1458">
        <v>34203</v>
      </c>
      <c r="B1458" t="s">
        <v>9730</v>
      </c>
      <c r="C1458" t="s">
        <v>9731</v>
      </c>
      <c r="E1458" t="s">
        <v>9732</v>
      </c>
      <c r="F1458" t="s">
        <v>171</v>
      </c>
      <c r="I1458" t="s">
        <v>221</v>
      </c>
      <c r="K1458" t="s">
        <v>1377</v>
      </c>
      <c r="L1458" t="s">
        <v>1378</v>
      </c>
      <c r="M1458" t="s">
        <v>306</v>
      </c>
      <c r="N1458">
        <v>2020</v>
      </c>
      <c r="O1458" t="s">
        <v>1379</v>
      </c>
      <c r="P1458" t="s">
        <v>509</v>
      </c>
      <c r="Q1458" t="s">
        <v>185</v>
      </c>
      <c r="BM1458" t="s">
        <v>9733</v>
      </c>
      <c r="BN1458" t="s">
        <v>9734</v>
      </c>
      <c r="BP1458" t="s">
        <v>5547</v>
      </c>
      <c r="BR1458" t="s">
        <v>8906</v>
      </c>
      <c r="BS1458">
        <v>518000</v>
      </c>
      <c r="BT1458" t="s">
        <v>1382</v>
      </c>
      <c r="BU1458">
        <v>18038028718</v>
      </c>
    </row>
    <row r="1459" spans="1:151" x14ac:dyDescent="0.2">
      <c r="A1459">
        <v>34253</v>
      </c>
      <c r="B1459" t="s">
        <v>9735</v>
      </c>
      <c r="C1459" t="s">
        <v>9731</v>
      </c>
      <c r="E1459" t="s">
        <v>9736</v>
      </c>
      <c r="F1459" t="s">
        <v>171</v>
      </c>
      <c r="I1459" t="s">
        <v>221</v>
      </c>
      <c r="K1459" t="s">
        <v>1377</v>
      </c>
      <c r="L1459" t="s">
        <v>1189</v>
      </c>
      <c r="M1459" t="s">
        <v>306</v>
      </c>
      <c r="N1459">
        <v>2020</v>
      </c>
      <c r="O1459" t="s">
        <v>1379</v>
      </c>
      <c r="P1459" t="s">
        <v>178</v>
      </c>
      <c r="Q1459" t="s">
        <v>185</v>
      </c>
      <c r="BM1459" t="s">
        <v>9737</v>
      </c>
      <c r="BP1459" t="s">
        <v>1381</v>
      </c>
      <c r="BR1459" t="s">
        <v>1381</v>
      </c>
      <c r="BS1459">
        <v>100091</v>
      </c>
      <c r="BT1459" t="s">
        <v>1382</v>
      </c>
      <c r="BU1459" t="s">
        <v>9738</v>
      </c>
      <c r="BX1459" t="s">
        <v>9739</v>
      </c>
      <c r="BY1459" t="s">
        <v>9739</v>
      </c>
    </row>
    <row r="1460" spans="1:151" x14ac:dyDescent="0.2">
      <c r="A1460">
        <v>35607</v>
      </c>
      <c r="B1460" t="s">
        <v>9740</v>
      </c>
      <c r="C1460" t="s">
        <v>9731</v>
      </c>
      <c r="E1460" t="s">
        <v>9741</v>
      </c>
      <c r="F1460" t="s">
        <v>171</v>
      </c>
      <c r="H1460" s="1">
        <v>37349</v>
      </c>
      <c r="I1460" t="s">
        <v>221</v>
      </c>
      <c r="K1460" t="s">
        <v>1377</v>
      </c>
      <c r="L1460" t="s">
        <v>1378</v>
      </c>
      <c r="M1460" t="s">
        <v>306</v>
      </c>
      <c r="N1460">
        <v>2020</v>
      </c>
      <c r="O1460" t="s">
        <v>1379</v>
      </c>
      <c r="P1460" t="s">
        <v>178</v>
      </c>
      <c r="Q1460" t="s">
        <v>185</v>
      </c>
      <c r="BC1460" t="s">
        <v>474</v>
      </c>
      <c r="BM1460" t="s">
        <v>9742</v>
      </c>
      <c r="BP1460" t="s">
        <v>9743</v>
      </c>
      <c r="BR1460" t="s">
        <v>9744</v>
      </c>
      <c r="BS1460">
        <v>710016</v>
      </c>
      <c r="BT1460" t="s">
        <v>1382</v>
      </c>
      <c r="BU1460">
        <v>18392587658</v>
      </c>
      <c r="BW1460">
        <v>18392587658</v>
      </c>
      <c r="BX1460" t="s">
        <v>9745</v>
      </c>
      <c r="BY1460" t="s">
        <v>1712</v>
      </c>
    </row>
    <row r="1461" spans="1:151" x14ac:dyDescent="0.2">
      <c r="A1461">
        <v>34342</v>
      </c>
      <c r="B1461" t="s">
        <v>9746</v>
      </c>
      <c r="C1461" t="s">
        <v>9731</v>
      </c>
      <c r="E1461" t="s">
        <v>9747</v>
      </c>
      <c r="F1461" t="s">
        <v>171</v>
      </c>
      <c r="I1461" t="s">
        <v>221</v>
      </c>
      <c r="K1461" t="s">
        <v>1377</v>
      </c>
      <c r="L1461" t="s">
        <v>1378</v>
      </c>
      <c r="M1461" t="s">
        <v>306</v>
      </c>
      <c r="N1461">
        <v>2020</v>
      </c>
      <c r="O1461" t="s">
        <v>1379</v>
      </c>
      <c r="P1461" t="s">
        <v>178</v>
      </c>
      <c r="Q1461" t="s">
        <v>185</v>
      </c>
      <c r="BC1461" t="s">
        <v>474</v>
      </c>
      <c r="BM1461" t="s">
        <v>9748</v>
      </c>
      <c r="BN1461" t="s">
        <v>9749</v>
      </c>
      <c r="BP1461" t="s">
        <v>4879</v>
      </c>
      <c r="BR1461" t="s">
        <v>9750</v>
      </c>
      <c r="BS1461">
        <v>550081</v>
      </c>
      <c r="BT1461" t="s">
        <v>1382</v>
      </c>
      <c r="BU1461">
        <v>18798717391</v>
      </c>
      <c r="BX1461" t="s">
        <v>9751</v>
      </c>
      <c r="BY1461" t="s">
        <v>5710</v>
      </c>
    </row>
    <row r="1462" spans="1:151" x14ac:dyDescent="0.2">
      <c r="A1462">
        <v>36016</v>
      </c>
      <c r="B1462" t="s">
        <v>9740</v>
      </c>
      <c r="C1462" t="s">
        <v>9731</v>
      </c>
      <c r="E1462" t="s">
        <v>9741</v>
      </c>
      <c r="F1462" t="s">
        <v>171</v>
      </c>
      <c r="H1462" s="1">
        <v>37349</v>
      </c>
      <c r="K1462" t="s">
        <v>1377</v>
      </c>
      <c r="L1462" t="s">
        <v>1378</v>
      </c>
      <c r="M1462" t="s">
        <v>176</v>
      </c>
      <c r="N1462">
        <v>2021</v>
      </c>
      <c r="O1462" t="s">
        <v>3142</v>
      </c>
      <c r="P1462" t="s">
        <v>178</v>
      </c>
      <c r="Q1462" t="s">
        <v>172</v>
      </c>
      <c r="S1462">
        <v>31824880</v>
      </c>
      <c r="T1462" t="s">
        <v>1382</v>
      </c>
      <c r="U1462" t="s">
        <v>424</v>
      </c>
      <c r="Y1462" t="str">
        <f>"01AS"</f>
        <v>01AS</v>
      </c>
      <c r="Z1462" t="s">
        <v>227</v>
      </c>
      <c r="AA1462" t="s">
        <v>833</v>
      </c>
      <c r="AB1462" t="s">
        <v>834</v>
      </c>
      <c r="AC1462" t="s">
        <v>2371</v>
      </c>
      <c r="AD1462" t="s">
        <v>172</v>
      </c>
      <c r="AS1462">
        <v>3.94</v>
      </c>
      <c r="AT1462" t="s">
        <v>429</v>
      </c>
      <c r="AU1462" t="s">
        <v>472</v>
      </c>
      <c r="AV1462" t="s">
        <v>473</v>
      </c>
      <c r="AW1462" t="s">
        <v>430</v>
      </c>
      <c r="BM1462" t="s">
        <v>9752</v>
      </c>
      <c r="BN1462" t="s">
        <v>239</v>
      </c>
      <c r="BO1462" t="s">
        <v>9753</v>
      </c>
      <c r="BP1462" t="s">
        <v>241</v>
      </c>
      <c r="BQ1462" t="s">
        <v>195</v>
      </c>
      <c r="BS1462">
        <v>14627</v>
      </c>
      <c r="CA1462" t="s">
        <v>9754</v>
      </c>
      <c r="CD1462" t="s">
        <v>195</v>
      </c>
      <c r="CM1462" t="s">
        <v>9755</v>
      </c>
      <c r="CN1462" t="s">
        <v>9754</v>
      </c>
      <c r="CO1462" t="s">
        <v>9753</v>
      </c>
      <c r="CP1462" t="s">
        <v>9753</v>
      </c>
      <c r="CQ1462" t="s">
        <v>4705</v>
      </c>
      <c r="CS1462">
        <v>710016</v>
      </c>
      <c r="CT1462" t="s">
        <v>1382</v>
      </c>
      <c r="CU1462" t="s">
        <v>9756</v>
      </c>
    </row>
    <row r="1463" spans="1:151" x14ac:dyDescent="0.2">
      <c r="A1463">
        <v>35925</v>
      </c>
      <c r="B1463" t="s">
        <v>9730</v>
      </c>
      <c r="C1463" t="s">
        <v>9731</v>
      </c>
      <c r="E1463" t="s">
        <v>9732</v>
      </c>
      <c r="F1463" t="s">
        <v>171</v>
      </c>
      <c r="H1463" s="1">
        <v>37326</v>
      </c>
      <c r="K1463" t="s">
        <v>1377</v>
      </c>
      <c r="L1463" t="s">
        <v>1378</v>
      </c>
      <c r="M1463" t="s">
        <v>176</v>
      </c>
      <c r="N1463">
        <v>2021</v>
      </c>
      <c r="O1463" t="s">
        <v>3142</v>
      </c>
      <c r="P1463" t="s">
        <v>178</v>
      </c>
      <c r="Q1463" t="s">
        <v>172</v>
      </c>
      <c r="S1463">
        <v>31726542</v>
      </c>
      <c r="T1463" t="s">
        <v>1382</v>
      </c>
      <c r="U1463" t="s">
        <v>424</v>
      </c>
      <c r="Y1463" t="str">
        <f>"01AS"</f>
        <v>01AS</v>
      </c>
      <c r="Z1463" t="s">
        <v>499</v>
      </c>
      <c r="AA1463" t="s">
        <v>833</v>
      </c>
      <c r="AB1463" t="s">
        <v>834</v>
      </c>
      <c r="AC1463" t="s">
        <v>2066</v>
      </c>
      <c r="AD1463" t="s">
        <v>172</v>
      </c>
      <c r="AS1463">
        <v>3.8</v>
      </c>
      <c r="AT1463" t="s">
        <v>1261</v>
      </c>
      <c r="AU1463" t="s">
        <v>472</v>
      </c>
      <c r="AV1463" t="s">
        <v>473</v>
      </c>
      <c r="AW1463" t="s">
        <v>430</v>
      </c>
      <c r="BM1463" t="s">
        <v>9757</v>
      </c>
      <c r="BN1463" t="s">
        <v>239</v>
      </c>
      <c r="BO1463" t="s">
        <v>5547</v>
      </c>
      <c r="BP1463" t="s">
        <v>241</v>
      </c>
      <c r="BQ1463" t="s">
        <v>195</v>
      </c>
      <c r="BS1463">
        <v>14627</v>
      </c>
      <c r="CA1463" t="s">
        <v>9758</v>
      </c>
      <c r="CD1463" t="s">
        <v>195</v>
      </c>
      <c r="CM1463" t="s">
        <v>9759</v>
      </c>
      <c r="CN1463" t="s">
        <v>9758</v>
      </c>
      <c r="CO1463" t="s">
        <v>5547</v>
      </c>
      <c r="CP1463" t="s">
        <v>5547</v>
      </c>
      <c r="CQ1463" t="s">
        <v>4882</v>
      </c>
      <c r="CS1463">
        <v>518054</v>
      </c>
      <c r="CT1463" t="s">
        <v>1382</v>
      </c>
      <c r="CU1463" t="s">
        <v>9760</v>
      </c>
    </row>
    <row r="1464" spans="1:151" x14ac:dyDescent="0.2">
      <c r="A1464">
        <v>36199</v>
      </c>
      <c r="B1464" t="s">
        <v>9761</v>
      </c>
      <c r="C1464" t="s">
        <v>9731</v>
      </c>
      <c r="E1464" t="s">
        <v>9762</v>
      </c>
      <c r="F1464" t="s">
        <v>171</v>
      </c>
      <c r="H1464" s="1">
        <v>37004</v>
      </c>
      <c r="K1464" t="s">
        <v>1377</v>
      </c>
      <c r="L1464" t="s">
        <v>9763</v>
      </c>
      <c r="M1464" t="s">
        <v>176</v>
      </c>
      <c r="N1464">
        <v>2021</v>
      </c>
      <c r="O1464" t="s">
        <v>3142</v>
      </c>
      <c r="P1464" t="s">
        <v>178</v>
      </c>
      <c r="Q1464" t="s">
        <v>172</v>
      </c>
      <c r="S1464">
        <v>31726658</v>
      </c>
      <c r="T1464" t="s">
        <v>1382</v>
      </c>
      <c r="U1464" t="s">
        <v>424</v>
      </c>
      <c r="Y1464" t="str">
        <f>"01AS"</f>
        <v>01AS</v>
      </c>
      <c r="Z1464" t="s">
        <v>227</v>
      </c>
      <c r="AA1464" t="s">
        <v>833</v>
      </c>
      <c r="AB1464" t="s">
        <v>834</v>
      </c>
      <c r="AC1464" t="s">
        <v>1334</v>
      </c>
      <c r="AD1464" t="s">
        <v>172</v>
      </c>
      <c r="AE1464" t="s">
        <v>1236</v>
      </c>
      <c r="AS1464">
        <v>3.3</v>
      </c>
      <c r="AT1464" t="s">
        <v>429</v>
      </c>
      <c r="AU1464" t="s">
        <v>235</v>
      </c>
      <c r="AV1464" t="s">
        <v>236</v>
      </c>
      <c r="AW1464" t="s">
        <v>430</v>
      </c>
      <c r="BO1464" t="s">
        <v>9764</v>
      </c>
      <c r="BQ1464" t="s">
        <v>195</v>
      </c>
      <c r="CD1464" t="s">
        <v>195</v>
      </c>
      <c r="CM1464" t="s">
        <v>9765</v>
      </c>
      <c r="CO1464" t="s">
        <v>9764</v>
      </c>
      <c r="CP1464" t="s">
        <v>9764</v>
      </c>
      <c r="CQ1464" t="s">
        <v>9766</v>
      </c>
      <c r="CS1464" t="str">
        <f>"065000"</f>
        <v>065000</v>
      </c>
      <c r="CT1464" t="s">
        <v>1382</v>
      </c>
      <c r="CU1464" t="s">
        <v>9767</v>
      </c>
    </row>
    <row r="1465" spans="1:151" x14ac:dyDescent="0.2">
      <c r="A1465">
        <v>26488</v>
      </c>
      <c r="B1465" t="s">
        <v>3274</v>
      </c>
      <c r="C1465" t="s">
        <v>9768</v>
      </c>
      <c r="E1465" t="s">
        <v>9769</v>
      </c>
      <c r="F1465" t="s">
        <v>9770</v>
      </c>
      <c r="G1465" t="s">
        <v>172</v>
      </c>
      <c r="H1465" s="1">
        <v>36096</v>
      </c>
      <c r="I1465" t="s">
        <v>221</v>
      </c>
      <c r="K1465" t="s">
        <v>304</v>
      </c>
      <c r="L1465" t="s">
        <v>305</v>
      </c>
      <c r="M1465" t="s">
        <v>176</v>
      </c>
      <c r="N1465">
        <v>2019</v>
      </c>
      <c r="O1465" t="s">
        <v>482</v>
      </c>
      <c r="P1465" t="s">
        <v>178</v>
      </c>
      <c r="Q1465" t="s">
        <v>172</v>
      </c>
      <c r="S1465">
        <v>29966820</v>
      </c>
      <c r="T1465" t="s">
        <v>196</v>
      </c>
      <c r="W1465" t="s">
        <v>9771</v>
      </c>
      <c r="X1465">
        <v>9175768711</v>
      </c>
      <c r="Y1465" t="s">
        <v>186</v>
      </c>
      <c r="Z1465" t="s">
        <v>282</v>
      </c>
      <c r="AA1465">
        <v>2020</v>
      </c>
      <c r="AB1465">
        <v>2020</v>
      </c>
      <c r="AC1465" t="s">
        <v>1288</v>
      </c>
      <c r="AD1465" t="s">
        <v>172</v>
      </c>
      <c r="AS1465">
        <v>3.93</v>
      </c>
      <c r="AT1465" t="s">
        <v>188</v>
      </c>
      <c r="AU1465" t="s">
        <v>189</v>
      </c>
      <c r="AV1465" t="s">
        <v>190</v>
      </c>
      <c r="AW1465" t="s">
        <v>264</v>
      </c>
      <c r="BM1465" t="s">
        <v>9772</v>
      </c>
      <c r="BN1465" t="s">
        <v>193</v>
      </c>
      <c r="BP1465" t="s">
        <v>194</v>
      </c>
      <c r="BQ1465" t="s">
        <v>195</v>
      </c>
      <c r="BS1465">
        <v>14627</v>
      </c>
      <c r="BT1465" t="s">
        <v>196</v>
      </c>
      <c r="BU1465">
        <v>9176708859</v>
      </c>
      <c r="BZ1465" t="s">
        <v>9773</v>
      </c>
      <c r="CC1465" t="s">
        <v>9774</v>
      </c>
      <c r="CD1465" t="s">
        <v>195</v>
      </c>
      <c r="CF1465">
        <v>11021</v>
      </c>
      <c r="CG1465" t="s">
        <v>196</v>
      </c>
      <c r="CH1465">
        <v>9176708859</v>
      </c>
      <c r="CM1465" t="s">
        <v>9775</v>
      </c>
      <c r="CP1465" t="s">
        <v>194</v>
      </c>
      <c r="CQ1465" t="s">
        <v>195</v>
      </c>
      <c r="CS1465">
        <v>14627</v>
      </c>
      <c r="CT1465" t="s">
        <v>196</v>
      </c>
      <c r="CU1465">
        <v>9176708859</v>
      </c>
      <c r="ED1465" t="s">
        <v>195</v>
      </c>
      <c r="EG1465" t="s">
        <v>196</v>
      </c>
      <c r="EH1465">
        <v>9176708859</v>
      </c>
      <c r="EM1465" t="s">
        <v>9773</v>
      </c>
      <c r="EP1465" t="s">
        <v>9774</v>
      </c>
      <c r="EQ1465" t="s">
        <v>195</v>
      </c>
      <c r="ES1465">
        <v>11021</v>
      </c>
      <c r="ET1465" t="s">
        <v>196</v>
      </c>
      <c r="EU1465">
        <v>9176708859</v>
      </c>
    </row>
    <row r="1466" spans="1:151" x14ac:dyDescent="0.2">
      <c r="A1466">
        <v>10128</v>
      </c>
      <c r="B1466" t="s">
        <v>9776</v>
      </c>
      <c r="C1466" t="s">
        <v>9777</v>
      </c>
      <c r="E1466" t="s">
        <v>9778</v>
      </c>
      <c r="F1466" t="s">
        <v>171</v>
      </c>
      <c r="G1466" t="s">
        <v>172</v>
      </c>
      <c r="H1466" s="1">
        <v>34652</v>
      </c>
      <c r="I1466" t="s">
        <v>221</v>
      </c>
      <c r="K1466" t="s">
        <v>1910</v>
      </c>
      <c r="L1466" t="s">
        <v>1911</v>
      </c>
      <c r="M1466" t="s">
        <v>176</v>
      </c>
      <c r="N1466">
        <v>2015</v>
      </c>
      <c r="O1466" t="s">
        <v>1014</v>
      </c>
      <c r="P1466" t="s">
        <v>178</v>
      </c>
      <c r="Q1466" t="s">
        <v>172</v>
      </c>
      <c r="S1466">
        <v>27746783</v>
      </c>
      <c r="T1466" t="s">
        <v>196</v>
      </c>
      <c r="W1466" t="s">
        <v>9779</v>
      </c>
      <c r="X1466">
        <v>8089610118</v>
      </c>
      <c r="Y1466" t="s">
        <v>182</v>
      </c>
      <c r="Z1466" t="s">
        <v>183</v>
      </c>
      <c r="AA1466">
        <v>2016</v>
      </c>
      <c r="AB1466">
        <v>2016</v>
      </c>
      <c r="AC1466" t="s">
        <v>1191</v>
      </c>
      <c r="AD1466" t="s">
        <v>185</v>
      </c>
      <c r="AS1466">
        <v>2.97</v>
      </c>
      <c r="AT1466" t="s">
        <v>188</v>
      </c>
      <c r="AU1466" t="s">
        <v>189</v>
      </c>
      <c r="AV1466" t="s">
        <v>190</v>
      </c>
      <c r="AW1466" t="s">
        <v>715</v>
      </c>
      <c r="BM1466" t="s">
        <v>9780</v>
      </c>
      <c r="BN1466" t="s">
        <v>487</v>
      </c>
      <c r="BP1466" t="s">
        <v>194</v>
      </c>
      <c r="BQ1466" t="s">
        <v>195</v>
      </c>
      <c r="BS1466">
        <v>14627</v>
      </c>
      <c r="BT1466" t="s">
        <v>196</v>
      </c>
      <c r="BU1466">
        <v>8088968916</v>
      </c>
      <c r="BZ1466" t="s">
        <v>9781</v>
      </c>
      <c r="CC1466" t="s">
        <v>9782</v>
      </c>
      <c r="CD1466" t="s">
        <v>5310</v>
      </c>
      <c r="CF1466">
        <v>96720</v>
      </c>
      <c r="CG1466" t="s">
        <v>196</v>
      </c>
      <c r="CH1466">
        <v>8089610118</v>
      </c>
      <c r="CM1466" t="s">
        <v>702</v>
      </c>
      <c r="CP1466" t="s">
        <v>194</v>
      </c>
      <c r="CQ1466" t="s">
        <v>195</v>
      </c>
      <c r="CS1466">
        <v>14627</v>
      </c>
      <c r="CT1466" t="s">
        <v>196</v>
      </c>
      <c r="CU1466">
        <v>8088968916</v>
      </c>
      <c r="EM1466" t="s">
        <v>9781</v>
      </c>
      <c r="EP1466" t="s">
        <v>9782</v>
      </c>
      <c r="EQ1466" t="s">
        <v>5310</v>
      </c>
      <c r="ES1466">
        <v>96720</v>
      </c>
      <c r="ET1466" t="s">
        <v>196</v>
      </c>
      <c r="EU1466">
        <v>8089610118</v>
      </c>
    </row>
    <row r="1467" spans="1:151" x14ac:dyDescent="0.2">
      <c r="A1467">
        <v>39225</v>
      </c>
      <c r="B1467" t="s">
        <v>9783</v>
      </c>
      <c r="C1467" t="s">
        <v>9784</v>
      </c>
      <c r="D1467" t="s">
        <v>390</v>
      </c>
      <c r="E1467" t="s">
        <v>9785</v>
      </c>
      <c r="F1467" t="s">
        <v>171</v>
      </c>
      <c r="G1467" t="str">
        <f>"0"</f>
        <v>0</v>
      </c>
      <c r="H1467" s="1">
        <v>38083</v>
      </c>
      <c r="I1467" t="s">
        <v>173</v>
      </c>
      <c r="K1467" t="s">
        <v>1396</v>
      </c>
      <c r="L1467" t="s">
        <v>1397</v>
      </c>
      <c r="M1467" t="s">
        <v>224</v>
      </c>
      <c r="N1467">
        <v>2023</v>
      </c>
      <c r="O1467" t="s">
        <v>597</v>
      </c>
      <c r="P1467" t="s">
        <v>178</v>
      </c>
      <c r="Q1467" t="s">
        <v>172</v>
      </c>
      <c r="S1467">
        <v>32358643</v>
      </c>
      <c r="T1467" t="s">
        <v>226</v>
      </c>
      <c r="Y1467" t="str">
        <f>"01AS"</f>
        <v>01AS</v>
      </c>
      <c r="Z1467" t="s">
        <v>227</v>
      </c>
      <c r="AA1467" t="s">
        <v>833</v>
      </c>
      <c r="AB1467" t="s">
        <v>834</v>
      </c>
      <c r="AC1467" t="s">
        <v>1334</v>
      </c>
      <c r="AD1467" t="s">
        <v>172</v>
      </c>
      <c r="AS1467">
        <v>1.94</v>
      </c>
      <c r="AU1467" t="s">
        <v>472</v>
      </c>
      <c r="AV1467" t="s">
        <v>1777</v>
      </c>
      <c r="AW1467" t="s">
        <v>264</v>
      </c>
      <c r="BM1467" t="s">
        <v>9786</v>
      </c>
      <c r="BN1467" t="s">
        <v>239</v>
      </c>
      <c r="BO1467" t="s">
        <v>9787</v>
      </c>
      <c r="BP1467" t="s">
        <v>241</v>
      </c>
      <c r="BQ1467" t="s">
        <v>195</v>
      </c>
      <c r="BS1467">
        <v>14627</v>
      </c>
      <c r="CD1467" t="s">
        <v>195</v>
      </c>
      <c r="CM1467" t="s">
        <v>9788</v>
      </c>
      <c r="CO1467" t="s">
        <v>9787</v>
      </c>
      <c r="CP1467" t="s">
        <v>9789</v>
      </c>
      <c r="CQ1467" t="s">
        <v>541</v>
      </c>
      <c r="CS1467" t="s">
        <v>9790</v>
      </c>
      <c r="CT1467" t="s">
        <v>244</v>
      </c>
      <c r="CU1467" t="s">
        <v>9791</v>
      </c>
    </row>
    <row r="1468" spans="1:151" x14ac:dyDescent="0.2">
      <c r="A1468">
        <v>23738</v>
      </c>
      <c r="B1468" t="s">
        <v>9792</v>
      </c>
      <c r="C1468" t="s">
        <v>9793</v>
      </c>
      <c r="D1468" t="s">
        <v>3981</v>
      </c>
      <c r="E1468" t="s">
        <v>9794</v>
      </c>
      <c r="F1468" t="s">
        <v>171</v>
      </c>
      <c r="G1468" t="s">
        <v>172</v>
      </c>
      <c r="H1468" s="1">
        <v>34765</v>
      </c>
      <c r="I1468" t="s">
        <v>173</v>
      </c>
      <c r="K1468" t="s">
        <v>798</v>
      </c>
      <c r="L1468" t="s">
        <v>799</v>
      </c>
      <c r="M1468" t="s">
        <v>224</v>
      </c>
      <c r="N1468">
        <v>2017</v>
      </c>
      <c r="O1468" t="s">
        <v>441</v>
      </c>
      <c r="P1468" t="s">
        <v>178</v>
      </c>
      <c r="Q1468" t="s">
        <v>172</v>
      </c>
      <c r="S1468">
        <v>28326434</v>
      </c>
      <c r="T1468" t="s">
        <v>196</v>
      </c>
      <c r="W1468" t="s">
        <v>9795</v>
      </c>
      <c r="X1468">
        <v>7066648656</v>
      </c>
      <c r="Y1468" t="s">
        <v>802</v>
      </c>
      <c r="Z1468" t="s">
        <v>1360</v>
      </c>
      <c r="AA1468" t="s">
        <v>615</v>
      </c>
      <c r="AB1468" t="s">
        <v>259</v>
      </c>
      <c r="AC1468" t="s">
        <v>804</v>
      </c>
      <c r="AD1468" t="s">
        <v>185</v>
      </c>
      <c r="AS1468" t="str">
        <f>"0"</f>
        <v>0</v>
      </c>
      <c r="AT1468" t="s">
        <v>188</v>
      </c>
      <c r="AU1468" t="s">
        <v>189</v>
      </c>
      <c r="AV1468" t="s">
        <v>190</v>
      </c>
      <c r="AW1468" t="s">
        <v>264</v>
      </c>
      <c r="BM1468" t="s">
        <v>9796</v>
      </c>
      <c r="BN1468" t="s">
        <v>8469</v>
      </c>
      <c r="BP1468" t="s">
        <v>194</v>
      </c>
      <c r="BQ1468" t="s">
        <v>195</v>
      </c>
      <c r="BS1468">
        <v>14604</v>
      </c>
      <c r="BT1468" t="s">
        <v>196</v>
      </c>
      <c r="BU1468">
        <v>7066648641</v>
      </c>
      <c r="BZ1468" t="s">
        <v>9797</v>
      </c>
      <c r="CC1468" t="s">
        <v>9798</v>
      </c>
      <c r="CD1468" t="s">
        <v>5183</v>
      </c>
      <c r="CF1468">
        <v>40514</v>
      </c>
      <c r="CG1468" t="s">
        <v>196</v>
      </c>
      <c r="CH1468">
        <v>8035949590</v>
      </c>
      <c r="CM1468" t="s">
        <v>9796</v>
      </c>
      <c r="CN1468" t="s">
        <v>8469</v>
      </c>
      <c r="CP1468" t="s">
        <v>194</v>
      </c>
      <c r="CQ1468" t="s">
        <v>195</v>
      </c>
      <c r="CS1468">
        <v>14604</v>
      </c>
      <c r="CT1468" t="s">
        <v>196</v>
      </c>
      <c r="CU1468">
        <v>7066648641</v>
      </c>
      <c r="ED1468" t="s">
        <v>5183</v>
      </c>
      <c r="EG1468" t="s">
        <v>196</v>
      </c>
      <c r="EH1468">
        <v>8035949590</v>
      </c>
      <c r="EM1468" t="s">
        <v>9797</v>
      </c>
      <c r="EP1468" t="s">
        <v>9798</v>
      </c>
      <c r="EQ1468" t="s">
        <v>5183</v>
      </c>
      <c r="ES1468">
        <v>40514</v>
      </c>
      <c r="ET1468" t="s">
        <v>196</v>
      </c>
      <c r="EU1468">
        <v>8035949590</v>
      </c>
    </row>
    <row r="1469" spans="1:151" x14ac:dyDescent="0.2">
      <c r="A1469">
        <v>19358</v>
      </c>
      <c r="B1469" t="s">
        <v>9792</v>
      </c>
      <c r="C1469" t="s">
        <v>9793</v>
      </c>
      <c r="D1469" t="s">
        <v>3981</v>
      </c>
      <c r="E1469" t="s">
        <v>9794</v>
      </c>
      <c r="F1469" t="s">
        <v>171</v>
      </c>
      <c r="G1469" t="s">
        <v>172</v>
      </c>
      <c r="H1469" s="1">
        <v>34765</v>
      </c>
      <c r="I1469" t="s">
        <v>173</v>
      </c>
      <c r="K1469" t="s">
        <v>2307</v>
      </c>
      <c r="L1469" t="s">
        <v>2308</v>
      </c>
      <c r="M1469" t="s">
        <v>224</v>
      </c>
      <c r="N1469">
        <v>2016</v>
      </c>
      <c r="O1469" t="s">
        <v>410</v>
      </c>
      <c r="P1469" t="s">
        <v>178</v>
      </c>
      <c r="Q1469" t="s">
        <v>172</v>
      </c>
      <c r="S1469">
        <v>28326434</v>
      </c>
      <c r="T1469" t="s">
        <v>196</v>
      </c>
      <c r="W1469" t="s">
        <v>9795</v>
      </c>
      <c r="X1469">
        <v>7066648656</v>
      </c>
      <c r="Y1469" t="s">
        <v>802</v>
      </c>
      <c r="Z1469" t="s">
        <v>1360</v>
      </c>
      <c r="AA1469" t="s">
        <v>615</v>
      </c>
      <c r="AB1469" t="s">
        <v>259</v>
      </c>
      <c r="AC1469" t="s">
        <v>804</v>
      </c>
      <c r="AD1469" t="s">
        <v>185</v>
      </c>
      <c r="AS1469" t="str">
        <f>"0"</f>
        <v>0</v>
      </c>
      <c r="AT1469" t="s">
        <v>188</v>
      </c>
      <c r="AU1469" t="s">
        <v>189</v>
      </c>
      <c r="AV1469" t="s">
        <v>190</v>
      </c>
      <c r="AW1469" t="s">
        <v>264</v>
      </c>
      <c r="BM1469" t="s">
        <v>9796</v>
      </c>
      <c r="BN1469" t="s">
        <v>8469</v>
      </c>
      <c r="BP1469" t="s">
        <v>194</v>
      </c>
      <c r="BQ1469" t="s">
        <v>195</v>
      </c>
      <c r="BS1469">
        <v>14604</v>
      </c>
      <c r="BT1469" t="s">
        <v>196</v>
      </c>
      <c r="BU1469">
        <v>7066648641</v>
      </c>
      <c r="BZ1469" t="s">
        <v>9797</v>
      </c>
      <c r="CC1469" t="s">
        <v>9798</v>
      </c>
      <c r="CD1469" t="s">
        <v>5183</v>
      </c>
      <c r="CF1469">
        <v>40514</v>
      </c>
      <c r="CG1469" t="s">
        <v>196</v>
      </c>
      <c r="CH1469">
        <v>8035949590</v>
      </c>
      <c r="CM1469" t="s">
        <v>9796</v>
      </c>
      <c r="CN1469" t="s">
        <v>8469</v>
      </c>
      <c r="CP1469" t="s">
        <v>194</v>
      </c>
      <c r="CQ1469" t="s">
        <v>195</v>
      </c>
      <c r="CS1469">
        <v>14604</v>
      </c>
      <c r="CT1469" t="s">
        <v>196</v>
      </c>
      <c r="CU1469">
        <v>7066648641</v>
      </c>
      <c r="ED1469" t="s">
        <v>5183</v>
      </c>
      <c r="EG1469" t="s">
        <v>196</v>
      </c>
      <c r="EH1469">
        <v>8035949590</v>
      </c>
      <c r="EM1469" t="s">
        <v>9797</v>
      </c>
      <c r="EP1469" t="s">
        <v>9798</v>
      </c>
      <c r="EQ1469" t="s">
        <v>5183</v>
      </c>
      <c r="ES1469">
        <v>40514</v>
      </c>
      <c r="ET1469" t="s">
        <v>196</v>
      </c>
      <c r="EU1469">
        <v>8035949590</v>
      </c>
    </row>
    <row r="1470" spans="1:151" x14ac:dyDescent="0.2">
      <c r="A1470">
        <v>24568</v>
      </c>
      <c r="B1470" t="s">
        <v>9799</v>
      </c>
      <c r="C1470" t="s">
        <v>9800</v>
      </c>
      <c r="E1470" t="s">
        <v>9801</v>
      </c>
      <c r="F1470" s="2">
        <v>43055</v>
      </c>
      <c r="G1470" t="s">
        <v>172</v>
      </c>
      <c r="H1470" s="1">
        <v>36151</v>
      </c>
      <c r="I1470" t="s">
        <v>221</v>
      </c>
      <c r="K1470" t="s">
        <v>174</v>
      </c>
      <c r="L1470" t="s">
        <v>175</v>
      </c>
      <c r="M1470" t="s">
        <v>224</v>
      </c>
      <c r="N1470">
        <v>2018</v>
      </c>
      <c r="O1470" t="s">
        <v>354</v>
      </c>
      <c r="P1470" t="s">
        <v>363</v>
      </c>
      <c r="Q1470" t="s">
        <v>172</v>
      </c>
      <c r="S1470">
        <v>30032378</v>
      </c>
      <c r="T1470" t="s">
        <v>179</v>
      </c>
      <c r="U1470" t="s">
        <v>180</v>
      </c>
      <c r="V1470" s="2">
        <v>43982</v>
      </c>
      <c r="W1470" t="s">
        <v>9802</v>
      </c>
      <c r="X1470" t="s">
        <v>9803</v>
      </c>
      <c r="Y1470" t="s">
        <v>802</v>
      </c>
      <c r="Z1470" t="s">
        <v>1583</v>
      </c>
      <c r="AA1470">
        <v>2020</v>
      </c>
      <c r="AB1470">
        <v>2020</v>
      </c>
      <c r="AC1470" t="s">
        <v>1584</v>
      </c>
      <c r="AD1470" t="s">
        <v>185</v>
      </c>
      <c r="AF1470" t="s">
        <v>186</v>
      </c>
      <c r="AG1470" t="s">
        <v>183</v>
      </c>
      <c r="AH1470">
        <v>2020</v>
      </c>
      <c r="AI1470">
        <v>2020</v>
      </c>
      <c r="AJ1470" t="s">
        <v>184</v>
      </c>
      <c r="AK1470" t="s">
        <v>172</v>
      </c>
      <c r="AS1470">
        <v>3.82</v>
      </c>
      <c r="AT1470" t="s">
        <v>188</v>
      </c>
      <c r="AU1470" t="s">
        <v>647</v>
      </c>
      <c r="AV1470" t="s">
        <v>190</v>
      </c>
      <c r="AW1470" t="s">
        <v>191</v>
      </c>
      <c r="BM1470" t="s">
        <v>193</v>
      </c>
      <c r="BN1470" t="s">
        <v>9804</v>
      </c>
      <c r="BP1470" t="s">
        <v>194</v>
      </c>
      <c r="BQ1470" t="s">
        <v>195</v>
      </c>
      <c r="BS1470">
        <v>14627</v>
      </c>
      <c r="BT1470" t="s">
        <v>196</v>
      </c>
      <c r="BU1470">
        <v>8329522533</v>
      </c>
      <c r="CM1470" t="s">
        <v>1525</v>
      </c>
      <c r="CP1470" t="s">
        <v>194</v>
      </c>
      <c r="CQ1470" t="s">
        <v>195</v>
      </c>
      <c r="CS1470">
        <v>14620</v>
      </c>
      <c r="CT1470" t="s">
        <v>196</v>
      </c>
      <c r="CU1470">
        <v>8329522533</v>
      </c>
    </row>
    <row r="1471" spans="1:151" x14ac:dyDescent="0.2">
      <c r="A1471">
        <v>20888</v>
      </c>
      <c r="B1471" t="s">
        <v>9799</v>
      </c>
      <c r="C1471" t="s">
        <v>9800</v>
      </c>
      <c r="E1471" t="s">
        <v>9801</v>
      </c>
      <c r="F1471" t="s">
        <v>7586</v>
      </c>
      <c r="G1471" t="s">
        <v>172</v>
      </c>
      <c r="H1471" s="1">
        <v>36151</v>
      </c>
      <c r="I1471" t="s">
        <v>221</v>
      </c>
      <c r="K1471" t="s">
        <v>174</v>
      </c>
      <c r="L1471" t="s">
        <v>175</v>
      </c>
      <c r="M1471" t="s">
        <v>224</v>
      </c>
      <c r="N1471">
        <v>2017</v>
      </c>
      <c r="O1471" t="s">
        <v>441</v>
      </c>
      <c r="P1471" t="s">
        <v>178</v>
      </c>
      <c r="Q1471" t="s">
        <v>172</v>
      </c>
      <c r="S1471">
        <v>30032378</v>
      </c>
      <c r="T1471" t="s">
        <v>179</v>
      </c>
      <c r="U1471" t="s">
        <v>180</v>
      </c>
      <c r="V1471" s="2">
        <v>43982</v>
      </c>
      <c r="W1471" t="s">
        <v>9802</v>
      </c>
      <c r="X1471" t="s">
        <v>9803</v>
      </c>
      <c r="Y1471" t="s">
        <v>802</v>
      </c>
      <c r="Z1471" t="s">
        <v>1583</v>
      </c>
      <c r="AA1471">
        <v>2020</v>
      </c>
      <c r="AB1471">
        <v>2020</v>
      </c>
      <c r="AC1471" t="s">
        <v>1584</v>
      </c>
      <c r="AD1471" t="s">
        <v>185</v>
      </c>
      <c r="AF1471" t="s">
        <v>186</v>
      </c>
      <c r="AG1471" t="s">
        <v>183</v>
      </c>
      <c r="AH1471">
        <v>2020</v>
      </c>
      <c r="AI1471">
        <v>2020</v>
      </c>
      <c r="AJ1471" t="s">
        <v>184</v>
      </c>
      <c r="AK1471" t="s">
        <v>172</v>
      </c>
      <c r="AS1471">
        <v>3.82</v>
      </c>
      <c r="AT1471" t="s">
        <v>188</v>
      </c>
      <c r="AU1471" t="s">
        <v>647</v>
      </c>
      <c r="AV1471" t="s">
        <v>190</v>
      </c>
      <c r="AW1471" t="s">
        <v>191</v>
      </c>
      <c r="BM1471" t="s">
        <v>193</v>
      </c>
      <c r="BN1471" t="s">
        <v>9804</v>
      </c>
      <c r="BP1471" t="s">
        <v>194</v>
      </c>
      <c r="BQ1471" t="s">
        <v>195</v>
      </c>
      <c r="BS1471">
        <v>14627</v>
      </c>
      <c r="BT1471" t="s">
        <v>196</v>
      </c>
      <c r="BU1471">
        <v>8329522533</v>
      </c>
      <c r="CM1471" t="s">
        <v>1525</v>
      </c>
      <c r="CP1471" t="s">
        <v>194</v>
      </c>
      <c r="CQ1471" t="s">
        <v>195</v>
      </c>
      <c r="CS1471">
        <v>14620</v>
      </c>
      <c r="CT1471" t="s">
        <v>196</v>
      </c>
      <c r="CU1471">
        <v>8329522533</v>
      </c>
    </row>
    <row r="1472" spans="1:151" x14ac:dyDescent="0.2">
      <c r="A1472">
        <v>37229</v>
      </c>
      <c r="B1472" t="s">
        <v>9805</v>
      </c>
      <c r="C1472" t="s">
        <v>9806</v>
      </c>
      <c r="D1472" t="s">
        <v>3657</v>
      </c>
      <c r="E1472" t="s">
        <v>9807</v>
      </c>
      <c r="F1472" t="s">
        <v>171</v>
      </c>
      <c r="H1472" s="1">
        <v>36860</v>
      </c>
      <c r="I1472" t="s">
        <v>221</v>
      </c>
      <c r="K1472" t="s">
        <v>2212</v>
      </c>
      <c r="L1472" t="s">
        <v>2172</v>
      </c>
      <c r="M1472" t="s">
        <v>306</v>
      </c>
      <c r="N1472">
        <v>2022</v>
      </c>
      <c r="O1472" t="s">
        <v>782</v>
      </c>
      <c r="P1472" t="s">
        <v>363</v>
      </c>
      <c r="Q1472" t="s">
        <v>172</v>
      </c>
      <c r="S1472">
        <v>31531504</v>
      </c>
      <c r="T1472" t="s">
        <v>226</v>
      </c>
      <c r="Y1472" t="str">
        <f>"01AS"</f>
        <v>01AS</v>
      </c>
      <c r="Z1472" t="s">
        <v>227</v>
      </c>
      <c r="AA1472" t="s">
        <v>228</v>
      </c>
      <c r="AB1472" t="s">
        <v>229</v>
      </c>
      <c r="AC1472" t="s">
        <v>1203</v>
      </c>
      <c r="AD1472" t="s">
        <v>185</v>
      </c>
      <c r="AE1472" t="s">
        <v>656</v>
      </c>
      <c r="AS1472">
        <v>3.9</v>
      </c>
      <c r="AT1472" t="s">
        <v>1261</v>
      </c>
      <c r="AU1472" t="s">
        <v>472</v>
      </c>
      <c r="AV1472" t="s">
        <v>473</v>
      </c>
      <c r="AW1472" t="s">
        <v>264</v>
      </c>
      <c r="BM1472" t="s">
        <v>9808</v>
      </c>
      <c r="BN1472" t="s">
        <v>239</v>
      </c>
      <c r="BO1472" t="s">
        <v>9809</v>
      </c>
      <c r="BP1472" t="s">
        <v>241</v>
      </c>
      <c r="BQ1472" t="s">
        <v>195</v>
      </c>
      <c r="BS1472">
        <v>14627</v>
      </c>
      <c r="CD1472" t="s">
        <v>195</v>
      </c>
      <c r="CM1472" t="s">
        <v>9810</v>
      </c>
      <c r="CO1472" t="s">
        <v>9809</v>
      </c>
      <c r="CP1472" t="s">
        <v>9811</v>
      </c>
      <c r="CQ1472" t="s">
        <v>3244</v>
      </c>
      <c r="CS1472">
        <v>53120</v>
      </c>
      <c r="CT1472" t="s">
        <v>244</v>
      </c>
      <c r="CU1472" t="s">
        <v>9812</v>
      </c>
    </row>
    <row r="1473" spans="1:151" x14ac:dyDescent="0.2">
      <c r="A1473">
        <v>22085</v>
      </c>
      <c r="B1473" t="s">
        <v>9813</v>
      </c>
      <c r="C1473" t="s">
        <v>9814</v>
      </c>
      <c r="E1473" t="s">
        <v>9815</v>
      </c>
      <c r="F1473" t="s">
        <v>171</v>
      </c>
      <c r="I1473" t="s">
        <v>173</v>
      </c>
      <c r="K1473" t="s">
        <v>853</v>
      </c>
      <c r="L1473" t="s">
        <v>854</v>
      </c>
      <c r="M1473" t="s">
        <v>306</v>
      </c>
      <c r="N1473">
        <v>2017</v>
      </c>
      <c r="O1473" t="s">
        <v>646</v>
      </c>
      <c r="P1473" t="s">
        <v>178</v>
      </c>
      <c r="Q1473" t="s">
        <v>172</v>
      </c>
      <c r="S1473">
        <v>28919179</v>
      </c>
      <c r="T1473" t="s">
        <v>196</v>
      </c>
      <c r="W1473" t="s">
        <v>9816</v>
      </c>
      <c r="X1473">
        <v>5858203155</v>
      </c>
      <c r="Y1473" t="s">
        <v>186</v>
      </c>
      <c r="Z1473" t="s">
        <v>183</v>
      </c>
      <c r="AA1473">
        <v>2018</v>
      </c>
      <c r="AB1473">
        <v>2018</v>
      </c>
      <c r="AC1473" t="s">
        <v>187</v>
      </c>
      <c r="AD1473" t="s">
        <v>185</v>
      </c>
      <c r="AM1473" t="s">
        <v>5407</v>
      </c>
      <c r="AS1473">
        <v>3.38</v>
      </c>
      <c r="AT1473" t="s">
        <v>188</v>
      </c>
      <c r="AU1473" t="s">
        <v>647</v>
      </c>
      <c r="AV1473" t="s">
        <v>190</v>
      </c>
      <c r="AW1473" t="s">
        <v>264</v>
      </c>
      <c r="BM1473" t="s">
        <v>9817</v>
      </c>
      <c r="BP1473" t="s">
        <v>2052</v>
      </c>
      <c r="BQ1473" t="s">
        <v>195</v>
      </c>
      <c r="BS1473">
        <v>145269547</v>
      </c>
      <c r="BT1473" t="s">
        <v>196</v>
      </c>
      <c r="BU1473">
        <v>5856453628</v>
      </c>
      <c r="BZ1473" t="s">
        <v>9817</v>
      </c>
      <c r="CC1473" t="s">
        <v>2052</v>
      </c>
      <c r="CD1473" t="s">
        <v>195</v>
      </c>
      <c r="CF1473">
        <v>145269547</v>
      </c>
      <c r="CG1473" t="s">
        <v>196</v>
      </c>
      <c r="CH1473">
        <v>5856453628</v>
      </c>
      <c r="CM1473" t="s">
        <v>9817</v>
      </c>
      <c r="CP1473" t="s">
        <v>2052</v>
      </c>
      <c r="CQ1473" t="s">
        <v>195</v>
      </c>
      <c r="CS1473">
        <v>145269547</v>
      </c>
      <c r="CT1473" t="s">
        <v>196</v>
      </c>
      <c r="CU1473">
        <v>5856453628</v>
      </c>
      <c r="ED1473" t="s">
        <v>195</v>
      </c>
      <c r="EG1473" t="s">
        <v>196</v>
      </c>
      <c r="EH1473">
        <v>5856453628</v>
      </c>
      <c r="EM1473" t="s">
        <v>9817</v>
      </c>
      <c r="EP1473" t="s">
        <v>2052</v>
      </c>
      <c r="EQ1473" t="s">
        <v>195</v>
      </c>
      <c r="ES1473">
        <v>145269547</v>
      </c>
      <c r="ET1473" t="s">
        <v>196</v>
      </c>
      <c r="EU1473">
        <v>5856453628</v>
      </c>
    </row>
    <row r="1474" spans="1:151" x14ac:dyDescent="0.2">
      <c r="A1474">
        <v>26003</v>
      </c>
      <c r="B1474" t="s">
        <v>9813</v>
      </c>
      <c r="C1474" t="s">
        <v>9814</v>
      </c>
      <c r="E1474" t="s">
        <v>9815</v>
      </c>
      <c r="F1474" t="s">
        <v>171</v>
      </c>
      <c r="I1474" t="s">
        <v>173</v>
      </c>
      <c r="K1474" t="s">
        <v>547</v>
      </c>
      <c r="M1474" t="s">
        <v>306</v>
      </c>
      <c r="N1474">
        <v>2014</v>
      </c>
      <c r="O1474" t="s">
        <v>591</v>
      </c>
      <c r="P1474" t="s">
        <v>178</v>
      </c>
      <c r="Q1474" t="s">
        <v>172</v>
      </c>
      <c r="S1474">
        <v>28919179</v>
      </c>
      <c r="T1474" t="s">
        <v>196</v>
      </c>
      <c r="W1474" t="s">
        <v>9816</v>
      </c>
      <c r="X1474">
        <v>5858203155</v>
      </c>
      <c r="Y1474" t="s">
        <v>186</v>
      </c>
      <c r="Z1474" t="s">
        <v>183</v>
      </c>
      <c r="AA1474">
        <v>2018</v>
      </c>
      <c r="AB1474">
        <v>2018</v>
      </c>
      <c r="AC1474" t="s">
        <v>187</v>
      </c>
      <c r="AD1474" t="s">
        <v>185</v>
      </c>
      <c r="AM1474" t="s">
        <v>5407</v>
      </c>
      <c r="AS1474">
        <v>3.38</v>
      </c>
      <c r="AT1474" t="s">
        <v>188</v>
      </c>
      <c r="AU1474" t="s">
        <v>647</v>
      </c>
      <c r="AV1474" t="s">
        <v>190</v>
      </c>
      <c r="AW1474" t="s">
        <v>264</v>
      </c>
      <c r="BM1474" t="s">
        <v>9817</v>
      </c>
      <c r="BP1474" t="s">
        <v>2052</v>
      </c>
      <c r="BQ1474" t="s">
        <v>195</v>
      </c>
      <c r="BS1474">
        <v>145269547</v>
      </c>
      <c r="BT1474" t="s">
        <v>196</v>
      </c>
      <c r="BU1474">
        <v>5856453628</v>
      </c>
      <c r="BZ1474" t="s">
        <v>9817</v>
      </c>
      <c r="CC1474" t="s">
        <v>2052</v>
      </c>
      <c r="CD1474" t="s">
        <v>195</v>
      </c>
      <c r="CF1474">
        <v>145269547</v>
      </c>
      <c r="CG1474" t="s">
        <v>196</v>
      </c>
      <c r="CH1474">
        <v>5856453628</v>
      </c>
      <c r="CM1474" t="s">
        <v>9817</v>
      </c>
      <c r="CP1474" t="s">
        <v>2052</v>
      </c>
      <c r="CQ1474" t="s">
        <v>195</v>
      </c>
      <c r="CS1474">
        <v>145269547</v>
      </c>
      <c r="CT1474" t="s">
        <v>196</v>
      </c>
      <c r="CU1474">
        <v>5856453628</v>
      </c>
      <c r="ED1474" t="s">
        <v>195</v>
      </c>
      <c r="EG1474" t="s">
        <v>196</v>
      </c>
      <c r="EH1474">
        <v>5856453628</v>
      </c>
      <c r="EM1474" t="s">
        <v>9817</v>
      </c>
      <c r="EP1474" t="s">
        <v>2052</v>
      </c>
      <c r="EQ1474" t="s">
        <v>195</v>
      </c>
      <c r="ES1474">
        <v>145269547</v>
      </c>
      <c r="ET1474" t="s">
        <v>196</v>
      </c>
      <c r="EU1474">
        <v>5856453628</v>
      </c>
    </row>
    <row r="1475" spans="1:151" x14ac:dyDescent="0.2">
      <c r="A1475">
        <v>26179</v>
      </c>
      <c r="B1475" t="s">
        <v>9818</v>
      </c>
      <c r="C1475" t="s">
        <v>9819</v>
      </c>
      <c r="D1475" t="s">
        <v>9820</v>
      </c>
      <c r="E1475" t="s">
        <v>9821</v>
      </c>
      <c r="F1475" t="s">
        <v>171</v>
      </c>
      <c r="G1475" t="s">
        <v>172</v>
      </c>
      <c r="H1475" s="1">
        <v>32609</v>
      </c>
      <c r="I1475" t="s">
        <v>221</v>
      </c>
      <c r="K1475" t="s">
        <v>3218</v>
      </c>
      <c r="L1475" t="s">
        <v>4526</v>
      </c>
      <c r="M1475" t="s">
        <v>224</v>
      </c>
      <c r="N1475">
        <v>2018</v>
      </c>
      <c r="O1475" t="s">
        <v>354</v>
      </c>
      <c r="P1475" t="s">
        <v>178</v>
      </c>
      <c r="Q1475" t="s">
        <v>172</v>
      </c>
      <c r="S1475">
        <v>27690932</v>
      </c>
      <c r="T1475" t="s">
        <v>196</v>
      </c>
      <c r="W1475" t="s">
        <v>9822</v>
      </c>
      <c r="X1475">
        <v>4799701872</v>
      </c>
      <c r="Y1475" t="s">
        <v>802</v>
      </c>
      <c r="Z1475" t="s">
        <v>803</v>
      </c>
      <c r="AA1475" t="s">
        <v>615</v>
      </c>
      <c r="AB1475" t="s">
        <v>259</v>
      </c>
      <c r="AC1475" t="s">
        <v>804</v>
      </c>
      <c r="AD1475" t="s">
        <v>185</v>
      </c>
      <c r="AS1475" t="str">
        <f>"0"</f>
        <v>0</v>
      </c>
      <c r="AT1475" t="s">
        <v>188</v>
      </c>
      <c r="AU1475" t="s">
        <v>189</v>
      </c>
      <c r="AV1475" t="s">
        <v>190</v>
      </c>
      <c r="AW1475" t="s">
        <v>264</v>
      </c>
      <c r="BM1475" t="s">
        <v>9823</v>
      </c>
      <c r="BP1475" t="s">
        <v>9094</v>
      </c>
      <c r="BQ1475" t="s">
        <v>3594</v>
      </c>
      <c r="BS1475">
        <v>72837</v>
      </c>
      <c r="BT1475" t="s">
        <v>196</v>
      </c>
      <c r="BU1475">
        <v>4799701870</v>
      </c>
      <c r="BZ1475" t="s">
        <v>9823</v>
      </c>
      <c r="CC1475" t="s">
        <v>9094</v>
      </c>
      <c r="CD1475" t="s">
        <v>3594</v>
      </c>
      <c r="CF1475">
        <v>72837</v>
      </c>
      <c r="CG1475" t="s">
        <v>196</v>
      </c>
      <c r="CH1475">
        <v>4799701870</v>
      </c>
      <c r="CM1475" t="s">
        <v>9823</v>
      </c>
      <c r="CP1475" t="s">
        <v>9094</v>
      </c>
      <c r="CQ1475" t="s">
        <v>3594</v>
      </c>
      <c r="CS1475">
        <v>72837</v>
      </c>
      <c r="CT1475" t="s">
        <v>196</v>
      </c>
      <c r="CU1475">
        <v>4799701870</v>
      </c>
      <c r="ED1475" t="s">
        <v>3594</v>
      </c>
      <c r="EG1475" t="s">
        <v>196</v>
      </c>
      <c r="EH1475">
        <v>4799701870</v>
      </c>
      <c r="EM1475" t="s">
        <v>9823</v>
      </c>
      <c r="EP1475" t="s">
        <v>9094</v>
      </c>
      <c r="EQ1475" t="s">
        <v>3594</v>
      </c>
      <c r="ES1475">
        <v>72837</v>
      </c>
      <c r="ET1475" t="s">
        <v>196</v>
      </c>
      <c r="EU1475">
        <v>4799701870</v>
      </c>
    </row>
    <row r="1476" spans="1:151" x14ac:dyDescent="0.2">
      <c r="A1476">
        <v>32534</v>
      </c>
      <c r="B1476" t="s">
        <v>9824</v>
      </c>
      <c r="C1476" t="s">
        <v>9825</v>
      </c>
      <c r="E1476" t="s">
        <v>9826</v>
      </c>
      <c r="F1476" t="s">
        <v>171</v>
      </c>
      <c r="G1476" t="s">
        <v>172</v>
      </c>
      <c r="H1476" s="1">
        <v>36432</v>
      </c>
      <c r="I1476" t="s">
        <v>221</v>
      </c>
      <c r="K1476" t="s">
        <v>2435</v>
      </c>
      <c r="L1476" t="s">
        <v>1346</v>
      </c>
      <c r="M1476" t="s">
        <v>255</v>
      </c>
      <c r="N1476" t="s">
        <v>421</v>
      </c>
      <c r="O1476" t="s">
        <v>422</v>
      </c>
      <c r="P1476" t="s">
        <v>178</v>
      </c>
      <c r="Q1476" t="s">
        <v>172</v>
      </c>
      <c r="S1476">
        <v>30812413</v>
      </c>
      <c r="T1476" t="s">
        <v>9827</v>
      </c>
      <c r="U1476" t="s">
        <v>424</v>
      </c>
      <c r="Y1476" t="str">
        <f>"04HSEAS"</f>
        <v>04HSEAS</v>
      </c>
      <c r="Z1476" t="s">
        <v>499</v>
      </c>
      <c r="AA1476" t="s">
        <v>320</v>
      </c>
      <c r="AB1476" t="s">
        <v>321</v>
      </c>
      <c r="AC1476" t="s">
        <v>535</v>
      </c>
      <c r="AD1476" t="s">
        <v>185</v>
      </c>
      <c r="AM1476" t="s">
        <v>536</v>
      </c>
      <c r="AS1476">
        <v>3.73</v>
      </c>
      <c r="AT1476" t="s">
        <v>429</v>
      </c>
      <c r="AU1476" t="s">
        <v>235</v>
      </c>
      <c r="AV1476" t="s">
        <v>236</v>
      </c>
      <c r="AW1476" t="s">
        <v>430</v>
      </c>
      <c r="BM1476" t="s">
        <v>9828</v>
      </c>
      <c r="BN1476" t="s">
        <v>239</v>
      </c>
      <c r="BO1476" t="s">
        <v>9829</v>
      </c>
      <c r="BP1476" t="s">
        <v>241</v>
      </c>
      <c r="BQ1476" t="s">
        <v>195</v>
      </c>
      <c r="BS1476">
        <v>14627</v>
      </c>
      <c r="CA1476">
        <v>8</v>
      </c>
      <c r="CD1476" t="s">
        <v>195</v>
      </c>
      <c r="CM1476" t="s">
        <v>9830</v>
      </c>
      <c r="CN1476">
        <v>8</v>
      </c>
      <c r="CO1476" t="s">
        <v>9829</v>
      </c>
      <c r="CP1476" t="s">
        <v>9831</v>
      </c>
      <c r="CQ1476" t="s">
        <v>9832</v>
      </c>
      <c r="CS1476" t="s">
        <v>9833</v>
      </c>
      <c r="CT1476" t="s">
        <v>9827</v>
      </c>
      <c r="CU1476" t="s">
        <v>9834</v>
      </c>
      <c r="DM1476" t="s">
        <v>9835</v>
      </c>
      <c r="DP1476" t="s">
        <v>9836</v>
      </c>
      <c r="DR1476" t="s">
        <v>9836</v>
      </c>
      <c r="DS1476" t="s">
        <v>9837</v>
      </c>
      <c r="DT1476" t="s">
        <v>9827</v>
      </c>
      <c r="DU1476" t="s">
        <v>9838</v>
      </c>
      <c r="DX1476" t="s">
        <v>9839</v>
      </c>
      <c r="DY1476" t="s">
        <v>1965</v>
      </c>
    </row>
    <row r="1477" spans="1:151" x14ac:dyDescent="0.2">
      <c r="A1477">
        <v>25860</v>
      </c>
      <c r="B1477" t="s">
        <v>9840</v>
      </c>
      <c r="C1477" t="s">
        <v>9841</v>
      </c>
      <c r="E1477" t="s">
        <v>9842</v>
      </c>
      <c r="F1477" t="s">
        <v>9843</v>
      </c>
      <c r="K1477" t="s">
        <v>1078</v>
      </c>
      <c r="M1477" t="s">
        <v>306</v>
      </c>
      <c r="N1477">
        <v>2014</v>
      </c>
      <c r="O1477" t="s">
        <v>591</v>
      </c>
      <c r="P1477" t="s">
        <v>178</v>
      </c>
      <c r="Q1477" t="s">
        <v>172</v>
      </c>
    </row>
    <row r="1478" spans="1:151" x14ac:dyDescent="0.2">
      <c r="A1478">
        <v>28178</v>
      </c>
      <c r="B1478" t="s">
        <v>606</v>
      </c>
      <c r="C1478" t="s">
        <v>9844</v>
      </c>
      <c r="D1478" t="s">
        <v>3317</v>
      </c>
      <c r="E1478" t="s">
        <v>9845</v>
      </c>
      <c r="F1478" t="s">
        <v>171</v>
      </c>
      <c r="G1478" t="s">
        <v>172</v>
      </c>
      <c r="H1478" s="1">
        <v>35910</v>
      </c>
      <c r="I1478" t="s">
        <v>221</v>
      </c>
      <c r="K1478" t="s">
        <v>595</v>
      </c>
      <c r="L1478" t="s">
        <v>3763</v>
      </c>
      <c r="M1478" t="s">
        <v>224</v>
      </c>
      <c r="N1478">
        <v>2019</v>
      </c>
      <c r="O1478" t="s">
        <v>279</v>
      </c>
      <c r="P1478" t="s">
        <v>178</v>
      </c>
      <c r="Q1478" t="s">
        <v>172</v>
      </c>
      <c r="R1478" t="s">
        <v>510</v>
      </c>
      <c r="S1478">
        <v>29970193</v>
      </c>
      <c r="BM1478" t="s">
        <v>9846</v>
      </c>
      <c r="DM1478" t="s">
        <v>9847</v>
      </c>
      <c r="DP1478" t="s">
        <v>9848</v>
      </c>
      <c r="DQ1478" t="s">
        <v>1150</v>
      </c>
      <c r="DS1478" t="str">
        <f>"07090"</f>
        <v>07090</v>
      </c>
      <c r="DT1478" t="s">
        <v>226</v>
      </c>
      <c r="DU1478">
        <v>9085180593</v>
      </c>
      <c r="DW1478">
        <v>9083615422</v>
      </c>
      <c r="DX1478" t="s">
        <v>9849</v>
      </c>
      <c r="DY1478" t="s">
        <v>406</v>
      </c>
    </row>
    <row r="1479" spans="1:151" x14ac:dyDescent="0.2">
      <c r="A1479">
        <v>28558</v>
      </c>
      <c r="B1479" t="s">
        <v>3949</v>
      </c>
      <c r="C1479" t="s">
        <v>9850</v>
      </c>
      <c r="D1479" t="s">
        <v>3274</v>
      </c>
      <c r="E1479" t="s">
        <v>9851</v>
      </c>
      <c r="F1479" t="s">
        <v>171</v>
      </c>
      <c r="G1479" t="s">
        <v>172</v>
      </c>
      <c r="H1479" s="1">
        <v>36119</v>
      </c>
      <c r="I1479" t="s">
        <v>221</v>
      </c>
      <c r="K1479" t="s">
        <v>1642</v>
      </c>
      <c r="L1479" t="s">
        <v>1643</v>
      </c>
      <c r="M1479" t="s">
        <v>176</v>
      </c>
      <c r="N1479">
        <v>2020</v>
      </c>
      <c r="O1479" t="s">
        <v>978</v>
      </c>
      <c r="P1479" t="s">
        <v>979</v>
      </c>
      <c r="Q1479" t="s">
        <v>172</v>
      </c>
      <c r="S1479">
        <v>30696488</v>
      </c>
      <c r="T1479" t="s">
        <v>226</v>
      </c>
      <c r="Y1479" t="str">
        <f>"01AS"</f>
        <v>01AS</v>
      </c>
      <c r="Z1479" t="s">
        <v>227</v>
      </c>
      <c r="AA1479" t="s">
        <v>320</v>
      </c>
      <c r="AB1479" t="s">
        <v>321</v>
      </c>
      <c r="AC1479" t="s">
        <v>1451</v>
      </c>
      <c r="AD1479" t="s">
        <v>185</v>
      </c>
      <c r="AE1479" t="s">
        <v>1236</v>
      </c>
      <c r="AM1479" t="s">
        <v>680</v>
      </c>
      <c r="AS1479">
        <v>3.99</v>
      </c>
      <c r="AT1479" t="s">
        <v>429</v>
      </c>
      <c r="AU1479" t="s">
        <v>235</v>
      </c>
      <c r="AV1479" t="s">
        <v>236</v>
      </c>
      <c r="AW1479" t="s">
        <v>210</v>
      </c>
      <c r="BM1479" t="s">
        <v>4231</v>
      </c>
      <c r="BN1479" t="s">
        <v>239</v>
      </c>
      <c r="BO1479" t="s">
        <v>9852</v>
      </c>
      <c r="BP1479" t="s">
        <v>241</v>
      </c>
      <c r="BQ1479" t="s">
        <v>195</v>
      </c>
      <c r="BS1479">
        <v>14627</v>
      </c>
      <c r="CD1479" t="s">
        <v>195</v>
      </c>
      <c r="CM1479" t="s">
        <v>9853</v>
      </c>
      <c r="CO1479" t="s">
        <v>9852</v>
      </c>
      <c r="CP1479" t="s">
        <v>4493</v>
      </c>
      <c r="CQ1479" t="s">
        <v>247</v>
      </c>
      <c r="CS1479">
        <v>14450</v>
      </c>
      <c r="CT1479" t="s">
        <v>244</v>
      </c>
      <c r="CU1479" t="s">
        <v>9854</v>
      </c>
    </row>
    <row r="1480" spans="1:151" x14ac:dyDescent="0.2">
      <c r="A1480">
        <v>24747</v>
      </c>
      <c r="B1480" t="s">
        <v>3949</v>
      </c>
      <c r="C1480" t="s">
        <v>9850</v>
      </c>
      <c r="D1480" t="s">
        <v>3274</v>
      </c>
      <c r="E1480" t="s">
        <v>9851</v>
      </c>
      <c r="F1480" t="s">
        <v>171</v>
      </c>
      <c r="G1480" t="s">
        <v>172</v>
      </c>
      <c r="H1480" s="1">
        <v>36119</v>
      </c>
      <c r="I1480" t="s">
        <v>221</v>
      </c>
      <c r="K1480" t="s">
        <v>2902</v>
      </c>
      <c r="L1480" t="s">
        <v>2903</v>
      </c>
      <c r="M1480" t="s">
        <v>224</v>
      </c>
      <c r="N1480">
        <v>2018</v>
      </c>
      <c r="O1480" t="s">
        <v>354</v>
      </c>
      <c r="P1480" t="s">
        <v>178</v>
      </c>
      <c r="Q1480" t="s">
        <v>172</v>
      </c>
      <c r="S1480">
        <v>30696488</v>
      </c>
      <c r="T1480" t="s">
        <v>226</v>
      </c>
      <c r="Y1480" t="str">
        <f>"01AS"</f>
        <v>01AS</v>
      </c>
      <c r="Z1480" t="s">
        <v>227</v>
      </c>
      <c r="AA1480" t="s">
        <v>320</v>
      </c>
      <c r="AB1480" t="s">
        <v>321</v>
      </c>
      <c r="AC1480" t="s">
        <v>1451</v>
      </c>
      <c r="AD1480" t="s">
        <v>185</v>
      </c>
      <c r="AE1480" t="s">
        <v>1236</v>
      </c>
      <c r="AM1480" t="s">
        <v>680</v>
      </c>
      <c r="AS1480">
        <v>3.99</v>
      </c>
      <c r="AT1480" t="s">
        <v>429</v>
      </c>
      <c r="AU1480" t="s">
        <v>235</v>
      </c>
      <c r="AV1480" t="s">
        <v>236</v>
      </c>
      <c r="AW1480" t="s">
        <v>210</v>
      </c>
      <c r="BM1480" t="s">
        <v>4231</v>
      </c>
      <c r="BN1480" t="s">
        <v>239</v>
      </c>
      <c r="BO1480" t="s">
        <v>9852</v>
      </c>
      <c r="BP1480" t="s">
        <v>241</v>
      </c>
      <c r="BQ1480" t="s">
        <v>195</v>
      </c>
      <c r="BS1480">
        <v>14627</v>
      </c>
      <c r="CD1480" t="s">
        <v>195</v>
      </c>
      <c r="CM1480" t="s">
        <v>9853</v>
      </c>
      <c r="CO1480" t="s">
        <v>9852</v>
      </c>
      <c r="CP1480" t="s">
        <v>4493</v>
      </c>
      <c r="CQ1480" t="s">
        <v>247</v>
      </c>
      <c r="CS1480">
        <v>14450</v>
      </c>
      <c r="CT1480" t="s">
        <v>244</v>
      </c>
      <c r="CU1480" t="s">
        <v>9854</v>
      </c>
    </row>
    <row r="1481" spans="1:151" x14ac:dyDescent="0.2">
      <c r="A1481">
        <v>45646</v>
      </c>
      <c r="B1481" t="s">
        <v>9855</v>
      </c>
      <c r="C1481" t="s">
        <v>9856</v>
      </c>
      <c r="D1481" t="s">
        <v>9857</v>
      </c>
      <c r="E1481" t="s">
        <v>9858</v>
      </c>
      <c r="F1481" t="s">
        <v>171</v>
      </c>
      <c r="G1481" t="str">
        <f>"0"</f>
        <v>0</v>
      </c>
      <c r="H1481" s="1">
        <v>38288</v>
      </c>
      <c r="I1481" t="s">
        <v>221</v>
      </c>
      <c r="K1481" t="s">
        <v>409</v>
      </c>
      <c r="L1481" t="s">
        <v>1643</v>
      </c>
      <c r="M1481" t="s">
        <v>224</v>
      </c>
      <c r="N1481">
        <v>2025</v>
      </c>
      <c r="O1481" t="s">
        <v>528</v>
      </c>
      <c r="P1481" t="s">
        <v>178</v>
      </c>
      <c r="Q1481" t="s">
        <v>172</v>
      </c>
      <c r="S1481">
        <v>32494228</v>
      </c>
      <c r="T1481" t="s">
        <v>226</v>
      </c>
      <c r="Y1481" t="str">
        <f>"01AS"</f>
        <v>01AS</v>
      </c>
      <c r="Z1481" t="s">
        <v>499</v>
      </c>
      <c r="AA1481" t="s">
        <v>228</v>
      </c>
      <c r="AB1481" t="s">
        <v>229</v>
      </c>
      <c r="AC1481" t="s">
        <v>9681</v>
      </c>
      <c r="AD1481" t="s">
        <v>172</v>
      </c>
      <c r="AS1481">
        <v>3.66</v>
      </c>
      <c r="AU1481" t="s">
        <v>472</v>
      </c>
      <c r="AV1481" t="s">
        <v>473</v>
      </c>
      <c r="AW1481" t="s">
        <v>264</v>
      </c>
      <c r="BM1481" t="s">
        <v>9859</v>
      </c>
      <c r="BN1481" t="s">
        <v>239</v>
      </c>
      <c r="BO1481" t="s">
        <v>9860</v>
      </c>
      <c r="BP1481" t="s">
        <v>241</v>
      </c>
      <c r="BQ1481" t="s">
        <v>195</v>
      </c>
      <c r="BS1481">
        <v>14627</v>
      </c>
      <c r="CD1481" t="s">
        <v>195</v>
      </c>
      <c r="CM1481" t="s">
        <v>9861</v>
      </c>
      <c r="CO1481" t="s">
        <v>9860</v>
      </c>
      <c r="CP1481" t="s">
        <v>4907</v>
      </c>
      <c r="CQ1481" t="s">
        <v>6775</v>
      </c>
      <c r="CS1481" t="str">
        <f>"05477-9068"</f>
        <v>05477-9068</v>
      </c>
      <c r="CT1481" t="s">
        <v>244</v>
      </c>
      <c r="CU1481" t="s">
        <v>9862</v>
      </c>
    </row>
    <row r="1482" spans="1:151" x14ac:dyDescent="0.2">
      <c r="A1482">
        <v>34453</v>
      </c>
      <c r="B1482" t="s">
        <v>9863</v>
      </c>
      <c r="C1482" t="s">
        <v>9864</v>
      </c>
      <c r="E1482" t="s">
        <v>9865</v>
      </c>
      <c r="F1482" t="s">
        <v>171</v>
      </c>
      <c r="I1482" t="s">
        <v>173</v>
      </c>
      <c r="K1482" t="s">
        <v>1377</v>
      </c>
      <c r="L1482" t="s">
        <v>1378</v>
      </c>
      <c r="M1482" t="s">
        <v>306</v>
      </c>
      <c r="N1482">
        <v>2020</v>
      </c>
      <c r="O1482" t="s">
        <v>1379</v>
      </c>
      <c r="P1482" t="s">
        <v>3256</v>
      </c>
      <c r="Q1482" t="s">
        <v>185</v>
      </c>
      <c r="BM1482" t="s">
        <v>9866</v>
      </c>
      <c r="BP1482" t="s">
        <v>9867</v>
      </c>
      <c r="BR1482" t="s">
        <v>9868</v>
      </c>
      <c r="BS1482">
        <v>110021</v>
      </c>
      <c r="BT1482" t="s">
        <v>1382</v>
      </c>
      <c r="BU1482">
        <v>18040055230</v>
      </c>
      <c r="BW1482">
        <v>18040055230</v>
      </c>
      <c r="BX1482" t="s">
        <v>9869</v>
      </c>
      <c r="BY1482" t="s">
        <v>9870</v>
      </c>
    </row>
    <row r="1483" spans="1:151" x14ac:dyDescent="0.2">
      <c r="A1483">
        <v>38758</v>
      </c>
      <c r="B1483" t="s">
        <v>8198</v>
      </c>
      <c r="C1483" t="s">
        <v>9871</v>
      </c>
      <c r="D1483" t="s">
        <v>9872</v>
      </c>
      <c r="E1483" t="s">
        <v>9873</v>
      </c>
      <c r="F1483" t="s">
        <v>171</v>
      </c>
      <c r="G1483" t="str">
        <f>"0"</f>
        <v>0</v>
      </c>
      <c r="H1483" s="1">
        <v>37816</v>
      </c>
      <c r="I1483" t="s">
        <v>221</v>
      </c>
      <c r="K1483" t="s">
        <v>1078</v>
      </c>
      <c r="L1483" t="s">
        <v>633</v>
      </c>
      <c r="M1483" t="s">
        <v>224</v>
      </c>
      <c r="N1483">
        <v>2023</v>
      </c>
      <c r="O1483" t="s">
        <v>597</v>
      </c>
      <c r="P1483" t="s">
        <v>178</v>
      </c>
      <c r="Q1483" t="s">
        <v>172</v>
      </c>
      <c r="S1483">
        <v>32039863</v>
      </c>
      <c r="T1483" t="s">
        <v>226</v>
      </c>
      <c r="Y1483" t="str">
        <f>"01AS"</f>
        <v>01AS</v>
      </c>
      <c r="Z1483" t="s">
        <v>227</v>
      </c>
      <c r="AA1483" t="s">
        <v>320</v>
      </c>
      <c r="AB1483" t="s">
        <v>321</v>
      </c>
      <c r="AC1483" t="s">
        <v>9874</v>
      </c>
      <c r="AD1483" t="s">
        <v>185</v>
      </c>
      <c r="AM1483" t="s">
        <v>6209</v>
      </c>
      <c r="AS1483">
        <v>3.87</v>
      </c>
      <c r="AU1483" t="s">
        <v>472</v>
      </c>
      <c r="AV1483" t="s">
        <v>473</v>
      </c>
      <c r="AW1483" t="s">
        <v>264</v>
      </c>
      <c r="AY1483" t="s">
        <v>716</v>
      </c>
      <c r="BA1483" t="s">
        <v>9875</v>
      </c>
      <c r="BO1483" t="s">
        <v>9876</v>
      </c>
      <c r="BQ1483" t="s">
        <v>195</v>
      </c>
      <c r="CD1483" t="s">
        <v>195</v>
      </c>
      <c r="CM1483" t="s">
        <v>9877</v>
      </c>
      <c r="CO1483" t="s">
        <v>9876</v>
      </c>
      <c r="CP1483" t="s">
        <v>1824</v>
      </c>
      <c r="CQ1483" t="s">
        <v>541</v>
      </c>
      <c r="CS1483" t="str">
        <f>"01720-5676"</f>
        <v>01720-5676</v>
      </c>
      <c r="CT1483" t="s">
        <v>244</v>
      </c>
      <c r="CU1483" t="s">
        <v>9878</v>
      </c>
      <c r="DM1483" t="s">
        <v>9877</v>
      </c>
      <c r="DP1483" t="s">
        <v>1824</v>
      </c>
      <c r="DQ1483" t="s">
        <v>401</v>
      </c>
      <c r="DS1483" t="str">
        <f>"01720"</f>
        <v>01720</v>
      </c>
      <c r="DT1483" t="s">
        <v>226</v>
      </c>
      <c r="DU1483">
        <v>9784860459</v>
      </c>
      <c r="DW1483">
        <v>7818205990</v>
      </c>
      <c r="DX1483" t="s">
        <v>9879</v>
      </c>
      <c r="DY1483" t="s">
        <v>5761</v>
      </c>
    </row>
    <row r="1484" spans="1:151" x14ac:dyDescent="0.2">
      <c r="A1484">
        <v>25882</v>
      </c>
      <c r="B1484" t="s">
        <v>9880</v>
      </c>
      <c r="C1484" t="s">
        <v>9881</v>
      </c>
      <c r="E1484" t="s">
        <v>9882</v>
      </c>
      <c r="F1484" t="s">
        <v>171</v>
      </c>
      <c r="K1484" t="s">
        <v>1538</v>
      </c>
      <c r="M1484" t="s">
        <v>306</v>
      </c>
      <c r="N1484">
        <v>2014</v>
      </c>
      <c r="O1484" t="s">
        <v>591</v>
      </c>
      <c r="P1484" t="s">
        <v>178</v>
      </c>
      <c r="Q1484" t="s">
        <v>172</v>
      </c>
    </row>
    <row r="1485" spans="1:151" x14ac:dyDescent="0.2">
      <c r="A1485">
        <v>23251</v>
      </c>
      <c r="B1485" t="s">
        <v>9883</v>
      </c>
      <c r="C1485" t="s">
        <v>9884</v>
      </c>
      <c r="D1485" t="s">
        <v>880</v>
      </c>
      <c r="E1485" t="s">
        <v>9885</v>
      </c>
      <c r="F1485" t="s">
        <v>9886</v>
      </c>
      <c r="G1485" t="s">
        <v>172</v>
      </c>
      <c r="H1485" s="1">
        <v>35550</v>
      </c>
      <c r="I1485" t="s">
        <v>221</v>
      </c>
      <c r="K1485" t="s">
        <v>943</v>
      </c>
      <c r="M1485" t="s">
        <v>306</v>
      </c>
      <c r="N1485">
        <v>2017</v>
      </c>
      <c r="O1485" t="s">
        <v>646</v>
      </c>
      <c r="P1485" t="s">
        <v>178</v>
      </c>
      <c r="Q1485" t="s">
        <v>172</v>
      </c>
      <c r="S1485">
        <v>29221851</v>
      </c>
      <c r="T1485" t="s">
        <v>196</v>
      </c>
      <c r="W1485" t="s">
        <v>9887</v>
      </c>
      <c r="X1485">
        <v>6087126732</v>
      </c>
      <c r="Y1485" t="s">
        <v>186</v>
      </c>
      <c r="Z1485" t="s">
        <v>282</v>
      </c>
      <c r="AA1485">
        <v>2019</v>
      </c>
      <c r="AB1485">
        <v>2019</v>
      </c>
      <c r="AC1485" t="s">
        <v>443</v>
      </c>
      <c r="AD1485" t="s">
        <v>185</v>
      </c>
      <c r="AM1485" t="s">
        <v>1308</v>
      </c>
      <c r="AS1485">
        <v>3.69</v>
      </c>
      <c r="AT1485" t="s">
        <v>188</v>
      </c>
      <c r="AU1485" t="s">
        <v>189</v>
      </c>
      <c r="AV1485" t="s">
        <v>190</v>
      </c>
      <c r="AW1485" t="s">
        <v>264</v>
      </c>
      <c r="BM1485" t="s">
        <v>9888</v>
      </c>
      <c r="BN1485" t="s">
        <v>193</v>
      </c>
      <c r="BP1485" t="s">
        <v>194</v>
      </c>
      <c r="BQ1485" t="s">
        <v>195</v>
      </c>
      <c r="BS1485">
        <v>14627</v>
      </c>
      <c r="BT1485" t="s">
        <v>196</v>
      </c>
      <c r="BU1485">
        <v>6088437732</v>
      </c>
      <c r="BZ1485" t="s">
        <v>9889</v>
      </c>
      <c r="CC1485" t="s">
        <v>9890</v>
      </c>
      <c r="CD1485" t="s">
        <v>3224</v>
      </c>
      <c r="CF1485">
        <v>535369003</v>
      </c>
      <c r="CG1485" t="s">
        <v>196</v>
      </c>
      <c r="CH1485">
        <v>6088437732</v>
      </c>
      <c r="CM1485" t="s">
        <v>9891</v>
      </c>
      <c r="CN1485" t="s">
        <v>9892</v>
      </c>
      <c r="CP1485" t="s">
        <v>194</v>
      </c>
      <c r="CQ1485" t="s">
        <v>195</v>
      </c>
      <c r="CS1485">
        <v>14627</v>
      </c>
      <c r="CT1485" t="s">
        <v>196</v>
      </c>
      <c r="CU1485">
        <v>6088437732</v>
      </c>
      <c r="DM1485" t="s">
        <v>9893</v>
      </c>
      <c r="DP1485" t="s">
        <v>9894</v>
      </c>
      <c r="DQ1485" t="s">
        <v>3224</v>
      </c>
      <c r="DS1485">
        <v>53536</v>
      </c>
      <c r="DT1485" t="s">
        <v>226</v>
      </c>
      <c r="DU1485">
        <v>6087126732</v>
      </c>
      <c r="DX1485" t="s">
        <v>9895</v>
      </c>
      <c r="DY1485" t="s">
        <v>406</v>
      </c>
      <c r="DZ1485" t="s">
        <v>9896</v>
      </c>
      <c r="EC1485" t="s">
        <v>9897</v>
      </c>
      <c r="ED1485" t="s">
        <v>3224</v>
      </c>
      <c r="EF1485">
        <v>10562</v>
      </c>
      <c r="EG1485" t="s">
        <v>196</v>
      </c>
      <c r="EH1485">
        <v>6088437732</v>
      </c>
      <c r="EM1485" t="s">
        <v>9889</v>
      </c>
      <c r="EP1485" t="s">
        <v>9890</v>
      </c>
      <c r="EQ1485" t="s">
        <v>3224</v>
      </c>
      <c r="ES1485">
        <v>535369003</v>
      </c>
      <c r="ET1485" t="s">
        <v>196</v>
      </c>
      <c r="EU1485">
        <v>6088437732</v>
      </c>
    </row>
    <row r="1486" spans="1:151" x14ac:dyDescent="0.2">
      <c r="A1486">
        <v>24182</v>
      </c>
      <c r="B1486" t="s">
        <v>850</v>
      </c>
      <c r="C1486" t="s">
        <v>9884</v>
      </c>
      <c r="D1486" t="s">
        <v>1418</v>
      </c>
      <c r="E1486" t="s">
        <v>9898</v>
      </c>
      <c r="F1486" t="s">
        <v>171</v>
      </c>
      <c r="G1486" t="s">
        <v>172</v>
      </c>
      <c r="H1486" s="1">
        <v>35670</v>
      </c>
      <c r="I1486" t="s">
        <v>221</v>
      </c>
      <c r="K1486" t="s">
        <v>1478</v>
      </c>
      <c r="L1486" t="s">
        <v>727</v>
      </c>
      <c r="M1486" t="s">
        <v>176</v>
      </c>
      <c r="N1486">
        <v>2018</v>
      </c>
      <c r="O1486" t="s">
        <v>612</v>
      </c>
      <c r="P1486" t="s">
        <v>178</v>
      </c>
      <c r="Q1486" t="s">
        <v>172</v>
      </c>
      <c r="S1486">
        <v>29351572</v>
      </c>
      <c r="T1486" t="s">
        <v>196</v>
      </c>
      <c r="W1486" t="s">
        <v>9899</v>
      </c>
      <c r="X1486">
        <v>7162252873</v>
      </c>
      <c r="Y1486" t="s">
        <v>186</v>
      </c>
      <c r="Z1486" t="s">
        <v>282</v>
      </c>
      <c r="AA1486">
        <v>2019</v>
      </c>
      <c r="AB1486">
        <v>2019</v>
      </c>
      <c r="AC1486" t="s">
        <v>856</v>
      </c>
      <c r="AD1486" t="s">
        <v>185</v>
      </c>
      <c r="AM1486" t="s">
        <v>960</v>
      </c>
      <c r="AS1486">
        <v>3.61</v>
      </c>
      <c r="AT1486" t="s">
        <v>188</v>
      </c>
      <c r="AU1486" t="s">
        <v>189</v>
      </c>
      <c r="AV1486" t="s">
        <v>190</v>
      </c>
      <c r="AW1486" t="s">
        <v>264</v>
      </c>
      <c r="BM1486" t="s">
        <v>9900</v>
      </c>
      <c r="BN1486" t="s">
        <v>193</v>
      </c>
      <c r="BP1486" t="s">
        <v>194</v>
      </c>
      <c r="BQ1486" t="s">
        <v>195</v>
      </c>
      <c r="BS1486">
        <v>14627</v>
      </c>
      <c r="BT1486" t="s">
        <v>196</v>
      </c>
      <c r="BU1486">
        <v>7165506014</v>
      </c>
      <c r="BZ1486" t="s">
        <v>9901</v>
      </c>
      <c r="CC1486" t="s">
        <v>4976</v>
      </c>
      <c r="CD1486" t="s">
        <v>195</v>
      </c>
      <c r="CF1486">
        <v>14223</v>
      </c>
      <c r="CG1486" t="s">
        <v>196</v>
      </c>
      <c r="CH1486">
        <v>7162252873</v>
      </c>
      <c r="CM1486" t="s">
        <v>9902</v>
      </c>
      <c r="CP1486" t="s">
        <v>194</v>
      </c>
      <c r="CQ1486" t="s">
        <v>195</v>
      </c>
      <c r="CS1486">
        <v>14627</v>
      </c>
      <c r="CT1486" t="s">
        <v>196</v>
      </c>
      <c r="CU1486">
        <v>7165506014</v>
      </c>
      <c r="ED1486" t="s">
        <v>195</v>
      </c>
      <c r="EG1486" t="s">
        <v>196</v>
      </c>
      <c r="EH1486">
        <v>7162252873</v>
      </c>
      <c r="EM1486" t="s">
        <v>9901</v>
      </c>
      <c r="EP1486" t="s">
        <v>4976</v>
      </c>
      <c r="EQ1486" t="s">
        <v>195</v>
      </c>
      <c r="ES1486">
        <v>14223</v>
      </c>
      <c r="ET1486" t="s">
        <v>196</v>
      </c>
      <c r="EU1486">
        <v>7162252873</v>
      </c>
    </row>
    <row r="1487" spans="1:151" x14ac:dyDescent="0.2">
      <c r="A1487">
        <v>24224</v>
      </c>
      <c r="B1487" t="s">
        <v>9903</v>
      </c>
      <c r="C1487" t="s">
        <v>9884</v>
      </c>
      <c r="D1487" t="s">
        <v>2661</v>
      </c>
      <c r="E1487" t="s">
        <v>9904</v>
      </c>
      <c r="F1487" t="s">
        <v>171</v>
      </c>
      <c r="G1487" t="s">
        <v>172</v>
      </c>
      <c r="H1487" s="1">
        <v>35339</v>
      </c>
      <c r="I1487" t="s">
        <v>173</v>
      </c>
      <c r="K1487" t="s">
        <v>317</v>
      </c>
      <c r="L1487" t="s">
        <v>318</v>
      </c>
      <c r="M1487" t="s">
        <v>176</v>
      </c>
      <c r="N1487">
        <v>2018</v>
      </c>
      <c r="O1487" t="s">
        <v>612</v>
      </c>
      <c r="P1487" t="s">
        <v>178</v>
      </c>
      <c r="Q1487" t="s">
        <v>172</v>
      </c>
      <c r="S1487">
        <v>30276253</v>
      </c>
      <c r="T1487" t="s">
        <v>196</v>
      </c>
      <c r="W1487" t="s">
        <v>9905</v>
      </c>
      <c r="X1487">
        <v>7038874263</v>
      </c>
      <c r="Y1487" t="s">
        <v>186</v>
      </c>
      <c r="Z1487" t="s">
        <v>282</v>
      </c>
      <c r="AA1487">
        <v>2019</v>
      </c>
      <c r="AB1487">
        <v>2019</v>
      </c>
      <c r="AC1487" t="s">
        <v>696</v>
      </c>
      <c r="AD1487" t="s">
        <v>185</v>
      </c>
      <c r="AS1487">
        <v>3.1</v>
      </c>
      <c r="AT1487" t="s">
        <v>188</v>
      </c>
      <c r="AU1487" t="s">
        <v>189</v>
      </c>
      <c r="AV1487" t="s">
        <v>190</v>
      </c>
      <c r="AW1487" t="s">
        <v>264</v>
      </c>
      <c r="BM1487" t="s">
        <v>9906</v>
      </c>
      <c r="BP1487" t="s">
        <v>9907</v>
      </c>
      <c r="BQ1487" t="s">
        <v>3451</v>
      </c>
      <c r="BS1487">
        <v>20169</v>
      </c>
      <c r="BT1487" t="s">
        <v>196</v>
      </c>
      <c r="BU1487">
        <v>5712424401</v>
      </c>
      <c r="BZ1487" t="s">
        <v>9906</v>
      </c>
      <c r="CC1487" t="s">
        <v>9907</v>
      </c>
      <c r="CD1487" t="s">
        <v>3451</v>
      </c>
      <c r="CF1487">
        <v>20169</v>
      </c>
      <c r="CG1487" t="s">
        <v>196</v>
      </c>
      <c r="CH1487">
        <v>5712424401</v>
      </c>
      <c r="CM1487" t="s">
        <v>9908</v>
      </c>
      <c r="CP1487" t="s">
        <v>194</v>
      </c>
      <c r="CQ1487" t="s">
        <v>195</v>
      </c>
      <c r="CS1487">
        <v>14619</v>
      </c>
      <c r="CT1487" t="s">
        <v>196</v>
      </c>
      <c r="CU1487">
        <v>5712424401</v>
      </c>
      <c r="ED1487" t="s">
        <v>3451</v>
      </c>
      <c r="EG1487" t="s">
        <v>196</v>
      </c>
      <c r="EH1487">
        <v>5712424401</v>
      </c>
      <c r="EM1487" t="s">
        <v>9906</v>
      </c>
      <c r="EP1487" t="s">
        <v>9907</v>
      </c>
      <c r="EQ1487" t="s">
        <v>3451</v>
      </c>
      <c r="ES1487">
        <v>20169</v>
      </c>
      <c r="ET1487" t="s">
        <v>196</v>
      </c>
      <c r="EU1487">
        <v>5712424401</v>
      </c>
    </row>
    <row r="1488" spans="1:151" x14ac:dyDescent="0.2">
      <c r="A1488">
        <v>29997</v>
      </c>
      <c r="B1488" t="s">
        <v>1792</v>
      </c>
      <c r="C1488" t="s">
        <v>9884</v>
      </c>
      <c r="D1488" t="s">
        <v>1436</v>
      </c>
      <c r="E1488" t="s">
        <v>9909</v>
      </c>
      <c r="F1488" t="s">
        <v>171</v>
      </c>
      <c r="G1488" t="s">
        <v>172</v>
      </c>
      <c r="H1488" s="1">
        <v>35973</v>
      </c>
      <c r="I1488" t="s">
        <v>173</v>
      </c>
      <c r="K1488" t="s">
        <v>9910</v>
      </c>
      <c r="L1488" t="s">
        <v>223</v>
      </c>
      <c r="M1488" t="s">
        <v>176</v>
      </c>
      <c r="N1488">
        <v>2020</v>
      </c>
      <c r="O1488" t="s">
        <v>978</v>
      </c>
      <c r="P1488" t="s">
        <v>979</v>
      </c>
      <c r="Q1488" t="s">
        <v>172</v>
      </c>
      <c r="S1488">
        <v>30594845</v>
      </c>
      <c r="T1488" t="s">
        <v>226</v>
      </c>
      <c r="Y1488" t="str">
        <f>"01AS"</f>
        <v>01AS</v>
      </c>
      <c r="Z1488" t="s">
        <v>227</v>
      </c>
      <c r="AA1488" t="s">
        <v>320</v>
      </c>
      <c r="AB1488" t="s">
        <v>321</v>
      </c>
      <c r="AC1488" t="s">
        <v>425</v>
      </c>
      <c r="AD1488" t="s">
        <v>185</v>
      </c>
      <c r="AF1488" t="s">
        <v>426</v>
      </c>
      <c r="AG1488" t="s">
        <v>427</v>
      </c>
      <c r="AJ1488" t="s">
        <v>5521</v>
      </c>
      <c r="AK1488" t="s">
        <v>185</v>
      </c>
      <c r="AS1488">
        <v>3.54</v>
      </c>
      <c r="AT1488" t="s">
        <v>429</v>
      </c>
      <c r="AU1488" t="s">
        <v>235</v>
      </c>
      <c r="AV1488" t="s">
        <v>236</v>
      </c>
      <c r="AW1488" t="s">
        <v>264</v>
      </c>
      <c r="BM1488" t="s">
        <v>9911</v>
      </c>
      <c r="BN1488" t="s">
        <v>239</v>
      </c>
      <c r="BO1488" t="s">
        <v>9912</v>
      </c>
      <c r="BP1488" t="s">
        <v>241</v>
      </c>
      <c r="BQ1488" t="s">
        <v>195</v>
      </c>
      <c r="BS1488">
        <v>14627</v>
      </c>
      <c r="CD1488" t="s">
        <v>195</v>
      </c>
      <c r="CM1488" t="s">
        <v>9913</v>
      </c>
      <c r="CO1488" t="s">
        <v>9912</v>
      </c>
      <c r="CP1488" t="s">
        <v>9914</v>
      </c>
      <c r="CQ1488" t="s">
        <v>571</v>
      </c>
      <c r="CS1488">
        <v>18062</v>
      </c>
      <c r="CT1488" t="s">
        <v>244</v>
      </c>
      <c r="CU1488" t="s">
        <v>9915</v>
      </c>
    </row>
    <row r="1489" spans="1:151" x14ac:dyDescent="0.2">
      <c r="A1489">
        <v>24881</v>
      </c>
      <c r="B1489" t="s">
        <v>3505</v>
      </c>
      <c r="C1489" t="s">
        <v>9916</v>
      </c>
      <c r="E1489" t="s">
        <v>9917</v>
      </c>
      <c r="F1489" t="s">
        <v>171</v>
      </c>
      <c r="K1489" t="s">
        <v>1372</v>
      </c>
      <c r="L1489" t="s">
        <v>1373</v>
      </c>
      <c r="M1489" t="s">
        <v>176</v>
      </c>
      <c r="N1489">
        <v>2017</v>
      </c>
      <c r="O1489" t="s">
        <v>177</v>
      </c>
      <c r="P1489" t="s">
        <v>178</v>
      </c>
      <c r="Q1489" t="s">
        <v>172</v>
      </c>
    </row>
    <row r="1490" spans="1:151" x14ac:dyDescent="0.2">
      <c r="A1490">
        <v>24648</v>
      </c>
      <c r="B1490" t="s">
        <v>9918</v>
      </c>
      <c r="C1490" t="s">
        <v>9919</v>
      </c>
      <c r="E1490" t="s">
        <v>9920</v>
      </c>
      <c r="F1490" t="s">
        <v>171</v>
      </c>
      <c r="G1490" t="s">
        <v>172</v>
      </c>
      <c r="H1490" s="1">
        <v>46361</v>
      </c>
      <c r="K1490" t="s">
        <v>253</v>
      </c>
      <c r="L1490" t="s">
        <v>645</v>
      </c>
      <c r="M1490" t="s">
        <v>306</v>
      </c>
      <c r="N1490">
        <v>2017</v>
      </c>
      <c r="O1490" t="s">
        <v>646</v>
      </c>
      <c r="P1490" t="s">
        <v>178</v>
      </c>
      <c r="Q1490" t="s">
        <v>172</v>
      </c>
      <c r="S1490">
        <v>30084339</v>
      </c>
      <c r="T1490" t="s">
        <v>196</v>
      </c>
      <c r="Y1490" t="s">
        <v>613</v>
      </c>
      <c r="Z1490" t="s">
        <v>614</v>
      </c>
      <c r="AA1490" t="s">
        <v>615</v>
      </c>
      <c r="AB1490" t="s">
        <v>259</v>
      </c>
      <c r="AC1490" t="s">
        <v>187</v>
      </c>
      <c r="AD1490" t="s">
        <v>185</v>
      </c>
      <c r="AS1490" t="str">
        <f>"0"</f>
        <v>0</v>
      </c>
      <c r="AT1490" t="s">
        <v>188</v>
      </c>
      <c r="AU1490" t="s">
        <v>647</v>
      </c>
      <c r="AV1490" t="s">
        <v>190</v>
      </c>
      <c r="AW1490" t="s">
        <v>294</v>
      </c>
      <c r="BM1490" t="s">
        <v>9921</v>
      </c>
      <c r="BP1490" t="s">
        <v>9922</v>
      </c>
      <c r="BQ1490" t="s">
        <v>849</v>
      </c>
      <c r="BS1490">
        <v>20712</v>
      </c>
      <c r="BT1490" t="s">
        <v>196</v>
      </c>
      <c r="BU1490">
        <v>9176596017</v>
      </c>
      <c r="BZ1490" t="s">
        <v>9921</v>
      </c>
      <c r="CC1490" t="s">
        <v>9922</v>
      </c>
      <c r="CD1490" t="s">
        <v>849</v>
      </c>
      <c r="CF1490">
        <v>20712</v>
      </c>
      <c r="CG1490" t="s">
        <v>196</v>
      </c>
      <c r="CH1490">
        <v>9176596017</v>
      </c>
      <c r="CM1490" t="s">
        <v>9921</v>
      </c>
      <c r="CP1490" t="s">
        <v>9922</v>
      </c>
      <c r="CQ1490" t="s">
        <v>849</v>
      </c>
      <c r="CS1490">
        <v>20712</v>
      </c>
      <c r="CT1490" t="s">
        <v>196</v>
      </c>
      <c r="CU1490">
        <v>9176596017</v>
      </c>
    </row>
    <row r="1491" spans="1:151" x14ac:dyDescent="0.2">
      <c r="A1491">
        <v>40502</v>
      </c>
      <c r="B1491" t="s">
        <v>9923</v>
      </c>
      <c r="C1491" t="s">
        <v>9924</v>
      </c>
      <c r="E1491" t="s">
        <v>9925</v>
      </c>
      <c r="F1491" t="s">
        <v>171</v>
      </c>
      <c r="G1491" t="str">
        <f t="shared" ref="G1491:G1496" si="10">"0"</f>
        <v>0</v>
      </c>
      <c r="H1491" s="1">
        <v>37750</v>
      </c>
      <c r="I1491" t="s">
        <v>221</v>
      </c>
      <c r="K1491" t="s">
        <v>1291</v>
      </c>
      <c r="L1491" t="s">
        <v>2172</v>
      </c>
      <c r="M1491" t="s">
        <v>176</v>
      </c>
      <c r="N1491">
        <v>2024</v>
      </c>
      <c r="O1491" t="s">
        <v>319</v>
      </c>
      <c r="P1491" t="s">
        <v>178</v>
      </c>
      <c r="Q1491" t="s">
        <v>172</v>
      </c>
      <c r="S1491">
        <v>32054569</v>
      </c>
      <c r="T1491" t="s">
        <v>226</v>
      </c>
      <c r="Y1491" t="str">
        <f>"01AS"</f>
        <v>01AS</v>
      </c>
      <c r="Z1491" t="s">
        <v>499</v>
      </c>
      <c r="AA1491" t="s">
        <v>320</v>
      </c>
      <c r="AB1491" t="s">
        <v>321</v>
      </c>
      <c r="AC1491" t="s">
        <v>2129</v>
      </c>
      <c r="AD1491" t="s">
        <v>185</v>
      </c>
      <c r="AM1491" t="s">
        <v>1764</v>
      </c>
      <c r="AS1491">
        <v>3.98</v>
      </c>
      <c r="AU1491" t="s">
        <v>235</v>
      </c>
      <c r="AV1491" t="s">
        <v>823</v>
      </c>
      <c r="AW1491" t="s">
        <v>264</v>
      </c>
      <c r="BM1491" t="s">
        <v>9926</v>
      </c>
      <c r="BN1491" t="s">
        <v>239</v>
      </c>
      <c r="BO1491" t="s">
        <v>9927</v>
      </c>
      <c r="BP1491" t="s">
        <v>241</v>
      </c>
      <c r="BQ1491" t="s">
        <v>195</v>
      </c>
      <c r="BS1491">
        <v>14627</v>
      </c>
      <c r="BZ1491" t="s">
        <v>242</v>
      </c>
      <c r="CB1491" t="s">
        <v>243</v>
      </c>
      <c r="CD1491" t="s">
        <v>195</v>
      </c>
      <c r="CF1491">
        <v>14642</v>
      </c>
      <c r="CG1491" t="s">
        <v>244</v>
      </c>
      <c r="CM1491" t="s">
        <v>9928</v>
      </c>
      <c r="CO1491" t="s">
        <v>9927</v>
      </c>
      <c r="CP1491" t="s">
        <v>9929</v>
      </c>
      <c r="CQ1491" t="s">
        <v>571</v>
      </c>
      <c r="CS1491" t="s">
        <v>9930</v>
      </c>
      <c r="CT1491" t="s">
        <v>244</v>
      </c>
      <c r="CU1491" t="s">
        <v>9931</v>
      </c>
    </row>
    <row r="1492" spans="1:151" x14ac:dyDescent="0.2">
      <c r="A1492">
        <v>21005</v>
      </c>
      <c r="B1492" t="s">
        <v>9932</v>
      </c>
      <c r="C1492" t="s">
        <v>9933</v>
      </c>
      <c r="D1492" t="s">
        <v>9934</v>
      </c>
      <c r="E1492" t="s">
        <v>9935</v>
      </c>
      <c r="F1492" t="s">
        <v>171</v>
      </c>
      <c r="G1492" t="str">
        <f t="shared" si="10"/>
        <v>0</v>
      </c>
      <c r="K1492" t="s">
        <v>2435</v>
      </c>
      <c r="M1492" t="s">
        <v>5170</v>
      </c>
      <c r="N1492">
        <v>2017</v>
      </c>
      <c r="O1492" t="s">
        <v>5171</v>
      </c>
      <c r="P1492" t="s">
        <v>178</v>
      </c>
      <c r="Q1492" t="s">
        <v>172</v>
      </c>
      <c r="S1492">
        <v>29404919</v>
      </c>
      <c r="T1492" t="s">
        <v>196</v>
      </c>
      <c r="W1492" t="s">
        <v>9936</v>
      </c>
      <c r="X1492">
        <v>4254206266</v>
      </c>
      <c r="Y1492" t="s">
        <v>182</v>
      </c>
      <c r="Z1492" t="s">
        <v>183</v>
      </c>
      <c r="AA1492">
        <v>2019</v>
      </c>
      <c r="AB1492">
        <v>2019</v>
      </c>
      <c r="AC1492" t="s">
        <v>752</v>
      </c>
      <c r="AD1492" t="s">
        <v>185</v>
      </c>
      <c r="AS1492">
        <v>2.93</v>
      </c>
      <c r="AT1492" t="s">
        <v>188</v>
      </c>
      <c r="AU1492" t="s">
        <v>189</v>
      </c>
      <c r="AV1492" t="s">
        <v>190</v>
      </c>
      <c r="AW1492" t="s">
        <v>715</v>
      </c>
      <c r="BM1492" t="s">
        <v>193</v>
      </c>
      <c r="BN1492" t="s">
        <v>9937</v>
      </c>
      <c r="BP1492" t="s">
        <v>194</v>
      </c>
      <c r="BQ1492" t="s">
        <v>195</v>
      </c>
      <c r="BS1492">
        <v>14627</v>
      </c>
      <c r="BT1492" t="s">
        <v>196</v>
      </c>
      <c r="BU1492">
        <v>2066783654</v>
      </c>
      <c r="BZ1492" t="s">
        <v>9938</v>
      </c>
      <c r="CC1492" t="s">
        <v>9438</v>
      </c>
      <c r="CD1492" t="s">
        <v>1433</v>
      </c>
      <c r="CF1492">
        <v>98028</v>
      </c>
      <c r="CG1492" t="s">
        <v>196</v>
      </c>
      <c r="CH1492">
        <v>2066786356</v>
      </c>
      <c r="CM1492" t="s">
        <v>215</v>
      </c>
      <c r="CN1492" t="s">
        <v>7868</v>
      </c>
      <c r="CP1492" t="s">
        <v>194</v>
      </c>
      <c r="CQ1492" t="s">
        <v>195</v>
      </c>
      <c r="CS1492">
        <v>14627</v>
      </c>
      <c r="CT1492" t="s">
        <v>196</v>
      </c>
      <c r="CU1492">
        <v>2066786356</v>
      </c>
      <c r="ED1492" t="s">
        <v>1433</v>
      </c>
      <c r="EG1492" t="s">
        <v>196</v>
      </c>
      <c r="EH1492">
        <v>2066786356</v>
      </c>
      <c r="EM1492" t="s">
        <v>9938</v>
      </c>
      <c r="EP1492" t="s">
        <v>9438</v>
      </c>
      <c r="EQ1492" t="s">
        <v>1433</v>
      </c>
      <c r="ES1492">
        <v>98028</v>
      </c>
      <c r="ET1492" t="s">
        <v>196</v>
      </c>
      <c r="EU1492">
        <v>2066786356</v>
      </c>
    </row>
    <row r="1493" spans="1:151" x14ac:dyDescent="0.2">
      <c r="A1493">
        <v>45374</v>
      </c>
      <c r="B1493" t="s">
        <v>2220</v>
      </c>
      <c r="C1493" t="s">
        <v>9939</v>
      </c>
      <c r="D1493" t="s">
        <v>9940</v>
      </c>
      <c r="E1493" t="s">
        <v>9941</v>
      </c>
      <c r="F1493" t="s">
        <v>171</v>
      </c>
      <c r="G1493" t="str">
        <f t="shared" si="10"/>
        <v>0</v>
      </c>
      <c r="H1493" s="1">
        <v>38263</v>
      </c>
      <c r="I1493" t="s">
        <v>173</v>
      </c>
      <c r="K1493" t="s">
        <v>726</v>
      </c>
      <c r="L1493" t="s">
        <v>727</v>
      </c>
      <c r="M1493" t="s">
        <v>224</v>
      </c>
      <c r="N1493">
        <v>2025</v>
      </c>
      <c r="O1493" t="s">
        <v>528</v>
      </c>
      <c r="P1493" t="s">
        <v>178</v>
      </c>
      <c r="Q1493" t="s">
        <v>172</v>
      </c>
      <c r="S1493">
        <v>32334685</v>
      </c>
      <c r="T1493" t="s">
        <v>226</v>
      </c>
      <c r="Y1493" t="str">
        <f>"01AS"</f>
        <v>01AS</v>
      </c>
      <c r="Z1493" t="s">
        <v>499</v>
      </c>
      <c r="AA1493" t="s">
        <v>320</v>
      </c>
      <c r="AB1493" t="s">
        <v>321</v>
      </c>
      <c r="AC1493" t="s">
        <v>821</v>
      </c>
      <c r="AD1493" t="s">
        <v>185</v>
      </c>
      <c r="AF1493" t="s">
        <v>426</v>
      </c>
      <c r="AG1493" t="s">
        <v>729</v>
      </c>
      <c r="AJ1493" t="s">
        <v>3017</v>
      </c>
      <c r="AK1493" t="s">
        <v>185</v>
      </c>
      <c r="AM1493" t="s">
        <v>4152</v>
      </c>
      <c r="AS1493">
        <v>3.63</v>
      </c>
      <c r="AU1493" t="s">
        <v>472</v>
      </c>
      <c r="AV1493" t="s">
        <v>473</v>
      </c>
      <c r="AW1493" t="s">
        <v>264</v>
      </c>
      <c r="BM1493" t="s">
        <v>5470</v>
      </c>
      <c r="BN1493" t="s">
        <v>239</v>
      </c>
      <c r="BO1493" t="s">
        <v>9942</v>
      </c>
      <c r="BP1493" t="s">
        <v>241</v>
      </c>
      <c r="BQ1493" t="s">
        <v>195</v>
      </c>
      <c r="BS1493">
        <v>14627</v>
      </c>
      <c r="CD1493" t="s">
        <v>195</v>
      </c>
      <c r="CM1493" t="s">
        <v>9943</v>
      </c>
      <c r="CO1493" t="s">
        <v>9942</v>
      </c>
      <c r="CP1493" t="s">
        <v>784</v>
      </c>
      <c r="CQ1493" t="s">
        <v>247</v>
      </c>
      <c r="CS1493" t="s">
        <v>9944</v>
      </c>
      <c r="CT1493" t="s">
        <v>244</v>
      </c>
      <c r="CU1493" t="s">
        <v>9945</v>
      </c>
    </row>
    <row r="1494" spans="1:151" x14ac:dyDescent="0.2">
      <c r="A1494">
        <v>41296</v>
      </c>
      <c r="B1494" t="s">
        <v>2220</v>
      </c>
      <c r="C1494" t="s">
        <v>9939</v>
      </c>
      <c r="D1494" t="s">
        <v>9940</v>
      </c>
      <c r="E1494" t="s">
        <v>9941</v>
      </c>
      <c r="F1494" t="s">
        <v>171</v>
      </c>
      <c r="G1494" t="str">
        <f t="shared" si="10"/>
        <v>0</v>
      </c>
      <c r="H1494" s="1">
        <v>38263</v>
      </c>
      <c r="I1494" t="s">
        <v>173</v>
      </c>
      <c r="K1494" t="s">
        <v>2001</v>
      </c>
      <c r="L1494" t="s">
        <v>1257</v>
      </c>
      <c r="M1494" t="s">
        <v>224</v>
      </c>
      <c r="N1494">
        <v>2024</v>
      </c>
      <c r="O1494" t="s">
        <v>225</v>
      </c>
      <c r="P1494" t="s">
        <v>178</v>
      </c>
      <c r="Q1494" t="s">
        <v>172</v>
      </c>
      <c r="S1494">
        <v>32334685</v>
      </c>
      <c r="T1494" t="s">
        <v>226</v>
      </c>
      <c r="Y1494" t="str">
        <f>"01AS"</f>
        <v>01AS</v>
      </c>
      <c r="Z1494" t="s">
        <v>499</v>
      </c>
      <c r="AA1494" t="s">
        <v>320</v>
      </c>
      <c r="AB1494" t="s">
        <v>321</v>
      </c>
      <c r="AC1494" t="s">
        <v>821</v>
      </c>
      <c r="AD1494" t="s">
        <v>185</v>
      </c>
      <c r="AF1494" t="s">
        <v>426</v>
      </c>
      <c r="AG1494" t="s">
        <v>729</v>
      </c>
      <c r="AJ1494" t="s">
        <v>3017</v>
      </c>
      <c r="AK1494" t="s">
        <v>185</v>
      </c>
      <c r="AM1494" t="s">
        <v>4152</v>
      </c>
      <c r="AS1494">
        <v>3.63</v>
      </c>
      <c r="AU1494" t="s">
        <v>472</v>
      </c>
      <c r="AV1494" t="s">
        <v>473</v>
      </c>
      <c r="AW1494" t="s">
        <v>264</v>
      </c>
      <c r="BM1494" t="s">
        <v>5470</v>
      </c>
      <c r="BN1494" t="s">
        <v>239</v>
      </c>
      <c r="BO1494" t="s">
        <v>9942</v>
      </c>
      <c r="BP1494" t="s">
        <v>241</v>
      </c>
      <c r="BQ1494" t="s">
        <v>195</v>
      </c>
      <c r="BS1494">
        <v>14627</v>
      </c>
      <c r="CD1494" t="s">
        <v>195</v>
      </c>
      <c r="CM1494" t="s">
        <v>9943</v>
      </c>
      <c r="CO1494" t="s">
        <v>9942</v>
      </c>
      <c r="CP1494" t="s">
        <v>784</v>
      </c>
      <c r="CQ1494" t="s">
        <v>247</v>
      </c>
      <c r="CS1494" t="s">
        <v>9944</v>
      </c>
      <c r="CT1494" t="s">
        <v>244</v>
      </c>
      <c r="CU1494" t="s">
        <v>9945</v>
      </c>
    </row>
    <row r="1495" spans="1:151" x14ac:dyDescent="0.2">
      <c r="A1495">
        <v>38207</v>
      </c>
      <c r="B1495" t="s">
        <v>2220</v>
      </c>
      <c r="C1495" t="s">
        <v>9939</v>
      </c>
      <c r="D1495" t="s">
        <v>9940</v>
      </c>
      <c r="E1495" t="s">
        <v>9941</v>
      </c>
      <c r="F1495" t="s">
        <v>171</v>
      </c>
      <c r="G1495" t="str">
        <f t="shared" si="10"/>
        <v>0</v>
      </c>
      <c r="H1495" s="1">
        <v>38263</v>
      </c>
      <c r="I1495" t="s">
        <v>173</v>
      </c>
      <c r="K1495" t="s">
        <v>1817</v>
      </c>
      <c r="L1495" t="s">
        <v>1158</v>
      </c>
      <c r="M1495" t="s">
        <v>205</v>
      </c>
      <c r="N1495">
        <v>2023</v>
      </c>
      <c r="O1495" t="s">
        <v>921</v>
      </c>
      <c r="P1495" t="s">
        <v>178</v>
      </c>
      <c r="Q1495" t="s">
        <v>172</v>
      </c>
      <c r="S1495">
        <v>32334685</v>
      </c>
      <c r="T1495" t="s">
        <v>226</v>
      </c>
      <c r="Y1495" t="str">
        <f>"01AS"</f>
        <v>01AS</v>
      </c>
      <c r="Z1495" t="s">
        <v>499</v>
      </c>
      <c r="AA1495" t="s">
        <v>320</v>
      </c>
      <c r="AB1495" t="s">
        <v>321</v>
      </c>
      <c r="AC1495" t="s">
        <v>821</v>
      </c>
      <c r="AD1495" t="s">
        <v>185</v>
      </c>
      <c r="AF1495" t="s">
        <v>426</v>
      </c>
      <c r="AG1495" t="s">
        <v>729</v>
      </c>
      <c r="AJ1495" t="s">
        <v>3017</v>
      </c>
      <c r="AK1495" t="s">
        <v>185</v>
      </c>
      <c r="AM1495" t="s">
        <v>4152</v>
      </c>
      <c r="AS1495">
        <v>3.63</v>
      </c>
      <c r="AU1495" t="s">
        <v>472</v>
      </c>
      <c r="AV1495" t="s">
        <v>473</v>
      </c>
      <c r="AW1495" t="s">
        <v>264</v>
      </c>
      <c r="BM1495" t="s">
        <v>5470</v>
      </c>
      <c r="BN1495" t="s">
        <v>239</v>
      </c>
      <c r="BO1495" t="s">
        <v>9942</v>
      </c>
      <c r="BP1495" t="s">
        <v>241</v>
      </c>
      <c r="BQ1495" t="s">
        <v>195</v>
      </c>
      <c r="BS1495">
        <v>14627</v>
      </c>
      <c r="CD1495" t="s">
        <v>195</v>
      </c>
      <c r="CM1495" t="s">
        <v>9943</v>
      </c>
      <c r="CO1495" t="s">
        <v>9942</v>
      </c>
      <c r="CP1495" t="s">
        <v>784</v>
      </c>
      <c r="CQ1495" t="s">
        <v>247</v>
      </c>
      <c r="CS1495" t="s">
        <v>9944</v>
      </c>
      <c r="CT1495" t="s">
        <v>244</v>
      </c>
      <c r="CU1495" t="s">
        <v>9945</v>
      </c>
    </row>
    <row r="1496" spans="1:151" x14ac:dyDescent="0.2">
      <c r="A1496">
        <v>40983</v>
      </c>
      <c r="B1496" t="s">
        <v>9946</v>
      </c>
      <c r="C1496" t="s">
        <v>9947</v>
      </c>
      <c r="D1496" t="s">
        <v>9948</v>
      </c>
      <c r="E1496" t="s">
        <v>9949</v>
      </c>
      <c r="F1496" t="s">
        <v>171</v>
      </c>
      <c r="G1496" t="str">
        <f t="shared" si="10"/>
        <v>0</v>
      </c>
      <c r="H1496" s="1">
        <v>37113</v>
      </c>
      <c r="I1496" t="s">
        <v>173</v>
      </c>
      <c r="K1496" t="s">
        <v>515</v>
      </c>
      <c r="L1496" t="s">
        <v>516</v>
      </c>
      <c r="M1496" t="s">
        <v>176</v>
      </c>
      <c r="N1496">
        <v>2024</v>
      </c>
      <c r="O1496" t="s">
        <v>319</v>
      </c>
      <c r="P1496" t="s">
        <v>178</v>
      </c>
      <c r="Q1496" t="s">
        <v>172</v>
      </c>
      <c r="S1496">
        <v>32023541</v>
      </c>
      <c r="T1496" t="s">
        <v>7620</v>
      </c>
      <c r="U1496" t="s">
        <v>424</v>
      </c>
      <c r="Y1496" t="str">
        <f>"04HSEAS"</f>
        <v>04HSEAS</v>
      </c>
      <c r="Z1496" t="s">
        <v>499</v>
      </c>
      <c r="AA1496" t="s">
        <v>320</v>
      </c>
      <c r="AB1496" t="s">
        <v>321</v>
      </c>
      <c r="AC1496" t="s">
        <v>535</v>
      </c>
      <c r="AD1496" t="s">
        <v>185</v>
      </c>
      <c r="AS1496">
        <v>3.79</v>
      </c>
      <c r="AU1496" t="s">
        <v>235</v>
      </c>
      <c r="AV1496" t="s">
        <v>823</v>
      </c>
      <c r="AW1496" t="s">
        <v>430</v>
      </c>
      <c r="AY1496" t="s">
        <v>9950</v>
      </c>
      <c r="BJ1496" t="s">
        <v>474</v>
      </c>
      <c r="BM1496" t="s">
        <v>9951</v>
      </c>
      <c r="BN1496" t="s">
        <v>239</v>
      </c>
      <c r="BO1496" t="s">
        <v>8147</v>
      </c>
      <c r="BP1496" t="s">
        <v>241</v>
      </c>
      <c r="BQ1496" t="s">
        <v>195</v>
      </c>
      <c r="BS1496">
        <v>14627</v>
      </c>
      <c r="BZ1496" t="s">
        <v>3928</v>
      </c>
      <c r="CA1496" t="s">
        <v>9952</v>
      </c>
      <c r="CB1496" t="s">
        <v>475</v>
      </c>
      <c r="CD1496" t="s">
        <v>195</v>
      </c>
      <c r="CF1496">
        <v>14620</v>
      </c>
      <c r="CG1496" t="s">
        <v>244</v>
      </c>
      <c r="CM1496" t="s">
        <v>9953</v>
      </c>
      <c r="CN1496" t="s">
        <v>9952</v>
      </c>
      <c r="CO1496" t="s">
        <v>8147</v>
      </c>
      <c r="CP1496" t="s">
        <v>8147</v>
      </c>
      <c r="CQ1496" t="s">
        <v>8149</v>
      </c>
      <c r="CT1496" t="s">
        <v>7620</v>
      </c>
      <c r="CU1496" t="s">
        <v>9954</v>
      </c>
    </row>
    <row r="1497" spans="1:151" x14ac:dyDescent="0.2">
      <c r="A1497">
        <v>24928</v>
      </c>
      <c r="B1497" t="s">
        <v>9955</v>
      </c>
      <c r="C1497" t="s">
        <v>9956</v>
      </c>
      <c r="D1497" t="s">
        <v>880</v>
      </c>
      <c r="E1497" t="s">
        <v>9957</v>
      </c>
      <c r="F1497" t="s">
        <v>171</v>
      </c>
      <c r="G1497" t="s">
        <v>172</v>
      </c>
      <c r="H1497" s="1">
        <v>36133</v>
      </c>
      <c r="I1497" t="s">
        <v>221</v>
      </c>
      <c r="K1497" t="s">
        <v>1012</v>
      </c>
      <c r="L1497" t="s">
        <v>1013</v>
      </c>
      <c r="M1497" t="s">
        <v>306</v>
      </c>
      <c r="N1497">
        <v>2018</v>
      </c>
      <c r="O1497" t="s">
        <v>307</v>
      </c>
      <c r="P1497" t="s">
        <v>178</v>
      </c>
      <c r="Q1497" t="s">
        <v>172</v>
      </c>
      <c r="S1497">
        <v>29987214</v>
      </c>
      <c r="T1497" t="s">
        <v>196</v>
      </c>
      <c r="W1497" t="s">
        <v>9958</v>
      </c>
      <c r="X1497">
        <v>8085943316</v>
      </c>
      <c r="Y1497" t="s">
        <v>186</v>
      </c>
      <c r="Z1497" t="s">
        <v>183</v>
      </c>
      <c r="AA1497">
        <v>2021</v>
      </c>
      <c r="AB1497">
        <v>2021</v>
      </c>
      <c r="AC1497" t="s">
        <v>4844</v>
      </c>
      <c r="AD1497" t="s">
        <v>185</v>
      </c>
      <c r="AM1497" t="s">
        <v>2598</v>
      </c>
      <c r="AS1497">
        <v>2.91</v>
      </c>
      <c r="AT1497" t="s">
        <v>742</v>
      </c>
      <c r="AU1497" t="s">
        <v>189</v>
      </c>
      <c r="AV1497" t="s">
        <v>190</v>
      </c>
      <c r="AW1497" t="s">
        <v>715</v>
      </c>
      <c r="BM1497" t="s">
        <v>9959</v>
      </c>
      <c r="BN1497" t="s">
        <v>193</v>
      </c>
      <c r="BP1497" t="s">
        <v>194</v>
      </c>
      <c r="BQ1497" t="s">
        <v>195</v>
      </c>
      <c r="BS1497">
        <v>14627</v>
      </c>
      <c r="BT1497" t="s">
        <v>196</v>
      </c>
      <c r="BU1497">
        <v>8083838027</v>
      </c>
      <c r="BZ1497" t="s">
        <v>9960</v>
      </c>
      <c r="CC1497" t="s">
        <v>9961</v>
      </c>
      <c r="CD1497" t="s">
        <v>5310</v>
      </c>
      <c r="CF1497">
        <v>967061843</v>
      </c>
      <c r="CG1497" t="s">
        <v>196</v>
      </c>
      <c r="CH1497">
        <v>8083838027</v>
      </c>
      <c r="CM1497" t="s">
        <v>9962</v>
      </c>
      <c r="CN1497" t="s">
        <v>9963</v>
      </c>
      <c r="CP1497" t="s">
        <v>194</v>
      </c>
      <c r="CQ1497" t="s">
        <v>195</v>
      </c>
      <c r="CS1497">
        <v>14620</v>
      </c>
      <c r="CT1497" t="s">
        <v>196</v>
      </c>
      <c r="CU1497">
        <v>8083838027</v>
      </c>
      <c r="ED1497" t="s">
        <v>5310</v>
      </c>
      <c r="EG1497" t="s">
        <v>196</v>
      </c>
      <c r="EH1497">
        <v>8083838027</v>
      </c>
      <c r="EM1497" t="s">
        <v>9960</v>
      </c>
      <c r="EP1497" t="s">
        <v>9961</v>
      </c>
      <c r="EQ1497" t="s">
        <v>5310</v>
      </c>
      <c r="ES1497">
        <v>967061843</v>
      </c>
      <c r="ET1497" t="s">
        <v>196</v>
      </c>
      <c r="EU1497">
        <v>8083838027</v>
      </c>
    </row>
    <row r="1498" spans="1:151" x14ac:dyDescent="0.2">
      <c r="A1498">
        <v>45555</v>
      </c>
      <c r="B1498" t="s">
        <v>9964</v>
      </c>
      <c r="C1498" t="s">
        <v>9965</v>
      </c>
      <c r="E1498" t="s">
        <v>9966</v>
      </c>
      <c r="F1498" t="s">
        <v>171</v>
      </c>
      <c r="G1498" t="str">
        <f>"0"</f>
        <v>0</v>
      </c>
      <c r="H1498" s="1">
        <v>35384</v>
      </c>
      <c r="I1498" t="s">
        <v>221</v>
      </c>
      <c r="K1498" t="s">
        <v>769</v>
      </c>
      <c r="L1498" t="s">
        <v>2488</v>
      </c>
      <c r="M1498" t="s">
        <v>176</v>
      </c>
      <c r="N1498">
        <v>2025</v>
      </c>
      <c r="O1498" t="s">
        <v>677</v>
      </c>
      <c r="P1498" t="s">
        <v>178</v>
      </c>
      <c r="Q1498" t="s">
        <v>172</v>
      </c>
      <c r="S1498">
        <v>32696752</v>
      </c>
      <c r="T1498" t="s">
        <v>9967</v>
      </c>
      <c r="U1498" t="s">
        <v>424</v>
      </c>
      <c r="Y1498" t="str">
        <f>"02SBS"</f>
        <v>02SBS</v>
      </c>
      <c r="Z1498" t="s">
        <v>258</v>
      </c>
      <c r="AA1498" t="s">
        <v>259</v>
      </c>
      <c r="AB1498" t="s">
        <v>260</v>
      </c>
      <c r="AC1498" t="s">
        <v>2778</v>
      </c>
      <c r="AD1498" t="s">
        <v>185</v>
      </c>
      <c r="AM1498" t="s">
        <v>262</v>
      </c>
      <c r="AS1498">
        <v>3.35</v>
      </c>
      <c r="AU1498" t="s">
        <v>235</v>
      </c>
      <c r="AV1498" t="s">
        <v>236</v>
      </c>
      <c r="AW1498" t="s">
        <v>430</v>
      </c>
      <c r="BO1498" t="s">
        <v>9968</v>
      </c>
      <c r="BQ1498" t="s">
        <v>195</v>
      </c>
      <c r="BZ1498" t="s">
        <v>242</v>
      </c>
      <c r="CB1498" t="s">
        <v>243</v>
      </c>
      <c r="CD1498" t="s">
        <v>195</v>
      </c>
      <c r="CF1498">
        <v>14642</v>
      </c>
      <c r="CG1498" t="s">
        <v>244</v>
      </c>
      <c r="CM1498" t="s">
        <v>9969</v>
      </c>
      <c r="CO1498" t="s">
        <v>9968</v>
      </c>
      <c r="CP1498" t="s">
        <v>241</v>
      </c>
      <c r="CQ1498" t="s">
        <v>247</v>
      </c>
      <c r="CS1498" t="s">
        <v>9970</v>
      </c>
      <c r="CT1498" t="s">
        <v>244</v>
      </c>
      <c r="CU1498" t="s">
        <v>9971</v>
      </c>
    </row>
    <row r="1499" spans="1:151" x14ac:dyDescent="0.2">
      <c r="A1499">
        <v>42660</v>
      </c>
      <c r="B1499" t="s">
        <v>5894</v>
      </c>
      <c r="C1499" t="s">
        <v>9972</v>
      </c>
      <c r="D1499" t="s">
        <v>1436</v>
      </c>
      <c r="E1499" t="s">
        <v>1213</v>
      </c>
      <c r="F1499" t="s">
        <v>171</v>
      </c>
      <c r="G1499" t="str">
        <f>"0"</f>
        <v>0</v>
      </c>
      <c r="H1499" s="1">
        <v>38018</v>
      </c>
      <c r="I1499" t="s">
        <v>221</v>
      </c>
      <c r="K1499" t="s">
        <v>1046</v>
      </c>
      <c r="L1499" t="s">
        <v>1047</v>
      </c>
      <c r="M1499" t="s">
        <v>176</v>
      </c>
      <c r="N1499">
        <v>2025</v>
      </c>
      <c r="O1499" t="s">
        <v>677</v>
      </c>
      <c r="P1499" t="s">
        <v>178</v>
      </c>
      <c r="Q1499" t="s">
        <v>172</v>
      </c>
      <c r="R1499" t="s">
        <v>510</v>
      </c>
      <c r="S1499">
        <v>32295047</v>
      </c>
      <c r="BM1499" t="s">
        <v>2635</v>
      </c>
    </row>
    <row r="1500" spans="1:151" x14ac:dyDescent="0.2">
      <c r="A1500">
        <v>38087</v>
      </c>
      <c r="B1500" t="s">
        <v>9973</v>
      </c>
      <c r="C1500" t="s">
        <v>9974</v>
      </c>
      <c r="D1500" t="s">
        <v>9975</v>
      </c>
      <c r="E1500" t="s">
        <v>9976</v>
      </c>
      <c r="F1500" t="s">
        <v>171</v>
      </c>
      <c r="G1500" t="str">
        <f>"0"</f>
        <v>0</v>
      </c>
      <c r="H1500" s="1">
        <v>37510</v>
      </c>
      <c r="I1500" t="s">
        <v>1450</v>
      </c>
      <c r="K1500" t="s">
        <v>3465</v>
      </c>
      <c r="L1500" t="s">
        <v>4957</v>
      </c>
      <c r="M1500" t="s">
        <v>176</v>
      </c>
      <c r="N1500">
        <v>2023</v>
      </c>
      <c r="O1500" t="s">
        <v>1048</v>
      </c>
      <c r="P1500" t="s">
        <v>363</v>
      </c>
      <c r="Q1500" t="s">
        <v>172</v>
      </c>
      <c r="S1500">
        <v>31854528</v>
      </c>
      <c r="T1500" t="s">
        <v>226</v>
      </c>
      <c r="Y1500" t="str">
        <f>"04HSEAS"</f>
        <v>04HSEAS</v>
      </c>
      <c r="Z1500" t="s">
        <v>499</v>
      </c>
      <c r="AA1500" t="s">
        <v>228</v>
      </c>
      <c r="AB1500" t="s">
        <v>229</v>
      </c>
      <c r="AC1500" t="s">
        <v>500</v>
      </c>
      <c r="AD1500" t="s">
        <v>185</v>
      </c>
      <c r="AS1500">
        <v>3.21</v>
      </c>
      <c r="AT1500" t="s">
        <v>429</v>
      </c>
      <c r="AU1500" t="s">
        <v>472</v>
      </c>
      <c r="AV1500" t="s">
        <v>473</v>
      </c>
      <c r="AW1500" t="s">
        <v>715</v>
      </c>
      <c r="BM1500" t="s">
        <v>9977</v>
      </c>
      <c r="BN1500" t="s">
        <v>239</v>
      </c>
      <c r="BO1500" t="s">
        <v>9978</v>
      </c>
      <c r="BP1500" t="s">
        <v>241</v>
      </c>
      <c r="BQ1500" t="s">
        <v>195</v>
      </c>
      <c r="BS1500">
        <v>14627</v>
      </c>
      <c r="CD1500" t="s">
        <v>195</v>
      </c>
      <c r="CM1500" t="s">
        <v>9979</v>
      </c>
      <c r="CO1500" t="s">
        <v>9978</v>
      </c>
      <c r="CP1500" t="s">
        <v>9980</v>
      </c>
      <c r="CQ1500" t="s">
        <v>4463</v>
      </c>
      <c r="CS1500" t="str">
        <f>"06905"</f>
        <v>06905</v>
      </c>
      <c r="CT1500" t="s">
        <v>244</v>
      </c>
      <c r="CU1500" t="s">
        <v>9981</v>
      </c>
    </row>
    <row r="1501" spans="1:151" x14ac:dyDescent="0.2">
      <c r="A1501">
        <v>31329</v>
      </c>
      <c r="B1501" t="s">
        <v>9982</v>
      </c>
      <c r="C1501" t="s">
        <v>9983</v>
      </c>
      <c r="E1501" t="s">
        <v>9984</v>
      </c>
      <c r="F1501" t="s">
        <v>171</v>
      </c>
      <c r="G1501" t="s">
        <v>172</v>
      </c>
      <c r="H1501" s="1">
        <v>36326</v>
      </c>
      <c r="I1501" t="s">
        <v>221</v>
      </c>
      <c r="K1501" t="s">
        <v>304</v>
      </c>
      <c r="L1501" t="s">
        <v>305</v>
      </c>
      <c r="M1501" t="s">
        <v>176</v>
      </c>
      <c r="N1501">
        <v>2020</v>
      </c>
      <c r="O1501" t="s">
        <v>978</v>
      </c>
      <c r="P1501" t="s">
        <v>178</v>
      </c>
      <c r="Q1501" t="s">
        <v>172</v>
      </c>
      <c r="S1501">
        <v>30791039</v>
      </c>
      <c r="T1501" t="s">
        <v>423</v>
      </c>
      <c r="U1501" t="s">
        <v>424</v>
      </c>
      <c r="Y1501" t="str">
        <f>"01AS"</f>
        <v>01AS</v>
      </c>
      <c r="Z1501" t="s">
        <v>499</v>
      </c>
      <c r="AA1501" t="s">
        <v>320</v>
      </c>
      <c r="AB1501" t="s">
        <v>321</v>
      </c>
      <c r="AC1501" t="s">
        <v>1334</v>
      </c>
      <c r="AD1501" t="s">
        <v>185</v>
      </c>
      <c r="AF1501" t="s">
        <v>426</v>
      </c>
      <c r="AG1501" t="s">
        <v>729</v>
      </c>
      <c r="AJ1501" t="s">
        <v>1236</v>
      </c>
      <c r="AK1501" t="s">
        <v>185</v>
      </c>
      <c r="AS1501">
        <v>3.09</v>
      </c>
      <c r="AT1501" t="s">
        <v>429</v>
      </c>
      <c r="AV1501" t="s">
        <v>823</v>
      </c>
      <c r="AW1501" t="s">
        <v>430</v>
      </c>
      <c r="BM1501" t="s">
        <v>9985</v>
      </c>
      <c r="BN1501" t="s">
        <v>239</v>
      </c>
      <c r="BP1501" t="s">
        <v>241</v>
      </c>
      <c r="BQ1501" t="s">
        <v>195</v>
      </c>
      <c r="BS1501">
        <v>14627</v>
      </c>
      <c r="CA1501" t="s">
        <v>9986</v>
      </c>
      <c r="CD1501" t="s">
        <v>195</v>
      </c>
      <c r="CM1501" t="s">
        <v>9987</v>
      </c>
      <c r="CN1501" t="s">
        <v>9986</v>
      </c>
      <c r="CP1501" t="s">
        <v>9988</v>
      </c>
      <c r="CS1501">
        <v>11372</v>
      </c>
      <c r="CT1501" t="s">
        <v>1259</v>
      </c>
      <c r="CU1501" t="s">
        <v>9989</v>
      </c>
    </row>
    <row r="1502" spans="1:151" x14ac:dyDescent="0.2">
      <c r="A1502">
        <v>24203</v>
      </c>
      <c r="B1502" t="s">
        <v>1427</v>
      </c>
      <c r="C1502" t="s">
        <v>9990</v>
      </c>
      <c r="D1502" t="s">
        <v>940</v>
      </c>
      <c r="E1502" t="s">
        <v>9991</v>
      </c>
      <c r="F1502" t="s">
        <v>171</v>
      </c>
      <c r="G1502" t="s">
        <v>172</v>
      </c>
      <c r="H1502" s="1">
        <v>35661</v>
      </c>
      <c r="I1502" t="s">
        <v>221</v>
      </c>
      <c r="K1502" t="s">
        <v>1074</v>
      </c>
      <c r="L1502" t="s">
        <v>318</v>
      </c>
      <c r="M1502" t="s">
        <v>176</v>
      </c>
      <c r="N1502">
        <v>2018</v>
      </c>
      <c r="O1502" t="s">
        <v>612</v>
      </c>
      <c r="P1502" t="s">
        <v>178</v>
      </c>
      <c r="Q1502" t="s">
        <v>172</v>
      </c>
      <c r="S1502">
        <v>29367412</v>
      </c>
      <c r="T1502" t="s">
        <v>196</v>
      </c>
      <c r="W1502" t="s">
        <v>9992</v>
      </c>
      <c r="X1502">
        <v>5184240846</v>
      </c>
      <c r="Y1502" t="s">
        <v>186</v>
      </c>
      <c r="Z1502" t="s">
        <v>183</v>
      </c>
      <c r="AA1502">
        <v>2019</v>
      </c>
      <c r="AB1502">
        <v>2019</v>
      </c>
      <c r="AC1502" t="s">
        <v>4381</v>
      </c>
      <c r="AD1502" t="s">
        <v>185</v>
      </c>
      <c r="AM1502" t="s">
        <v>2598</v>
      </c>
      <c r="AN1502" t="s">
        <v>886</v>
      </c>
      <c r="AS1502">
        <v>3.47</v>
      </c>
      <c r="AT1502" t="s">
        <v>188</v>
      </c>
      <c r="AU1502" t="s">
        <v>189</v>
      </c>
      <c r="AV1502" t="s">
        <v>190</v>
      </c>
      <c r="AW1502" t="s">
        <v>264</v>
      </c>
      <c r="BM1502" t="s">
        <v>9993</v>
      </c>
      <c r="BN1502" t="s">
        <v>193</v>
      </c>
      <c r="BP1502" t="s">
        <v>194</v>
      </c>
      <c r="BQ1502" t="s">
        <v>195</v>
      </c>
      <c r="BS1502">
        <v>14627</v>
      </c>
      <c r="BT1502" t="s">
        <v>196</v>
      </c>
      <c r="BU1502">
        <v>5185849562</v>
      </c>
      <c r="BZ1502" t="s">
        <v>9994</v>
      </c>
      <c r="CC1502" t="s">
        <v>8423</v>
      </c>
      <c r="CD1502" t="s">
        <v>195</v>
      </c>
      <c r="CF1502">
        <v>12866</v>
      </c>
      <c r="CG1502" t="s">
        <v>196</v>
      </c>
      <c r="CH1502">
        <v>5185849562</v>
      </c>
      <c r="CM1502" t="s">
        <v>215</v>
      </c>
      <c r="CP1502" t="s">
        <v>194</v>
      </c>
      <c r="CQ1502" t="s">
        <v>195</v>
      </c>
      <c r="CS1502">
        <v>14627</v>
      </c>
      <c r="CT1502" t="s">
        <v>196</v>
      </c>
      <c r="CU1502">
        <v>5186834781</v>
      </c>
      <c r="ED1502" t="s">
        <v>195</v>
      </c>
      <c r="EG1502" t="s">
        <v>196</v>
      </c>
      <c r="EH1502">
        <v>5185849562</v>
      </c>
      <c r="EM1502" t="s">
        <v>9994</v>
      </c>
      <c r="EP1502" t="s">
        <v>8423</v>
      </c>
      <c r="EQ1502" t="s">
        <v>195</v>
      </c>
      <c r="ES1502">
        <v>12866</v>
      </c>
      <c r="ET1502" t="s">
        <v>196</v>
      </c>
      <c r="EU1502">
        <v>5185849562</v>
      </c>
    </row>
    <row r="1503" spans="1:151" x14ac:dyDescent="0.2">
      <c r="A1503">
        <v>17804</v>
      </c>
      <c r="B1503" t="s">
        <v>9995</v>
      </c>
      <c r="C1503" t="s">
        <v>9996</v>
      </c>
      <c r="E1503" t="s">
        <v>9997</v>
      </c>
      <c r="F1503" t="s">
        <v>171</v>
      </c>
      <c r="G1503" t="s">
        <v>172</v>
      </c>
      <c r="H1503" s="1">
        <v>35134</v>
      </c>
      <c r="I1503" t="s">
        <v>221</v>
      </c>
      <c r="K1503" t="s">
        <v>409</v>
      </c>
      <c r="L1503" t="s">
        <v>1643</v>
      </c>
      <c r="M1503" t="s">
        <v>224</v>
      </c>
      <c r="N1503">
        <v>2016</v>
      </c>
      <c r="O1503" t="s">
        <v>410</v>
      </c>
      <c r="P1503" t="s">
        <v>178</v>
      </c>
      <c r="Q1503" t="s">
        <v>172</v>
      </c>
      <c r="S1503">
        <v>28682899</v>
      </c>
      <c r="T1503" t="s">
        <v>179</v>
      </c>
      <c r="U1503" t="s">
        <v>180</v>
      </c>
      <c r="V1503" s="2">
        <v>43240</v>
      </c>
      <c r="W1503" t="s">
        <v>9998</v>
      </c>
      <c r="X1503" t="s">
        <v>9999</v>
      </c>
      <c r="Y1503" t="s">
        <v>186</v>
      </c>
      <c r="Z1503" t="s">
        <v>282</v>
      </c>
      <c r="AA1503">
        <v>2018</v>
      </c>
      <c r="AB1503">
        <v>2018</v>
      </c>
      <c r="AC1503" t="s">
        <v>1950</v>
      </c>
      <c r="AD1503" t="s">
        <v>185</v>
      </c>
      <c r="AS1503">
        <v>3.7</v>
      </c>
      <c r="AT1503" t="s">
        <v>188</v>
      </c>
      <c r="AU1503" t="s">
        <v>647</v>
      </c>
      <c r="AV1503" t="s">
        <v>190</v>
      </c>
      <c r="AW1503" t="s">
        <v>191</v>
      </c>
      <c r="BM1503" t="s">
        <v>487</v>
      </c>
      <c r="BN1503" t="s">
        <v>10000</v>
      </c>
      <c r="BP1503" t="s">
        <v>194</v>
      </c>
      <c r="BQ1503" t="s">
        <v>195</v>
      </c>
      <c r="BS1503">
        <v>14627</v>
      </c>
      <c r="BT1503" t="s">
        <v>196</v>
      </c>
      <c r="BU1503">
        <v>5852842518</v>
      </c>
      <c r="CM1503" t="s">
        <v>10001</v>
      </c>
      <c r="CN1503" t="s">
        <v>10002</v>
      </c>
      <c r="CP1503" t="s">
        <v>194</v>
      </c>
      <c r="CQ1503" t="s">
        <v>195</v>
      </c>
      <c r="CS1503">
        <v>14623</v>
      </c>
      <c r="CT1503" t="s">
        <v>196</v>
      </c>
      <c r="CU1503">
        <v>5852842518</v>
      </c>
    </row>
    <row r="1504" spans="1:151" x14ac:dyDescent="0.2">
      <c r="A1504">
        <v>34070</v>
      </c>
      <c r="B1504" t="s">
        <v>10003</v>
      </c>
      <c r="C1504" t="s">
        <v>9996</v>
      </c>
      <c r="E1504" t="s">
        <v>10004</v>
      </c>
      <c r="F1504" t="s">
        <v>171</v>
      </c>
      <c r="G1504" t="s">
        <v>172</v>
      </c>
      <c r="H1504" s="1">
        <v>35821</v>
      </c>
      <c r="I1504" t="s">
        <v>173</v>
      </c>
      <c r="K1504" t="s">
        <v>1377</v>
      </c>
      <c r="L1504" t="s">
        <v>1378</v>
      </c>
      <c r="M1504" t="s">
        <v>306</v>
      </c>
      <c r="N1504">
        <v>2020</v>
      </c>
      <c r="O1504" t="s">
        <v>1379</v>
      </c>
      <c r="P1504" t="s">
        <v>3256</v>
      </c>
      <c r="Q1504" t="s">
        <v>172</v>
      </c>
      <c r="S1504">
        <v>30824461</v>
      </c>
      <c r="T1504" t="s">
        <v>1382</v>
      </c>
      <c r="U1504" t="s">
        <v>424</v>
      </c>
      <c r="Y1504" t="str">
        <f>"01AS"</f>
        <v>01AS</v>
      </c>
      <c r="Z1504" t="s">
        <v>499</v>
      </c>
      <c r="AA1504" t="s">
        <v>320</v>
      </c>
      <c r="AB1504" t="s">
        <v>321</v>
      </c>
      <c r="AC1504" t="s">
        <v>428</v>
      </c>
      <c r="AD1504" t="s">
        <v>185</v>
      </c>
      <c r="AF1504" t="s">
        <v>426</v>
      </c>
      <c r="AG1504" t="s">
        <v>729</v>
      </c>
      <c r="AJ1504" t="s">
        <v>2285</v>
      </c>
      <c r="AK1504" t="s">
        <v>185</v>
      </c>
      <c r="AM1504" t="s">
        <v>5251</v>
      </c>
      <c r="AS1504">
        <v>3.85</v>
      </c>
      <c r="AT1504" t="s">
        <v>1261</v>
      </c>
      <c r="AU1504" t="s">
        <v>235</v>
      </c>
      <c r="AV1504" t="s">
        <v>236</v>
      </c>
      <c r="AW1504" t="s">
        <v>430</v>
      </c>
      <c r="BM1504" t="s">
        <v>10005</v>
      </c>
      <c r="BN1504" t="s">
        <v>239</v>
      </c>
      <c r="BO1504" t="s">
        <v>10006</v>
      </c>
      <c r="BP1504" t="s">
        <v>241</v>
      </c>
      <c r="BQ1504" t="s">
        <v>195</v>
      </c>
      <c r="BS1504">
        <v>14627</v>
      </c>
      <c r="CD1504" t="s">
        <v>195</v>
      </c>
      <c r="CM1504" t="s">
        <v>10007</v>
      </c>
      <c r="CO1504" t="s">
        <v>10006</v>
      </c>
      <c r="CP1504" t="s">
        <v>1381</v>
      </c>
      <c r="CQ1504" t="s">
        <v>4697</v>
      </c>
      <c r="CS1504">
        <v>100079</v>
      </c>
      <c r="CT1504" t="s">
        <v>1382</v>
      </c>
      <c r="CU1504" t="s">
        <v>10008</v>
      </c>
    </row>
    <row r="1505" spans="1:151" x14ac:dyDescent="0.2">
      <c r="A1505">
        <v>34417</v>
      </c>
      <c r="B1505" t="s">
        <v>10009</v>
      </c>
      <c r="C1505" t="s">
        <v>10010</v>
      </c>
      <c r="E1505" t="s">
        <v>10011</v>
      </c>
      <c r="F1505" t="s">
        <v>171</v>
      </c>
      <c r="I1505" t="s">
        <v>173</v>
      </c>
      <c r="K1505" t="s">
        <v>1377</v>
      </c>
      <c r="L1505" t="s">
        <v>1378</v>
      </c>
      <c r="M1505" t="s">
        <v>306</v>
      </c>
      <c r="N1505">
        <v>2020</v>
      </c>
      <c r="O1505" t="s">
        <v>1379</v>
      </c>
      <c r="P1505" t="s">
        <v>509</v>
      </c>
      <c r="Q1505" t="s">
        <v>185</v>
      </c>
      <c r="BM1505" t="s">
        <v>10012</v>
      </c>
      <c r="BN1505" t="s">
        <v>10013</v>
      </c>
      <c r="BP1505" t="s">
        <v>4724</v>
      </c>
      <c r="BR1505" t="s">
        <v>4725</v>
      </c>
      <c r="BS1505">
        <v>310051</v>
      </c>
      <c r="BT1505" t="s">
        <v>1382</v>
      </c>
      <c r="BU1505">
        <v>8615850786609</v>
      </c>
      <c r="BX1505" t="s">
        <v>10014</v>
      </c>
      <c r="BY1505" t="s">
        <v>1605</v>
      </c>
    </row>
    <row r="1506" spans="1:151" x14ac:dyDescent="0.2">
      <c r="A1506">
        <v>35554</v>
      </c>
      <c r="B1506" t="s">
        <v>10015</v>
      </c>
      <c r="C1506" t="s">
        <v>9996</v>
      </c>
      <c r="E1506" t="s">
        <v>10016</v>
      </c>
      <c r="F1506" t="s">
        <v>171</v>
      </c>
      <c r="G1506" t="s">
        <v>172</v>
      </c>
      <c r="H1506" s="1">
        <v>36041</v>
      </c>
      <c r="I1506" t="s">
        <v>173</v>
      </c>
      <c r="K1506" t="s">
        <v>1377</v>
      </c>
      <c r="L1506" t="s">
        <v>1378</v>
      </c>
      <c r="M1506" t="s">
        <v>306</v>
      </c>
      <c r="N1506">
        <v>2020</v>
      </c>
      <c r="O1506" t="s">
        <v>1379</v>
      </c>
      <c r="P1506" t="s">
        <v>509</v>
      </c>
      <c r="Q1506" t="s">
        <v>172</v>
      </c>
      <c r="S1506">
        <v>30270190</v>
      </c>
      <c r="T1506" t="s">
        <v>1382</v>
      </c>
      <c r="U1506" t="s">
        <v>424</v>
      </c>
      <c r="Y1506" t="str">
        <f>"04HSEAS"</f>
        <v>04HSEAS</v>
      </c>
      <c r="Z1506" t="s">
        <v>499</v>
      </c>
      <c r="AA1506" t="s">
        <v>320</v>
      </c>
      <c r="AB1506" t="s">
        <v>321</v>
      </c>
      <c r="AC1506" t="s">
        <v>500</v>
      </c>
      <c r="AD1506" t="s">
        <v>185</v>
      </c>
      <c r="AE1506" t="s">
        <v>428</v>
      </c>
      <c r="AS1506">
        <v>3.25</v>
      </c>
      <c r="AT1506" t="s">
        <v>429</v>
      </c>
      <c r="AU1506" t="s">
        <v>235</v>
      </c>
      <c r="AV1506" t="s">
        <v>236</v>
      </c>
      <c r="AW1506" t="s">
        <v>430</v>
      </c>
      <c r="BM1506" t="s">
        <v>10017</v>
      </c>
      <c r="BN1506" t="s">
        <v>239</v>
      </c>
      <c r="BO1506" t="s">
        <v>4702</v>
      </c>
      <c r="BP1506" t="s">
        <v>241</v>
      </c>
      <c r="BQ1506" t="s">
        <v>195</v>
      </c>
      <c r="BS1506">
        <v>14627</v>
      </c>
      <c r="CA1506" t="s">
        <v>10018</v>
      </c>
      <c r="CD1506" t="s">
        <v>195</v>
      </c>
      <c r="CM1506" t="s">
        <v>10019</v>
      </c>
      <c r="CN1506" t="s">
        <v>10018</v>
      </c>
      <c r="CO1506" t="s">
        <v>4702</v>
      </c>
      <c r="CP1506" t="s">
        <v>4702</v>
      </c>
      <c r="CQ1506" t="s">
        <v>4705</v>
      </c>
      <c r="CS1506">
        <v>200438</v>
      </c>
      <c r="CT1506" t="s">
        <v>1382</v>
      </c>
      <c r="CU1506" t="s">
        <v>10020</v>
      </c>
    </row>
    <row r="1507" spans="1:151" x14ac:dyDescent="0.2">
      <c r="A1507">
        <v>25863</v>
      </c>
      <c r="B1507" t="s">
        <v>949</v>
      </c>
      <c r="C1507" t="s">
        <v>10021</v>
      </c>
      <c r="E1507" t="s">
        <v>10022</v>
      </c>
      <c r="F1507" t="s">
        <v>10023</v>
      </c>
      <c r="K1507" t="s">
        <v>1078</v>
      </c>
      <c r="M1507" t="s">
        <v>306</v>
      </c>
      <c r="N1507">
        <v>2014</v>
      </c>
      <c r="O1507" t="s">
        <v>591</v>
      </c>
      <c r="P1507" t="s">
        <v>178</v>
      </c>
      <c r="Q1507" t="s">
        <v>172</v>
      </c>
    </row>
    <row r="1508" spans="1:151" x14ac:dyDescent="0.2">
      <c r="A1508">
        <v>45512</v>
      </c>
      <c r="B1508" t="s">
        <v>10024</v>
      </c>
      <c r="C1508" t="s">
        <v>10021</v>
      </c>
      <c r="D1508" t="s">
        <v>201</v>
      </c>
      <c r="E1508" t="s">
        <v>1213</v>
      </c>
      <c r="F1508" t="s">
        <v>171</v>
      </c>
      <c r="G1508" t="str">
        <f>"0"</f>
        <v>0</v>
      </c>
      <c r="H1508" s="1">
        <v>38110</v>
      </c>
      <c r="I1508" t="s">
        <v>221</v>
      </c>
      <c r="K1508" t="s">
        <v>687</v>
      </c>
      <c r="L1508" t="s">
        <v>1025</v>
      </c>
      <c r="M1508" t="s">
        <v>205</v>
      </c>
      <c r="N1508">
        <v>2025</v>
      </c>
      <c r="O1508" t="s">
        <v>1159</v>
      </c>
      <c r="P1508" t="s">
        <v>178</v>
      </c>
      <c r="Q1508" t="s">
        <v>172</v>
      </c>
      <c r="R1508" t="s">
        <v>510</v>
      </c>
      <c r="S1508">
        <v>32320930</v>
      </c>
      <c r="BM1508" t="s">
        <v>4511</v>
      </c>
    </row>
    <row r="1509" spans="1:151" x14ac:dyDescent="0.2">
      <c r="A1509">
        <v>40619</v>
      </c>
      <c r="B1509" t="s">
        <v>5352</v>
      </c>
      <c r="C1509" t="s">
        <v>10025</v>
      </c>
      <c r="E1509" t="s">
        <v>10026</v>
      </c>
      <c r="F1509" t="s">
        <v>171</v>
      </c>
      <c r="G1509" t="str">
        <f>"0"</f>
        <v>0</v>
      </c>
      <c r="H1509" s="1">
        <v>29846</v>
      </c>
      <c r="I1509" t="s">
        <v>221</v>
      </c>
      <c r="K1509" t="s">
        <v>687</v>
      </c>
      <c r="L1509" t="s">
        <v>10027</v>
      </c>
      <c r="M1509" t="s">
        <v>224</v>
      </c>
      <c r="N1509">
        <v>2023</v>
      </c>
      <c r="O1509" t="s">
        <v>597</v>
      </c>
      <c r="P1509" t="s">
        <v>178</v>
      </c>
      <c r="Q1509" t="s">
        <v>172</v>
      </c>
      <c r="S1509">
        <v>32029109</v>
      </c>
      <c r="T1509" t="s">
        <v>226</v>
      </c>
      <c r="Y1509" t="str">
        <f>"01AS"</f>
        <v>01AS</v>
      </c>
      <c r="Z1509" t="s">
        <v>470</v>
      </c>
      <c r="AA1509" t="s">
        <v>259</v>
      </c>
      <c r="AB1509" t="s">
        <v>260</v>
      </c>
      <c r="AC1509" t="s">
        <v>922</v>
      </c>
      <c r="AD1509" t="s">
        <v>185</v>
      </c>
      <c r="AS1509" t="str">
        <f>"0"</f>
        <v>0</v>
      </c>
      <c r="AU1509" t="s">
        <v>472</v>
      </c>
      <c r="AV1509" t="s">
        <v>473</v>
      </c>
      <c r="AW1509" t="s">
        <v>210</v>
      </c>
      <c r="BO1509" t="s">
        <v>10028</v>
      </c>
      <c r="BQ1509" t="s">
        <v>195</v>
      </c>
      <c r="BZ1509" t="s">
        <v>266</v>
      </c>
      <c r="CB1509" t="s">
        <v>267</v>
      </c>
      <c r="CD1509" t="s">
        <v>195</v>
      </c>
      <c r="CF1509">
        <v>14627</v>
      </c>
      <c r="CG1509" t="s">
        <v>244</v>
      </c>
      <c r="CM1509" t="s">
        <v>10029</v>
      </c>
      <c r="CO1509" t="s">
        <v>10028</v>
      </c>
      <c r="CP1509" t="s">
        <v>10030</v>
      </c>
      <c r="CQ1509" t="s">
        <v>247</v>
      </c>
      <c r="CS1509" t="s">
        <v>10031</v>
      </c>
      <c r="CT1509" t="s">
        <v>244</v>
      </c>
      <c r="CU1509" t="s">
        <v>10032</v>
      </c>
    </row>
    <row r="1510" spans="1:151" x14ac:dyDescent="0.2">
      <c r="A1510">
        <v>37320</v>
      </c>
      <c r="B1510" t="s">
        <v>10033</v>
      </c>
      <c r="C1510" t="s">
        <v>10025</v>
      </c>
      <c r="E1510" t="s">
        <v>10034</v>
      </c>
      <c r="F1510" t="s">
        <v>171</v>
      </c>
      <c r="G1510" t="str">
        <f>"0"</f>
        <v>0</v>
      </c>
      <c r="H1510" s="1">
        <v>37085</v>
      </c>
      <c r="I1510" t="s">
        <v>1450</v>
      </c>
      <c r="K1510" t="s">
        <v>1046</v>
      </c>
      <c r="L1510" t="s">
        <v>1047</v>
      </c>
      <c r="M1510" t="s">
        <v>306</v>
      </c>
      <c r="N1510">
        <v>2022</v>
      </c>
      <c r="O1510" t="s">
        <v>782</v>
      </c>
      <c r="P1510" t="s">
        <v>178</v>
      </c>
      <c r="Q1510" t="s">
        <v>172</v>
      </c>
      <c r="S1510">
        <v>31576291</v>
      </c>
      <c r="T1510" t="s">
        <v>226</v>
      </c>
      <c r="Y1510" t="str">
        <f>"01AS"</f>
        <v>01AS</v>
      </c>
      <c r="Z1510" t="s">
        <v>227</v>
      </c>
      <c r="AA1510" t="s">
        <v>321</v>
      </c>
      <c r="AC1510" t="s">
        <v>2924</v>
      </c>
      <c r="AD1510" t="s">
        <v>185</v>
      </c>
      <c r="AM1510" t="s">
        <v>10035</v>
      </c>
      <c r="AS1510">
        <v>3.33</v>
      </c>
      <c r="AU1510" t="s">
        <v>235</v>
      </c>
      <c r="AV1510" t="s">
        <v>236</v>
      </c>
      <c r="AW1510" t="s">
        <v>210</v>
      </c>
      <c r="BF1510" t="s">
        <v>474</v>
      </c>
      <c r="BM1510" t="s">
        <v>10036</v>
      </c>
      <c r="BN1510" t="s">
        <v>239</v>
      </c>
      <c r="BO1510" t="s">
        <v>10037</v>
      </c>
      <c r="BP1510" t="s">
        <v>241</v>
      </c>
      <c r="BQ1510" t="s">
        <v>195</v>
      </c>
      <c r="BS1510">
        <v>14627</v>
      </c>
      <c r="CA1510" t="s">
        <v>10038</v>
      </c>
      <c r="CD1510" t="s">
        <v>195</v>
      </c>
      <c r="CM1510" t="s">
        <v>10039</v>
      </c>
      <c r="CN1510" t="s">
        <v>10038</v>
      </c>
      <c r="CO1510" t="s">
        <v>10037</v>
      </c>
      <c r="CP1510" t="s">
        <v>5210</v>
      </c>
      <c r="CQ1510" t="s">
        <v>247</v>
      </c>
      <c r="CS1510" t="s">
        <v>10040</v>
      </c>
      <c r="CT1510" t="s">
        <v>244</v>
      </c>
      <c r="CU1510" t="s">
        <v>10041</v>
      </c>
    </row>
    <row r="1511" spans="1:151" x14ac:dyDescent="0.2">
      <c r="A1511">
        <v>45801</v>
      </c>
      <c r="B1511" t="s">
        <v>10042</v>
      </c>
      <c r="C1511" t="s">
        <v>10025</v>
      </c>
      <c r="D1511" t="s">
        <v>917</v>
      </c>
      <c r="E1511" t="s">
        <v>10043</v>
      </c>
      <c r="F1511" t="s">
        <v>171</v>
      </c>
      <c r="I1511" t="s">
        <v>221</v>
      </c>
      <c r="K1511" t="s">
        <v>1705</v>
      </c>
      <c r="L1511" t="s">
        <v>7716</v>
      </c>
      <c r="M1511" t="s">
        <v>224</v>
      </c>
      <c r="N1511">
        <v>2025</v>
      </c>
      <c r="O1511" t="s">
        <v>528</v>
      </c>
      <c r="P1511" t="s">
        <v>363</v>
      </c>
      <c r="Q1511" t="s">
        <v>185</v>
      </c>
      <c r="BM1511" t="s">
        <v>10044</v>
      </c>
      <c r="BP1511" t="s">
        <v>10045</v>
      </c>
      <c r="BQ1511" t="s">
        <v>461</v>
      </c>
      <c r="BS1511">
        <v>90032</v>
      </c>
      <c r="BT1511" t="s">
        <v>226</v>
      </c>
      <c r="BU1511">
        <v>7604550848</v>
      </c>
      <c r="BW1511">
        <v>7604550848</v>
      </c>
    </row>
    <row r="1512" spans="1:151" x14ac:dyDescent="0.2">
      <c r="A1512">
        <v>26940</v>
      </c>
      <c r="B1512" t="s">
        <v>938</v>
      </c>
      <c r="C1512" t="s">
        <v>10046</v>
      </c>
      <c r="D1512" t="s">
        <v>10047</v>
      </c>
      <c r="E1512" t="s">
        <v>10048</v>
      </c>
      <c r="F1512" t="s">
        <v>171</v>
      </c>
      <c r="G1512" t="s">
        <v>172</v>
      </c>
      <c r="H1512" s="1">
        <v>35696</v>
      </c>
      <c r="I1512" t="s">
        <v>221</v>
      </c>
      <c r="K1512" t="s">
        <v>867</v>
      </c>
      <c r="L1512" t="s">
        <v>868</v>
      </c>
      <c r="M1512" t="s">
        <v>224</v>
      </c>
      <c r="N1512">
        <v>2019</v>
      </c>
      <c r="O1512" t="s">
        <v>279</v>
      </c>
      <c r="P1512" t="s">
        <v>178</v>
      </c>
      <c r="Q1512" t="s">
        <v>172</v>
      </c>
      <c r="S1512">
        <v>30797673</v>
      </c>
      <c r="T1512" t="s">
        <v>10049</v>
      </c>
      <c r="U1512" t="s">
        <v>180</v>
      </c>
      <c r="V1512" s="2">
        <v>44332</v>
      </c>
      <c r="W1512" t="s">
        <v>10050</v>
      </c>
      <c r="X1512">
        <v>88819531</v>
      </c>
      <c r="Y1512" t="s">
        <v>186</v>
      </c>
      <c r="Z1512" t="s">
        <v>282</v>
      </c>
      <c r="AA1512">
        <v>2021</v>
      </c>
      <c r="AB1512">
        <v>2021</v>
      </c>
      <c r="AC1512" t="s">
        <v>187</v>
      </c>
      <c r="AD1512" t="s">
        <v>172</v>
      </c>
      <c r="AS1512">
        <v>3.67</v>
      </c>
      <c r="AT1512" t="s">
        <v>188</v>
      </c>
      <c r="AU1512" t="s">
        <v>189</v>
      </c>
      <c r="AV1512" t="s">
        <v>190</v>
      </c>
      <c r="AW1512" t="s">
        <v>191</v>
      </c>
      <c r="BM1512" t="s">
        <v>10051</v>
      </c>
      <c r="BN1512" t="s">
        <v>193</v>
      </c>
      <c r="BP1512" t="s">
        <v>194</v>
      </c>
      <c r="BQ1512" t="s">
        <v>195</v>
      </c>
      <c r="BS1512">
        <v>14627</v>
      </c>
      <c r="BT1512" t="s">
        <v>196</v>
      </c>
      <c r="BU1512">
        <v>7865994595</v>
      </c>
      <c r="CM1512" t="s">
        <v>10052</v>
      </c>
      <c r="CP1512" t="s">
        <v>194</v>
      </c>
      <c r="CQ1512" t="s">
        <v>195</v>
      </c>
      <c r="CS1512">
        <v>14627</v>
      </c>
      <c r="CT1512" t="s">
        <v>196</v>
      </c>
      <c r="CU1512">
        <v>7865994595</v>
      </c>
    </row>
    <row r="1513" spans="1:151" x14ac:dyDescent="0.2">
      <c r="A1513">
        <v>25323</v>
      </c>
      <c r="B1513" t="s">
        <v>938</v>
      </c>
      <c r="C1513" t="s">
        <v>10046</v>
      </c>
      <c r="D1513" t="s">
        <v>10047</v>
      </c>
      <c r="E1513" t="s">
        <v>10048</v>
      </c>
      <c r="F1513" t="s">
        <v>171</v>
      </c>
      <c r="G1513" t="s">
        <v>172</v>
      </c>
      <c r="H1513" s="1">
        <v>35696</v>
      </c>
      <c r="I1513" t="s">
        <v>221</v>
      </c>
      <c r="K1513" t="s">
        <v>439</v>
      </c>
      <c r="L1513" t="s">
        <v>175</v>
      </c>
      <c r="M1513" t="s">
        <v>224</v>
      </c>
      <c r="N1513">
        <v>2018</v>
      </c>
      <c r="O1513" t="s">
        <v>354</v>
      </c>
      <c r="P1513" t="s">
        <v>178</v>
      </c>
      <c r="Q1513" t="s">
        <v>172</v>
      </c>
      <c r="S1513">
        <v>30797673</v>
      </c>
      <c r="T1513" t="s">
        <v>10049</v>
      </c>
      <c r="U1513" t="s">
        <v>180</v>
      </c>
      <c r="V1513" s="2">
        <v>44332</v>
      </c>
      <c r="W1513" t="s">
        <v>10050</v>
      </c>
      <c r="X1513">
        <v>88819531</v>
      </c>
      <c r="Y1513" t="s">
        <v>186</v>
      </c>
      <c r="Z1513" t="s">
        <v>282</v>
      </c>
      <c r="AA1513">
        <v>2021</v>
      </c>
      <c r="AB1513">
        <v>2021</v>
      </c>
      <c r="AC1513" t="s">
        <v>187</v>
      </c>
      <c r="AD1513" t="s">
        <v>172</v>
      </c>
      <c r="AS1513">
        <v>3.67</v>
      </c>
      <c r="AT1513" t="s">
        <v>188</v>
      </c>
      <c r="AU1513" t="s">
        <v>189</v>
      </c>
      <c r="AV1513" t="s">
        <v>190</v>
      </c>
      <c r="AW1513" t="s">
        <v>191</v>
      </c>
      <c r="BM1513" t="s">
        <v>10051</v>
      </c>
      <c r="BN1513" t="s">
        <v>193</v>
      </c>
      <c r="BP1513" t="s">
        <v>194</v>
      </c>
      <c r="BQ1513" t="s">
        <v>195</v>
      </c>
      <c r="BS1513">
        <v>14627</v>
      </c>
      <c r="BT1513" t="s">
        <v>196</v>
      </c>
      <c r="BU1513">
        <v>7865994595</v>
      </c>
      <c r="CM1513" t="s">
        <v>10052</v>
      </c>
      <c r="CP1513" t="s">
        <v>194</v>
      </c>
      <c r="CQ1513" t="s">
        <v>195</v>
      </c>
      <c r="CS1513">
        <v>14627</v>
      </c>
      <c r="CT1513" t="s">
        <v>196</v>
      </c>
      <c r="CU1513">
        <v>7865994595</v>
      </c>
    </row>
    <row r="1514" spans="1:151" x14ac:dyDescent="0.2">
      <c r="A1514">
        <v>27997</v>
      </c>
      <c r="B1514" t="s">
        <v>6872</v>
      </c>
      <c r="C1514" t="s">
        <v>10053</v>
      </c>
      <c r="D1514" t="s">
        <v>10054</v>
      </c>
      <c r="E1514" t="s">
        <v>10055</v>
      </c>
      <c r="F1514" t="s">
        <v>171</v>
      </c>
      <c r="G1514" t="str">
        <f>"0"</f>
        <v>0</v>
      </c>
      <c r="K1514" t="s">
        <v>1372</v>
      </c>
      <c r="L1514" t="s">
        <v>1373</v>
      </c>
      <c r="M1514" t="s">
        <v>176</v>
      </c>
      <c r="N1514">
        <v>2019</v>
      </c>
      <c r="O1514" t="s">
        <v>482</v>
      </c>
      <c r="P1514" t="s">
        <v>178</v>
      </c>
      <c r="Q1514" t="s">
        <v>172</v>
      </c>
      <c r="S1514">
        <v>31229630</v>
      </c>
      <c r="T1514" t="s">
        <v>4567</v>
      </c>
      <c r="U1514" t="s">
        <v>180</v>
      </c>
      <c r="V1514" s="2">
        <v>43273</v>
      </c>
      <c r="W1514" t="s">
        <v>10056</v>
      </c>
      <c r="X1514" t="s">
        <v>10057</v>
      </c>
      <c r="Y1514" t="s">
        <v>613</v>
      </c>
      <c r="Z1514" t="s">
        <v>614</v>
      </c>
      <c r="AA1514" t="s">
        <v>615</v>
      </c>
      <c r="AB1514" t="s">
        <v>259</v>
      </c>
      <c r="AC1514" t="s">
        <v>2643</v>
      </c>
      <c r="AD1514" t="s">
        <v>185</v>
      </c>
      <c r="AS1514" t="str">
        <f>"0"</f>
        <v>0</v>
      </c>
      <c r="AT1514" t="s">
        <v>188</v>
      </c>
      <c r="AU1514" t="s">
        <v>647</v>
      </c>
      <c r="AV1514" t="s">
        <v>190</v>
      </c>
      <c r="AW1514" t="s">
        <v>191</v>
      </c>
      <c r="BM1514" t="s">
        <v>10058</v>
      </c>
      <c r="BP1514" t="s">
        <v>194</v>
      </c>
      <c r="BQ1514" t="s">
        <v>195</v>
      </c>
      <c r="BS1514">
        <v>14623</v>
      </c>
      <c r="BT1514" t="s">
        <v>196</v>
      </c>
    </row>
    <row r="1515" spans="1:151" x14ac:dyDescent="0.2">
      <c r="A1515">
        <v>45196</v>
      </c>
      <c r="B1515" t="s">
        <v>10059</v>
      </c>
      <c r="C1515" t="s">
        <v>10060</v>
      </c>
      <c r="E1515" t="s">
        <v>10061</v>
      </c>
      <c r="F1515" t="s">
        <v>10062</v>
      </c>
      <c r="G1515" t="str">
        <f>"0"</f>
        <v>0</v>
      </c>
      <c r="H1515" s="1">
        <v>37959</v>
      </c>
      <c r="I1515" t="s">
        <v>173</v>
      </c>
      <c r="K1515" t="s">
        <v>4354</v>
      </c>
      <c r="L1515" t="s">
        <v>4355</v>
      </c>
      <c r="M1515" t="s">
        <v>176</v>
      </c>
      <c r="N1515">
        <v>2025</v>
      </c>
      <c r="O1515" t="s">
        <v>677</v>
      </c>
      <c r="P1515" t="s">
        <v>178</v>
      </c>
      <c r="Q1515" t="s">
        <v>172</v>
      </c>
      <c r="S1515">
        <v>32360592</v>
      </c>
      <c r="T1515" t="s">
        <v>226</v>
      </c>
      <c r="Y1515" t="str">
        <f>"04HSEAS"</f>
        <v>04HSEAS</v>
      </c>
      <c r="Z1515" t="s">
        <v>499</v>
      </c>
      <c r="AA1515" t="s">
        <v>320</v>
      </c>
      <c r="AB1515" t="s">
        <v>321</v>
      </c>
      <c r="AC1515" t="s">
        <v>2737</v>
      </c>
      <c r="AD1515" t="s">
        <v>172</v>
      </c>
      <c r="AS1515">
        <v>3.54</v>
      </c>
      <c r="AU1515" t="s">
        <v>472</v>
      </c>
      <c r="AV1515" t="s">
        <v>473</v>
      </c>
      <c r="AW1515" t="s">
        <v>264</v>
      </c>
      <c r="BM1515" t="s">
        <v>10063</v>
      </c>
      <c r="BN1515" t="s">
        <v>239</v>
      </c>
      <c r="BO1515" t="s">
        <v>10064</v>
      </c>
      <c r="BP1515" t="s">
        <v>241</v>
      </c>
      <c r="BQ1515" t="s">
        <v>195</v>
      </c>
      <c r="BS1515">
        <v>14627</v>
      </c>
      <c r="CD1515" t="s">
        <v>195</v>
      </c>
      <c r="CM1515" t="s">
        <v>10065</v>
      </c>
      <c r="CO1515" t="s">
        <v>10064</v>
      </c>
      <c r="CP1515" t="s">
        <v>2741</v>
      </c>
      <c r="CQ1515" t="s">
        <v>735</v>
      </c>
      <c r="CS1515" t="s">
        <v>10066</v>
      </c>
      <c r="CT1515" t="s">
        <v>244</v>
      </c>
      <c r="CU1515" t="s">
        <v>10067</v>
      </c>
    </row>
    <row r="1516" spans="1:151" x14ac:dyDescent="0.2">
      <c r="A1516">
        <v>19090</v>
      </c>
      <c r="B1516" t="s">
        <v>1549</v>
      </c>
      <c r="C1516" t="s">
        <v>10068</v>
      </c>
      <c r="D1516" t="s">
        <v>2148</v>
      </c>
      <c r="E1516" t="s">
        <v>10069</v>
      </c>
      <c r="F1516" t="s">
        <v>171</v>
      </c>
      <c r="G1516" t="s">
        <v>172</v>
      </c>
      <c r="H1516" s="1">
        <v>35341</v>
      </c>
      <c r="I1516" t="s">
        <v>221</v>
      </c>
      <c r="K1516" t="s">
        <v>1642</v>
      </c>
      <c r="L1516" t="s">
        <v>10070</v>
      </c>
      <c r="M1516" t="s">
        <v>306</v>
      </c>
      <c r="N1516">
        <v>2016</v>
      </c>
      <c r="O1516" t="s">
        <v>380</v>
      </c>
      <c r="P1516" t="s">
        <v>178</v>
      </c>
      <c r="Q1516" t="s">
        <v>172</v>
      </c>
      <c r="S1516">
        <v>28775676</v>
      </c>
      <c r="T1516" t="s">
        <v>196</v>
      </c>
      <c r="W1516" t="s">
        <v>10071</v>
      </c>
      <c r="X1516">
        <v>3026902560</v>
      </c>
      <c r="Y1516" t="s">
        <v>186</v>
      </c>
      <c r="Z1516" t="s">
        <v>183</v>
      </c>
      <c r="AA1516">
        <v>2018</v>
      </c>
      <c r="AB1516">
        <v>2018</v>
      </c>
      <c r="AC1516" t="s">
        <v>1109</v>
      </c>
      <c r="AD1516" t="s">
        <v>185</v>
      </c>
      <c r="AM1516" t="s">
        <v>1307</v>
      </c>
      <c r="AN1516" t="s">
        <v>3159</v>
      </c>
      <c r="AO1516" t="s">
        <v>413</v>
      </c>
      <c r="AS1516">
        <v>3.8</v>
      </c>
      <c r="AT1516" t="s">
        <v>188</v>
      </c>
      <c r="AU1516" t="s">
        <v>189</v>
      </c>
      <c r="AV1516" t="s">
        <v>190</v>
      </c>
      <c r="AW1516" t="s">
        <v>264</v>
      </c>
      <c r="BM1516" t="s">
        <v>10072</v>
      </c>
      <c r="BN1516" t="s">
        <v>193</v>
      </c>
      <c r="BP1516" t="s">
        <v>194</v>
      </c>
      <c r="BQ1516" t="s">
        <v>195</v>
      </c>
      <c r="BS1516">
        <v>14627</v>
      </c>
      <c r="BT1516" t="s">
        <v>196</v>
      </c>
      <c r="BU1516">
        <v>3025212494</v>
      </c>
      <c r="BZ1516" t="s">
        <v>10073</v>
      </c>
      <c r="CC1516" t="s">
        <v>10074</v>
      </c>
      <c r="CD1516" t="s">
        <v>4582</v>
      </c>
      <c r="CF1516">
        <v>19703</v>
      </c>
      <c r="CG1516" t="s">
        <v>196</v>
      </c>
      <c r="CH1516">
        <v>3027925055</v>
      </c>
      <c r="CM1516" t="s">
        <v>10075</v>
      </c>
      <c r="CP1516" t="s">
        <v>194</v>
      </c>
      <c r="CQ1516" t="s">
        <v>195</v>
      </c>
      <c r="CS1516">
        <v>14620</v>
      </c>
      <c r="CT1516" t="s">
        <v>196</v>
      </c>
      <c r="CU1516">
        <v>3025212494</v>
      </c>
      <c r="ED1516" t="s">
        <v>4582</v>
      </c>
      <c r="EG1516" t="s">
        <v>196</v>
      </c>
      <c r="EH1516">
        <v>3027925055</v>
      </c>
      <c r="EM1516" t="s">
        <v>10073</v>
      </c>
      <c r="EP1516" t="s">
        <v>10074</v>
      </c>
      <c r="EQ1516" t="s">
        <v>4582</v>
      </c>
      <c r="ES1516">
        <v>19703</v>
      </c>
      <c r="ET1516" t="s">
        <v>196</v>
      </c>
      <c r="EU1516">
        <v>3027925055</v>
      </c>
    </row>
    <row r="1517" spans="1:151" x14ac:dyDescent="0.2">
      <c r="A1517">
        <v>28496</v>
      </c>
      <c r="B1517" t="s">
        <v>1945</v>
      </c>
      <c r="C1517" t="s">
        <v>10068</v>
      </c>
      <c r="D1517" t="s">
        <v>1792</v>
      </c>
      <c r="E1517" t="s">
        <v>10076</v>
      </c>
      <c r="F1517" t="s">
        <v>171</v>
      </c>
      <c r="G1517" t="s">
        <v>172</v>
      </c>
      <c r="H1517" s="1">
        <v>36615</v>
      </c>
      <c r="I1517" t="s">
        <v>173</v>
      </c>
      <c r="K1517" t="s">
        <v>1910</v>
      </c>
      <c r="L1517" t="s">
        <v>1911</v>
      </c>
      <c r="M1517" t="s">
        <v>176</v>
      </c>
      <c r="N1517">
        <v>2020</v>
      </c>
      <c r="O1517" t="s">
        <v>978</v>
      </c>
      <c r="P1517" t="s">
        <v>979</v>
      </c>
      <c r="Q1517" t="s">
        <v>172</v>
      </c>
      <c r="S1517">
        <v>31390798</v>
      </c>
      <c r="T1517" t="s">
        <v>226</v>
      </c>
      <c r="Y1517" t="str">
        <f>"04HSEAS"</f>
        <v>04HSEAS</v>
      </c>
      <c r="Z1517" t="s">
        <v>499</v>
      </c>
      <c r="AA1517" t="s">
        <v>228</v>
      </c>
      <c r="AB1517" t="s">
        <v>229</v>
      </c>
      <c r="AC1517" t="s">
        <v>500</v>
      </c>
      <c r="AD1517" t="s">
        <v>185</v>
      </c>
      <c r="AF1517" t="s">
        <v>981</v>
      </c>
      <c r="AG1517" t="s">
        <v>729</v>
      </c>
      <c r="AJ1517" t="s">
        <v>2351</v>
      </c>
      <c r="AK1517" t="s">
        <v>185</v>
      </c>
      <c r="AL1517" t="s">
        <v>10077</v>
      </c>
      <c r="AS1517">
        <v>3.58</v>
      </c>
      <c r="AT1517" t="s">
        <v>429</v>
      </c>
      <c r="AU1517" t="s">
        <v>472</v>
      </c>
      <c r="AV1517" t="s">
        <v>473</v>
      </c>
      <c r="AW1517" t="s">
        <v>264</v>
      </c>
      <c r="BM1517" t="s">
        <v>4251</v>
      </c>
      <c r="BN1517" t="s">
        <v>239</v>
      </c>
      <c r="BO1517" t="s">
        <v>10078</v>
      </c>
      <c r="BP1517" t="s">
        <v>241</v>
      </c>
      <c r="BQ1517" t="s">
        <v>195</v>
      </c>
      <c r="BS1517">
        <v>14627</v>
      </c>
      <c r="CD1517" t="s">
        <v>195</v>
      </c>
      <c r="CM1517" t="s">
        <v>10079</v>
      </c>
      <c r="CO1517" t="s">
        <v>10078</v>
      </c>
      <c r="CP1517" t="s">
        <v>7645</v>
      </c>
      <c r="CQ1517" t="s">
        <v>735</v>
      </c>
      <c r="CS1517" t="s">
        <v>10080</v>
      </c>
      <c r="CT1517" t="s">
        <v>244</v>
      </c>
      <c r="CU1517" t="s">
        <v>10081</v>
      </c>
    </row>
    <row r="1518" spans="1:151" x14ac:dyDescent="0.2">
      <c r="A1518">
        <v>46691</v>
      </c>
      <c r="B1518" t="s">
        <v>10082</v>
      </c>
      <c r="C1518" t="s">
        <v>10083</v>
      </c>
      <c r="D1518" t="s">
        <v>201</v>
      </c>
      <c r="E1518" t="s">
        <v>10084</v>
      </c>
      <c r="F1518" t="s">
        <v>171</v>
      </c>
      <c r="G1518" t="str">
        <f>"0"</f>
        <v>0</v>
      </c>
      <c r="H1518" s="1">
        <v>38334</v>
      </c>
      <c r="I1518" t="s">
        <v>221</v>
      </c>
      <c r="K1518" t="s">
        <v>3576</v>
      </c>
      <c r="L1518" t="s">
        <v>633</v>
      </c>
      <c r="M1518" t="s">
        <v>1389</v>
      </c>
      <c r="N1518">
        <v>2025</v>
      </c>
      <c r="O1518" t="s">
        <v>2484</v>
      </c>
      <c r="P1518" t="s">
        <v>178</v>
      </c>
      <c r="Q1518" t="s">
        <v>172</v>
      </c>
      <c r="R1518" t="s">
        <v>510</v>
      </c>
      <c r="S1518">
        <v>32605778</v>
      </c>
      <c r="BM1518" t="s">
        <v>10085</v>
      </c>
      <c r="DM1518" t="s">
        <v>10086</v>
      </c>
      <c r="DP1518" t="s">
        <v>10087</v>
      </c>
      <c r="DQ1518" t="s">
        <v>8443</v>
      </c>
      <c r="DS1518">
        <v>97304</v>
      </c>
      <c r="DT1518" t="s">
        <v>226</v>
      </c>
      <c r="DU1518">
        <v>9713121593</v>
      </c>
      <c r="DX1518" t="s">
        <v>10088</v>
      </c>
      <c r="DY1518" t="s">
        <v>406</v>
      </c>
    </row>
    <row r="1519" spans="1:151" x14ac:dyDescent="0.2">
      <c r="A1519">
        <v>39056</v>
      </c>
      <c r="B1519" t="s">
        <v>3657</v>
      </c>
      <c r="C1519" t="s">
        <v>10089</v>
      </c>
      <c r="E1519" t="s">
        <v>10090</v>
      </c>
      <c r="F1519" t="s">
        <v>171</v>
      </c>
      <c r="G1519" t="str">
        <f>"0"</f>
        <v>0</v>
      </c>
      <c r="H1519" s="1">
        <v>37061</v>
      </c>
      <c r="I1519" t="s">
        <v>221</v>
      </c>
      <c r="K1519" t="s">
        <v>10091</v>
      </c>
      <c r="L1519" t="s">
        <v>1025</v>
      </c>
      <c r="M1519" t="s">
        <v>224</v>
      </c>
      <c r="N1519">
        <v>2023</v>
      </c>
      <c r="O1519" t="s">
        <v>597</v>
      </c>
      <c r="P1519" t="s">
        <v>178</v>
      </c>
      <c r="Q1519" t="s">
        <v>172</v>
      </c>
      <c r="R1519" t="s">
        <v>510</v>
      </c>
      <c r="S1519">
        <v>28389583</v>
      </c>
      <c r="BM1519" t="s">
        <v>10092</v>
      </c>
    </row>
    <row r="1520" spans="1:151" x14ac:dyDescent="0.2">
      <c r="A1520">
        <v>26060</v>
      </c>
      <c r="B1520" t="s">
        <v>606</v>
      </c>
      <c r="C1520" t="s">
        <v>10093</v>
      </c>
      <c r="E1520" t="s">
        <v>10094</v>
      </c>
      <c r="F1520" t="s">
        <v>171</v>
      </c>
      <c r="G1520" t="s">
        <v>172</v>
      </c>
      <c r="H1520" s="1">
        <v>34708</v>
      </c>
      <c r="I1520" t="s">
        <v>221</v>
      </c>
      <c r="K1520" t="s">
        <v>1930</v>
      </c>
      <c r="L1520" t="s">
        <v>10095</v>
      </c>
      <c r="M1520" t="s">
        <v>224</v>
      </c>
      <c r="N1520">
        <v>2018</v>
      </c>
      <c r="O1520" t="s">
        <v>354</v>
      </c>
      <c r="P1520" t="s">
        <v>178</v>
      </c>
      <c r="Q1520" t="s">
        <v>172</v>
      </c>
      <c r="R1520" t="s">
        <v>510</v>
      </c>
      <c r="S1520">
        <v>28186786</v>
      </c>
      <c r="BM1520" t="s">
        <v>10096</v>
      </c>
      <c r="DM1520" t="s">
        <v>10097</v>
      </c>
      <c r="DN1520" t="s">
        <v>10097</v>
      </c>
      <c r="DP1520" t="s">
        <v>1053</v>
      </c>
      <c r="DQ1520" t="s">
        <v>195</v>
      </c>
      <c r="DR1520" t="s">
        <v>195</v>
      </c>
      <c r="DS1520">
        <v>10023</v>
      </c>
      <c r="DT1520" t="s">
        <v>226</v>
      </c>
      <c r="DU1520">
        <v>6467042337</v>
      </c>
      <c r="DX1520" t="s">
        <v>10098</v>
      </c>
      <c r="DY1520" t="s">
        <v>406</v>
      </c>
    </row>
    <row r="1521" spans="1:151" x14ac:dyDescent="0.2">
      <c r="A1521">
        <v>18951</v>
      </c>
      <c r="B1521" t="s">
        <v>606</v>
      </c>
      <c r="C1521" t="s">
        <v>10093</v>
      </c>
      <c r="E1521" t="s">
        <v>10094</v>
      </c>
      <c r="F1521" t="s">
        <v>171</v>
      </c>
      <c r="G1521" t="s">
        <v>172</v>
      </c>
      <c r="H1521" s="1">
        <v>34708</v>
      </c>
      <c r="I1521" t="s">
        <v>221</v>
      </c>
      <c r="K1521" t="s">
        <v>3265</v>
      </c>
      <c r="L1521" t="s">
        <v>820</v>
      </c>
      <c r="M1521" t="s">
        <v>176</v>
      </c>
      <c r="N1521">
        <v>2017</v>
      </c>
      <c r="O1521" t="s">
        <v>177</v>
      </c>
      <c r="P1521" t="s">
        <v>178</v>
      </c>
      <c r="Q1521" t="s">
        <v>172</v>
      </c>
      <c r="R1521" t="s">
        <v>510</v>
      </c>
      <c r="S1521">
        <v>28186786</v>
      </c>
      <c r="BM1521" t="s">
        <v>10096</v>
      </c>
      <c r="DM1521" t="s">
        <v>10097</v>
      </c>
      <c r="DN1521" t="s">
        <v>10097</v>
      </c>
      <c r="DP1521" t="s">
        <v>1053</v>
      </c>
      <c r="DQ1521" t="s">
        <v>195</v>
      </c>
      <c r="DR1521" t="s">
        <v>195</v>
      </c>
      <c r="DS1521">
        <v>10023</v>
      </c>
      <c r="DT1521" t="s">
        <v>226</v>
      </c>
      <c r="DU1521">
        <v>6467042337</v>
      </c>
      <c r="DX1521" t="s">
        <v>10098</v>
      </c>
      <c r="DY1521" t="s">
        <v>406</v>
      </c>
    </row>
    <row r="1522" spans="1:151" x14ac:dyDescent="0.2">
      <c r="A1522">
        <v>25264</v>
      </c>
      <c r="B1522" t="s">
        <v>4011</v>
      </c>
      <c r="C1522" t="s">
        <v>10093</v>
      </c>
      <c r="D1522" t="s">
        <v>2585</v>
      </c>
      <c r="E1522" t="s">
        <v>10099</v>
      </c>
      <c r="F1522" t="s">
        <v>10100</v>
      </c>
      <c r="G1522" t="s">
        <v>172</v>
      </c>
      <c r="H1522" s="1">
        <v>35264</v>
      </c>
      <c r="I1522" t="s">
        <v>221</v>
      </c>
      <c r="K1522" t="s">
        <v>1078</v>
      </c>
      <c r="L1522" t="s">
        <v>10101</v>
      </c>
      <c r="M1522" t="s">
        <v>306</v>
      </c>
      <c r="N1522">
        <v>2018</v>
      </c>
      <c r="O1522" t="s">
        <v>307</v>
      </c>
      <c r="P1522" t="s">
        <v>178</v>
      </c>
      <c r="Q1522" t="s">
        <v>172</v>
      </c>
      <c r="S1522">
        <v>28879527</v>
      </c>
      <c r="T1522" t="s">
        <v>196</v>
      </c>
      <c r="W1522" t="s">
        <v>10102</v>
      </c>
      <c r="X1522">
        <v>9144192884</v>
      </c>
      <c r="Y1522" t="s">
        <v>186</v>
      </c>
      <c r="Z1522" t="s">
        <v>282</v>
      </c>
      <c r="AA1522">
        <v>2019</v>
      </c>
      <c r="AB1522">
        <v>2019</v>
      </c>
      <c r="AC1522" t="s">
        <v>396</v>
      </c>
      <c r="AD1522" t="s">
        <v>185</v>
      </c>
      <c r="AS1522">
        <v>3.71</v>
      </c>
      <c r="AT1522" t="s">
        <v>188</v>
      </c>
      <c r="AU1522" t="s">
        <v>647</v>
      </c>
      <c r="AV1522" t="s">
        <v>190</v>
      </c>
      <c r="AW1522" t="s">
        <v>237</v>
      </c>
      <c r="BM1522" t="s">
        <v>10103</v>
      </c>
      <c r="BP1522" t="s">
        <v>194</v>
      </c>
      <c r="BQ1522" t="s">
        <v>195</v>
      </c>
      <c r="BS1522">
        <v>14627</v>
      </c>
      <c r="BT1522" t="s">
        <v>196</v>
      </c>
      <c r="BU1522">
        <v>9145887578</v>
      </c>
      <c r="BZ1522" t="s">
        <v>10104</v>
      </c>
      <c r="CC1522" t="s">
        <v>6699</v>
      </c>
      <c r="CD1522" t="s">
        <v>195</v>
      </c>
      <c r="CF1522">
        <v>10606</v>
      </c>
      <c r="CG1522" t="s">
        <v>196</v>
      </c>
      <c r="CH1522">
        <v>9144192884</v>
      </c>
      <c r="CM1522" t="s">
        <v>863</v>
      </c>
      <c r="CP1522" t="s">
        <v>194</v>
      </c>
      <c r="CQ1522" t="s">
        <v>195</v>
      </c>
      <c r="CS1522">
        <v>14627</v>
      </c>
      <c r="CT1522" t="s">
        <v>196</v>
      </c>
      <c r="CU1522">
        <v>9145887578</v>
      </c>
      <c r="ED1522" t="s">
        <v>195</v>
      </c>
      <c r="EG1522" t="s">
        <v>196</v>
      </c>
      <c r="EH1522">
        <v>9144192884</v>
      </c>
      <c r="EM1522" t="s">
        <v>10104</v>
      </c>
      <c r="EP1522" t="s">
        <v>6699</v>
      </c>
      <c r="EQ1522" t="s">
        <v>195</v>
      </c>
      <c r="ES1522">
        <v>10606</v>
      </c>
      <c r="ET1522" t="s">
        <v>196</v>
      </c>
      <c r="EU1522">
        <v>9144192884</v>
      </c>
    </row>
    <row r="1523" spans="1:151" x14ac:dyDescent="0.2">
      <c r="A1523">
        <v>29705</v>
      </c>
      <c r="B1523" t="s">
        <v>10105</v>
      </c>
      <c r="C1523" t="s">
        <v>10106</v>
      </c>
      <c r="D1523" t="s">
        <v>1562</v>
      </c>
      <c r="E1523" t="s">
        <v>10107</v>
      </c>
      <c r="F1523" t="s">
        <v>9047</v>
      </c>
      <c r="G1523" t="s">
        <v>172</v>
      </c>
      <c r="H1523" s="1">
        <v>36322</v>
      </c>
      <c r="I1523" t="s">
        <v>221</v>
      </c>
      <c r="K1523" t="s">
        <v>304</v>
      </c>
      <c r="L1523" t="s">
        <v>305</v>
      </c>
      <c r="M1523" t="s">
        <v>176</v>
      </c>
      <c r="N1523">
        <v>2020</v>
      </c>
      <c r="O1523" t="s">
        <v>978</v>
      </c>
      <c r="P1523" t="s">
        <v>979</v>
      </c>
      <c r="Q1523" t="s">
        <v>172</v>
      </c>
      <c r="S1523">
        <v>30594869</v>
      </c>
      <c r="T1523" t="s">
        <v>226</v>
      </c>
      <c r="Y1523" t="str">
        <f>"01AS"</f>
        <v>01AS</v>
      </c>
      <c r="Z1523" t="s">
        <v>499</v>
      </c>
      <c r="AA1523" t="s">
        <v>320</v>
      </c>
      <c r="AB1523" t="s">
        <v>321</v>
      </c>
      <c r="AC1523" t="s">
        <v>9681</v>
      </c>
      <c r="AD1523" t="s">
        <v>185</v>
      </c>
      <c r="AF1523" t="s">
        <v>426</v>
      </c>
      <c r="AJ1523" t="s">
        <v>535</v>
      </c>
      <c r="AK1523" t="s">
        <v>185</v>
      </c>
      <c r="AM1523" t="s">
        <v>10108</v>
      </c>
      <c r="AN1523" t="s">
        <v>4754</v>
      </c>
      <c r="AS1523">
        <v>3.24</v>
      </c>
      <c r="AT1523" t="s">
        <v>1261</v>
      </c>
      <c r="AV1523" t="s">
        <v>473</v>
      </c>
      <c r="AW1523" t="s">
        <v>264</v>
      </c>
      <c r="AX1523" t="s">
        <v>10109</v>
      </c>
      <c r="AY1523" t="s">
        <v>10110</v>
      </c>
      <c r="BA1523" t="s">
        <v>10111</v>
      </c>
      <c r="BM1523" t="s">
        <v>10112</v>
      </c>
      <c r="BN1523" t="s">
        <v>239</v>
      </c>
      <c r="BO1523" t="s">
        <v>10113</v>
      </c>
      <c r="BP1523" t="s">
        <v>241</v>
      </c>
      <c r="BQ1523" t="s">
        <v>195</v>
      </c>
      <c r="BS1523">
        <v>14627</v>
      </c>
      <c r="CD1523" t="s">
        <v>195</v>
      </c>
      <c r="CM1523" t="s">
        <v>10114</v>
      </c>
      <c r="CO1523" t="s">
        <v>10113</v>
      </c>
      <c r="CP1523" t="s">
        <v>10115</v>
      </c>
      <c r="CQ1523" t="s">
        <v>541</v>
      </c>
      <c r="CS1523" t="str">
        <f>"01301"</f>
        <v>01301</v>
      </c>
      <c r="CT1523" t="s">
        <v>244</v>
      </c>
      <c r="CU1523" t="s">
        <v>10116</v>
      </c>
    </row>
    <row r="1524" spans="1:151" x14ac:dyDescent="0.2">
      <c r="A1524">
        <v>25875</v>
      </c>
      <c r="B1524" t="s">
        <v>10117</v>
      </c>
      <c r="C1524" t="s">
        <v>10118</v>
      </c>
      <c r="E1524" t="s">
        <v>10119</v>
      </c>
      <c r="F1524" t="s">
        <v>171</v>
      </c>
      <c r="K1524" t="s">
        <v>1910</v>
      </c>
      <c r="M1524" t="s">
        <v>306</v>
      </c>
      <c r="N1524">
        <v>2014</v>
      </c>
      <c r="O1524" t="s">
        <v>591</v>
      </c>
      <c r="P1524" t="s">
        <v>178</v>
      </c>
      <c r="Q1524" t="s">
        <v>172</v>
      </c>
    </row>
    <row r="1525" spans="1:151" x14ac:dyDescent="0.2">
      <c r="A1525">
        <v>38861</v>
      </c>
      <c r="B1525" t="s">
        <v>2510</v>
      </c>
      <c r="C1525" t="s">
        <v>10120</v>
      </c>
      <c r="D1525" t="s">
        <v>10121</v>
      </c>
      <c r="E1525" t="s">
        <v>10122</v>
      </c>
      <c r="F1525" t="s">
        <v>171</v>
      </c>
      <c r="G1525" t="str">
        <f>"0"</f>
        <v>0</v>
      </c>
      <c r="H1525" s="1">
        <v>37259</v>
      </c>
      <c r="I1525" t="s">
        <v>221</v>
      </c>
      <c r="K1525" t="s">
        <v>2976</v>
      </c>
      <c r="L1525" t="s">
        <v>2515</v>
      </c>
      <c r="M1525" t="s">
        <v>224</v>
      </c>
      <c r="N1525">
        <v>2023</v>
      </c>
      <c r="O1525" t="s">
        <v>597</v>
      </c>
      <c r="P1525" t="s">
        <v>178</v>
      </c>
      <c r="Q1525" t="s">
        <v>172</v>
      </c>
      <c r="R1525" t="s">
        <v>510</v>
      </c>
      <c r="S1525">
        <v>31846660</v>
      </c>
      <c r="BM1525" t="s">
        <v>2635</v>
      </c>
    </row>
    <row r="1526" spans="1:151" x14ac:dyDescent="0.2">
      <c r="A1526">
        <v>46448</v>
      </c>
      <c r="B1526" t="s">
        <v>10123</v>
      </c>
      <c r="C1526" t="s">
        <v>10124</v>
      </c>
      <c r="D1526" t="s">
        <v>1436</v>
      </c>
      <c r="E1526" t="s">
        <v>10125</v>
      </c>
      <c r="F1526" t="s">
        <v>10126</v>
      </c>
      <c r="G1526" t="str">
        <f>"0"</f>
        <v>0</v>
      </c>
      <c r="H1526" s="1">
        <v>38897</v>
      </c>
      <c r="I1526" t="s">
        <v>173</v>
      </c>
      <c r="K1526" t="s">
        <v>10127</v>
      </c>
      <c r="M1526" t="s">
        <v>176</v>
      </c>
      <c r="N1526">
        <v>2026</v>
      </c>
      <c r="O1526" t="s">
        <v>508</v>
      </c>
      <c r="P1526" t="s">
        <v>7054</v>
      </c>
      <c r="Q1526" t="s">
        <v>172</v>
      </c>
      <c r="R1526" t="s">
        <v>510</v>
      </c>
      <c r="S1526">
        <v>32777468</v>
      </c>
      <c r="BM1526" t="s">
        <v>10128</v>
      </c>
    </row>
    <row r="1527" spans="1:151" x14ac:dyDescent="0.2">
      <c r="A1527">
        <v>46424</v>
      </c>
      <c r="B1527" t="s">
        <v>10123</v>
      </c>
      <c r="C1527" t="s">
        <v>10124</v>
      </c>
      <c r="D1527" t="s">
        <v>1436</v>
      </c>
      <c r="E1527" t="s">
        <v>10125</v>
      </c>
      <c r="F1527" t="s">
        <v>10126</v>
      </c>
      <c r="G1527" t="str">
        <f>"0"</f>
        <v>0</v>
      </c>
      <c r="H1527" s="1">
        <v>38897</v>
      </c>
      <c r="I1527" t="s">
        <v>173</v>
      </c>
      <c r="K1527" t="s">
        <v>10129</v>
      </c>
      <c r="M1527" t="s">
        <v>176</v>
      </c>
      <c r="N1527">
        <v>2026</v>
      </c>
      <c r="O1527" t="s">
        <v>508</v>
      </c>
      <c r="P1527" t="s">
        <v>7054</v>
      </c>
      <c r="Q1527" t="s">
        <v>172</v>
      </c>
      <c r="R1527" t="s">
        <v>510</v>
      </c>
      <c r="S1527">
        <v>32777468</v>
      </c>
      <c r="BM1527" t="s">
        <v>10128</v>
      </c>
    </row>
    <row r="1528" spans="1:151" x14ac:dyDescent="0.2">
      <c r="A1528">
        <v>46318</v>
      </c>
      <c r="B1528" t="s">
        <v>10123</v>
      </c>
      <c r="C1528" t="s">
        <v>10124</v>
      </c>
      <c r="D1528" t="s">
        <v>1436</v>
      </c>
      <c r="E1528" t="s">
        <v>10125</v>
      </c>
      <c r="F1528" t="s">
        <v>171</v>
      </c>
      <c r="G1528" t="str">
        <f>"0"</f>
        <v>0</v>
      </c>
      <c r="H1528" s="1">
        <v>38897</v>
      </c>
      <c r="I1528" t="s">
        <v>173</v>
      </c>
      <c r="K1528" t="s">
        <v>2246</v>
      </c>
      <c r="L1528" t="s">
        <v>318</v>
      </c>
      <c r="M1528" t="s">
        <v>224</v>
      </c>
      <c r="N1528">
        <v>2025</v>
      </c>
      <c r="O1528" t="s">
        <v>528</v>
      </c>
      <c r="P1528" t="s">
        <v>178</v>
      </c>
      <c r="Q1528" t="s">
        <v>172</v>
      </c>
      <c r="R1528" t="s">
        <v>510</v>
      </c>
      <c r="S1528">
        <v>32777468</v>
      </c>
      <c r="BM1528" t="s">
        <v>10128</v>
      </c>
    </row>
    <row r="1529" spans="1:151" x14ac:dyDescent="0.2">
      <c r="A1529">
        <v>25898</v>
      </c>
      <c r="B1529" t="s">
        <v>6299</v>
      </c>
      <c r="C1529" t="s">
        <v>10130</v>
      </c>
      <c r="E1529" t="s">
        <v>10131</v>
      </c>
      <c r="F1529" t="s">
        <v>171</v>
      </c>
      <c r="K1529" t="s">
        <v>515</v>
      </c>
      <c r="M1529" t="s">
        <v>306</v>
      </c>
      <c r="N1529">
        <v>2014</v>
      </c>
      <c r="O1529" t="s">
        <v>591</v>
      </c>
      <c r="P1529" t="s">
        <v>178</v>
      </c>
      <c r="Q1529" t="s">
        <v>172</v>
      </c>
    </row>
    <row r="1530" spans="1:151" x14ac:dyDescent="0.2">
      <c r="A1530">
        <v>28232</v>
      </c>
      <c r="B1530" t="s">
        <v>10132</v>
      </c>
      <c r="C1530" t="s">
        <v>10133</v>
      </c>
      <c r="E1530" t="s">
        <v>10134</v>
      </c>
      <c r="F1530" t="s">
        <v>171</v>
      </c>
      <c r="G1530" t="s">
        <v>172</v>
      </c>
      <c r="H1530" s="1">
        <v>35490</v>
      </c>
      <c r="I1530" t="s">
        <v>173</v>
      </c>
      <c r="K1530" t="s">
        <v>352</v>
      </c>
      <c r="L1530" t="s">
        <v>353</v>
      </c>
      <c r="M1530" t="s">
        <v>224</v>
      </c>
      <c r="N1530">
        <v>2019</v>
      </c>
      <c r="O1530" t="s">
        <v>279</v>
      </c>
      <c r="P1530" t="s">
        <v>178</v>
      </c>
      <c r="Q1530" t="s">
        <v>172</v>
      </c>
      <c r="S1530">
        <v>29887927</v>
      </c>
      <c r="T1530" t="s">
        <v>483</v>
      </c>
      <c r="U1530" t="s">
        <v>180</v>
      </c>
      <c r="V1530" s="2">
        <v>43968</v>
      </c>
      <c r="W1530" t="s">
        <v>10135</v>
      </c>
      <c r="X1530">
        <v>5052212538</v>
      </c>
      <c r="Y1530" t="s">
        <v>186</v>
      </c>
      <c r="Z1530" t="s">
        <v>183</v>
      </c>
      <c r="AA1530">
        <v>2020</v>
      </c>
      <c r="AB1530">
        <v>2020</v>
      </c>
      <c r="AC1530" t="s">
        <v>184</v>
      </c>
      <c r="AD1530" t="s">
        <v>172</v>
      </c>
      <c r="AS1530">
        <v>4</v>
      </c>
      <c r="AT1530" t="s">
        <v>188</v>
      </c>
      <c r="AU1530" t="s">
        <v>189</v>
      </c>
      <c r="AV1530" t="s">
        <v>190</v>
      </c>
      <c r="AW1530" t="s">
        <v>191</v>
      </c>
      <c r="BM1530" t="s">
        <v>193</v>
      </c>
      <c r="BN1530" t="s">
        <v>9589</v>
      </c>
      <c r="BP1530" t="s">
        <v>194</v>
      </c>
      <c r="BQ1530" t="s">
        <v>195</v>
      </c>
      <c r="BS1530">
        <v>14627</v>
      </c>
      <c r="BT1530" t="s">
        <v>196</v>
      </c>
      <c r="BU1530">
        <v>5859578365</v>
      </c>
      <c r="CM1530" t="s">
        <v>4521</v>
      </c>
      <c r="CP1530" t="s">
        <v>194</v>
      </c>
      <c r="CQ1530" t="s">
        <v>195</v>
      </c>
      <c r="CS1530">
        <v>14627</v>
      </c>
      <c r="CT1530" t="s">
        <v>196</v>
      </c>
      <c r="CU1530">
        <v>5859578365</v>
      </c>
      <c r="DM1530" t="s">
        <v>10136</v>
      </c>
      <c r="DP1530" t="s">
        <v>10137</v>
      </c>
      <c r="DQ1530" t="s">
        <v>6662</v>
      </c>
      <c r="DS1530">
        <v>87106</v>
      </c>
      <c r="DT1530" t="s">
        <v>226</v>
      </c>
      <c r="DU1530">
        <v>5054407977</v>
      </c>
      <c r="DX1530" t="s">
        <v>10138</v>
      </c>
      <c r="DY1530" t="s">
        <v>7623</v>
      </c>
    </row>
    <row r="1531" spans="1:151" x14ac:dyDescent="0.2">
      <c r="A1531">
        <v>26899</v>
      </c>
      <c r="B1531" t="s">
        <v>10132</v>
      </c>
      <c r="C1531" t="s">
        <v>10133</v>
      </c>
      <c r="E1531" t="s">
        <v>10134</v>
      </c>
      <c r="F1531" t="s">
        <v>171</v>
      </c>
      <c r="G1531" t="s">
        <v>172</v>
      </c>
      <c r="H1531" s="1">
        <v>35490</v>
      </c>
      <c r="I1531" t="s">
        <v>173</v>
      </c>
      <c r="K1531" t="s">
        <v>439</v>
      </c>
      <c r="L1531" t="s">
        <v>175</v>
      </c>
      <c r="M1531" t="s">
        <v>224</v>
      </c>
      <c r="N1531">
        <v>2019</v>
      </c>
      <c r="O1531" t="s">
        <v>279</v>
      </c>
      <c r="P1531" t="s">
        <v>363</v>
      </c>
      <c r="Q1531" t="s">
        <v>172</v>
      </c>
      <c r="S1531">
        <v>29887927</v>
      </c>
      <c r="T1531" t="s">
        <v>483</v>
      </c>
      <c r="U1531" t="s">
        <v>180</v>
      </c>
      <c r="V1531" s="2">
        <v>43968</v>
      </c>
      <c r="W1531" t="s">
        <v>10135</v>
      </c>
      <c r="X1531">
        <v>5052212538</v>
      </c>
      <c r="Y1531" t="s">
        <v>186</v>
      </c>
      <c r="Z1531" t="s">
        <v>183</v>
      </c>
      <c r="AA1531">
        <v>2020</v>
      </c>
      <c r="AB1531">
        <v>2020</v>
      </c>
      <c r="AC1531" t="s">
        <v>184</v>
      </c>
      <c r="AD1531" t="s">
        <v>172</v>
      </c>
      <c r="AS1531">
        <v>4</v>
      </c>
      <c r="AT1531" t="s">
        <v>188</v>
      </c>
      <c r="AU1531" t="s">
        <v>189</v>
      </c>
      <c r="AV1531" t="s">
        <v>190</v>
      </c>
      <c r="AW1531" t="s">
        <v>191</v>
      </c>
      <c r="BM1531" t="s">
        <v>193</v>
      </c>
      <c r="BN1531" t="s">
        <v>9589</v>
      </c>
      <c r="BP1531" t="s">
        <v>194</v>
      </c>
      <c r="BQ1531" t="s">
        <v>195</v>
      </c>
      <c r="BS1531">
        <v>14627</v>
      </c>
      <c r="BT1531" t="s">
        <v>196</v>
      </c>
      <c r="BU1531">
        <v>5859578365</v>
      </c>
      <c r="CM1531" t="s">
        <v>4521</v>
      </c>
      <c r="CP1531" t="s">
        <v>194</v>
      </c>
      <c r="CQ1531" t="s">
        <v>195</v>
      </c>
      <c r="CS1531">
        <v>14627</v>
      </c>
      <c r="CT1531" t="s">
        <v>196</v>
      </c>
      <c r="CU1531">
        <v>5859578365</v>
      </c>
      <c r="DM1531" t="s">
        <v>10136</v>
      </c>
      <c r="DP1531" t="s">
        <v>10137</v>
      </c>
      <c r="DQ1531" t="s">
        <v>6662</v>
      </c>
      <c r="DS1531">
        <v>87106</v>
      </c>
      <c r="DT1531" t="s">
        <v>226</v>
      </c>
      <c r="DU1531">
        <v>5054407977</v>
      </c>
      <c r="DX1531" t="s">
        <v>10138</v>
      </c>
      <c r="DY1531" t="s">
        <v>7623</v>
      </c>
    </row>
    <row r="1532" spans="1:151" x14ac:dyDescent="0.2">
      <c r="A1532">
        <v>24968</v>
      </c>
      <c r="B1532" t="s">
        <v>10132</v>
      </c>
      <c r="C1532" t="s">
        <v>10133</v>
      </c>
      <c r="E1532" t="s">
        <v>10134</v>
      </c>
      <c r="F1532" t="s">
        <v>171</v>
      </c>
      <c r="G1532" t="s">
        <v>172</v>
      </c>
      <c r="H1532" s="1">
        <v>35490</v>
      </c>
      <c r="I1532" t="s">
        <v>173</v>
      </c>
      <c r="K1532" t="s">
        <v>515</v>
      </c>
      <c r="L1532" t="s">
        <v>516</v>
      </c>
      <c r="M1532" t="s">
        <v>306</v>
      </c>
      <c r="N1532">
        <v>2018</v>
      </c>
      <c r="O1532" t="s">
        <v>307</v>
      </c>
      <c r="P1532" t="s">
        <v>178</v>
      </c>
      <c r="Q1532" t="s">
        <v>172</v>
      </c>
      <c r="S1532">
        <v>29887927</v>
      </c>
      <c r="T1532" t="s">
        <v>483</v>
      </c>
      <c r="U1532" t="s">
        <v>180</v>
      </c>
      <c r="V1532" s="2">
        <v>43968</v>
      </c>
      <c r="W1532" t="s">
        <v>10135</v>
      </c>
      <c r="X1532">
        <v>5052212538</v>
      </c>
      <c r="Y1532" t="s">
        <v>186</v>
      </c>
      <c r="Z1532" t="s">
        <v>183</v>
      </c>
      <c r="AA1532">
        <v>2020</v>
      </c>
      <c r="AB1532">
        <v>2020</v>
      </c>
      <c r="AC1532" t="s">
        <v>184</v>
      </c>
      <c r="AD1532" t="s">
        <v>172</v>
      </c>
      <c r="AS1532">
        <v>4</v>
      </c>
      <c r="AT1532" t="s">
        <v>188</v>
      </c>
      <c r="AU1532" t="s">
        <v>189</v>
      </c>
      <c r="AV1532" t="s">
        <v>190</v>
      </c>
      <c r="AW1532" t="s">
        <v>191</v>
      </c>
      <c r="BM1532" t="s">
        <v>193</v>
      </c>
      <c r="BN1532" t="s">
        <v>9589</v>
      </c>
      <c r="BP1532" t="s">
        <v>194</v>
      </c>
      <c r="BQ1532" t="s">
        <v>195</v>
      </c>
      <c r="BS1532">
        <v>14627</v>
      </c>
      <c r="BT1532" t="s">
        <v>196</v>
      </c>
      <c r="BU1532">
        <v>5859578365</v>
      </c>
      <c r="CM1532" t="s">
        <v>4521</v>
      </c>
      <c r="CP1532" t="s">
        <v>194</v>
      </c>
      <c r="CQ1532" t="s">
        <v>195</v>
      </c>
      <c r="CS1532">
        <v>14627</v>
      </c>
      <c r="CT1532" t="s">
        <v>196</v>
      </c>
      <c r="CU1532">
        <v>5859578365</v>
      </c>
      <c r="DM1532" t="s">
        <v>10136</v>
      </c>
      <c r="DP1532" t="s">
        <v>10137</v>
      </c>
      <c r="DQ1532" t="s">
        <v>6662</v>
      </c>
      <c r="DS1532">
        <v>87106</v>
      </c>
      <c r="DT1532" t="s">
        <v>226</v>
      </c>
      <c r="DU1532">
        <v>5054407977</v>
      </c>
      <c r="DX1532" t="s">
        <v>10138</v>
      </c>
      <c r="DY1532" t="s">
        <v>7623</v>
      </c>
    </row>
    <row r="1533" spans="1:151" x14ac:dyDescent="0.2">
      <c r="A1533">
        <v>36575</v>
      </c>
      <c r="B1533" t="s">
        <v>10139</v>
      </c>
      <c r="C1533" t="s">
        <v>10133</v>
      </c>
      <c r="E1533" t="s">
        <v>10140</v>
      </c>
      <c r="F1533" t="s">
        <v>171</v>
      </c>
      <c r="G1533" t="s">
        <v>172</v>
      </c>
      <c r="H1533" s="1">
        <v>36504</v>
      </c>
      <c r="I1533" t="s">
        <v>173</v>
      </c>
      <c r="K1533" t="s">
        <v>515</v>
      </c>
      <c r="L1533" t="s">
        <v>516</v>
      </c>
      <c r="M1533" t="s">
        <v>176</v>
      </c>
      <c r="N1533">
        <v>2022</v>
      </c>
      <c r="O1533" t="s">
        <v>555</v>
      </c>
      <c r="P1533" t="s">
        <v>178</v>
      </c>
      <c r="Q1533" t="s">
        <v>172</v>
      </c>
      <c r="S1533">
        <v>31528856</v>
      </c>
      <c r="T1533" t="s">
        <v>491</v>
      </c>
      <c r="U1533" t="s">
        <v>424</v>
      </c>
      <c r="Y1533" t="str">
        <f>"04HSEAS"</f>
        <v>04HSEAS</v>
      </c>
      <c r="Z1533" t="s">
        <v>499</v>
      </c>
      <c r="AA1533" t="s">
        <v>321</v>
      </c>
      <c r="AC1533" t="s">
        <v>500</v>
      </c>
      <c r="AD1533" t="s">
        <v>185</v>
      </c>
      <c r="AS1533">
        <v>3.98</v>
      </c>
      <c r="AU1533" t="s">
        <v>235</v>
      </c>
      <c r="AV1533" t="s">
        <v>236</v>
      </c>
      <c r="AW1533" t="s">
        <v>430</v>
      </c>
      <c r="BF1533" t="s">
        <v>474</v>
      </c>
      <c r="BM1533" t="s">
        <v>10141</v>
      </c>
      <c r="BN1533" t="s">
        <v>239</v>
      </c>
      <c r="BO1533" t="s">
        <v>10142</v>
      </c>
      <c r="BP1533" t="s">
        <v>241</v>
      </c>
      <c r="BQ1533" t="s">
        <v>195</v>
      </c>
      <c r="BS1533">
        <v>14627</v>
      </c>
      <c r="CD1533" t="s">
        <v>195</v>
      </c>
      <c r="CM1533" t="s">
        <v>10143</v>
      </c>
      <c r="CO1533" t="s">
        <v>10142</v>
      </c>
      <c r="CP1533" t="s">
        <v>10144</v>
      </c>
      <c r="CS1533">
        <v>33700</v>
      </c>
      <c r="CT1533" t="s">
        <v>491</v>
      </c>
      <c r="CU1533" t="s">
        <v>10145</v>
      </c>
    </row>
    <row r="1534" spans="1:151" x14ac:dyDescent="0.2">
      <c r="A1534">
        <v>37825</v>
      </c>
      <c r="B1534" t="s">
        <v>10146</v>
      </c>
      <c r="C1534" t="s">
        <v>10147</v>
      </c>
      <c r="E1534" t="s">
        <v>10148</v>
      </c>
      <c r="F1534" t="s">
        <v>171</v>
      </c>
      <c r="G1534" t="str">
        <f>"0"</f>
        <v>0</v>
      </c>
      <c r="H1534" s="1">
        <v>37061</v>
      </c>
      <c r="I1534" t="s">
        <v>173</v>
      </c>
      <c r="K1534" t="s">
        <v>1291</v>
      </c>
      <c r="L1534" t="s">
        <v>2172</v>
      </c>
      <c r="M1534" t="s">
        <v>176</v>
      </c>
      <c r="N1534">
        <v>2023</v>
      </c>
      <c r="O1534" t="s">
        <v>1048</v>
      </c>
      <c r="P1534" t="s">
        <v>178</v>
      </c>
      <c r="Q1534" t="s">
        <v>172</v>
      </c>
      <c r="S1534">
        <v>31732994</v>
      </c>
      <c r="T1534" t="s">
        <v>10149</v>
      </c>
      <c r="U1534" t="s">
        <v>424</v>
      </c>
      <c r="Y1534" t="str">
        <f>"04HSEAS"</f>
        <v>04HSEAS</v>
      </c>
      <c r="Z1534" t="s">
        <v>227</v>
      </c>
      <c r="AA1534" t="s">
        <v>320</v>
      </c>
      <c r="AB1534" t="s">
        <v>321</v>
      </c>
      <c r="AC1534" t="s">
        <v>500</v>
      </c>
      <c r="AD1534" t="s">
        <v>185</v>
      </c>
      <c r="AS1534">
        <v>3.38</v>
      </c>
      <c r="AU1534" t="s">
        <v>235</v>
      </c>
      <c r="AV1534" t="s">
        <v>823</v>
      </c>
      <c r="AW1534" t="s">
        <v>430</v>
      </c>
      <c r="BM1534" t="s">
        <v>10150</v>
      </c>
      <c r="BN1534" t="s">
        <v>239</v>
      </c>
      <c r="BO1534" t="s">
        <v>10151</v>
      </c>
      <c r="BP1534" t="s">
        <v>241</v>
      </c>
      <c r="BQ1534" t="s">
        <v>195</v>
      </c>
      <c r="BS1534">
        <v>14627</v>
      </c>
      <c r="CD1534" t="s">
        <v>195</v>
      </c>
      <c r="CM1534" t="s">
        <v>10152</v>
      </c>
      <c r="CO1534" t="s">
        <v>10151</v>
      </c>
      <c r="CP1534" t="s">
        <v>9980</v>
      </c>
      <c r="CQ1534" t="s">
        <v>4463</v>
      </c>
      <c r="CS1534" t="str">
        <f>"06901"</f>
        <v>06901</v>
      </c>
      <c r="CT1534" t="s">
        <v>244</v>
      </c>
      <c r="CU1534" t="s">
        <v>10153</v>
      </c>
    </row>
    <row r="1535" spans="1:151" x14ac:dyDescent="0.2">
      <c r="A1535">
        <v>13019</v>
      </c>
      <c r="B1535" t="s">
        <v>7723</v>
      </c>
      <c r="C1535" t="s">
        <v>10154</v>
      </c>
      <c r="D1535" t="s">
        <v>1920</v>
      </c>
      <c r="E1535" t="s">
        <v>10155</v>
      </c>
      <c r="F1535" t="s">
        <v>171</v>
      </c>
      <c r="G1535" t="s">
        <v>172</v>
      </c>
      <c r="H1535" s="1">
        <v>35102</v>
      </c>
      <c r="I1535" t="s">
        <v>173</v>
      </c>
      <c r="K1535" t="s">
        <v>3333</v>
      </c>
      <c r="L1535" t="s">
        <v>3334</v>
      </c>
      <c r="M1535" t="s">
        <v>224</v>
      </c>
      <c r="N1535">
        <v>2015</v>
      </c>
      <c r="O1535" t="s">
        <v>692</v>
      </c>
      <c r="P1535" t="s">
        <v>178</v>
      </c>
      <c r="Q1535" t="s">
        <v>172</v>
      </c>
      <c r="S1535">
        <v>28682868</v>
      </c>
      <c r="T1535" t="s">
        <v>196</v>
      </c>
      <c r="W1535" t="s">
        <v>10156</v>
      </c>
      <c r="X1535">
        <v>5852332876</v>
      </c>
      <c r="Y1535" t="s">
        <v>186</v>
      </c>
      <c r="Z1535" t="s">
        <v>282</v>
      </c>
      <c r="AA1535">
        <v>2018</v>
      </c>
      <c r="AB1535">
        <v>2018</v>
      </c>
      <c r="AC1535" t="s">
        <v>1068</v>
      </c>
      <c r="AD1535" t="s">
        <v>172</v>
      </c>
      <c r="AS1535">
        <v>3.44</v>
      </c>
      <c r="AT1535" t="s">
        <v>188</v>
      </c>
      <c r="AU1535" t="s">
        <v>189</v>
      </c>
      <c r="AV1535" t="s">
        <v>190</v>
      </c>
      <c r="AW1535" t="s">
        <v>952</v>
      </c>
      <c r="BM1535" t="s">
        <v>10157</v>
      </c>
      <c r="BN1535" t="s">
        <v>487</v>
      </c>
      <c r="BP1535" t="s">
        <v>194</v>
      </c>
      <c r="BQ1535" t="s">
        <v>195</v>
      </c>
      <c r="BS1535">
        <v>14627</v>
      </c>
      <c r="BT1535" t="s">
        <v>196</v>
      </c>
      <c r="BU1535">
        <v>5857978257</v>
      </c>
      <c r="BZ1535" t="s">
        <v>10158</v>
      </c>
      <c r="CC1535" t="s">
        <v>10159</v>
      </c>
      <c r="CD1535" t="s">
        <v>195</v>
      </c>
      <c r="CF1535">
        <v>14468</v>
      </c>
      <c r="CG1535" t="s">
        <v>196</v>
      </c>
      <c r="CH1535">
        <v>5857978257</v>
      </c>
      <c r="CM1535" t="s">
        <v>10158</v>
      </c>
      <c r="CP1535" t="s">
        <v>10159</v>
      </c>
      <c r="CQ1535" t="s">
        <v>195</v>
      </c>
      <c r="CS1535">
        <v>14468</v>
      </c>
      <c r="CT1535" t="s">
        <v>196</v>
      </c>
      <c r="CU1535">
        <v>5857978257</v>
      </c>
      <c r="EM1535" t="s">
        <v>10158</v>
      </c>
      <c r="EP1535" t="s">
        <v>10159</v>
      </c>
      <c r="EQ1535" t="s">
        <v>195</v>
      </c>
      <c r="ES1535">
        <v>14468</v>
      </c>
      <c r="ET1535" t="s">
        <v>196</v>
      </c>
      <c r="EU1535">
        <v>5857978257</v>
      </c>
    </row>
    <row r="1536" spans="1:151" x14ac:dyDescent="0.2">
      <c r="A1536">
        <v>10041</v>
      </c>
      <c r="B1536" t="s">
        <v>10160</v>
      </c>
      <c r="C1536" t="s">
        <v>10161</v>
      </c>
      <c r="D1536" t="s">
        <v>10162</v>
      </c>
      <c r="E1536" t="s">
        <v>10163</v>
      </c>
      <c r="F1536" t="s">
        <v>171</v>
      </c>
      <c r="G1536" t="s">
        <v>172</v>
      </c>
      <c r="H1536" s="1">
        <v>34592</v>
      </c>
      <c r="I1536" t="s">
        <v>221</v>
      </c>
      <c r="K1536" t="s">
        <v>1046</v>
      </c>
      <c r="L1536" t="s">
        <v>1047</v>
      </c>
      <c r="M1536" t="s">
        <v>176</v>
      </c>
      <c r="N1536">
        <v>2015</v>
      </c>
      <c r="O1536" t="s">
        <v>1014</v>
      </c>
      <c r="P1536" t="s">
        <v>178</v>
      </c>
      <c r="Q1536" t="s">
        <v>172</v>
      </c>
      <c r="S1536">
        <v>27900819</v>
      </c>
      <c r="T1536" t="s">
        <v>196</v>
      </c>
      <c r="W1536" t="s">
        <v>10164</v>
      </c>
      <c r="X1536">
        <v>9175898279</v>
      </c>
      <c r="Y1536" t="s">
        <v>186</v>
      </c>
      <c r="Z1536" t="s">
        <v>282</v>
      </c>
      <c r="AA1536">
        <v>2016</v>
      </c>
      <c r="AB1536">
        <v>2016</v>
      </c>
      <c r="AC1536" t="s">
        <v>1307</v>
      </c>
      <c r="AD1536" t="s">
        <v>185</v>
      </c>
      <c r="AE1536" t="s">
        <v>1308</v>
      </c>
      <c r="AM1536" t="s">
        <v>413</v>
      </c>
      <c r="AS1536">
        <v>3.03</v>
      </c>
      <c r="AT1536" t="s">
        <v>188</v>
      </c>
      <c r="AU1536" t="s">
        <v>189</v>
      </c>
      <c r="AV1536" t="s">
        <v>190</v>
      </c>
      <c r="AW1536" t="s">
        <v>294</v>
      </c>
      <c r="BM1536" t="s">
        <v>10165</v>
      </c>
      <c r="BN1536" t="s">
        <v>487</v>
      </c>
      <c r="BP1536" t="s">
        <v>194</v>
      </c>
      <c r="BQ1536" t="s">
        <v>195</v>
      </c>
      <c r="BS1536">
        <v>14627</v>
      </c>
      <c r="BT1536" t="s">
        <v>196</v>
      </c>
      <c r="BU1536">
        <v>3475179040</v>
      </c>
      <c r="BZ1536" t="s">
        <v>10166</v>
      </c>
      <c r="CC1536" t="s">
        <v>704</v>
      </c>
      <c r="CD1536" t="s">
        <v>195</v>
      </c>
      <c r="CF1536">
        <v>11236</v>
      </c>
      <c r="CG1536" t="s">
        <v>196</v>
      </c>
      <c r="CH1536">
        <v>7184444880</v>
      </c>
      <c r="CM1536" t="s">
        <v>10167</v>
      </c>
      <c r="CP1536" t="s">
        <v>194</v>
      </c>
      <c r="CQ1536" t="s">
        <v>195</v>
      </c>
      <c r="CS1536">
        <v>14627</v>
      </c>
      <c r="CT1536" t="s">
        <v>196</v>
      </c>
      <c r="CU1536">
        <v>3475179040</v>
      </c>
      <c r="EM1536" t="s">
        <v>10166</v>
      </c>
      <c r="EP1536" t="s">
        <v>704</v>
      </c>
      <c r="EQ1536" t="s">
        <v>195</v>
      </c>
      <c r="ES1536">
        <v>11236</v>
      </c>
      <c r="ET1536" t="s">
        <v>196</v>
      </c>
      <c r="EU1536">
        <v>7184444880</v>
      </c>
    </row>
    <row r="1537" spans="1:151" x14ac:dyDescent="0.2">
      <c r="A1537">
        <v>13293</v>
      </c>
      <c r="B1537" t="s">
        <v>10168</v>
      </c>
      <c r="C1537" t="s">
        <v>10168</v>
      </c>
      <c r="E1537" t="s">
        <v>10169</v>
      </c>
      <c r="F1537" t="s">
        <v>171</v>
      </c>
      <c r="G1537" t="s">
        <v>172</v>
      </c>
      <c r="H1537" s="1">
        <v>34939</v>
      </c>
      <c r="I1537" t="s">
        <v>221</v>
      </c>
      <c r="K1537" t="s">
        <v>929</v>
      </c>
      <c r="L1537" t="s">
        <v>930</v>
      </c>
      <c r="M1537" t="s">
        <v>176</v>
      </c>
      <c r="N1537">
        <v>2016</v>
      </c>
      <c r="O1537" t="s">
        <v>634</v>
      </c>
      <c r="P1537" t="s">
        <v>178</v>
      </c>
      <c r="Q1537" t="s">
        <v>172</v>
      </c>
      <c r="S1537">
        <v>28273035</v>
      </c>
      <c r="T1537" t="s">
        <v>179</v>
      </c>
      <c r="U1537" t="s">
        <v>180</v>
      </c>
      <c r="V1537" s="2">
        <v>42876</v>
      </c>
      <c r="W1537" t="s">
        <v>10170</v>
      </c>
      <c r="X1537">
        <v>3235420512</v>
      </c>
      <c r="Y1537" t="s">
        <v>186</v>
      </c>
      <c r="Z1537" t="s">
        <v>282</v>
      </c>
      <c r="AA1537">
        <v>2017</v>
      </c>
      <c r="AB1537">
        <v>2017</v>
      </c>
      <c r="AC1537" t="s">
        <v>932</v>
      </c>
      <c r="AD1537" t="s">
        <v>185</v>
      </c>
      <c r="AE1537" t="s">
        <v>960</v>
      </c>
      <c r="AS1537">
        <v>3.75</v>
      </c>
      <c r="AT1537" t="s">
        <v>188</v>
      </c>
      <c r="AU1537" t="s">
        <v>647</v>
      </c>
      <c r="AV1537" t="s">
        <v>190</v>
      </c>
      <c r="AW1537" t="s">
        <v>191</v>
      </c>
      <c r="BM1537" t="s">
        <v>2570</v>
      </c>
      <c r="BN1537" t="s">
        <v>193</v>
      </c>
      <c r="BP1537" t="s">
        <v>194</v>
      </c>
      <c r="BQ1537" t="s">
        <v>195</v>
      </c>
      <c r="BS1537">
        <v>14627</v>
      </c>
      <c r="BT1537" t="s">
        <v>196</v>
      </c>
      <c r="BU1537">
        <v>5857334156</v>
      </c>
      <c r="CM1537" t="s">
        <v>10171</v>
      </c>
      <c r="CN1537" t="s">
        <v>10172</v>
      </c>
      <c r="CP1537" t="s">
        <v>194</v>
      </c>
      <c r="CQ1537" t="s">
        <v>195</v>
      </c>
      <c r="CS1537">
        <v>14623</v>
      </c>
      <c r="CT1537" t="s">
        <v>196</v>
      </c>
      <c r="CU1537">
        <v>5857334156</v>
      </c>
    </row>
    <row r="1538" spans="1:151" x14ac:dyDescent="0.2">
      <c r="A1538">
        <v>18999</v>
      </c>
      <c r="B1538" t="s">
        <v>10168</v>
      </c>
      <c r="C1538" t="s">
        <v>10168</v>
      </c>
      <c r="E1538" t="s">
        <v>10169</v>
      </c>
      <c r="F1538" t="s">
        <v>10173</v>
      </c>
      <c r="G1538" t="s">
        <v>172</v>
      </c>
      <c r="H1538" s="1">
        <v>34939</v>
      </c>
      <c r="I1538" t="s">
        <v>221</v>
      </c>
      <c r="K1538" t="s">
        <v>1078</v>
      </c>
      <c r="L1538" t="s">
        <v>1689</v>
      </c>
      <c r="M1538" t="s">
        <v>224</v>
      </c>
      <c r="N1538">
        <v>2016</v>
      </c>
      <c r="O1538" t="s">
        <v>410</v>
      </c>
      <c r="P1538" t="s">
        <v>178</v>
      </c>
      <c r="Q1538" t="s">
        <v>172</v>
      </c>
      <c r="S1538">
        <v>28273035</v>
      </c>
      <c r="T1538" t="s">
        <v>179</v>
      </c>
      <c r="U1538" t="s">
        <v>180</v>
      </c>
      <c r="V1538" s="2">
        <v>42876</v>
      </c>
      <c r="W1538" t="s">
        <v>10170</v>
      </c>
      <c r="X1538">
        <v>3235420512</v>
      </c>
      <c r="Y1538" t="s">
        <v>186</v>
      </c>
      <c r="Z1538" t="s">
        <v>282</v>
      </c>
      <c r="AA1538">
        <v>2017</v>
      </c>
      <c r="AB1538">
        <v>2017</v>
      </c>
      <c r="AC1538" t="s">
        <v>932</v>
      </c>
      <c r="AD1538" t="s">
        <v>185</v>
      </c>
      <c r="AE1538" t="s">
        <v>960</v>
      </c>
      <c r="AS1538">
        <v>3.75</v>
      </c>
      <c r="AT1538" t="s">
        <v>188</v>
      </c>
      <c r="AU1538" t="s">
        <v>647</v>
      </c>
      <c r="AV1538" t="s">
        <v>190</v>
      </c>
      <c r="AW1538" t="s">
        <v>191</v>
      </c>
      <c r="BM1538" t="s">
        <v>2570</v>
      </c>
      <c r="BN1538" t="s">
        <v>193</v>
      </c>
      <c r="BP1538" t="s">
        <v>194</v>
      </c>
      <c r="BQ1538" t="s">
        <v>195</v>
      </c>
      <c r="BS1538">
        <v>14627</v>
      </c>
      <c r="BT1538" t="s">
        <v>196</v>
      </c>
      <c r="BU1538">
        <v>5857334156</v>
      </c>
      <c r="CM1538" t="s">
        <v>10171</v>
      </c>
      <c r="CN1538" t="s">
        <v>10172</v>
      </c>
      <c r="CP1538" t="s">
        <v>194</v>
      </c>
      <c r="CQ1538" t="s">
        <v>195</v>
      </c>
      <c r="CS1538">
        <v>14623</v>
      </c>
      <c r="CT1538" t="s">
        <v>196</v>
      </c>
      <c r="CU1538">
        <v>5857334156</v>
      </c>
    </row>
    <row r="1539" spans="1:151" x14ac:dyDescent="0.2">
      <c r="A1539">
        <v>24753</v>
      </c>
      <c r="B1539" t="s">
        <v>10174</v>
      </c>
      <c r="C1539" t="s">
        <v>661</v>
      </c>
      <c r="E1539" t="s">
        <v>10175</v>
      </c>
      <c r="F1539" t="s">
        <v>171</v>
      </c>
      <c r="H1539" s="1">
        <v>32965</v>
      </c>
      <c r="K1539" t="s">
        <v>10176</v>
      </c>
      <c r="L1539" t="s">
        <v>10177</v>
      </c>
      <c r="M1539" t="s">
        <v>255</v>
      </c>
      <c r="N1539" t="s">
        <v>2166</v>
      </c>
      <c r="O1539" t="s">
        <v>5927</v>
      </c>
      <c r="P1539" t="s">
        <v>178</v>
      </c>
      <c r="Q1539" t="s">
        <v>172</v>
      </c>
      <c r="S1539">
        <v>31031417</v>
      </c>
      <c r="T1539" t="s">
        <v>179</v>
      </c>
      <c r="U1539" t="s">
        <v>180</v>
      </c>
      <c r="V1539" s="2">
        <v>43434</v>
      </c>
      <c r="W1539" t="s">
        <v>10178</v>
      </c>
      <c r="X1539">
        <v>8617714191962</v>
      </c>
      <c r="Y1539" t="s">
        <v>613</v>
      </c>
      <c r="Z1539" t="s">
        <v>2958</v>
      </c>
      <c r="AA1539" t="s">
        <v>615</v>
      </c>
      <c r="AB1539" t="s">
        <v>259</v>
      </c>
      <c r="AC1539" t="s">
        <v>10179</v>
      </c>
      <c r="AD1539" t="s">
        <v>185</v>
      </c>
      <c r="AS1539" t="str">
        <f>"0"</f>
        <v>0</v>
      </c>
      <c r="AT1539" t="s">
        <v>188</v>
      </c>
      <c r="AU1539" t="s">
        <v>647</v>
      </c>
      <c r="AV1539" t="s">
        <v>190</v>
      </c>
      <c r="AW1539" t="s">
        <v>191</v>
      </c>
      <c r="BM1539" t="s">
        <v>10180</v>
      </c>
      <c r="BP1539" t="s">
        <v>194</v>
      </c>
      <c r="BQ1539" t="s">
        <v>195</v>
      </c>
      <c r="BS1539">
        <v>14623</v>
      </c>
      <c r="BT1539" t="s">
        <v>196</v>
      </c>
      <c r="CM1539" t="s">
        <v>10180</v>
      </c>
      <c r="CP1539" t="s">
        <v>194</v>
      </c>
      <c r="CQ1539" t="s">
        <v>195</v>
      </c>
      <c r="CS1539">
        <v>14623</v>
      </c>
      <c r="CT1539" t="s">
        <v>196</v>
      </c>
    </row>
    <row r="1540" spans="1:151" x14ac:dyDescent="0.2">
      <c r="A1540">
        <v>27827</v>
      </c>
      <c r="B1540" t="s">
        <v>10181</v>
      </c>
      <c r="C1540" t="s">
        <v>10168</v>
      </c>
      <c r="E1540" t="s">
        <v>10182</v>
      </c>
      <c r="F1540" t="s">
        <v>171</v>
      </c>
      <c r="G1540" t="s">
        <v>172</v>
      </c>
      <c r="H1540" s="1">
        <v>36381</v>
      </c>
      <c r="I1540" t="s">
        <v>221</v>
      </c>
      <c r="K1540" t="s">
        <v>554</v>
      </c>
      <c r="L1540" t="s">
        <v>175</v>
      </c>
      <c r="M1540" t="s">
        <v>306</v>
      </c>
      <c r="N1540">
        <v>2019</v>
      </c>
      <c r="O1540" t="s">
        <v>534</v>
      </c>
      <c r="P1540" t="s">
        <v>178</v>
      </c>
      <c r="Q1540" t="s">
        <v>172</v>
      </c>
      <c r="S1540">
        <v>30734104</v>
      </c>
      <c r="T1540" t="s">
        <v>1382</v>
      </c>
      <c r="U1540" t="s">
        <v>424</v>
      </c>
      <c r="Y1540" t="str">
        <f>"01AS"</f>
        <v>01AS</v>
      </c>
      <c r="Z1540" t="s">
        <v>227</v>
      </c>
      <c r="AA1540" t="s">
        <v>320</v>
      </c>
      <c r="AB1540" t="s">
        <v>321</v>
      </c>
      <c r="AC1540" t="s">
        <v>2285</v>
      </c>
      <c r="AD1540" t="s">
        <v>185</v>
      </c>
      <c r="AE1540" t="s">
        <v>5482</v>
      </c>
      <c r="AS1540">
        <v>3.79</v>
      </c>
      <c r="AT1540" t="s">
        <v>429</v>
      </c>
      <c r="AU1540" t="s">
        <v>472</v>
      </c>
      <c r="AV1540" t="s">
        <v>473</v>
      </c>
      <c r="AW1540" t="s">
        <v>430</v>
      </c>
      <c r="BC1540" t="s">
        <v>474</v>
      </c>
      <c r="BM1540" t="s">
        <v>10183</v>
      </c>
      <c r="BN1540" t="s">
        <v>239</v>
      </c>
      <c r="BO1540" t="s">
        <v>5600</v>
      </c>
      <c r="BP1540" t="s">
        <v>241</v>
      </c>
      <c r="BQ1540" t="s">
        <v>195</v>
      </c>
      <c r="BS1540">
        <v>14627</v>
      </c>
      <c r="CA1540" t="s">
        <v>10184</v>
      </c>
      <c r="CD1540" t="s">
        <v>195</v>
      </c>
      <c r="CM1540" t="s">
        <v>10185</v>
      </c>
      <c r="CN1540" t="s">
        <v>10184</v>
      </c>
      <c r="CO1540" t="s">
        <v>5600</v>
      </c>
      <c r="CP1540" t="s">
        <v>5600</v>
      </c>
      <c r="CQ1540" t="s">
        <v>3674</v>
      </c>
      <c r="CS1540">
        <v>215000</v>
      </c>
      <c r="CT1540" t="s">
        <v>1382</v>
      </c>
      <c r="CU1540" t="s">
        <v>10186</v>
      </c>
    </row>
    <row r="1541" spans="1:151" x14ac:dyDescent="0.2">
      <c r="A1541">
        <v>34357</v>
      </c>
      <c r="B1541" t="s">
        <v>10187</v>
      </c>
      <c r="C1541" t="s">
        <v>10168</v>
      </c>
      <c r="E1541" t="s">
        <v>10188</v>
      </c>
      <c r="F1541" t="s">
        <v>171</v>
      </c>
      <c r="G1541" t="s">
        <v>172</v>
      </c>
      <c r="H1541" s="1">
        <v>36390</v>
      </c>
      <c r="I1541" t="s">
        <v>173</v>
      </c>
      <c r="K1541" t="s">
        <v>1377</v>
      </c>
      <c r="L1541" t="s">
        <v>1378</v>
      </c>
      <c r="M1541" t="s">
        <v>306</v>
      </c>
      <c r="N1541">
        <v>2020</v>
      </c>
      <c r="O1541" t="s">
        <v>1379</v>
      </c>
      <c r="P1541" t="s">
        <v>3256</v>
      </c>
      <c r="Q1541" t="s">
        <v>172</v>
      </c>
      <c r="S1541">
        <v>30623415</v>
      </c>
      <c r="T1541" t="s">
        <v>1382</v>
      </c>
      <c r="U1541" t="s">
        <v>424</v>
      </c>
      <c r="Y1541" t="str">
        <f>"01AS"</f>
        <v>01AS</v>
      </c>
      <c r="Z1541" t="s">
        <v>499</v>
      </c>
      <c r="AA1541" t="s">
        <v>320</v>
      </c>
      <c r="AB1541" t="s">
        <v>321</v>
      </c>
      <c r="AC1541" t="s">
        <v>428</v>
      </c>
      <c r="AD1541" t="s">
        <v>185</v>
      </c>
      <c r="AF1541" t="s">
        <v>426</v>
      </c>
      <c r="AG1541" t="s">
        <v>729</v>
      </c>
      <c r="AJ1541" t="s">
        <v>425</v>
      </c>
      <c r="AK1541" t="s">
        <v>185</v>
      </c>
      <c r="AS1541">
        <v>3.86</v>
      </c>
      <c r="AT1541" t="s">
        <v>429</v>
      </c>
      <c r="AV1541" t="s">
        <v>823</v>
      </c>
      <c r="AW1541" t="s">
        <v>430</v>
      </c>
      <c r="BM1541" t="s">
        <v>10189</v>
      </c>
      <c r="BN1541" t="s">
        <v>239</v>
      </c>
      <c r="BO1541" t="s">
        <v>1381</v>
      </c>
      <c r="BP1541" t="s">
        <v>241</v>
      </c>
      <c r="BQ1541" t="s">
        <v>195</v>
      </c>
      <c r="BS1541">
        <v>14627</v>
      </c>
      <c r="CA1541" t="s">
        <v>10190</v>
      </c>
      <c r="CD1541" t="s">
        <v>195</v>
      </c>
      <c r="CM1541" t="s">
        <v>10191</v>
      </c>
      <c r="CN1541" t="s">
        <v>10190</v>
      </c>
      <c r="CO1541" t="s">
        <v>1381</v>
      </c>
      <c r="CP1541" t="s">
        <v>1381</v>
      </c>
      <c r="CQ1541" t="s">
        <v>4697</v>
      </c>
      <c r="CS1541">
        <v>100082</v>
      </c>
      <c r="CT1541" t="s">
        <v>1382</v>
      </c>
      <c r="CU1541" t="s">
        <v>10192</v>
      </c>
    </row>
    <row r="1542" spans="1:151" x14ac:dyDescent="0.2">
      <c r="A1542">
        <v>26737</v>
      </c>
      <c r="B1542" t="s">
        <v>622</v>
      </c>
      <c r="C1542" t="s">
        <v>10193</v>
      </c>
      <c r="E1542" t="s">
        <v>10194</v>
      </c>
      <c r="F1542" t="s">
        <v>171</v>
      </c>
      <c r="G1542" t="s">
        <v>172</v>
      </c>
      <c r="H1542" s="1">
        <v>35934</v>
      </c>
      <c r="I1542" t="s">
        <v>221</v>
      </c>
      <c r="K1542" t="s">
        <v>6043</v>
      </c>
      <c r="L1542" t="s">
        <v>820</v>
      </c>
      <c r="M1542" t="s">
        <v>176</v>
      </c>
      <c r="N1542">
        <v>2019</v>
      </c>
      <c r="O1542" t="s">
        <v>482</v>
      </c>
      <c r="P1542" t="s">
        <v>178</v>
      </c>
      <c r="Q1542" t="s">
        <v>172</v>
      </c>
      <c r="S1542">
        <v>29931651</v>
      </c>
      <c r="T1542" t="s">
        <v>196</v>
      </c>
      <c r="W1542" t="s">
        <v>10195</v>
      </c>
      <c r="X1542">
        <v>5852811204</v>
      </c>
      <c r="Y1542" t="s">
        <v>186</v>
      </c>
      <c r="Z1542" t="s">
        <v>282</v>
      </c>
      <c r="AA1542">
        <v>2020</v>
      </c>
      <c r="AB1542">
        <v>2020</v>
      </c>
      <c r="AC1542" t="s">
        <v>696</v>
      </c>
      <c r="AD1542" t="s">
        <v>172</v>
      </c>
      <c r="AS1542">
        <v>3.47</v>
      </c>
      <c r="AT1542" t="s">
        <v>188</v>
      </c>
      <c r="AU1542" t="s">
        <v>189</v>
      </c>
      <c r="AV1542" t="s">
        <v>190</v>
      </c>
      <c r="AW1542" t="s">
        <v>264</v>
      </c>
      <c r="BM1542" t="s">
        <v>10196</v>
      </c>
      <c r="BN1542" t="s">
        <v>193</v>
      </c>
      <c r="BP1542" t="s">
        <v>194</v>
      </c>
      <c r="BQ1542" t="s">
        <v>195</v>
      </c>
      <c r="BS1542">
        <v>14627</v>
      </c>
      <c r="BT1542" t="s">
        <v>196</v>
      </c>
      <c r="BU1542">
        <v>5857810157</v>
      </c>
      <c r="BZ1542" t="s">
        <v>10197</v>
      </c>
      <c r="CC1542" t="s">
        <v>6719</v>
      </c>
      <c r="CD1542" t="s">
        <v>195</v>
      </c>
      <c r="CF1542">
        <v>14580</v>
      </c>
      <c r="CG1542" t="s">
        <v>196</v>
      </c>
      <c r="CH1542">
        <v>5857871469</v>
      </c>
      <c r="CM1542" t="s">
        <v>215</v>
      </c>
      <c r="CN1542" t="s">
        <v>10198</v>
      </c>
      <c r="CP1542" t="s">
        <v>194</v>
      </c>
      <c r="CQ1542" t="s">
        <v>195</v>
      </c>
      <c r="CS1542">
        <v>14611</v>
      </c>
      <c r="CT1542" t="s">
        <v>196</v>
      </c>
      <c r="CU1542">
        <v>5857810157</v>
      </c>
      <c r="ED1542" t="s">
        <v>195</v>
      </c>
      <c r="EG1542" t="s">
        <v>196</v>
      </c>
      <c r="EH1542">
        <v>5857871469</v>
      </c>
      <c r="EM1542" t="s">
        <v>10197</v>
      </c>
      <c r="EP1542" t="s">
        <v>6719</v>
      </c>
      <c r="EQ1542" t="s">
        <v>195</v>
      </c>
      <c r="ES1542">
        <v>14580</v>
      </c>
      <c r="ET1542" t="s">
        <v>196</v>
      </c>
      <c r="EU1542">
        <v>5857871469</v>
      </c>
    </row>
    <row r="1543" spans="1:151" x14ac:dyDescent="0.2">
      <c r="A1543">
        <v>24718</v>
      </c>
      <c r="B1543" t="s">
        <v>622</v>
      </c>
      <c r="C1543" t="s">
        <v>10193</v>
      </c>
      <c r="E1543" t="s">
        <v>10194</v>
      </c>
      <c r="F1543" t="s">
        <v>171</v>
      </c>
      <c r="G1543" t="s">
        <v>172</v>
      </c>
      <c r="H1543" s="1">
        <v>35934</v>
      </c>
      <c r="I1543" t="s">
        <v>221</v>
      </c>
      <c r="K1543" t="s">
        <v>277</v>
      </c>
      <c r="L1543" t="s">
        <v>278</v>
      </c>
      <c r="M1543" t="s">
        <v>224</v>
      </c>
      <c r="N1543">
        <v>2018</v>
      </c>
      <c r="O1543" t="s">
        <v>354</v>
      </c>
      <c r="P1543" t="s">
        <v>178</v>
      </c>
      <c r="Q1543" t="s">
        <v>172</v>
      </c>
      <c r="S1543">
        <v>29931651</v>
      </c>
      <c r="T1543" t="s">
        <v>196</v>
      </c>
      <c r="W1543" t="s">
        <v>10195</v>
      </c>
      <c r="X1543">
        <v>5852811204</v>
      </c>
      <c r="Y1543" t="s">
        <v>186</v>
      </c>
      <c r="Z1543" t="s">
        <v>282</v>
      </c>
      <c r="AA1543">
        <v>2020</v>
      </c>
      <c r="AB1543">
        <v>2020</v>
      </c>
      <c r="AC1543" t="s">
        <v>696</v>
      </c>
      <c r="AD1543" t="s">
        <v>172</v>
      </c>
      <c r="AS1543">
        <v>3.47</v>
      </c>
      <c r="AT1543" t="s">
        <v>188</v>
      </c>
      <c r="AU1543" t="s">
        <v>189</v>
      </c>
      <c r="AV1543" t="s">
        <v>190</v>
      </c>
      <c r="AW1543" t="s">
        <v>264</v>
      </c>
      <c r="BM1543" t="s">
        <v>10196</v>
      </c>
      <c r="BN1543" t="s">
        <v>193</v>
      </c>
      <c r="BP1543" t="s">
        <v>194</v>
      </c>
      <c r="BQ1543" t="s">
        <v>195</v>
      </c>
      <c r="BS1543">
        <v>14627</v>
      </c>
      <c r="BT1543" t="s">
        <v>196</v>
      </c>
      <c r="BU1543">
        <v>5857810157</v>
      </c>
      <c r="BZ1543" t="s">
        <v>10197</v>
      </c>
      <c r="CC1543" t="s">
        <v>6719</v>
      </c>
      <c r="CD1543" t="s">
        <v>195</v>
      </c>
      <c r="CF1543">
        <v>14580</v>
      </c>
      <c r="CG1543" t="s">
        <v>196</v>
      </c>
      <c r="CH1543">
        <v>5857871469</v>
      </c>
      <c r="CM1543" t="s">
        <v>215</v>
      </c>
      <c r="CN1543" t="s">
        <v>10198</v>
      </c>
      <c r="CP1543" t="s">
        <v>194</v>
      </c>
      <c r="CQ1543" t="s">
        <v>195</v>
      </c>
      <c r="CS1543">
        <v>14611</v>
      </c>
      <c r="CT1543" t="s">
        <v>196</v>
      </c>
      <c r="CU1543">
        <v>5857810157</v>
      </c>
      <c r="ED1543" t="s">
        <v>195</v>
      </c>
      <c r="EG1543" t="s">
        <v>196</v>
      </c>
      <c r="EH1543">
        <v>5857871469</v>
      </c>
      <c r="EM1543" t="s">
        <v>10197</v>
      </c>
      <c r="EP1543" t="s">
        <v>6719</v>
      </c>
      <c r="EQ1543" t="s">
        <v>195</v>
      </c>
      <c r="ES1543">
        <v>14580</v>
      </c>
      <c r="ET1543" t="s">
        <v>196</v>
      </c>
      <c r="EU1543">
        <v>5857871469</v>
      </c>
    </row>
    <row r="1544" spans="1:151" x14ac:dyDescent="0.2">
      <c r="A1544">
        <v>44973</v>
      </c>
      <c r="B1544" t="s">
        <v>7209</v>
      </c>
      <c r="C1544" t="s">
        <v>10199</v>
      </c>
      <c r="D1544" t="s">
        <v>1269</v>
      </c>
      <c r="E1544" t="s">
        <v>10200</v>
      </c>
      <c r="F1544" t="s">
        <v>171</v>
      </c>
      <c r="G1544" t="str">
        <f>"0"</f>
        <v>0</v>
      </c>
      <c r="H1544" s="1">
        <v>37825</v>
      </c>
      <c r="I1544" t="s">
        <v>173</v>
      </c>
      <c r="K1544" t="s">
        <v>10201</v>
      </c>
      <c r="L1544" t="s">
        <v>10202</v>
      </c>
      <c r="M1544" t="s">
        <v>1389</v>
      </c>
      <c r="N1544">
        <v>2024</v>
      </c>
      <c r="O1544" t="s">
        <v>1390</v>
      </c>
      <c r="P1544" t="s">
        <v>178</v>
      </c>
      <c r="Q1544" t="s">
        <v>172</v>
      </c>
      <c r="S1544">
        <v>32079760</v>
      </c>
      <c r="T1544" t="s">
        <v>226</v>
      </c>
      <c r="Y1544" t="str">
        <f>"01AS"</f>
        <v>01AS</v>
      </c>
      <c r="Z1544" t="s">
        <v>499</v>
      </c>
      <c r="AA1544" t="s">
        <v>228</v>
      </c>
      <c r="AB1544" t="s">
        <v>229</v>
      </c>
      <c r="AC1544" t="s">
        <v>5586</v>
      </c>
      <c r="AD1544" t="s">
        <v>185</v>
      </c>
      <c r="AS1544">
        <v>2.2200000000000002</v>
      </c>
      <c r="AU1544" t="s">
        <v>472</v>
      </c>
      <c r="AV1544" t="s">
        <v>1777</v>
      </c>
      <c r="AW1544" t="s">
        <v>264</v>
      </c>
      <c r="BO1544" t="s">
        <v>10203</v>
      </c>
      <c r="BQ1544" t="s">
        <v>195</v>
      </c>
      <c r="CD1544" t="s">
        <v>195</v>
      </c>
      <c r="CM1544" t="s">
        <v>10204</v>
      </c>
      <c r="CO1544" t="s">
        <v>10203</v>
      </c>
      <c r="CP1544" t="s">
        <v>2205</v>
      </c>
      <c r="CQ1544" t="s">
        <v>247</v>
      </c>
      <c r="CS1544" t="s">
        <v>10205</v>
      </c>
      <c r="CT1544" t="s">
        <v>244</v>
      </c>
      <c r="CU1544" t="s">
        <v>10206</v>
      </c>
    </row>
    <row r="1545" spans="1:151" x14ac:dyDescent="0.2">
      <c r="A1545">
        <v>38797</v>
      </c>
      <c r="B1545" t="s">
        <v>10207</v>
      </c>
      <c r="C1545" t="s">
        <v>10208</v>
      </c>
      <c r="D1545" t="s">
        <v>10209</v>
      </c>
      <c r="E1545" t="s">
        <v>10210</v>
      </c>
      <c r="F1545" t="s">
        <v>171</v>
      </c>
      <c r="G1545" t="str">
        <f>"0"</f>
        <v>0</v>
      </c>
      <c r="I1545" t="s">
        <v>221</v>
      </c>
      <c r="K1545" t="s">
        <v>919</v>
      </c>
      <c r="L1545" t="s">
        <v>920</v>
      </c>
      <c r="M1545" t="s">
        <v>205</v>
      </c>
      <c r="N1545">
        <v>2023</v>
      </c>
      <c r="O1545" t="s">
        <v>921</v>
      </c>
      <c r="P1545" t="s">
        <v>178</v>
      </c>
      <c r="Q1545" t="s">
        <v>172</v>
      </c>
      <c r="S1545">
        <v>32388428</v>
      </c>
      <c r="T1545" t="s">
        <v>226</v>
      </c>
      <c r="Y1545" t="str">
        <f>"01AS"</f>
        <v>01AS</v>
      </c>
      <c r="Z1545" t="s">
        <v>401</v>
      </c>
      <c r="AA1545" t="s">
        <v>259</v>
      </c>
      <c r="AB1545" t="s">
        <v>260</v>
      </c>
      <c r="AC1545" t="s">
        <v>922</v>
      </c>
      <c r="AD1545" t="s">
        <v>185</v>
      </c>
      <c r="AS1545" t="str">
        <f>"0"</f>
        <v>0</v>
      </c>
      <c r="AU1545" t="s">
        <v>235</v>
      </c>
      <c r="AV1545" t="s">
        <v>10211</v>
      </c>
      <c r="AW1545" t="s">
        <v>264</v>
      </c>
      <c r="BO1545" t="s">
        <v>10212</v>
      </c>
      <c r="BQ1545" t="s">
        <v>195</v>
      </c>
      <c r="CD1545" t="s">
        <v>195</v>
      </c>
      <c r="CM1545" t="s">
        <v>10213</v>
      </c>
      <c r="CO1545" t="s">
        <v>10212</v>
      </c>
      <c r="CP1545" t="s">
        <v>10214</v>
      </c>
      <c r="CQ1545" t="s">
        <v>247</v>
      </c>
      <c r="CS1545" t="s">
        <v>10215</v>
      </c>
      <c r="CT1545" t="s">
        <v>244</v>
      </c>
      <c r="CU1545" t="s">
        <v>10216</v>
      </c>
    </row>
    <row r="1546" spans="1:151" x14ac:dyDescent="0.2">
      <c r="A1546">
        <v>23378</v>
      </c>
      <c r="B1546" t="s">
        <v>1404</v>
      </c>
      <c r="C1546" t="s">
        <v>10217</v>
      </c>
      <c r="D1546" t="s">
        <v>1436</v>
      </c>
      <c r="E1546" t="s">
        <v>10218</v>
      </c>
      <c r="F1546" t="s">
        <v>942</v>
      </c>
      <c r="G1546" t="s">
        <v>172</v>
      </c>
      <c r="H1546" s="1">
        <v>35467</v>
      </c>
      <c r="I1546" t="s">
        <v>221</v>
      </c>
      <c r="K1546" t="s">
        <v>943</v>
      </c>
      <c r="M1546" t="s">
        <v>176</v>
      </c>
      <c r="N1546">
        <v>2018</v>
      </c>
      <c r="O1546" t="s">
        <v>612</v>
      </c>
      <c r="P1546" t="s">
        <v>178</v>
      </c>
      <c r="Q1546" t="s">
        <v>172</v>
      </c>
      <c r="S1546">
        <v>29369614</v>
      </c>
      <c r="T1546" t="s">
        <v>196</v>
      </c>
      <c r="W1546" t="s">
        <v>10219</v>
      </c>
      <c r="X1546">
        <v>7168820102</v>
      </c>
      <c r="Y1546" t="s">
        <v>186</v>
      </c>
      <c r="Z1546" t="s">
        <v>282</v>
      </c>
      <c r="AA1546">
        <v>2019</v>
      </c>
      <c r="AB1546">
        <v>2019</v>
      </c>
      <c r="AC1546" t="s">
        <v>396</v>
      </c>
      <c r="AD1546" t="s">
        <v>185</v>
      </c>
      <c r="AE1546" t="s">
        <v>1109</v>
      </c>
      <c r="AS1546">
        <v>3.36</v>
      </c>
      <c r="AT1546" t="s">
        <v>188</v>
      </c>
      <c r="AU1546" t="s">
        <v>189</v>
      </c>
      <c r="AV1546" t="s">
        <v>190</v>
      </c>
      <c r="AW1546" t="s">
        <v>264</v>
      </c>
      <c r="BM1546" t="s">
        <v>10220</v>
      </c>
      <c r="BN1546" t="s">
        <v>193</v>
      </c>
      <c r="BP1546" t="s">
        <v>194</v>
      </c>
      <c r="BQ1546" t="s">
        <v>195</v>
      </c>
      <c r="BS1546">
        <v>14627</v>
      </c>
      <c r="BT1546" t="s">
        <v>196</v>
      </c>
      <c r="BU1546">
        <v>7168602909</v>
      </c>
      <c r="BZ1546" t="s">
        <v>10221</v>
      </c>
      <c r="CC1546" t="s">
        <v>4976</v>
      </c>
      <c r="CD1546" t="s">
        <v>195</v>
      </c>
      <c r="CF1546">
        <v>14222</v>
      </c>
      <c r="CG1546" t="s">
        <v>196</v>
      </c>
      <c r="CH1546">
        <v>7168602909</v>
      </c>
      <c r="CM1546" t="s">
        <v>10221</v>
      </c>
      <c r="CP1546" t="s">
        <v>4976</v>
      </c>
      <c r="CQ1546" t="s">
        <v>195</v>
      </c>
      <c r="CS1546">
        <v>14222</v>
      </c>
      <c r="CT1546" t="s">
        <v>196</v>
      </c>
      <c r="CU1546">
        <v>7168602909</v>
      </c>
      <c r="DM1546" t="s">
        <v>10222</v>
      </c>
      <c r="DP1546" t="s">
        <v>901</v>
      </c>
      <c r="DQ1546" t="s">
        <v>195</v>
      </c>
      <c r="DS1546">
        <v>14222</v>
      </c>
      <c r="DT1546" t="s">
        <v>226</v>
      </c>
      <c r="DU1546">
        <v>7168820102</v>
      </c>
      <c r="DW1546">
        <v>7168820102</v>
      </c>
      <c r="DX1546" t="s">
        <v>10223</v>
      </c>
      <c r="DY1546" t="s">
        <v>406</v>
      </c>
      <c r="ED1546" t="s">
        <v>195</v>
      </c>
      <c r="EG1546" t="s">
        <v>196</v>
      </c>
      <c r="EH1546">
        <v>7168602909</v>
      </c>
      <c r="EM1546" t="s">
        <v>10221</v>
      </c>
      <c r="EP1546" t="s">
        <v>4976</v>
      </c>
      <c r="EQ1546" t="s">
        <v>195</v>
      </c>
      <c r="ES1546">
        <v>14222</v>
      </c>
      <c r="ET1546" t="s">
        <v>196</v>
      </c>
      <c r="EU1546">
        <v>7168602909</v>
      </c>
    </row>
    <row r="1547" spans="1:151" x14ac:dyDescent="0.2">
      <c r="A1547">
        <v>19018</v>
      </c>
      <c r="B1547" t="s">
        <v>1173</v>
      </c>
      <c r="C1547" t="s">
        <v>10224</v>
      </c>
      <c r="D1547" t="s">
        <v>10225</v>
      </c>
      <c r="E1547" t="s">
        <v>10226</v>
      </c>
      <c r="F1547" t="s">
        <v>171</v>
      </c>
      <c r="G1547" t="s">
        <v>172</v>
      </c>
      <c r="H1547" s="1">
        <v>35062</v>
      </c>
      <c r="I1547" t="s">
        <v>221</v>
      </c>
      <c r="K1547" t="s">
        <v>929</v>
      </c>
      <c r="L1547" t="s">
        <v>930</v>
      </c>
      <c r="M1547" t="s">
        <v>306</v>
      </c>
      <c r="N1547">
        <v>2016</v>
      </c>
      <c r="O1547" t="s">
        <v>380</v>
      </c>
      <c r="P1547" t="s">
        <v>178</v>
      </c>
      <c r="Q1547" t="s">
        <v>172</v>
      </c>
      <c r="S1547">
        <v>28270652</v>
      </c>
      <c r="T1547" t="s">
        <v>196</v>
      </c>
      <c r="W1547" t="s">
        <v>10227</v>
      </c>
      <c r="X1547">
        <v>2406438747</v>
      </c>
      <c r="Y1547" t="s">
        <v>186</v>
      </c>
      <c r="Z1547" t="s">
        <v>183</v>
      </c>
      <c r="AA1547" t="s">
        <v>615</v>
      </c>
      <c r="AB1547" t="s">
        <v>3710</v>
      </c>
      <c r="AC1547" t="s">
        <v>4844</v>
      </c>
      <c r="AD1547" t="s">
        <v>185</v>
      </c>
      <c r="AF1547" t="s">
        <v>186</v>
      </c>
      <c r="AG1547" t="s">
        <v>282</v>
      </c>
      <c r="AH1547" t="s">
        <v>615</v>
      </c>
      <c r="AI1547" t="s">
        <v>3710</v>
      </c>
      <c r="AJ1547" t="s">
        <v>932</v>
      </c>
      <c r="AK1547" t="s">
        <v>185</v>
      </c>
      <c r="AS1547">
        <v>3.27</v>
      </c>
      <c r="AT1547" t="s">
        <v>188</v>
      </c>
      <c r="AU1547" t="s">
        <v>189</v>
      </c>
      <c r="AV1547" t="s">
        <v>190</v>
      </c>
      <c r="AW1547" t="s">
        <v>952</v>
      </c>
      <c r="BM1547" t="s">
        <v>193</v>
      </c>
      <c r="BN1547" t="s">
        <v>10228</v>
      </c>
      <c r="BP1547" t="s">
        <v>194</v>
      </c>
      <c r="BQ1547" t="s">
        <v>195</v>
      </c>
      <c r="BS1547">
        <v>14627</v>
      </c>
      <c r="BT1547" t="s">
        <v>196</v>
      </c>
      <c r="BU1547">
        <v>3012587706</v>
      </c>
      <c r="BZ1547" t="s">
        <v>10229</v>
      </c>
      <c r="CC1547" t="s">
        <v>10230</v>
      </c>
      <c r="CD1547" t="s">
        <v>849</v>
      </c>
      <c r="CF1547">
        <v>20879</v>
      </c>
      <c r="CG1547" t="s">
        <v>196</v>
      </c>
      <c r="CH1547">
        <v>3012587706</v>
      </c>
      <c r="CM1547" t="s">
        <v>5656</v>
      </c>
      <c r="CP1547" t="s">
        <v>194</v>
      </c>
      <c r="CQ1547" t="s">
        <v>195</v>
      </c>
      <c r="CS1547">
        <v>14611</v>
      </c>
      <c r="CT1547" t="s">
        <v>196</v>
      </c>
      <c r="CU1547">
        <v>2409946024</v>
      </c>
      <c r="ED1547" t="s">
        <v>849</v>
      </c>
      <c r="EG1547" t="s">
        <v>196</v>
      </c>
      <c r="EH1547">
        <v>3012587706</v>
      </c>
      <c r="EM1547" t="s">
        <v>10229</v>
      </c>
      <c r="EP1547" t="s">
        <v>10230</v>
      </c>
      <c r="EQ1547" t="s">
        <v>849</v>
      </c>
      <c r="ES1547">
        <v>20879</v>
      </c>
      <c r="ET1547" t="s">
        <v>196</v>
      </c>
      <c r="EU1547">
        <v>3012587706</v>
      </c>
    </row>
    <row r="1548" spans="1:151" x14ac:dyDescent="0.2">
      <c r="A1548">
        <v>37938</v>
      </c>
      <c r="B1548" t="s">
        <v>8283</v>
      </c>
      <c r="C1548" t="s">
        <v>10231</v>
      </c>
      <c r="E1548" t="s">
        <v>10232</v>
      </c>
      <c r="F1548" t="s">
        <v>171</v>
      </c>
      <c r="G1548" t="str">
        <f>"0"</f>
        <v>0</v>
      </c>
      <c r="H1548" s="1">
        <v>37546</v>
      </c>
      <c r="I1548" t="s">
        <v>221</v>
      </c>
      <c r="K1548" t="s">
        <v>515</v>
      </c>
      <c r="L1548" t="s">
        <v>516</v>
      </c>
      <c r="M1548" t="s">
        <v>176</v>
      </c>
      <c r="N1548">
        <v>2023</v>
      </c>
      <c r="O1548" t="s">
        <v>1048</v>
      </c>
      <c r="P1548" t="s">
        <v>178</v>
      </c>
      <c r="Q1548" t="s">
        <v>172</v>
      </c>
      <c r="S1548">
        <v>31809313</v>
      </c>
      <c r="T1548" t="s">
        <v>10233</v>
      </c>
      <c r="U1548" t="s">
        <v>712</v>
      </c>
      <c r="Y1548" t="str">
        <f>"04HSEAS"</f>
        <v>04HSEAS</v>
      </c>
      <c r="Z1548" t="s">
        <v>227</v>
      </c>
      <c r="AA1548" t="s">
        <v>320</v>
      </c>
      <c r="AB1548" t="s">
        <v>321</v>
      </c>
      <c r="AC1548" t="s">
        <v>500</v>
      </c>
      <c r="AD1548" t="s">
        <v>185</v>
      </c>
      <c r="AF1548" t="s">
        <v>426</v>
      </c>
      <c r="AG1548" t="s">
        <v>729</v>
      </c>
      <c r="AJ1548" t="s">
        <v>822</v>
      </c>
      <c r="AK1548" t="s">
        <v>185</v>
      </c>
      <c r="AS1548">
        <v>3.46</v>
      </c>
      <c r="AU1548" t="s">
        <v>235</v>
      </c>
      <c r="AV1548" t="s">
        <v>236</v>
      </c>
      <c r="AW1548" t="s">
        <v>294</v>
      </c>
      <c r="BH1548" t="s">
        <v>474</v>
      </c>
      <c r="BM1548" t="s">
        <v>10234</v>
      </c>
      <c r="BN1548" t="s">
        <v>239</v>
      </c>
      <c r="BO1548" t="s">
        <v>10235</v>
      </c>
      <c r="BP1548" t="s">
        <v>241</v>
      </c>
      <c r="BQ1548" t="s">
        <v>195</v>
      </c>
      <c r="BS1548">
        <v>14627</v>
      </c>
      <c r="CD1548" t="s">
        <v>195</v>
      </c>
      <c r="CM1548" t="s">
        <v>10236</v>
      </c>
      <c r="CO1548" t="s">
        <v>10235</v>
      </c>
      <c r="CP1548" t="s">
        <v>10237</v>
      </c>
      <c r="CQ1548" t="s">
        <v>541</v>
      </c>
      <c r="CS1548" t="s">
        <v>10238</v>
      </c>
      <c r="CT1548" t="s">
        <v>244</v>
      </c>
      <c r="CU1548" t="s">
        <v>10239</v>
      </c>
    </row>
    <row r="1549" spans="1:151" x14ac:dyDescent="0.2">
      <c r="A1549">
        <v>41026</v>
      </c>
      <c r="B1549" t="s">
        <v>10240</v>
      </c>
      <c r="C1549" t="s">
        <v>10241</v>
      </c>
      <c r="D1549" t="s">
        <v>10242</v>
      </c>
      <c r="E1549" t="s">
        <v>10243</v>
      </c>
      <c r="F1549" t="s">
        <v>171</v>
      </c>
      <c r="G1549" t="str">
        <f>"0"</f>
        <v>0</v>
      </c>
      <c r="H1549" s="1">
        <v>37548</v>
      </c>
      <c r="I1549" t="s">
        <v>173</v>
      </c>
      <c r="K1549" t="s">
        <v>1879</v>
      </c>
      <c r="L1549" t="s">
        <v>1880</v>
      </c>
      <c r="M1549" t="s">
        <v>255</v>
      </c>
      <c r="N1549" t="s">
        <v>256</v>
      </c>
      <c r="O1549" t="s">
        <v>257</v>
      </c>
      <c r="P1549" t="s">
        <v>178</v>
      </c>
      <c r="Q1549" t="s">
        <v>172</v>
      </c>
      <c r="S1549">
        <v>31833639</v>
      </c>
      <c r="T1549" t="s">
        <v>226</v>
      </c>
      <c r="Y1549" t="str">
        <f>"04HSEAS"</f>
        <v>04HSEAS</v>
      </c>
      <c r="Z1549" t="s">
        <v>227</v>
      </c>
      <c r="AA1549" t="s">
        <v>320</v>
      </c>
      <c r="AB1549" t="s">
        <v>321</v>
      </c>
      <c r="AC1549" t="s">
        <v>500</v>
      </c>
      <c r="AD1549" t="s">
        <v>185</v>
      </c>
      <c r="AS1549">
        <v>3.74</v>
      </c>
      <c r="AU1549" t="s">
        <v>235</v>
      </c>
      <c r="AV1549" t="s">
        <v>236</v>
      </c>
      <c r="AW1549" t="s">
        <v>210</v>
      </c>
      <c r="BJ1549" t="s">
        <v>1473</v>
      </c>
      <c r="BL1549" t="s">
        <v>474</v>
      </c>
      <c r="BM1549" t="s">
        <v>10244</v>
      </c>
      <c r="BN1549" t="s">
        <v>239</v>
      </c>
      <c r="BO1549" t="s">
        <v>10245</v>
      </c>
      <c r="BP1549" t="s">
        <v>241</v>
      </c>
      <c r="BQ1549" t="s">
        <v>195</v>
      </c>
      <c r="BS1549">
        <v>14627</v>
      </c>
      <c r="CD1549" t="s">
        <v>195</v>
      </c>
      <c r="CM1549" t="s">
        <v>10246</v>
      </c>
      <c r="CO1549" t="s">
        <v>10245</v>
      </c>
      <c r="CP1549" t="s">
        <v>1053</v>
      </c>
      <c r="CQ1549" t="s">
        <v>247</v>
      </c>
      <c r="CS1549" t="s">
        <v>10247</v>
      </c>
      <c r="CT1549" t="s">
        <v>244</v>
      </c>
      <c r="CU1549" t="s">
        <v>10248</v>
      </c>
    </row>
    <row r="1550" spans="1:151" x14ac:dyDescent="0.2">
      <c r="A1550">
        <v>33776</v>
      </c>
      <c r="B1550" t="s">
        <v>10249</v>
      </c>
      <c r="C1550" t="s">
        <v>10250</v>
      </c>
      <c r="E1550" t="s">
        <v>10251</v>
      </c>
      <c r="F1550" t="s">
        <v>171</v>
      </c>
      <c r="G1550" t="s">
        <v>172</v>
      </c>
      <c r="H1550" s="1">
        <v>36881</v>
      </c>
      <c r="I1550" t="s">
        <v>221</v>
      </c>
      <c r="K1550" t="s">
        <v>1377</v>
      </c>
      <c r="L1550" t="s">
        <v>1378</v>
      </c>
      <c r="M1550" t="s">
        <v>306</v>
      </c>
      <c r="N1550">
        <v>2020</v>
      </c>
      <c r="O1550" t="s">
        <v>1379</v>
      </c>
      <c r="P1550" t="s">
        <v>509</v>
      </c>
      <c r="Q1550" t="s">
        <v>172</v>
      </c>
      <c r="S1550">
        <v>31318778</v>
      </c>
      <c r="T1550" t="s">
        <v>1382</v>
      </c>
      <c r="U1550" t="s">
        <v>424</v>
      </c>
      <c r="Y1550" t="str">
        <f>"01AS"</f>
        <v>01AS</v>
      </c>
      <c r="Z1550" t="s">
        <v>499</v>
      </c>
      <c r="AA1550" t="s">
        <v>228</v>
      </c>
      <c r="AB1550" t="s">
        <v>229</v>
      </c>
      <c r="AC1550" t="s">
        <v>4871</v>
      </c>
      <c r="AD1550" t="s">
        <v>185</v>
      </c>
      <c r="AF1550" t="s">
        <v>426</v>
      </c>
      <c r="AG1550" t="s">
        <v>729</v>
      </c>
      <c r="AJ1550" t="s">
        <v>4356</v>
      </c>
      <c r="AK1550" t="s">
        <v>185</v>
      </c>
      <c r="AS1550">
        <v>3.79</v>
      </c>
      <c r="AT1550" t="s">
        <v>1261</v>
      </c>
      <c r="AU1550" t="s">
        <v>235</v>
      </c>
      <c r="AV1550" t="s">
        <v>236</v>
      </c>
      <c r="AW1550" t="s">
        <v>430</v>
      </c>
      <c r="BC1550" t="s">
        <v>474</v>
      </c>
      <c r="BM1550" t="s">
        <v>10252</v>
      </c>
      <c r="BN1550" t="s">
        <v>239</v>
      </c>
      <c r="BO1550" t="s">
        <v>5547</v>
      </c>
      <c r="BP1550" t="s">
        <v>241</v>
      </c>
      <c r="BQ1550" t="s">
        <v>195</v>
      </c>
      <c r="BS1550">
        <v>14627</v>
      </c>
      <c r="CD1550" t="s">
        <v>195</v>
      </c>
      <c r="CM1550" t="s">
        <v>10253</v>
      </c>
      <c r="CO1550" t="s">
        <v>5547</v>
      </c>
      <c r="CP1550" t="s">
        <v>5547</v>
      </c>
      <c r="CQ1550" t="s">
        <v>4882</v>
      </c>
      <c r="CS1550">
        <v>518000</v>
      </c>
      <c r="CT1550" t="s">
        <v>1382</v>
      </c>
      <c r="CU1550" t="s">
        <v>10254</v>
      </c>
    </row>
    <row r="1551" spans="1:151" x14ac:dyDescent="0.2">
      <c r="A1551">
        <v>33782</v>
      </c>
      <c r="B1551" t="s">
        <v>10255</v>
      </c>
      <c r="C1551" t="s">
        <v>10250</v>
      </c>
      <c r="E1551" t="s">
        <v>10256</v>
      </c>
      <c r="F1551" t="s">
        <v>171</v>
      </c>
      <c r="G1551" t="s">
        <v>172</v>
      </c>
      <c r="H1551" s="1">
        <v>36404</v>
      </c>
      <c r="I1551" t="s">
        <v>221</v>
      </c>
      <c r="K1551" t="s">
        <v>1377</v>
      </c>
      <c r="L1551" t="s">
        <v>1378</v>
      </c>
      <c r="M1551" t="s">
        <v>306</v>
      </c>
      <c r="N1551">
        <v>2020</v>
      </c>
      <c r="O1551" t="s">
        <v>1379</v>
      </c>
      <c r="P1551" t="s">
        <v>178</v>
      </c>
      <c r="Q1551" t="s">
        <v>172</v>
      </c>
      <c r="S1551">
        <v>30655324</v>
      </c>
      <c r="T1551" t="s">
        <v>1382</v>
      </c>
      <c r="U1551" t="s">
        <v>424</v>
      </c>
      <c r="Y1551" t="str">
        <f>"01AS"</f>
        <v>01AS</v>
      </c>
      <c r="Z1551" t="s">
        <v>499</v>
      </c>
      <c r="AA1551" t="s">
        <v>320</v>
      </c>
      <c r="AB1551" t="s">
        <v>321</v>
      </c>
      <c r="AC1551" t="s">
        <v>428</v>
      </c>
      <c r="AD1551" t="s">
        <v>185</v>
      </c>
      <c r="AE1551" t="s">
        <v>5521</v>
      </c>
      <c r="AS1551">
        <v>3.4</v>
      </c>
      <c r="AT1551" t="s">
        <v>1261</v>
      </c>
      <c r="AU1551" t="s">
        <v>235</v>
      </c>
      <c r="AV1551" t="s">
        <v>236</v>
      </c>
      <c r="AW1551" t="s">
        <v>430</v>
      </c>
      <c r="BA1551" t="s">
        <v>10257</v>
      </c>
      <c r="BM1551" t="s">
        <v>10258</v>
      </c>
      <c r="BN1551" t="s">
        <v>239</v>
      </c>
      <c r="BO1551" t="s">
        <v>10259</v>
      </c>
      <c r="BP1551" t="s">
        <v>241</v>
      </c>
      <c r="BQ1551" t="s">
        <v>195</v>
      </c>
      <c r="BS1551">
        <v>14627</v>
      </c>
      <c r="CA1551" t="s">
        <v>10260</v>
      </c>
      <c r="CD1551" t="s">
        <v>195</v>
      </c>
      <c r="CM1551" t="s">
        <v>10261</v>
      </c>
      <c r="CN1551" t="s">
        <v>10260</v>
      </c>
      <c r="CO1551" t="s">
        <v>10259</v>
      </c>
      <c r="CP1551" t="s">
        <v>10259</v>
      </c>
      <c r="CQ1551" t="s">
        <v>4705</v>
      </c>
      <c r="CS1551">
        <v>255000</v>
      </c>
      <c r="CT1551" t="s">
        <v>1382</v>
      </c>
      <c r="CU1551" t="s">
        <v>10262</v>
      </c>
    </row>
    <row r="1552" spans="1:151" x14ac:dyDescent="0.2">
      <c r="A1552">
        <v>30093</v>
      </c>
      <c r="B1552" t="s">
        <v>10255</v>
      </c>
      <c r="C1552" t="s">
        <v>10250</v>
      </c>
      <c r="E1552" t="s">
        <v>10256</v>
      </c>
      <c r="F1552" t="s">
        <v>171</v>
      </c>
      <c r="G1552" t="s">
        <v>172</v>
      </c>
      <c r="H1552" s="1">
        <v>36404</v>
      </c>
      <c r="I1552" t="s">
        <v>221</v>
      </c>
      <c r="K1552" t="s">
        <v>4354</v>
      </c>
      <c r="L1552" t="s">
        <v>4355</v>
      </c>
      <c r="M1552" t="s">
        <v>176</v>
      </c>
      <c r="N1552">
        <v>2020</v>
      </c>
      <c r="O1552" t="s">
        <v>978</v>
      </c>
      <c r="P1552" t="s">
        <v>979</v>
      </c>
      <c r="Q1552" t="s">
        <v>172</v>
      </c>
      <c r="S1552">
        <v>30655324</v>
      </c>
      <c r="T1552" t="s">
        <v>1382</v>
      </c>
      <c r="U1552" t="s">
        <v>424</v>
      </c>
      <c r="Y1552" t="str">
        <f>"01AS"</f>
        <v>01AS</v>
      </c>
      <c r="Z1552" t="s">
        <v>499</v>
      </c>
      <c r="AA1552" t="s">
        <v>320</v>
      </c>
      <c r="AB1552" t="s">
        <v>321</v>
      </c>
      <c r="AC1552" t="s">
        <v>428</v>
      </c>
      <c r="AD1552" t="s">
        <v>185</v>
      </c>
      <c r="AE1552" t="s">
        <v>5521</v>
      </c>
      <c r="AS1552">
        <v>3.4</v>
      </c>
      <c r="AT1552" t="s">
        <v>1261</v>
      </c>
      <c r="AU1552" t="s">
        <v>235</v>
      </c>
      <c r="AV1552" t="s">
        <v>236</v>
      </c>
      <c r="AW1552" t="s">
        <v>430</v>
      </c>
      <c r="BA1552" t="s">
        <v>10257</v>
      </c>
      <c r="BM1552" t="s">
        <v>10258</v>
      </c>
      <c r="BN1552" t="s">
        <v>239</v>
      </c>
      <c r="BO1552" t="s">
        <v>10259</v>
      </c>
      <c r="BP1552" t="s">
        <v>241</v>
      </c>
      <c r="BQ1552" t="s">
        <v>195</v>
      </c>
      <c r="BS1552">
        <v>14627</v>
      </c>
      <c r="CA1552" t="s">
        <v>10260</v>
      </c>
      <c r="CD1552" t="s">
        <v>195</v>
      </c>
      <c r="CM1552" t="s">
        <v>10261</v>
      </c>
      <c r="CN1552" t="s">
        <v>10260</v>
      </c>
      <c r="CO1552" t="s">
        <v>10259</v>
      </c>
      <c r="CP1552" t="s">
        <v>10259</v>
      </c>
      <c r="CQ1552" t="s">
        <v>4705</v>
      </c>
      <c r="CS1552">
        <v>255000</v>
      </c>
      <c r="CT1552" t="s">
        <v>1382</v>
      </c>
      <c r="CU1552" t="s">
        <v>10262</v>
      </c>
    </row>
    <row r="1553" spans="1:151" x14ac:dyDescent="0.2">
      <c r="A1553">
        <v>34546</v>
      </c>
      <c r="B1553" t="s">
        <v>10263</v>
      </c>
      <c r="C1553" t="s">
        <v>10264</v>
      </c>
      <c r="E1553" t="s">
        <v>10265</v>
      </c>
      <c r="F1553" t="s">
        <v>171</v>
      </c>
      <c r="I1553" t="s">
        <v>173</v>
      </c>
      <c r="K1553" t="s">
        <v>1377</v>
      </c>
      <c r="L1553" t="s">
        <v>1378</v>
      </c>
      <c r="M1553" t="s">
        <v>306</v>
      </c>
      <c r="N1553">
        <v>2020</v>
      </c>
      <c r="O1553" t="s">
        <v>1379</v>
      </c>
      <c r="P1553" t="s">
        <v>509</v>
      </c>
      <c r="Q1553" t="s">
        <v>185</v>
      </c>
      <c r="BC1553" t="s">
        <v>474</v>
      </c>
      <c r="BM1553" t="s">
        <v>10266</v>
      </c>
      <c r="BN1553" t="s">
        <v>10267</v>
      </c>
      <c r="BO1553" t="s">
        <v>10268</v>
      </c>
      <c r="BP1553" t="s">
        <v>5547</v>
      </c>
      <c r="BR1553" t="s">
        <v>8906</v>
      </c>
      <c r="BS1553">
        <v>518000</v>
      </c>
      <c r="BT1553" t="s">
        <v>1382</v>
      </c>
      <c r="BU1553" t="s">
        <v>10269</v>
      </c>
      <c r="BW1553" t="s">
        <v>10269</v>
      </c>
    </row>
    <row r="1554" spans="1:151" x14ac:dyDescent="0.2">
      <c r="A1554">
        <v>42119</v>
      </c>
      <c r="B1554" t="s">
        <v>4129</v>
      </c>
      <c r="C1554" t="s">
        <v>10270</v>
      </c>
      <c r="E1554" t="s">
        <v>10271</v>
      </c>
      <c r="F1554" t="s">
        <v>171</v>
      </c>
      <c r="G1554" t="str">
        <f>"0"</f>
        <v>0</v>
      </c>
      <c r="H1554" s="1">
        <v>37436</v>
      </c>
      <c r="I1554" t="s">
        <v>221</v>
      </c>
      <c r="K1554" t="s">
        <v>453</v>
      </c>
      <c r="L1554" t="s">
        <v>2757</v>
      </c>
      <c r="M1554" t="s">
        <v>205</v>
      </c>
      <c r="N1554">
        <v>2024</v>
      </c>
      <c r="O1554" t="s">
        <v>2271</v>
      </c>
      <c r="P1554" t="s">
        <v>178</v>
      </c>
      <c r="Q1554" t="s">
        <v>172</v>
      </c>
      <c r="S1554">
        <v>31752985</v>
      </c>
      <c r="T1554" t="s">
        <v>226</v>
      </c>
      <c r="Y1554" t="str">
        <f>"01AS"</f>
        <v>01AS</v>
      </c>
      <c r="Z1554" t="s">
        <v>227</v>
      </c>
      <c r="AA1554" t="s">
        <v>1572</v>
      </c>
      <c r="AB1554" t="s">
        <v>1573</v>
      </c>
      <c r="AC1554" t="s">
        <v>10272</v>
      </c>
      <c r="AD1554" t="s">
        <v>185</v>
      </c>
      <c r="AM1554" t="s">
        <v>10273</v>
      </c>
      <c r="AS1554">
        <v>2.93</v>
      </c>
      <c r="AU1554" t="s">
        <v>235</v>
      </c>
      <c r="AV1554" t="s">
        <v>236</v>
      </c>
      <c r="AW1554" t="s">
        <v>264</v>
      </c>
      <c r="BM1554" t="s">
        <v>10274</v>
      </c>
      <c r="BN1554" t="s">
        <v>239</v>
      </c>
      <c r="BO1554" t="s">
        <v>10275</v>
      </c>
      <c r="BP1554" t="s">
        <v>241</v>
      </c>
      <c r="BQ1554" t="s">
        <v>195</v>
      </c>
      <c r="BS1554">
        <v>14627</v>
      </c>
      <c r="CD1554" t="s">
        <v>195</v>
      </c>
      <c r="CM1554" t="s">
        <v>10276</v>
      </c>
      <c r="CO1554" t="s">
        <v>10275</v>
      </c>
      <c r="CP1554" t="s">
        <v>1207</v>
      </c>
      <c r="CQ1554" t="s">
        <v>1208</v>
      </c>
      <c r="CS1554">
        <v>20003</v>
      </c>
      <c r="CT1554" t="s">
        <v>244</v>
      </c>
      <c r="CU1554" t="s">
        <v>10277</v>
      </c>
    </row>
    <row r="1555" spans="1:151" x14ac:dyDescent="0.2">
      <c r="A1555">
        <v>38092</v>
      </c>
      <c r="B1555" t="s">
        <v>10278</v>
      </c>
      <c r="C1555" t="s">
        <v>10279</v>
      </c>
      <c r="E1555" t="s">
        <v>10280</v>
      </c>
      <c r="F1555" t="s">
        <v>171</v>
      </c>
      <c r="G1555" t="str">
        <f>"0"</f>
        <v>0</v>
      </c>
      <c r="H1555" s="1">
        <v>34845</v>
      </c>
      <c r="I1555" t="s">
        <v>1450</v>
      </c>
      <c r="K1555" t="s">
        <v>1829</v>
      </c>
      <c r="L1555" t="s">
        <v>1830</v>
      </c>
      <c r="M1555" t="s">
        <v>1389</v>
      </c>
      <c r="N1555">
        <v>2022</v>
      </c>
      <c r="O1555" t="s">
        <v>1831</v>
      </c>
      <c r="P1555" t="s">
        <v>178</v>
      </c>
      <c r="Q1555" t="s">
        <v>172</v>
      </c>
      <c r="S1555">
        <v>31822473</v>
      </c>
      <c r="T1555" t="s">
        <v>226</v>
      </c>
      <c r="Y1555" t="str">
        <f>"01AS"</f>
        <v>01AS</v>
      </c>
      <c r="Z1555" t="s">
        <v>470</v>
      </c>
      <c r="AA1555" t="s">
        <v>259</v>
      </c>
      <c r="AB1555" t="s">
        <v>260</v>
      </c>
      <c r="AC1555" t="s">
        <v>1832</v>
      </c>
      <c r="AD1555" t="s">
        <v>185</v>
      </c>
      <c r="AS1555" t="str">
        <f>"0"</f>
        <v>0</v>
      </c>
      <c r="AU1555" t="s">
        <v>472</v>
      </c>
      <c r="AV1555" t="s">
        <v>473</v>
      </c>
      <c r="AW1555" t="s">
        <v>264</v>
      </c>
      <c r="BO1555" t="s">
        <v>10281</v>
      </c>
      <c r="BQ1555" t="s">
        <v>195</v>
      </c>
      <c r="CD1555" t="s">
        <v>195</v>
      </c>
      <c r="CM1555" t="s">
        <v>10282</v>
      </c>
      <c r="CO1555" t="s">
        <v>10281</v>
      </c>
      <c r="CP1555" t="s">
        <v>10283</v>
      </c>
      <c r="CQ1555" t="s">
        <v>247</v>
      </c>
      <c r="CS1555">
        <v>14425</v>
      </c>
      <c r="CT1555" t="s">
        <v>244</v>
      </c>
      <c r="CU1555" t="s">
        <v>10284</v>
      </c>
    </row>
    <row r="1556" spans="1:151" x14ac:dyDescent="0.2">
      <c r="A1556">
        <v>46829</v>
      </c>
      <c r="B1556" t="s">
        <v>10285</v>
      </c>
      <c r="C1556" t="s">
        <v>2446</v>
      </c>
      <c r="D1556" t="s">
        <v>1387</v>
      </c>
      <c r="E1556" t="s">
        <v>10286</v>
      </c>
      <c r="F1556" t="s">
        <v>171</v>
      </c>
      <c r="G1556" t="str">
        <f>"0"</f>
        <v>0</v>
      </c>
      <c r="H1556" s="1">
        <v>36383</v>
      </c>
      <c r="I1556" t="s">
        <v>173</v>
      </c>
      <c r="K1556" t="s">
        <v>2085</v>
      </c>
      <c r="L1556" t="s">
        <v>10287</v>
      </c>
      <c r="M1556" t="s">
        <v>306</v>
      </c>
      <c r="N1556">
        <v>2025</v>
      </c>
      <c r="O1556" t="s">
        <v>2065</v>
      </c>
      <c r="P1556" t="s">
        <v>178</v>
      </c>
      <c r="Q1556" t="s">
        <v>172</v>
      </c>
      <c r="R1556" t="s">
        <v>510</v>
      </c>
      <c r="S1556">
        <v>31654104</v>
      </c>
      <c r="BM1556" t="s">
        <v>1391</v>
      </c>
    </row>
    <row r="1557" spans="1:151" x14ac:dyDescent="0.2">
      <c r="A1557">
        <v>10166</v>
      </c>
      <c r="B1557" t="s">
        <v>2028</v>
      </c>
      <c r="C1557" t="s">
        <v>10288</v>
      </c>
      <c r="D1557" t="s">
        <v>10289</v>
      </c>
      <c r="E1557" t="s">
        <v>10290</v>
      </c>
      <c r="F1557" t="s">
        <v>171</v>
      </c>
      <c r="G1557" t="s">
        <v>172</v>
      </c>
      <c r="H1557" s="1">
        <v>34811</v>
      </c>
      <c r="I1557" t="s">
        <v>173</v>
      </c>
      <c r="K1557" t="s">
        <v>3465</v>
      </c>
      <c r="L1557" t="s">
        <v>4957</v>
      </c>
      <c r="M1557" t="s">
        <v>176</v>
      </c>
      <c r="N1557">
        <v>2015</v>
      </c>
      <c r="O1557" t="s">
        <v>1014</v>
      </c>
      <c r="P1557" t="s">
        <v>178</v>
      </c>
      <c r="Q1557" t="s">
        <v>172</v>
      </c>
      <c r="S1557">
        <v>28191773</v>
      </c>
      <c r="T1557" t="s">
        <v>196</v>
      </c>
      <c r="W1557" t="s">
        <v>10291</v>
      </c>
      <c r="X1557">
        <v>3103740034</v>
      </c>
      <c r="Y1557" t="s">
        <v>182</v>
      </c>
      <c r="Z1557" t="s">
        <v>183</v>
      </c>
      <c r="AA1557">
        <v>2017</v>
      </c>
      <c r="AB1557">
        <v>2017</v>
      </c>
      <c r="AC1557" t="s">
        <v>208</v>
      </c>
      <c r="AD1557" t="s">
        <v>185</v>
      </c>
      <c r="AF1557" t="s">
        <v>186</v>
      </c>
      <c r="AG1557" t="s">
        <v>282</v>
      </c>
      <c r="AH1557">
        <v>2017</v>
      </c>
      <c r="AI1557">
        <v>2017</v>
      </c>
      <c r="AJ1557" t="s">
        <v>209</v>
      </c>
      <c r="AK1557" t="s">
        <v>185</v>
      </c>
      <c r="AL1557" t="s">
        <v>382</v>
      </c>
      <c r="AS1557">
        <v>3.86</v>
      </c>
      <c r="AT1557" t="s">
        <v>188</v>
      </c>
      <c r="AU1557" t="s">
        <v>189</v>
      </c>
      <c r="AV1557" t="s">
        <v>190</v>
      </c>
      <c r="AW1557" t="s">
        <v>264</v>
      </c>
      <c r="BM1557" t="s">
        <v>10292</v>
      </c>
      <c r="BN1557" t="s">
        <v>487</v>
      </c>
      <c r="BP1557" t="s">
        <v>194</v>
      </c>
      <c r="BQ1557" t="s">
        <v>195</v>
      </c>
      <c r="BS1557">
        <v>14627</v>
      </c>
      <c r="BT1557" t="s">
        <v>196</v>
      </c>
      <c r="BU1557">
        <v>3109230156</v>
      </c>
      <c r="BZ1557" t="s">
        <v>10293</v>
      </c>
      <c r="CC1557" t="s">
        <v>10294</v>
      </c>
      <c r="CD1557" t="s">
        <v>461</v>
      </c>
      <c r="CF1557">
        <v>90266</v>
      </c>
      <c r="CG1557" t="s">
        <v>196</v>
      </c>
      <c r="CH1557">
        <v>3103740034</v>
      </c>
      <c r="CM1557" t="s">
        <v>10295</v>
      </c>
      <c r="CN1557" t="s">
        <v>10296</v>
      </c>
      <c r="CP1557" t="s">
        <v>194</v>
      </c>
      <c r="CQ1557" t="s">
        <v>195</v>
      </c>
      <c r="CS1557">
        <v>14627</v>
      </c>
      <c r="CT1557" t="s">
        <v>196</v>
      </c>
      <c r="CU1557">
        <v>3109230156</v>
      </c>
      <c r="EM1557" t="s">
        <v>10293</v>
      </c>
      <c r="EP1557" t="s">
        <v>10294</v>
      </c>
      <c r="EQ1557" t="s">
        <v>461</v>
      </c>
      <c r="ES1557">
        <v>90266</v>
      </c>
      <c r="ET1557" t="s">
        <v>196</v>
      </c>
      <c r="EU1557">
        <v>3103740034</v>
      </c>
    </row>
    <row r="1558" spans="1:151" x14ac:dyDescent="0.2">
      <c r="A1558">
        <v>40670</v>
      </c>
      <c r="B1558" t="s">
        <v>1827</v>
      </c>
      <c r="C1558" t="s">
        <v>10297</v>
      </c>
      <c r="D1558" t="s">
        <v>10298</v>
      </c>
      <c r="E1558" t="s">
        <v>10299</v>
      </c>
      <c r="F1558" t="s">
        <v>171</v>
      </c>
      <c r="G1558" t="str">
        <f>"0"</f>
        <v>0</v>
      </c>
      <c r="H1558" s="1">
        <v>37585</v>
      </c>
      <c r="I1558" t="s">
        <v>221</v>
      </c>
      <c r="K1558" t="s">
        <v>515</v>
      </c>
      <c r="L1558" t="s">
        <v>516</v>
      </c>
      <c r="M1558" t="s">
        <v>176</v>
      </c>
      <c r="N1558">
        <v>2024</v>
      </c>
      <c r="O1558" t="s">
        <v>319</v>
      </c>
      <c r="P1558" t="s">
        <v>178</v>
      </c>
      <c r="Q1558" t="s">
        <v>172</v>
      </c>
      <c r="S1558">
        <v>32016833</v>
      </c>
      <c r="T1558" t="s">
        <v>7680</v>
      </c>
      <c r="U1558" t="s">
        <v>712</v>
      </c>
      <c r="Y1558" t="str">
        <f>"04HSEAS"</f>
        <v>04HSEAS</v>
      </c>
      <c r="Z1558" t="s">
        <v>227</v>
      </c>
      <c r="AA1558" t="s">
        <v>320</v>
      </c>
      <c r="AB1558" t="s">
        <v>321</v>
      </c>
      <c r="AC1558" t="s">
        <v>500</v>
      </c>
      <c r="AD1558" t="s">
        <v>185</v>
      </c>
      <c r="AS1558">
        <v>3.43</v>
      </c>
      <c r="AU1558" t="s">
        <v>235</v>
      </c>
      <c r="AV1558" t="s">
        <v>236</v>
      </c>
      <c r="AW1558" t="s">
        <v>210</v>
      </c>
      <c r="BJ1558" t="s">
        <v>474</v>
      </c>
      <c r="BM1558" t="s">
        <v>10300</v>
      </c>
      <c r="BN1558" t="s">
        <v>239</v>
      </c>
      <c r="BO1558" t="s">
        <v>10301</v>
      </c>
      <c r="BP1558" t="s">
        <v>241</v>
      </c>
      <c r="BQ1558" t="s">
        <v>195</v>
      </c>
      <c r="BS1558">
        <v>14627</v>
      </c>
      <c r="CD1558" t="s">
        <v>195</v>
      </c>
      <c r="CM1558" t="s">
        <v>10302</v>
      </c>
      <c r="CO1558" t="s">
        <v>10301</v>
      </c>
      <c r="CP1558" t="s">
        <v>4533</v>
      </c>
      <c r="CQ1558" t="s">
        <v>541</v>
      </c>
      <c r="CS1558" t="str">
        <f>"01841-1450"</f>
        <v>01841-1450</v>
      </c>
      <c r="CT1558" t="s">
        <v>244</v>
      </c>
      <c r="CU1558" t="s">
        <v>10303</v>
      </c>
    </row>
    <row r="1559" spans="1:151" x14ac:dyDescent="0.2">
      <c r="A1559">
        <v>26276</v>
      </c>
      <c r="B1559" t="s">
        <v>4102</v>
      </c>
      <c r="C1559" t="s">
        <v>10304</v>
      </c>
      <c r="D1559" t="s">
        <v>3892</v>
      </c>
      <c r="E1559" t="s">
        <v>10305</v>
      </c>
      <c r="F1559" t="s">
        <v>171</v>
      </c>
      <c r="H1559" s="1">
        <v>31985</v>
      </c>
      <c r="I1559" t="s">
        <v>173</v>
      </c>
      <c r="K1559" t="s">
        <v>1807</v>
      </c>
      <c r="L1559" t="s">
        <v>633</v>
      </c>
      <c r="M1559" t="s">
        <v>224</v>
      </c>
      <c r="N1559">
        <v>2018</v>
      </c>
      <c r="O1559" t="s">
        <v>354</v>
      </c>
      <c r="P1559" t="s">
        <v>178</v>
      </c>
      <c r="Q1559" t="s">
        <v>185</v>
      </c>
      <c r="BM1559" t="s">
        <v>10306</v>
      </c>
      <c r="BP1559" t="s">
        <v>10307</v>
      </c>
      <c r="BQ1559" t="s">
        <v>1150</v>
      </c>
      <c r="BS1559" t="str">
        <f>"08550"</f>
        <v>08550</v>
      </c>
      <c r="BT1559" t="s">
        <v>226</v>
      </c>
      <c r="BU1559" t="s">
        <v>10308</v>
      </c>
      <c r="BX1559" t="s">
        <v>10309</v>
      </c>
      <c r="BY1559" t="s">
        <v>4076</v>
      </c>
    </row>
    <row r="1560" spans="1:151" x14ac:dyDescent="0.2">
      <c r="A1560">
        <v>23325</v>
      </c>
      <c r="B1560" t="s">
        <v>10310</v>
      </c>
      <c r="C1560" t="s">
        <v>10311</v>
      </c>
      <c r="E1560" t="s">
        <v>10312</v>
      </c>
      <c r="F1560" t="s">
        <v>171</v>
      </c>
      <c r="G1560" t="s">
        <v>172</v>
      </c>
      <c r="H1560" s="1">
        <v>35318</v>
      </c>
      <c r="I1560" t="s">
        <v>221</v>
      </c>
      <c r="K1560" t="s">
        <v>1304</v>
      </c>
      <c r="L1560" t="s">
        <v>633</v>
      </c>
      <c r="M1560" t="s">
        <v>224</v>
      </c>
      <c r="N1560">
        <v>2017</v>
      </c>
      <c r="O1560" t="s">
        <v>441</v>
      </c>
      <c r="P1560" t="s">
        <v>178</v>
      </c>
      <c r="Q1560" t="s">
        <v>172</v>
      </c>
      <c r="S1560">
        <v>28679974</v>
      </c>
      <c r="T1560" t="s">
        <v>196</v>
      </c>
      <c r="W1560" t="s">
        <v>10313</v>
      </c>
      <c r="X1560">
        <v>8603052747</v>
      </c>
      <c r="Y1560" t="s">
        <v>186</v>
      </c>
      <c r="Z1560" t="s">
        <v>282</v>
      </c>
      <c r="AA1560">
        <v>2018</v>
      </c>
      <c r="AB1560">
        <v>2018</v>
      </c>
      <c r="AC1560" t="s">
        <v>1308</v>
      </c>
      <c r="AD1560" t="s">
        <v>185</v>
      </c>
      <c r="AE1560" t="s">
        <v>1109</v>
      </c>
      <c r="AS1560">
        <v>3.5</v>
      </c>
      <c r="AT1560" t="s">
        <v>188</v>
      </c>
      <c r="AU1560" t="s">
        <v>189</v>
      </c>
      <c r="AV1560" t="s">
        <v>190</v>
      </c>
      <c r="AW1560" t="s">
        <v>264</v>
      </c>
      <c r="BM1560" t="s">
        <v>10314</v>
      </c>
      <c r="BN1560" t="s">
        <v>193</v>
      </c>
      <c r="BP1560" t="s">
        <v>194</v>
      </c>
      <c r="BQ1560" t="s">
        <v>195</v>
      </c>
      <c r="BS1560">
        <v>14627</v>
      </c>
      <c r="BT1560" t="s">
        <v>196</v>
      </c>
      <c r="BU1560">
        <v>8605599862</v>
      </c>
      <c r="BZ1560" t="s">
        <v>10315</v>
      </c>
      <c r="CC1560" t="s">
        <v>4253</v>
      </c>
      <c r="CD1560" t="s">
        <v>1508</v>
      </c>
      <c r="CF1560" t="str">
        <f>"06107"</f>
        <v>06107</v>
      </c>
      <c r="CG1560" t="s">
        <v>196</v>
      </c>
      <c r="CH1560">
        <v>8605612511</v>
      </c>
      <c r="CM1560" t="s">
        <v>215</v>
      </c>
      <c r="CP1560" t="s">
        <v>194</v>
      </c>
      <c r="CQ1560" t="s">
        <v>195</v>
      </c>
      <c r="CS1560">
        <v>14611</v>
      </c>
      <c r="CT1560" t="s">
        <v>196</v>
      </c>
      <c r="CU1560">
        <v>8605599862</v>
      </c>
      <c r="DZ1560" t="s">
        <v>10316</v>
      </c>
      <c r="EC1560" t="s">
        <v>4253</v>
      </c>
      <c r="ED1560" t="s">
        <v>1508</v>
      </c>
      <c r="EF1560" t="str">
        <f>"061173038"</f>
        <v>061173038</v>
      </c>
      <c r="EG1560" t="s">
        <v>196</v>
      </c>
      <c r="EH1560">
        <v>8605612511</v>
      </c>
      <c r="EM1560" t="s">
        <v>10315</v>
      </c>
      <c r="EP1560" t="s">
        <v>4253</v>
      </c>
      <c r="EQ1560" t="s">
        <v>1508</v>
      </c>
      <c r="ES1560" t="str">
        <f>"06107"</f>
        <v>06107</v>
      </c>
      <c r="ET1560" t="s">
        <v>196</v>
      </c>
      <c r="EU1560">
        <v>8605612511</v>
      </c>
    </row>
    <row r="1561" spans="1:151" x14ac:dyDescent="0.2">
      <c r="A1561">
        <v>12604</v>
      </c>
      <c r="B1561" t="s">
        <v>1475</v>
      </c>
      <c r="C1561" t="s">
        <v>10317</v>
      </c>
      <c r="D1561" t="s">
        <v>3180</v>
      </c>
      <c r="E1561" t="s">
        <v>10318</v>
      </c>
      <c r="F1561" t="s">
        <v>171</v>
      </c>
      <c r="G1561" t="s">
        <v>172</v>
      </c>
      <c r="H1561" s="1">
        <v>34641</v>
      </c>
      <c r="I1561" t="s">
        <v>173</v>
      </c>
      <c r="K1561" t="s">
        <v>6934</v>
      </c>
      <c r="L1561" t="s">
        <v>2903</v>
      </c>
      <c r="M1561" t="s">
        <v>176</v>
      </c>
      <c r="N1561">
        <v>2016</v>
      </c>
      <c r="O1561" t="s">
        <v>634</v>
      </c>
      <c r="P1561" t="s">
        <v>178</v>
      </c>
      <c r="Q1561" t="s">
        <v>172</v>
      </c>
      <c r="S1561">
        <v>28283492</v>
      </c>
      <c r="T1561" t="s">
        <v>196</v>
      </c>
      <c r="W1561" t="s">
        <v>10319</v>
      </c>
      <c r="X1561">
        <v>3155946679</v>
      </c>
      <c r="Y1561" t="s">
        <v>186</v>
      </c>
      <c r="Z1561" t="s">
        <v>183</v>
      </c>
      <c r="AA1561">
        <v>2017</v>
      </c>
      <c r="AB1561">
        <v>2017</v>
      </c>
      <c r="AC1561" t="s">
        <v>5200</v>
      </c>
      <c r="AD1561" t="s">
        <v>185</v>
      </c>
      <c r="AS1561">
        <v>3.72</v>
      </c>
      <c r="AT1561" t="s">
        <v>188</v>
      </c>
      <c r="AU1561" t="s">
        <v>189</v>
      </c>
      <c r="AV1561" t="s">
        <v>190</v>
      </c>
      <c r="AW1561" t="s">
        <v>264</v>
      </c>
      <c r="BM1561" t="s">
        <v>10320</v>
      </c>
      <c r="BN1561" t="s">
        <v>193</v>
      </c>
      <c r="BP1561" t="s">
        <v>194</v>
      </c>
      <c r="BQ1561" t="s">
        <v>195</v>
      </c>
      <c r="BS1561">
        <v>14627</v>
      </c>
      <c r="BT1561" t="s">
        <v>196</v>
      </c>
      <c r="BU1561">
        <v>3157416130</v>
      </c>
      <c r="BZ1561" t="s">
        <v>10321</v>
      </c>
      <c r="CC1561" t="s">
        <v>10322</v>
      </c>
      <c r="CD1561" t="s">
        <v>195</v>
      </c>
      <c r="CF1561">
        <v>145909437</v>
      </c>
      <c r="CG1561" t="s">
        <v>196</v>
      </c>
      <c r="CH1561">
        <v>3157416130</v>
      </c>
      <c r="CM1561" t="s">
        <v>6260</v>
      </c>
      <c r="CN1561" t="s">
        <v>10323</v>
      </c>
      <c r="CP1561" t="s">
        <v>194</v>
      </c>
      <c r="CQ1561" t="s">
        <v>195</v>
      </c>
      <c r="CS1561">
        <v>14627</v>
      </c>
      <c r="CT1561" t="s">
        <v>196</v>
      </c>
      <c r="CU1561">
        <v>3157416130</v>
      </c>
      <c r="EM1561" t="s">
        <v>10321</v>
      </c>
      <c r="EP1561" t="s">
        <v>10322</v>
      </c>
      <c r="EQ1561" t="s">
        <v>195</v>
      </c>
      <c r="ES1561">
        <v>145909437</v>
      </c>
      <c r="ET1561" t="s">
        <v>196</v>
      </c>
      <c r="EU1561">
        <v>3157416130</v>
      </c>
    </row>
    <row r="1562" spans="1:151" x14ac:dyDescent="0.2">
      <c r="A1562">
        <v>45666</v>
      </c>
      <c r="B1562" t="s">
        <v>10324</v>
      </c>
      <c r="C1562" t="s">
        <v>10325</v>
      </c>
      <c r="D1562" t="s">
        <v>1154</v>
      </c>
      <c r="E1562" t="s">
        <v>10326</v>
      </c>
      <c r="F1562" t="s">
        <v>10327</v>
      </c>
      <c r="G1562" t="str">
        <f>"0"</f>
        <v>0</v>
      </c>
      <c r="H1562" s="1">
        <v>38197</v>
      </c>
      <c r="I1562" t="s">
        <v>221</v>
      </c>
      <c r="K1562" t="s">
        <v>2724</v>
      </c>
      <c r="L1562" t="s">
        <v>820</v>
      </c>
      <c r="M1562" t="s">
        <v>306</v>
      </c>
      <c r="N1562">
        <v>2025</v>
      </c>
      <c r="O1562" t="s">
        <v>2065</v>
      </c>
      <c r="P1562" t="s">
        <v>178</v>
      </c>
      <c r="Q1562" t="s">
        <v>172</v>
      </c>
      <c r="R1562" t="s">
        <v>510</v>
      </c>
      <c r="S1562">
        <v>32340266</v>
      </c>
      <c r="BM1562" t="s">
        <v>2247</v>
      </c>
    </row>
    <row r="1563" spans="1:151" x14ac:dyDescent="0.2">
      <c r="A1563">
        <v>33158</v>
      </c>
      <c r="B1563" t="s">
        <v>10328</v>
      </c>
      <c r="C1563" t="s">
        <v>10329</v>
      </c>
      <c r="D1563" t="s">
        <v>2576</v>
      </c>
      <c r="E1563" t="s">
        <v>10330</v>
      </c>
      <c r="F1563" t="s">
        <v>171</v>
      </c>
      <c r="G1563" t="s">
        <v>172</v>
      </c>
      <c r="H1563" s="1">
        <v>36697</v>
      </c>
      <c r="I1563" t="s">
        <v>173</v>
      </c>
      <c r="K1563" t="s">
        <v>10331</v>
      </c>
      <c r="L1563" t="s">
        <v>10332</v>
      </c>
      <c r="M1563" t="s">
        <v>224</v>
      </c>
      <c r="N1563">
        <v>2020</v>
      </c>
      <c r="O1563" t="s">
        <v>362</v>
      </c>
      <c r="P1563" t="s">
        <v>363</v>
      </c>
      <c r="Q1563" t="s">
        <v>172</v>
      </c>
      <c r="R1563" t="s">
        <v>5734</v>
      </c>
      <c r="S1563">
        <v>31397698</v>
      </c>
      <c r="T1563" t="s">
        <v>226</v>
      </c>
      <c r="Y1563" t="str">
        <f>"01AS"</f>
        <v>01AS</v>
      </c>
      <c r="Z1563" t="s">
        <v>227</v>
      </c>
      <c r="AC1563" t="s">
        <v>4851</v>
      </c>
      <c r="AS1563">
        <v>2.9</v>
      </c>
      <c r="AT1563" t="s">
        <v>429</v>
      </c>
      <c r="AW1563" t="s">
        <v>264</v>
      </c>
      <c r="BM1563" t="s">
        <v>10333</v>
      </c>
      <c r="BN1563" t="s">
        <v>239</v>
      </c>
      <c r="BO1563" t="s">
        <v>10334</v>
      </c>
      <c r="BP1563" t="s">
        <v>241</v>
      </c>
      <c r="BQ1563" t="s">
        <v>195</v>
      </c>
      <c r="BS1563">
        <v>14627</v>
      </c>
      <c r="CD1563" t="s">
        <v>195</v>
      </c>
      <c r="CM1563" t="s">
        <v>10335</v>
      </c>
      <c r="CO1563" t="s">
        <v>10334</v>
      </c>
      <c r="CP1563" t="s">
        <v>10336</v>
      </c>
      <c r="CQ1563" t="s">
        <v>541</v>
      </c>
      <c r="CS1563" t="str">
        <f>"02025-1020"</f>
        <v>02025-1020</v>
      </c>
      <c r="CT1563" t="s">
        <v>244</v>
      </c>
      <c r="CU1563" t="s">
        <v>10337</v>
      </c>
    </row>
    <row r="1564" spans="1:151" x14ac:dyDescent="0.2">
      <c r="A1564">
        <v>38282</v>
      </c>
      <c r="B1564" t="s">
        <v>7004</v>
      </c>
      <c r="C1564" t="s">
        <v>10338</v>
      </c>
      <c r="D1564" t="s">
        <v>10339</v>
      </c>
      <c r="E1564" t="s">
        <v>10340</v>
      </c>
      <c r="F1564" t="s">
        <v>171</v>
      </c>
      <c r="G1564" t="str">
        <f>"0"</f>
        <v>0</v>
      </c>
      <c r="H1564" s="1">
        <v>37883</v>
      </c>
      <c r="I1564" t="s">
        <v>173</v>
      </c>
      <c r="K1564" t="s">
        <v>222</v>
      </c>
      <c r="L1564" t="s">
        <v>223</v>
      </c>
      <c r="M1564" t="s">
        <v>224</v>
      </c>
      <c r="N1564">
        <v>2023</v>
      </c>
      <c r="O1564" t="s">
        <v>597</v>
      </c>
      <c r="P1564" t="s">
        <v>178</v>
      </c>
      <c r="Q1564" t="s">
        <v>172</v>
      </c>
      <c r="S1564">
        <v>32360790</v>
      </c>
      <c r="T1564" t="s">
        <v>10341</v>
      </c>
      <c r="U1564" t="s">
        <v>424</v>
      </c>
      <c r="Y1564" t="str">
        <f>"01AS"</f>
        <v>01AS</v>
      </c>
      <c r="Z1564" t="s">
        <v>499</v>
      </c>
      <c r="AA1564" t="s">
        <v>228</v>
      </c>
      <c r="AB1564" t="s">
        <v>229</v>
      </c>
      <c r="AC1564" t="s">
        <v>1854</v>
      </c>
      <c r="AD1564" t="s">
        <v>185</v>
      </c>
      <c r="AS1564">
        <v>4</v>
      </c>
      <c r="AU1564" t="s">
        <v>472</v>
      </c>
      <c r="AV1564" t="s">
        <v>473</v>
      </c>
      <c r="AW1564" t="s">
        <v>430</v>
      </c>
      <c r="BM1564" t="s">
        <v>10342</v>
      </c>
      <c r="BN1564" t="s">
        <v>239</v>
      </c>
      <c r="BO1564" t="s">
        <v>10343</v>
      </c>
      <c r="BP1564" t="s">
        <v>241</v>
      </c>
      <c r="BQ1564" t="s">
        <v>195</v>
      </c>
      <c r="BS1564">
        <v>14627</v>
      </c>
      <c r="BZ1564" t="s">
        <v>242</v>
      </c>
      <c r="CB1564" t="s">
        <v>243</v>
      </c>
      <c r="CD1564" t="s">
        <v>195</v>
      </c>
      <c r="CF1564">
        <v>14642</v>
      </c>
      <c r="CG1564" t="s">
        <v>244</v>
      </c>
      <c r="CM1564" t="s">
        <v>10344</v>
      </c>
      <c r="CO1564" t="s">
        <v>10343</v>
      </c>
      <c r="CP1564" t="s">
        <v>10345</v>
      </c>
      <c r="CQ1564" t="s">
        <v>10346</v>
      </c>
      <c r="CS1564">
        <v>700604</v>
      </c>
      <c r="CT1564" t="s">
        <v>10341</v>
      </c>
      <c r="CU1564" t="s">
        <v>10347</v>
      </c>
    </row>
    <row r="1565" spans="1:151" x14ac:dyDescent="0.2">
      <c r="A1565">
        <v>41815</v>
      </c>
      <c r="B1565" t="s">
        <v>10348</v>
      </c>
      <c r="C1565" t="s">
        <v>10349</v>
      </c>
      <c r="E1565" t="s">
        <v>10350</v>
      </c>
      <c r="F1565" t="s">
        <v>171</v>
      </c>
      <c r="G1565" t="str">
        <f>"0"</f>
        <v>0</v>
      </c>
      <c r="H1565" s="1">
        <v>38188</v>
      </c>
      <c r="I1565" t="s">
        <v>221</v>
      </c>
      <c r="K1565" t="s">
        <v>6656</v>
      </c>
      <c r="L1565" t="s">
        <v>1689</v>
      </c>
      <c r="M1565" t="s">
        <v>306</v>
      </c>
      <c r="N1565">
        <v>2024</v>
      </c>
      <c r="O1565" t="s">
        <v>710</v>
      </c>
      <c r="P1565" t="s">
        <v>178</v>
      </c>
      <c r="Q1565" t="s">
        <v>172</v>
      </c>
      <c r="S1565">
        <v>32017533</v>
      </c>
      <c r="T1565" t="s">
        <v>226</v>
      </c>
      <c r="Y1565" t="str">
        <f>"01AS"</f>
        <v>01AS</v>
      </c>
      <c r="Z1565" t="s">
        <v>227</v>
      </c>
      <c r="AA1565" t="s">
        <v>320</v>
      </c>
      <c r="AB1565" t="s">
        <v>321</v>
      </c>
      <c r="AC1565" t="s">
        <v>656</v>
      </c>
      <c r="AD1565" t="s">
        <v>185</v>
      </c>
      <c r="AM1565" t="s">
        <v>4152</v>
      </c>
      <c r="AS1565">
        <v>3.52</v>
      </c>
      <c r="AU1565" t="s">
        <v>235</v>
      </c>
      <c r="AV1565" t="s">
        <v>236</v>
      </c>
      <c r="AW1565" t="s">
        <v>715</v>
      </c>
      <c r="BM1565" t="s">
        <v>10351</v>
      </c>
      <c r="BN1565" t="s">
        <v>239</v>
      </c>
      <c r="BO1565" t="s">
        <v>10352</v>
      </c>
      <c r="BP1565" t="s">
        <v>241</v>
      </c>
      <c r="BQ1565" t="s">
        <v>195</v>
      </c>
      <c r="BS1565">
        <v>14627</v>
      </c>
      <c r="BZ1565" t="s">
        <v>3928</v>
      </c>
      <c r="CB1565" t="s">
        <v>475</v>
      </c>
      <c r="CD1565" t="s">
        <v>195</v>
      </c>
      <c r="CF1565">
        <v>14620</v>
      </c>
      <c r="CG1565" t="s">
        <v>244</v>
      </c>
      <c r="CM1565" t="s">
        <v>10353</v>
      </c>
      <c r="CO1565" t="s">
        <v>10352</v>
      </c>
      <c r="CP1565" t="s">
        <v>827</v>
      </c>
      <c r="CQ1565" t="s">
        <v>247</v>
      </c>
      <c r="CS1565" t="s">
        <v>10354</v>
      </c>
      <c r="CT1565" t="s">
        <v>244</v>
      </c>
      <c r="CU1565" t="s">
        <v>10355</v>
      </c>
    </row>
    <row r="1566" spans="1:151" x14ac:dyDescent="0.2">
      <c r="A1566">
        <v>24005</v>
      </c>
      <c r="B1566" t="s">
        <v>622</v>
      </c>
      <c r="C1566" t="s">
        <v>10356</v>
      </c>
      <c r="D1566" t="s">
        <v>2361</v>
      </c>
      <c r="E1566" t="s">
        <v>10357</v>
      </c>
      <c r="F1566" t="s">
        <v>171</v>
      </c>
      <c r="G1566" t="s">
        <v>172</v>
      </c>
      <c r="H1566" s="1">
        <v>35993</v>
      </c>
      <c r="I1566" t="s">
        <v>221</v>
      </c>
      <c r="K1566" t="s">
        <v>515</v>
      </c>
      <c r="L1566" t="s">
        <v>516</v>
      </c>
      <c r="M1566" t="s">
        <v>176</v>
      </c>
      <c r="N1566">
        <v>2018</v>
      </c>
      <c r="O1566" t="s">
        <v>612</v>
      </c>
      <c r="P1566" t="s">
        <v>178</v>
      </c>
      <c r="Q1566" t="s">
        <v>172</v>
      </c>
      <c r="S1566">
        <v>29858408</v>
      </c>
      <c r="T1566" t="s">
        <v>196</v>
      </c>
      <c r="W1566" t="s">
        <v>10358</v>
      </c>
      <c r="X1566">
        <v>7035015607</v>
      </c>
      <c r="Y1566" t="s">
        <v>182</v>
      </c>
      <c r="Z1566" t="s">
        <v>183</v>
      </c>
      <c r="AA1566">
        <v>2020</v>
      </c>
      <c r="AB1566">
        <v>2020</v>
      </c>
      <c r="AC1566" t="s">
        <v>752</v>
      </c>
      <c r="AD1566" t="s">
        <v>185</v>
      </c>
      <c r="AS1566">
        <v>3.52</v>
      </c>
      <c r="AT1566" t="s">
        <v>188</v>
      </c>
      <c r="AU1566" t="s">
        <v>189</v>
      </c>
      <c r="AV1566" t="s">
        <v>190</v>
      </c>
      <c r="AW1566" t="s">
        <v>264</v>
      </c>
      <c r="BM1566" t="s">
        <v>10359</v>
      </c>
      <c r="BN1566" t="s">
        <v>193</v>
      </c>
      <c r="BP1566" t="s">
        <v>194</v>
      </c>
      <c r="BQ1566" t="s">
        <v>195</v>
      </c>
      <c r="BS1566">
        <v>14627</v>
      </c>
      <c r="BT1566" t="s">
        <v>196</v>
      </c>
      <c r="BU1566">
        <v>7035011301</v>
      </c>
      <c r="BZ1566" t="s">
        <v>10360</v>
      </c>
      <c r="CC1566" t="s">
        <v>10361</v>
      </c>
      <c r="CD1566" t="s">
        <v>3451</v>
      </c>
      <c r="CF1566">
        <v>20120</v>
      </c>
      <c r="CG1566" t="s">
        <v>196</v>
      </c>
      <c r="CH1566">
        <v>7035011301</v>
      </c>
      <c r="CM1566" t="s">
        <v>10362</v>
      </c>
      <c r="CP1566" t="s">
        <v>194</v>
      </c>
      <c r="CQ1566" t="s">
        <v>195</v>
      </c>
      <c r="CS1566">
        <v>14611</v>
      </c>
      <c r="CT1566" t="s">
        <v>196</v>
      </c>
      <c r="CU1566">
        <v>7035011301</v>
      </c>
      <c r="ED1566" t="s">
        <v>3451</v>
      </c>
      <c r="EG1566" t="s">
        <v>196</v>
      </c>
      <c r="EH1566">
        <v>7035011301</v>
      </c>
      <c r="EM1566" t="s">
        <v>10360</v>
      </c>
      <c r="EP1566" t="s">
        <v>10361</v>
      </c>
      <c r="EQ1566" t="s">
        <v>3451</v>
      </c>
      <c r="ES1566">
        <v>20120</v>
      </c>
      <c r="ET1566" t="s">
        <v>196</v>
      </c>
      <c r="EU1566">
        <v>7035011301</v>
      </c>
    </row>
    <row r="1567" spans="1:151" x14ac:dyDescent="0.2">
      <c r="A1567">
        <v>26762</v>
      </c>
      <c r="B1567" t="s">
        <v>3216</v>
      </c>
      <c r="C1567" t="s">
        <v>10363</v>
      </c>
      <c r="D1567" t="s">
        <v>4369</v>
      </c>
      <c r="E1567" t="s">
        <v>10364</v>
      </c>
      <c r="F1567" t="s">
        <v>171</v>
      </c>
      <c r="G1567" t="s">
        <v>172</v>
      </c>
      <c r="H1567" s="1">
        <v>36705</v>
      </c>
      <c r="I1567" t="s">
        <v>173</v>
      </c>
      <c r="K1567" t="s">
        <v>277</v>
      </c>
      <c r="L1567" t="s">
        <v>278</v>
      </c>
      <c r="M1567" t="s">
        <v>224</v>
      </c>
      <c r="N1567">
        <v>2019</v>
      </c>
      <c r="O1567" t="s">
        <v>279</v>
      </c>
      <c r="P1567" t="s">
        <v>178</v>
      </c>
      <c r="Q1567" t="s">
        <v>172</v>
      </c>
      <c r="S1567">
        <v>31363679</v>
      </c>
      <c r="T1567" t="s">
        <v>196</v>
      </c>
      <c r="W1567" t="s">
        <v>10365</v>
      </c>
      <c r="X1567">
        <v>7168639714</v>
      </c>
      <c r="Y1567" t="s">
        <v>186</v>
      </c>
      <c r="Z1567" t="s">
        <v>282</v>
      </c>
      <c r="AA1567">
        <v>2022</v>
      </c>
      <c r="AB1567">
        <v>2022</v>
      </c>
      <c r="AC1567" t="s">
        <v>1280</v>
      </c>
      <c r="AD1567" t="s">
        <v>172</v>
      </c>
      <c r="AS1567">
        <v>3.33</v>
      </c>
      <c r="AT1567" t="s">
        <v>188</v>
      </c>
      <c r="AU1567" t="s">
        <v>189</v>
      </c>
      <c r="AV1567" t="s">
        <v>190</v>
      </c>
      <c r="AW1567" t="s">
        <v>264</v>
      </c>
      <c r="BM1567" t="s">
        <v>10366</v>
      </c>
      <c r="BN1567" t="s">
        <v>193</v>
      </c>
      <c r="BP1567" t="s">
        <v>194</v>
      </c>
      <c r="BQ1567" t="s">
        <v>195</v>
      </c>
      <c r="BS1567">
        <v>14627</v>
      </c>
      <c r="BT1567" t="s">
        <v>196</v>
      </c>
      <c r="BU1567">
        <v>7168633874</v>
      </c>
      <c r="BZ1567" t="s">
        <v>10367</v>
      </c>
      <c r="CC1567" t="s">
        <v>7941</v>
      </c>
      <c r="CD1567" t="s">
        <v>195</v>
      </c>
      <c r="CF1567">
        <v>140522203</v>
      </c>
      <c r="CG1567" t="s">
        <v>196</v>
      </c>
      <c r="CH1567">
        <v>7168633874</v>
      </c>
      <c r="CM1567" t="s">
        <v>10368</v>
      </c>
      <c r="CP1567" t="s">
        <v>194</v>
      </c>
      <c r="CQ1567" t="s">
        <v>195</v>
      </c>
      <c r="CS1567">
        <v>14627</v>
      </c>
      <c r="CT1567" t="s">
        <v>196</v>
      </c>
      <c r="CU1567">
        <v>7168633874</v>
      </c>
      <c r="DZ1567" t="s">
        <v>10369</v>
      </c>
      <c r="EC1567" t="s">
        <v>4976</v>
      </c>
      <c r="ED1567" t="s">
        <v>195</v>
      </c>
      <c r="EF1567">
        <v>14210</v>
      </c>
      <c r="EG1567" t="s">
        <v>196</v>
      </c>
      <c r="EH1567">
        <v>7168633874</v>
      </c>
      <c r="EM1567" t="s">
        <v>10367</v>
      </c>
      <c r="EP1567" t="s">
        <v>7941</v>
      </c>
      <c r="EQ1567" t="s">
        <v>195</v>
      </c>
      <c r="ES1567">
        <v>140522203</v>
      </c>
      <c r="ET1567" t="s">
        <v>196</v>
      </c>
      <c r="EU1567">
        <v>7168633874</v>
      </c>
    </row>
    <row r="1568" spans="1:151" x14ac:dyDescent="0.2">
      <c r="A1568">
        <v>19402</v>
      </c>
      <c r="B1568" t="s">
        <v>10370</v>
      </c>
      <c r="C1568" t="s">
        <v>10371</v>
      </c>
      <c r="E1568" t="s">
        <v>10372</v>
      </c>
      <c r="F1568" t="s">
        <v>171</v>
      </c>
      <c r="G1568" t="s">
        <v>172</v>
      </c>
      <c r="H1568" s="1">
        <v>34357</v>
      </c>
      <c r="I1568" t="s">
        <v>173</v>
      </c>
      <c r="K1568" t="s">
        <v>2307</v>
      </c>
      <c r="L1568" t="s">
        <v>2308</v>
      </c>
      <c r="M1568" t="s">
        <v>224</v>
      </c>
      <c r="N1568">
        <v>2016</v>
      </c>
      <c r="O1568" t="s">
        <v>410</v>
      </c>
      <c r="P1568" t="s">
        <v>178</v>
      </c>
      <c r="Q1568" t="s">
        <v>172</v>
      </c>
      <c r="R1568" t="s">
        <v>510</v>
      </c>
      <c r="S1568">
        <v>27153307</v>
      </c>
      <c r="BM1568" t="s">
        <v>10373</v>
      </c>
    </row>
    <row r="1569" spans="1:151" x14ac:dyDescent="0.2">
      <c r="A1569">
        <v>46661</v>
      </c>
      <c r="B1569" t="s">
        <v>10374</v>
      </c>
      <c r="C1569" t="s">
        <v>10375</v>
      </c>
      <c r="E1569" t="s">
        <v>10376</v>
      </c>
      <c r="F1569" t="s">
        <v>171</v>
      </c>
      <c r="G1569" t="str">
        <f>"0"</f>
        <v>0</v>
      </c>
      <c r="H1569" s="1">
        <v>38553</v>
      </c>
      <c r="I1569" t="s">
        <v>221</v>
      </c>
      <c r="K1569" t="s">
        <v>2724</v>
      </c>
      <c r="L1569" t="s">
        <v>820</v>
      </c>
      <c r="M1569" t="s">
        <v>176</v>
      </c>
      <c r="N1569">
        <v>2026</v>
      </c>
      <c r="O1569" t="s">
        <v>508</v>
      </c>
      <c r="P1569" t="s">
        <v>509</v>
      </c>
      <c r="Q1569" t="s">
        <v>172</v>
      </c>
      <c r="S1569">
        <v>32647686</v>
      </c>
      <c r="T1569" t="s">
        <v>226</v>
      </c>
      <c r="Y1569" t="str">
        <f>"01AS"</f>
        <v>01AS</v>
      </c>
      <c r="Z1569" t="s">
        <v>227</v>
      </c>
      <c r="AA1569" t="s">
        <v>228</v>
      </c>
      <c r="AB1569" t="s">
        <v>229</v>
      </c>
      <c r="AC1569" t="s">
        <v>4851</v>
      </c>
      <c r="AD1569" t="s">
        <v>172</v>
      </c>
      <c r="AS1569">
        <v>3.46</v>
      </c>
      <c r="AU1569" t="s">
        <v>472</v>
      </c>
      <c r="AV1569" t="s">
        <v>473</v>
      </c>
      <c r="AW1569" t="s">
        <v>264</v>
      </c>
      <c r="BM1569" t="s">
        <v>10377</v>
      </c>
      <c r="BN1569" t="s">
        <v>239</v>
      </c>
      <c r="BO1569" t="s">
        <v>10378</v>
      </c>
      <c r="BP1569" t="s">
        <v>241</v>
      </c>
      <c r="BQ1569" t="s">
        <v>195</v>
      </c>
      <c r="BS1569">
        <v>14627</v>
      </c>
      <c r="CD1569" t="s">
        <v>195</v>
      </c>
      <c r="CM1569" t="s">
        <v>10379</v>
      </c>
      <c r="CO1569" t="s">
        <v>10378</v>
      </c>
      <c r="CP1569" t="s">
        <v>241</v>
      </c>
      <c r="CQ1569" t="s">
        <v>247</v>
      </c>
      <c r="CS1569" t="s">
        <v>10380</v>
      </c>
      <c r="CT1569" t="s">
        <v>244</v>
      </c>
      <c r="CU1569" t="s">
        <v>10381</v>
      </c>
    </row>
    <row r="1570" spans="1:151" x14ac:dyDescent="0.2">
      <c r="A1570">
        <v>41223</v>
      </c>
      <c r="B1570" t="s">
        <v>2754</v>
      </c>
      <c r="C1570" t="s">
        <v>10382</v>
      </c>
      <c r="D1570" t="s">
        <v>915</v>
      </c>
      <c r="E1570" t="s">
        <v>10383</v>
      </c>
      <c r="F1570" t="s">
        <v>171</v>
      </c>
      <c r="G1570" t="str">
        <f>"0"</f>
        <v>0</v>
      </c>
      <c r="H1570" s="1">
        <v>35042</v>
      </c>
      <c r="I1570" t="s">
        <v>221</v>
      </c>
      <c r="K1570" t="s">
        <v>687</v>
      </c>
      <c r="L1570" t="s">
        <v>2016</v>
      </c>
      <c r="M1570" t="s">
        <v>1389</v>
      </c>
      <c r="N1570">
        <v>2023</v>
      </c>
      <c r="O1570" t="s">
        <v>2628</v>
      </c>
      <c r="P1570" t="s">
        <v>178</v>
      </c>
      <c r="Q1570" t="s">
        <v>172</v>
      </c>
      <c r="S1570">
        <v>31368414</v>
      </c>
      <c r="T1570" t="s">
        <v>226</v>
      </c>
      <c r="Y1570" t="str">
        <f>"06ESM"</f>
        <v>06ESM</v>
      </c>
      <c r="Z1570" t="s">
        <v>7203</v>
      </c>
      <c r="AA1570" t="s">
        <v>259</v>
      </c>
      <c r="AB1570" t="s">
        <v>260</v>
      </c>
      <c r="AC1570" t="s">
        <v>7204</v>
      </c>
      <c r="AD1570" t="s">
        <v>185</v>
      </c>
      <c r="AS1570" t="str">
        <f>"0"</f>
        <v>0</v>
      </c>
      <c r="AU1570" t="s">
        <v>472</v>
      </c>
      <c r="AV1570" t="s">
        <v>1777</v>
      </c>
      <c r="AW1570" t="s">
        <v>264</v>
      </c>
      <c r="BO1570" t="s">
        <v>5314</v>
      </c>
      <c r="BQ1570" t="s">
        <v>195</v>
      </c>
      <c r="CA1570" t="s">
        <v>10384</v>
      </c>
      <c r="CD1570" t="s">
        <v>195</v>
      </c>
      <c r="CM1570" t="s">
        <v>10385</v>
      </c>
      <c r="CN1570" t="s">
        <v>10384</v>
      </c>
      <c r="CO1570" t="s">
        <v>5314</v>
      </c>
      <c r="CP1570" t="s">
        <v>241</v>
      </c>
      <c r="CQ1570" t="s">
        <v>247</v>
      </c>
      <c r="CS1570">
        <v>14604</v>
      </c>
      <c r="CT1570" t="s">
        <v>244</v>
      </c>
      <c r="CU1570" t="s">
        <v>10386</v>
      </c>
    </row>
    <row r="1571" spans="1:151" x14ac:dyDescent="0.2">
      <c r="A1571">
        <v>27054</v>
      </c>
      <c r="B1571" t="s">
        <v>5290</v>
      </c>
      <c r="C1571" t="s">
        <v>10387</v>
      </c>
      <c r="D1571" t="s">
        <v>10388</v>
      </c>
      <c r="E1571" t="s">
        <v>10389</v>
      </c>
      <c r="F1571" t="s">
        <v>171</v>
      </c>
      <c r="G1571" t="s">
        <v>172</v>
      </c>
      <c r="H1571" s="1">
        <v>35347</v>
      </c>
      <c r="I1571" t="s">
        <v>221</v>
      </c>
      <c r="K1571" t="s">
        <v>867</v>
      </c>
      <c r="L1571" t="s">
        <v>868</v>
      </c>
      <c r="M1571" t="s">
        <v>224</v>
      </c>
      <c r="N1571">
        <v>2019</v>
      </c>
      <c r="O1571" t="s">
        <v>279</v>
      </c>
      <c r="P1571" t="s">
        <v>178</v>
      </c>
      <c r="Q1571" t="s">
        <v>172</v>
      </c>
      <c r="S1571">
        <v>29883202</v>
      </c>
      <c r="T1571" t="s">
        <v>10390</v>
      </c>
      <c r="U1571" t="s">
        <v>180</v>
      </c>
      <c r="V1571" s="2">
        <v>43968</v>
      </c>
      <c r="W1571" t="s">
        <v>10391</v>
      </c>
      <c r="X1571">
        <v>5204427049</v>
      </c>
      <c r="Y1571" t="s">
        <v>186</v>
      </c>
      <c r="Z1571" t="s">
        <v>183</v>
      </c>
      <c r="AA1571">
        <v>2020</v>
      </c>
      <c r="AB1571">
        <v>2020</v>
      </c>
      <c r="AC1571" t="s">
        <v>457</v>
      </c>
      <c r="AD1571" t="s">
        <v>172</v>
      </c>
      <c r="AS1571">
        <v>3.93</v>
      </c>
      <c r="AT1571" t="s">
        <v>188</v>
      </c>
      <c r="AU1571" t="s">
        <v>189</v>
      </c>
      <c r="AV1571" t="s">
        <v>190</v>
      </c>
      <c r="AW1571" t="s">
        <v>191</v>
      </c>
      <c r="BM1571" t="s">
        <v>2141</v>
      </c>
      <c r="BN1571" t="s">
        <v>10392</v>
      </c>
      <c r="BP1571" t="s">
        <v>194</v>
      </c>
      <c r="BQ1571" t="s">
        <v>195</v>
      </c>
      <c r="BS1571">
        <v>14627</v>
      </c>
      <c r="BT1571" t="s">
        <v>196</v>
      </c>
      <c r="BU1571">
        <v>5855248166</v>
      </c>
      <c r="CM1571" t="s">
        <v>10393</v>
      </c>
      <c r="CN1571" t="s">
        <v>10394</v>
      </c>
      <c r="CP1571" t="s">
        <v>194</v>
      </c>
      <c r="CQ1571" t="s">
        <v>195</v>
      </c>
      <c r="CS1571">
        <v>14627</v>
      </c>
      <c r="CT1571" t="s">
        <v>196</v>
      </c>
      <c r="CU1571">
        <v>5855248166</v>
      </c>
    </row>
    <row r="1572" spans="1:151" x14ac:dyDescent="0.2">
      <c r="A1572">
        <v>45611</v>
      </c>
      <c r="B1572" t="s">
        <v>10395</v>
      </c>
      <c r="C1572" t="s">
        <v>3856</v>
      </c>
      <c r="E1572" t="s">
        <v>10396</v>
      </c>
      <c r="F1572" t="s">
        <v>10397</v>
      </c>
      <c r="G1572" t="str">
        <f>"0"</f>
        <v>0</v>
      </c>
      <c r="H1572" s="1">
        <v>34955</v>
      </c>
      <c r="I1572" t="s">
        <v>221</v>
      </c>
      <c r="K1572" t="s">
        <v>882</v>
      </c>
      <c r="L1572" t="s">
        <v>318</v>
      </c>
      <c r="M1572" t="s">
        <v>255</v>
      </c>
      <c r="N1572" t="s">
        <v>1165</v>
      </c>
      <c r="O1572" t="s">
        <v>1214</v>
      </c>
      <c r="P1572" t="s">
        <v>178</v>
      </c>
      <c r="Q1572" t="s">
        <v>172</v>
      </c>
      <c r="S1572">
        <v>31633369</v>
      </c>
      <c r="T1572" t="s">
        <v>226</v>
      </c>
      <c r="Y1572" t="str">
        <f>"01AS"</f>
        <v>01AS</v>
      </c>
      <c r="Z1572" t="s">
        <v>470</v>
      </c>
      <c r="AA1572" t="s">
        <v>259</v>
      </c>
      <c r="AB1572" t="s">
        <v>260</v>
      </c>
      <c r="AC1572" t="s">
        <v>922</v>
      </c>
      <c r="AD1572" t="s">
        <v>185</v>
      </c>
      <c r="AS1572" t="str">
        <f>"0"</f>
        <v>0</v>
      </c>
      <c r="AU1572" t="s">
        <v>472</v>
      </c>
      <c r="AV1572" t="s">
        <v>473</v>
      </c>
      <c r="AW1572" t="s">
        <v>952</v>
      </c>
      <c r="BO1572" t="s">
        <v>10398</v>
      </c>
      <c r="BQ1572" t="s">
        <v>195</v>
      </c>
      <c r="BZ1572" t="s">
        <v>5724</v>
      </c>
      <c r="CB1572" t="s">
        <v>267</v>
      </c>
      <c r="CD1572" t="s">
        <v>195</v>
      </c>
      <c r="CF1572">
        <v>14627</v>
      </c>
      <c r="CG1572" t="s">
        <v>244</v>
      </c>
      <c r="CM1572" t="s">
        <v>10399</v>
      </c>
      <c r="CO1572" t="s">
        <v>10398</v>
      </c>
      <c r="CP1572" t="s">
        <v>241</v>
      </c>
      <c r="CQ1572" t="s">
        <v>247</v>
      </c>
      <c r="CS1572">
        <v>14611</v>
      </c>
      <c r="CT1572" t="s">
        <v>244</v>
      </c>
      <c r="CU1572" t="s">
        <v>10400</v>
      </c>
    </row>
    <row r="1573" spans="1:151" x14ac:dyDescent="0.2">
      <c r="A1573">
        <v>12944</v>
      </c>
      <c r="B1573" t="s">
        <v>10401</v>
      </c>
      <c r="C1573" t="s">
        <v>10402</v>
      </c>
      <c r="D1573" t="s">
        <v>10403</v>
      </c>
      <c r="E1573" t="s">
        <v>10404</v>
      </c>
      <c r="F1573" t="s">
        <v>171</v>
      </c>
      <c r="G1573" t="s">
        <v>172</v>
      </c>
      <c r="H1573" s="1">
        <v>34854</v>
      </c>
      <c r="I1573" t="s">
        <v>221</v>
      </c>
      <c r="K1573" t="s">
        <v>2812</v>
      </c>
      <c r="L1573" t="s">
        <v>577</v>
      </c>
      <c r="M1573" t="s">
        <v>1164</v>
      </c>
      <c r="N1573" t="s">
        <v>6120</v>
      </c>
      <c r="O1573" t="s">
        <v>6121</v>
      </c>
      <c r="P1573" t="s">
        <v>178</v>
      </c>
      <c r="Q1573" t="s">
        <v>172</v>
      </c>
      <c r="S1573">
        <v>28277514</v>
      </c>
      <c r="T1573" t="s">
        <v>196</v>
      </c>
      <c r="W1573" t="s">
        <v>10405</v>
      </c>
      <c r="X1573">
        <v>7033702364</v>
      </c>
      <c r="Y1573" t="s">
        <v>186</v>
      </c>
      <c r="Z1573" t="s">
        <v>282</v>
      </c>
      <c r="AA1573">
        <v>2017</v>
      </c>
      <c r="AB1573">
        <v>2017</v>
      </c>
      <c r="AC1573" t="s">
        <v>580</v>
      </c>
      <c r="AD1573" t="s">
        <v>185</v>
      </c>
      <c r="AS1573">
        <v>3.54</v>
      </c>
      <c r="AT1573" t="s">
        <v>188</v>
      </c>
      <c r="AU1573" t="s">
        <v>189</v>
      </c>
      <c r="AV1573" t="s">
        <v>190</v>
      </c>
      <c r="AW1573" t="s">
        <v>264</v>
      </c>
      <c r="BM1573" t="s">
        <v>10406</v>
      </c>
      <c r="BN1573" t="s">
        <v>193</v>
      </c>
      <c r="BP1573" t="s">
        <v>194</v>
      </c>
      <c r="BQ1573" t="s">
        <v>195</v>
      </c>
      <c r="BS1573">
        <v>14627</v>
      </c>
      <c r="BT1573" t="s">
        <v>196</v>
      </c>
      <c r="BU1573">
        <v>7033702364</v>
      </c>
      <c r="BZ1573" t="s">
        <v>10407</v>
      </c>
      <c r="CC1573" t="s">
        <v>3861</v>
      </c>
      <c r="CD1573" t="s">
        <v>3451</v>
      </c>
      <c r="CF1573">
        <v>22304</v>
      </c>
      <c r="CG1573" t="s">
        <v>196</v>
      </c>
      <c r="CH1573">
        <v>7033702364</v>
      </c>
      <c r="CM1573" t="s">
        <v>10408</v>
      </c>
      <c r="CP1573" t="s">
        <v>194</v>
      </c>
      <c r="CQ1573" t="s">
        <v>195</v>
      </c>
      <c r="CS1573">
        <v>14611</v>
      </c>
      <c r="CT1573" t="s">
        <v>196</v>
      </c>
      <c r="CU1573">
        <v>7033702364</v>
      </c>
      <c r="EM1573" t="s">
        <v>10407</v>
      </c>
      <c r="EP1573" t="s">
        <v>3861</v>
      </c>
      <c r="EQ1573" t="s">
        <v>3451</v>
      </c>
      <c r="ES1573">
        <v>22304</v>
      </c>
      <c r="ET1573" t="s">
        <v>196</v>
      </c>
      <c r="EU1573">
        <v>7033702364</v>
      </c>
    </row>
    <row r="1574" spans="1:151" x14ac:dyDescent="0.2">
      <c r="A1574">
        <v>19466</v>
      </c>
      <c r="B1574" t="s">
        <v>388</v>
      </c>
      <c r="C1574" t="s">
        <v>10409</v>
      </c>
      <c r="D1574" t="s">
        <v>169</v>
      </c>
      <c r="E1574" t="s">
        <v>10410</v>
      </c>
      <c r="F1574" t="s">
        <v>171</v>
      </c>
      <c r="G1574" t="s">
        <v>172</v>
      </c>
      <c r="H1574" s="1">
        <v>35553</v>
      </c>
      <c r="I1574" t="s">
        <v>173</v>
      </c>
      <c r="K1574" t="s">
        <v>3465</v>
      </c>
      <c r="L1574" t="s">
        <v>4957</v>
      </c>
      <c r="M1574" t="s">
        <v>176</v>
      </c>
      <c r="N1574">
        <v>2017</v>
      </c>
      <c r="O1574" t="s">
        <v>177</v>
      </c>
      <c r="P1574" t="s">
        <v>178</v>
      </c>
      <c r="Q1574" t="s">
        <v>172</v>
      </c>
      <c r="S1574">
        <v>29331000</v>
      </c>
      <c r="T1574" t="s">
        <v>196</v>
      </c>
      <c r="W1574" t="s">
        <v>10411</v>
      </c>
      <c r="X1574">
        <v>5704931721</v>
      </c>
      <c r="Y1574" t="s">
        <v>182</v>
      </c>
      <c r="Z1574" t="s">
        <v>183</v>
      </c>
      <c r="AA1574">
        <v>2019</v>
      </c>
      <c r="AB1574">
        <v>2019</v>
      </c>
      <c r="AC1574" t="s">
        <v>208</v>
      </c>
      <c r="AD1574" t="s">
        <v>185</v>
      </c>
      <c r="AM1574" t="s">
        <v>960</v>
      </c>
      <c r="AS1574">
        <v>3.38</v>
      </c>
      <c r="AT1574" t="s">
        <v>188</v>
      </c>
      <c r="AU1574" t="s">
        <v>189</v>
      </c>
      <c r="AV1574" t="s">
        <v>190</v>
      </c>
      <c r="AW1574" t="s">
        <v>264</v>
      </c>
      <c r="BM1574" t="s">
        <v>10412</v>
      </c>
      <c r="BN1574" t="s">
        <v>193</v>
      </c>
      <c r="BP1574" t="s">
        <v>194</v>
      </c>
      <c r="BQ1574" t="s">
        <v>195</v>
      </c>
      <c r="BS1574">
        <v>14627</v>
      </c>
      <c r="BT1574" t="s">
        <v>196</v>
      </c>
      <c r="BU1574">
        <v>5704932178</v>
      </c>
      <c r="BZ1574" t="s">
        <v>10413</v>
      </c>
      <c r="CC1574" t="s">
        <v>10414</v>
      </c>
      <c r="CD1574" t="s">
        <v>650</v>
      </c>
      <c r="CF1574">
        <v>18472</v>
      </c>
      <c r="CG1574" t="s">
        <v>196</v>
      </c>
      <c r="CH1574">
        <v>5704932178</v>
      </c>
      <c r="CM1574" t="s">
        <v>1545</v>
      </c>
      <c r="CP1574" t="s">
        <v>194</v>
      </c>
      <c r="CQ1574" t="s">
        <v>195</v>
      </c>
      <c r="CS1574">
        <v>14611</v>
      </c>
      <c r="CT1574" t="s">
        <v>196</v>
      </c>
      <c r="CU1574">
        <v>5704932178</v>
      </c>
      <c r="ED1574" t="s">
        <v>650</v>
      </c>
      <c r="EG1574" t="s">
        <v>196</v>
      </c>
      <c r="EH1574">
        <v>5704932178</v>
      </c>
      <c r="EM1574" t="s">
        <v>10413</v>
      </c>
      <c r="EP1574" t="s">
        <v>10414</v>
      </c>
      <c r="EQ1574" t="s">
        <v>650</v>
      </c>
      <c r="ES1574">
        <v>18472</v>
      </c>
      <c r="ET1574" t="s">
        <v>196</v>
      </c>
      <c r="EU1574">
        <v>5704932178</v>
      </c>
    </row>
    <row r="1575" spans="1:151" x14ac:dyDescent="0.2">
      <c r="A1575">
        <v>36682</v>
      </c>
      <c r="B1575" t="s">
        <v>3225</v>
      </c>
      <c r="C1575" t="s">
        <v>10409</v>
      </c>
      <c r="D1575" t="s">
        <v>3216</v>
      </c>
      <c r="E1575" t="s">
        <v>10415</v>
      </c>
      <c r="F1575" t="s">
        <v>171</v>
      </c>
      <c r="G1575" t="s">
        <v>172</v>
      </c>
      <c r="H1575" s="1">
        <v>36847</v>
      </c>
      <c r="I1575" t="s">
        <v>173</v>
      </c>
      <c r="K1575" t="s">
        <v>1256</v>
      </c>
      <c r="L1575" t="s">
        <v>1257</v>
      </c>
      <c r="M1575" t="s">
        <v>205</v>
      </c>
      <c r="N1575">
        <v>2022</v>
      </c>
      <c r="O1575" t="s">
        <v>1258</v>
      </c>
      <c r="P1575" t="s">
        <v>178</v>
      </c>
      <c r="Q1575" t="s">
        <v>172</v>
      </c>
      <c r="S1575">
        <v>31526067</v>
      </c>
      <c r="T1575" t="s">
        <v>226</v>
      </c>
      <c r="Y1575" t="str">
        <f>"04HSEAS"</f>
        <v>04HSEAS</v>
      </c>
      <c r="Z1575" t="s">
        <v>227</v>
      </c>
      <c r="AA1575" t="s">
        <v>320</v>
      </c>
      <c r="AB1575" t="s">
        <v>321</v>
      </c>
      <c r="AC1575" t="s">
        <v>500</v>
      </c>
      <c r="AD1575" t="s">
        <v>185</v>
      </c>
      <c r="AF1575" t="s">
        <v>426</v>
      </c>
      <c r="AG1575" t="s">
        <v>729</v>
      </c>
      <c r="AJ1575" t="s">
        <v>3017</v>
      </c>
      <c r="AK1575" t="s">
        <v>185</v>
      </c>
      <c r="AL1575" t="s">
        <v>1203</v>
      </c>
      <c r="AS1575">
        <v>3.73</v>
      </c>
      <c r="AT1575" t="s">
        <v>1261</v>
      </c>
      <c r="AU1575" t="s">
        <v>235</v>
      </c>
      <c r="AV1575" t="s">
        <v>236</v>
      </c>
      <c r="AW1575" t="s">
        <v>264</v>
      </c>
      <c r="BM1575" t="s">
        <v>10416</v>
      </c>
      <c r="BN1575" t="s">
        <v>239</v>
      </c>
      <c r="BO1575" t="s">
        <v>10417</v>
      </c>
      <c r="BP1575" t="s">
        <v>241</v>
      </c>
      <c r="BQ1575" t="s">
        <v>195</v>
      </c>
      <c r="BS1575">
        <v>14627</v>
      </c>
      <c r="CD1575" t="s">
        <v>195</v>
      </c>
      <c r="CM1575" t="s">
        <v>10418</v>
      </c>
      <c r="CO1575" t="s">
        <v>10417</v>
      </c>
      <c r="CP1575" t="s">
        <v>10419</v>
      </c>
      <c r="CQ1575" t="s">
        <v>571</v>
      </c>
      <c r="CS1575" t="s">
        <v>10420</v>
      </c>
      <c r="CT1575" t="s">
        <v>244</v>
      </c>
      <c r="CU1575" t="s">
        <v>10421</v>
      </c>
    </row>
    <row r="1576" spans="1:151" x14ac:dyDescent="0.2">
      <c r="A1576">
        <v>36849</v>
      </c>
      <c r="B1576" t="s">
        <v>9698</v>
      </c>
      <c r="C1576" t="s">
        <v>10422</v>
      </c>
      <c r="D1576" t="s">
        <v>917</v>
      </c>
      <c r="E1576" t="s">
        <v>10423</v>
      </c>
      <c r="F1576" t="s">
        <v>171</v>
      </c>
      <c r="I1576" t="s">
        <v>221</v>
      </c>
      <c r="K1576" t="s">
        <v>10424</v>
      </c>
      <c r="L1576" t="s">
        <v>1158</v>
      </c>
      <c r="M1576" t="s">
        <v>176</v>
      </c>
      <c r="N1576">
        <v>2022</v>
      </c>
      <c r="O1576" t="s">
        <v>555</v>
      </c>
      <c r="P1576" t="s">
        <v>178</v>
      </c>
      <c r="Q1576" t="s">
        <v>172</v>
      </c>
      <c r="S1576">
        <v>31524360</v>
      </c>
      <c r="T1576" t="s">
        <v>226</v>
      </c>
      <c r="Y1576" t="str">
        <f>"01AS"</f>
        <v>01AS</v>
      </c>
      <c r="Z1576" t="s">
        <v>227</v>
      </c>
      <c r="AA1576" t="s">
        <v>321</v>
      </c>
      <c r="AC1576" t="s">
        <v>1451</v>
      </c>
      <c r="AD1576" t="s">
        <v>185</v>
      </c>
      <c r="AM1576" t="s">
        <v>10425</v>
      </c>
      <c r="AS1576">
        <v>3.85</v>
      </c>
      <c r="AU1576" t="s">
        <v>235</v>
      </c>
      <c r="AV1576" t="s">
        <v>236</v>
      </c>
      <c r="AW1576" t="s">
        <v>264</v>
      </c>
      <c r="BF1576" t="s">
        <v>474</v>
      </c>
      <c r="BM1576" t="s">
        <v>10426</v>
      </c>
      <c r="BN1576" t="s">
        <v>239</v>
      </c>
      <c r="BO1576" t="s">
        <v>10427</v>
      </c>
      <c r="BP1576" t="s">
        <v>241</v>
      </c>
      <c r="BQ1576" t="s">
        <v>195</v>
      </c>
      <c r="BS1576">
        <v>14627</v>
      </c>
      <c r="CD1576" t="s">
        <v>195</v>
      </c>
      <c r="CM1576" t="s">
        <v>10428</v>
      </c>
      <c r="CO1576" t="s">
        <v>10427</v>
      </c>
      <c r="CP1576" t="s">
        <v>10429</v>
      </c>
      <c r="CQ1576" t="s">
        <v>541</v>
      </c>
      <c r="CS1576" t="s">
        <v>10430</v>
      </c>
      <c r="CT1576" t="s">
        <v>244</v>
      </c>
      <c r="CU1576" t="s">
        <v>10431</v>
      </c>
    </row>
    <row r="1577" spans="1:151" x14ac:dyDescent="0.2">
      <c r="A1577">
        <v>45591</v>
      </c>
      <c r="B1577" t="s">
        <v>2046</v>
      </c>
      <c r="C1577" t="s">
        <v>10422</v>
      </c>
      <c r="E1577" t="s">
        <v>10432</v>
      </c>
      <c r="F1577" t="s">
        <v>171</v>
      </c>
      <c r="G1577" t="str">
        <f>"0"</f>
        <v>0</v>
      </c>
      <c r="H1577" s="1">
        <v>37943</v>
      </c>
      <c r="I1577" t="s">
        <v>173</v>
      </c>
      <c r="K1577" t="s">
        <v>8799</v>
      </c>
      <c r="L1577" t="s">
        <v>1047</v>
      </c>
      <c r="M1577" t="s">
        <v>255</v>
      </c>
      <c r="N1577" t="s">
        <v>1165</v>
      </c>
      <c r="O1577" t="s">
        <v>1214</v>
      </c>
      <c r="P1577" t="s">
        <v>178</v>
      </c>
      <c r="Q1577" t="s">
        <v>172</v>
      </c>
      <c r="S1577">
        <v>32080049</v>
      </c>
      <c r="T1577" t="s">
        <v>226</v>
      </c>
      <c r="Y1577" t="str">
        <f>"01AS"</f>
        <v>01AS</v>
      </c>
      <c r="Z1577" t="s">
        <v>227</v>
      </c>
      <c r="AA1577" t="s">
        <v>320</v>
      </c>
      <c r="AB1577" t="s">
        <v>321</v>
      </c>
      <c r="AC1577" t="s">
        <v>2381</v>
      </c>
      <c r="AD1577" t="s">
        <v>185</v>
      </c>
      <c r="AS1577">
        <v>2.5499999999999998</v>
      </c>
      <c r="AU1577" t="s">
        <v>2925</v>
      </c>
      <c r="AV1577" t="s">
        <v>823</v>
      </c>
      <c r="AW1577" t="s">
        <v>294</v>
      </c>
      <c r="BO1577" t="s">
        <v>10433</v>
      </c>
      <c r="BQ1577" t="s">
        <v>195</v>
      </c>
      <c r="CD1577" t="s">
        <v>195</v>
      </c>
      <c r="CM1577" t="s">
        <v>10434</v>
      </c>
      <c r="CO1577" t="s">
        <v>10433</v>
      </c>
      <c r="CP1577" t="s">
        <v>10435</v>
      </c>
      <c r="CQ1577" t="s">
        <v>661</v>
      </c>
      <c r="CS1577" t="s">
        <v>10436</v>
      </c>
      <c r="CT1577" t="s">
        <v>244</v>
      </c>
      <c r="CU1577" t="s">
        <v>10437</v>
      </c>
    </row>
    <row r="1578" spans="1:151" x14ac:dyDescent="0.2">
      <c r="A1578">
        <v>24829</v>
      </c>
      <c r="B1578" t="s">
        <v>4644</v>
      </c>
      <c r="C1578" t="s">
        <v>10438</v>
      </c>
      <c r="D1578" t="s">
        <v>654</v>
      </c>
      <c r="E1578" t="s">
        <v>10439</v>
      </c>
      <c r="F1578" t="s">
        <v>171</v>
      </c>
      <c r="G1578" t="s">
        <v>172</v>
      </c>
      <c r="H1578" s="1">
        <v>35907</v>
      </c>
      <c r="I1578" t="s">
        <v>221</v>
      </c>
      <c r="K1578" t="s">
        <v>2902</v>
      </c>
      <c r="L1578" t="s">
        <v>2903</v>
      </c>
      <c r="M1578" t="s">
        <v>224</v>
      </c>
      <c r="N1578">
        <v>2018</v>
      </c>
      <c r="O1578" t="s">
        <v>354</v>
      </c>
      <c r="P1578" t="s">
        <v>178</v>
      </c>
      <c r="Q1578" t="s">
        <v>172</v>
      </c>
      <c r="S1578">
        <v>29953882</v>
      </c>
      <c r="T1578" t="s">
        <v>196</v>
      </c>
      <c r="W1578" t="s">
        <v>10440</v>
      </c>
      <c r="X1578">
        <v>6123825562</v>
      </c>
      <c r="Y1578" t="s">
        <v>186</v>
      </c>
      <c r="Z1578" t="s">
        <v>282</v>
      </c>
      <c r="AA1578">
        <v>2020</v>
      </c>
      <c r="AB1578">
        <v>2020</v>
      </c>
      <c r="AC1578" t="s">
        <v>1307</v>
      </c>
      <c r="AD1578" t="s">
        <v>185</v>
      </c>
      <c r="AE1578" t="s">
        <v>413</v>
      </c>
      <c r="AS1578">
        <v>3.17</v>
      </c>
      <c r="AT1578" t="s">
        <v>188</v>
      </c>
      <c r="AU1578" t="s">
        <v>189</v>
      </c>
      <c r="AV1578" t="s">
        <v>190</v>
      </c>
      <c r="AW1578" t="s">
        <v>264</v>
      </c>
      <c r="BM1578" t="s">
        <v>10441</v>
      </c>
      <c r="BN1578" t="s">
        <v>193</v>
      </c>
      <c r="BP1578" t="s">
        <v>194</v>
      </c>
      <c r="BQ1578" t="s">
        <v>195</v>
      </c>
      <c r="BS1578">
        <v>14627</v>
      </c>
      <c r="BT1578" t="s">
        <v>196</v>
      </c>
      <c r="BU1578">
        <v>7633817385</v>
      </c>
      <c r="BZ1578" t="s">
        <v>10442</v>
      </c>
      <c r="CC1578" t="s">
        <v>10443</v>
      </c>
      <c r="CD1578" t="s">
        <v>3699</v>
      </c>
      <c r="CF1578">
        <v>55303</v>
      </c>
      <c r="CG1578" t="s">
        <v>196</v>
      </c>
      <c r="CH1578">
        <v>6123825563</v>
      </c>
      <c r="CM1578" t="s">
        <v>4212</v>
      </c>
      <c r="CP1578" t="s">
        <v>194</v>
      </c>
      <c r="CQ1578" t="s">
        <v>195</v>
      </c>
      <c r="CS1578">
        <v>14627</v>
      </c>
      <c r="CT1578" t="s">
        <v>196</v>
      </c>
      <c r="CU1578">
        <v>7633817385</v>
      </c>
      <c r="ED1578" t="s">
        <v>3699</v>
      </c>
      <c r="EG1578" t="s">
        <v>196</v>
      </c>
      <c r="EH1578">
        <v>6123825563</v>
      </c>
      <c r="EM1578" t="s">
        <v>10442</v>
      </c>
      <c r="EP1578" t="s">
        <v>10443</v>
      </c>
      <c r="EQ1578" t="s">
        <v>3699</v>
      </c>
      <c r="ES1578">
        <v>55303</v>
      </c>
      <c r="ET1578" t="s">
        <v>196</v>
      </c>
      <c r="EU1578">
        <v>6123825563</v>
      </c>
    </row>
    <row r="1579" spans="1:151" x14ac:dyDescent="0.2">
      <c r="A1579">
        <v>45228</v>
      </c>
      <c r="B1579" t="s">
        <v>10444</v>
      </c>
      <c r="C1579" t="s">
        <v>10445</v>
      </c>
      <c r="D1579" t="s">
        <v>10446</v>
      </c>
      <c r="E1579" t="s">
        <v>10447</v>
      </c>
      <c r="F1579" t="s">
        <v>7212</v>
      </c>
      <c r="G1579" t="str">
        <f>"0"</f>
        <v>0</v>
      </c>
      <c r="H1579" s="1">
        <v>38257</v>
      </c>
      <c r="I1579" t="s">
        <v>173</v>
      </c>
      <c r="K1579" t="s">
        <v>304</v>
      </c>
      <c r="L1579" t="s">
        <v>305</v>
      </c>
      <c r="M1579" t="s">
        <v>176</v>
      </c>
      <c r="N1579">
        <v>2025</v>
      </c>
      <c r="O1579" t="s">
        <v>677</v>
      </c>
      <c r="P1579" t="s">
        <v>178</v>
      </c>
      <c r="Q1579" t="s">
        <v>172</v>
      </c>
      <c r="S1579">
        <v>32338829</v>
      </c>
      <c r="T1579" t="s">
        <v>226</v>
      </c>
      <c r="Y1579" t="str">
        <f>"01AS"</f>
        <v>01AS</v>
      </c>
      <c r="Z1579" t="s">
        <v>227</v>
      </c>
      <c r="AA1579" t="s">
        <v>320</v>
      </c>
      <c r="AB1579" t="s">
        <v>321</v>
      </c>
      <c r="AC1579" t="s">
        <v>2285</v>
      </c>
      <c r="AD1579" t="s">
        <v>185</v>
      </c>
      <c r="AS1579">
        <v>3.05</v>
      </c>
      <c r="AU1579" t="s">
        <v>472</v>
      </c>
      <c r="AV1579" t="s">
        <v>473</v>
      </c>
      <c r="AW1579" t="s">
        <v>264</v>
      </c>
      <c r="BM1579" t="s">
        <v>10448</v>
      </c>
      <c r="BN1579" t="s">
        <v>239</v>
      </c>
      <c r="BO1579" t="s">
        <v>10449</v>
      </c>
      <c r="BP1579" t="s">
        <v>241</v>
      </c>
      <c r="BQ1579" t="s">
        <v>195</v>
      </c>
      <c r="BS1579">
        <v>14627</v>
      </c>
      <c r="CD1579" t="s">
        <v>195</v>
      </c>
      <c r="CM1579" t="s">
        <v>10450</v>
      </c>
      <c r="CO1579" t="s">
        <v>10449</v>
      </c>
      <c r="CP1579" t="s">
        <v>10451</v>
      </c>
      <c r="CQ1579" t="s">
        <v>247</v>
      </c>
      <c r="CS1579" t="str">
        <f>"07726-9509"</f>
        <v>07726-9509</v>
      </c>
      <c r="CT1579" t="s">
        <v>244</v>
      </c>
      <c r="CU1579" t="s">
        <v>10452</v>
      </c>
    </row>
    <row r="1580" spans="1:151" x14ac:dyDescent="0.2">
      <c r="A1580">
        <v>28149</v>
      </c>
      <c r="B1580" t="s">
        <v>1404</v>
      </c>
      <c r="C1580" t="s">
        <v>10453</v>
      </c>
      <c r="D1580" t="s">
        <v>622</v>
      </c>
      <c r="E1580" t="s">
        <v>10454</v>
      </c>
      <c r="F1580" t="s">
        <v>171</v>
      </c>
      <c r="G1580" t="s">
        <v>172</v>
      </c>
      <c r="H1580" s="1">
        <v>36647</v>
      </c>
      <c r="I1580" t="s">
        <v>221</v>
      </c>
      <c r="K1580" t="s">
        <v>1688</v>
      </c>
      <c r="L1580" t="s">
        <v>1689</v>
      </c>
      <c r="M1580" t="s">
        <v>224</v>
      </c>
      <c r="N1580">
        <v>2019</v>
      </c>
      <c r="O1580" t="s">
        <v>279</v>
      </c>
      <c r="P1580" t="s">
        <v>178</v>
      </c>
      <c r="Q1580" t="s">
        <v>172</v>
      </c>
      <c r="S1580">
        <v>31321624</v>
      </c>
      <c r="T1580" t="s">
        <v>196</v>
      </c>
      <c r="W1580" t="s">
        <v>10455</v>
      </c>
      <c r="X1580">
        <v>7138344073</v>
      </c>
      <c r="Y1580" t="s">
        <v>186</v>
      </c>
      <c r="Z1580" t="s">
        <v>183</v>
      </c>
      <c r="AA1580">
        <v>2022</v>
      </c>
      <c r="AB1580">
        <v>2022</v>
      </c>
      <c r="AC1580" t="s">
        <v>208</v>
      </c>
      <c r="AD1580" t="s">
        <v>172</v>
      </c>
      <c r="AS1580">
        <v>2.9</v>
      </c>
      <c r="AT1580" t="s">
        <v>188</v>
      </c>
      <c r="AU1580" t="s">
        <v>189</v>
      </c>
      <c r="AV1580" t="s">
        <v>190</v>
      </c>
      <c r="AW1580" t="s">
        <v>264</v>
      </c>
      <c r="BA1580" t="s">
        <v>10456</v>
      </c>
      <c r="BM1580" t="s">
        <v>10457</v>
      </c>
      <c r="BN1580" t="s">
        <v>193</v>
      </c>
      <c r="BP1580" t="s">
        <v>194</v>
      </c>
      <c r="BQ1580" t="s">
        <v>195</v>
      </c>
      <c r="BS1580">
        <v>14627</v>
      </c>
      <c r="BT1580" t="s">
        <v>196</v>
      </c>
      <c r="BU1580">
        <v>2819088403</v>
      </c>
      <c r="BZ1580" t="s">
        <v>10458</v>
      </c>
      <c r="CC1580" t="s">
        <v>2430</v>
      </c>
      <c r="CD1580" t="s">
        <v>344</v>
      </c>
      <c r="CF1580">
        <v>770052224</v>
      </c>
      <c r="CG1580" t="s">
        <v>196</v>
      </c>
      <c r="CH1580">
        <v>2819088403</v>
      </c>
      <c r="CM1580" t="s">
        <v>10459</v>
      </c>
      <c r="CP1580" t="s">
        <v>194</v>
      </c>
      <c r="CQ1580" t="s">
        <v>195</v>
      </c>
      <c r="CS1580">
        <v>14627</v>
      </c>
      <c r="CT1580" t="s">
        <v>196</v>
      </c>
      <c r="CU1580">
        <v>2819088493</v>
      </c>
      <c r="DZ1580" t="s">
        <v>10460</v>
      </c>
      <c r="EC1580" t="s">
        <v>2430</v>
      </c>
      <c r="ED1580" t="s">
        <v>344</v>
      </c>
      <c r="EF1580">
        <v>77098</v>
      </c>
      <c r="EG1580" t="s">
        <v>196</v>
      </c>
      <c r="EM1580" t="s">
        <v>10460</v>
      </c>
      <c r="EP1580" t="s">
        <v>2430</v>
      </c>
      <c r="EQ1580" t="s">
        <v>344</v>
      </c>
      <c r="ES1580">
        <v>77098</v>
      </c>
      <c r="ET1580" t="s">
        <v>196</v>
      </c>
    </row>
    <row r="1581" spans="1:151" x14ac:dyDescent="0.2">
      <c r="A1581">
        <v>12759</v>
      </c>
      <c r="B1581" t="s">
        <v>3641</v>
      </c>
      <c r="C1581" t="s">
        <v>10461</v>
      </c>
      <c r="D1581" t="s">
        <v>1580</v>
      </c>
      <c r="E1581" t="s">
        <v>10462</v>
      </c>
      <c r="F1581" t="s">
        <v>171</v>
      </c>
      <c r="G1581" t="s">
        <v>172</v>
      </c>
      <c r="H1581" s="1">
        <v>34754</v>
      </c>
      <c r="I1581" t="s">
        <v>221</v>
      </c>
      <c r="K1581" t="s">
        <v>174</v>
      </c>
      <c r="L1581" t="s">
        <v>175</v>
      </c>
      <c r="M1581" t="s">
        <v>306</v>
      </c>
      <c r="N1581">
        <v>2015</v>
      </c>
      <c r="O1581" t="s">
        <v>517</v>
      </c>
      <c r="P1581" t="s">
        <v>178</v>
      </c>
      <c r="Q1581" t="s">
        <v>172</v>
      </c>
      <c r="S1581">
        <v>28177609</v>
      </c>
      <c r="T1581" t="s">
        <v>196</v>
      </c>
      <c r="W1581" t="s">
        <v>10463</v>
      </c>
      <c r="X1581">
        <v>3025845470</v>
      </c>
      <c r="Y1581" t="s">
        <v>182</v>
      </c>
      <c r="Z1581" t="s">
        <v>183</v>
      </c>
      <c r="AA1581">
        <v>2017</v>
      </c>
      <c r="AB1581">
        <v>2017</v>
      </c>
      <c r="AC1581" t="s">
        <v>4374</v>
      </c>
      <c r="AD1581" t="s">
        <v>185</v>
      </c>
      <c r="AS1581">
        <v>3.88</v>
      </c>
      <c r="AT1581" t="s">
        <v>188</v>
      </c>
      <c r="AU1581" t="s">
        <v>189</v>
      </c>
      <c r="AV1581" t="s">
        <v>190</v>
      </c>
      <c r="AW1581" t="s">
        <v>264</v>
      </c>
      <c r="BM1581" t="s">
        <v>10464</v>
      </c>
      <c r="BN1581" t="s">
        <v>193</v>
      </c>
      <c r="BP1581" t="s">
        <v>194</v>
      </c>
      <c r="BQ1581" t="s">
        <v>195</v>
      </c>
      <c r="BS1581">
        <v>14627</v>
      </c>
      <c r="BT1581" t="s">
        <v>196</v>
      </c>
      <c r="BU1581">
        <v>3028245367</v>
      </c>
      <c r="BZ1581" t="s">
        <v>10465</v>
      </c>
      <c r="CC1581" t="s">
        <v>10466</v>
      </c>
      <c r="CD1581" t="s">
        <v>1414</v>
      </c>
      <c r="CF1581">
        <v>45241</v>
      </c>
      <c r="CG1581" t="s">
        <v>196</v>
      </c>
      <c r="CH1581">
        <v>3028245367</v>
      </c>
      <c r="CM1581" t="s">
        <v>10467</v>
      </c>
      <c r="CP1581" t="s">
        <v>194</v>
      </c>
      <c r="CQ1581" t="s">
        <v>195</v>
      </c>
      <c r="CS1581">
        <v>14627</v>
      </c>
      <c r="CT1581" t="s">
        <v>196</v>
      </c>
      <c r="CU1581">
        <v>3028245367</v>
      </c>
      <c r="ED1581" t="s">
        <v>1414</v>
      </c>
      <c r="EG1581" t="s">
        <v>196</v>
      </c>
      <c r="EH1581">
        <v>3028245367</v>
      </c>
      <c r="EM1581" t="s">
        <v>10465</v>
      </c>
      <c r="EP1581" t="s">
        <v>10466</v>
      </c>
      <c r="EQ1581" t="s">
        <v>1414</v>
      </c>
      <c r="ES1581">
        <v>45241</v>
      </c>
      <c r="ET1581" t="s">
        <v>196</v>
      </c>
      <c r="EU1581">
        <v>3028245367</v>
      </c>
    </row>
    <row r="1582" spans="1:151" x14ac:dyDescent="0.2">
      <c r="A1582">
        <v>23573</v>
      </c>
      <c r="B1582" t="s">
        <v>10468</v>
      </c>
      <c r="C1582" t="s">
        <v>10469</v>
      </c>
      <c r="D1582" t="s">
        <v>1394</v>
      </c>
      <c r="E1582" t="s">
        <v>10470</v>
      </c>
      <c r="F1582" t="s">
        <v>171</v>
      </c>
      <c r="G1582" t="s">
        <v>172</v>
      </c>
      <c r="H1582" s="1">
        <v>35517</v>
      </c>
      <c r="I1582" t="s">
        <v>221</v>
      </c>
      <c r="K1582" t="s">
        <v>853</v>
      </c>
      <c r="L1582" t="s">
        <v>854</v>
      </c>
      <c r="M1582" t="s">
        <v>176</v>
      </c>
      <c r="N1582">
        <v>2018</v>
      </c>
      <c r="O1582" t="s">
        <v>612</v>
      </c>
      <c r="P1582" t="s">
        <v>178</v>
      </c>
      <c r="Q1582" t="s">
        <v>172</v>
      </c>
      <c r="S1582">
        <v>29326877</v>
      </c>
      <c r="T1582" t="s">
        <v>196</v>
      </c>
      <c r="W1582" t="s">
        <v>10471</v>
      </c>
      <c r="X1582">
        <v>5165516011</v>
      </c>
      <c r="Y1582" t="s">
        <v>186</v>
      </c>
      <c r="Z1582" t="s">
        <v>282</v>
      </c>
      <c r="AA1582">
        <v>2019</v>
      </c>
      <c r="AB1582">
        <v>2019</v>
      </c>
      <c r="AC1582" t="s">
        <v>992</v>
      </c>
      <c r="AD1582" t="s">
        <v>185</v>
      </c>
      <c r="AE1582" t="s">
        <v>187</v>
      </c>
      <c r="AM1582" t="s">
        <v>5407</v>
      </c>
      <c r="AS1582">
        <v>3.73</v>
      </c>
      <c r="AT1582" t="s">
        <v>188</v>
      </c>
      <c r="AU1582" t="s">
        <v>189</v>
      </c>
      <c r="AV1582" t="s">
        <v>190</v>
      </c>
      <c r="AW1582" t="s">
        <v>210</v>
      </c>
      <c r="AX1582" t="s">
        <v>10422</v>
      </c>
      <c r="BM1582" t="s">
        <v>10472</v>
      </c>
      <c r="BN1582" t="s">
        <v>193</v>
      </c>
      <c r="BP1582" t="s">
        <v>194</v>
      </c>
      <c r="BQ1582" t="s">
        <v>195</v>
      </c>
      <c r="BS1582">
        <v>14627</v>
      </c>
      <c r="BT1582" t="s">
        <v>196</v>
      </c>
      <c r="BU1582">
        <v>6319012521</v>
      </c>
      <c r="BZ1582" t="s">
        <v>10473</v>
      </c>
      <c r="CC1582" t="s">
        <v>10474</v>
      </c>
      <c r="CD1582" t="s">
        <v>195</v>
      </c>
      <c r="CF1582">
        <v>11795</v>
      </c>
      <c r="CG1582" t="s">
        <v>196</v>
      </c>
      <c r="CH1582" t="s">
        <v>10475</v>
      </c>
      <c r="CM1582" t="s">
        <v>10476</v>
      </c>
      <c r="CP1582" t="s">
        <v>194</v>
      </c>
      <c r="CQ1582" t="s">
        <v>195</v>
      </c>
      <c r="CS1582">
        <v>14627</v>
      </c>
      <c r="CT1582" t="s">
        <v>196</v>
      </c>
      <c r="CU1582">
        <v>6319012521</v>
      </c>
      <c r="ED1582" t="s">
        <v>195</v>
      </c>
      <c r="EG1582" t="s">
        <v>196</v>
      </c>
      <c r="EH1582" t="s">
        <v>10475</v>
      </c>
      <c r="EM1582" t="s">
        <v>10473</v>
      </c>
      <c r="EP1582" t="s">
        <v>10474</v>
      </c>
      <c r="EQ1582" t="s">
        <v>195</v>
      </c>
      <c r="ES1582">
        <v>11795</v>
      </c>
      <c r="ET1582" t="s">
        <v>196</v>
      </c>
      <c r="EU1582" t="s">
        <v>10475</v>
      </c>
    </row>
    <row r="1583" spans="1:151" x14ac:dyDescent="0.2">
      <c r="A1583">
        <v>26650</v>
      </c>
      <c r="B1583" t="s">
        <v>4611</v>
      </c>
      <c r="C1583" t="s">
        <v>10477</v>
      </c>
      <c r="E1583" t="s">
        <v>10478</v>
      </c>
      <c r="F1583" t="s">
        <v>171</v>
      </c>
      <c r="G1583" t="s">
        <v>172</v>
      </c>
      <c r="H1583" s="1">
        <v>35398</v>
      </c>
      <c r="I1583" t="s">
        <v>221</v>
      </c>
      <c r="K1583" t="s">
        <v>8700</v>
      </c>
      <c r="L1583" t="s">
        <v>8701</v>
      </c>
      <c r="M1583" t="s">
        <v>176</v>
      </c>
      <c r="N1583">
        <v>2019</v>
      </c>
      <c r="O1583" t="s">
        <v>482</v>
      </c>
      <c r="P1583" t="s">
        <v>178</v>
      </c>
      <c r="Q1583" t="s">
        <v>172</v>
      </c>
      <c r="S1583">
        <v>30152779</v>
      </c>
      <c r="T1583" t="s">
        <v>196</v>
      </c>
      <c r="W1583" t="s">
        <v>10479</v>
      </c>
      <c r="X1583">
        <v>7163167457</v>
      </c>
      <c r="Y1583" t="s">
        <v>186</v>
      </c>
      <c r="Z1583" t="s">
        <v>183</v>
      </c>
      <c r="AA1583">
        <v>2019</v>
      </c>
      <c r="AB1583">
        <v>2019</v>
      </c>
      <c r="AC1583" t="s">
        <v>293</v>
      </c>
      <c r="AD1583" t="s">
        <v>172</v>
      </c>
      <c r="AS1583">
        <v>2.67</v>
      </c>
      <c r="AT1583" t="s">
        <v>188</v>
      </c>
      <c r="AU1583" t="s">
        <v>189</v>
      </c>
      <c r="AV1583" t="s">
        <v>190</v>
      </c>
      <c r="AW1583" t="s">
        <v>237</v>
      </c>
      <c r="BM1583" t="s">
        <v>10480</v>
      </c>
      <c r="BN1583" t="s">
        <v>193</v>
      </c>
      <c r="BP1583" t="s">
        <v>194</v>
      </c>
      <c r="BQ1583" t="s">
        <v>195</v>
      </c>
      <c r="BS1583">
        <v>14627</v>
      </c>
      <c r="BT1583" t="s">
        <v>196</v>
      </c>
      <c r="BU1583">
        <v>7162478538</v>
      </c>
      <c r="BZ1583" t="s">
        <v>10481</v>
      </c>
      <c r="CC1583" t="s">
        <v>4976</v>
      </c>
      <c r="CD1583" t="s">
        <v>195</v>
      </c>
      <c r="CF1583">
        <v>14223</v>
      </c>
      <c r="CG1583" t="s">
        <v>196</v>
      </c>
      <c r="CH1583">
        <v>7162478538</v>
      </c>
      <c r="CM1583" t="s">
        <v>10482</v>
      </c>
      <c r="CP1583" t="s">
        <v>194</v>
      </c>
      <c r="CQ1583" t="s">
        <v>195</v>
      </c>
      <c r="CS1583">
        <v>14611</v>
      </c>
      <c r="CT1583" t="s">
        <v>196</v>
      </c>
      <c r="CU1583">
        <v>7162478538</v>
      </c>
      <c r="ED1583" t="s">
        <v>195</v>
      </c>
      <c r="EG1583" t="s">
        <v>196</v>
      </c>
      <c r="EH1583">
        <v>7162478538</v>
      </c>
      <c r="EM1583" t="s">
        <v>10481</v>
      </c>
      <c r="EP1583" t="s">
        <v>4976</v>
      </c>
      <c r="EQ1583" t="s">
        <v>195</v>
      </c>
      <c r="ES1583">
        <v>14223</v>
      </c>
      <c r="ET1583" t="s">
        <v>196</v>
      </c>
      <c r="EU1583">
        <v>7162478538</v>
      </c>
    </row>
    <row r="1584" spans="1:151" x14ac:dyDescent="0.2">
      <c r="A1584">
        <v>45056</v>
      </c>
      <c r="B1584" t="s">
        <v>10483</v>
      </c>
      <c r="C1584" t="s">
        <v>10484</v>
      </c>
      <c r="D1584" t="s">
        <v>6820</v>
      </c>
      <c r="E1584" t="s">
        <v>10485</v>
      </c>
      <c r="F1584" t="s">
        <v>3256</v>
      </c>
      <c r="G1584" t="str">
        <f>"0"</f>
        <v>0</v>
      </c>
      <c r="H1584" s="1">
        <v>37554</v>
      </c>
      <c r="I1584" t="s">
        <v>173</v>
      </c>
      <c r="K1584" t="s">
        <v>1939</v>
      </c>
      <c r="L1584" t="s">
        <v>1940</v>
      </c>
      <c r="M1584" t="s">
        <v>176</v>
      </c>
      <c r="N1584">
        <v>2025</v>
      </c>
      <c r="O1584" t="s">
        <v>677</v>
      </c>
      <c r="P1584" t="s">
        <v>178</v>
      </c>
      <c r="Q1584" t="s">
        <v>172</v>
      </c>
      <c r="S1584">
        <v>32040425</v>
      </c>
      <c r="T1584" t="s">
        <v>226</v>
      </c>
      <c r="Y1584" t="str">
        <f>"04HSEAS"</f>
        <v>04HSEAS</v>
      </c>
      <c r="Z1584" t="s">
        <v>499</v>
      </c>
      <c r="AA1584" t="s">
        <v>320</v>
      </c>
      <c r="AB1584" t="s">
        <v>321</v>
      </c>
      <c r="AC1584" t="s">
        <v>835</v>
      </c>
      <c r="AD1584" t="s">
        <v>185</v>
      </c>
      <c r="AS1584">
        <v>3.64</v>
      </c>
      <c r="AU1584" t="s">
        <v>472</v>
      </c>
      <c r="AV1584" t="s">
        <v>473</v>
      </c>
      <c r="AW1584" t="s">
        <v>264</v>
      </c>
      <c r="BM1584" t="s">
        <v>10486</v>
      </c>
      <c r="BN1584" t="s">
        <v>239</v>
      </c>
      <c r="BO1584" t="s">
        <v>10487</v>
      </c>
      <c r="BP1584" t="s">
        <v>241</v>
      </c>
      <c r="BQ1584" t="s">
        <v>195</v>
      </c>
      <c r="BS1584">
        <v>14627</v>
      </c>
      <c r="CD1584" t="s">
        <v>195</v>
      </c>
      <c r="CM1584" t="s">
        <v>10488</v>
      </c>
      <c r="CO1584" t="s">
        <v>10487</v>
      </c>
      <c r="CP1584" t="s">
        <v>10489</v>
      </c>
      <c r="CQ1584" t="s">
        <v>3779</v>
      </c>
      <c r="CS1584" t="s">
        <v>10490</v>
      </c>
      <c r="CT1584" t="s">
        <v>244</v>
      </c>
      <c r="CU1584" t="s">
        <v>10491</v>
      </c>
    </row>
    <row r="1585" spans="1:151" x14ac:dyDescent="0.2">
      <c r="A1585">
        <v>41485</v>
      </c>
      <c r="B1585" t="s">
        <v>3657</v>
      </c>
      <c r="C1585" t="s">
        <v>10492</v>
      </c>
      <c r="D1585" t="s">
        <v>654</v>
      </c>
      <c r="E1585" t="s">
        <v>10493</v>
      </c>
      <c r="F1585" t="s">
        <v>10494</v>
      </c>
      <c r="G1585" t="str">
        <f>"0"</f>
        <v>0</v>
      </c>
      <c r="H1585" s="1">
        <v>38270</v>
      </c>
      <c r="I1585" t="s">
        <v>221</v>
      </c>
      <c r="K1585" t="s">
        <v>2724</v>
      </c>
      <c r="L1585" t="s">
        <v>820</v>
      </c>
      <c r="M1585" t="s">
        <v>306</v>
      </c>
      <c r="N1585">
        <v>2024</v>
      </c>
      <c r="O1585" t="s">
        <v>710</v>
      </c>
      <c r="P1585" t="s">
        <v>178</v>
      </c>
      <c r="Q1585" t="s">
        <v>172</v>
      </c>
      <c r="R1585" t="s">
        <v>510</v>
      </c>
      <c r="S1585">
        <v>32265583</v>
      </c>
      <c r="BM1585" t="s">
        <v>4563</v>
      </c>
    </row>
    <row r="1586" spans="1:151" x14ac:dyDescent="0.2">
      <c r="A1586">
        <v>45565</v>
      </c>
      <c r="B1586" t="s">
        <v>251</v>
      </c>
      <c r="C1586" t="s">
        <v>10495</v>
      </c>
      <c r="E1586" t="s">
        <v>10496</v>
      </c>
      <c r="F1586" t="s">
        <v>171</v>
      </c>
      <c r="G1586" t="str">
        <f>"0"</f>
        <v>0</v>
      </c>
      <c r="H1586" s="1">
        <v>28774</v>
      </c>
      <c r="I1586" t="s">
        <v>221</v>
      </c>
      <c r="K1586" t="s">
        <v>5148</v>
      </c>
      <c r="L1586" t="s">
        <v>5149</v>
      </c>
      <c r="M1586" t="s">
        <v>176</v>
      </c>
      <c r="N1586">
        <v>2025</v>
      </c>
      <c r="O1586" t="s">
        <v>677</v>
      </c>
      <c r="P1586" t="s">
        <v>178</v>
      </c>
      <c r="Q1586" t="s">
        <v>172</v>
      </c>
      <c r="R1586" t="s">
        <v>510</v>
      </c>
      <c r="S1586">
        <v>23399211</v>
      </c>
      <c r="BM1586" t="s">
        <v>10497</v>
      </c>
    </row>
    <row r="1587" spans="1:151" x14ac:dyDescent="0.2">
      <c r="A1587">
        <v>10160</v>
      </c>
      <c r="B1587" t="s">
        <v>3958</v>
      </c>
      <c r="C1587" t="s">
        <v>10498</v>
      </c>
      <c r="D1587" t="s">
        <v>2359</v>
      </c>
      <c r="E1587" t="s">
        <v>10499</v>
      </c>
      <c r="F1587" t="s">
        <v>171</v>
      </c>
      <c r="G1587" t="s">
        <v>172</v>
      </c>
      <c r="H1587" s="1">
        <v>34461</v>
      </c>
      <c r="I1587" t="s">
        <v>221</v>
      </c>
      <c r="K1587" t="s">
        <v>1012</v>
      </c>
      <c r="L1587" t="s">
        <v>1013</v>
      </c>
      <c r="M1587" t="s">
        <v>176</v>
      </c>
      <c r="N1587">
        <v>2015</v>
      </c>
      <c r="O1587" t="s">
        <v>1014</v>
      </c>
      <c r="P1587" t="s">
        <v>178</v>
      </c>
      <c r="Q1587" t="s">
        <v>172</v>
      </c>
      <c r="S1587">
        <v>27707425</v>
      </c>
      <c r="T1587" t="s">
        <v>196</v>
      </c>
      <c r="W1587" t="s">
        <v>10500</v>
      </c>
      <c r="X1587">
        <v>5852756658</v>
      </c>
      <c r="Y1587" t="s">
        <v>182</v>
      </c>
      <c r="Z1587" t="s">
        <v>183</v>
      </c>
      <c r="AA1587">
        <v>2016</v>
      </c>
      <c r="AB1587">
        <v>2016</v>
      </c>
      <c r="AC1587" t="s">
        <v>752</v>
      </c>
      <c r="AD1587" t="s">
        <v>185</v>
      </c>
      <c r="AM1587" t="s">
        <v>187</v>
      </c>
      <c r="AS1587">
        <v>3.36</v>
      </c>
      <c r="AT1587" t="s">
        <v>188</v>
      </c>
      <c r="AU1587" t="s">
        <v>189</v>
      </c>
      <c r="AV1587" t="s">
        <v>190</v>
      </c>
      <c r="AW1587" t="s">
        <v>264</v>
      </c>
      <c r="BM1587" t="s">
        <v>10501</v>
      </c>
      <c r="BN1587" t="s">
        <v>487</v>
      </c>
      <c r="BP1587" t="s">
        <v>194</v>
      </c>
      <c r="BQ1587" t="s">
        <v>195</v>
      </c>
      <c r="BS1587">
        <v>14627</v>
      </c>
      <c r="BT1587" t="s">
        <v>196</v>
      </c>
      <c r="BU1587">
        <v>5854894908</v>
      </c>
      <c r="BZ1587" t="s">
        <v>10502</v>
      </c>
      <c r="CC1587" t="s">
        <v>10159</v>
      </c>
      <c r="CD1587" t="s">
        <v>195</v>
      </c>
      <c r="CF1587">
        <v>14468</v>
      </c>
      <c r="CG1587" t="s">
        <v>196</v>
      </c>
      <c r="CH1587">
        <v>5859645892</v>
      </c>
      <c r="CM1587" t="s">
        <v>10502</v>
      </c>
      <c r="CP1587" t="s">
        <v>10159</v>
      </c>
      <c r="CQ1587" t="s">
        <v>195</v>
      </c>
      <c r="CS1587">
        <v>14468</v>
      </c>
      <c r="CT1587" t="s">
        <v>196</v>
      </c>
      <c r="CU1587">
        <v>5854894908</v>
      </c>
      <c r="EM1587" t="s">
        <v>10502</v>
      </c>
      <c r="EP1587" t="s">
        <v>10159</v>
      </c>
      <c r="EQ1587" t="s">
        <v>195</v>
      </c>
      <c r="ES1587">
        <v>14468</v>
      </c>
      <c r="ET1587" t="s">
        <v>196</v>
      </c>
      <c r="EU1587">
        <v>5859645892</v>
      </c>
    </row>
    <row r="1588" spans="1:151" x14ac:dyDescent="0.2">
      <c r="A1588">
        <v>45750</v>
      </c>
      <c r="B1588" t="s">
        <v>10503</v>
      </c>
      <c r="C1588" t="s">
        <v>10504</v>
      </c>
      <c r="D1588" t="s">
        <v>201</v>
      </c>
      <c r="E1588" t="s">
        <v>10505</v>
      </c>
      <c r="F1588" t="s">
        <v>171</v>
      </c>
      <c r="G1588" t="str">
        <f>"0"</f>
        <v>0</v>
      </c>
      <c r="H1588" s="1">
        <v>38023</v>
      </c>
      <c r="I1588" t="s">
        <v>173</v>
      </c>
      <c r="K1588" t="s">
        <v>2724</v>
      </c>
      <c r="L1588" t="s">
        <v>820</v>
      </c>
      <c r="M1588" t="s">
        <v>306</v>
      </c>
      <c r="N1588">
        <v>2025</v>
      </c>
      <c r="O1588" t="s">
        <v>2065</v>
      </c>
      <c r="P1588" t="s">
        <v>178</v>
      </c>
      <c r="Q1588" t="s">
        <v>172</v>
      </c>
      <c r="R1588" t="s">
        <v>510</v>
      </c>
      <c r="S1588">
        <v>32249422</v>
      </c>
      <c r="BM1588" t="s">
        <v>10506</v>
      </c>
    </row>
    <row r="1589" spans="1:151" x14ac:dyDescent="0.2">
      <c r="A1589">
        <v>37430</v>
      </c>
      <c r="B1589" t="s">
        <v>915</v>
      </c>
      <c r="C1589" t="s">
        <v>10507</v>
      </c>
      <c r="D1589" t="s">
        <v>3657</v>
      </c>
      <c r="E1589" t="s">
        <v>10508</v>
      </c>
      <c r="F1589" t="s">
        <v>171</v>
      </c>
      <c r="G1589" t="str">
        <f>"0"</f>
        <v>0</v>
      </c>
      <c r="H1589" s="1">
        <v>36736</v>
      </c>
      <c r="I1589" t="s">
        <v>1450</v>
      </c>
      <c r="K1589" t="s">
        <v>466</v>
      </c>
      <c r="L1589" t="s">
        <v>467</v>
      </c>
      <c r="M1589" t="s">
        <v>224</v>
      </c>
      <c r="N1589">
        <v>2022</v>
      </c>
      <c r="O1589" t="s">
        <v>468</v>
      </c>
      <c r="P1589" t="s">
        <v>178</v>
      </c>
      <c r="Q1589" t="s">
        <v>172</v>
      </c>
      <c r="S1589">
        <v>31326032</v>
      </c>
      <c r="T1589" t="s">
        <v>226</v>
      </c>
      <c r="Y1589" t="str">
        <f>"01AS"</f>
        <v>01AS</v>
      </c>
      <c r="Z1589" t="s">
        <v>227</v>
      </c>
      <c r="AA1589" t="s">
        <v>321</v>
      </c>
      <c r="AC1589" t="s">
        <v>5092</v>
      </c>
      <c r="AD1589" t="s">
        <v>185</v>
      </c>
      <c r="AF1589" t="s">
        <v>981</v>
      </c>
      <c r="AG1589" t="s">
        <v>729</v>
      </c>
      <c r="AJ1589" t="s">
        <v>500</v>
      </c>
      <c r="AK1589" t="s">
        <v>185</v>
      </c>
      <c r="AS1589">
        <v>3.99</v>
      </c>
      <c r="AU1589" t="s">
        <v>235</v>
      </c>
      <c r="AV1589" t="s">
        <v>236</v>
      </c>
      <c r="AW1589" t="s">
        <v>264</v>
      </c>
      <c r="BF1589" t="s">
        <v>474</v>
      </c>
      <c r="BO1589" t="s">
        <v>10509</v>
      </c>
      <c r="BQ1589" t="s">
        <v>195</v>
      </c>
      <c r="CD1589" t="s">
        <v>195</v>
      </c>
      <c r="CM1589" t="s">
        <v>10510</v>
      </c>
      <c r="CO1589" t="s">
        <v>10509</v>
      </c>
      <c r="CP1589" t="s">
        <v>827</v>
      </c>
      <c r="CQ1589" t="s">
        <v>247</v>
      </c>
      <c r="CS1589" t="s">
        <v>10511</v>
      </c>
      <c r="CT1589" t="s">
        <v>244</v>
      </c>
      <c r="CU1589" t="s">
        <v>10512</v>
      </c>
    </row>
    <row r="1590" spans="1:151" x14ac:dyDescent="0.2">
      <c r="A1590">
        <v>38434</v>
      </c>
      <c r="B1590" t="s">
        <v>1700</v>
      </c>
      <c r="C1590" t="s">
        <v>10513</v>
      </c>
      <c r="D1590" t="s">
        <v>949</v>
      </c>
      <c r="E1590" t="s">
        <v>10514</v>
      </c>
      <c r="F1590" t="s">
        <v>171</v>
      </c>
      <c r="G1590" t="str">
        <f>"0"</f>
        <v>0</v>
      </c>
      <c r="H1590" s="1">
        <v>37337</v>
      </c>
      <c r="I1590" t="s">
        <v>173</v>
      </c>
      <c r="K1590" t="s">
        <v>1529</v>
      </c>
      <c r="L1590" t="s">
        <v>1530</v>
      </c>
      <c r="M1590" t="s">
        <v>224</v>
      </c>
      <c r="N1590">
        <v>2023</v>
      </c>
      <c r="O1590" t="s">
        <v>597</v>
      </c>
      <c r="P1590" t="s">
        <v>178</v>
      </c>
      <c r="Q1590" t="s">
        <v>172</v>
      </c>
      <c r="S1590">
        <v>31728348</v>
      </c>
      <c r="T1590" t="s">
        <v>226</v>
      </c>
      <c r="Y1590" t="str">
        <f>"01AS"</f>
        <v>01AS</v>
      </c>
      <c r="Z1590" t="s">
        <v>227</v>
      </c>
      <c r="AA1590" t="s">
        <v>320</v>
      </c>
      <c r="AB1590" t="s">
        <v>321</v>
      </c>
      <c r="AC1590" t="s">
        <v>10515</v>
      </c>
      <c r="AD1590" t="s">
        <v>185</v>
      </c>
      <c r="AE1590" t="s">
        <v>656</v>
      </c>
      <c r="AS1590">
        <v>4</v>
      </c>
      <c r="AU1590" t="s">
        <v>235</v>
      </c>
      <c r="AV1590" t="s">
        <v>236</v>
      </c>
      <c r="AW1590" t="s">
        <v>264</v>
      </c>
      <c r="BM1590" t="s">
        <v>10516</v>
      </c>
      <c r="BN1590" t="s">
        <v>239</v>
      </c>
      <c r="BO1590" t="s">
        <v>10517</v>
      </c>
      <c r="BP1590" t="s">
        <v>241</v>
      </c>
      <c r="BQ1590" t="s">
        <v>195</v>
      </c>
      <c r="BS1590">
        <v>14627</v>
      </c>
      <c r="CD1590" t="s">
        <v>195</v>
      </c>
      <c r="CM1590" t="s">
        <v>10518</v>
      </c>
      <c r="CO1590" t="s">
        <v>10517</v>
      </c>
      <c r="CP1590" t="s">
        <v>241</v>
      </c>
      <c r="CQ1590" t="s">
        <v>247</v>
      </c>
      <c r="CS1590" t="s">
        <v>10519</v>
      </c>
      <c r="CT1590" t="s">
        <v>244</v>
      </c>
      <c r="CU1590" t="s">
        <v>10520</v>
      </c>
    </row>
    <row r="1591" spans="1:151" x14ac:dyDescent="0.2">
      <c r="A1591">
        <v>42633</v>
      </c>
      <c r="B1591" t="s">
        <v>1385</v>
      </c>
      <c r="C1591" t="s">
        <v>10521</v>
      </c>
      <c r="D1591" t="s">
        <v>1154</v>
      </c>
      <c r="E1591" t="s">
        <v>1213</v>
      </c>
      <c r="F1591" t="s">
        <v>10522</v>
      </c>
      <c r="G1591" t="str">
        <f>"0"</f>
        <v>0</v>
      </c>
      <c r="H1591" s="1">
        <v>38081</v>
      </c>
      <c r="I1591" t="s">
        <v>221</v>
      </c>
      <c r="K1591" t="s">
        <v>1078</v>
      </c>
      <c r="L1591" t="s">
        <v>318</v>
      </c>
      <c r="M1591" t="s">
        <v>176</v>
      </c>
      <c r="N1591">
        <v>2025</v>
      </c>
      <c r="O1591" t="s">
        <v>677</v>
      </c>
      <c r="P1591" t="s">
        <v>178</v>
      </c>
      <c r="Q1591" t="s">
        <v>172</v>
      </c>
      <c r="R1591" t="s">
        <v>510</v>
      </c>
      <c r="S1591">
        <v>32240283</v>
      </c>
      <c r="BM1591" t="s">
        <v>2247</v>
      </c>
    </row>
    <row r="1592" spans="1:151" x14ac:dyDescent="0.2">
      <c r="A1592">
        <v>46376</v>
      </c>
      <c r="B1592" t="s">
        <v>2406</v>
      </c>
      <c r="C1592" t="s">
        <v>10523</v>
      </c>
      <c r="D1592" t="s">
        <v>1827</v>
      </c>
      <c r="E1592" t="s">
        <v>10524</v>
      </c>
      <c r="F1592" t="s">
        <v>171</v>
      </c>
      <c r="G1592" t="str">
        <f>"0"</f>
        <v>0</v>
      </c>
      <c r="H1592" s="1">
        <v>38497</v>
      </c>
      <c r="I1592" t="s">
        <v>221</v>
      </c>
      <c r="K1592" t="s">
        <v>2724</v>
      </c>
      <c r="L1592" t="s">
        <v>820</v>
      </c>
      <c r="M1592" t="s">
        <v>176</v>
      </c>
      <c r="N1592">
        <v>2026</v>
      </c>
      <c r="O1592" t="s">
        <v>508</v>
      </c>
      <c r="P1592" t="s">
        <v>509</v>
      </c>
      <c r="Q1592" t="s">
        <v>172</v>
      </c>
      <c r="S1592">
        <v>32598711</v>
      </c>
      <c r="T1592" t="s">
        <v>226</v>
      </c>
      <c r="Y1592" t="str">
        <f>"01AS"</f>
        <v>01AS</v>
      </c>
      <c r="Z1592" t="s">
        <v>499</v>
      </c>
      <c r="AA1592" t="s">
        <v>228</v>
      </c>
      <c r="AB1592" t="s">
        <v>229</v>
      </c>
      <c r="AC1592" t="s">
        <v>728</v>
      </c>
      <c r="AD1592" t="s">
        <v>185</v>
      </c>
      <c r="AS1592">
        <v>3.32</v>
      </c>
      <c r="AU1592" t="s">
        <v>472</v>
      </c>
      <c r="AV1592" t="s">
        <v>473</v>
      </c>
      <c r="AW1592" t="s">
        <v>264</v>
      </c>
      <c r="BM1592" t="s">
        <v>10525</v>
      </c>
      <c r="BN1592" t="s">
        <v>239</v>
      </c>
      <c r="BO1592" t="s">
        <v>10526</v>
      </c>
      <c r="BP1592" t="s">
        <v>241</v>
      </c>
      <c r="BQ1592" t="s">
        <v>195</v>
      </c>
      <c r="BS1592">
        <v>14627</v>
      </c>
      <c r="CD1592" t="s">
        <v>195</v>
      </c>
      <c r="CM1592" t="s">
        <v>10527</v>
      </c>
      <c r="CO1592" t="s">
        <v>10526</v>
      </c>
      <c r="CP1592" t="s">
        <v>10528</v>
      </c>
      <c r="CQ1592" t="s">
        <v>247</v>
      </c>
      <c r="CS1592" t="s">
        <v>10529</v>
      </c>
      <c r="CT1592" t="s">
        <v>244</v>
      </c>
      <c r="CU1592" t="s">
        <v>10530</v>
      </c>
    </row>
    <row r="1593" spans="1:151" x14ac:dyDescent="0.2">
      <c r="A1593">
        <v>19187</v>
      </c>
      <c r="B1593" t="s">
        <v>530</v>
      </c>
      <c r="C1593" t="s">
        <v>10531</v>
      </c>
      <c r="D1593" t="s">
        <v>10532</v>
      </c>
      <c r="E1593" t="s">
        <v>10533</v>
      </c>
      <c r="F1593" t="s">
        <v>171</v>
      </c>
      <c r="G1593" t="s">
        <v>172</v>
      </c>
      <c r="H1593" s="1">
        <v>35277</v>
      </c>
      <c r="I1593" t="s">
        <v>221</v>
      </c>
      <c r="K1593" t="s">
        <v>1035</v>
      </c>
      <c r="M1593" t="s">
        <v>224</v>
      </c>
      <c r="N1593">
        <v>2016</v>
      </c>
      <c r="O1593" t="s">
        <v>410</v>
      </c>
      <c r="P1593" t="s">
        <v>178</v>
      </c>
      <c r="Q1593" t="s">
        <v>172</v>
      </c>
      <c r="S1593">
        <v>28817840</v>
      </c>
      <c r="T1593" t="s">
        <v>196</v>
      </c>
      <c r="W1593" t="s">
        <v>10534</v>
      </c>
      <c r="X1593">
        <v>5853814188</v>
      </c>
      <c r="Y1593" t="s">
        <v>186</v>
      </c>
      <c r="Z1593" t="s">
        <v>282</v>
      </c>
      <c r="AA1593">
        <v>2019</v>
      </c>
      <c r="AB1593">
        <v>2019</v>
      </c>
      <c r="AC1593" t="s">
        <v>310</v>
      </c>
      <c r="AD1593" t="s">
        <v>172</v>
      </c>
      <c r="AS1593">
        <v>2.19</v>
      </c>
      <c r="AT1593" t="s">
        <v>742</v>
      </c>
      <c r="AU1593" t="s">
        <v>647</v>
      </c>
      <c r="AV1593" t="s">
        <v>190</v>
      </c>
      <c r="AW1593" t="s">
        <v>264</v>
      </c>
      <c r="BM1593" t="s">
        <v>10535</v>
      </c>
      <c r="BN1593" t="s">
        <v>887</v>
      </c>
      <c r="BP1593" t="s">
        <v>194</v>
      </c>
      <c r="BQ1593" t="s">
        <v>195</v>
      </c>
      <c r="BS1593">
        <v>14627</v>
      </c>
      <c r="BT1593" t="s">
        <v>196</v>
      </c>
      <c r="BU1593">
        <v>5857609017</v>
      </c>
      <c r="BZ1593" t="s">
        <v>10535</v>
      </c>
      <c r="CA1593" t="s">
        <v>887</v>
      </c>
      <c r="CC1593" t="s">
        <v>194</v>
      </c>
      <c r="CD1593" t="s">
        <v>195</v>
      </c>
      <c r="CF1593">
        <v>14627</v>
      </c>
      <c r="CG1593" t="s">
        <v>196</v>
      </c>
      <c r="CH1593">
        <v>5857609017</v>
      </c>
      <c r="CM1593" t="s">
        <v>10536</v>
      </c>
      <c r="CN1593" t="s">
        <v>487</v>
      </c>
      <c r="CP1593" t="s">
        <v>194</v>
      </c>
      <c r="CQ1593" t="s">
        <v>195</v>
      </c>
      <c r="CS1593">
        <v>14627</v>
      </c>
      <c r="CT1593" t="s">
        <v>196</v>
      </c>
      <c r="CU1593">
        <v>5857609017</v>
      </c>
    </row>
    <row r="1594" spans="1:151" x14ac:dyDescent="0.2">
      <c r="A1594">
        <v>17907</v>
      </c>
      <c r="B1594" t="s">
        <v>530</v>
      </c>
      <c r="C1594" t="s">
        <v>10531</v>
      </c>
      <c r="D1594" t="s">
        <v>10532</v>
      </c>
      <c r="E1594" t="s">
        <v>10533</v>
      </c>
      <c r="F1594" t="s">
        <v>171</v>
      </c>
      <c r="G1594" t="s">
        <v>172</v>
      </c>
      <c r="H1594" s="1">
        <v>35277</v>
      </c>
      <c r="I1594" t="s">
        <v>221</v>
      </c>
      <c r="K1594" t="s">
        <v>409</v>
      </c>
      <c r="M1594" t="s">
        <v>224</v>
      </c>
      <c r="N1594">
        <v>2016</v>
      </c>
      <c r="O1594" t="s">
        <v>410</v>
      </c>
      <c r="P1594" t="s">
        <v>363</v>
      </c>
      <c r="Q1594" t="s">
        <v>172</v>
      </c>
      <c r="S1594">
        <v>28817840</v>
      </c>
      <c r="T1594" t="s">
        <v>196</v>
      </c>
      <c r="W1594" t="s">
        <v>10534</v>
      </c>
      <c r="X1594">
        <v>5853814188</v>
      </c>
      <c r="Y1594" t="s">
        <v>186</v>
      </c>
      <c r="Z1594" t="s">
        <v>282</v>
      </c>
      <c r="AA1594">
        <v>2019</v>
      </c>
      <c r="AB1594">
        <v>2019</v>
      </c>
      <c r="AC1594" t="s">
        <v>310</v>
      </c>
      <c r="AD1594" t="s">
        <v>172</v>
      </c>
      <c r="AS1594">
        <v>2.19</v>
      </c>
      <c r="AT1594" t="s">
        <v>742</v>
      </c>
      <c r="AU1594" t="s">
        <v>647</v>
      </c>
      <c r="AV1594" t="s">
        <v>190</v>
      </c>
      <c r="AW1594" t="s">
        <v>264</v>
      </c>
      <c r="BM1594" t="s">
        <v>10535</v>
      </c>
      <c r="BN1594" t="s">
        <v>887</v>
      </c>
      <c r="BP1594" t="s">
        <v>194</v>
      </c>
      <c r="BQ1594" t="s">
        <v>195</v>
      </c>
      <c r="BS1594">
        <v>14627</v>
      </c>
      <c r="BT1594" t="s">
        <v>196</v>
      </c>
      <c r="BU1594">
        <v>5857609017</v>
      </c>
      <c r="BZ1594" t="s">
        <v>10535</v>
      </c>
      <c r="CA1594" t="s">
        <v>887</v>
      </c>
      <c r="CC1594" t="s">
        <v>194</v>
      </c>
      <c r="CD1594" t="s">
        <v>195</v>
      </c>
      <c r="CF1594">
        <v>14627</v>
      </c>
      <c r="CG1594" t="s">
        <v>196</v>
      </c>
      <c r="CH1594">
        <v>5857609017</v>
      </c>
      <c r="CM1594" t="s">
        <v>10536</v>
      </c>
      <c r="CN1594" t="s">
        <v>487</v>
      </c>
      <c r="CP1594" t="s">
        <v>194</v>
      </c>
      <c r="CQ1594" t="s">
        <v>195</v>
      </c>
      <c r="CS1594">
        <v>14627</v>
      </c>
      <c r="CT1594" t="s">
        <v>196</v>
      </c>
      <c r="CU1594">
        <v>5857609017</v>
      </c>
    </row>
    <row r="1595" spans="1:151" x14ac:dyDescent="0.2">
      <c r="A1595">
        <v>18934</v>
      </c>
      <c r="B1595" t="s">
        <v>4611</v>
      </c>
      <c r="C1595" t="s">
        <v>10537</v>
      </c>
      <c r="E1595" t="s">
        <v>10538</v>
      </c>
      <c r="F1595" t="s">
        <v>171</v>
      </c>
      <c r="G1595" t="s">
        <v>172</v>
      </c>
      <c r="H1595" s="1">
        <v>34585</v>
      </c>
      <c r="I1595" t="s">
        <v>173</v>
      </c>
      <c r="K1595" t="s">
        <v>595</v>
      </c>
      <c r="L1595" t="s">
        <v>3763</v>
      </c>
      <c r="M1595" t="s">
        <v>224</v>
      </c>
      <c r="N1595">
        <v>2016</v>
      </c>
      <c r="O1595" t="s">
        <v>410</v>
      </c>
      <c r="P1595" t="s">
        <v>178</v>
      </c>
      <c r="Q1595" t="s">
        <v>172</v>
      </c>
      <c r="R1595" t="s">
        <v>510</v>
      </c>
      <c r="S1595">
        <v>26945866</v>
      </c>
      <c r="BM1595" t="s">
        <v>4563</v>
      </c>
    </row>
    <row r="1596" spans="1:151" x14ac:dyDescent="0.2">
      <c r="A1596">
        <v>46517</v>
      </c>
      <c r="B1596" t="s">
        <v>10539</v>
      </c>
      <c r="C1596" t="s">
        <v>10540</v>
      </c>
      <c r="D1596" t="s">
        <v>7085</v>
      </c>
      <c r="E1596" t="s">
        <v>10541</v>
      </c>
      <c r="F1596" t="s">
        <v>171</v>
      </c>
      <c r="G1596" t="str">
        <f>"0"</f>
        <v>0</v>
      </c>
      <c r="H1596" s="1">
        <v>39199</v>
      </c>
      <c r="I1596" t="s">
        <v>173</v>
      </c>
      <c r="K1596" t="s">
        <v>3708</v>
      </c>
      <c r="M1596" t="s">
        <v>176</v>
      </c>
      <c r="N1596">
        <v>2026</v>
      </c>
      <c r="O1596" t="s">
        <v>508</v>
      </c>
      <c r="P1596" t="s">
        <v>509</v>
      </c>
      <c r="Q1596" t="s">
        <v>172</v>
      </c>
      <c r="S1596">
        <v>32830927</v>
      </c>
      <c r="T1596" t="s">
        <v>226</v>
      </c>
      <c r="Y1596" t="str">
        <f>"01AS"</f>
        <v>01AS</v>
      </c>
      <c r="Z1596" t="s">
        <v>227</v>
      </c>
      <c r="AA1596" t="s">
        <v>833</v>
      </c>
      <c r="AB1596" t="s">
        <v>834</v>
      </c>
      <c r="AC1596" t="s">
        <v>656</v>
      </c>
      <c r="AD1596" t="s">
        <v>172</v>
      </c>
      <c r="AE1596" t="s">
        <v>8875</v>
      </c>
      <c r="AS1596">
        <v>3.82</v>
      </c>
      <c r="AU1596" t="s">
        <v>472</v>
      </c>
      <c r="AV1596" t="s">
        <v>473</v>
      </c>
      <c r="AW1596" t="s">
        <v>264</v>
      </c>
      <c r="BM1596" t="s">
        <v>10542</v>
      </c>
      <c r="BN1596" t="s">
        <v>239</v>
      </c>
      <c r="BP1596" t="s">
        <v>241</v>
      </c>
      <c r="BQ1596" t="s">
        <v>195</v>
      </c>
      <c r="BS1596">
        <v>14627</v>
      </c>
      <c r="CD1596" t="s">
        <v>195</v>
      </c>
      <c r="CM1596" t="s">
        <v>10543</v>
      </c>
      <c r="CP1596" t="s">
        <v>10544</v>
      </c>
      <c r="CS1596">
        <v>1933</v>
      </c>
      <c r="CT1596" t="s">
        <v>10545</v>
      </c>
      <c r="CU1596" t="s">
        <v>10546</v>
      </c>
    </row>
    <row r="1597" spans="1:151" x14ac:dyDescent="0.2">
      <c r="A1597">
        <v>46642</v>
      </c>
      <c r="B1597" t="s">
        <v>10539</v>
      </c>
      <c r="C1597" t="s">
        <v>10540</v>
      </c>
      <c r="D1597" t="s">
        <v>7085</v>
      </c>
      <c r="E1597" t="s">
        <v>10541</v>
      </c>
      <c r="F1597" t="s">
        <v>171</v>
      </c>
      <c r="G1597" t="str">
        <f>"0"</f>
        <v>0</v>
      </c>
      <c r="H1597" s="1">
        <v>39199</v>
      </c>
      <c r="I1597" t="s">
        <v>173</v>
      </c>
      <c r="K1597" t="s">
        <v>10547</v>
      </c>
      <c r="M1597" t="s">
        <v>176</v>
      </c>
      <c r="N1597">
        <v>2026</v>
      </c>
      <c r="O1597" t="s">
        <v>508</v>
      </c>
      <c r="P1597" t="s">
        <v>509</v>
      </c>
      <c r="Q1597" t="s">
        <v>172</v>
      </c>
      <c r="S1597">
        <v>32830927</v>
      </c>
      <c r="T1597" t="s">
        <v>226</v>
      </c>
      <c r="Y1597" t="str">
        <f>"01AS"</f>
        <v>01AS</v>
      </c>
      <c r="Z1597" t="s">
        <v>227</v>
      </c>
      <c r="AA1597" t="s">
        <v>833</v>
      </c>
      <c r="AB1597" t="s">
        <v>834</v>
      </c>
      <c r="AC1597" t="s">
        <v>656</v>
      </c>
      <c r="AD1597" t="s">
        <v>172</v>
      </c>
      <c r="AE1597" t="s">
        <v>8875</v>
      </c>
      <c r="AS1597">
        <v>3.82</v>
      </c>
      <c r="AU1597" t="s">
        <v>472</v>
      </c>
      <c r="AV1597" t="s">
        <v>473</v>
      </c>
      <c r="AW1597" t="s">
        <v>264</v>
      </c>
      <c r="BM1597" t="s">
        <v>10542</v>
      </c>
      <c r="BN1597" t="s">
        <v>239</v>
      </c>
      <c r="BP1597" t="s">
        <v>241</v>
      </c>
      <c r="BQ1597" t="s">
        <v>195</v>
      </c>
      <c r="BS1597">
        <v>14627</v>
      </c>
      <c r="CD1597" t="s">
        <v>195</v>
      </c>
      <c r="CM1597" t="s">
        <v>10543</v>
      </c>
      <c r="CP1597" t="s">
        <v>10544</v>
      </c>
      <c r="CS1597">
        <v>1933</v>
      </c>
      <c r="CT1597" t="s">
        <v>10545</v>
      </c>
      <c r="CU1597" t="s">
        <v>10546</v>
      </c>
    </row>
    <row r="1598" spans="1:151" x14ac:dyDescent="0.2">
      <c r="A1598">
        <v>46516</v>
      </c>
      <c r="B1598" t="s">
        <v>10539</v>
      </c>
      <c r="C1598" t="s">
        <v>10540</v>
      </c>
      <c r="D1598" t="s">
        <v>7085</v>
      </c>
      <c r="E1598" t="s">
        <v>10541</v>
      </c>
      <c r="F1598" t="s">
        <v>171</v>
      </c>
      <c r="G1598" t="str">
        <f>"0"</f>
        <v>0</v>
      </c>
      <c r="H1598" s="1">
        <v>39199</v>
      </c>
      <c r="I1598" t="s">
        <v>173</v>
      </c>
      <c r="K1598" t="s">
        <v>6656</v>
      </c>
      <c r="M1598" t="s">
        <v>176</v>
      </c>
      <c r="N1598">
        <v>2026</v>
      </c>
      <c r="O1598" t="s">
        <v>508</v>
      </c>
      <c r="P1598" t="s">
        <v>509</v>
      </c>
      <c r="Q1598" t="s">
        <v>172</v>
      </c>
      <c r="S1598">
        <v>32830927</v>
      </c>
      <c r="T1598" t="s">
        <v>226</v>
      </c>
      <c r="Y1598" t="str">
        <f>"01AS"</f>
        <v>01AS</v>
      </c>
      <c r="Z1598" t="s">
        <v>227</v>
      </c>
      <c r="AA1598" t="s">
        <v>833</v>
      </c>
      <c r="AB1598" t="s">
        <v>834</v>
      </c>
      <c r="AC1598" t="s">
        <v>656</v>
      </c>
      <c r="AD1598" t="s">
        <v>172</v>
      </c>
      <c r="AE1598" t="s">
        <v>8875</v>
      </c>
      <c r="AS1598">
        <v>3.82</v>
      </c>
      <c r="AU1598" t="s">
        <v>472</v>
      </c>
      <c r="AV1598" t="s">
        <v>473</v>
      </c>
      <c r="AW1598" t="s">
        <v>264</v>
      </c>
      <c r="BM1598" t="s">
        <v>10542</v>
      </c>
      <c r="BN1598" t="s">
        <v>239</v>
      </c>
      <c r="BP1598" t="s">
        <v>241</v>
      </c>
      <c r="BQ1598" t="s">
        <v>195</v>
      </c>
      <c r="BS1598">
        <v>14627</v>
      </c>
      <c r="CD1598" t="s">
        <v>195</v>
      </c>
      <c r="CM1598" t="s">
        <v>10543</v>
      </c>
      <c r="CP1598" t="s">
        <v>10544</v>
      </c>
      <c r="CS1598">
        <v>1933</v>
      </c>
      <c r="CT1598" t="s">
        <v>10545</v>
      </c>
      <c r="CU1598" t="s">
        <v>10546</v>
      </c>
    </row>
    <row r="1599" spans="1:151" x14ac:dyDescent="0.2">
      <c r="A1599">
        <v>24369</v>
      </c>
      <c r="B1599" t="s">
        <v>10548</v>
      </c>
      <c r="C1599" t="s">
        <v>10549</v>
      </c>
      <c r="D1599" t="s">
        <v>390</v>
      </c>
      <c r="E1599" t="s">
        <v>10550</v>
      </c>
      <c r="F1599" t="s">
        <v>171</v>
      </c>
      <c r="G1599" t="s">
        <v>172</v>
      </c>
      <c r="H1599" s="1">
        <v>35429</v>
      </c>
      <c r="I1599" t="s">
        <v>173</v>
      </c>
      <c r="K1599" t="s">
        <v>515</v>
      </c>
      <c r="L1599" t="s">
        <v>516</v>
      </c>
      <c r="M1599" t="s">
        <v>176</v>
      </c>
      <c r="N1599">
        <v>2018</v>
      </c>
      <c r="O1599" t="s">
        <v>612</v>
      </c>
      <c r="P1599" t="s">
        <v>178</v>
      </c>
      <c r="Q1599" t="s">
        <v>172</v>
      </c>
      <c r="S1599">
        <v>29295845</v>
      </c>
      <c r="T1599" t="s">
        <v>196</v>
      </c>
      <c r="W1599" t="s">
        <v>10551</v>
      </c>
      <c r="X1599">
        <v>7164324779</v>
      </c>
      <c r="Y1599" t="s">
        <v>182</v>
      </c>
      <c r="Z1599" t="s">
        <v>183</v>
      </c>
      <c r="AA1599">
        <v>2019</v>
      </c>
      <c r="AB1599">
        <v>2019</v>
      </c>
      <c r="AC1599" t="s">
        <v>184</v>
      </c>
      <c r="AD1599" t="s">
        <v>185</v>
      </c>
      <c r="AS1599">
        <v>3.31</v>
      </c>
      <c r="AT1599" t="s">
        <v>188</v>
      </c>
      <c r="AU1599" t="s">
        <v>189</v>
      </c>
      <c r="AV1599" t="s">
        <v>190</v>
      </c>
      <c r="AW1599" t="s">
        <v>264</v>
      </c>
      <c r="BM1599" t="s">
        <v>10552</v>
      </c>
      <c r="BN1599" t="s">
        <v>193</v>
      </c>
      <c r="BP1599" t="s">
        <v>194</v>
      </c>
      <c r="BQ1599" t="s">
        <v>195</v>
      </c>
      <c r="BS1599">
        <v>14627</v>
      </c>
      <c r="BT1599" t="s">
        <v>196</v>
      </c>
      <c r="BU1599">
        <v>7165250576</v>
      </c>
      <c r="BZ1599" t="s">
        <v>10553</v>
      </c>
      <c r="CC1599" t="s">
        <v>10554</v>
      </c>
      <c r="CD1599" t="s">
        <v>195</v>
      </c>
      <c r="CF1599">
        <v>14086</v>
      </c>
      <c r="CG1599" t="s">
        <v>196</v>
      </c>
      <c r="CH1599">
        <v>7165250576</v>
      </c>
      <c r="CM1599" t="s">
        <v>9908</v>
      </c>
      <c r="CP1599" t="s">
        <v>194</v>
      </c>
      <c r="CQ1599" t="s">
        <v>195</v>
      </c>
      <c r="CS1599">
        <v>14620</v>
      </c>
      <c r="CT1599" t="s">
        <v>196</v>
      </c>
      <c r="CU1599">
        <v>7165250576</v>
      </c>
      <c r="ED1599" t="s">
        <v>195</v>
      </c>
      <c r="EG1599" t="s">
        <v>196</v>
      </c>
      <c r="EH1599">
        <v>7165250576</v>
      </c>
      <c r="EM1599" t="s">
        <v>10553</v>
      </c>
      <c r="EP1599" t="s">
        <v>10554</v>
      </c>
      <c r="EQ1599" t="s">
        <v>195</v>
      </c>
      <c r="ES1599">
        <v>14086</v>
      </c>
      <c r="ET1599" t="s">
        <v>196</v>
      </c>
      <c r="EU1599">
        <v>7165250576</v>
      </c>
    </row>
    <row r="1600" spans="1:151" x14ac:dyDescent="0.2">
      <c r="A1600">
        <v>44898</v>
      </c>
      <c r="B1600" t="s">
        <v>9597</v>
      </c>
      <c r="C1600" t="s">
        <v>10555</v>
      </c>
      <c r="E1600" t="s">
        <v>1213</v>
      </c>
      <c r="F1600" t="s">
        <v>10556</v>
      </c>
      <c r="G1600" t="str">
        <f>"0"</f>
        <v>0</v>
      </c>
      <c r="H1600" s="1">
        <v>38070</v>
      </c>
      <c r="I1600" t="s">
        <v>173</v>
      </c>
      <c r="K1600" t="s">
        <v>4354</v>
      </c>
      <c r="L1600" t="s">
        <v>4355</v>
      </c>
      <c r="M1600" t="s">
        <v>176</v>
      </c>
      <c r="N1600">
        <v>2025</v>
      </c>
      <c r="O1600" t="s">
        <v>677</v>
      </c>
      <c r="P1600" t="s">
        <v>178</v>
      </c>
      <c r="Q1600" t="s">
        <v>172</v>
      </c>
      <c r="R1600" t="s">
        <v>510</v>
      </c>
      <c r="S1600">
        <v>32302745</v>
      </c>
      <c r="BM1600" t="s">
        <v>10557</v>
      </c>
    </row>
    <row r="1601" spans="1:151" x14ac:dyDescent="0.2">
      <c r="A1601">
        <v>14511</v>
      </c>
      <c r="B1601" t="s">
        <v>10558</v>
      </c>
      <c r="C1601" t="s">
        <v>10559</v>
      </c>
      <c r="D1601" t="s">
        <v>10560</v>
      </c>
      <c r="E1601" t="s">
        <v>10561</v>
      </c>
      <c r="F1601" t="s">
        <v>171</v>
      </c>
      <c r="G1601" t="s">
        <v>172</v>
      </c>
      <c r="H1601" s="1">
        <v>34778</v>
      </c>
      <c r="I1601" t="s">
        <v>221</v>
      </c>
      <c r="K1601" t="s">
        <v>675</v>
      </c>
      <c r="L1601" t="s">
        <v>676</v>
      </c>
      <c r="M1601" t="s">
        <v>176</v>
      </c>
      <c r="N1601">
        <v>2016</v>
      </c>
      <c r="O1601" t="s">
        <v>634</v>
      </c>
      <c r="P1601" t="s">
        <v>178</v>
      </c>
      <c r="Q1601" t="s">
        <v>172</v>
      </c>
      <c r="S1601">
        <v>28312789</v>
      </c>
      <c r="T1601" t="s">
        <v>196</v>
      </c>
      <c r="W1601" t="s">
        <v>10562</v>
      </c>
      <c r="X1601">
        <v>6467369048</v>
      </c>
      <c r="Y1601" t="s">
        <v>186</v>
      </c>
      <c r="Z1601" t="s">
        <v>282</v>
      </c>
      <c r="AA1601">
        <v>2017</v>
      </c>
      <c r="AB1601">
        <v>2017</v>
      </c>
      <c r="AC1601" t="s">
        <v>696</v>
      </c>
      <c r="AD1601" t="s">
        <v>185</v>
      </c>
      <c r="AM1601" t="s">
        <v>857</v>
      </c>
      <c r="AS1601">
        <v>2.89</v>
      </c>
      <c r="AT1601" t="s">
        <v>188</v>
      </c>
      <c r="AU1601" t="s">
        <v>189</v>
      </c>
      <c r="AV1601" t="s">
        <v>190</v>
      </c>
      <c r="AW1601" t="s">
        <v>294</v>
      </c>
      <c r="BM1601" t="s">
        <v>10563</v>
      </c>
      <c r="BN1601" t="s">
        <v>193</v>
      </c>
      <c r="BP1601" t="s">
        <v>194</v>
      </c>
      <c r="BQ1601" t="s">
        <v>195</v>
      </c>
      <c r="BS1601">
        <v>14627</v>
      </c>
      <c r="BT1601" t="s">
        <v>196</v>
      </c>
      <c r="BU1601">
        <v>6463451753</v>
      </c>
      <c r="BZ1601" t="s">
        <v>10564</v>
      </c>
      <c r="CC1601" t="s">
        <v>973</v>
      </c>
      <c r="CD1601" t="s">
        <v>195</v>
      </c>
      <c r="CF1601">
        <v>10023</v>
      </c>
      <c r="CG1601" t="s">
        <v>196</v>
      </c>
      <c r="CH1601">
        <v>6463451753</v>
      </c>
      <c r="CM1601" t="s">
        <v>10565</v>
      </c>
      <c r="CP1601" t="s">
        <v>194</v>
      </c>
      <c r="CQ1601" t="s">
        <v>195</v>
      </c>
      <c r="CS1601">
        <v>14627</v>
      </c>
      <c r="CT1601" t="s">
        <v>196</v>
      </c>
      <c r="CU1601">
        <v>6463451753</v>
      </c>
      <c r="DZ1601" t="s">
        <v>10566</v>
      </c>
      <c r="EA1601" t="s">
        <v>10567</v>
      </c>
      <c r="EC1601" t="s">
        <v>1953</v>
      </c>
      <c r="ED1601" t="s">
        <v>849</v>
      </c>
      <c r="EF1601">
        <v>21218</v>
      </c>
      <c r="EG1601" t="s">
        <v>196</v>
      </c>
      <c r="EM1601" t="s">
        <v>10564</v>
      </c>
      <c r="EP1601" t="s">
        <v>973</v>
      </c>
      <c r="EQ1601" t="s">
        <v>195</v>
      </c>
      <c r="ES1601">
        <v>10023</v>
      </c>
      <c r="ET1601" t="s">
        <v>196</v>
      </c>
      <c r="EU1601">
        <v>6463451753</v>
      </c>
    </row>
    <row r="1602" spans="1:151" x14ac:dyDescent="0.2">
      <c r="A1602">
        <v>13204</v>
      </c>
      <c r="B1602" t="s">
        <v>10568</v>
      </c>
      <c r="C1602" t="s">
        <v>10569</v>
      </c>
      <c r="D1602" t="s">
        <v>10570</v>
      </c>
      <c r="E1602" t="s">
        <v>10571</v>
      </c>
      <c r="F1602" t="s">
        <v>171</v>
      </c>
      <c r="G1602" t="s">
        <v>172</v>
      </c>
      <c r="H1602" s="1">
        <v>34071</v>
      </c>
      <c r="I1602" t="s">
        <v>221</v>
      </c>
      <c r="K1602" t="s">
        <v>576</v>
      </c>
      <c r="L1602" t="s">
        <v>577</v>
      </c>
      <c r="M1602" t="s">
        <v>224</v>
      </c>
      <c r="N1602">
        <v>2015</v>
      </c>
      <c r="O1602" t="s">
        <v>692</v>
      </c>
      <c r="P1602" t="s">
        <v>178</v>
      </c>
      <c r="Q1602" t="s">
        <v>172</v>
      </c>
      <c r="S1602">
        <v>27570845</v>
      </c>
      <c r="T1602" t="s">
        <v>196</v>
      </c>
      <c r="W1602" t="s">
        <v>10572</v>
      </c>
      <c r="X1602">
        <v>7329664037</v>
      </c>
      <c r="Y1602" t="s">
        <v>186</v>
      </c>
      <c r="Z1602" t="s">
        <v>282</v>
      </c>
      <c r="AA1602">
        <v>2015</v>
      </c>
      <c r="AB1602">
        <v>2015</v>
      </c>
      <c r="AC1602" t="s">
        <v>1950</v>
      </c>
      <c r="AD1602" t="s">
        <v>185</v>
      </c>
      <c r="AE1602" t="s">
        <v>580</v>
      </c>
      <c r="AS1602">
        <v>3.58</v>
      </c>
      <c r="AT1602" t="s">
        <v>188</v>
      </c>
      <c r="AU1602" t="s">
        <v>189</v>
      </c>
      <c r="AV1602" t="s">
        <v>190</v>
      </c>
      <c r="AW1602" t="s">
        <v>264</v>
      </c>
      <c r="BM1602" t="s">
        <v>10573</v>
      </c>
      <c r="BN1602" t="s">
        <v>487</v>
      </c>
      <c r="BP1602" t="s">
        <v>194</v>
      </c>
      <c r="BQ1602" t="s">
        <v>195</v>
      </c>
      <c r="BS1602">
        <v>14627</v>
      </c>
      <c r="BT1602" t="s">
        <v>196</v>
      </c>
      <c r="BU1602">
        <v>8484482821</v>
      </c>
      <c r="BZ1602" t="s">
        <v>10574</v>
      </c>
      <c r="CC1602" t="s">
        <v>10575</v>
      </c>
      <c r="CD1602" t="s">
        <v>1150</v>
      </c>
      <c r="CF1602" t="str">
        <f>"08753"</f>
        <v>08753</v>
      </c>
      <c r="CG1602" t="s">
        <v>196</v>
      </c>
      <c r="CH1602">
        <v>7322701970</v>
      </c>
      <c r="CM1602" t="s">
        <v>10576</v>
      </c>
      <c r="CP1602" t="s">
        <v>194</v>
      </c>
      <c r="CQ1602" t="s">
        <v>195</v>
      </c>
      <c r="CS1602">
        <v>14627</v>
      </c>
      <c r="CT1602" t="s">
        <v>196</v>
      </c>
      <c r="CU1602">
        <v>8484482821</v>
      </c>
      <c r="EM1602" t="s">
        <v>10574</v>
      </c>
      <c r="EP1602" t="s">
        <v>10575</v>
      </c>
      <c r="EQ1602" t="s">
        <v>1150</v>
      </c>
      <c r="ES1602" t="str">
        <f>"08753"</f>
        <v>08753</v>
      </c>
      <c r="ET1602" t="s">
        <v>196</v>
      </c>
      <c r="EU1602">
        <v>7322701970</v>
      </c>
    </row>
    <row r="1603" spans="1:151" x14ac:dyDescent="0.2">
      <c r="A1603">
        <v>26513</v>
      </c>
      <c r="B1603" t="s">
        <v>7744</v>
      </c>
      <c r="C1603" t="s">
        <v>10577</v>
      </c>
      <c r="D1603" t="s">
        <v>1418</v>
      </c>
      <c r="E1603" t="s">
        <v>10578</v>
      </c>
      <c r="F1603" t="s">
        <v>171</v>
      </c>
      <c r="G1603" t="s">
        <v>172</v>
      </c>
      <c r="H1603" s="1">
        <v>36363</v>
      </c>
      <c r="I1603" t="s">
        <v>221</v>
      </c>
      <c r="K1603" t="s">
        <v>222</v>
      </c>
      <c r="L1603" t="s">
        <v>223</v>
      </c>
      <c r="M1603" t="s">
        <v>224</v>
      </c>
      <c r="N1603">
        <v>2019</v>
      </c>
      <c r="O1603" t="s">
        <v>279</v>
      </c>
      <c r="P1603" t="s">
        <v>178</v>
      </c>
      <c r="Q1603" t="s">
        <v>172</v>
      </c>
      <c r="S1603">
        <v>30801219</v>
      </c>
      <c r="T1603" t="s">
        <v>196</v>
      </c>
      <c r="W1603" t="s">
        <v>10579</v>
      </c>
      <c r="X1603">
        <v>7183091646</v>
      </c>
      <c r="Y1603" t="s">
        <v>186</v>
      </c>
      <c r="Z1603" t="s">
        <v>282</v>
      </c>
      <c r="AA1603">
        <v>2021</v>
      </c>
      <c r="AB1603">
        <v>2021</v>
      </c>
      <c r="AC1603" t="s">
        <v>209</v>
      </c>
      <c r="AD1603" t="s">
        <v>172</v>
      </c>
      <c r="AS1603">
        <v>3.31</v>
      </c>
      <c r="AT1603" t="s">
        <v>188</v>
      </c>
      <c r="AU1603" t="s">
        <v>189</v>
      </c>
      <c r="AV1603" t="s">
        <v>190</v>
      </c>
      <c r="AW1603" t="s">
        <v>264</v>
      </c>
      <c r="BM1603" t="s">
        <v>6443</v>
      </c>
      <c r="BN1603" t="s">
        <v>193</v>
      </c>
      <c r="BP1603" t="s">
        <v>194</v>
      </c>
      <c r="BQ1603" t="s">
        <v>195</v>
      </c>
      <c r="BS1603">
        <v>14627</v>
      </c>
      <c r="BT1603" t="s">
        <v>196</v>
      </c>
      <c r="BU1603">
        <v>3478539012</v>
      </c>
      <c r="BZ1603" t="s">
        <v>10580</v>
      </c>
      <c r="CC1603" t="s">
        <v>704</v>
      </c>
      <c r="CD1603" t="s">
        <v>195</v>
      </c>
      <c r="CF1603">
        <v>11215</v>
      </c>
      <c r="CG1603" t="s">
        <v>196</v>
      </c>
      <c r="CH1603">
        <v>3475856726</v>
      </c>
      <c r="CM1603" t="s">
        <v>10581</v>
      </c>
      <c r="CP1603" t="s">
        <v>10582</v>
      </c>
      <c r="CQ1603" t="s">
        <v>195</v>
      </c>
      <c r="CS1603">
        <v>14619</v>
      </c>
      <c r="CT1603" t="s">
        <v>196</v>
      </c>
      <c r="CU1603">
        <v>3478539012</v>
      </c>
      <c r="ED1603" t="s">
        <v>195</v>
      </c>
      <c r="EG1603" t="s">
        <v>196</v>
      </c>
      <c r="EH1603">
        <v>3475856726</v>
      </c>
      <c r="EM1603" t="s">
        <v>10580</v>
      </c>
      <c r="EP1603" t="s">
        <v>704</v>
      </c>
      <c r="EQ1603" t="s">
        <v>195</v>
      </c>
      <c r="ES1603">
        <v>11215</v>
      </c>
      <c r="ET1603" t="s">
        <v>196</v>
      </c>
      <c r="EU1603">
        <v>3475856726</v>
      </c>
    </row>
    <row r="1604" spans="1:151" x14ac:dyDescent="0.2">
      <c r="A1604">
        <v>17838</v>
      </c>
      <c r="B1604" t="s">
        <v>1475</v>
      </c>
      <c r="C1604" t="s">
        <v>10583</v>
      </c>
      <c r="D1604" t="s">
        <v>3554</v>
      </c>
      <c r="E1604" t="s">
        <v>10584</v>
      </c>
      <c r="F1604" t="s">
        <v>171</v>
      </c>
      <c r="G1604" t="s">
        <v>172</v>
      </c>
      <c r="H1604" s="1">
        <v>35366</v>
      </c>
      <c r="I1604" t="s">
        <v>173</v>
      </c>
      <c r="K1604" t="s">
        <v>576</v>
      </c>
      <c r="L1604" t="s">
        <v>577</v>
      </c>
      <c r="M1604" t="s">
        <v>224</v>
      </c>
      <c r="N1604">
        <v>2016</v>
      </c>
      <c r="O1604" t="s">
        <v>410</v>
      </c>
      <c r="P1604" t="s">
        <v>178</v>
      </c>
      <c r="Q1604" t="s">
        <v>172</v>
      </c>
      <c r="S1604">
        <v>29328673</v>
      </c>
      <c r="T1604" t="s">
        <v>196</v>
      </c>
      <c r="W1604" t="s">
        <v>10585</v>
      </c>
      <c r="X1604">
        <v>5852250418</v>
      </c>
      <c r="Y1604" t="s">
        <v>186</v>
      </c>
      <c r="Z1604" t="s">
        <v>282</v>
      </c>
      <c r="AA1604">
        <v>2019</v>
      </c>
      <c r="AB1604">
        <v>2019</v>
      </c>
      <c r="AC1604" t="s">
        <v>1307</v>
      </c>
      <c r="AD1604" t="s">
        <v>172</v>
      </c>
      <c r="AS1604" t="str">
        <f>"0"</f>
        <v>0</v>
      </c>
      <c r="AT1604" t="s">
        <v>188</v>
      </c>
      <c r="AU1604" t="s">
        <v>189</v>
      </c>
      <c r="AV1604" t="s">
        <v>190</v>
      </c>
      <c r="AW1604" t="s">
        <v>264</v>
      </c>
      <c r="BM1604" t="s">
        <v>10586</v>
      </c>
      <c r="BN1604" t="s">
        <v>193</v>
      </c>
      <c r="BP1604" t="s">
        <v>194</v>
      </c>
      <c r="BQ1604" t="s">
        <v>195</v>
      </c>
      <c r="BS1604">
        <v>14627</v>
      </c>
      <c r="BT1604" t="s">
        <v>196</v>
      </c>
      <c r="BU1604">
        <v>5852250418</v>
      </c>
      <c r="BZ1604" t="s">
        <v>10587</v>
      </c>
      <c r="CC1604" t="s">
        <v>194</v>
      </c>
      <c r="CD1604" t="s">
        <v>195</v>
      </c>
      <c r="CF1604">
        <v>14616</v>
      </c>
      <c r="CG1604" t="s">
        <v>196</v>
      </c>
      <c r="CH1604">
        <v>5852250418</v>
      </c>
      <c r="CM1604" t="s">
        <v>10587</v>
      </c>
      <c r="CP1604" t="s">
        <v>194</v>
      </c>
      <c r="CQ1604" t="s">
        <v>195</v>
      </c>
      <c r="CS1604">
        <v>14616</v>
      </c>
      <c r="CT1604" t="s">
        <v>196</v>
      </c>
      <c r="CU1604">
        <v>5855767187</v>
      </c>
      <c r="EM1604" t="s">
        <v>10587</v>
      </c>
      <c r="EP1604" t="s">
        <v>194</v>
      </c>
      <c r="EQ1604" t="s">
        <v>195</v>
      </c>
      <c r="ES1604">
        <v>14616</v>
      </c>
      <c r="ET1604" t="s">
        <v>196</v>
      </c>
      <c r="EU1604">
        <v>5852250418</v>
      </c>
    </row>
    <row r="1605" spans="1:151" x14ac:dyDescent="0.2">
      <c r="A1605">
        <v>19290</v>
      </c>
      <c r="B1605" t="s">
        <v>10588</v>
      </c>
      <c r="C1605" t="s">
        <v>10589</v>
      </c>
      <c r="D1605" t="s">
        <v>3540</v>
      </c>
      <c r="E1605" t="s">
        <v>10590</v>
      </c>
      <c r="F1605" t="s">
        <v>10591</v>
      </c>
      <c r="G1605" t="s">
        <v>172</v>
      </c>
      <c r="H1605" s="1">
        <v>35112</v>
      </c>
      <c r="I1605" t="s">
        <v>221</v>
      </c>
      <c r="K1605" t="s">
        <v>4332</v>
      </c>
      <c r="L1605" t="s">
        <v>820</v>
      </c>
      <c r="M1605" t="s">
        <v>176</v>
      </c>
      <c r="N1605">
        <v>2017</v>
      </c>
      <c r="O1605" t="s">
        <v>177</v>
      </c>
      <c r="P1605" t="s">
        <v>178</v>
      </c>
      <c r="Q1605" t="s">
        <v>172</v>
      </c>
      <c r="S1605">
        <v>28788072</v>
      </c>
      <c r="T1605" t="s">
        <v>196</v>
      </c>
      <c r="W1605" t="s">
        <v>10592</v>
      </c>
      <c r="X1605">
        <v>8457504745</v>
      </c>
      <c r="Y1605" t="s">
        <v>186</v>
      </c>
      <c r="Z1605" t="s">
        <v>282</v>
      </c>
      <c r="AA1605">
        <v>2018</v>
      </c>
      <c r="AB1605">
        <v>2018</v>
      </c>
      <c r="AC1605" t="s">
        <v>396</v>
      </c>
      <c r="AD1605" t="s">
        <v>185</v>
      </c>
      <c r="AE1605" t="s">
        <v>3267</v>
      </c>
      <c r="AM1605" t="s">
        <v>2261</v>
      </c>
      <c r="AS1605">
        <v>3.41</v>
      </c>
      <c r="AT1605" t="s">
        <v>188</v>
      </c>
      <c r="AU1605" t="s">
        <v>189</v>
      </c>
      <c r="AV1605" t="s">
        <v>190</v>
      </c>
      <c r="AW1605" t="s">
        <v>264</v>
      </c>
      <c r="BM1605" t="s">
        <v>10593</v>
      </c>
      <c r="BN1605" t="s">
        <v>193</v>
      </c>
      <c r="BP1605" t="s">
        <v>194</v>
      </c>
      <c r="BQ1605" t="s">
        <v>195</v>
      </c>
      <c r="BS1605">
        <v>14627</v>
      </c>
      <c r="BT1605" t="s">
        <v>196</v>
      </c>
      <c r="BU1605">
        <v>5858801942</v>
      </c>
      <c r="BZ1605" t="s">
        <v>10594</v>
      </c>
      <c r="CC1605" t="s">
        <v>10595</v>
      </c>
      <c r="CD1605" t="s">
        <v>195</v>
      </c>
      <c r="CF1605">
        <v>12583</v>
      </c>
      <c r="CG1605" t="s">
        <v>196</v>
      </c>
      <c r="CH1605">
        <v>8457573369</v>
      </c>
      <c r="CM1605" t="s">
        <v>997</v>
      </c>
      <c r="CP1605" t="s">
        <v>194</v>
      </c>
      <c r="CQ1605" t="s">
        <v>195</v>
      </c>
      <c r="CS1605">
        <v>14611</v>
      </c>
      <c r="CT1605" t="s">
        <v>196</v>
      </c>
      <c r="CU1605">
        <v>5858801942</v>
      </c>
      <c r="ED1605" t="s">
        <v>195</v>
      </c>
      <c r="EG1605" t="s">
        <v>196</v>
      </c>
      <c r="EH1605">
        <v>8457573369</v>
      </c>
      <c r="EM1605" t="s">
        <v>10594</v>
      </c>
      <c r="EP1605" t="s">
        <v>10595</v>
      </c>
      <c r="EQ1605" t="s">
        <v>195</v>
      </c>
      <c r="ES1605">
        <v>12583</v>
      </c>
      <c r="ET1605" t="s">
        <v>196</v>
      </c>
      <c r="EU1605">
        <v>8457573369</v>
      </c>
    </row>
    <row r="1606" spans="1:151" x14ac:dyDescent="0.2">
      <c r="A1606">
        <v>25989</v>
      </c>
      <c r="B1606" t="s">
        <v>10596</v>
      </c>
      <c r="C1606" t="s">
        <v>10597</v>
      </c>
      <c r="E1606" t="s">
        <v>10598</v>
      </c>
      <c r="F1606" t="s">
        <v>171</v>
      </c>
      <c r="K1606" t="s">
        <v>7278</v>
      </c>
      <c r="M1606" t="s">
        <v>306</v>
      </c>
      <c r="N1606">
        <v>2014</v>
      </c>
      <c r="O1606" t="s">
        <v>591</v>
      </c>
      <c r="P1606" t="s">
        <v>178</v>
      </c>
      <c r="Q1606" t="s">
        <v>172</v>
      </c>
    </row>
    <row r="1607" spans="1:151" x14ac:dyDescent="0.2">
      <c r="A1607">
        <v>10098</v>
      </c>
      <c r="B1607" t="s">
        <v>3641</v>
      </c>
      <c r="C1607" t="s">
        <v>10599</v>
      </c>
      <c r="D1607" t="s">
        <v>5073</v>
      </c>
      <c r="E1607" t="s">
        <v>10600</v>
      </c>
      <c r="F1607" t="s">
        <v>171</v>
      </c>
      <c r="G1607" t="s">
        <v>172</v>
      </c>
      <c r="H1607" s="1">
        <v>34292</v>
      </c>
      <c r="I1607" t="s">
        <v>221</v>
      </c>
      <c r="K1607" t="s">
        <v>1177</v>
      </c>
      <c r="L1607" t="s">
        <v>1178</v>
      </c>
      <c r="M1607" t="s">
        <v>176</v>
      </c>
      <c r="N1607">
        <v>2015</v>
      </c>
      <c r="O1607" t="s">
        <v>1014</v>
      </c>
      <c r="P1607" t="s">
        <v>178</v>
      </c>
      <c r="Q1607" t="s">
        <v>172</v>
      </c>
      <c r="S1607">
        <v>27768358</v>
      </c>
      <c r="T1607" t="s">
        <v>196</v>
      </c>
      <c r="W1607" t="s">
        <v>10601</v>
      </c>
      <c r="X1607">
        <v>6176993934</v>
      </c>
      <c r="Y1607" t="s">
        <v>186</v>
      </c>
      <c r="Z1607" t="s">
        <v>282</v>
      </c>
      <c r="AA1607">
        <v>2016</v>
      </c>
      <c r="AB1607">
        <v>2016</v>
      </c>
      <c r="AC1607" t="s">
        <v>396</v>
      </c>
      <c r="AD1607" t="s">
        <v>185</v>
      </c>
      <c r="AE1607" t="s">
        <v>1109</v>
      </c>
      <c r="AM1607" t="s">
        <v>636</v>
      </c>
      <c r="AS1607">
        <v>3.92</v>
      </c>
      <c r="AT1607" t="s">
        <v>188</v>
      </c>
      <c r="AU1607" t="s">
        <v>189</v>
      </c>
      <c r="AV1607" t="s">
        <v>190</v>
      </c>
      <c r="AW1607" t="s">
        <v>264</v>
      </c>
      <c r="BM1607" t="s">
        <v>10602</v>
      </c>
      <c r="BN1607" t="s">
        <v>487</v>
      </c>
      <c r="BP1607" t="s">
        <v>194</v>
      </c>
      <c r="BQ1607" t="s">
        <v>195</v>
      </c>
      <c r="BS1607">
        <v>14627</v>
      </c>
      <c r="BT1607" t="s">
        <v>196</v>
      </c>
      <c r="BU1607">
        <v>6176993096</v>
      </c>
      <c r="BZ1607" t="s">
        <v>10603</v>
      </c>
      <c r="CC1607" t="s">
        <v>10604</v>
      </c>
      <c r="CD1607" t="s">
        <v>401</v>
      </c>
      <c r="CF1607" t="str">
        <f>"02481"</f>
        <v>02481</v>
      </c>
      <c r="CG1607" t="s">
        <v>196</v>
      </c>
      <c r="CH1607">
        <v>7812353446</v>
      </c>
      <c r="CM1607" t="s">
        <v>1559</v>
      </c>
      <c r="CP1607" t="s">
        <v>194</v>
      </c>
      <c r="CQ1607" t="s">
        <v>195</v>
      </c>
      <c r="CS1607">
        <v>14627</v>
      </c>
      <c r="CT1607" t="s">
        <v>196</v>
      </c>
      <c r="CU1607">
        <v>6176993096</v>
      </c>
      <c r="EM1607" t="s">
        <v>10603</v>
      </c>
      <c r="EP1607" t="s">
        <v>10604</v>
      </c>
      <c r="EQ1607" t="s">
        <v>401</v>
      </c>
      <c r="ES1607" t="str">
        <f>"02481"</f>
        <v>02481</v>
      </c>
      <c r="ET1607" t="s">
        <v>196</v>
      </c>
      <c r="EU1607">
        <v>7812353446</v>
      </c>
    </row>
    <row r="1608" spans="1:151" x14ac:dyDescent="0.2">
      <c r="A1608">
        <v>26300</v>
      </c>
      <c r="B1608" t="s">
        <v>2432</v>
      </c>
      <c r="C1608" t="s">
        <v>10599</v>
      </c>
      <c r="D1608" t="s">
        <v>2148</v>
      </c>
      <c r="E1608" t="s">
        <v>10605</v>
      </c>
      <c r="F1608" t="s">
        <v>171</v>
      </c>
      <c r="G1608" t="s">
        <v>172</v>
      </c>
      <c r="H1608" s="1">
        <v>35702</v>
      </c>
      <c r="I1608" t="s">
        <v>173</v>
      </c>
      <c r="K1608" t="s">
        <v>2448</v>
      </c>
      <c r="L1608" t="s">
        <v>2449</v>
      </c>
      <c r="M1608" t="s">
        <v>176</v>
      </c>
      <c r="N1608">
        <v>2019</v>
      </c>
      <c r="O1608" t="s">
        <v>482</v>
      </c>
      <c r="P1608" t="s">
        <v>178</v>
      </c>
      <c r="Q1608" t="s">
        <v>172</v>
      </c>
      <c r="S1608">
        <v>29858415</v>
      </c>
      <c r="T1608" t="s">
        <v>196</v>
      </c>
      <c r="W1608" t="s">
        <v>10606</v>
      </c>
      <c r="X1608">
        <v>9082563877</v>
      </c>
      <c r="Y1608" t="s">
        <v>186</v>
      </c>
      <c r="Z1608" t="s">
        <v>282</v>
      </c>
      <c r="AA1608">
        <v>2020</v>
      </c>
      <c r="AB1608">
        <v>2020</v>
      </c>
      <c r="AC1608" t="s">
        <v>187</v>
      </c>
      <c r="AD1608" t="s">
        <v>172</v>
      </c>
      <c r="AS1608">
        <v>3.56</v>
      </c>
      <c r="AT1608" t="s">
        <v>188</v>
      </c>
      <c r="AU1608" t="s">
        <v>189</v>
      </c>
      <c r="AV1608" t="s">
        <v>190</v>
      </c>
      <c r="AW1608" t="s">
        <v>264</v>
      </c>
      <c r="BM1608" t="s">
        <v>10607</v>
      </c>
      <c r="BN1608" t="s">
        <v>193</v>
      </c>
      <c r="BP1608" t="s">
        <v>194</v>
      </c>
      <c r="BQ1608" t="s">
        <v>195</v>
      </c>
      <c r="BS1608">
        <v>14627</v>
      </c>
      <c r="BT1608" t="s">
        <v>196</v>
      </c>
      <c r="BU1608">
        <v>3019802949</v>
      </c>
      <c r="BZ1608" t="s">
        <v>10608</v>
      </c>
      <c r="CC1608" t="s">
        <v>5119</v>
      </c>
      <c r="CD1608" t="s">
        <v>849</v>
      </c>
      <c r="CF1608">
        <v>20854</v>
      </c>
      <c r="CG1608" t="s">
        <v>196</v>
      </c>
      <c r="CH1608">
        <v>3019802949</v>
      </c>
      <c r="CM1608" t="s">
        <v>997</v>
      </c>
      <c r="CP1608" t="s">
        <v>194</v>
      </c>
      <c r="CQ1608" t="s">
        <v>195</v>
      </c>
      <c r="CS1608">
        <v>14627</v>
      </c>
      <c r="CT1608" t="s">
        <v>196</v>
      </c>
      <c r="CU1608">
        <v>3019802949</v>
      </c>
      <c r="ED1608" t="s">
        <v>849</v>
      </c>
      <c r="EG1608" t="s">
        <v>196</v>
      </c>
      <c r="EH1608">
        <v>3019802949</v>
      </c>
      <c r="EM1608" t="s">
        <v>10608</v>
      </c>
      <c r="EP1608" t="s">
        <v>5119</v>
      </c>
      <c r="EQ1608" t="s">
        <v>849</v>
      </c>
      <c r="ES1608">
        <v>20854</v>
      </c>
      <c r="ET1608" t="s">
        <v>196</v>
      </c>
      <c r="EU1608">
        <v>3019802949</v>
      </c>
    </row>
    <row r="1609" spans="1:151" x14ac:dyDescent="0.2">
      <c r="A1609">
        <v>42157</v>
      </c>
      <c r="B1609" t="s">
        <v>10609</v>
      </c>
      <c r="C1609" t="s">
        <v>10610</v>
      </c>
      <c r="D1609" t="s">
        <v>10611</v>
      </c>
      <c r="E1609" t="s">
        <v>10612</v>
      </c>
      <c r="F1609" t="s">
        <v>171</v>
      </c>
      <c r="G1609" t="str">
        <f>"0"</f>
        <v>0</v>
      </c>
      <c r="H1609" s="1">
        <v>37527</v>
      </c>
      <c r="I1609" t="s">
        <v>173</v>
      </c>
      <c r="K1609" t="s">
        <v>317</v>
      </c>
      <c r="L1609" t="s">
        <v>318</v>
      </c>
      <c r="M1609" t="s">
        <v>306</v>
      </c>
      <c r="N1609">
        <v>2024</v>
      </c>
      <c r="O1609" t="s">
        <v>710</v>
      </c>
      <c r="P1609" t="s">
        <v>178</v>
      </c>
      <c r="Q1609" t="s">
        <v>172</v>
      </c>
      <c r="S1609">
        <v>32057973</v>
      </c>
      <c r="T1609" t="s">
        <v>226</v>
      </c>
      <c r="Y1609" t="str">
        <f>"04HSEAS"</f>
        <v>04HSEAS</v>
      </c>
      <c r="Z1609" t="s">
        <v>499</v>
      </c>
      <c r="AA1609" t="s">
        <v>320</v>
      </c>
      <c r="AB1609" t="s">
        <v>321</v>
      </c>
      <c r="AC1609" t="s">
        <v>500</v>
      </c>
      <c r="AD1609" t="s">
        <v>185</v>
      </c>
      <c r="AF1609" t="s">
        <v>426</v>
      </c>
      <c r="AG1609" t="s">
        <v>729</v>
      </c>
      <c r="AJ1609" t="s">
        <v>1236</v>
      </c>
      <c r="AK1609" t="s">
        <v>185</v>
      </c>
      <c r="AS1609">
        <v>3.79</v>
      </c>
      <c r="AU1609" t="s">
        <v>235</v>
      </c>
      <c r="AV1609" t="s">
        <v>236</v>
      </c>
      <c r="AW1609" t="s">
        <v>264</v>
      </c>
      <c r="BM1609" t="s">
        <v>10613</v>
      </c>
      <c r="BN1609" t="s">
        <v>239</v>
      </c>
      <c r="BO1609" t="s">
        <v>10614</v>
      </c>
      <c r="BP1609" t="s">
        <v>241</v>
      </c>
      <c r="BQ1609" t="s">
        <v>195</v>
      </c>
      <c r="BS1609">
        <v>14627</v>
      </c>
      <c r="BZ1609" t="s">
        <v>5375</v>
      </c>
      <c r="CB1609" t="s">
        <v>267</v>
      </c>
      <c r="CD1609" t="s">
        <v>195</v>
      </c>
      <c r="CF1609">
        <v>14627</v>
      </c>
      <c r="CG1609" t="s">
        <v>244</v>
      </c>
      <c r="CM1609" t="s">
        <v>10615</v>
      </c>
      <c r="CO1609" t="s">
        <v>10614</v>
      </c>
      <c r="CP1609" t="s">
        <v>2735</v>
      </c>
      <c r="CQ1609" t="s">
        <v>2008</v>
      </c>
      <c r="CS1609">
        <v>32771</v>
      </c>
      <c r="CT1609" t="s">
        <v>244</v>
      </c>
      <c r="CU1609" t="s">
        <v>10616</v>
      </c>
    </row>
    <row r="1610" spans="1:151" x14ac:dyDescent="0.2">
      <c r="A1610">
        <v>46802</v>
      </c>
      <c r="B1610" t="s">
        <v>10617</v>
      </c>
      <c r="C1610" t="s">
        <v>10610</v>
      </c>
      <c r="D1610" t="s">
        <v>3250</v>
      </c>
      <c r="E1610" t="s">
        <v>10618</v>
      </c>
      <c r="F1610" t="s">
        <v>171</v>
      </c>
      <c r="G1610" t="str">
        <f>"0"</f>
        <v>0</v>
      </c>
      <c r="H1610" s="1">
        <v>38570</v>
      </c>
      <c r="I1610" t="s">
        <v>221</v>
      </c>
      <c r="K1610" t="s">
        <v>2514</v>
      </c>
      <c r="M1610" t="s">
        <v>176</v>
      </c>
      <c r="N1610">
        <v>2026</v>
      </c>
      <c r="O1610" t="s">
        <v>508</v>
      </c>
      <c r="P1610" t="s">
        <v>509</v>
      </c>
      <c r="Q1610" t="s">
        <v>172</v>
      </c>
      <c r="S1610">
        <v>32496062</v>
      </c>
      <c r="T1610" t="s">
        <v>226</v>
      </c>
      <c r="Y1610" t="str">
        <f>"01AS"</f>
        <v>01AS</v>
      </c>
      <c r="Z1610" t="s">
        <v>227</v>
      </c>
      <c r="AA1610" t="s">
        <v>228</v>
      </c>
      <c r="AB1610" t="s">
        <v>229</v>
      </c>
      <c r="AC1610" t="s">
        <v>7875</v>
      </c>
      <c r="AD1610" t="s">
        <v>185</v>
      </c>
      <c r="AM1610" t="s">
        <v>10619</v>
      </c>
      <c r="AS1610">
        <v>3.71</v>
      </c>
      <c r="AU1610" t="s">
        <v>472</v>
      </c>
      <c r="AV1610" t="s">
        <v>473</v>
      </c>
      <c r="AW1610" t="s">
        <v>264</v>
      </c>
      <c r="BM1610" t="s">
        <v>10620</v>
      </c>
      <c r="BN1610" t="s">
        <v>239</v>
      </c>
      <c r="BO1610" t="s">
        <v>10621</v>
      </c>
      <c r="BP1610" t="s">
        <v>241</v>
      </c>
      <c r="BQ1610" t="s">
        <v>195</v>
      </c>
      <c r="BS1610">
        <v>14627</v>
      </c>
      <c r="CD1610" t="s">
        <v>195</v>
      </c>
      <c r="CM1610" t="s">
        <v>10622</v>
      </c>
      <c r="CO1610" t="s">
        <v>10621</v>
      </c>
      <c r="CP1610" t="s">
        <v>9980</v>
      </c>
      <c r="CQ1610" t="s">
        <v>4463</v>
      </c>
      <c r="CS1610" t="str">
        <f>"06902-1706"</f>
        <v>06902-1706</v>
      </c>
      <c r="CT1610" t="s">
        <v>244</v>
      </c>
      <c r="CU1610" t="s">
        <v>10623</v>
      </c>
    </row>
    <row r="1611" spans="1:151" x14ac:dyDescent="0.2">
      <c r="A1611">
        <v>27079</v>
      </c>
      <c r="B1611" t="s">
        <v>665</v>
      </c>
      <c r="C1611" t="s">
        <v>10624</v>
      </c>
      <c r="D1611" t="s">
        <v>8366</v>
      </c>
      <c r="E1611" t="s">
        <v>10625</v>
      </c>
      <c r="F1611" t="s">
        <v>171</v>
      </c>
      <c r="G1611" t="str">
        <f>"0"</f>
        <v>0</v>
      </c>
      <c r="K1611" t="s">
        <v>1438</v>
      </c>
      <c r="L1611" t="s">
        <v>1439</v>
      </c>
      <c r="M1611" t="s">
        <v>255</v>
      </c>
      <c r="N1611" t="s">
        <v>1347</v>
      </c>
      <c r="O1611" t="s">
        <v>1348</v>
      </c>
      <c r="P1611" t="s">
        <v>178</v>
      </c>
      <c r="Q1611" t="s">
        <v>172</v>
      </c>
      <c r="S1611">
        <v>29852468</v>
      </c>
      <c r="T1611" t="s">
        <v>196</v>
      </c>
      <c r="W1611" t="s">
        <v>10626</v>
      </c>
      <c r="X1611">
        <v>9176968459</v>
      </c>
      <c r="Y1611" t="s">
        <v>186</v>
      </c>
      <c r="Z1611" t="s">
        <v>183</v>
      </c>
      <c r="AA1611">
        <v>2020</v>
      </c>
      <c r="AB1611">
        <v>2020</v>
      </c>
      <c r="AC1611" t="s">
        <v>283</v>
      </c>
      <c r="AD1611" t="s">
        <v>185</v>
      </c>
      <c r="AM1611" t="s">
        <v>209</v>
      </c>
      <c r="AS1611">
        <v>3.94</v>
      </c>
      <c r="AT1611" t="s">
        <v>188</v>
      </c>
      <c r="AU1611" t="s">
        <v>189</v>
      </c>
      <c r="AV1611" t="s">
        <v>190</v>
      </c>
      <c r="AW1611" t="s">
        <v>264</v>
      </c>
      <c r="BM1611" t="s">
        <v>193</v>
      </c>
      <c r="BP1611" t="s">
        <v>194</v>
      </c>
      <c r="BQ1611" t="s">
        <v>195</v>
      </c>
      <c r="BS1611">
        <v>14627</v>
      </c>
      <c r="BT1611" t="s">
        <v>196</v>
      </c>
      <c r="BU1611">
        <v>9176489761</v>
      </c>
      <c r="BZ1611" t="s">
        <v>10627</v>
      </c>
      <c r="CC1611" t="s">
        <v>704</v>
      </c>
      <c r="CD1611" t="s">
        <v>195</v>
      </c>
      <c r="CF1611">
        <v>11215</v>
      </c>
      <c r="CG1611" t="s">
        <v>196</v>
      </c>
      <c r="CH1611">
        <v>9176489761</v>
      </c>
      <c r="CM1611" t="s">
        <v>10628</v>
      </c>
      <c r="CN1611" t="s">
        <v>10629</v>
      </c>
      <c r="CP1611" t="s">
        <v>194</v>
      </c>
      <c r="CQ1611" t="s">
        <v>195</v>
      </c>
      <c r="CS1611">
        <v>14627</v>
      </c>
      <c r="CT1611" t="s">
        <v>196</v>
      </c>
      <c r="CU1611">
        <v>9176489761</v>
      </c>
      <c r="ED1611" t="s">
        <v>195</v>
      </c>
      <c r="EG1611" t="s">
        <v>196</v>
      </c>
      <c r="EH1611">
        <v>9176489761</v>
      </c>
      <c r="EM1611" t="s">
        <v>10627</v>
      </c>
      <c r="EP1611" t="s">
        <v>704</v>
      </c>
      <c r="EQ1611" t="s">
        <v>195</v>
      </c>
      <c r="ES1611">
        <v>11215</v>
      </c>
      <c r="ET1611" t="s">
        <v>196</v>
      </c>
      <c r="EU1611">
        <v>9176489761</v>
      </c>
    </row>
    <row r="1612" spans="1:151" x14ac:dyDescent="0.2">
      <c r="A1612">
        <v>10292</v>
      </c>
      <c r="B1612" t="s">
        <v>1838</v>
      </c>
      <c r="C1612" t="s">
        <v>10630</v>
      </c>
      <c r="D1612" t="s">
        <v>10631</v>
      </c>
      <c r="E1612" t="s">
        <v>10632</v>
      </c>
      <c r="F1612" t="s">
        <v>171</v>
      </c>
      <c r="G1612" t="s">
        <v>172</v>
      </c>
      <c r="H1612" s="1">
        <v>34613</v>
      </c>
      <c r="I1612" t="s">
        <v>221</v>
      </c>
      <c r="K1612" t="s">
        <v>4332</v>
      </c>
      <c r="L1612" t="s">
        <v>820</v>
      </c>
      <c r="M1612" t="s">
        <v>176</v>
      </c>
      <c r="N1612">
        <v>2015</v>
      </c>
      <c r="O1612" t="s">
        <v>1014</v>
      </c>
      <c r="P1612" t="s">
        <v>363</v>
      </c>
      <c r="Q1612" t="s">
        <v>172</v>
      </c>
      <c r="S1612" t="s">
        <v>210</v>
      </c>
      <c r="T1612" t="s">
        <v>196</v>
      </c>
      <c r="W1612" t="s">
        <v>10633</v>
      </c>
      <c r="X1612">
        <v>4344262180</v>
      </c>
      <c r="Y1612" t="s">
        <v>186</v>
      </c>
      <c r="Z1612" t="s">
        <v>282</v>
      </c>
      <c r="AA1612">
        <v>2017</v>
      </c>
      <c r="AB1612">
        <v>2017</v>
      </c>
      <c r="AC1612" t="s">
        <v>885</v>
      </c>
      <c r="AD1612" t="s">
        <v>172</v>
      </c>
      <c r="AS1612">
        <v>2.44</v>
      </c>
      <c r="AT1612" t="s">
        <v>188</v>
      </c>
      <c r="AU1612" t="s">
        <v>189</v>
      </c>
      <c r="AV1612" t="s">
        <v>190</v>
      </c>
      <c r="BM1612" t="s">
        <v>10634</v>
      </c>
      <c r="BN1612" t="s">
        <v>487</v>
      </c>
      <c r="BP1612" t="s">
        <v>194</v>
      </c>
      <c r="BQ1612" t="s">
        <v>4117</v>
      </c>
      <c r="BS1612">
        <v>14627</v>
      </c>
      <c r="BT1612" t="s">
        <v>196</v>
      </c>
      <c r="BU1612">
        <v>4344262248</v>
      </c>
      <c r="BZ1612" t="s">
        <v>10635</v>
      </c>
      <c r="CC1612" t="s">
        <v>1789</v>
      </c>
      <c r="CD1612" t="s">
        <v>10636</v>
      </c>
      <c r="CF1612">
        <v>24521</v>
      </c>
      <c r="CG1612" t="s">
        <v>196</v>
      </c>
      <c r="CH1612">
        <v>4344262180</v>
      </c>
      <c r="CM1612" t="s">
        <v>10637</v>
      </c>
      <c r="CP1612" t="s">
        <v>194</v>
      </c>
      <c r="CQ1612" t="s">
        <v>4117</v>
      </c>
      <c r="CS1612">
        <v>14627</v>
      </c>
      <c r="CT1612" t="s">
        <v>196</v>
      </c>
      <c r="CU1612">
        <v>4344262248</v>
      </c>
      <c r="EM1612" t="s">
        <v>10635</v>
      </c>
      <c r="EP1612" t="s">
        <v>1789</v>
      </c>
      <c r="EQ1612" t="s">
        <v>10636</v>
      </c>
      <c r="ES1612">
        <v>24521</v>
      </c>
      <c r="ET1612" t="s">
        <v>196</v>
      </c>
      <c r="EU1612">
        <v>4344262180</v>
      </c>
    </row>
    <row r="1613" spans="1:151" x14ac:dyDescent="0.2">
      <c r="A1613">
        <v>14453</v>
      </c>
      <c r="B1613" t="s">
        <v>10638</v>
      </c>
      <c r="C1613" t="s">
        <v>10630</v>
      </c>
      <c r="D1613" t="s">
        <v>6691</v>
      </c>
      <c r="E1613" t="s">
        <v>10639</v>
      </c>
      <c r="F1613" t="s">
        <v>171</v>
      </c>
      <c r="G1613" t="s">
        <v>172</v>
      </c>
      <c r="H1613" s="1">
        <v>34622</v>
      </c>
      <c r="I1613" t="s">
        <v>221</v>
      </c>
      <c r="K1613" t="s">
        <v>4249</v>
      </c>
      <c r="L1613" t="s">
        <v>820</v>
      </c>
      <c r="M1613" t="s">
        <v>176</v>
      </c>
      <c r="N1613">
        <v>2016</v>
      </c>
      <c r="O1613" t="s">
        <v>634</v>
      </c>
      <c r="P1613" t="s">
        <v>178</v>
      </c>
      <c r="Q1613" t="s">
        <v>172</v>
      </c>
      <c r="S1613">
        <v>28235385</v>
      </c>
      <c r="T1613" t="s">
        <v>196</v>
      </c>
      <c r="W1613" t="s">
        <v>10640</v>
      </c>
      <c r="X1613">
        <v>7812545372</v>
      </c>
      <c r="Y1613" t="s">
        <v>186</v>
      </c>
      <c r="Z1613" t="s">
        <v>282</v>
      </c>
      <c r="AA1613">
        <v>2017</v>
      </c>
      <c r="AB1613">
        <v>2017</v>
      </c>
      <c r="AC1613" t="s">
        <v>696</v>
      </c>
      <c r="AD1613" t="s">
        <v>185</v>
      </c>
      <c r="AM1613" t="s">
        <v>412</v>
      </c>
      <c r="AN1613" t="s">
        <v>187</v>
      </c>
      <c r="AS1613">
        <v>3.65</v>
      </c>
      <c r="AT1613" t="s">
        <v>188</v>
      </c>
      <c r="AU1613" t="s">
        <v>189</v>
      </c>
      <c r="AV1613" t="s">
        <v>190</v>
      </c>
      <c r="AW1613" t="s">
        <v>264</v>
      </c>
      <c r="BM1613" t="s">
        <v>10641</v>
      </c>
      <c r="BN1613" t="s">
        <v>193</v>
      </c>
      <c r="BP1613" t="s">
        <v>194</v>
      </c>
      <c r="BQ1613" t="s">
        <v>195</v>
      </c>
      <c r="BS1613">
        <v>14627</v>
      </c>
      <c r="BT1613" t="s">
        <v>196</v>
      </c>
      <c r="BU1613">
        <v>7812549465</v>
      </c>
      <c r="BZ1613" t="s">
        <v>10642</v>
      </c>
      <c r="CC1613" t="s">
        <v>10643</v>
      </c>
      <c r="CD1613" t="s">
        <v>401</v>
      </c>
      <c r="CF1613" t="str">
        <f>"01907"</f>
        <v>01907</v>
      </c>
      <c r="CG1613" t="s">
        <v>196</v>
      </c>
      <c r="CH1613">
        <v>7815812632</v>
      </c>
      <c r="CM1613" t="s">
        <v>863</v>
      </c>
      <c r="CP1613" t="s">
        <v>194</v>
      </c>
      <c r="CQ1613" t="s">
        <v>195</v>
      </c>
      <c r="CS1613">
        <v>14627</v>
      </c>
      <c r="CT1613" t="s">
        <v>196</v>
      </c>
      <c r="CU1613">
        <v>7812549465</v>
      </c>
      <c r="EM1613" t="s">
        <v>10642</v>
      </c>
      <c r="EP1613" t="s">
        <v>10643</v>
      </c>
      <c r="EQ1613" t="s">
        <v>401</v>
      </c>
      <c r="ES1613" t="str">
        <f>"01907"</f>
        <v>01907</v>
      </c>
      <c r="ET1613" t="s">
        <v>196</v>
      </c>
      <c r="EU1613">
        <v>7815812632</v>
      </c>
    </row>
    <row r="1614" spans="1:151" x14ac:dyDescent="0.2">
      <c r="A1614">
        <v>22062</v>
      </c>
      <c r="B1614" t="s">
        <v>532</v>
      </c>
      <c r="C1614" t="s">
        <v>10644</v>
      </c>
      <c r="D1614" t="s">
        <v>1436</v>
      </c>
      <c r="E1614" t="s">
        <v>10645</v>
      </c>
      <c r="F1614" t="s">
        <v>171</v>
      </c>
      <c r="G1614" t="s">
        <v>172</v>
      </c>
      <c r="H1614" s="1">
        <v>35627</v>
      </c>
      <c r="I1614" t="s">
        <v>221</v>
      </c>
      <c r="K1614" t="s">
        <v>1910</v>
      </c>
      <c r="L1614" t="s">
        <v>1911</v>
      </c>
      <c r="M1614" t="s">
        <v>306</v>
      </c>
      <c r="N1614">
        <v>2017</v>
      </c>
      <c r="O1614" t="s">
        <v>646</v>
      </c>
      <c r="P1614" t="s">
        <v>178</v>
      </c>
      <c r="Q1614" t="s">
        <v>172</v>
      </c>
      <c r="S1614">
        <v>29350827</v>
      </c>
      <c r="T1614" t="s">
        <v>196</v>
      </c>
      <c r="W1614" t="s">
        <v>10646</v>
      </c>
      <c r="X1614">
        <v>9086122675</v>
      </c>
      <c r="Y1614" t="s">
        <v>182</v>
      </c>
      <c r="Z1614" t="s">
        <v>183</v>
      </c>
      <c r="AA1614">
        <v>2019</v>
      </c>
      <c r="AB1614">
        <v>2019</v>
      </c>
      <c r="AC1614" t="s">
        <v>752</v>
      </c>
      <c r="AD1614" t="s">
        <v>185</v>
      </c>
      <c r="AS1614">
        <v>3.4</v>
      </c>
      <c r="AT1614" t="s">
        <v>188</v>
      </c>
      <c r="AU1614" t="s">
        <v>189</v>
      </c>
      <c r="AV1614" t="s">
        <v>190</v>
      </c>
      <c r="AW1614" t="s">
        <v>264</v>
      </c>
      <c r="BM1614" t="s">
        <v>10647</v>
      </c>
      <c r="BN1614" t="s">
        <v>193</v>
      </c>
      <c r="BP1614" t="s">
        <v>194</v>
      </c>
      <c r="BQ1614" t="s">
        <v>195</v>
      </c>
      <c r="BS1614">
        <v>14627</v>
      </c>
      <c r="BT1614" t="s">
        <v>196</v>
      </c>
      <c r="BU1614">
        <v>9086126002</v>
      </c>
      <c r="BZ1614" t="s">
        <v>10648</v>
      </c>
      <c r="CC1614" t="s">
        <v>4241</v>
      </c>
      <c r="CD1614" t="s">
        <v>1150</v>
      </c>
      <c r="CF1614" t="str">
        <f>"07090"</f>
        <v>07090</v>
      </c>
      <c r="CG1614" t="s">
        <v>196</v>
      </c>
      <c r="CH1614">
        <v>9086126002</v>
      </c>
      <c r="CM1614" t="s">
        <v>10649</v>
      </c>
      <c r="CN1614" t="s">
        <v>10650</v>
      </c>
      <c r="CP1614" t="s">
        <v>194</v>
      </c>
      <c r="CQ1614" t="s">
        <v>195</v>
      </c>
      <c r="CS1614">
        <v>14619</v>
      </c>
      <c r="CT1614" t="s">
        <v>196</v>
      </c>
      <c r="CU1614">
        <v>9086126002</v>
      </c>
      <c r="DM1614" t="s">
        <v>10651</v>
      </c>
      <c r="DN1614" t="s">
        <v>10651</v>
      </c>
      <c r="DP1614" t="s">
        <v>9848</v>
      </c>
      <c r="DQ1614" t="s">
        <v>1150</v>
      </c>
      <c r="DS1614" t="str">
        <f>"07090"</f>
        <v>07090</v>
      </c>
      <c r="DT1614" t="s">
        <v>226</v>
      </c>
      <c r="DU1614">
        <v>9083010335</v>
      </c>
      <c r="DW1614">
        <v>9086122675</v>
      </c>
      <c r="DX1614" t="s">
        <v>10652</v>
      </c>
      <c r="DY1614" t="s">
        <v>406</v>
      </c>
      <c r="ED1614" t="s">
        <v>1150</v>
      </c>
      <c r="EG1614" t="s">
        <v>196</v>
      </c>
      <c r="EH1614">
        <v>9086126002</v>
      </c>
      <c r="EM1614" t="s">
        <v>10648</v>
      </c>
      <c r="EP1614" t="s">
        <v>4241</v>
      </c>
      <c r="EQ1614" t="s">
        <v>1150</v>
      </c>
      <c r="ES1614" t="str">
        <f>"07090"</f>
        <v>07090</v>
      </c>
      <c r="ET1614" t="s">
        <v>196</v>
      </c>
      <c r="EU1614">
        <v>9086126002</v>
      </c>
    </row>
    <row r="1615" spans="1:151" x14ac:dyDescent="0.2">
      <c r="A1615">
        <v>19651</v>
      </c>
      <c r="B1615" t="s">
        <v>4093</v>
      </c>
      <c r="C1615" t="s">
        <v>10653</v>
      </c>
      <c r="D1615" t="s">
        <v>1173</v>
      </c>
      <c r="E1615" t="s">
        <v>10654</v>
      </c>
      <c r="F1615" t="s">
        <v>171</v>
      </c>
      <c r="G1615" t="s">
        <v>172</v>
      </c>
      <c r="H1615" s="1">
        <v>35111</v>
      </c>
      <c r="I1615" t="s">
        <v>221</v>
      </c>
      <c r="K1615" t="s">
        <v>1493</v>
      </c>
      <c r="L1615" t="s">
        <v>1158</v>
      </c>
      <c r="M1615" t="s">
        <v>176</v>
      </c>
      <c r="N1615">
        <v>2017</v>
      </c>
      <c r="O1615" t="s">
        <v>177</v>
      </c>
      <c r="P1615" t="s">
        <v>178</v>
      </c>
      <c r="Q1615" t="s">
        <v>172</v>
      </c>
      <c r="S1615">
        <v>28799337</v>
      </c>
      <c r="T1615" t="s">
        <v>196</v>
      </c>
      <c r="W1615" t="s">
        <v>10655</v>
      </c>
      <c r="X1615">
        <v>6175848663</v>
      </c>
      <c r="Y1615" t="s">
        <v>186</v>
      </c>
      <c r="Z1615" t="s">
        <v>282</v>
      </c>
      <c r="AA1615">
        <v>2018</v>
      </c>
      <c r="AB1615">
        <v>2018</v>
      </c>
      <c r="AC1615" t="s">
        <v>396</v>
      </c>
      <c r="AD1615" t="s">
        <v>185</v>
      </c>
      <c r="AM1615" t="s">
        <v>1308</v>
      </c>
      <c r="AS1615">
        <v>3.82</v>
      </c>
      <c r="AT1615" t="s">
        <v>188</v>
      </c>
      <c r="AU1615" t="s">
        <v>647</v>
      </c>
      <c r="AV1615" t="s">
        <v>190</v>
      </c>
      <c r="AW1615" t="s">
        <v>264</v>
      </c>
      <c r="BM1615" t="s">
        <v>10656</v>
      </c>
      <c r="BN1615" t="s">
        <v>193</v>
      </c>
      <c r="BP1615" t="s">
        <v>194</v>
      </c>
      <c r="BQ1615" t="s">
        <v>195</v>
      </c>
      <c r="BS1615">
        <v>14627</v>
      </c>
      <c r="BT1615" t="s">
        <v>196</v>
      </c>
      <c r="BU1615">
        <v>6176781006</v>
      </c>
      <c r="BZ1615" t="s">
        <v>10657</v>
      </c>
      <c r="CC1615" t="s">
        <v>10658</v>
      </c>
      <c r="CD1615" t="s">
        <v>401</v>
      </c>
      <c r="CF1615" t="str">
        <f>"02468"</f>
        <v>02468</v>
      </c>
      <c r="CG1615" t="s">
        <v>196</v>
      </c>
      <c r="CH1615">
        <v>6179653338</v>
      </c>
      <c r="CM1615" t="s">
        <v>863</v>
      </c>
      <c r="CN1615" t="s">
        <v>10659</v>
      </c>
      <c r="CP1615" t="s">
        <v>194</v>
      </c>
      <c r="CQ1615" t="s">
        <v>195</v>
      </c>
      <c r="CS1615">
        <v>14627</v>
      </c>
      <c r="CT1615" t="s">
        <v>196</v>
      </c>
      <c r="CU1615">
        <v>6176781006</v>
      </c>
      <c r="ED1615" t="s">
        <v>401</v>
      </c>
      <c r="EG1615" t="s">
        <v>196</v>
      </c>
      <c r="EH1615">
        <v>6179653338</v>
      </c>
      <c r="EM1615" t="s">
        <v>10657</v>
      </c>
      <c r="EP1615" t="s">
        <v>10658</v>
      </c>
      <c r="EQ1615" t="s">
        <v>401</v>
      </c>
      <c r="ES1615" t="str">
        <f>"02468"</f>
        <v>02468</v>
      </c>
      <c r="ET1615" t="s">
        <v>196</v>
      </c>
      <c r="EU1615">
        <v>6179653338</v>
      </c>
    </row>
    <row r="1616" spans="1:151" x14ac:dyDescent="0.2">
      <c r="A1616">
        <v>41622</v>
      </c>
      <c r="B1616" t="s">
        <v>10660</v>
      </c>
      <c r="C1616" t="s">
        <v>10661</v>
      </c>
      <c r="D1616" t="s">
        <v>940</v>
      </c>
      <c r="E1616" t="s">
        <v>10662</v>
      </c>
      <c r="F1616" t="s">
        <v>171</v>
      </c>
      <c r="G1616" t="str">
        <f>"0"</f>
        <v>0</v>
      </c>
      <c r="H1616" s="1">
        <v>37908</v>
      </c>
      <c r="I1616" t="s">
        <v>173</v>
      </c>
      <c r="K1616" t="s">
        <v>4780</v>
      </c>
      <c r="L1616" t="s">
        <v>3127</v>
      </c>
      <c r="M1616" t="s">
        <v>306</v>
      </c>
      <c r="N1616">
        <v>2024</v>
      </c>
      <c r="O1616" t="s">
        <v>710</v>
      </c>
      <c r="P1616" t="s">
        <v>178</v>
      </c>
      <c r="Q1616" t="s">
        <v>172</v>
      </c>
      <c r="R1616" t="s">
        <v>510</v>
      </c>
      <c r="S1616">
        <v>32267662</v>
      </c>
      <c r="BM1616" t="s">
        <v>10663</v>
      </c>
    </row>
    <row r="1617" spans="1:151" x14ac:dyDescent="0.2">
      <c r="A1617">
        <v>12512</v>
      </c>
      <c r="B1617" t="s">
        <v>2432</v>
      </c>
      <c r="C1617" t="s">
        <v>10664</v>
      </c>
      <c r="D1617" t="s">
        <v>10665</v>
      </c>
      <c r="E1617" t="s">
        <v>10666</v>
      </c>
      <c r="F1617" t="s">
        <v>171</v>
      </c>
      <c r="G1617" t="s">
        <v>172</v>
      </c>
      <c r="H1617" s="1">
        <v>34616</v>
      </c>
      <c r="I1617" t="s">
        <v>173</v>
      </c>
      <c r="K1617" t="s">
        <v>3708</v>
      </c>
      <c r="L1617" t="s">
        <v>1689</v>
      </c>
      <c r="M1617" t="s">
        <v>306</v>
      </c>
      <c r="N1617">
        <v>2015</v>
      </c>
      <c r="O1617" t="s">
        <v>517</v>
      </c>
      <c r="P1617" t="s">
        <v>178</v>
      </c>
      <c r="Q1617" t="s">
        <v>172</v>
      </c>
      <c r="S1617">
        <v>28235422</v>
      </c>
      <c r="T1617" t="s">
        <v>196</v>
      </c>
      <c r="W1617" t="s">
        <v>10667</v>
      </c>
      <c r="X1617">
        <v>2158509227</v>
      </c>
      <c r="Y1617" t="s">
        <v>182</v>
      </c>
      <c r="Z1617" t="s">
        <v>183</v>
      </c>
      <c r="AA1617">
        <v>2018</v>
      </c>
      <c r="AB1617">
        <v>2018</v>
      </c>
      <c r="AC1617" t="s">
        <v>1191</v>
      </c>
      <c r="AD1617" t="s">
        <v>185</v>
      </c>
      <c r="AS1617">
        <v>3.67</v>
      </c>
      <c r="AT1617" t="s">
        <v>188</v>
      </c>
      <c r="AU1617" t="s">
        <v>189</v>
      </c>
      <c r="AV1617" t="s">
        <v>190</v>
      </c>
      <c r="AW1617" t="s">
        <v>264</v>
      </c>
      <c r="BM1617" t="s">
        <v>10668</v>
      </c>
      <c r="BN1617" t="s">
        <v>193</v>
      </c>
      <c r="BP1617" t="s">
        <v>194</v>
      </c>
      <c r="BQ1617" t="s">
        <v>195</v>
      </c>
      <c r="BS1617">
        <v>14627</v>
      </c>
      <c r="BT1617" t="s">
        <v>196</v>
      </c>
      <c r="BU1617">
        <v>2155287256</v>
      </c>
      <c r="BZ1617" t="s">
        <v>10669</v>
      </c>
      <c r="CC1617" t="s">
        <v>649</v>
      </c>
      <c r="CD1617" t="s">
        <v>650</v>
      </c>
      <c r="CF1617">
        <v>19147</v>
      </c>
      <c r="CG1617" t="s">
        <v>196</v>
      </c>
      <c r="CH1617">
        <v>2153394029</v>
      </c>
      <c r="CM1617" t="s">
        <v>7252</v>
      </c>
      <c r="CP1617" t="s">
        <v>194</v>
      </c>
      <c r="CQ1617" t="s">
        <v>195</v>
      </c>
      <c r="CS1617">
        <v>14611</v>
      </c>
      <c r="CT1617" t="s">
        <v>196</v>
      </c>
      <c r="CU1617">
        <v>2155287256</v>
      </c>
      <c r="ED1617" t="s">
        <v>650</v>
      </c>
      <c r="EG1617" t="s">
        <v>196</v>
      </c>
      <c r="EH1617">
        <v>2153394029</v>
      </c>
      <c r="EM1617" t="s">
        <v>10669</v>
      </c>
      <c r="EP1617" t="s">
        <v>649</v>
      </c>
      <c r="EQ1617" t="s">
        <v>650</v>
      </c>
      <c r="ES1617">
        <v>19147</v>
      </c>
      <c r="ET1617" t="s">
        <v>196</v>
      </c>
      <c r="EU1617">
        <v>2153394029</v>
      </c>
    </row>
    <row r="1618" spans="1:151" x14ac:dyDescent="0.2">
      <c r="A1618">
        <v>27028</v>
      </c>
      <c r="B1618" t="s">
        <v>10670</v>
      </c>
      <c r="C1618" t="s">
        <v>10671</v>
      </c>
      <c r="E1618" t="s">
        <v>10672</v>
      </c>
      <c r="F1618" t="s">
        <v>171</v>
      </c>
      <c r="G1618" t="str">
        <f>"0"</f>
        <v>0</v>
      </c>
      <c r="K1618" t="s">
        <v>2435</v>
      </c>
      <c r="L1618" t="s">
        <v>2201</v>
      </c>
      <c r="M1618" t="s">
        <v>255</v>
      </c>
      <c r="N1618" t="s">
        <v>1347</v>
      </c>
      <c r="O1618" t="s">
        <v>1348</v>
      </c>
      <c r="P1618" t="s">
        <v>178</v>
      </c>
      <c r="Q1618" t="s">
        <v>172</v>
      </c>
      <c r="S1618">
        <v>29442317</v>
      </c>
      <c r="T1618" t="s">
        <v>196</v>
      </c>
      <c r="W1618" t="s">
        <v>10673</v>
      </c>
      <c r="X1618">
        <v>6463017310</v>
      </c>
      <c r="Y1618" t="s">
        <v>182</v>
      </c>
      <c r="Z1618" t="s">
        <v>183</v>
      </c>
      <c r="AA1618">
        <v>2019</v>
      </c>
      <c r="AB1618">
        <v>2019</v>
      </c>
      <c r="AC1618" t="s">
        <v>184</v>
      </c>
      <c r="AD1618" t="s">
        <v>185</v>
      </c>
      <c r="AS1618">
        <v>3.19</v>
      </c>
      <c r="AT1618" t="s">
        <v>188</v>
      </c>
      <c r="AU1618" t="s">
        <v>189</v>
      </c>
      <c r="AV1618" t="s">
        <v>190</v>
      </c>
      <c r="AW1618" t="s">
        <v>210</v>
      </c>
      <c r="BM1618" t="s">
        <v>10674</v>
      </c>
      <c r="BN1618" t="s">
        <v>193</v>
      </c>
      <c r="BP1618" t="s">
        <v>194</v>
      </c>
      <c r="BQ1618" t="s">
        <v>195</v>
      </c>
      <c r="BS1618">
        <v>14627</v>
      </c>
      <c r="BT1618" t="s">
        <v>196</v>
      </c>
      <c r="BU1618">
        <v>3472001169</v>
      </c>
      <c r="BZ1618" t="s">
        <v>10675</v>
      </c>
      <c r="CC1618" t="s">
        <v>704</v>
      </c>
      <c r="CD1618" t="s">
        <v>195</v>
      </c>
      <c r="CF1618">
        <v>11213</v>
      </c>
      <c r="CG1618" t="s">
        <v>196</v>
      </c>
      <c r="CH1618">
        <v>3472001169</v>
      </c>
      <c r="CM1618" t="s">
        <v>10676</v>
      </c>
      <c r="CP1618" t="s">
        <v>194</v>
      </c>
      <c r="CQ1618" t="s">
        <v>195</v>
      </c>
      <c r="CS1618">
        <v>14611</v>
      </c>
      <c r="CT1618" t="s">
        <v>196</v>
      </c>
      <c r="CU1618">
        <v>3472001169</v>
      </c>
      <c r="ED1618" t="s">
        <v>195</v>
      </c>
      <c r="EG1618" t="s">
        <v>196</v>
      </c>
      <c r="EH1618">
        <v>3472001169</v>
      </c>
      <c r="EM1618" t="s">
        <v>10675</v>
      </c>
      <c r="EP1618" t="s">
        <v>704</v>
      </c>
      <c r="EQ1618" t="s">
        <v>195</v>
      </c>
      <c r="ES1618">
        <v>11213</v>
      </c>
      <c r="ET1618" t="s">
        <v>196</v>
      </c>
      <c r="EU1618">
        <v>3472001169</v>
      </c>
    </row>
    <row r="1619" spans="1:151" x14ac:dyDescent="0.2">
      <c r="A1619">
        <v>39438</v>
      </c>
      <c r="B1619" t="s">
        <v>2512</v>
      </c>
      <c r="C1619" t="s">
        <v>10677</v>
      </c>
      <c r="D1619" t="s">
        <v>10678</v>
      </c>
      <c r="E1619" t="s">
        <v>10679</v>
      </c>
      <c r="F1619" t="s">
        <v>171</v>
      </c>
      <c r="G1619" t="str">
        <f>"0"</f>
        <v>0</v>
      </c>
      <c r="H1619" s="1">
        <v>37761</v>
      </c>
      <c r="I1619" t="s">
        <v>221</v>
      </c>
      <c r="K1619" t="s">
        <v>1046</v>
      </c>
      <c r="L1619" t="s">
        <v>1047</v>
      </c>
      <c r="M1619" t="s">
        <v>176</v>
      </c>
      <c r="N1619">
        <v>2024</v>
      </c>
      <c r="O1619" t="s">
        <v>319</v>
      </c>
      <c r="P1619" t="s">
        <v>178</v>
      </c>
      <c r="Q1619" t="s">
        <v>172</v>
      </c>
      <c r="S1619">
        <v>32051070</v>
      </c>
      <c r="T1619" t="s">
        <v>226</v>
      </c>
      <c r="Y1619" t="str">
        <f>"01AS"</f>
        <v>01AS</v>
      </c>
      <c r="Z1619" t="s">
        <v>499</v>
      </c>
      <c r="AA1619" t="s">
        <v>320</v>
      </c>
      <c r="AB1619" t="s">
        <v>321</v>
      </c>
      <c r="AC1619" t="s">
        <v>5592</v>
      </c>
      <c r="AD1619" t="s">
        <v>185</v>
      </c>
      <c r="AM1619" t="s">
        <v>2372</v>
      </c>
      <c r="AS1619">
        <v>3.54</v>
      </c>
      <c r="AU1619" t="s">
        <v>235</v>
      </c>
      <c r="AV1619" t="s">
        <v>236</v>
      </c>
      <c r="AW1619" t="s">
        <v>210</v>
      </c>
      <c r="BJ1619" t="s">
        <v>474</v>
      </c>
      <c r="BM1619" t="s">
        <v>10680</v>
      </c>
      <c r="BN1619" t="s">
        <v>239</v>
      </c>
      <c r="BO1619" t="s">
        <v>10681</v>
      </c>
      <c r="BP1619" t="s">
        <v>241</v>
      </c>
      <c r="BQ1619" t="s">
        <v>195</v>
      </c>
      <c r="BS1619">
        <v>14627</v>
      </c>
      <c r="BZ1619" t="s">
        <v>242</v>
      </c>
      <c r="CB1619" t="s">
        <v>243</v>
      </c>
      <c r="CD1619" t="s">
        <v>195</v>
      </c>
      <c r="CF1619">
        <v>14642</v>
      </c>
      <c r="CG1619" t="s">
        <v>244</v>
      </c>
      <c r="CM1619" t="s">
        <v>10682</v>
      </c>
      <c r="CO1619" t="s">
        <v>10681</v>
      </c>
      <c r="CP1619" t="s">
        <v>10683</v>
      </c>
      <c r="CQ1619" t="s">
        <v>1885</v>
      </c>
      <c r="CS1619" t="str">
        <f>"00794"</f>
        <v>00794</v>
      </c>
      <c r="CT1619" t="s">
        <v>244</v>
      </c>
      <c r="CU1619" t="s">
        <v>10684</v>
      </c>
    </row>
    <row r="1620" spans="1:151" x14ac:dyDescent="0.2">
      <c r="A1620">
        <v>41525</v>
      </c>
      <c r="B1620" t="s">
        <v>10685</v>
      </c>
      <c r="C1620" t="s">
        <v>10677</v>
      </c>
      <c r="D1620" t="s">
        <v>1436</v>
      </c>
      <c r="E1620" t="s">
        <v>10686</v>
      </c>
      <c r="F1620" t="s">
        <v>171</v>
      </c>
      <c r="G1620" t="str">
        <f>"0"</f>
        <v>0</v>
      </c>
      <c r="H1620" s="1">
        <v>37737</v>
      </c>
      <c r="I1620" t="s">
        <v>221</v>
      </c>
      <c r="K1620" t="s">
        <v>3740</v>
      </c>
      <c r="L1620" t="s">
        <v>2350</v>
      </c>
      <c r="M1620" t="s">
        <v>255</v>
      </c>
      <c r="N1620" t="s">
        <v>256</v>
      </c>
      <c r="O1620" t="s">
        <v>257</v>
      </c>
      <c r="P1620" t="s">
        <v>178</v>
      </c>
      <c r="Q1620" t="s">
        <v>172</v>
      </c>
      <c r="S1620">
        <v>31977449</v>
      </c>
      <c r="T1620" t="s">
        <v>226</v>
      </c>
      <c r="Y1620" t="str">
        <f>"01AS"</f>
        <v>01AS</v>
      </c>
      <c r="Z1620" t="s">
        <v>499</v>
      </c>
      <c r="AA1620" t="s">
        <v>320</v>
      </c>
      <c r="AB1620" t="s">
        <v>321</v>
      </c>
      <c r="AC1620" t="s">
        <v>5261</v>
      </c>
      <c r="AD1620" t="s">
        <v>185</v>
      </c>
      <c r="AM1620" t="s">
        <v>2191</v>
      </c>
      <c r="AS1620">
        <v>2.95</v>
      </c>
      <c r="AU1620" t="s">
        <v>235</v>
      </c>
      <c r="AV1620" t="s">
        <v>236</v>
      </c>
      <c r="AW1620" t="s">
        <v>210</v>
      </c>
      <c r="BM1620" t="s">
        <v>10687</v>
      </c>
      <c r="BN1620" t="s">
        <v>239</v>
      </c>
      <c r="BO1620" t="s">
        <v>10688</v>
      </c>
      <c r="BP1620" t="s">
        <v>241</v>
      </c>
      <c r="BQ1620" t="s">
        <v>195</v>
      </c>
      <c r="BS1620">
        <v>14627</v>
      </c>
      <c r="CD1620" t="s">
        <v>195</v>
      </c>
      <c r="CM1620" t="s">
        <v>10689</v>
      </c>
      <c r="CO1620" t="s">
        <v>10688</v>
      </c>
      <c r="CP1620" t="s">
        <v>10690</v>
      </c>
      <c r="CQ1620" t="s">
        <v>247</v>
      </c>
      <c r="CS1620" t="str">
        <f>"08534-9600"</f>
        <v>08534-9600</v>
      </c>
      <c r="CT1620" t="s">
        <v>244</v>
      </c>
      <c r="CU1620" t="s">
        <v>10691</v>
      </c>
    </row>
    <row r="1621" spans="1:151" x14ac:dyDescent="0.2">
      <c r="A1621">
        <v>46435</v>
      </c>
      <c r="B1621" t="s">
        <v>10692</v>
      </c>
      <c r="C1621" t="s">
        <v>10693</v>
      </c>
      <c r="E1621" t="s">
        <v>10694</v>
      </c>
      <c r="F1621" t="s">
        <v>171</v>
      </c>
      <c r="G1621" t="str">
        <f>"0"</f>
        <v>0</v>
      </c>
      <c r="H1621" s="1">
        <v>38212</v>
      </c>
      <c r="I1621" t="s">
        <v>173</v>
      </c>
      <c r="K1621" t="s">
        <v>526</v>
      </c>
      <c r="L1621" t="s">
        <v>527</v>
      </c>
      <c r="M1621" t="s">
        <v>224</v>
      </c>
      <c r="N1621">
        <v>2025</v>
      </c>
      <c r="O1621" t="s">
        <v>528</v>
      </c>
      <c r="P1621" t="s">
        <v>178</v>
      </c>
      <c r="Q1621" t="s">
        <v>172</v>
      </c>
      <c r="S1621">
        <v>32775815</v>
      </c>
      <c r="T1621" t="s">
        <v>10695</v>
      </c>
      <c r="U1621" t="s">
        <v>424</v>
      </c>
      <c r="Y1621" t="str">
        <f>"04HSEAS"</f>
        <v>04HSEAS</v>
      </c>
      <c r="Z1621" t="s">
        <v>499</v>
      </c>
      <c r="AA1621" t="s">
        <v>833</v>
      </c>
      <c r="AB1621" t="s">
        <v>834</v>
      </c>
      <c r="AC1621" t="s">
        <v>3358</v>
      </c>
      <c r="AD1621" t="s">
        <v>172</v>
      </c>
      <c r="AS1621">
        <v>3.79</v>
      </c>
      <c r="AU1621" t="s">
        <v>472</v>
      </c>
      <c r="AV1621" t="s">
        <v>473</v>
      </c>
      <c r="AW1621" t="s">
        <v>430</v>
      </c>
      <c r="BM1621" t="s">
        <v>10696</v>
      </c>
      <c r="BN1621" t="s">
        <v>239</v>
      </c>
      <c r="BO1621" t="s">
        <v>10697</v>
      </c>
      <c r="BP1621" t="s">
        <v>241</v>
      </c>
      <c r="BQ1621" t="s">
        <v>195</v>
      </c>
      <c r="BS1621">
        <v>14627</v>
      </c>
      <c r="CD1621" t="s">
        <v>195</v>
      </c>
      <c r="CM1621" t="s">
        <v>10698</v>
      </c>
      <c r="CO1621" t="s">
        <v>10697</v>
      </c>
      <c r="CP1621" t="s">
        <v>10699</v>
      </c>
      <c r="CS1621">
        <v>2415</v>
      </c>
      <c r="CT1621" t="s">
        <v>10695</v>
      </c>
      <c r="CU1621" t="s">
        <v>10700</v>
      </c>
    </row>
    <row r="1622" spans="1:151" x14ac:dyDescent="0.2">
      <c r="A1622">
        <v>34138</v>
      </c>
      <c r="B1622" t="s">
        <v>10701</v>
      </c>
      <c r="C1622" t="s">
        <v>10702</v>
      </c>
      <c r="E1622" t="s">
        <v>10703</v>
      </c>
      <c r="F1622" t="s">
        <v>171</v>
      </c>
      <c r="G1622" t="s">
        <v>172</v>
      </c>
      <c r="H1622" s="1">
        <v>35921</v>
      </c>
      <c r="I1622" t="s">
        <v>173</v>
      </c>
      <c r="K1622" t="s">
        <v>1377</v>
      </c>
      <c r="L1622" t="s">
        <v>1378</v>
      </c>
      <c r="M1622" t="s">
        <v>306</v>
      </c>
      <c r="N1622">
        <v>2020</v>
      </c>
      <c r="O1622" t="s">
        <v>1379</v>
      </c>
      <c r="P1622" t="s">
        <v>509</v>
      </c>
      <c r="Q1622" t="s">
        <v>172</v>
      </c>
      <c r="S1622">
        <v>30771550</v>
      </c>
      <c r="T1622" t="s">
        <v>1382</v>
      </c>
      <c r="U1622" t="s">
        <v>424</v>
      </c>
      <c r="Y1622" t="str">
        <f>"04HSEAS"</f>
        <v>04HSEAS</v>
      </c>
      <c r="Z1622" t="s">
        <v>499</v>
      </c>
      <c r="AA1622" t="s">
        <v>320</v>
      </c>
      <c r="AB1622" t="s">
        <v>321</v>
      </c>
      <c r="AC1622" t="s">
        <v>1612</v>
      </c>
      <c r="AD1622" t="s">
        <v>185</v>
      </c>
      <c r="AM1622" t="s">
        <v>5251</v>
      </c>
      <c r="AS1622">
        <v>3.85</v>
      </c>
      <c r="AT1622" t="s">
        <v>1261</v>
      </c>
      <c r="AU1622" t="s">
        <v>2925</v>
      </c>
      <c r="AV1622" t="s">
        <v>236</v>
      </c>
      <c r="AW1622" t="s">
        <v>430</v>
      </c>
      <c r="BC1622" t="s">
        <v>474</v>
      </c>
      <c r="BM1622" t="s">
        <v>10704</v>
      </c>
      <c r="BN1622" t="s">
        <v>239</v>
      </c>
      <c r="BO1622" t="s">
        <v>10705</v>
      </c>
      <c r="BP1622" t="s">
        <v>241</v>
      </c>
      <c r="BQ1622" t="s">
        <v>195</v>
      </c>
      <c r="BS1622">
        <v>14627</v>
      </c>
      <c r="CA1622" t="s">
        <v>10706</v>
      </c>
      <c r="CD1622" t="s">
        <v>195</v>
      </c>
      <c r="CM1622" t="s">
        <v>10707</v>
      </c>
      <c r="CN1622" t="s">
        <v>10706</v>
      </c>
      <c r="CO1622" t="s">
        <v>10705</v>
      </c>
      <c r="CP1622" t="s">
        <v>10705</v>
      </c>
      <c r="CQ1622" t="s">
        <v>7039</v>
      </c>
      <c r="CS1622">
        <v>314031</v>
      </c>
      <c r="CT1622" t="s">
        <v>1382</v>
      </c>
      <c r="CU1622" t="s">
        <v>10708</v>
      </c>
    </row>
    <row r="1623" spans="1:151" x14ac:dyDescent="0.2">
      <c r="A1623">
        <v>45849</v>
      </c>
      <c r="B1623" t="s">
        <v>10709</v>
      </c>
      <c r="C1623" t="s">
        <v>10710</v>
      </c>
      <c r="E1623" t="s">
        <v>10711</v>
      </c>
      <c r="F1623" t="s">
        <v>171</v>
      </c>
      <c r="G1623" t="str">
        <f>"0"</f>
        <v>0</v>
      </c>
      <c r="H1623" s="1">
        <v>38106</v>
      </c>
      <c r="I1623" t="s">
        <v>173</v>
      </c>
      <c r="K1623" t="s">
        <v>5841</v>
      </c>
      <c r="L1623" t="s">
        <v>2552</v>
      </c>
      <c r="M1623" t="s">
        <v>306</v>
      </c>
      <c r="N1623">
        <v>2025</v>
      </c>
      <c r="O1623" t="s">
        <v>2065</v>
      </c>
      <c r="P1623" t="s">
        <v>178</v>
      </c>
      <c r="Q1623" t="s">
        <v>172</v>
      </c>
      <c r="S1623">
        <v>32305210</v>
      </c>
      <c r="T1623" t="s">
        <v>226</v>
      </c>
      <c r="Y1623" t="str">
        <f>"01AS"</f>
        <v>01AS</v>
      </c>
      <c r="Z1623" t="s">
        <v>499</v>
      </c>
      <c r="AA1623" t="s">
        <v>320</v>
      </c>
      <c r="AB1623" t="s">
        <v>321</v>
      </c>
      <c r="AC1623" t="s">
        <v>2066</v>
      </c>
      <c r="AD1623" t="s">
        <v>185</v>
      </c>
      <c r="AS1623">
        <v>3.64</v>
      </c>
      <c r="AU1623" t="s">
        <v>472</v>
      </c>
      <c r="AV1623" t="s">
        <v>473</v>
      </c>
      <c r="AW1623" t="s">
        <v>715</v>
      </c>
      <c r="BM1623" t="s">
        <v>5031</v>
      </c>
      <c r="BN1623" t="s">
        <v>239</v>
      </c>
      <c r="BO1623" t="s">
        <v>10712</v>
      </c>
      <c r="BP1623" t="s">
        <v>241</v>
      </c>
      <c r="BQ1623" t="s">
        <v>195</v>
      </c>
      <c r="BS1623">
        <v>14627</v>
      </c>
      <c r="CD1623" t="s">
        <v>195</v>
      </c>
      <c r="CM1623" t="s">
        <v>10713</v>
      </c>
      <c r="CO1623" t="s">
        <v>10712</v>
      </c>
      <c r="CP1623" t="s">
        <v>10714</v>
      </c>
      <c r="CQ1623" t="s">
        <v>735</v>
      </c>
      <c r="CS1623" t="s">
        <v>10715</v>
      </c>
      <c r="CT1623" t="s">
        <v>244</v>
      </c>
      <c r="CU1623" t="s">
        <v>10716</v>
      </c>
    </row>
    <row r="1624" spans="1:151" x14ac:dyDescent="0.2">
      <c r="A1624">
        <v>27873</v>
      </c>
      <c r="B1624" t="s">
        <v>10717</v>
      </c>
      <c r="C1624" t="s">
        <v>10718</v>
      </c>
      <c r="E1624" t="s">
        <v>10719</v>
      </c>
      <c r="F1624" t="s">
        <v>10720</v>
      </c>
      <c r="G1624" t="s">
        <v>172</v>
      </c>
      <c r="H1624" s="1">
        <v>36052</v>
      </c>
      <c r="I1624" t="s">
        <v>221</v>
      </c>
      <c r="K1624" t="s">
        <v>1078</v>
      </c>
      <c r="L1624" t="s">
        <v>10721</v>
      </c>
      <c r="M1624" t="s">
        <v>224</v>
      </c>
      <c r="N1624">
        <v>2019</v>
      </c>
      <c r="O1624" t="s">
        <v>279</v>
      </c>
      <c r="P1624" t="s">
        <v>178</v>
      </c>
      <c r="Q1624" t="s">
        <v>172</v>
      </c>
      <c r="S1624">
        <v>29880003</v>
      </c>
      <c r="T1624" t="s">
        <v>196</v>
      </c>
      <c r="W1624" t="s">
        <v>10722</v>
      </c>
      <c r="X1624">
        <v>8622662257</v>
      </c>
      <c r="Y1624" t="s">
        <v>186</v>
      </c>
      <c r="Z1624" t="s">
        <v>183</v>
      </c>
      <c r="AA1624">
        <v>2020</v>
      </c>
      <c r="AB1624">
        <v>2020</v>
      </c>
      <c r="AC1624" t="s">
        <v>3984</v>
      </c>
      <c r="AD1624" t="s">
        <v>172</v>
      </c>
      <c r="AS1624">
        <v>2.44</v>
      </c>
      <c r="AT1624" t="s">
        <v>188</v>
      </c>
      <c r="AU1624" t="s">
        <v>189</v>
      </c>
      <c r="AV1624" t="s">
        <v>190</v>
      </c>
      <c r="AW1624" t="s">
        <v>294</v>
      </c>
      <c r="BM1624" t="s">
        <v>10723</v>
      </c>
      <c r="BN1624" t="s">
        <v>193</v>
      </c>
      <c r="BP1624" t="s">
        <v>194</v>
      </c>
      <c r="BQ1624" t="s">
        <v>195</v>
      </c>
      <c r="BS1624">
        <v>14627</v>
      </c>
      <c r="BT1624" t="s">
        <v>196</v>
      </c>
      <c r="BU1624">
        <v>8622662216</v>
      </c>
      <c r="BZ1624" t="s">
        <v>10724</v>
      </c>
      <c r="CC1624" t="s">
        <v>10725</v>
      </c>
      <c r="CD1624" t="s">
        <v>1150</v>
      </c>
      <c r="CF1624" t="str">
        <f>"07871"</f>
        <v>07871</v>
      </c>
      <c r="CG1624" t="s">
        <v>196</v>
      </c>
      <c r="CH1624">
        <v>8622662216</v>
      </c>
      <c r="CM1624" t="s">
        <v>10726</v>
      </c>
      <c r="CP1624" t="s">
        <v>194</v>
      </c>
      <c r="CQ1624" t="s">
        <v>195</v>
      </c>
      <c r="CS1624">
        <v>14627</v>
      </c>
      <c r="CT1624" t="s">
        <v>196</v>
      </c>
      <c r="CU1624">
        <v>8622662216</v>
      </c>
      <c r="ED1624" t="s">
        <v>1150</v>
      </c>
      <c r="EG1624" t="s">
        <v>196</v>
      </c>
      <c r="EH1624">
        <v>8622662216</v>
      </c>
      <c r="EM1624" t="s">
        <v>10724</v>
      </c>
      <c r="EP1624" t="s">
        <v>10725</v>
      </c>
      <c r="EQ1624" t="s">
        <v>1150</v>
      </c>
      <c r="ES1624" t="str">
        <f>"07871"</f>
        <v>07871</v>
      </c>
      <c r="ET1624" t="s">
        <v>196</v>
      </c>
      <c r="EU1624">
        <v>8622662216</v>
      </c>
    </row>
    <row r="1625" spans="1:151" x14ac:dyDescent="0.2">
      <c r="A1625">
        <v>25573</v>
      </c>
      <c r="B1625" t="s">
        <v>10717</v>
      </c>
      <c r="C1625" t="s">
        <v>10718</v>
      </c>
      <c r="E1625" t="s">
        <v>10719</v>
      </c>
      <c r="F1625" t="s">
        <v>171</v>
      </c>
      <c r="G1625" t="s">
        <v>172</v>
      </c>
      <c r="H1625" s="1">
        <v>36052</v>
      </c>
      <c r="I1625" t="s">
        <v>221</v>
      </c>
      <c r="K1625" t="s">
        <v>1552</v>
      </c>
      <c r="L1625" t="s">
        <v>633</v>
      </c>
      <c r="M1625" t="s">
        <v>205</v>
      </c>
      <c r="N1625">
        <v>2018</v>
      </c>
      <c r="O1625" t="s">
        <v>1553</v>
      </c>
      <c r="P1625" t="s">
        <v>178</v>
      </c>
      <c r="Q1625" t="s">
        <v>172</v>
      </c>
      <c r="S1625">
        <v>29880003</v>
      </c>
      <c r="T1625" t="s">
        <v>196</v>
      </c>
      <c r="W1625" t="s">
        <v>10722</v>
      </c>
      <c r="X1625">
        <v>8622662257</v>
      </c>
      <c r="Y1625" t="s">
        <v>186</v>
      </c>
      <c r="Z1625" t="s">
        <v>183</v>
      </c>
      <c r="AA1625">
        <v>2020</v>
      </c>
      <c r="AB1625">
        <v>2020</v>
      </c>
      <c r="AC1625" t="s">
        <v>3984</v>
      </c>
      <c r="AD1625" t="s">
        <v>172</v>
      </c>
      <c r="AS1625">
        <v>2.44</v>
      </c>
      <c r="AT1625" t="s">
        <v>188</v>
      </c>
      <c r="AU1625" t="s">
        <v>189</v>
      </c>
      <c r="AV1625" t="s">
        <v>190</v>
      </c>
      <c r="AW1625" t="s">
        <v>294</v>
      </c>
      <c r="BM1625" t="s">
        <v>10723</v>
      </c>
      <c r="BN1625" t="s">
        <v>193</v>
      </c>
      <c r="BP1625" t="s">
        <v>194</v>
      </c>
      <c r="BQ1625" t="s">
        <v>195</v>
      </c>
      <c r="BS1625">
        <v>14627</v>
      </c>
      <c r="BT1625" t="s">
        <v>196</v>
      </c>
      <c r="BU1625">
        <v>8622662216</v>
      </c>
      <c r="BZ1625" t="s">
        <v>10724</v>
      </c>
      <c r="CC1625" t="s">
        <v>10725</v>
      </c>
      <c r="CD1625" t="s">
        <v>1150</v>
      </c>
      <c r="CF1625" t="str">
        <f>"07871"</f>
        <v>07871</v>
      </c>
      <c r="CG1625" t="s">
        <v>196</v>
      </c>
      <c r="CH1625">
        <v>8622662216</v>
      </c>
      <c r="CM1625" t="s">
        <v>10726</v>
      </c>
      <c r="CP1625" t="s">
        <v>194</v>
      </c>
      <c r="CQ1625" t="s">
        <v>195</v>
      </c>
      <c r="CS1625">
        <v>14627</v>
      </c>
      <c r="CT1625" t="s">
        <v>196</v>
      </c>
      <c r="CU1625">
        <v>8622662216</v>
      </c>
      <c r="ED1625" t="s">
        <v>1150</v>
      </c>
      <c r="EG1625" t="s">
        <v>196</v>
      </c>
      <c r="EH1625">
        <v>8622662216</v>
      </c>
      <c r="EM1625" t="s">
        <v>10724</v>
      </c>
      <c r="EP1625" t="s">
        <v>10725</v>
      </c>
      <c r="EQ1625" t="s">
        <v>1150</v>
      </c>
      <c r="ES1625" t="str">
        <f>"07871"</f>
        <v>07871</v>
      </c>
      <c r="ET1625" t="s">
        <v>196</v>
      </c>
      <c r="EU1625">
        <v>8622662216</v>
      </c>
    </row>
    <row r="1626" spans="1:151" x14ac:dyDescent="0.2">
      <c r="A1626">
        <v>37089</v>
      </c>
      <c r="B1626" t="s">
        <v>10123</v>
      </c>
      <c r="C1626" t="s">
        <v>10727</v>
      </c>
      <c r="D1626" t="s">
        <v>10728</v>
      </c>
      <c r="E1626" t="s">
        <v>10729</v>
      </c>
      <c r="F1626" t="s">
        <v>171</v>
      </c>
      <c r="G1626" t="str">
        <f>"0"</f>
        <v>0</v>
      </c>
      <c r="H1626" s="1">
        <v>37269</v>
      </c>
      <c r="I1626" t="s">
        <v>1571</v>
      </c>
      <c r="K1626" t="s">
        <v>515</v>
      </c>
      <c r="L1626" t="s">
        <v>516</v>
      </c>
      <c r="M1626" t="s">
        <v>306</v>
      </c>
      <c r="N1626">
        <v>2022</v>
      </c>
      <c r="O1626" t="s">
        <v>782</v>
      </c>
      <c r="P1626" t="s">
        <v>178</v>
      </c>
      <c r="Q1626" t="s">
        <v>172</v>
      </c>
      <c r="S1626">
        <v>31785693</v>
      </c>
      <c r="T1626" t="s">
        <v>226</v>
      </c>
      <c r="Y1626" t="str">
        <f>"04HSEAS"</f>
        <v>04HSEAS</v>
      </c>
      <c r="Z1626" t="s">
        <v>499</v>
      </c>
      <c r="AA1626" t="s">
        <v>320</v>
      </c>
      <c r="AB1626" t="s">
        <v>321</v>
      </c>
      <c r="AC1626" t="s">
        <v>3358</v>
      </c>
      <c r="AD1626" t="s">
        <v>185</v>
      </c>
      <c r="AS1626">
        <v>3.12</v>
      </c>
      <c r="AU1626" t="s">
        <v>235</v>
      </c>
      <c r="AV1626" t="s">
        <v>236</v>
      </c>
      <c r="AW1626" t="s">
        <v>210</v>
      </c>
      <c r="BF1626" t="s">
        <v>474</v>
      </c>
      <c r="BM1626" t="s">
        <v>10730</v>
      </c>
      <c r="BN1626" t="s">
        <v>239</v>
      </c>
      <c r="BO1626" t="s">
        <v>10731</v>
      </c>
      <c r="BP1626" t="s">
        <v>241</v>
      </c>
      <c r="BQ1626" t="s">
        <v>195</v>
      </c>
      <c r="BS1626">
        <v>14627</v>
      </c>
      <c r="CA1626">
        <v>321</v>
      </c>
      <c r="CD1626" t="s">
        <v>195</v>
      </c>
      <c r="CM1626" t="s">
        <v>10732</v>
      </c>
      <c r="CN1626">
        <v>321</v>
      </c>
      <c r="CO1626" t="s">
        <v>10731</v>
      </c>
      <c r="CP1626" t="s">
        <v>10733</v>
      </c>
      <c r="CQ1626" t="s">
        <v>2386</v>
      </c>
      <c r="CS1626">
        <v>98682</v>
      </c>
      <c r="CT1626" t="s">
        <v>244</v>
      </c>
      <c r="CU1626" t="s">
        <v>10734</v>
      </c>
    </row>
    <row r="1627" spans="1:151" x14ac:dyDescent="0.2">
      <c r="A1627">
        <v>23346</v>
      </c>
      <c r="B1627" t="s">
        <v>5858</v>
      </c>
      <c r="C1627" t="s">
        <v>10735</v>
      </c>
      <c r="E1627" t="s">
        <v>10736</v>
      </c>
      <c r="F1627" t="s">
        <v>171</v>
      </c>
      <c r="G1627" t="s">
        <v>172</v>
      </c>
      <c r="H1627" s="1">
        <v>35091</v>
      </c>
      <c r="I1627" t="s">
        <v>173</v>
      </c>
      <c r="K1627" t="s">
        <v>515</v>
      </c>
      <c r="L1627" t="s">
        <v>516</v>
      </c>
      <c r="M1627" t="s">
        <v>176</v>
      </c>
      <c r="N1627">
        <v>2018</v>
      </c>
      <c r="O1627" t="s">
        <v>612</v>
      </c>
      <c r="P1627" t="s">
        <v>363</v>
      </c>
      <c r="Q1627" t="s">
        <v>172</v>
      </c>
      <c r="S1627">
        <v>28883203</v>
      </c>
      <c r="T1627" t="s">
        <v>196</v>
      </c>
      <c r="W1627" t="s">
        <v>10737</v>
      </c>
      <c r="X1627">
        <v>6467374513</v>
      </c>
      <c r="Y1627" t="s">
        <v>182</v>
      </c>
      <c r="Z1627" t="s">
        <v>282</v>
      </c>
      <c r="AA1627">
        <v>2019</v>
      </c>
      <c r="AB1627">
        <v>2019</v>
      </c>
      <c r="AC1627" t="s">
        <v>208</v>
      </c>
      <c r="AD1627" t="s">
        <v>185</v>
      </c>
      <c r="AS1627" t="str">
        <f>"0"</f>
        <v>0</v>
      </c>
      <c r="AT1627" t="s">
        <v>188</v>
      </c>
      <c r="AU1627" t="s">
        <v>189</v>
      </c>
      <c r="AV1627" t="s">
        <v>190</v>
      </c>
      <c r="AW1627" t="s">
        <v>210</v>
      </c>
      <c r="BM1627" t="s">
        <v>10738</v>
      </c>
      <c r="BN1627" t="s">
        <v>193</v>
      </c>
      <c r="BP1627" t="s">
        <v>194</v>
      </c>
      <c r="BQ1627" t="s">
        <v>195</v>
      </c>
      <c r="BS1627">
        <v>14627</v>
      </c>
      <c r="BT1627" t="s">
        <v>196</v>
      </c>
      <c r="BU1627">
        <v>3472838991</v>
      </c>
      <c r="BZ1627" t="s">
        <v>10739</v>
      </c>
      <c r="CC1627" t="s">
        <v>973</v>
      </c>
      <c r="CD1627" t="s">
        <v>195</v>
      </c>
      <c r="CF1627">
        <v>10035</v>
      </c>
      <c r="CG1627" t="s">
        <v>196</v>
      </c>
      <c r="CH1627">
        <v>6464787998</v>
      </c>
      <c r="CM1627" t="s">
        <v>10740</v>
      </c>
      <c r="CP1627" t="s">
        <v>194</v>
      </c>
      <c r="CQ1627" t="s">
        <v>195</v>
      </c>
      <c r="CS1627">
        <v>14627</v>
      </c>
      <c r="CT1627" t="s">
        <v>196</v>
      </c>
      <c r="CU1627">
        <v>3472838991</v>
      </c>
      <c r="EM1627" t="s">
        <v>10739</v>
      </c>
      <c r="EP1627" t="s">
        <v>973</v>
      </c>
      <c r="EQ1627" t="s">
        <v>195</v>
      </c>
      <c r="ES1627">
        <v>10035</v>
      </c>
      <c r="ET1627" t="s">
        <v>196</v>
      </c>
      <c r="EU1627">
        <v>6464787998</v>
      </c>
    </row>
    <row r="1628" spans="1:151" x14ac:dyDescent="0.2">
      <c r="A1628">
        <v>25346</v>
      </c>
      <c r="B1628" t="s">
        <v>10741</v>
      </c>
      <c r="C1628" t="s">
        <v>10735</v>
      </c>
      <c r="E1628" t="s">
        <v>10742</v>
      </c>
      <c r="F1628" t="s">
        <v>171</v>
      </c>
      <c r="G1628" t="s">
        <v>172</v>
      </c>
      <c r="H1628" s="1">
        <v>35811</v>
      </c>
      <c r="I1628" t="s">
        <v>221</v>
      </c>
      <c r="K1628" t="s">
        <v>1552</v>
      </c>
      <c r="L1628" t="s">
        <v>633</v>
      </c>
      <c r="M1628" t="s">
        <v>205</v>
      </c>
      <c r="N1628">
        <v>2018</v>
      </c>
      <c r="O1628" t="s">
        <v>1553</v>
      </c>
      <c r="P1628" t="s">
        <v>178</v>
      </c>
      <c r="Q1628" t="s">
        <v>172</v>
      </c>
      <c r="S1628">
        <v>30017191</v>
      </c>
      <c r="T1628" t="s">
        <v>196</v>
      </c>
      <c r="W1628" t="s">
        <v>10743</v>
      </c>
      <c r="X1628">
        <v>3476877856</v>
      </c>
      <c r="Y1628" t="s">
        <v>186</v>
      </c>
      <c r="Z1628" t="s">
        <v>282</v>
      </c>
      <c r="AA1628">
        <v>2020</v>
      </c>
      <c r="AB1628">
        <v>2020</v>
      </c>
      <c r="AC1628" t="s">
        <v>3267</v>
      </c>
      <c r="AD1628" t="s">
        <v>185</v>
      </c>
      <c r="AM1628" t="s">
        <v>886</v>
      </c>
      <c r="AS1628">
        <v>3.4</v>
      </c>
      <c r="AT1628" t="s">
        <v>188</v>
      </c>
      <c r="AU1628" t="s">
        <v>189</v>
      </c>
      <c r="AV1628" t="s">
        <v>190</v>
      </c>
      <c r="AW1628" t="s">
        <v>210</v>
      </c>
      <c r="BM1628" t="s">
        <v>10744</v>
      </c>
      <c r="BN1628" t="s">
        <v>193</v>
      </c>
      <c r="BP1628" t="s">
        <v>194</v>
      </c>
      <c r="BQ1628" t="s">
        <v>195</v>
      </c>
      <c r="BS1628">
        <v>14627</v>
      </c>
      <c r="BT1628" t="s">
        <v>196</v>
      </c>
      <c r="BU1628">
        <v>6462570486</v>
      </c>
      <c r="BZ1628" t="s">
        <v>10745</v>
      </c>
      <c r="CC1628" t="s">
        <v>6179</v>
      </c>
      <c r="CD1628" t="s">
        <v>1150</v>
      </c>
      <c r="CF1628" t="str">
        <f>"07104"</f>
        <v>07104</v>
      </c>
      <c r="CG1628" t="s">
        <v>196</v>
      </c>
      <c r="CH1628">
        <v>6462570486</v>
      </c>
      <c r="CM1628" t="s">
        <v>10746</v>
      </c>
      <c r="CN1628" t="s">
        <v>313</v>
      </c>
      <c r="CP1628" t="s">
        <v>194</v>
      </c>
      <c r="CQ1628" t="s">
        <v>195</v>
      </c>
      <c r="CS1628" t="str">
        <f>"07104"</f>
        <v>07104</v>
      </c>
      <c r="CT1628" t="s">
        <v>196</v>
      </c>
      <c r="CU1628">
        <v>6462570486</v>
      </c>
      <c r="DZ1628" t="s">
        <v>10745</v>
      </c>
      <c r="EC1628" t="s">
        <v>6179</v>
      </c>
      <c r="ED1628" t="s">
        <v>195</v>
      </c>
      <c r="EF1628" t="str">
        <f>"07104"</f>
        <v>07104</v>
      </c>
      <c r="EG1628" t="s">
        <v>196</v>
      </c>
      <c r="EH1628">
        <v>9173309702</v>
      </c>
      <c r="EM1628" t="s">
        <v>10747</v>
      </c>
      <c r="EP1628" t="s">
        <v>10748</v>
      </c>
      <c r="EQ1628" t="s">
        <v>195</v>
      </c>
      <c r="ES1628">
        <v>11365</v>
      </c>
      <c r="ET1628" t="s">
        <v>196</v>
      </c>
      <c r="EU1628">
        <v>9173309702</v>
      </c>
    </row>
    <row r="1629" spans="1:151" x14ac:dyDescent="0.2">
      <c r="A1629">
        <v>27435</v>
      </c>
      <c r="B1629" t="s">
        <v>10749</v>
      </c>
      <c r="C1629" t="s">
        <v>10735</v>
      </c>
      <c r="D1629" t="s">
        <v>169</v>
      </c>
      <c r="E1629" t="s">
        <v>10750</v>
      </c>
      <c r="F1629" t="s">
        <v>171</v>
      </c>
      <c r="G1629" t="s">
        <v>172</v>
      </c>
      <c r="H1629" s="1">
        <v>35989</v>
      </c>
      <c r="I1629" t="s">
        <v>221</v>
      </c>
      <c r="K1629" t="s">
        <v>1304</v>
      </c>
      <c r="L1629" t="s">
        <v>633</v>
      </c>
      <c r="M1629" t="s">
        <v>224</v>
      </c>
      <c r="N1629">
        <v>2019</v>
      </c>
      <c r="O1629" t="s">
        <v>279</v>
      </c>
      <c r="P1629" t="s">
        <v>178</v>
      </c>
      <c r="Q1629" t="s">
        <v>172</v>
      </c>
      <c r="S1629">
        <v>30030787</v>
      </c>
      <c r="T1629" t="s">
        <v>196</v>
      </c>
      <c r="W1629" t="s">
        <v>10751</v>
      </c>
      <c r="X1629">
        <v>9173498740</v>
      </c>
      <c r="Y1629" t="s">
        <v>4206</v>
      </c>
      <c r="Z1629" t="s">
        <v>4207</v>
      </c>
      <c r="AA1629" t="s">
        <v>615</v>
      </c>
      <c r="AB1629" t="s">
        <v>4208</v>
      </c>
      <c r="AC1629" t="s">
        <v>4206</v>
      </c>
      <c r="AD1629" t="s">
        <v>172</v>
      </c>
      <c r="AS1629" t="str">
        <f>"0"</f>
        <v>0</v>
      </c>
      <c r="AT1629" t="s">
        <v>188</v>
      </c>
      <c r="AU1629" t="s">
        <v>647</v>
      </c>
      <c r="AV1629" t="s">
        <v>190</v>
      </c>
      <c r="AW1629" t="s">
        <v>210</v>
      </c>
      <c r="BM1629" t="s">
        <v>10752</v>
      </c>
      <c r="BN1629" t="s">
        <v>193</v>
      </c>
      <c r="BP1629" t="s">
        <v>194</v>
      </c>
      <c r="BQ1629" t="s">
        <v>195</v>
      </c>
      <c r="BS1629">
        <v>14627</v>
      </c>
      <c r="BT1629" t="s">
        <v>196</v>
      </c>
      <c r="BU1629">
        <v>6463999656</v>
      </c>
      <c r="BZ1629" t="s">
        <v>10753</v>
      </c>
      <c r="CC1629" t="s">
        <v>521</v>
      </c>
      <c r="CD1629" t="s">
        <v>195</v>
      </c>
      <c r="CF1629">
        <v>104516243</v>
      </c>
      <c r="CG1629" t="s">
        <v>196</v>
      </c>
      <c r="CH1629">
        <v>6463999656</v>
      </c>
      <c r="ED1629" t="s">
        <v>195</v>
      </c>
      <c r="EG1629" t="s">
        <v>196</v>
      </c>
      <c r="EH1629">
        <v>6463999656</v>
      </c>
      <c r="EM1629" t="s">
        <v>10753</v>
      </c>
      <c r="EP1629" t="s">
        <v>521</v>
      </c>
      <c r="EQ1629" t="s">
        <v>195</v>
      </c>
      <c r="ES1629">
        <v>104516243</v>
      </c>
      <c r="ET1629" t="s">
        <v>196</v>
      </c>
      <c r="EU1629">
        <v>6463999656</v>
      </c>
    </row>
    <row r="1630" spans="1:151" x14ac:dyDescent="0.2">
      <c r="A1630">
        <v>41003</v>
      </c>
      <c r="B1630" t="s">
        <v>10754</v>
      </c>
      <c r="C1630" t="s">
        <v>10755</v>
      </c>
      <c r="D1630" t="s">
        <v>10756</v>
      </c>
      <c r="E1630" t="s">
        <v>10757</v>
      </c>
      <c r="F1630" t="s">
        <v>171</v>
      </c>
      <c r="G1630" t="str">
        <f>"0"</f>
        <v>0</v>
      </c>
      <c r="H1630" s="1">
        <v>37726</v>
      </c>
      <c r="I1630" t="s">
        <v>221</v>
      </c>
      <c r="K1630" t="s">
        <v>1046</v>
      </c>
      <c r="L1630" t="s">
        <v>1047</v>
      </c>
      <c r="M1630" t="s">
        <v>176</v>
      </c>
      <c r="N1630">
        <v>2024</v>
      </c>
      <c r="O1630" t="s">
        <v>319</v>
      </c>
      <c r="P1630" t="s">
        <v>178</v>
      </c>
      <c r="Q1630" t="s">
        <v>172</v>
      </c>
      <c r="S1630">
        <v>32075991</v>
      </c>
      <c r="T1630" t="s">
        <v>226</v>
      </c>
      <c r="Y1630" t="str">
        <f>"01AS"</f>
        <v>01AS</v>
      </c>
      <c r="Z1630" t="s">
        <v>499</v>
      </c>
      <c r="AA1630" t="s">
        <v>320</v>
      </c>
      <c r="AB1630" t="s">
        <v>321</v>
      </c>
      <c r="AC1630" t="s">
        <v>428</v>
      </c>
      <c r="AD1630" t="s">
        <v>185</v>
      </c>
      <c r="AS1630">
        <v>3.34</v>
      </c>
      <c r="AU1630" t="s">
        <v>235</v>
      </c>
      <c r="AV1630" t="s">
        <v>236</v>
      </c>
      <c r="AW1630" t="s">
        <v>210</v>
      </c>
      <c r="BJ1630" t="s">
        <v>474</v>
      </c>
      <c r="BM1630" t="s">
        <v>10758</v>
      </c>
      <c r="BN1630" t="s">
        <v>239</v>
      </c>
      <c r="BO1630" t="s">
        <v>10759</v>
      </c>
      <c r="BP1630" t="s">
        <v>241</v>
      </c>
      <c r="BQ1630" t="s">
        <v>195</v>
      </c>
      <c r="BS1630">
        <v>14627</v>
      </c>
      <c r="BZ1630" t="s">
        <v>242</v>
      </c>
      <c r="CB1630" t="s">
        <v>243</v>
      </c>
      <c r="CD1630" t="s">
        <v>195</v>
      </c>
      <c r="CF1630">
        <v>14642</v>
      </c>
      <c r="CG1630" t="s">
        <v>244</v>
      </c>
      <c r="CM1630" t="s">
        <v>10760</v>
      </c>
      <c r="CO1630" t="s">
        <v>10759</v>
      </c>
      <c r="CP1630" t="s">
        <v>10761</v>
      </c>
      <c r="CQ1630" t="s">
        <v>247</v>
      </c>
      <c r="CS1630" t="s">
        <v>10762</v>
      </c>
      <c r="CT1630" t="s">
        <v>244</v>
      </c>
      <c r="CU1630" t="s">
        <v>10763</v>
      </c>
    </row>
    <row r="1631" spans="1:151" x14ac:dyDescent="0.2">
      <c r="A1631">
        <v>25704</v>
      </c>
      <c r="B1631" t="s">
        <v>10764</v>
      </c>
      <c r="C1631" t="s">
        <v>10765</v>
      </c>
      <c r="E1631" t="s">
        <v>10766</v>
      </c>
      <c r="F1631" t="s">
        <v>171</v>
      </c>
      <c r="G1631" t="s">
        <v>172</v>
      </c>
      <c r="H1631" s="1">
        <v>35186</v>
      </c>
      <c r="I1631" t="s">
        <v>221</v>
      </c>
      <c r="K1631" t="s">
        <v>8327</v>
      </c>
      <c r="L1631" t="s">
        <v>3070</v>
      </c>
      <c r="M1631" t="s">
        <v>306</v>
      </c>
      <c r="N1631">
        <v>2018</v>
      </c>
      <c r="O1631" t="s">
        <v>307</v>
      </c>
      <c r="P1631" t="s">
        <v>178</v>
      </c>
      <c r="Q1631" t="s">
        <v>172</v>
      </c>
      <c r="S1631">
        <v>29861491</v>
      </c>
      <c r="T1631" t="s">
        <v>10767</v>
      </c>
      <c r="U1631" t="s">
        <v>180</v>
      </c>
      <c r="V1631" s="2">
        <v>43968</v>
      </c>
      <c r="W1631" t="s">
        <v>10768</v>
      </c>
      <c r="X1631">
        <v>5859571013</v>
      </c>
      <c r="Y1631" t="s">
        <v>186</v>
      </c>
      <c r="Z1631" t="s">
        <v>282</v>
      </c>
      <c r="AA1631">
        <v>2020</v>
      </c>
      <c r="AB1631">
        <v>2020</v>
      </c>
      <c r="AC1631" t="s">
        <v>696</v>
      </c>
      <c r="AD1631" t="s">
        <v>185</v>
      </c>
      <c r="AM1631" t="s">
        <v>396</v>
      </c>
      <c r="AN1631" t="s">
        <v>1280</v>
      </c>
      <c r="AS1631">
        <v>3.61</v>
      </c>
      <c r="AT1631" t="s">
        <v>188</v>
      </c>
      <c r="AU1631" t="s">
        <v>189</v>
      </c>
      <c r="AV1631" t="s">
        <v>190</v>
      </c>
      <c r="AW1631" t="s">
        <v>191</v>
      </c>
      <c r="BM1631" t="s">
        <v>10769</v>
      </c>
      <c r="BN1631" t="s">
        <v>887</v>
      </c>
      <c r="BP1631" t="s">
        <v>194</v>
      </c>
      <c r="BQ1631" t="s">
        <v>195</v>
      </c>
      <c r="BS1631">
        <v>14627</v>
      </c>
      <c r="BT1631" t="s">
        <v>196</v>
      </c>
      <c r="BU1631">
        <v>5859571013</v>
      </c>
      <c r="CM1631" t="s">
        <v>9722</v>
      </c>
      <c r="CN1631" t="s">
        <v>887</v>
      </c>
      <c r="CP1631" t="s">
        <v>194</v>
      </c>
      <c r="CQ1631" t="s">
        <v>195</v>
      </c>
      <c r="CS1631">
        <v>14627</v>
      </c>
      <c r="CT1631" t="s">
        <v>196</v>
      </c>
      <c r="CU1631">
        <v>5859572090</v>
      </c>
      <c r="DM1631" t="s">
        <v>10770</v>
      </c>
      <c r="DP1631" t="s">
        <v>10771</v>
      </c>
      <c r="DQ1631" t="s">
        <v>401</v>
      </c>
      <c r="DS1631" t="str">
        <f>"02021"</f>
        <v>02021</v>
      </c>
      <c r="DT1631" t="s">
        <v>226</v>
      </c>
      <c r="DW1631" t="s">
        <v>10772</v>
      </c>
      <c r="DX1631" t="s">
        <v>10773</v>
      </c>
      <c r="DY1631" t="s">
        <v>3678</v>
      </c>
    </row>
    <row r="1632" spans="1:151" x14ac:dyDescent="0.2">
      <c r="A1632">
        <v>14593</v>
      </c>
      <c r="B1632" t="s">
        <v>4661</v>
      </c>
      <c r="C1632" t="s">
        <v>10774</v>
      </c>
      <c r="D1632" t="s">
        <v>10775</v>
      </c>
      <c r="E1632" t="s">
        <v>10776</v>
      </c>
      <c r="F1632" t="s">
        <v>171</v>
      </c>
      <c r="G1632" t="s">
        <v>172</v>
      </c>
      <c r="H1632" s="1">
        <v>34099</v>
      </c>
      <c r="I1632" t="s">
        <v>173</v>
      </c>
      <c r="K1632" t="s">
        <v>4113</v>
      </c>
      <c r="L1632" t="s">
        <v>9010</v>
      </c>
      <c r="M1632" t="s">
        <v>176</v>
      </c>
      <c r="N1632">
        <v>2016</v>
      </c>
      <c r="O1632" t="s">
        <v>634</v>
      </c>
      <c r="P1632" t="s">
        <v>178</v>
      </c>
      <c r="Q1632" t="s">
        <v>172</v>
      </c>
      <c r="S1632">
        <v>28346173</v>
      </c>
      <c r="T1632" t="s">
        <v>10767</v>
      </c>
      <c r="U1632" t="s">
        <v>180</v>
      </c>
      <c r="V1632" s="2">
        <v>42876</v>
      </c>
      <c r="W1632" t="s">
        <v>10777</v>
      </c>
      <c r="X1632">
        <v>6508040021</v>
      </c>
      <c r="Y1632" t="s">
        <v>186</v>
      </c>
      <c r="Z1632" t="s">
        <v>282</v>
      </c>
      <c r="AA1632">
        <v>2017</v>
      </c>
      <c r="AB1632">
        <v>2017</v>
      </c>
      <c r="AC1632" t="s">
        <v>1950</v>
      </c>
      <c r="AD1632" t="s">
        <v>185</v>
      </c>
      <c r="AM1632" t="s">
        <v>208</v>
      </c>
      <c r="AS1632">
        <v>3.55</v>
      </c>
      <c r="AT1632" t="s">
        <v>188</v>
      </c>
      <c r="AU1632" t="s">
        <v>189</v>
      </c>
      <c r="AV1632" t="s">
        <v>190</v>
      </c>
      <c r="AW1632" t="s">
        <v>191</v>
      </c>
      <c r="BM1632" t="s">
        <v>10778</v>
      </c>
      <c r="BN1632" t="s">
        <v>193</v>
      </c>
      <c r="BP1632" t="s">
        <v>194</v>
      </c>
      <c r="BQ1632" t="s">
        <v>195</v>
      </c>
      <c r="BS1632">
        <v>14627</v>
      </c>
      <c r="BT1632" t="s">
        <v>196</v>
      </c>
      <c r="BU1632">
        <v>5859571013</v>
      </c>
      <c r="CM1632" t="s">
        <v>1919</v>
      </c>
      <c r="CP1632" t="s">
        <v>194</v>
      </c>
      <c r="CQ1632" t="s">
        <v>195</v>
      </c>
      <c r="CS1632">
        <v>14627</v>
      </c>
      <c r="CT1632" t="s">
        <v>196</v>
      </c>
      <c r="CU1632">
        <v>5859571013</v>
      </c>
    </row>
    <row r="1633" spans="1:151" x14ac:dyDescent="0.2">
      <c r="A1633">
        <v>27535</v>
      </c>
      <c r="B1633" t="s">
        <v>1173</v>
      </c>
      <c r="C1633" t="s">
        <v>10779</v>
      </c>
      <c r="D1633" t="s">
        <v>1418</v>
      </c>
      <c r="E1633" t="s">
        <v>10780</v>
      </c>
      <c r="F1633" t="s">
        <v>171</v>
      </c>
      <c r="G1633" t="s">
        <v>172</v>
      </c>
      <c r="H1633" s="1">
        <v>35785</v>
      </c>
      <c r="I1633" t="s">
        <v>221</v>
      </c>
      <c r="K1633" t="s">
        <v>10781</v>
      </c>
      <c r="L1633" t="s">
        <v>1409</v>
      </c>
      <c r="M1633" t="s">
        <v>224</v>
      </c>
      <c r="N1633">
        <v>2019</v>
      </c>
      <c r="O1633" t="s">
        <v>279</v>
      </c>
      <c r="P1633" t="s">
        <v>178</v>
      </c>
      <c r="Q1633" t="s">
        <v>172</v>
      </c>
      <c r="S1633">
        <v>30031364</v>
      </c>
      <c r="T1633" t="s">
        <v>196</v>
      </c>
      <c r="W1633" t="s">
        <v>10782</v>
      </c>
      <c r="X1633">
        <v>6173128367</v>
      </c>
      <c r="Y1633" t="s">
        <v>186</v>
      </c>
      <c r="Z1633" t="s">
        <v>282</v>
      </c>
      <c r="AA1633">
        <v>2020</v>
      </c>
      <c r="AB1633">
        <v>2020</v>
      </c>
      <c r="AC1633" t="s">
        <v>696</v>
      </c>
      <c r="AD1633" t="s">
        <v>172</v>
      </c>
      <c r="AS1633">
        <v>4</v>
      </c>
      <c r="AT1633" t="s">
        <v>188</v>
      </c>
      <c r="AU1633" t="s">
        <v>189</v>
      </c>
      <c r="AV1633" t="s">
        <v>190</v>
      </c>
      <c r="AW1633" t="s">
        <v>264</v>
      </c>
      <c r="BM1633" t="s">
        <v>10783</v>
      </c>
      <c r="BN1633" t="s">
        <v>193</v>
      </c>
      <c r="BP1633" t="s">
        <v>194</v>
      </c>
      <c r="BQ1633" t="s">
        <v>195</v>
      </c>
      <c r="BS1633">
        <v>14627</v>
      </c>
      <c r="BT1633" t="s">
        <v>196</v>
      </c>
      <c r="BU1633">
        <v>6173128367</v>
      </c>
      <c r="BZ1633" t="s">
        <v>10784</v>
      </c>
      <c r="CC1633" t="s">
        <v>5877</v>
      </c>
      <c r="CD1633" t="s">
        <v>401</v>
      </c>
      <c r="CF1633" t="str">
        <f>"02492"</f>
        <v>02492</v>
      </c>
      <c r="CG1633" t="s">
        <v>196</v>
      </c>
      <c r="CH1633">
        <v>7814538786</v>
      </c>
      <c r="CM1633" t="s">
        <v>215</v>
      </c>
      <c r="CN1633" t="s">
        <v>10785</v>
      </c>
      <c r="CP1633" t="s">
        <v>194</v>
      </c>
      <c r="CQ1633" t="s">
        <v>195</v>
      </c>
      <c r="CS1633">
        <v>14627</v>
      </c>
      <c r="CT1633" t="s">
        <v>196</v>
      </c>
      <c r="CU1633">
        <v>6178332838</v>
      </c>
      <c r="ED1633" t="s">
        <v>401</v>
      </c>
      <c r="EG1633" t="s">
        <v>196</v>
      </c>
      <c r="EH1633">
        <v>7814538786</v>
      </c>
      <c r="EM1633" t="s">
        <v>10784</v>
      </c>
      <c r="EP1633" t="s">
        <v>5877</v>
      </c>
      <c r="EQ1633" t="s">
        <v>401</v>
      </c>
      <c r="ES1633" t="str">
        <f>"02492"</f>
        <v>02492</v>
      </c>
      <c r="ET1633" t="s">
        <v>196</v>
      </c>
      <c r="EU1633">
        <v>7814538786</v>
      </c>
    </row>
    <row r="1634" spans="1:151" x14ac:dyDescent="0.2">
      <c r="A1634">
        <v>24613</v>
      </c>
      <c r="B1634" t="s">
        <v>1173</v>
      </c>
      <c r="C1634" t="s">
        <v>10779</v>
      </c>
      <c r="D1634" t="s">
        <v>1418</v>
      </c>
      <c r="E1634" t="s">
        <v>10780</v>
      </c>
      <c r="F1634" t="s">
        <v>10786</v>
      </c>
      <c r="G1634" t="s">
        <v>172</v>
      </c>
      <c r="H1634" s="1">
        <v>35785</v>
      </c>
      <c r="I1634" t="s">
        <v>221</v>
      </c>
      <c r="K1634" t="s">
        <v>1078</v>
      </c>
      <c r="L1634" t="s">
        <v>2525</v>
      </c>
      <c r="M1634" t="s">
        <v>306</v>
      </c>
      <c r="N1634">
        <v>2018</v>
      </c>
      <c r="O1634" t="s">
        <v>307</v>
      </c>
      <c r="P1634" t="s">
        <v>178</v>
      </c>
      <c r="Q1634" t="s">
        <v>172</v>
      </c>
      <c r="S1634">
        <v>30031364</v>
      </c>
      <c r="T1634" t="s">
        <v>196</v>
      </c>
      <c r="W1634" t="s">
        <v>10782</v>
      </c>
      <c r="X1634">
        <v>6173128367</v>
      </c>
      <c r="Y1634" t="s">
        <v>186</v>
      </c>
      <c r="Z1634" t="s">
        <v>282</v>
      </c>
      <c r="AA1634">
        <v>2020</v>
      </c>
      <c r="AB1634">
        <v>2020</v>
      </c>
      <c r="AC1634" t="s">
        <v>696</v>
      </c>
      <c r="AD1634" t="s">
        <v>172</v>
      </c>
      <c r="AS1634">
        <v>4</v>
      </c>
      <c r="AT1634" t="s">
        <v>188</v>
      </c>
      <c r="AU1634" t="s">
        <v>189</v>
      </c>
      <c r="AV1634" t="s">
        <v>190</v>
      </c>
      <c r="AW1634" t="s">
        <v>264</v>
      </c>
      <c r="BM1634" t="s">
        <v>10783</v>
      </c>
      <c r="BN1634" t="s">
        <v>193</v>
      </c>
      <c r="BP1634" t="s">
        <v>194</v>
      </c>
      <c r="BQ1634" t="s">
        <v>195</v>
      </c>
      <c r="BS1634">
        <v>14627</v>
      </c>
      <c r="BT1634" t="s">
        <v>196</v>
      </c>
      <c r="BU1634">
        <v>6173128367</v>
      </c>
      <c r="BZ1634" t="s">
        <v>10784</v>
      </c>
      <c r="CC1634" t="s">
        <v>5877</v>
      </c>
      <c r="CD1634" t="s">
        <v>401</v>
      </c>
      <c r="CF1634" t="str">
        <f>"02492"</f>
        <v>02492</v>
      </c>
      <c r="CG1634" t="s">
        <v>196</v>
      </c>
      <c r="CH1634">
        <v>7814538786</v>
      </c>
      <c r="CM1634" t="s">
        <v>215</v>
      </c>
      <c r="CN1634" t="s">
        <v>10785</v>
      </c>
      <c r="CP1634" t="s">
        <v>194</v>
      </c>
      <c r="CQ1634" t="s">
        <v>195</v>
      </c>
      <c r="CS1634">
        <v>14627</v>
      </c>
      <c r="CT1634" t="s">
        <v>196</v>
      </c>
      <c r="CU1634">
        <v>6178332838</v>
      </c>
      <c r="ED1634" t="s">
        <v>401</v>
      </c>
      <c r="EG1634" t="s">
        <v>196</v>
      </c>
      <c r="EH1634">
        <v>7814538786</v>
      </c>
      <c r="EM1634" t="s">
        <v>10784</v>
      </c>
      <c r="EP1634" t="s">
        <v>5877</v>
      </c>
      <c r="EQ1634" t="s">
        <v>401</v>
      </c>
      <c r="ES1634" t="str">
        <f>"02492"</f>
        <v>02492</v>
      </c>
      <c r="ET1634" t="s">
        <v>196</v>
      </c>
      <c r="EU1634">
        <v>7814538786</v>
      </c>
    </row>
    <row r="1635" spans="1:151" x14ac:dyDescent="0.2">
      <c r="A1635">
        <v>28390</v>
      </c>
      <c r="B1635" t="s">
        <v>10787</v>
      </c>
      <c r="C1635" t="s">
        <v>10788</v>
      </c>
      <c r="D1635" t="s">
        <v>8591</v>
      </c>
      <c r="E1635" t="s">
        <v>10789</v>
      </c>
      <c r="F1635" t="s">
        <v>9047</v>
      </c>
      <c r="G1635" t="s">
        <v>172</v>
      </c>
      <c r="H1635" s="1">
        <v>36190</v>
      </c>
      <c r="I1635" t="s">
        <v>221</v>
      </c>
      <c r="K1635" t="s">
        <v>304</v>
      </c>
      <c r="L1635" t="s">
        <v>305</v>
      </c>
      <c r="M1635" t="s">
        <v>176</v>
      </c>
      <c r="N1635">
        <v>2020</v>
      </c>
      <c r="O1635" t="s">
        <v>978</v>
      </c>
      <c r="P1635" t="s">
        <v>979</v>
      </c>
      <c r="Q1635" t="s">
        <v>172</v>
      </c>
      <c r="S1635">
        <v>30605220</v>
      </c>
      <c r="T1635" t="s">
        <v>226</v>
      </c>
      <c r="Y1635" t="str">
        <f>"01AS"</f>
        <v>01AS</v>
      </c>
      <c r="Z1635" t="s">
        <v>227</v>
      </c>
      <c r="AA1635" t="s">
        <v>320</v>
      </c>
      <c r="AB1635" t="s">
        <v>321</v>
      </c>
      <c r="AC1635" t="s">
        <v>4851</v>
      </c>
      <c r="AD1635" t="s">
        <v>185</v>
      </c>
      <c r="AE1635" t="s">
        <v>4356</v>
      </c>
      <c r="AF1635" t="s">
        <v>426</v>
      </c>
      <c r="AG1635" t="s">
        <v>427</v>
      </c>
      <c r="AJ1635" t="s">
        <v>1468</v>
      </c>
      <c r="AK1635" t="s">
        <v>185</v>
      </c>
      <c r="AM1635" t="s">
        <v>3319</v>
      </c>
      <c r="AS1635">
        <v>3.54</v>
      </c>
      <c r="AT1635" t="s">
        <v>1261</v>
      </c>
      <c r="AV1635" t="s">
        <v>473</v>
      </c>
      <c r="AW1635" t="s">
        <v>264</v>
      </c>
      <c r="AX1635" t="s">
        <v>10790</v>
      </c>
      <c r="AY1635" t="s">
        <v>3547</v>
      </c>
      <c r="BA1635" t="s">
        <v>10791</v>
      </c>
      <c r="BM1635" t="s">
        <v>10792</v>
      </c>
      <c r="BN1635" t="s">
        <v>239</v>
      </c>
      <c r="BO1635" t="s">
        <v>10793</v>
      </c>
      <c r="BP1635" t="s">
        <v>241</v>
      </c>
      <c r="BQ1635" t="s">
        <v>195</v>
      </c>
      <c r="BS1635">
        <v>14627</v>
      </c>
      <c r="CD1635" t="s">
        <v>195</v>
      </c>
      <c r="CM1635" t="s">
        <v>10794</v>
      </c>
      <c r="CO1635" t="s">
        <v>10793</v>
      </c>
      <c r="CP1635" t="s">
        <v>10795</v>
      </c>
      <c r="CQ1635" t="s">
        <v>247</v>
      </c>
      <c r="CS1635">
        <v>13145</v>
      </c>
      <c r="CT1635" t="s">
        <v>244</v>
      </c>
      <c r="CU1635" t="s">
        <v>10796</v>
      </c>
    </row>
    <row r="1636" spans="1:151" x14ac:dyDescent="0.2">
      <c r="A1636">
        <v>40618</v>
      </c>
      <c r="B1636" t="s">
        <v>10797</v>
      </c>
      <c r="C1636" t="s">
        <v>10798</v>
      </c>
      <c r="D1636" t="s">
        <v>940</v>
      </c>
      <c r="E1636" t="s">
        <v>10799</v>
      </c>
      <c r="F1636" t="s">
        <v>171</v>
      </c>
      <c r="G1636" t="str">
        <f>"0"</f>
        <v>0</v>
      </c>
      <c r="H1636" s="1">
        <v>33912</v>
      </c>
      <c r="I1636" t="s">
        <v>173</v>
      </c>
      <c r="K1636" t="s">
        <v>687</v>
      </c>
      <c r="L1636" t="s">
        <v>1439</v>
      </c>
      <c r="M1636" t="s">
        <v>224</v>
      </c>
      <c r="N1636">
        <v>2023</v>
      </c>
      <c r="O1636" t="s">
        <v>597</v>
      </c>
      <c r="P1636" t="s">
        <v>178</v>
      </c>
      <c r="Q1636" t="s">
        <v>172</v>
      </c>
      <c r="S1636">
        <v>30865051</v>
      </c>
      <c r="T1636" t="s">
        <v>226</v>
      </c>
      <c r="Y1636" t="str">
        <f>"04HSEAS"</f>
        <v>04HSEAS</v>
      </c>
      <c r="Z1636" t="s">
        <v>470</v>
      </c>
      <c r="AA1636" t="s">
        <v>259</v>
      </c>
      <c r="AB1636" t="s">
        <v>260</v>
      </c>
      <c r="AC1636" t="s">
        <v>2737</v>
      </c>
      <c r="AD1636" t="s">
        <v>185</v>
      </c>
      <c r="AS1636" t="str">
        <f>"0"</f>
        <v>0</v>
      </c>
      <c r="AU1636" t="s">
        <v>472</v>
      </c>
      <c r="AV1636" t="s">
        <v>473</v>
      </c>
      <c r="AW1636" t="s">
        <v>237</v>
      </c>
      <c r="BO1636" t="s">
        <v>10800</v>
      </c>
      <c r="BQ1636" t="s">
        <v>195</v>
      </c>
      <c r="BZ1636" t="s">
        <v>266</v>
      </c>
      <c r="CB1636" t="s">
        <v>267</v>
      </c>
      <c r="CD1636" t="s">
        <v>195</v>
      </c>
      <c r="CF1636">
        <v>14627</v>
      </c>
      <c r="CG1636" t="s">
        <v>244</v>
      </c>
      <c r="CM1636" t="s">
        <v>10801</v>
      </c>
      <c r="CO1636" t="s">
        <v>10800</v>
      </c>
      <c r="CP1636" t="s">
        <v>10802</v>
      </c>
      <c r="CQ1636" t="s">
        <v>270</v>
      </c>
      <c r="CS1636" t="s">
        <v>10803</v>
      </c>
      <c r="CT1636" t="s">
        <v>244</v>
      </c>
      <c r="CU1636" t="s">
        <v>10804</v>
      </c>
    </row>
    <row r="1637" spans="1:151" x14ac:dyDescent="0.2">
      <c r="A1637">
        <v>41877</v>
      </c>
      <c r="B1637" t="s">
        <v>10805</v>
      </c>
      <c r="C1637" t="s">
        <v>10806</v>
      </c>
      <c r="D1637" t="s">
        <v>6650</v>
      </c>
      <c r="E1637" t="s">
        <v>10807</v>
      </c>
      <c r="F1637" t="s">
        <v>171</v>
      </c>
      <c r="G1637" t="str">
        <f>"0"</f>
        <v>0</v>
      </c>
      <c r="H1637" s="1">
        <v>37736</v>
      </c>
      <c r="I1637" t="s">
        <v>221</v>
      </c>
      <c r="K1637" t="s">
        <v>5841</v>
      </c>
      <c r="L1637" t="s">
        <v>2552</v>
      </c>
      <c r="M1637" t="s">
        <v>306</v>
      </c>
      <c r="N1637">
        <v>2024</v>
      </c>
      <c r="O1637" t="s">
        <v>710</v>
      </c>
      <c r="P1637" t="s">
        <v>178</v>
      </c>
      <c r="Q1637" t="s">
        <v>172</v>
      </c>
      <c r="S1637">
        <v>32072211</v>
      </c>
      <c r="T1637" t="s">
        <v>226</v>
      </c>
      <c r="Y1637" t="str">
        <f>"01AS"</f>
        <v>01AS</v>
      </c>
      <c r="Z1637" t="s">
        <v>227</v>
      </c>
      <c r="AA1637" t="s">
        <v>320</v>
      </c>
      <c r="AB1637" t="s">
        <v>321</v>
      </c>
      <c r="AC1637" t="s">
        <v>656</v>
      </c>
      <c r="AD1637" t="s">
        <v>185</v>
      </c>
      <c r="AS1637">
        <v>3.84</v>
      </c>
      <c r="AU1637" t="s">
        <v>235</v>
      </c>
      <c r="AV1637" t="s">
        <v>823</v>
      </c>
      <c r="AW1637" t="s">
        <v>264</v>
      </c>
      <c r="BM1637" t="s">
        <v>10808</v>
      </c>
      <c r="BN1637" t="s">
        <v>239</v>
      </c>
      <c r="BO1637" t="s">
        <v>10809</v>
      </c>
      <c r="BP1637" t="s">
        <v>241</v>
      </c>
      <c r="BQ1637" t="s">
        <v>195</v>
      </c>
      <c r="BS1637">
        <v>14627</v>
      </c>
      <c r="BZ1637" t="s">
        <v>242</v>
      </c>
      <c r="CB1637" t="s">
        <v>243</v>
      </c>
      <c r="CD1637" t="s">
        <v>195</v>
      </c>
      <c r="CF1637">
        <v>14642</v>
      </c>
      <c r="CG1637" t="s">
        <v>244</v>
      </c>
      <c r="CM1637" t="s">
        <v>10810</v>
      </c>
      <c r="CO1637" t="s">
        <v>10809</v>
      </c>
      <c r="CP1637" t="s">
        <v>10811</v>
      </c>
      <c r="CQ1637" t="s">
        <v>541</v>
      </c>
      <c r="CS1637" t="str">
        <f>"02052-3204"</f>
        <v>02052-3204</v>
      </c>
      <c r="CT1637" t="s">
        <v>244</v>
      </c>
      <c r="CU1637" t="s">
        <v>10812</v>
      </c>
    </row>
    <row r="1638" spans="1:151" x14ac:dyDescent="0.2">
      <c r="A1638">
        <v>37871</v>
      </c>
      <c r="B1638" t="s">
        <v>4340</v>
      </c>
      <c r="C1638" t="s">
        <v>1234</v>
      </c>
      <c r="D1638" t="s">
        <v>2127</v>
      </c>
      <c r="E1638" t="s">
        <v>10813</v>
      </c>
      <c r="F1638" t="s">
        <v>171</v>
      </c>
      <c r="G1638" t="str">
        <f>"0"</f>
        <v>0</v>
      </c>
      <c r="H1638" s="1">
        <v>37229</v>
      </c>
      <c r="I1638" t="s">
        <v>221</v>
      </c>
      <c r="K1638" t="s">
        <v>1853</v>
      </c>
      <c r="L1638" t="s">
        <v>516</v>
      </c>
      <c r="M1638" t="s">
        <v>176</v>
      </c>
      <c r="N1638">
        <v>2023</v>
      </c>
      <c r="O1638" t="s">
        <v>1048</v>
      </c>
      <c r="P1638" t="s">
        <v>178</v>
      </c>
      <c r="Q1638" t="s">
        <v>172</v>
      </c>
      <c r="S1638">
        <v>31776806</v>
      </c>
      <c r="T1638" t="s">
        <v>226</v>
      </c>
      <c r="Y1638" t="str">
        <f>"01AS"</f>
        <v>01AS</v>
      </c>
      <c r="Z1638" t="s">
        <v>227</v>
      </c>
      <c r="AA1638" t="s">
        <v>320</v>
      </c>
      <c r="AB1638" t="s">
        <v>321</v>
      </c>
      <c r="AC1638" t="s">
        <v>7875</v>
      </c>
      <c r="AD1638" t="s">
        <v>185</v>
      </c>
      <c r="AM1638" t="s">
        <v>680</v>
      </c>
      <c r="AS1638">
        <v>3.77</v>
      </c>
      <c r="AU1638" t="s">
        <v>235</v>
      </c>
      <c r="AV1638" t="s">
        <v>236</v>
      </c>
      <c r="AW1638" t="s">
        <v>264</v>
      </c>
      <c r="BH1638" t="s">
        <v>474</v>
      </c>
      <c r="BM1638" t="s">
        <v>10814</v>
      </c>
      <c r="BN1638" t="s">
        <v>239</v>
      </c>
      <c r="BO1638" t="s">
        <v>10815</v>
      </c>
      <c r="BP1638" t="s">
        <v>241</v>
      </c>
      <c r="BQ1638" t="s">
        <v>195</v>
      </c>
      <c r="BS1638">
        <v>14627</v>
      </c>
      <c r="CD1638" t="s">
        <v>195</v>
      </c>
      <c r="CM1638" t="s">
        <v>10816</v>
      </c>
      <c r="CO1638" t="s">
        <v>10815</v>
      </c>
      <c r="CP1638" t="s">
        <v>4301</v>
      </c>
      <c r="CQ1638" t="s">
        <v>571</v>
      </c>
      <c r="CS1638" t="s">
        <v>10817</v>
      </c>
      <c r="CT1638" t="s">
        <v>244</v>
      </c>
      <c r="CU1638" t="s">
        <v>10818</v>
      </c>
    </row>
    <row r="1639" spans="1:151" x14ac:dyDescent="0.2">
      <c r="A1639">
        <v>45663</v>
      </c>
      <c r="B1639" t="s">
        <v>10819</v>
      </c>
      <c r="C1639" t="s">
        <v>10820</v>
      </c>
      <c r="D1639" t="s">
        <v>1562</v>
      </c>
      <c r="E1639" t="s">
        <v>1213</v>
      </c>
      <c r="F1639" t="s">
        <v>10821</v>
      </c>
      <c r="G1639" t="str">
        <f>"0"</f>
        <v>0</v>
      </c>
      <c r="H1639" s="1">
        <v>37701</v>
      </c>
      <c r="I1639" t="s">
        <v>221</v>
      </c>
      <c r="K1639" t="s">
        <v>481</v>
      </c>
      <c r="L1639" t="s">
        <v>318</v>
      </c>
      <c r="M1639" t="s">
        <v>306</v>
      </c>
      <c r="N1639">
        <v>2025</v>
      </c>
      <c r="O1639" t="s">
        <v>2065</v>
      </c>
      <c r="P1639" t="s">
        <v>178</v>
      </c>
      <c r="Q1639" t="s">
        <v>172</v>
      </c>
      <c r="R1639" t="s">
        <v>510</v>
      </c>
      <c r="S1639">
        <v>32339451</v>
      </c>
      <c r="BM1639" t="s">
        <v>1488</v>
      </c>
    </row>
    <row r="1640" spans="1:151" x14ac:dyDescent="0.2">
      <c r="A1640">
        <v>19473</v>
      </c>
      <c r="B1640" t="s">
        <v>10822</v>
      </c>
      <c r="C1640" t="s">
        <v>10823</v>
      </c>
      <c r="E1640" t="s">
        <v>10824</v>
      </c>
      <c r="F1640" t="s">
        <v>10825</v>
      </c>
      <c r="G1640" t="s">
        <v>172</v>
      </c>
      <c r="H1640" s="1">
        <v>35096</v>
      </c>
      <c r="I1640" t="s">
        <v>221</v>
      </c>
      <c r="K1640" t="s">
        <v>1078</v>
      </c>
      <c r="L1640" t="s">
        <v>10826</v>
      </c>
      <c r="M1640" t="s">
        <v>176</v>
      </c>
      <c r="N1640">
        <v>2017</v>
      </c>
      <c r="O1640" t="s">
        <v>177</v>
      </c>
      <c r="P1640" t="s">
        <v>178</v>
      </c>
      <c r="Q1640" t="s">
        <v>172</v>
      </c>
      <c r="S1640">
        <v>28684619</v>
      </c>
      <c r="T1640" t="s">
        <v>196</v>
      </c>
      <c r="W1640" t="s">
        <v>10827</v>
      </c>
      <c r="X1640">
        <v>5184773371</v>
      </c>
      <c r="Y1640" t="s">
        <v>10828</v>
      </c>
      <c r="Z1640" t="s">
        <v>183</v>
      </c>
      <c r="AA1640" t="s">
        <v>615</v>
      </c>
      <c r="AB1640" t="s">
        <v>10829</v>
      </c>
      <c r="AC1640" t="s">
        <v>10830</v>
      </c>
      <c r="AD1640" t="s">
        <v>185</v>
      </c>
      <c r="AS1640">
        <v>3.63</v>
      </c>
      <c r="AT1640" t="s">
        <v>188</v>
      </c>
      <c r="AU1640" t="s">
        <v>189</v>
      </c>
      <c r="AV1640" t="s">
        <v>190</v>
      </c>
      <c r="AW1640" t="s">
        <v>264</v>
      </c>
      <c r="BM1640" t="s">
        <v>5239</v>
      </c>
      <c r="BP1640" t="s">
        <v>194</v>
      </c>
      <c r="BQ1640" t="s">
        <v>195</v>
      </c>
      <c r="BS1640">
        <v>14620</v>
      </c>
      <c r="BT1640" t="s">
        <v>196</v>
      </c>
      <c r="BU1640">
        <v>5189446530</v>
      </c>
      <c r="BZ1640" t="s">
        <v>5239</v>
      </c>
      <c r="CC1640" t="s">
        <v>194</v>
      </c>
      <c r="CD1640" t="s">
        <v>195</v>
      </c>
      <c r="CF1640">
        <v>14620</v>
      </c>
      <c r="CG1640" t="s">
        <v>196</v>
      </c>
      <c r="CH1640">
        <v>5189446530</v>
      </c>
      <c r="CM1640" t="s">
        <v>5239</v>
      </c>
      <c r="CP1640" t="s">
        <v>194</v>
      </c>
      <c r="CQ1640" t="s">
        <v>195</v>
      </c>
      <c r="CS1640">
        <v>14620</v>
      </c>
      <c r="CT1640" t="s">
        <v>196</v>
      </c>
      <c r="CU1640">
        <v>5189446530</v>
      </c>
      <c r="ED1640" t="s">
        <v>195</v>
      </c>
      <c r="EG1640" t="s">
        <v>196</v>
      </c>
      <c r="EH1640">
        <v>5183700616</v>
      </c>
      <c r="EM1640" t="s">
        <v>10831</v>
      </c>
      <c r="EP1640" t="s">
        <v>4935</v>
      </c>
      <c r="EQ1640" t="s">
        <v>195</v>
      </c>
      <c r="ES1640">
        <v>12309</v>
      </c>
      <c r="ET1640" t="s">
        <v>196</v>
      </c>
      <c r="EU1640">
        <v>5183700616</v>
      </c>
    </row>
    <row r="1641" spans="1:151" x14ac:dyDescent="0.2">
      <c r="A1641">
        <v>37960</v>
      </c>
      <c r="B1641" t="s">
        <v>10805</v>
      </c>
      <c r="C1641" t="s">
        <v>10832</v>
      </c>
      <c r="D1641" t="s">
        <v>3846</v>
      </c>
      <c r="E1641" t="s">
        <v>10833</v>
      </c>
      <c r="F1641" t="s">
        <v>171</v>
      </c>
      <c r="G1641" t="str">
        <f>"0"</f>
        <v>0</v>
      </c>
      <c r="H1641" s="1">
        <v>37290</v>
      </c>
      <c r="I1641" t="s">
        <v>221</v>
      </c>
      <c r="K1641" t="s">
        <v>1408</v>
      </c>
      <c r="L1641" t="s">
        <v>1409</v>
      </c>
      <c r="M1641" t="s">
        <v>176</v>
      </c>
      <c r="N1641">
        <v>2023</v>
      </c>
      <c r="O1641" t="s">
        <v>1048</v>
      </c>
      <c r="P1641" t="s">
        <v>178</v>
      </c>
      <c r="Q1641" t="s">
        <v>172</v>
      </c>
      <c r="S1641">
        <v>31727624</v>
      </c>
      <c r="T1641" t="s">
        <v>226</v>
      </c>
      <c r="Y1641" t="str">
        <f>"01AS"</f>
        <v>01AS</v>
      </c>
      <c r="Z1641" t="s">
        <v>227</v>
      </c>
      <c r="AA1641" t="s">
        <v>1572</v>
      </c>
      <c r="AB1641" t="s">
        <v>1573</v>
      </c>
      <c r="AC1641" t="s">
        <v>3118</v>
      </c>
      <c r="AD1641" t="s">
        <v>185</v>
      </c>
      <c r="AE1641" t="s">
        <v>10834</v>
      </c>
      <c r="AS1641">
        <v>3.74</v>
      </c>
      <c r="AU1641" t="s">
        <v>235</v>
      </c>
      <c r="AV1641" t="s">
        <v>236</v>
      </c>
      <c r="AW1641" t="s">
        <v>264</v>
      </c>
      <c r="BM1641" t="s">
        <v>10835</v>
      </c>
      <c r="BN1641" t="s">
        <v>239</v>
      </c>
      <c r="BO1641" t="s">
        <v>10836</v>
      </c>
      <c r="BP1641" t="s">
        <v>241</v>
      </c>
      <c r="BQ1641" t="s">
        <v>195</v>
      </c>
      <c r="BS1641">
        <v>14627</v>
      </c>
      <c r="BZ1641" t="s">
        <v>266</v>
      </c>
      <c r="CB1641" t="s">
        <v>267</v>
      </c>
      <c r="CD1641" t="s">
        <v>195</v>
      </c>
      <c r="CF1641">
        <v>14627</v>
      </c>
      <c r="CG1641" t="s">
        <v>244</v>
      </c>
      <c r="CM1641" t="s">
        <v>10837</v>
      </c>
      <c r="CO1641" t="s">
        <v>10836</v>
      </c>
      <c r="CP1641" t="s">
        <v>10838</v>
      </c>
      <c r="CQ1641" t="s">
        <v>247</v>
      </c>
      <c r="CS1641" t="str">
        <f>"07082-1456"</f>
        <v>07082-1456</v>
      </c>
      <c r="CT1641" t="s">
        <v>244</v>
      </c>
      <c r="CU1641" t="s">
        <v>10839</v>
      </c>
    </row>
    <row r="1642" spans="1:151" x14ac:dyDescent="0.2">
      <c r="A1642">
        <v>45620</v>
      </c>
      <c r="B1642" t="s">
        <v>10109</v>
      </c>
      <c r="C1642" t="s">
        <v>10840</v>
      </c>
      <c r="D1642" t="s">
        <v>940</v>
      </c>
      <c r="E1642" t="s">
        <v>10841</v>
      </c>
      <c r="F1642" t="s">
        <v>171</v>
      </c>
      <c r="G1642" t="str">
        <f>"0"</f>
        <v>0</v>
      </c>
      <c r="H1642" s="1">
        <v>38265</v>
      </c>
      <c r="I1642" t="s">
        <v>221</v>
      </c>
      <c r="K1642" t="s">
        <v>853</v>
      </c>
      <c r="L1642" t="s">
        <v>854</v>
      </c>
      <c r="M1642" t="s">
        <v>306</v>
      </c>
      <c r="N1642">
        <v>2025</v>
      </c>
      <c r="O1642" t="s">
        <v>2065</v>
      </c>
      <c r="P1642" t="s">
        <v>178</v>
      </c>
      <c r="Q1642" t="s">
        <v>172</v>
      </c>
      <c r="R1642" t="s">
        <v>510</v>
      </c>
      <c r="S1642">
        <v>32242065</v>
      </c>
      <c r="BM1642" t="s">
        <v>529</v>
      </c>
    </row>
    <row r="1643" spans="1:151" x14ac:dyDescent="0.2">
      <c r="A1643">
        <v>37126</v>
      </c>
      <c r="B1643" t="s">
        <v>10444</v>
      </c>
      <c r="C1643" t="s">
        <v>10842</v>
      </c>
      <c r="E1643" t="s">
        <v>10843</v>
      </c>
      <c r="F1643" t="s">
        <v>171</v>
      </c>
      <c r="H1643" s="1">
        <v>37085</v>
      </c>
      <c r="I1643" t="s">
        <v>173</v>
      </c>
      <c r="K1643" t="s">
        <v>6656</v>
      </c>
      <c r="L1643" t="s">
        <v>1689</v>
      </c>
      <c r="M1643" t="s">
        <v>306</v>
      </c>
      <c r="N1643">
        <v>2022</v>
      </c>
      <c r="O1643" t="s">
        <v>782</v>
      </c>
      <c r="P1643" t="s">
        <v>178</v>
      </c>
      <c r="Q1643" t="s">
        <v>172</v>
      </c>
      <c r="S1643">
        <v>31590600</v>
      </c>
      <c r="T1643" t="s">
        <v>10844</v>
      </c>
      <c r="U1643" t="s">
        <v>424</v>
      </c>
      <c r="Y1643" t="str">
        <f>"04HSEAS"</f>
        <v>04HSEAS</v>
      </c>
      <c r="Z1643" t="s">
        <v>499</v>
      </c>
      <c r="AA1643" t="s">
        <v>321</v>
      </c>
      <c r="AC1643" t="s">
        <v>500</v>
      </c>
      <c r="AD1643" t="s">
        <v>185</v>
      </c>
      <c r="AF1643" t="s">
        <v>426</v>
      </c>
      <c r="AG1643" t="s">
        <v>729</v>
      </c>
      <c r="AJ1643" t="s">
        <v>1236</v>
      </c>
      <c r="AK1643" t="s">
        <v>185</v>
      </c>
      <c r="AS1643">
        <v>3.91</v>
      </c>
      <c r="AV1643" t="s">
        <v>823</v>
      </c>
      <c r="AW1643" t="s">
        <v>430</v>
      </c>
      <c r="BF1643" t="s">
        <v>474</v>
      </c>
      <c r="BM1643" t="s">
        <v>10845</v>
      </c>
      <c r="BN1643" t="s">
        <v>239</v>
      </c>
      <c r="BO1643" t="s">
        <v>10846</v>
      </c>
      <c r="BP1643" t="s">
        <v>241</v>
      </c>
      <c r="BQ1643" t="s">
        <v>195</v>
      </c>
      <c r="BS1643">
        <v>14627</v>
      </c>
      <c r="CA1643" t="s">
        <v>10847</v>
      </c>
      <c r="CD1643" t="s">
        <v>195</v>
      </c>
      <c r="CM1643" t="s">
        <v>10848</v>
      </c>
      <c r="CN1643" t="s">
        <v>10847</v>
      </c>
      <c r="CO1643" t="s">
        <v>10846</v>
      </c>
      <c r="CP1643" t="s">
        <v>10846</v>
      </c>
      <c r="CQ1643" t="s">
        <v>2795</v>
      </c>
      <c r="CS1643">
        <v>117556</v>
      </c>
      <c r="CT1643" t="s">
        <v>10849</v>
      </c>
      <c r="CU1643" t="s">
        <v>10850</v>
      </c>
    </row>
    <row r="1644" spans="1:151" x14ac:dyDescent="0.2">
      <c r="A1644">
        <v>23982</v>
      </c>
      <c r="B1644" t="s">
        <v>10851</v>
      </c>
      <c r="C1644" t="s">
        <v>10852</v>
      </c>
      <c r="D1644" t="s">
        <v>10853</v>
      </c>
      <c r="E1644" t="s">
        <v>10854</v>
      </c>
      <c r="F1644" t="s">
        <v>171</v>
      </c>
      <c r="G1644" t="s">
        <v>172</v>
      </c>
      <c r="H1644" s="1">
        <v>35311</v>
      </c>
      <c r="I1644" t="s">
        <v>221</v>
      </c>
      <c r="K1644" t="s">
        <v>3218</v>
      </c>
      <c r="L1644" t="s">
        <v>10855</v>
      </c>
      <c r="M1644" t="s">
        <v>224</v>
      </c>
      <c r="N1644">
        <v>2017</v>
      </c>
      <c r="O1644" t="s">
        <v>441</v>
      </c>
      <c r="P1644" t="s">
        <v>178</v>
      </c>
      <c r="Q1644" t="s">
        <v>172</v>
      </c>
      <c r="S1644">
        <v>28880080</v>
      </c>
      <c r="T1644" t="s">
        <v>196</v>
      </c>
      <c r="W1644" t="s">
        <v>10856</v>
      </c>
      <c r="X1644">
        <v>7175753918</v>
      </c>
      <c r="Y1644" t="s">
        <v>802</v>
      </c>
      <c r="Z1644" t="s">
        <v>1583</v>
      </c>
      <c r="AA1644">
        <v>2018</v>
      </c>
      <c r="AB1644">
        <v>2018</v>
      </c>
      <c r="AC1644" t="s">
        <v>1584</v>
      </c>
      <c r="AD1644" t="s">
        <v>185</v>
      </c>
      <c r="AS1644">
        <v>3.72</v>
      </c>
      <c r="AT1644" t="s">
        <v>188</v>
      </c>
      <c r="AU1644" t="s">
        <v>189</v>
      </c>
      <c r="AV1644" t="s">
        <v>190</v>
      </c>
      <c r="AW1644" t="s">
        <v>264</v>
      </c>
      <c r="BM1644" t="s">
        <v>10857</v>
      </c>
      <c r="BP1644" t="s">
        <v>194</v>
      </c>
      <c r="BQ1644" t="s">
        <v>195</v>
      </c>
      <c r="BS1644">
        <v>14620</v>
      </c>
      <c r="BT1644" t="s">
        <v>196</v>
      </c>
      <c r="BU1644">
        <v>7176179438</v>
      </c>
      <c r="BZ1644" t="s">
        <v>10858</v>
      </c>
      <c r="CC1644" t="s">
        <v>10859</v>
      </c>
      <c r="CD1644" t="s">
        <v>650</v>
      </c>
      <c r="CF1644">
        <v>17560</v>
      </c>
      <c r="CG1644" t="s">
        <v>196</v>
      </c>
      <c r="CH1644">
        <v>7175753918</v>
      </c>
      <c r="CM1644" t="s">
        <v>10857</v>
      </c>
      <c r="CP1644" t="s">
        <v>194</v>
      </c>
      <c r="CQ1644" t="s">
        <v>195</v>
      </c>
      <c r="CS1644">
        <v>14620</v>
      </c>
      <c r="CT1644" t="s">
        <v>196</v>
      </c>
      <c r="CU1644">
        <v>7176179438</v>
      </c>
      <c r="ED1644" t="s">
        <v>650</v>
      </c>
      <c r="EG1644" t="s">
        <v>196</v>
      </c>
      <c r="EH1644">
        <v>7175753918</v>
      </c>
      <c r="EM1644" t="s">
        <v>10858</v>
      </c>
      <c r="EP1644" t="s">
        <v>10859</v>
      </c>
      <c r="EQ1644" t="s">
        <v>650</v>
      </c>
      <c r="ES1644">
        <v>17560</v>
      </c>
      <c r="ET1644" t="s">
        <v>196</v>
      </c>
      <c r="EU1644">
        <v>7175753918</v>
      </c>
    </row>
    <row r="1645" spans="1:151" x14ac:dyDescent="0.2">
      <c r="A1645">
        <v>23257</v>
      </c>
      <c r="B1645" t="s">
        <v>10851</v>
      </c>
      <c r="C1645" t="s">
        <v>10852</v>
      </c>
      <c r="D1645" t="s">
        <v>10853</v>
      </c>
      <c r="E1645" t="s">
        <v>10854</v>
      </c>
      <c r="F1645" t="s">
        <v>171</v>
      </c>
      <c r="G1645" t="s">
        <v>172</v>
      </c>
      <c r="H1645" s="1">
        <v>35311</v>
      </c>
      <c r="I1645" t="s">
        <v>221</v>
      </c>
      <c r="K1645" t="s">
        <v>222</v>
      </c>
      <c r="L1645" t="s">
        <v>223</v>
      </c>
      <c r="M1645" t="s">
        <v>224</v>
      </c>
      <c r="N1645">
        <v>2017</v>
      </c>
      <c r="O1645" t="s">
        <v>441</v>
      </c>
      <c r="P1645" t="s">
        <v>178</v>
      </c>
      <c r="Q1645" t="s">
        <v>172</v>
      </c>
      <c r="S1645">
        <v>28880080</v>
      </c>
      <c r="T1645" t="s">
        <v>196</v>
      </c>
      <c r="W1645" t="s">
        <v>10856</v>
      </c>
      <c r="X1645">
        <v>7175753918</v>
      </c>
      <c r="Y1645" t="s">
        <v>802</v>
      </c>
      <c r="Z1645" t="s">
        <v>1583</v>
      </c>
      <c r="AA1645">
        <v>2018</v>
      </c>
      <c r="AB1645">
        <v>2018</v>
      </c>
      <c r="AC1645" t="s">
        <v>1584</v>
      </c>
      <c r="AD1645" t="s">
        <v>185</v>
      </c>
      <c r="AS1645">
        <v>3.72</v>
      </c>
      <c r="AT1645" t="s">
        <v>188</v>
      </c>
      <c r="AU1645" t="s">
        <v>189</v>
      </c>
      <c r="AV1645" t="s">
        <v>190</v>
      </c>
      <c r="AW1645" t="s">
        <v>264</v>
      </c>
      <c r="BM1645" t="s">
        <v>10857</v>
      </c>
      <c r="BP1645" t="s">
        <v>194</v>
      </c>
      <c r="BQ1645" t="s">
        <v>195</v>
      </c>
      <c r="BS1645">
        <v>14620</v>
      </c>
      <c r="BT1645" t="s">
        <v>196</v>
      </c>
      <c r="BU1645">
        <v>7176179438</v>
      </c>
      <c r="BZ1645" t="s">
        <v>10858</v>
      </c>
      <c r="CC1645" t="s">
        <v>10859</v>
      </c>
      <c r="CD1645" t="s">
        <v>650</v>
      </c>
      <c r="CF1645">
        <v>17560</v>
      </c>
      <c r="CG1645" t="s">
        <v>196</v>
      </c>
      <c r="CH1645">
        <v>7175753918</v>
      </c>
      <c r="CM1645" t="s">
        <v>10857</v>
      </c>
      <c r="CP1645" t="s">
        <v>194</v>
      </c>
      <c r="CQ1645" t="s">
        <v>195</v>
      </c>
      <c r="CS1645">
        <v>14620</v>
      </c>
      <c r="CT1645" t="s">
        <v>196</v>
      </c>
      <c r="CU1645">
        <v>7176179438</v>
      </c>
      <c r="ED1645" t="s">
        <v>650</v>
      </c>
      <c r="EG1645" t="s">
        <v>196</v>
      </c>
      <c r="EH1645">
        <v>7175753918</v>
      </c>
      <c r="EM1645" t="s">
        <v>10858</v>
      </c>
      <c r="EP1645" t="s">
        <v>10859</v>
      </c>
      <c r="EQ1645" t="s">
        <v>650</v>
      </c>
      <c r="ES1645">
        <v>17560</v>
      </c>
      <c r="ET1645" t="s">
        <v>196</v>
      </c>
      <c r="EU1645">
        <v>7175753918</v>
      </c>
    </row>
    <row r="1646" spans="1:151" x14ac:dyDescent="0.2">
      <c r="A1646">
        <v>46491</v>
      </c>
      <c r="B1646" t="s">
        <v>1267</v>
      </c>
      <c r="C1646" t="s">
        <v>10860</v>
      </c>
      <c r="D1646" t="s">
        <v>505</v>
      </c>
      <c r="E1646" t="s">
        <v>1213</v>
      </c>
      <c r="F1646" t="s">
        <v>171</v>
      </c>
      <c r="G1646" t="str">
        <f>"0"</f>
        <v>0</v>
      </c>
      <c r="H1646" s="1">
        <v>38044</v>
      </c>
      <c r="I1646" t="s">
        <v>173</v>
      </c>
      <c r="K1646" t="s">
        <v>10861</v>
      </c>
      <c r="L1646" t="s">
        <v>10862</v>
      </c>
      <c r="M1646" t="s">
        <v>224</v>
      </c>
      <c r="N1646">
        <v>2025</v>
      </c>
      <c r="O1646" t="s">
        <v>528</v>
      </c>
      <c r="P1646" t="s">
        <v>178</v>
      </c>
      <c r="Q1646" t="s">
        <v>172</v>
      </c>
      <c r="R1646" t="s">
        <v>510</v>
      </c>
      <c r="S1646">
        <v>32236521</v>
      </c>
      <c r="BM1646" t="s">
        <v>6366</v>
      </c>
    </row>
    <row r="1647" spans="1:151" x14ac:dyDescent="0.2">
      <c r="A1647">
        <v>27465</v>
      </c>
      <c r="B1647" t="s">
        <v>3554</v>
      </c>
      <c r="C1647" t="s">
        <v>10863</v>
      </c>
      <c r="D1647" t="s">
        <v>10864</v>
      </c>
      <c r="E1647" t="s">
        <v>10865</v>
      </c>
      <c r="F1647" t="s">
        <v>171</v>
      </c>
      <c r="G1647" t="s">
        <v>172</v>
      </c>
      <c r="H1647" s="1">
        <v>35743</v>
      </c>
      <c r="I1647" t="s">
        <v>173</v>
      </c>
      <c r="K1647" t="s">
        <v>290</v>
      </c>
      <c r="L1647" t="s">
        <v>291</v>
      </c>
      <c r="M1647" t="s">
        <v>205</v>
      </c>
      <c r="N1647">
        <v>2019</v>
      </c>
      <c r="O1647" t="s">
        <v>206</v>
      </c>
      <c r="P1647" t="s">
        <v>178</v>
      </c>
      <c r="Q1647" t="s">
        <v>172</v>
      </c>
      <c r="S1647">
        <v>29910496</v>
      </c>
      <c r="T1647" t="s">
        <v>196</v>
      </c>
      <c r="W1647" t="s">
        <v>10866</v>
      </c>
      <c r="X1647">
        <v>6039692093</v>
      </c>
      <c r="Y1647" t="s">
        <v>186</v>
      </c>
      <c r="Z1647" t="s">
        <v>282</v>
      </c>
      <c r="AA1647">
        <v>2020</v>
      </c>
      <c r="AB1647">
        <v>2020</v>
      </c>
      <c r="AC1647" t="s">
        <v>960</v>
      </c>
      <c r="AD1647" t="s">
        <v>185</v>
      </c>
      <c r="AM1647" t="s">
        <v>636</v>
      </c>
      <c r="AN1647" t="s">
        <v>10867</v>
      </c>
      <c r="AS1647">
        <v>3.35</v>
      </c>
      <c r="AT1647" t="s">
        <v>188</v>
      </c>
      <c r="AU1647" t="s">
        <v>189</v>
      </c>
      <c r="AV1647" t="s">
        <v>190</v>
      </c>
      <c r="AW1647" t="s">
        <v>264</v>
      </c>
      <c r="BM1647" t="s">
        <v>4921</v>
      </c>
      <c r="BN1647" t="s">
        <v>10868</v>
      </c>
      <c r="BP1647" t="s">
        <v>194</v>
      </c>
      <c r="BQ1647" t="s">
        <v>195</v>
      </c>
      <c r="BS1647">
        <v>14627</v>
      </c>
      <c r="BT1647" t="s">
        <v>196</v>
      </c>
      <c r="BU1647">
        <v>6039692093</v>
      </c>
      <c r="BZ1647" t="s">
        <v>10869</v>
      </c>
      <c r="CC1647" t="s">
        <v>8286</v>
      </c>
      <c r="CD1647" t="s">
        <v>2752</v>
      </c>
      <c r="CF1647" t="str">
        <f>"03824"</f>
        <v>03824</v>
      </c>
      <c r="CG1647" t="s">
        <v>196</v>
      </c>
      <c r="CH1647">
        <v>6036593663</v>
      </c>
      <c r="CM1647" t="s">
        <v>10870</v>
      </c>
      <c r="CP1647" t="s">
        <v>194</v>
      </c>
      <c r="CQ1647" t="s">
        <v>195</v>
      </c>
      <c r="CS1647">
        <v>14620</v>
      </c>
      <c r="CT1647" t="s">
        <v>196</v>
      </c>
      <c r="CU1647">
        <v>6039692093</v>
      </c>
      <c r="ED1647" t="s">
        <v>2752</v>
      </c>
      <c r="EG1647" t="s">
        <v>196</v>
      </c>
      <c r="EH1647">
        <v>6036593663</v>
      </c>
      <c r="EM1647" t="s">
        <v>10869</v>
      </c>
      <c r="EP1647" t="s">
        <v>8286</v>
      </c>
      <c r="EQ1647" t="s">
        <v>2752</v>
      </c>
      <c r="ES1647" t="str">
        <f>"03824"</f>
        <v>03824</v>
      </c>
      <c r="ET1647" t="s">
        <v>196</v>
      </c>
      <c r="EU1647">
        <v>6036593663</v>
      </c>
    </row>
    <row r="1648" spans="1:151" x14ac:dyDescent="0.2">
      <c r="A1648">
        <v>24726</v>
      </c>
      <c r="B1648" t="s">
        <v>3554</v>
      </c>
      <c r="C1648" t="s">
        <v>10863</v>
      </c>
      <c r="D1648" t="s">
        <v>10864</v>
      </c>
      <c r="E1648" t="s">
        <v>10865</v>
      </c>
      <c r="F1648" t="s">
        <v>171</v>
      </c>
      <c r="G1648" t="s">
        <v>172</v>
      </c>
      <c r="H1648" s="1">
        <v>35743</v>
      </c>
      <c r="I1648" t="s">
        <v>173</v>
      </c>
      <c r="K1648" t="s">
        <v>10871</v>
      </c>
      <c r="L1648" t="s">
        <v>633</v>
      </c>
      <c r="M1648" t="s">
        <v>306</v>
      </c>
      <c r="N1648">
        <v>2018</v>
      </c>
      <c r="O1648" t="s">
        <v>307</v>
      </c>
      <c r="P1648" t="s">
        <v>178</v>
      </c>
      <c r="Q1648" t="s">
        <v>172</v>
      </c>
      <c r="S1648">
        <v>29910496</v>
      </c>
      <c r="T1648" t="s">
        <v>196</v>
      </c>
      <c r="W1648" t="s">
        <v>10866</v>
      </c>
      <c r="X1648">
        <v>6039692093</v>
      </c>
      <c r="Y1648" t="s">
        <v>186</v>
      </c>
      <c r="Z1648" t="s">
        <v>282</v>
      </c>
      <c r="AA1648">
        <v>2020</v>
      </c>
      <c r="AB1648">
        <v>2020</v>
      </c>
      <c r="AC1648" t="s">
        <v>960</v>
      </c>
      <c r="AD1648" t="s">
        <v>185</v>
      </c>
      <c r="AM1648" t="s">
        <v>636</v>
      </c>
      <c r="AN1648" t="s">
        <v>10867</v>
      </c>
      <c r="AS1648">
        <v>3.35</v>
      </c>
      <c r="AT1648" t="s">
        <v>188</v>
      </c>
      <c r="AU1648" t="s">
        <v>189</v>
      </c>
      <c r="AV1648" t="s">
        <v>190</v>
      </c>
      <c r="AW1648" t="s">
        <v>264</v>
      </c>
      <c r="BM1648" t="s">
        <v>4921</v>
      </c>
      <c r="BN1648" t="s">
        <v>10868</v>
      </c>
      <c r="BP1648" t="s">
        <v>194</v>
      </c>
      <c r="BQ1648" t="s">
        <v>195</v>
      </c>
      <c r="BS1648">
        <v>14627</v>
      </c>
      <c r="BT1648" t="s">
        <v>196</v>
      </c>
      <c r="BU1648">
        <v>6039692093</v>
      </c>
      <c r="BZ1648" t="s">
        <v>10869</v>
      </c>
      <c r="CC1648" t="s">
        <v>8286</v>
      </c>
      <c r="CD1648" t="s">
        <v>2752</v>
      </c>
      <c r="CF1648" t="str">
        <f>"03824"</f>
        <v>03824</v>
      </c>
      <c r="CG1648" t="s">
        <v>196</v>
      </c>
      <c r="CH1648">
        <v>6036593663</v>
      </c>
      <c r="CM1648" t="s">
        <v>10870</v>
      </c>
      <c r="CP1648" t="s">
        <v>194</v>
      </c>
      <c r="CQ1648" t="s">
        <v>195</v>
      </c>
      <c r="CS1648">
        <v>14620</v>
      </c>
      <c r="CT1648" t="s">
        <v>196</v>
      </c>
      <c r="CU1648">
        <v>6039692093</v>
      </c>
      <c r="ED1648" t="s">
        <v>2752</v>
      </c>
      <c r="EG1648" t="s">
        <v>196</v>
      </c>
      <c r="EH1648">
        <v>6036593663</v>
      </c>
      <c r="EM1648" t="s">
        <v>10869</v>
      </c>
      <c r="EP1648" t="s">
        <v>8286</v>
      </c>
      <c r="EQ1648" t="s">
        <v>2752</v>
      </c>
      <c r="ES1648" t="str">
        <f>"03824"</f>
        <v>03824</v>
      </c>
      <c r="ET1648" t="s">
        <v>196</v>
      </c>
      <c r="EU1648">
        <v>6036593663</v>
      </c>
    </row>
    <row r="1649" spans="1:151" x14ac:dyDescent="0.2">
      <c r="A1649">
        <v>42292</v>
      </c>
      <c r="B1649" t="s">
        <v>2046</v>
      </c>
      <c r="C1649" t="s">
        <v>10872</v>
      </c>
      <c r="D1649" t="s">
        <v>10873</v>
      </c>
      <c r="E1649" t="s">
        <v>10874</v>
      </c>
      <c r="F1649" t="s">
        <v>171</v>
      </c>
      <c r="G1649" t="str">
        <f>"0"</f>
        <v>0</v>
      </c>
      <c r="H1649" s="1">
        <v>37502</v>
      </c>
      <c r="I1649" t="s">
        <v>173</v>
      </c>
      <c r="K1649" t="s">
        <v>10875</v>
      </c>
      <c r="L1649" t="s">
        <v>318</v>
      </c>
      <c r="M1649" t="s">
        <v>224</v>
      </c>
      <c r="N1649">
        <v>2024</v>
      </c>
      <c r="O1649" t="s">
        <v>225</v>
      </c>
      <c r="P1649" t="s">
        <v>178</v>
      </c>
      <c r="Q1649" t="s">
        <v>172</v>
      </c>
      <c r="S1649">
        <v>32082364</v>
      </c>
      <c r="T1649" t="s">
        <v>226</v>
      </c>
      <c r="Y1649" t="str">
        <f>"01AS"</f>
        <v>01AS</v>
      </c>
      <c r="Z1649" t="s">
        <v>227</v>
      </c>
      <c r="AA1649" t="s">
        <v>320</v>
      </c>
      <c r="AB1649" t="s">
        <v>321</v>
      </c>
      <c r="AC1649" t="s">
        <v>7875</v>
      </c>
      <c r="AD1649" t="s">
        <v>185</v>
      </c>
      <c r="AS1649">
        <v>3.31</v>
      </c>
      <c r="AU1649" t="s">
        <v>235</v>
      </c>
      <c r="AV1649" t="s">
        <v>236</v>
      </c>
      <c r="AW1649" t="s">
        <v>264</v>
      </c>
      <c r="BM1649" t="s">
        <v>10876</v>
      </c>
      <c r="BN1649" t="s">
        <v>239</v>
      </c>
      <c r="BO1649" t="s">
        <v>10877</v>
      </c>
      <c r="BP1649" t="s">
        <v>241</v>
      </c>
      <c r="BQ1649" t="s">
        <v>195</v>
      </c>
      <c r="BS1649">
        <v>14627</v>
      </c>
      <c r="CD1649" t="s">
        <v>195</v>
      </c>
      <c r="CM1649" t="s">
        <v>10878</v>
      </c>
      <c r="CO1649" t="s">
        <v>10877</v>
      </c>
      <c r="CP1649" t="s">
        <v>10879</v>
      </c>
      <c r="CQ1649" t="s">
        <v>247</v>
      </c>
      <c r="CS1649" t="s">
        <v>10880</v>
      </c>
      <c r="CT1649" t="s">
        <v>244</v>
      </c>
      <c r="CU1649" t="s">
        <v>10881</v>
      </c>
    </row>
    <row r="1650" spans="1:151" x14ac:dyDescent="0.2">
      <c r="A1650">
        <v>14571</v>
      </c>
      <c r="B1650" t="s">
        <v>7723</v>
      </c>
      <c r="C1650" t="s">
        <v>10882</v>
      </c>
      <c r="D1650" t="s">
        <v>2661</v>
      </c>
      <c r="E1650" t="s">
        <v>10883</v>
      </c>
      <c r="F1650" t="s">
        <v>171</v>
      </c>
      <c r="G1650" t="s">
        <v>172</v>
      </c>
      <c r="H1650" s="1">
        <v>34889</v>
      </c>
      <c r="I1650" t="s">
        <v>173</v>
      </c>
      <c r="K1650" t="s">
        <v>3651</v>
      </c>
      <c r="L1650" t="s">
        <v>1409</v>
      </c>
      <c r="M1650" t="s">
        <v>176</v>
      </c>
      <c r="N1650">
        <v>2016</v>
      </c>
      <c r="O1650" t="s">
        <v>634</v>
      </c>
      <c r="P1650" t="s">
        <v>178</v>
      </c>
      <c r="Q1650" t="s">
        <v>172</v>
      </c>
      <c r="S1650">
        <v>28176756</v>
      </c>
      <c r="T1650" t="s">
        <v>196</v>
      </c>
      <c r="W1650" t="s">
        <v>10884</v>
      </c>
      <c r="X1650">
        <v>9146291908</v>
      </c>
      <c r="Y1650" t="s">
        <v>182</v>
      </c>
      <c r="Z1650" t="s">
        <v>183</v>
      </c>
      <c r="AA1650">
        <v>2017</v>
      </c>
      <c r="AB1650">
        <v>2017</v>
      </c>
      <c r="AC1650" t="s">
        <v>184</v>
      </c>
      <c r="AD1650" t="s">
        <v>185</v>
      </c>
      <c r="AS1650">
        <v>3.07</v>
      </c>
      <c r="AT1650" t="s">
        <v>188</v>
      </c>
      <c r="AU1650" t="s">
        <v>189</v>
      </c>
      <c r="AV1650" t="s">
        <v>190</v>
      </c>
      <c r="AW1650" t="s">
        <v>264</v>
      </c>
      <c r="BM1650" t="s">
        <v>10885</v>
      </c>
      <c r="BN1650" t="s">
        <v>193</v>
      </c>
      <c r="BP1650" t="s">
        <v>194</v>
      </c>
      <c r="BQ1650" t="s">
        <v>195</v>
      </c>
      <c r="BS1650">
        <v>14627</v>
      </c>
      <c r="BT1650" t="s">
        <v>196</v>
      </c>
      <c r="BU1650">
        <v>9143642311</v>
      </c>
      <c r="BZ1650" t="s">
        <v>10886</v>
      </c>
      <c r="CC1650" t="s">
        <v>10887</v>
      </c>
      <c r="CD1650" t="s">
        <v>195</v>
      </c>
      <c r="CF1650">
        <v>10510</v>
      </c>
      <c r="CG1650" t="s">
        <v>196</v>
      </c>
      <c r="CH1650">
        <v>9149450141</v>
      </c>
      <c r="CM1650" t="s">
        <v>10888</v>
      </c>
      <c r="CP1650" t="s">
        <v>194</v>
      </c>
      <c r="CQ1650" t="s">
        <v>195</v>
      </c>
      <c r="CS1650">
        <v>14627</v>
      </c>
      <c r="CT1650" t="s">
        <v>196</v>
      </c>
      <c r="CU1650">
        <v>9143642311</v>
      </c>
      <c r="EM1650" t="s">
        <v>10886</v>
      </c>
      <c r="EP1650" t="s">
        <v>10887</v>
      </c>
      <c r="EQ1650" t="s">
        <v>195</v>
      </c>
      <c r="ES1650">
        <v>10510</v>
      </c>
      <c r="ET1650" t="s">
        <v>196</v>
      </c>
      <c r="EU1650">
        <v>9149450141</v>
      </c>
    </row>
    <row r="1651" spans="1:151" x14ac:dyDescent="0.2">
      <c r="A1651">
        <v>23402</v>
      </c>
      <c r="B1651" t="s">
        <v>10889</v>
      </c>
      <c r="C1651" t="s">
        <v>10890</v>
      </c>
      <c r="E1651" t="s">
        <v>10891</v>
      </c>
      <c r="F1651" t="s">
        <v>10892</v>
      </c>
      <c r="G1651" t="s">
        <v>172</v>
      </c>
      <c r="H1651" s="1">
        <v>35848</v>
      </c>
      <c r="I1651" t="s">
        <v>221</v>
      </c>
      <c r="K1651" t="s">
        <v>304</v>
      </c>
      <c r="L1651" t="s">
        <v>305</v>
      </c>
      <c r="M1651" t="s">
        <v>176</v>
      </c>
      <c r="N1651">
        <v>2018</v>
      </c>
      <c r="O1651" t="s">
        <v>612</v>
      </c>
      <c r="P1651" t="s">
        <v>178</v>
      </c>
      <c r="Q1651" t="s">
        <v>172</v>
      </c>
      <c r="S1651">
        <v>29970131</v>
      </c>
      <c r="T1651" t="s">
        <v>2784</v>
      </c>
      <c r="U1651" t="s">
        <v>180</v>
      </c>
      <c r="V1651" s="2">
        <v>43968</v>
      </c>
      <c r="W1651" t="s">
        <v>10893</v>
      </c>
      <c r="X1651" t="s">
        <v>10894</v>
      </c>
      <c r="Y1651" t="s">
        <v>182</v>
      </c>
      <c r="Z1651" t="s">
        <v>183</v>
      </c>
      <c r="AA1651">
        <v>2020</v>
      </c>
      <c r="AB1651">
        <v>2020</v>
      </c>
      <c r="AC1651" t="s">
        <v>752</v>
      </c>
      <c r="AD1651" t="s">
        <v>185</v>
      </c>
      <c r="AM1651" t="s">
        <v>5814</v>
      </c>
      <c r="AS1651">
        <v>3.82</v>
      </c>
      <c r="AT1651" t="s">
        <v>188</v>
      </c>
      <c r="AU1651" t="s">
        <v>189</v>
      </c>
      <c r="AV1651" t="s">
        <v>190</v>
      </c>
      <c r="AW1651" t="s">
        <v>191</v>
      </c>
      <c r="BM1651" t="s">
        <v>193</v>
      </c>
      <c r="BN1651" t="s">
        <v>10895</v>
      </c>
      <c r="BP1651" t="s">
        <v>194</v>
      </c>
      <c r="BQ1651" t="s">
        <v>195</v>
      </c>
      <c r="BS1651">
        <v>14627</v>
      </c>
      <c r="BT1651" t="s">
        <v>196</v>
      </c>
      <c r="BU1651">
        <v>5854045010</v>
      </c>
      <c r="CM1651" t="s">
        <v>10896</v>
      </c>
      <c r="CN1651" t="s">
        <v>4921</v>
      </c>
      <c r="CP1651" t="s">
        <v>194</v>
      </c>
      <c r="CQ1651" t="s">
        <v>195</v>
      </c>
      <c r="CS1651">
        <v>14627</v>
      </c>
      <c r="CT1651" t="s">
        <v>196</v>
      </c>
      <c r="CU1651">
        <v>5854045010</v>
      </c>
    </row>
    <row r="1652" spans="1:151" x14ac:dyDescent="0.2">
      <c r="A1652">
        <v>39095</v>
      </c>
      <c r="B1652" t="s">
        <v>4340</v>
      </c>
      <c r="C1652" t="s">
        <v>10897</v>
      </c>
      <c r="D1652" t="s">
        <v>10898</v>
      </c>
      <c r="E1652" t="s">
        <v>10899</v>
      </c>
      <c r="F1652" t="s">
        <v>171</v>
      </c>
      <c r="G1652" t="str">
        <f>"0"</f>
        <v>0</v>
      </c>
      <c r="H1652" s="1">
        <v>37145</v>
      </c>
      <c r="I1652" t="s">
        <v>221</v>
      </c>
      <c r="K1652" t="s">
        <v>2923</v>
      </c>
      <c r="L1652" t="s">
        <v>920</v>
      </c>
      <c r="M1652" t="s">
        <v>224</v>
      </c>
      <c r="N1652">
        <v>2023</v>
      </c>
      <c r="O1652" t="s">
        <v>597</v>
      </c>
      <c r="P1652" t="s">
        <v>178</v>
      </c>
      <c r="Q1652" t="s">
        <v>172</v>
      </c>
      <c r="S1652">
        <v>31731706</v>
      </c>
      <c r="T1652" t="s">
        <v>226</v>
      </c>
      <c r="Y1652" t="str">
        <f>"03WSE"</f>
        <v>03WSE</v>
      </c>
      <c r="Z1652" t="s">
        <v>4693</v>
      </c>
      <c r="AA1652" t="s">
        <v>259</v>
      </c>
      <c r="AB1652" t="s">
        <v>260</v>
      </c>
      <c r="AC1652" t="s">
        <v>10900</v>
      </c>
      <c r="AD1652" t="s">
        <v>185</v>
      </c>
      <c r="AF1652" t="s">
        <v>8686</v>
      </c>
      <c r="AG1652" t="s">
        <v>8687</v>
      </c>
      <c r="AJ1652" t="s">
        <v>10901</v>
      </c>
      <c r="AK1652" t="s">
        <v>185</v>
      </c>
      <c r="AS1652" t="str">
        <f>"0"</f>
        <v>0</v>
      </c>
      <c r="AU1652" t="s">
        <v>472</v>
      </c>
      <c r="AV1652" t="s">
        <v>473</v>
      </c>
      <c r="AW1652" t="s">
        <v>264</v>
      </c>
      <c r="BO1652" t="s">
        <v>5501</v>
      </c>
      <c r="BQ1652" t="s">
        <v>195</v>
      </c>
      <c r="CD1652" t="s">
        <v>195</v>
      </c>
      <c r="CM1652" t="s">
        <v>10902</v>
      </c>
      <c r="CO1652" t="s">
        <v>5501</v>
      </c>
      <c r="CP1652" t="s">
        <v>241</v>
      </c>
      <c r="CQ1652" t="s">
        <v>247</v>
      </c>
      <c r="CS1652">
        <v>14608</v>
      </c>
      <c r="CT1652" t="s">
        <v>244</v>
      </c>
      <c r="CU1652" t="s">
        <v>10903</v>
      </c>
    </row>
    <row r="1653" spans="1:151" x14ac:dyDescent="0.2">
      <c r="A1653">
        <v>37550</v>
      </c>
      <c r="B1653" t="s">
        <v>850</v>
      </c>
      <c r="C1653" t="s">
        <v>10904</v>
      </c>
      <c r="D1653" t="s">
        <v>1394</v>
      </c>
      <c r="E1653" t="s">
        <v>10905</v>
      </c>
      <c r="F1653" t="s">
        <v>171</v>
      </c>
      <c r="G1653" t="s">
        <v>172</v>
      </c>
      <c r="H1653" s="1">
        <v>36201</v>
      </c>
      <c r="I1653" t="s">
        <v>221</v>
      </c>
      <c r="K1653" t="s">
        <v>2923</v>
      </c>
      <c r="L1653" t="s">
        <v>920</v>
      </c>
      <c r="M1653" t="s">
        <v>224</v>
      </c>
      <c r="N1653">
        <v>2022</v>
      </c>
      <c r="O1653" t="s">
        <v>468</v>
      </c>
      <c r="P1653" t="s">
        <v>178</v>
      </c>
      <c r="Q1653" t="s">
        <v>172</v>
      </c>
      <c r="S1653">
        <v>30725911</v>
      </c>
      <c r="T1653" t="s">
        <v>226</v>
      </c>
      <c r="Y1653" t="str">
        <f>"04HSEAS"</f>
        <v>04HSEAS</v>
      </c>
      <c r="Z1653" t="s">
        <v>499</v>
      </c>
      <c r="AA1653" t="s">
        <v>320</v>
      </c>
      <c r="AB1653" t="s">
        <v>321</v>
      </c>
      <c r="AC1653" t="s">
        <v>8177</v>
      </c>
      <c r="AD1653" t="s">
        <v>185</v>
      </c>
      <c r="AM1653" t="s">
        <v>6209</v>
      </c>
      <c r="AS1653">
        <v>3.96</v>
      </c>
      <c r="AT1653" t="s">
        <v>1261</v>
      </c>
      <c r="AU1653" t="s">
        <v>235</v>
      </c>
      <c r="AV1653" t="s">
        <v>236</v>
      </c>
      <c r="AW1653" t="s">
        <v>264</v>
      </c>
      <c r="BM1653" t="s">
        <v>10906</v>
      </c>
      <c r="BN1653" t="s">
        <v>239</v>
      </c>
      <c r="BO1653" t="s">
        <v>10907</v>
      </c>
      <c r="BP1653" t="s">
        <v>241</v>
      </c>
      <c r="BQ1653" t="s">
        <v>195</v>
      </c>
      <c r="BS1653">
        <v>14627</v>
      </c>
      <c r="CD1653" t="s">
        <v>195</v>
      </c>
      <c r="CM1653" t="s">
        <v>10908</v>
      </c>
      <c r="CO1653" t="s">
        <v>10907</v>
      </c>
      <c r="CP1653" t="s">
        <v>10909</v>
      </c>
      <c r="CQ1653" t="s">
        <v>2386</v>
      </c>
      <c r="CS1653">
        <v>98155</v>
      </c>
      <c r="CT1653" t="s">
        <v>244</v>
      </c>
      <c r="CU1653" t="s">
        <v>10910</v>
      </c>
    </row>
    <row r="1654" spans="1:151" x14ac:dyDescent="0.2">
      <c r="A1654">
        <v>27725</v>
      </c>
      <c r="B1654" t="s">
        <v>850</v>
      </c>
      <c r="C1654" t="s">
        <v>10904</v>
      </c>
      <c r="D1654" t="s">
        <v>1394</v>
      </c>
      <c r="E1654" t="s">
        <v>10905</v>
      </c>
      <c r="F1654" t="s">
        <v>171</v>
      </c>
      <c r="G1654" t="s">
        <v>172</v>
      </c>
      <c r="H1654" s="1">
        <v>36201</v>
      </c>
      <c r="I1654" t="s">
        <v>221</v>
      </c>
      <c r="K1654" t="s">
        <v>304</v>
      </c>
      <c r="L1654" t="s">
        <v>305</v>
      </c>
      <c r="M1654" t="s">
        <v>306</v>
      </c>
      <c r="N1654">
        <v>2019</v>
      </c>
      <c r="O1654" t="s">
        <v>534</v>
      </c>
      <c r="P1654" t="s">
        <v>178</v>
      </c>
      <c r="Q1654" t="s">
        <v>172</v>
      </c>
      <c r="S1654">
        <v>30725911</v>
      </c>
      <c r="T1654" t="s">
        <v>226</v>
      </c>
      <c r="Y1654" t="str">
        <f>"04HSEAS"</f>
        <v>04HSEAS</v>
      </c>
      <c r="Z1654" t="s">
        <v>499</v>
      </c>
      <c r="AA1654" t="s">
        <v>320</v>
      </c>
      <c r="AB1654" t="s">
        <v>321</v>
      </c>
      <c r="AC1654" t="s">
        <v>8177</v>
      </c>
      <c r="AD1654" t="s">
        <v>185</v>
      </c>
      <c r="AM1654" t="s">
        <v>6209</v>
      </c>
      <c r="AS1654">
        <v>3.96</v>
      </c>
      <c r="AT1654" t="s">
        <v>1261</v>
      </c>
      <c r="AU1654" t="s">
        <v>235</v>
      </c>
      <c r="AV1654" t="s">
        <v>236</v>
      </c>
      <c r="AW1654" t="s">
        <v>264</v>
      </c>
      <c r="BM1654" t="s">
        <v>10906</v>
      </c>
      <c r="BN1654" t="s">
        <v>239</v>
      </c>
      <c r="BO1654" t="s">
        <v>10907</v>
      </c>
      <c r="BP1654" t="s">
        <v>241</v>
      </c>
      <c r="BQ1654" t="s">
        <v>195</v>
      </c>
      <c r="BS1654">
        <v>14627</v>
      </c>
      <c r="CD1654" t="s">
        <v>195</v>
      </c>
      <c r="CM1654" t="s">
        <v>10908</v>
      </c>
      <c r="CO1654" t="s">
        <v>10907</v>
      </c>
      <c r="CP1654" t="s">
        <v>10909</v>
      </c>
      <c r="CQ1654" t="s">
        <v>2386</v>
      </c>
      <c r="CS1654">
        <v>98155</v>
      </c>
      <c r="CT1654" t="s">
        <v>244</v>
      </c>
      <c r="CU1654" t="s">
        <v>10910</v>
      </c>
    </row>
    <row r="1655" spans="1:151" x14ac:dyDescent="0.2">
      <c r="A1655">
        <v>38708</v>
      </c>
      <c r="B1655" t="s">
        <v>3250</v>
      </c>
      <c r="C1655" t="s">
        <v>10911</v>
      </c>
      <c r="D1655" t="s">
        <v>10912</v>
      </c>
      <c r="E1655" t="s">
        <v>10913</v>
      </c>
      <c r="F1655" t="s">
        <v>171</v>
      </c>
      <c r="G1655" t="str">
        <f>"0"</f>
        <v>0</v>
      </c>
      <c r="H1655" s="1">
        <v>36932</v>
      </c>
      <c r="I1655" t="s">
        <v>221</v>
      </c>
      <c r="K1655" t="s">
        <v>2724</v>
      </c>
      <c r="L1655" t="s">
        <v>820</v>
      </c>
      <c r="M1655" t="s">
        <v>306</v>
      </c>
      <c r="N1655">
        <v>2023</v>
      </c>
      <c r="O1655" t="s">
        <v>908</v>
      </c>
      <c r="P1655" t="s">
        <v>178</v>
      </c>
      <c r="Q1655" t="s">
        <v>172</v>
      </c>
      <c r="S1655">
        <v>31566872</v>
      </c>
      <c r="T1655" t="s">
        <v>226</v>
      </c>
      <c r="Y1655" t="str">
        <f>"01AS"</f>
        <v>01AS</v>
      </c>
      <c r="Z1655" t="s">
        <v>499</v>
      </c>
      <c r="AA1655" t="s">
        <v>320</v>
      </c>
      <c r="AB1655" t="s">
        <v>321</v>
      </c>
      <c r="AC1655" t="s">
        <v>1003</v>
      </c>
      <c r="AD1655" t="s">
        <v>185</v>
      </c>
      <c r="AM1655" t="s">
        <v>1719</v>
      </c>
      <c r="AS1655">
        <v>3.51</v>
      </c>
      <c r="AU1655" t="s">
        <v>235</v>
      </c>
      <c r="AV1655" t="s">
        <v>236</v>
      </c>
      <c r="AW1655" t="s">
        <v>264</v>
      </c>
      <c r="BM1655" t="s">
        <v>10914</v>
      </c>
      <c r="BN1655" t="s">
        <v>239</v>
      </c>
      <c r="BO1655" t="s">
        <v>10915</v>
      </c>
      <c r="BP1655" t="s">
        <v>241</v>
      </c>
      <c r="BQ1655" t="s">
        <v>195</v>
      </c>
      <c r="BS1655">
        <v>14627</v>
      </c>
      <c r="CD1655" t="s">
        <v>195</v>
      </c>
      <c r="CM1655" t="s">
        <v>10916</v>
      </c>
      <c r="CO1655" t="s">
        <v>10915</v>
      </c>
      <c r="CP1655" t="s">
        <v>10917</v>
      </c>
      <c r="CQ1655" t="s">
        <v>247</v>
      </c>
      <c r="CS1655">
        <v>14217</v>
      </c>
      <c r="CT1655" t="s">
        <v>244</v>
      </c>
      <c r="CU1655" t="s">
        <v>10918</v>
      </c>
    </row>
    <row r="1656" spans="1:151" x14ac:dyDescent="0.2">
      <c r="A1656">
        <v>41763</v>
      </c>
      <c r="B1656" t="s">
        <v>523</v>
      </c>
      <c r="C1656" t="s">
        <v>10919</v>
      </c>
      <c r="D1656" t="s">
        <v>1032</v>
      </c>
      <c r="E1656" t="s">
        <v>10920</v>
      </c>
      <c r="F1656" t="s">
        <v>171</v>
      </c>
      <c r="G1656" t="str">
        <f>"0"</f>
        <v>0</v>
      </c>
      <c r="H1656" s="1">
        <v>37805</v>
      </c>
      <c r="I1656" t="s">
        <v>173</v>
      </c>
      <c r="K1656" t="s">
        <v>2724</v>
      </c>
      <c r="L1656" t="s">
        <v>820</v>
      </c>
      <c r="M1656" t="s">
        <v>306</v>
      </c>
      <c r="N1656">
        <v>2024</v>
      </c>
      <c r="O1656" t="s">
        <v>710</v>
      </c>
      <c r="P1656" t="s">
        <v>178</v>
      </c>
      <c r="Q1656" t="s">
        <v>172</v>
      </c>
      <c r="S1656">
        <v>32060195</v>
      </c>
      <c r="T1656" t="s">
        <v>226</v>
      </c>
      <c r="Y1656" t="str">
        <f>"01AS"</f>
        <v>01AS</v>
      </c>
      <c r="Z1656" t="s">
        <v>227</v>
      </c>
      <c r="AA1656" t="s">
        <v>320</v>
      </c>
      <c r="AB1656" t="s">
        <v>321</v>
      </c>
      <c r="AC1656" t="s">
        <v>1237</v>
      </c>
      <c r="AD1656" t="s">
        <v>185</v>
      </c>
      <c r="AM1656" t="s">
        <v>6814</v>
      </c>
      <c r="AS1656">
        <v>3.84</v>
      </c>
      <c r="AU1656" t="s">
        <v>235</v>
      </c>
      <c r="AV1656" t="s">
        <v>714</v>
      </c>
      <c r="AW1656" t="s">
        <v>264</v>
      </c>
      <c r="BM1656" t="s">
        <v>10921</v>
      </c>
      <c r="BN1656" t="s">
        <v>239</v>
      </c>
      <c r="BO1656" t="s">
        <v>10922</v>
      </c>
      <c r="BP1656" t="s">
        <v>241</v>
      </c>
      <c r="BQ1656" t="s">
        <v>195</v>
      </c>
      <c r="BS1656">
        <v>14627</v>
      </c>
      <c r="CD1656" t="s">
        <v>195</v>
      </c>
      <c r="CM1656" t="s">
        <v>10923</v>
      </c>
      <c r="CO1656" t="s">
        <v>10922</v>
      </c>
      <c r="CP1656" t="s">
        <v>10924</v>
      </c>
      <c r="CQ1656" t="s">
        <v>571</v>
      </c>
      <c r="CS1656" t="s">
        <v>10925</v>
      </c>
      <c r="CT1656" t="s">
        <v>244</v>
      </c>
      <c r="CU1656" t="s">
        <v>10926</v>
      </c>
    </row>
    <row r="1657" spans="1:151" x14ac:dyDescent="0.2">
      <c r="A1657">
        <v>19280</v>
      </c>
      <c r="B1657" t="s">
        <v>7744</v>
      </c>
      <c r="C1657" t="s">
        <v>10927</v>
      </c>
      <c r="D1657" t="s">
        <v>2148</v>
      </c>
      <c r="E1657" t="s">
        <v>10928</v>
      </c>
      <c r="F1657" t="s">
        <v>10929</v>
      </c>
      <c r="G1657" t="s">
        <v>172</v>
      </c>
      <c r="H1657" s="1">
        <v>35277</v>
      </c>
      <c r="I1657" t="s">
        <v>221</v>
      </c>
      <c r="K1657" t="s">
        <v>1078</v>
      </c>
      <c r="L1657" t="s">
        <v>2552</v>
      </c>
      <c r="M1657" t="s">
        <v>224</v>
      </c>
      <c r="N1657">
        <v>2016</v>
      </c>
      <c r="O1657" t="s">
        <v>410</v>
      </c>
      <c r="P1657" t="s">
        <v>178</v>
      </c>
      <c r="Q1657" t="s">
        <v>172</v>
      </c>
      <c r="S1657">
        <v>28811404</v>
      </c>
      <c r="T1657" t="s">
        <v>196</v>
      </c>
      <c r="W1657" t="s">
        <v>10930</v>
      </c>
      <c r="X1657">
        <v>2039128279</v>
      </c>
      <c r="Y1657" t="s">
        <v>186</v>
      </c>
      <c r="Z1657" t="s">
        <v>282</v>
      </c>
      <c r="AA1657">
        <v>2018</v>
      </c>
      <c r="AB1657">
        <v>2018</v>
      </c>
      <c r="AC1657" t="s">
        <v>4115</v>
      </c>
      <c r="AD1657" t="s">
        <v>185</v>
      </c>
      <c r="AS1657">
        <v>3.32</v>
      </c>
      <c r="AT1657" t="s">
        <v>188</v>
      </c>
      <c r="AU1657" t="s">
        <v>189</v>
      </c>
      <c r="AV1657" t="s">
        <v>190</v>
      </c>
      <c r="AW1657" t="s">
        <v>264</v>
      </c>
      <c r="BM1657" t="s">
        <v>10931</v>
      </c>
      <c r="BP1657" t="s">
        <v>194</v>
      </c>
      <c r="BQ1657" t="s">
        <v>195</v>
      </c>
      <c r="BS1657">
        <v>14627</v>
      </c>
      <c r="BT1657" t="s">
        <v>196</v>
      </c>
      <c r="BU1657">
        <v>2032532465</v>
      </c>
      <c r="BZ1657" t="s">
        <v>10932</v>
      </c>
      <c r="CC1657" t="s">
        <v>10933</v>
      </c>
      <c r="CD1657" t="s">
        <v>1508</v>
      </c>
      <c r="CF1657" t="str">
        <f>"06870"</f>
        <v>06870</v>
      </c>
      <c r="CG1657" t="s">
        <v>196</v>
      </c>
      <c r="CH1657">
        <v>2036378486</v>
      </c>
      <c r="CM1657" t="s">
        <v>10934</v>
      </c>
      <c r="CN1657" t="s">
        <v>10935</v>
      </c>
      <c r="CP1657" t="s">
        <v>194</v>
      </c>
      <c r="CQ1657" t="s">
        <v>195</v>
      </c>
      <c r="CS1657">
        <v>14627</v>
      </c>
      <c r="CT1657" t="s">
        <v>196</v>
      </c>
      <c r="CU1657">
        <v>2032532465</v>
      </c>
      <c r="ED1657" t="s">
        <v>1508</v>
      </c>
      <c r="EG1657" t="s">
        <v>196</v>
      </c>
      <c r="EH1657">
        <v>2036378486</v>
      </c>
      <c r="EM1657" t="s">
        <v>10932</v>
      </c>
      <c r="EP1657" t="s">
        <v>10933</v>
      </c>
      <c r="EQ1657" t="s">
        <v>1508</v>
      </c>
      <c r="ES1657" t="str">
        <f>"06870"</f>
        <v>06870</v>
      </c>
      <c r="ET1657" t="s">
        <v>196</v>
      </c>
      <c r="EU1657">
        <v>2036378486</v>
      </c>
    </row>
    <row r="1658" spans="1:151" x14ac:dyDescent="0.2">
      <c r="A1658">
        <v>22070</v>
      </c>
      <c r="B1658" t="s">
        <v>10936</v>
      </c>
      <c r="C1658" t="s">
        <v>10937</v>
      </c>
      <c r="D1658" t="s">
        <v>1418</v>
      </c>
      <c r="E1658" t="s">
        <v>10938</v>
      </c>
      <c r="F1658" t="s">
        <v>4442</v>
      </c>
      <c r="G1658" t="s">
        <v>172</v>
      </c>
      <c r="H1658" s="1">
        <v>35490</v>
      </c>
      <c r="I1658" t="s">
        <v>221</v>
      </c>
      <c r="K1658" t="s">
        <v>2176</v>
      </c>
      <c r="M1658" t="s">
        <v>306</v>
      </c>
      <c r="N1658">
        <v>2017</v>
      </c>
      <c r="O1658" t="s">
        <v>646</v>
      </c>
      <c r="P1658" t="s">
        <v>178</v>
      </c>
      <c r="Q1658" t="s">
        <v>172</v>
      </c>
      <c r="S1658">
        <v>29431595</v>
      </c>
      <c r="T1658" t="s">
        <v>196</v>
      </c>
      <c r="W1658" t="s">
        <v>10939</v>
      </c>
      <c r="X1658">
        <v>5083446526</v>
      </c>
      <c r="Y1658" t="s">
        <v>182</v>
      </c>
      <c r="Z1658" t="s">
        <v>282</v>
      </c>
      <c r="AA1658">
        <v>2019</v>
      </c>
      <c r="AB1658">
        <v>2019</v>
      </c>
      <c r="AC1658" t="s">
        <v>208</v>
      </c>
      <c r="AD1658" t="s">
        <v>185</v>
      </c>
      <c r="AM1658" t="s">
        <v>5023</v>
      </c>
      <c r="AS1658">
        <v>2.95</v>
      </c>
      <c r="AT1658" t="s">
        <v>188</v>
      </c>
      <c r="AU1658" t="s">
        <v>189</v>
      </c>
      <c r="AV1658" t="s">
        <v>190</v>
      </c>
      <c r="AW1658" t="s">
        <v>715</v>
      </c>
      <c r="BM1658" t="s">
        <v>4921</v>
      </c>
      <c r="BN1658" t="s">
        <v>10940</v>
      </c>
      <c r="BP1658" t="s">
        <v>194</v>
      </c>
      <c r="BQ1658" t="s">
        <v>195</v>
      </c>
      <c r="BS1658">
        <v>14627</v>
      </c>
      <c r="BT1658" t="s">
        <v>196</v>
      </c>
      <c r="BU1658">
        <v>5083291156</v>
      </c>
      <c r="BZ1658" t="s">
        <v>10941</v>
      </c>
      <c r="CC1658" t="s">
        <v>10942</v>
      </c>
      <c r="CD1658" t="s">
        <v>401</v>
      </c>
      <c r="CF1658" t="str">
        <f>"01581"</f>
        <v>01581</v>
      </c>
      <c r="CG1658" t="s">
        <v>196</v>
      </c>
      <c r="CH1658">
        <v>5083446526</v>
      </c>
      <c r="CM1658" t="s">
        <v>702</v>
      </c>
      <c r="CN1658" t="s">
        <v>1434</v>
      </c>
      <c r="CP1658" t="s">
        <v>194</v>
      </c>
      <c r="CQ1658" t="s">
        <v>195</v>
      </c>
      <c r="CS1658">
        <v>14627</v>
      </c>
      <c r="CT1658" t="s">
        <v>196</v>
      </c>
      <c r="CU1658">
        <v>5083446524</v>
      </c>
      <c r="ED1658" t="s">
        <v>401</v>
      </c>
      <c r="EG1658" t="s">
        <v>196</v>
      </c>
      <c r="EH1658">
        <v>5083446526</v>
      </c>
      <c r="EM1658" t="s">
        <v>10941</v>
      </c>
      <c r="EP1658" t="s">
        <v>10942</v>
      </c>
      <c r="EQ1658" t="s">
        <v>401</v>
      </c>
      <c r="ES1658" t="str">
        <f>"01581"</f>
        <v>01581</v>
      </c>
      <c r="ET1658" t="s">
        <v>196</v>
      </c>
      <c r="EU1658">
        <v>5083446526</v>
      </c>
    </row>
    <row r="1659" spans="1:151" x14ac:dyDescent="0.2">
      <c r="A1659">
        <v>27433</v>
      </c>
      <c r="B1659" t="s">
        <v>1499</v>
      </c>
      <c r="C1659" t="s">
        <v>10943</v>
      </c>
      <c r="D1659" t="s">
        <v>2304</v>
      </c>
      <c r="E1659" t="s">
        <v>10944</v>
      </c>
      <c r="F1659" t="s">
        <v>171</v>
      </c>
      <c r="G1659" t="s">
        <v>172</v>
      </c>
      <c r="H1659" s="1">
        <v>36642</v>
      </c>
      <c r="I1659" t="s">
        <v>221</v>
      </c>
      <c r="K1659" t="s">
        <v>1035</v>
      </c>
      <c r="L1659" t="s">
        <v>1036</v>
      </c>
      <c r="M1659" t="s">
        <v>224</v>
      </c>
      <c r="N1659">
        <v>2019</v>
      </c>
      <c r="O1659" t="s">
        <v>279</v>
      </c>
      <c r="P1659" t="s">
        <v>178</v>
      </c>
      <c r="Q1659" t="s">
        <v>172</v>
      </c>
      <c r="S1659">
        <v>31360647</v>
      </c>
      <c r="T1659" t="s">
        <v>226</v>
      </c>
      <c r="Y1659" t="str">
        <f>"01AS"</f>
        <v>01AS</v>
      </c>
      <c r="Z1659" t="s">
        <v>499</v>
      </c>
      <c r="AA1659" t="s">
        <v>321</v>
      </c>
      <c r="AC1659" t="s">
        <v>10945</v>
      </c>
      <c r="AD1659" t="s">
        <v>185</v>
      </c>
      <c r="AF1659" t="s">
        <v>426</v>
      </c>
      <c r="AG1659" t="s">
        <v>729</v>
      </c>
      <c r="AJ1659" t="s">
        <v>1662</v>
      </c>
      <c r="AK1659" t="s">
        <v>185</v>
      </c>
      <c r="AS1659">
        <v>3.75</v>
      </c>
      <c r="AV1659" t="s">
        <v>823</v>
      </c>
      <c r="AW1659" t="s">
        <v>264</v>
      </c>
      <c r="BM1659" t="s">
        <v>2554</v>
      </c>
      <c r="BN1659" t="s">
        <v>239</v>
      </c>
      <c r="BO1659" t="s">
        <v>10946</v>
      </c>
      <c r="BP1659" t="s">
        <v>241</v>
      </c>
      <c r="BQ1659" t="s">
        <v>195</v>
      </c>
      <c r="BS1659">
        <v>14627</v>
      </c>
      <c r="CD1659" t="s">
        <v>195</v>
      </c>
      <c r="CM1659" t="s">
        <v>10947</v>
      </c>
      <c r="CO1659" t="s">
        <v>10946</v>
      </c>
      <c r="CP1659" t="s">
        <v>10948</v>
      </c>
      <c r="CQ1659" t="s">
        <v>247</v>
      </c>
      <c r="CS1659" t="str">
        <f>"08343-1748"</f>
        <v>08343-1748</v>
      </c>
      <c r="CT1659" t="s">
        <v>244</v>
      </c>
      <c r="CU1659" t="s">
        <v>10949</v>
      </c>
    </row>
    <row r="1660" spans="1:151" x14ac:dyDescent="0.2">
      <c r="A1660">
        <v>25902</v>
      </c>
      <c r="B1660" t="s">
        <v>8198</v>
      </c>
      <c r="C1660" t="s">
        <v>10950</v>
      </c>
      <c r="E1660" t="s">
        <v>10951</v>
      </c>
      <c r="F1660" t="s">
        <v>171</v>
      </c>
      <c r="K1660" t="s">
        <v>1853</v>
      </c>
      <c r="M1660" t="s">
        <v>306</v>
      </c>
      <c r="N1660">
        <v>2014</v>
      </c>
      <c r="O1660" t="s">
        <v>591</v>
      </c>
      <c r="P1660" t="s">
        <v>178</v>
      </c>
      <c r="Q1660" t="s">
        <v>172</v>
      </c>
    </row>
    <row r="1661" spans="1:151" x14ac:dyDescent="0.2">
      <c r="A1661">
        <v>24649</v>
      </c>
      <c r="B1661" t="s">
        <v>10952</v>
      </c>
      <c r="C1661" t="s">
        <v>10953</v>
      </c>
      <c r="E1661" t="s">
        <v>10954</v>
      </c>
      <c r="F1661" t="s">
        <v>171</v>
      </c>
      <c r="H1661" s="1">
        <v>31490</v>
      </c>
      <c r="K1661" t="s">
        <v>253</v>
      </c>
      <c r="L1661" t="s">
        <v>645</v>
      </c>
      <c r="M1661" t="s">
        <v>306</v>
      </c>
      <c r="N1661">
        <v>2017</v>
      </c>
      <c r="O1661" t="s">
        <v>646</v>
      </c>
      <c r="P1661" t="s">
        <v>178</v>
      </c>
      <c r="Q1661" t="s">
        <v>172</v>
      </c>
      <c r="R1661" t="s">
        <v>510</v>
      </c>
      <c r="S1661">
        <v>30110984</v>
      </c>
      <c r="BM1661" t="s">
        <v>10955</v>
      </c>
    </row>
    <row r="1662" spans="1:151" x14ac:dyDescent="0.2">
      <c r="A1662">
        <v>25363</v>
      </c>
      <c r="B1662" t="s">
        <v>10952</v>
      </c>
      <c r="C1662" t="s">
        <v>10953</v>
      </c>
      <c r="E1662" t="s">
        <v>10954</v>
      </c>
      <c r="F1662" t="s">
        <v>171</v>
      </c>
      <c r="H1662" s="1">
        <v>31490</v>
      </c>
      <c r="K1662" t="s">
        <v>610</v>
      </c>
      <c r="L1662" t="s">
        <v>651</v>
      </c>
      <c r="M1662" t="s">
        <v>176</v>
      </c>
      <c r="N1662">
        <v>2017</v>
      </c>
      <c r="O1662" t="s">
        <v>177</v>
      </c>
      <c r="P1662" t="s">
        <v>178</v>
      </c>
      <c r="Q1662" t="s">
        <v>172</v>
      </c>
      <c r="R1662" t="s">
        <v>510</v>
      </c>
      <c r="S1662">
        <v>30110984</v>
      </c>
      <c r="BM1662" t="s">
        <v>10955</v>
      </c>
    </row>
    <row r="1663" spans="1:151" x14ac:dyDescent="0.2">
      <c r="A1663">
        <v>25099</v>
      </c>
      <c r="B1663" t="s">
        <v>10956</v>
      </c>
      <c r="C1663" t="s">
        <v>10957</v>
      </c>
      <c r="E1663" t="s">
        <v>10958</v>
      </c>
      <c r="F1663" t="s">
        <v>171</v>
      </c>
      <c r="K1663" t="s">
        <v>10959</v>
      </c>
      <c r="L1663" t="s">
        <v>2016</v>
      </c>
      <c r="M1663" t="s">
        <v>306</v>
      </c>
      <c r="N1663">
        <v>2016</v>
      </c>
      <c r="O1663" t="s">
        <v>380</v>
      </c>
      <c r="P1663" t="s">
        <v>178</v>
      </c>
      <c r="Q1663" t="s">
        <v>172</v>
      </c>
    </row>
    <row r="1664" spans="1:151" x14ac:dyDescent="0.2">
      <c r="A1664">
        <v>45291</v>
      </c>
      <c r="B1664" t="s">
        <v>10960</v>
      </c>
      <c r="C1664" t="s">
        <v>10961</v>
      </c>
      <c r="E1664" t="s">
        <v>10962</v>
      </c>
      <c r="F1664" t="s">
        <v>171</v>
      </c>
      <c r="G1664" t="str">
        <f>"0"</f>
        <v>0</v>
      </c>
      <c r="H1664" s="1">
        <v>35937</v>
      </c>
      <c r="I1664" t="s">
        <v>221</v>
      </c>
      <c r="K1664" t="s">
        <v>3943</v>
      </c>
      <c r="L1664" t="s">
        <v>1940</v>
      </c>
      <c r="M1664" t="s">
        <v>255</v>
      </c>
      <c r="N1664" t="s">
        <v>1165</v>
      </c>
      <c r="O1664" t="s">
        <v>1214</v>
      </c>
      <c r="P1664" t="s">
        <v>178</v>
      </c>
      <c r="Q1664" t="s">
        <v>172</v>
      </c>
      <c r="R1664" t="s">
        <v>510</v>
      </c>
      <c r="S1664">
        <v>32908442</v>
      </c>
      <c r="BM1664" t="s">
        <v>10955</v>
      </c>
    </row>
    <row r="1665" spans="1:151" x14ac:dyDescent="0.2">
      <c r="A1665">
        <v>26583</v>
      </c>
      <c r="B1665" t="s">
        <v>850</v>
      </c>
      <c r="C1665" t="s">
        <v>10963</v>
      </c>
      <c r="D1665" t="s">
        <v>10964</v>
      </c>
      <c r="E1665" t="s">
        <v>10965</v>
      </c>
      <c r="F1665" t="s">
        <v>171</v>
      </c>
      <c r="G1665" t="s">
        <v>172</v>
      </c>
      <c r="H1665" s="1">
        <v>36271</v>
      </c>
      <c r="I1665" t="s">
        <v>221</v>
      </c>
      <c r="K1665" t="s">
        <v>1642</v>
      </c>
      <c r="L1665" t="s">
        <v>10966</v>
      </c>
      <c r="M1665" t="s">
        <v>176</v>
      </c>
      <c r="N1665">
        <v>2019</v>
      </c>
      <c r="O1665" t="s">
        <v>482</v>
      </c>
      <c r="P1665" t="s">
        <v>178</v>
      </c>
      <c r="Q1665" t="s">
        <v>172</v>
      </c>
      <c r="S1665">
        <v>30696945</v>
      </c>
      <c r="T1665" t="s">
        <v>196</v>
      </c>
      <c r="W1665" t="s">
        <v>10967</v>
      </c>
      <c r="X1665">
        <v>2057013296</v>
      </c>
      <c r="Y1665" t="s">
        <v>186</v>
      </c>
      <c r="Z1665" t="s">
        <v>282</v>
      </c>
      <c r="AA1665">
        <v>2021</v>
      </c>
      <c r="AB1665">
        <v>2021</v>
      </c>
      <c r="AC1665" t="s">
        <v>695</v>
      </c>
      <c r="AD1665" t="s">
        <v>172</v>
      </c>
      <c r="AS1665">
        <v>3.31</v>
      </c>
      <c r="AT1665" t="s">
        <v>188</v>
      </c>
      <c r="AU1665" t="s">
        <v>189</v>
      </c>
      <c r="AV1665" t="s">
        <v>190</v>
      </c>
      <c r="AW1665" t="s">
        <v>264</v>
      </c>
      <c r="BM1665" t="s">
        <v>10968</v>
      </c>
      <c r="BN1665" t="s">
        <v>193</v>
      </c>
      <c r="BP1665" t="s">
        <v>194</v>
      </c>
      <c r="BQ1665" t="s">
        <v>195</v>
      </c>
      <c r="BS1665">
        <v>14627</v>
      </c>
      <c r="BT1665" t="s">
        <v>196</v>
      </c>
      <c r="BU1665">
        <v>2052278996</v>
      </c>
      <c r="BZ1665" t="s">
        <v>10969</v>
      </c>
      <c r="CC1665" t="s">
        <v>10970</v>
      </c>
      <c r="CD1665" t="s">
        <v>10971</v>
      </c>
      <c r="CF1665">
        <v>35555</v>
      </c>
      <c r="CG1665" t="s">
        <v>196</v>
      </c>
      <c r="CH1665">
        <v>2056501555</v>
      </c>
      <c r="CM1665" t="s">
        <v>10972</v>
      </c>
      <c r="CP1665" t="s">
        <v>194</v>
      </c>
      <c r="CQ1665" t="s">
        <v>195</v>
      </c>
      <c r="CS1665">
        <v>146191901</v>
      </c>
      <c r="CT1665" t="s">
        <v>196</v>
      </c>
      <c r="CU1665">
        <v>2052278996</v>
      </c>
      <c r="ED1665" t="s">
        <v>10971</v>
      </c>
      <c r="EG1665" t="s">
        <v>196</v>
      </c>
      <c r="EH1665">
        <v>2056501555</v>
      </c>
      <c r="EM1665" t="s">
        <v>10969</v>
      </c>
      <c r="EP1665" t="s">
        <v>10970</v>
      </c>
      <c r="EQ1665" t="s">
        <v>10971</v>
      </c>
      <c r="ES1665">
        <v>35555</v>
      </c>
      <c r="ET1665" t="s">
        <v>196</v>
      </c>
      <c r="EU1665">
        <v>2056501555</v>
      </c>
    </row>
    <row r="1666" spans="1:151" x14ac:dyDescent="0.2">
      <c r="A1666">
        <v>19184</v>
      </c>
      <c r="B1666" t="s">
        <v>543</v>
      </c>
      <c r="C1666" t="s">
        <v>10973</v>
      </c>
      <c r="E1666" t="s">
        <v>10974</v>
      </c>
      <c r="F1666" t="s">
        <v>171</v>
      </c>
      <c r="G1666" t="s">
        <v>172</v>
      </c>
      <c r="H1666" s="1">
        <v>32528</v>
      </c>
      <c r="I1666" t="s">
        <v>173</v>
      </c>
      <c r="K1666" t="s">
        <v>439</v>
      </c>
      <c r="L1666" t="s">
        <v>175</v>
      </c>
      <c r="M1666" t="s">
        <v>224</v>
      </c>
      <c r="N1666">
        <v>2016</v>
      </c>
      <c r="O1666" t="s">
        <v>410</v>
      </c>
      <c r="P1666" t="s">
        <v>363</v>
      </c>
      <c r="Q1666" t="s">
        <v>172</v>
      </c>
      <c r="S1666">
        <v>29800179</v>
      </c>
      <c r="T1666" t="s">
        <v>196</v>
      </c>
      <c r="Y1666" t="s">
        <v>186</v>
      </c>
      <c r="Z1666" t="s">
        <v>282</v>
      </c>
      <c r="AA1666">
        <v>2018</v>
      </c>
      <c r="AB1666">
        <v>2018</v>
      </c>
      <c r="AC1666" t="s">
        <v>1280</v>
      </c>
      <c r="AD1666" t="s">
        <v>172</v>
      </c>
      <c r="AS1666" t="str">
        <f>"0"</f>
        <v>0</v>
      </c>
      <c r="AT1666" t="s">
        <v>188</v>
      </c>
      <c r="AU1666" t="s">
        <v>189</v>
      </c>
      <c r="AV1666" t="s">
        <v>190</v>
      </c>
      <c r="AW1666" t="s">
        <v>294</v>
      </c>
      <c r="BM1666" t="s">
        <v>10975</v>
      </c>
      <c r="BP1666" t="s">
        <v>10976</v>
      </c>
      <c r="BQ1666" t="s">
        <v>1414</v>
      </c>
      <c r="BS1666">
        <v>44128</v>
      </c>
      <c r="BT1666" t="s">
        <v>196</v>
      </c>
      <c r="BU1666">
        <v>5138849874</v>
      </c>
      <c r="BZ1666" t="s">
        <v>10975</v>
      </c>
      <c r="CC1666" t="s">
        <v>10976</v>
      </c>
      <c r="CD1666" t="s">
        <v>1414</v>
      </c>
      <c r="CF1666">
        <v>44128</v>
      </c>
      <c r="CG1666" t="s">
        <v>196</v>
      </c>
      <c r="CH1666">
        <v>5138849874</v>
      </c>
      <c r="EM1666" t="s">
        <v>10975</v>
      </c>
      <c r="EP1666" t="s">
        <v>10976</v>
      </c>
      <c r="EQ1666" t="s">
        <v>1414</v>
      </c>
      <c r="ES1666">
        <v>44128</v>
      </c>
      <c r="ET1666" t="s">
        <v>196</v>
      </c>
      <c r="EU1666">
        <v>2167650458</v>
      </c>
    </row>
    <row r="1667" spans="1:151" x14ac:dyDescent="0.2">
      <c r="A1667">
        <v>12612</v>
      </c>
      <c r="B1667" t="s">
        <v>2921</v>
      </c>
      <c r="C1667" t="s">
        <v>10977</v>
      </c>
      <c r="D1667" t="s">
        <v>1154</v>
      </c>
      <c r="E1667" t="s">
        <v>10978</v>
      </c>
      <c r="F1667" t="s">
        <v>171</v>
      </c>
      <c r="G1667" t="s">
        <v>172</v>
      </c>
      <c r="H1667" s="1">
        <v>34668</v>
      </c>
      <c r="I1667" t="s">
        <v>221</v>
      </c>
      <c r="K1667" t="s">
        <v>6934</v>
      </c>
      <c r="L1667" t="s">
        <v>6935</v>
      </c>
      <c r="M1667" t="s">
        <v>306</v>
      </c>
      <c r="N1667">
        <v>2015</v>
      </c>
      <c r="O1667" t="s">
        <v>517</v>
      </c>
      <c r="P1667" t="s">
        <v>178</v>
      </c>
      <c r="Q1667" t="s">
        <v>172</v>
      </c>
      <c r="S1667">
        <v>27720271</v>
      </c>
      <c r="T1667" t="s">
        <v>196</v>
      </c>
      <c r="W1667" t="s">
        <v>10979</v>
      </c>
      <c r="X1667">
        <v>7033231523</v>
      </c>
      <c r="Y1667" t="s">
        <v>186</v>
      </c>
      <c r="Z1667" t="s">
        <v>282</v>
      </c>
      <c r="AA1667">
        <v>2016</v>
      </c>
      <c r="AB1667">
        <v>2016</v>
      </c>
      <c r="AC1667" t="s">
        <v>1686</v>
      </c>
      <c r="AD1667" t="s">
        <v>185</v>
      </c>
      <c r="AE1667" t="s">
        <v>397</v>
      </c>
      <c r="AS1667">
        <v>3.41</v>
      </c>
      <c r="AT1667" t="s">
        <v>188</v>
      </c>
      <c r="AU1667" t="s">
        <v>189</v>
      </c>
      <c r="AV1667" t="s">
        <v>190</v>
      </c>
      <c r="AW1667" t="s">
        <v>264</v>
      </c>
      <c r="BM1667" t="s">
        <v>10980</v>
      </c>
      <c r="BP1667" t="s">
        <v>1140</v>
      </c>
      <c r="BQ1667" t="s">
        <v>3451</v>
      </c>
      <c r="BS1667">
        <v>22031</v>
      </c>
      <c r="BT1667" t="s">
        <v>196</v>
      </c>
      <c r="BU1667">
        <v>7033231523</v>
      </c>
      <c r="BZ1667" t="s">
        <v>10980</v>
      </c>
      <c r="CC1667" t="s">
        <v>1140</v>
      </c>
      <c r="CD1667" t="s">
        <v>3451</v>
      </c>
      <c r="CF1667">
        <v>22031</v>
      </c>
      <c r="CG1667" t="s">
        <v>196</v>
      </c>
      <c r="CH1667">
        <v>7033231523</v>
      </c>
      <c r="CM1667" t="s">
        <v>5027</v>
      </c>
      <c r="CN1667" t="s">
        <v>487</v>
      </c>
      <c r="CP1667" t="s">
        <v>194</v>
      </c>
      <c r="CQ1667" t="s">
        <v>195</v>
      </c>
      <c r="CS1667">
        <v>14627</v>
      </c>
      <c r="CT1667" t="s">
        <v>196</v>
      </c>
      <c r="CU1667">
        <v>7039891309</v>
      </c>
      <c r="DZ1667" t="s">
        <v>10981</v>
      </c>
      <c r="EC1667" t="s">
        <v>10982</v>
      </c>
      <c r="ED1667" t="s">
        <v>195</v>
      </c>
      <c r="EF1667">
        <v>11561</v>
      </c>
      <c r="EG1667" t="s">
        <v>196</v>
      </c>
      <c r="EM1667" t="s">
        <v>10980</v>
      </c>
      <c r="EP1667" t="s">
        <v>1140</v>
      </c>
      <c r="EQ1667" t="s">
        <v>3451</v>
      </c>
      <c r="ES1667">
        <v>22031</v>
      </c>
      <c r="ET1667" t="s">
        <v>196</v>
      </c>
      <c r="EU1667">
        <v>7033231523</v>
      </c>
    </row>
    <row r="1668" spans="1:151" x14ac:dyDescent="0.2">
      <c r="A1668">
        <v>23981</v>
      </c>
      <c r="B1668" t="s">
        <v>1920</v>
      </c>
      <c r="C1668" t="s">
        <v>10977</v>
      </c>
      <c r="D1668" t="s">
        <v>10983</v>
      </c>
      <c r="E1668" t="s">
        <v>10984</v>
      </c>
      <c r="F1668" t="s">
        <v>171</v>
      </c>
      <c r="G1668" t="s">
        <v>172</v>
      </c>
      <c r="H1668" s="1">
        <v>34603</v>
      </c>
      <c r="I1668" t="s">
        <v>173</v>
      </c>
      <c r="K1668" t="s">
        <v>352</v>
      </c>
      <c r="L1668" t="s">
        <v>353</v>
      </c>
      <c r="M1668" t="s">
        <v>224</v>
      </c>
      <c r="N1668">
        <v>2017</v>
      </c>
      <c r="O1668" t="s">
        <v>441</v>
      </c>
      <c r="P1668" t="s">
        <v>178</v>
      </c>
      <c r="Q1668" t="s">
        <v>172</v>
      </c>
      <c r="R1668" t="s">
        <v>510</v>
      </c>
      <c r="S1668">
        <v>27749227</v>
      </c>
      <c r="BM1668" t="s">
        <v>10985</v>
      </c>
    </row>
    <row r="1669" spans="1:151" x14ac:dyDescent="0.2">
      <c r="A1669">
        <v>12682</v>
      </c>
      <c r="B1669" t="s">
        <v>1920</v>
      </c>
      <c r="C1669" t="s">
        <v>10977</v>
      </c>
      <c r="D1669" t="s">
        <v>10983</v>
      </c>
      <c r="E1669" t="s">
        <v>10984</v>
      </c>
      <c r="F1669" t="s">
        <v>171</v>
      </c>
      <c r="G1669" t="s">
        <v>172</v>
      </c>
      <c r="H1669" s="1">
        <v>34603</v>
      </c>
      <c r="I1669" t="s">
        <v>173</v>
      </c>
      <c r="K1669" t="s">
        <v>547</v>
      </c>
      <c r="L1669" t="s">
        <v>548</v>
      </c>
      <c r="M1669" t="s">
        <v>306</v>
      </c>
      <c r="N1669">
        <v>2015</v>
      </c>
      <c r="O1669" t="s">
        <v>517</v>
      </c>
      <c r="P1669" t="s">
        <v>178</v>
      </c>
      <c r="Q1669" t="s">
        <v>172</v>
      </c>
      <c r="R1669" t="s">
        <v>510</v>
      </c>
      <c r="S1669">
        <v>27749227</v>
      </c>
      <c r="BM1669" t="s">
        <v>10985</v>
      </c>
    </row>
    <row r="1670" spans="1:151" x14ac:dyDescent="0.2">
      <c r="A1670">
        <v>14468</v>
      </c>
      <c r="B1670" t="s">
        <v>988</v>
      </c>
      <c r="C1670" t="s">
        <v>10977</v>
      </c>
      <c r="D1670" t="s">
        <v>532</v>
      </c>
      <c r="E1670" t="s">
        <v>10986</v>
      </c>
      <c r="F1670" t="s">
        <v>171</v>
      </c>
      <c r="G1670" t="s">
        <v>172</v>
      </c>
      <c r="H1670" s="1">
        <v>34712</v>
      </c>
      <c r="I1670" t="s">
        <v>221</v>
      </c>
      <c r="K1670" t="s">
        <v>5037</v>
      </c>
      <c r="L1670" t="s">
        <v>318</v>
      </c>
      <c r="M1670" t="s">
        <v>176</v>
      </c>
      <c r="N1670">
        <v>2016</v>
      </c>
      <c r="O1670" t="s">
        <v>634</v>
      </c>
      <c r="P1670" t="s">
        <v>178</v>
      </c>
      <c r="Q1670" t="s">
        <v>172</v>
      </c>
      <c r="S1670">
        <v>28272212</v>
      </c>
      <c r="T1670" t="s">
        <v>196</v>
      </c>
      <c r="W1670" t="s">
        <v>10987</v>
      </c>
      <c r="X1670">
        <v>9147253553</v>
      </c>
      <c r="Y1670" t="s">
        <v>186</v>
      </c>
      <c r="Z1670" t="s">
        <v>282</v>
      </c>
      <c r="AA1670">
        <v>2017</v>
      </c>
      <c r="AB1670">
        <v>2017</v>
      </c>
      <c r="AC1670" t="s">
        <v>187</v>
      </c>
      <c r="AD1670" t="s">
        <v>185</v>
      </c>
      <c r="AM1670" t="s">
        <v>413</v>
      </c>
      <c r="AN1670" t="s">
        <v>396</v>
      </c>
      <c r="AS1670">
        <v>3.52</v>
      </c>
      <c r="AT1670" t="s">
        <v>188</v>
      </c>
      <c r="AU1670" t="s">
        <v>189</v>
      </c>
      <c r="AV1670" t="s">
        <v>190</v>
      </c>
      <c r="AW1670" t="s">
        <v>264</v>
      </c>
      <c r="BM1670" t="s">
        <v>10988</v>
      </c>
      <c r="BN1670" t="s">
        <v>487</v>
      </c>
      <c r="BP1670" t="s">
        <v>194</v>
      </c>
      <c r="BQ1670" t="s">
        <v>195</v>
      </c>
      <c r="BS1670">
        <v>14627</v>
      </c>
      <c r="BT1670" t="s">
        <v>196</v>
      </c>
      <c r="BU1670">
        <v>9145223451</v>
      </c>
      <c r="BZ1670" t="s">
        <v>10989</v>
      </c>
      <c r="CC1670" t="s">
        <v>670</v>
      </c>
      <c r="CD1670" t="s">
        <v>195</v>
      </c>
      <c r="CF1670">
        <v>10583</v>
      </c>
      <c r="CG1670" t="s">
        <v>196</v>
      </c>
      <c r="CH1670">
        <v>9147253553</v>
      </c>
      <c r="CM1670" t="s">
        <v>10988</v>
      </c>
      <c r="CN1670" t="s">
        <v>487</v>
      </c>
      <c r="CP1670" t="s">
        <v>194</v>
      </c>
      <c r="CQ1670" t="s">
        <v>195</v>
      </c>
      <c r="CS1670">
        <v>14627</v>
      </c>
      <c r="CT1670" t="s">
        <v>196</v>
      </c>
      <c r="CU1670">
        <v>9145223451</v>
      </c>
      <c r="ED1670" t="s">
        <v>195</v>
      </c>
      <c r="EG1670" t="s">
        <v>196</v>
      </c>
      <c r="EH1670">
        <v>9147253553</v>
      </c>
      <c r="EM1670" t="s">
        <v>10989</v>
      </c>
      <c r="EP1670" t="s">
        <v>670</v>
      </c>
      <c r="EQ1670" t="s">
        <v>195</v>
      </c>
      <c r="ES1670">
        <v>10583</v>
      </c>
      <c r="ET1670" t="s">
        <v>196</v>
      </c>
      <c r="EU1670">
        <v>9147253553</v>
      </c>
    </row>
    <row r="1671" spans="1:151" x14ac:dyDescent="0.2">
      <c r="A1671">
        <v>23933</v>
      </c>
      <c r="B1671" t="s">
        <v>10990</v>
      </c>
      <c r="C1671" t="s">
        <v>10977</v>
      </c>
      <c r="D1671" t="s">
        <v>622</v>
      </c>
      <c r="E1671" t="s">
        <v>10991</v>
      </c>
      <c r="F1671" t="s">
        <v>171</v>
      </c>
      <c r="G1671" t="s">
        <v>172</v>
      </c>
      <c r="H1671" s="1">
        <v>35727</v>
      </c>
      <c r="I1671" t="s">
        <v>221</v>
      </c>
      <c r="K1671" t="s">
        <v>2747</v>
      </c>
      <c r="L1671" t="s">
        <v>820</v>
      </c>
      <c r="M1671" t="s">
        <v>176</v>
      </c>
      <c r="N1671">
        <v>2019</v>
      </c>
      <c r="O1671" t="s">
        <v>482</v>
      </c>
      <c r="P1671" t="s">
        <v>178</v>
      </c>
      <c r="Q1671" t="s">
        <v>172</v>
      </c>
      <c r="S1671">
        <v>29859771</v>
      </c>
      <c r="T1671" t="s">
        <v>196</v>
      </c>
      <c r="W1671" t="s">
        <v>10992</v>
      </c>
      <c r="X1671">
        <v>7135157409</v>
      </c>
      <c r="Y1671" t="s">
        <v>186</v>
      </c>
      <c r="Z1671" t="s">
        <v>183</v>
      </c>
      <c r="AA1671">
        <v>2020</v>
      </c>
      <c r="AB1671">
        <v>2020</v>
      </c>
      <c r="AC1671" t="s">
        <v>457</v>
      </c>
      <c r="AD1671" t="s">
        <v>172</v>
      </c>
      <c r="AS1671">
        <v>3.09</v>
      </c>
      <c r="AT1671" t="s">
        <v>188</v>
      </c>
      <c r="AU1671" t="s">
        <v>189</v>
      </c>
      <c r="AV1671" t="s">
        <v>190</v>
      </c>
      <c r="AW1671" t="s">
        <v>264</v>
      </c>
      <c r="BM1671" t="s">
        <v>10993</v>
      </c>
      <c r="BP1671" t="s">
        <v>2430</v>
      </c>
      <c r="BQ1671" t="s">
        <v>344</v>
      </c>
      <c r="BS1671">
        <v>77255</v>
      </c>
      <c r="BT1671" t="s">
        <v>196</v>
      </c>
      <c r="BU1671">
        <v>2818134640</v>
      </c>
      <c r="BZ1671" t="s">
        <v>10994</v>
      </c>
      <c r="CC1671" t="s">
        <v>2430</v>
      </c>
      <c r="CD1671" t="s">
        <v>344</v>
      </c>
      <c r="CF1671">
        <v>77024</v>
      </c>
      <c r="CG1671" t="s">
        <v>196</v>
      </c>
      <c r="CH1671">
        <v>7134680053</v>
      </c>
      <c r="CM1671" t="s">
        <v>10995</v>
      </c>
      <c r="CP1671" t="s">
        <v>194</v>
      </c>
      <c r="CQ1671" t="s">
        <v>195</v>
      </c>
      <c r="CS1671">
        <v>14627</v>
      </c>
      <c r="CT1671" t="s">
        <v>196</v>
      </c>
      <c r="CU1671">
        <v>2818134640</v>
      </c>
      <c r="DM1671" t="s">
        <v>10996</v>
      </c>
      <c r="DP1671" t="s">
        <v>10997</v>
      </c>
      <c r="DQ1671" t="s">
        <v>344</v>
      </c>
      <c r="DS1671">
        <v>77024</v>
      </c>
      <c r="DT1671" t="s">
        <v>226</v>
      </c>
      <c r="DU1671">
        <v>7134680053</v>
      </c>
      <c r="DW1671">
        <v>7135157409</v>
      </c>
      <c r="DX1671" t="s">
        <v>10998</v>
      </c>
      <c r="ED1671" t="s">
        <v>344</v>
      </c>
      <c r="EG1671" t="s">
        <v>196</v>
      </c>
      <c r="EH1671">
        <v>7134680053</v>
      </c>
      <c r="EM1671" t="s">
        <v>10994</v>
      </c>
      <c r="EP1671" t="s">
        <v>2430</v>
      </c>
      <c r="EQ1671" t="s">
        <v>344</v>
      </c>
      <c r="ES1671">
        <v>77024</v>
      </c>
      <c r="ET1671" t="s">
        <v>196</v>
      </c>
      <c r="EU1671">
        <v>7134680053</v>
      </c>
    </row>
    <row r="1672" spans="1:151" x14ac:dyDescent="0.2">
      <c r="A1672">
        <v>27231</v>
      </c>
      <c r="B1672" t="s">
        <v>10999</v>
      </c>
      <c r="C1672" t="s">
        <v>10977</v>
      </c>
      <c r="E1672" t="s">
        <v>11000</v>
      </c>
      <c r="F1672" t="s">
        <v>171</v>
      </c>
      <c r="G1672" t="s">
        <v>172</v>
      </c>
      <c r="H1672" s="1">
        <v>36693</v>
      </c>
      <c r="I1672" t="s">
        <v>221</v>
      </c>
      <c r="K1672" t="s">
        <v>222</v>
      </c>
      <c r="L1672" t="s">
        <v>223</v>
      </c>
      <c r="M1672" t="s">
        <v>224</v>
      </c>
      <c r="N1672">
        <v>2019</v>
      </c>
      <c r="O1672" t="s">
        <v>279</v>
      </c>
      <c r="P1672" t="s">
        <v>363</v>
      </c>
      <c r="Q1672" t="s">
        <v>172</v>
      </c>
      <c r="S1672">
        <v>31383837</v>
      </c>
      <c r="T1672" t="s">
        <v>11001</v>
      </c>
      <c r="U1672" t="s">
        <v>337</v>
      </c>
      <c r="W1672" t="s">
        <v>11002</v>
      </c>
      <c r="X1672">
        <v>3476527178</v>
      </c>
      <c r="Y1672" t="s">
        <v>4206</v>
      </c>
      <c r="Z1672" t="s">
        <v>4207</v>
      </c>
      <c r="AA1672" t="s">
        <v>615</v>
      </c>
      <c r="AB1672" t="s">
        <v>4208</v>
      </c>
      <c r="AC1672" t="s">
        <v>4206</v>
      </c>
      <c r="AD1672" t="s">
        <v>172</v>
      </c>
      <c r="AS1672" t="str">
        <f>"0"</f>
        <v>0</v>
      </c>
      <c r="AT1672" t="s">
        <v>188</v>
      </c>
      <c r="AU1672" t="s">
        <v>189</v>
      </c>
      <c r="AV1672" t="s">
        <v>190</v>
      </c>
      <c r="AW1672" t="s">
        <v>294</v>
      </c>
      <c r="BA1672" t="s">
        <v>6658</v>
      </c>
      <c r="BM1672" t="s">
        <v>11003</v>
      </c>
      <c r="BN1672" t="s">
        <v>193</v>
      </c>
      <c r="BP1672" t="s">
        <v>194</v>
      </c>
      <c r="BQ1672" t="s">
        <v>195</v>
      </c>
      <c r="BS1672">
        <v>14627</v>
      </c>
      <c r="BT1672" t="s">
        <v>196</v>
      </c>
      <c r="BU1672">
        <v>9293786259</v>
      </c>
      <c r="BZ1672" t="s">
        <v>11004</v>
      </c>
      <c r="CC1672" t="s">
        <v>704</v>
      </c>
      <c r="CD1672" t="s">
        <v>195</v>
      </c>
      <c r="CF1672">
        <v>11236</v>
      </c>
      <c r="CG1672" t="s">
        <v>196</v>
      </c>
      <c r="CH1672">
        <v>9293786259</v>
      </c>
      <c r="CM1672" t="s">
        <v>11004</v>
      </c>
      <c r="CP1672" t="s">
        <v>704</v>
      </c>
      <c r="CQ1672" t="s">
        <v>195</v>
      </c>
      <c r="CS1672">
        <v>11236</v>
      </c>
      <c r="CT1672" t="s">
        <v>196</v>
      </c>
      <c r="CU1672">
        <v>9293786259</v>
      </c>
      <c r="ED1672" t="s">
        <v>195</v>
      </c>
      <c r="EG1672" t="s">
        <v>196</v>
      </c>
      <c r="EH1672">
        <v>9293786259</v>
      </c>
      <c r="EM1672" t="s">
        <v>11004</v>
      </c>
      <c r="EP1672" t="s">
        <v>704</v>
      </c>
      <c r="EQ1672" t="s">
        <v>195</v>
      </c>
      <c r="ES1672">
        <v>11236</v>
      </c>
      <c r="ET1672" t="s">
        <v>196</v>
      </c>
      <c r="EU1672">
        <v>9293786259</v>
      </c>
    </row>
    <row r="1673" spans="1:151" x14ac:dyDescent="0.2">
      <c r="A1673">
        <v>28497</v>
      </c>
      <c r="B1673" t="s">
        <v>1836</v>
      </c>
      <c r="C1673" t="s">
        <v>11005</v>
      </c>
      <c r="D1673" t="s">
        <v>201</v>
      </c>
      <c r="E1673" t="s">
        <v>11006</v>
      </c>
      <c r="F1673" t="s">
        <v>171</v>
      </c>
      <c r="G1673" t="s">
        <v>172</v>
      </c>
      <c r="H1673" s="1">
        <v>36279</v>
      </c>
      <c r="I1673" t="s">
        <v>221</v>
      </c>
      <c r="K1673" t="s">
        <v>11007</v>
      </c>
      <c r="L1673" t="s">
        <v>7233</v>
      </c>
      <c r="M1673" t="s">
        <v>176</v>
      </c>
      <c r="N1673">
        <v>2020</v>
      </c>
      <c r="O1673" t="s">
        <v>978</v>
      </c>
      <c r="P1673" t="s">
        <v>979</v>
      </c>
      <c r="Q1673" t="s">
        <v>172</v>
      </c>
      <c r="S1673">
        <v>30819382</v>
      </c>
      <c r="T1673" t="s">
        <v>226</v>
      </c>
      <c r="Y1673" t="str">
        <f>"01AS"</f>
        <v>01AS</v>
      </c>
      <c r="Z1673" t="s">
        <v>227</v>
      </c>
      <c r="AA1673" t="s">
        <v>320</v>
      </c>
      <c r="AB1673" t="s">
        <v>321</v>
      </c>
      <c r="AC1673" t="s">
        <v>598</v>
      </c>
      <c r="AD1673" t="s">
        <v>185</v>
      </c>
      <c r="AM1673" t="s">
        <v>1819</v>
      </c>
      <c r="AN1673" t="s">
        <v>11008</v>
      </c>
      <c r="AS1673">
        <v>3.47</v>
      </c>
      <c r="AT1673" t="s">
        <v>429</v>
      </c>
      <c r="AU1673" t="s">
        <v>235</v>
      </c>
      <c r="AV1673" t="s">
        <v>236</v>
      </c>
      <c r="AW1673" t="s">
        <v>264</v>
      </c>
      <c r="BM1673" t="s">
        <v>11009</v>
      </c>
      <c r="BN1673" t="s">
        <v>239</v>
      </c>
      <c r="BO1673" t="s">
        <v>11010</v>
      </c>
      <c r="BP1673" t="s">
        <v>241</v>
      </c>
      <c r="BQ1673" t="s">
        <v>195</v>
      </c>
      <c r="BS1673">
        <v>14627</v>
      </c>
      <c r="CD1673" t="s">
        <v>195</v>
      </c>
      <c r="CM1673" t="s">
        <v>11011</v>
      </c>
      <c r="CO1673" t="s">
        <v>11010</v>
      </c>
      <c r="CP1673" t="s">
        <v>11012</v>
      </c>
      <c r="CQ1673" t="s">
        <v>541</v>
      </c>
      <c r="CS1673" t="str">
        <f>"02090"</f>
        <v>02090</v>
      </c>
      <c r="CT1673" t="s">
        <v>244</v>
      </c>
      <c r="CU1673" t="s">
        <v>11013</v>
      </c>
    </row>
    <row r="1674" spans="1:151" x14ac:dyDescent="0.2">
      <c r="A1674">
        <v>27471</v>
      </c>
      <c r="B1674" t="s">
        <v>11014</v>
      </c>
      <c r="C1674" t="s">
        <v>11005</v>
      </c>
      <c r="D1674" t="s">
        <v>2585</v>
      </c>
      <c r="E1674" t="s">
        <v>11015</v>
      </c>
      <c r="F1674" t="s">
        <v>171</v>
      </c>
      <c r="G1674" t="str">
        <f>"0"</f>
        <v>0</v>
      </c>
      <c r="K1674" t="s">
        <v>290</v>
      </c>
      <c r="L1674" t="s">
        <v>291</v>
      </c>
      <c r="M1674" t="s">
        <v>205</v>
      </c>
      <c r="N1674">
        <v>2019</v>
      </c>
      <c r="O1674" t="s">
        <v>206</v>
      </c>
      <c r="P1674" t="s">
        <v>178</v>
      </c>
      <c r="Q1674" t="s">
        <v>172</v>
      </c>
      <c r="S1674">
        <v>30602373</v>
      </c>
      <c r="T1674" t="s">
        <v>196</v>
      </c>
      <c r="W1674" t="s">
        <v>11016</v>
      </c>
      <c r="X1674">
        <v>6179670921</v>
      </c>
      <c r="Y1674" t="s">
        <v>186</v>
      </c>
      <c r="Z1674" t="s">
        <v>282</v>
      </c>
      <c r="AA1674">
        <v>2021</v>
      </c>
      <c r="AB1674">
        <v>2021</v>
      </c>
      <c r="AC1674" t="s">
        <v>1280</v>
      </c>
      <c r="AD1674" t="s">
        <v>185</v>
      </c>
      <c r="AS1674">
        <v>3.82</v>
      </c>
      <c r="AT1674" t="s">
        <v>188</v>
      </c>
      <c r="AU1674" t="s">
        <v>189</v>
      </c>
      <c r="AV1674" t="s">
        <v>190</v>
      </c>
      <c r="AW1674" t="s">
        <v>237</v>
      </c>
      <c r="BM1674" t="s">
        <v>11017</v>
      </c>
      <c r="BN1674" t="s">
        <v>193</v>
      </c>
      <c r="BP1674" t="s">
        <v>194</v>
      </c>
      <c r="BQ1674" t="s">
        <v>195</v>
      </c>
      <c r="BS1674">
        <v>14627</v>
      </c>
      <c r="BT1674" t="s">
        <v>196</v>
      </c>
      <c r="BU1674">
        <v>6179670672</v>
      </c>
      <c r="BZ1674" t="s">
        <v>11018</v>
      </c>
      <c r="CC1674" t="s">
        <v>4520</v>
      </c>
      <c r="CD1674" t="s">
        <v>401</v>
      </c>
      <c r="CF1674" t="str">
        <f>"02445"</f>
        <v>02445</v>
      </c>
      <c r="CG1674" t="s">
        <v>196</v>
      </c>
      <c r="CH1674">
        <v>6179670672</v>
      </c>
      <c r="CM1674" t="s">
        <v>11019</v>
      </c>
      <c r="CN1674" t="s">
        <v>11020</v>
      </c>
      <c r="CP1674" t="s">
        <v>194</v>
      </c>
      <c r="CQ1674" t="s">
        <v>195</v>
      </c>
      <c r="CS1674">
        <v>14627</v>
      </c>
      <c r="CT1674" t="s">
        <v>196</v>
      </c>
      <c r="CU1674">
        <v>6179670672</v>
      </c>
      <c r="ED1674" t="s">
        <v>401</v>
      </c>
      <c r="EG1674" t="s">
        <v>196</v>
      </c>
      <c r="EH1674">
        <v>6179670672</v>
      </c>
      <c r="EM1674" t="s">
        <v>11018</v>
      </c>
      <c r="EP1674" t="s">
        <v>4520</v>
      </c>
      <c r="EQ1674" t="s">
        <v>401</v>
      </c>
      <c r="ES1674" t="str">
        <f>"02445"</f>
        <v>02445</v>
      </c>
      <c r="ET1674" t="s">
        <v>196</v>
      </c>
      <c r="EU1674">
        <v>6179670672</v>
      </c>
    </row>
    <row r="1675" spans="1:151" x14ac:dyDescent="0.2">
      <c r="A1675">
        <v>42652</v>
      </c>
      <c r="B1675" t="s">
        <v>11021</v>
      </c>
      <c r="C1675" t="s">
        <v>11022</v>
      </c>
      <c r="D1675" t="s">
        <v>3317</v>
      </c>
      <c r="E1675" t="s">
        <v>11023</v>
      </c>
      <c r="F1675" t="s">
        <v>171</v>
      </c>
      <c r="G1675" t="str">
        <f>"0"</f>
        <v>0</v>
      </c>
      <c r="H1675" s="1">
        <v>38132</v>
      </c>
      <c r="I1675" t="s">
        <v>221</v>
      </c>
      <c r="K1675" t="s">
        <v>1046</v>
      </c>
      <c r="L1675" t="s">
        <v>1047</v>
      </c>
      <c r="M1675" t="s">
        <v>176</v>
      </c>
      <c r="N1675">
        <v>2025</v>
      </c>
      <c r="O1675" t="s">
        <v>677</v>
      </c>
      <c r="P1675" t="s">
        <v>178</v>
      </c>
      <c r="Q1675" t="s">
        <v>172</v>
      </c>
      <c r="R1675" t="s">
        <v>510</v>
      </c>
      <c r="S1675">
        <v>32315219</v>
      </c>
      <c r="AX1675" t="s">
        <v>11021</v>
      </c>
      <c r="AY1675" t="s">
        <v>2286</v>
      </c>
      <c r="BM1675" t="s">
        <v>1488</v>
      </c>
    </row>
    <row r="1676" spans="1:151" x14ac:dyDescent="0.2">
      <c r="A1676">
        <v>37750</v>
      </c>
      <c r="B1676" t="s">
        <v>11024</v>
      </c>
      <c r="C1676" t="s">
        <v>11025</v>
      </c>
      <c r="D1676" t="s">
        <v>11026</v>
      </c>
      <c r="E1676" t="s">
        <v>11027</v>
      </c>
      <c r="F1676" t="s">
        <v>171</v>
      </c>
      <c r="G1676" t="str">
        <f>"0"</f>
        <v>0</v>
      </c>
      <c r="H1676" s="1">
        <v>37477</v>
      </c>
      <c r="I1676" t="s">
        <v>221</v>
      </c>
      <c r="K1676" t="s">
        <v>9502</v>
      </c>
      <c r="L1676" t="s">
        <v>1047</v>
      </c>
      <c r="M1676" t="s">
        <v>176</v>
      </c>
      <c r="N1676">
        <v>2023</v>
      </c>
      <c r="O1676" t="s">
        <v>1048</v>
      </c>
      <c r="P1676" t="s">
        <v>178</v>
      </c>
      <c r="Q1676" t="s">
        <v>172</v>
      </c>
      <c r="S1676">
        <v>31748513</v>
      </c>
      <c r="T1676" t="s">
        <v>226</v>
      </c>
      <c r="Y1676" t="str">
        <f>"01AS"</f>
        <v>01AS</v>
      </c>
      <c r="Z1676" t="s">
        <v>227</v>
      </c>
      <c r="AA1676" t="s">
        <v>320</v>
      </c>
      <c r="AB1676" t="s">
        <v>321</v>
      </c>
      <c r="AC1676" t="s">
        <v>598</v>
      </c>
      <c r="AD1676" t="s">
        <v>185</v>
      </c>
      <c r="AS1676">
        <v>3.92</v>
      </c>
      <c r="AU1676" t="s">
        <v>235</v>
      </c>
      <c r="AV1676" t="s">
        <v>236</v>
      </c>
      <c r="AW1676" t="s">
        <v>264</v>
      </c>
      <c r="BH1676" t="s">
        <v>474</v>
      </c>
      <c r="BM1676" t="s">
        <v>11028</v>
      </c>
      <c r="BN1676" t="s">
        <v>239</v>
      </c>
      <c r="BO1676" t="s">
        <v>11029</v>
      </c>
      <c r="BP1676" t="s">
        <v>241</v>
      </c>
      <c r="BQ1676" t="s">
        <v>195</v>
      </c>
      <c r="BS1676">
        <v>14627</v>
      </c>
      <c r="BZ1676" t="s">
        <v>266</v>
      </c>
      <c r="CB1676" t="s">
        <v>267</v>
      </c>
      <c r="CD1676" t="s">
        <v>195</v>
      </c>
      <c r="CF1676">
        <v>14627</v>
      </c>
      <c r="CG1676" t="s">
        <v>244</v>
      </c>
      <c r="CM1676" t="s">
        <v>11030</v>
      </c>
      <c r="CO1676" t="s">
        <v>11029</v>
      </c>
      <c r="CP1676" t="s">
        <v>11031</v>
      </c>
      <c r="CQ1676" t="s">
        <v>247</v>
      </c>
      <c r="CS1676" t="s">
        <v>11032</v>
      </c>
      <c r="CT1676" t="s">
        <v>244</v>
      </c>
      <c r="CU1676" t="s">
        <v>11033</v>
      </c>
    </row>
    <row r="1677" spans="1:151" x14ac:dyDescent="0.2">
      <c r="A1677">
        <v>14478</v>
      </c>
      <c r="B1677" t="s">
        <v>532</v>
      </c>
      <c r="C1677" t="s">
        <v>11034</v>
      </c>
      <c r="D1677" t="s">
        <v>4418</v>
      </c>
      <c r="E1677" t="s">
        <v>11035</v>
      </c>
      <c r="F1677" t="s">
        <v>8261</v>
      </c>
      <c r="G1677" t="s">
        <v>172</v>
      </c>
      <c r="H1677" s="1">
        <v>34584</v>
      </c>
      <c r="I1677" t="s">
        <v>221</v>
      </c>
      <c r="K1677" t="s">
        <v>2724</v>
      </c>
      <c r="L1677" t="s">
        <v>820</v>
      </c>
      <c r="M1677" t="s">
        <v>176</v>
      </c>
      <c r="N1677">
        <v>2016</v>
      </c>
      <c r="O1677" t="s">
        <v>634</v>
      </c>
      <c r="P1677" t="s">
        <v>178</v>
      </c>
      <c r="Q1677" t="s">
        <v>172</v>
      </c>
      <c r="S1677">
        <v>27769577</v>
      </c>
      <c r="T1677" t="s">
        <v>196</v>
      </c>
      <c r="W1677" t="s">
        <v>11036</v>
      </c>
      <c r="X1677">
        <v>9143913456</v>
      </c>
      <c r="Y1677" t="s">
        <v>186</v>
      </c>
      <c r="Z1677" t="s">
        <v>282</v>
      </c>
      <c r="AA1677">
        <v>2017</v>
      </c>
      <c r="AB1677">
        <v>2017</v>
      </c>
      <c r="AC1677" t="s">
        <v>885</v>
      </c>
      <c r="AD1677" t="s">
        <v>185</v>
      </c>
      <c r="AE1677" t="s">
        <v>396</v>
      </c>
      <c r="AM1677" t="s">
        <v>412</v>
      </c>
      <c r="AS1677">
        <v>3.11</v>
      </c>
      <c r="AT1677" t="s">
        <v>188</v>
      </c>
      <c r="AU1677" t="s">
        <v>189</v>
      </c>
      <c r="AV1677" t="s">
        <v>190</v>
      </c>
      <c r="AW1677" t="s">
        <v>264</v>
      </c>
      <c r="BM1677" t="s">
        <v>887</v>
      </c>
      <c r="BN1677" t="s">
        <v>11037</v>
      </c>
      <c r="BP1677" t="s">
        <v>194</v>
      </c>
      <c r="BQ1677" t="s">
        <v>195</v>
      </c>
      <c r="BS1677">
        <v>14627</v>
      </c>
      <c r="BT1677" t="s">
        <v>196</v>
      </c>
      <c r="BU1677">
        <v>9143913456</v>
      </c>
      <c r="BZ1677" t="s">
        <v>11038</v>
      </c>
      <c r="CC1677" t="s">
        <v>11039</v>
      </c>
      <c r="CD1677" t="s">
        <v>195</v>
      </c>
      <c r="CF1677">
        <v>10504</v>
      </c>
      <c r="CG1677" t="s">
        <v>196</v>
      </c>
      <c r="CH1677">
        <v>9142736535</v>
      </c>
      <c r="CM1677" t="s">
        <v>11040</v>
      </c>
      <c r="CN1677" t="s">
        <v>215</v>
      </c>
      <c r="CP1677" t="s">
        <v>194</v>
      </c>
      <c r="CQ1677" t="s">
        <v>195</v>
      </c>
      <c r="CS1677">
        <v>14627</v>
      </c>
      <c r="CT1677" t="s">
        <v>196</v>
      </c>
      <c r="CU1677">
        <v>9143913456</v>
      </c>
      <c r="EM1677" t="s">
        <v>11038</v>
      </c>
      <c r="EP1677" t="s">
        <v>11039</v>
      </c>
      <c r="EQ1677" t="s">
        <v>195</v>
      </c>
      <c r="ES1677">
        <v>10504</v>
      </c>
      <c r="ET1677" t="s">
        <v>196</v>
      </c>
      <c r="EU1677">
        <v>9142736535</v>
      </c>
    </row>
    <row r="1678" spans="1:151" x14ac:dyDescent="0.2">
      <c r="A1678">
        <v>13238</v>
      </c>
      <c r="B1678" t="s">
        <v>532</v>
      </c>
      <c r="C1678" t="s">
        <v>11034</v>
      </c>
      <c r="D1678" t="s">
        <v>4418</v>
      </c>
      <c r="E1678" t="s">
        <v>11035</v>
      </c>
      <c r="F1678" t="s">
        <v>171</v>
      </c>
      <c r="G1678" t="s">
        <v>172</v>
      </c>
      <c r="H1678" s="1">
        <v>34584</v>
      </c>
      <c r="I1678" t="s">
        <v>221</v>
      </c>
      <c r="K1678" t="s">
        <v>1135</v>
      </c>
      <c r="L1678" t="s">
        <v>1136</v>
      </c>
      <c r="M1678" t="s">
        <v>224</v>
      </c>
      <c r="N1678">
        <v>2015</v>
      </c>
      <c r="O1678" t="s">
        <v>692</v>
      </c>
      <c r="P1678" t="s">
        <v>178</v>
      </c>
      <c r="Q1678" t="s">
        <v>172</v>
      </c>
      <c r="S1678">
        <v>27769577</v>
      </c>
      <c r="T1678" t="s">
        <v>196</v>
      </c>
      <c r="W1678" t="s">
        <v>11036</v>
      </c>
      <c r="X1678">
        <v>9143913456</v>
      </c>
      <c r="Y1678" t="s">
        <v>186</v>
      </c>
      <c r="Z1678" t="s">
        <v>282</v>
      </c>
      <c r="AA1678">
        <v>2017</v>
      </c>
      <c r="AB1678">
        <v>2017</v>
      </c>
      <c r="AC1678" t="s">
        <v>885</v>
      </c>
      <c r="AD1678" t="s">
        <v>185</v>
      </c>
      <c r="AE1678" t="s">
        <v>396</v>
      </c>
      <c r="AM1678" t="s">
        <v>412</v>
      </c>
      <c r="AS1678">
        <v>3.11</v>
      </c>
      <c r="AT1678" t="s">
        <v>188</v>
      </c>
      <c r="AU1678" t="s">
        <v>189</v>
      </c>
      <c r="AV1678" t="s">
        <v>190</v>
      </c>
      <c r="AW1678" t="s">
        <v>264</v>
      </c>
      <c r="BM1678" t="s">
        <v>887</v>
      </c>
      <c r="BN1678" t="s">
        <v>11037</v>
      </c>
      <c r="BP1678" t="s">
        <v>194</v>
      </c>
      <c r="BQ1678" t="s">
        <v>195</v>
      </c>
      <c r="BS1678">
        <v>14627</v>
      </c>
      <c r="BT1678" t="s">
        <v>196</v>
      </c>
      <c r="BU1678">
        <v>9143913456</v>
      </c>
      <c r="BZ1678" t="s">
        <v>11038</v>
      </c>
      <c r="CC1678" t="s">
        <v>11039</v>
      </c>
      <c r="CD1678" t="s">
        <v>195</v>
      </c>
      <c r="CF1678">
        <v>10504</v>
      </c>
      <c r="CG1678" t="s">
        <v>196</v>
      </c>
      <c r="CH1678">
        <v>9142736535</v>
      </c>
      <c r="CM1678" t="s">
        <v>11040</v>
      </c>
      <c r="CN1678" t="s">
        <v>215</v>
      </c>
      <c r="CP1678" t="s">
        <v>194</v>
      </c>
      <c r="CQ1678" t="s">
        <v>195</v>
      </c>
      <c r="CS1678">
        <v>14627</v>
      </c>
      <c r="CT1678" t="s">
        <v>196</v>
      </c>
      <c r="CU1678">
        <v>9143913456</v>
      </c>
      <c r="EM1678" t="s">
        <v>11038</v>
      </c>
      <c r="EP1678" t="s">
        <v>11039</v>
      </c>
      <c r="EQ1678" t="s">
        <v>195</v>
      </c>
      <c r="ES1678">
        <v>10504</v>
      </c>
      <c r="ET1678" t="s">
        <v>196</v>
      </c>
      <c r="EU1678">
        <v>9142736535</v>
      </c>
    </row>
    <row r="1679" spans="1:151" x14ac:dyDescent="0.2">
      <c r="A1679">
        <v>12505</v>
      </c>
      <c r="B1679" t="s">
        <v>672</v>
      </c>
      <c r="C1679" t="s">
        <v>11041</v>
      </c>
      <c r="D1679" t="s">
        <v>654</v>
      </c>
      <c r="E1679" t="s">
        <v>11042</v>
      </c>
      <c r="F1679" t="s">
        <v>171</v>
      </c>
      <c r="K1679" t="s">
        <v>1840</v>
      </c>
      <c r="L1679" t="s">
        <v>1841</v>
      </c>
      <c r="M1679" t="s">
        <v>205</v>
      </c>
      <c r="N1679">
        <v>2015</v>
      </c>
      <c r="O1679" t="s">
        <v>1842</v>
      </c>
      <c r="P1679" t="s">
        <v>178</v>
      </c>
      <c r="Q1679" t="s">
        <v>172</v>
      </c>
      <c r="R1679" t="s">
        <v>510</v>
      </c>
      <c r="S1679">
        <v>28332985</v>
      </c>
      <c r="BM1679" t="s">
        <v>11043</v>
      </c>
    </row>
    <row r="1680" spans="1:151" x14ac:dyDescent="0.2">
      <c r="A1680">
        <v>19477</v>
      </c>
      <c r="B1680" t="s">
        <v>1782</v>
      </c>
      <c r="C1680" t="s">
        <v>11044</v>
      </c>
      <c r="D1680" t="s">
        <v>11045</v>
      </c>
      <c r="E1680" t="s">
        <v>11046</v>
      </c>
      <c r="F1680" t="s">
        <v>171</v>
      </c>
      <c r="G1680" t="s">
        <v>172</v>
      </c>
      <c r="H1680" s="1">
        <v>35213</v>
      </c>
      <c r="I1680" t="s">
        <v>221</v>
      </c>
      <c r="K1680" t="s">
        <v>1408</v>
      </c>
      <c r="L1680" t="s">
        <v>1409</v>
      </c>
      <c r="M1680" t="s">
        <v>176</v>
      </c>
      <c r="N1680">
        <v>2017</v>
      </c>
      <c r="O1680" t="s">
        <v>177</v>
      </c>
      <c r="P1680" t="s">
        <v>178</v>
      </c>
      <c r="Q1680" t="s">
        <v>172</v>
      </c>
      <c r="S1680">
        <v>28863373</v>
      </c>
      <c r="T1680" t="s">
        <v>196</v>
      </c>
      <c r="W1680" t="s">
        <v>11047</v>
      </c>
      <c r="X1680">
        <v>2534687777</v>
      </c>
      <c r="Y1680" t="s">
        <v>186</v>
      </c>
      <c r="Z1680" t="s">
        <v>282</v>
      </c>
      <c r="AA1680">
        <v>2018</v>
      </c>
      <c r="AB1680">
        <v>2018</v>
      </c>
      <c r="AC1680" t="s">
        <v>696</v>
      </c>
      <c r="AD1680" t="s">
        <v>185</v>
      </c>
      <c r="AS1680">
        <v>3.12</v>
      </c>
      <c r="AT1680" t="s">
        <v>188</v>
      </c>
      <c r="AU1680" t="s">
        <v>189</v>
      </c>
      <c r="AV1680" t="s">
        <v>190</v>
      </c>
      <c r="AW1680" t="s">
        <v>264</v>
      </c>
      <c r="BM1680" t="s">
        <v>193</v>
      </c>
      <c r="BN1680" t="s">
        <v>11048</v>
      </c>
      <c r="BP1680" t="s">
        <v>194</v>
      </c>
      <c r="BQ1680" t="s">
        <v>195</v>
      </c>
      <c r="BS1680">
        <v>14627</v>
      </c>
      <c r="BT1680" t="s">
        <v>196</v>
      </c>
      <c r="BU1680">
        <v>2532827428</v>
      </c>
      <c r="BZ1680" t="s">
        <v>11049</v>
      </c>
      <c r="CC1680" t="s">
        <v>11050</v>
      </c>
      <c r="CD1680" t="s">
        <v>1433</v>
      </c>
      <c r="CF1680">
        <v>98373</v>
      </c>
      <c r="CG1680" t="s">
        <v>196</v>
      </c>
      <c r="CH1680">
        <v>2538415709</v>
      </c>
      <c r="CM1680" t="s">
        <v>7252</v>
      </c>
      <c r="CP1680" t="s">
        <v>194</v>
      </c>
      <c r="CQ1680" t="s">
        <v>195</v>
      </c>
      <c r="CS1680">
        <v>14611</v>
      </c>
      <c r="CT1680" t="s">
        <v>196</v>
      </c>
      <c r="CU1680">
        <v>2532827428</v>
      </c>
      <c r="ED1680" t="s">
        <v>1433</v>
      </c>
      <c r="EG1680" t="s">
        <v>196</v>
      </c>
      <c r="EH1680">
        <v>2538415709</v>
      </c>
      <c r="EM1680" t="s">
        <v>11049</v>
      </c>
      <c r="EP1680" t="s">
        <v>11050</v>
      </c>
      <c r="EQ1680" t="s">
        <v>1433</v>
      </c>
      <c r="ES1680">
        <v>98373</v>
      </c>
      <c r="ET1680" t="s">
        <v>196</v>
      </c>
      <c r="EU1680">
        <v>2538415709</v>
      </c>
    </row>
    <row r="1681" spans="1:151" x14ac:dyDescent="0.2">
      <c r="A1681">
        <v>37736</v>
      </c>
      <c r="B1681" t="s">
        <v>672</v>
      </c>
      <c r="C1681" t="s">
        <v>11051</v>
      </c>
      <c r="D1681" t="s">
        <v>8175</v>
      </c>
      <c r="E1681" t="s">
        <v>11052</v>
      </c>
      <c r="F1681" t="s">
        <v>171</v>
      </c>
      <c r="G1681" t="str">
        <f>"0"</f>
        <v>0</v>
      </c>
      <c r="H1681" s="1">
        <v>37499</v>
      </c>
      <c r="I1681" t="s">
        <v>1450</v>
      </c>
      <c r="K1681" t="s">
        <v>1642</v>
      </c>
      <c r="L1681" t="s">
        <v>1643</v>
      </c>
      <c r="M1681" t="s">
        <v>176</v>
      </c>
      <c r="N1681">
        <v>2023</v>
      </c>
      <c r="O1681" t="s">
        <v>1048</v>
      </c>
      <c r="P1681" t="s">
        <v>178</v>
      </c>
      <c r="Q1681" t="s">
        <v>172</v>
      </c>
      <c r="S1681">
        <v>31753319</v>
      </c>
      <c r="T1681" t="s">
        <v>226</v>
      </c>
      <c r="Y1681" t="str">
        <f>"01AS"</f>
        <v>01AS</v>
      </c>
      <c r="Z1681" t="s">
        <v>227</v>
      </c>
      <c r="AA1681" t="s">
        <v>320</v>
      </c>
      <c r="AB1681" t="s">
        <v>321</v>
      </c>
      <c r="AC1681" t="s">
        <v>11053</v>
      </c>
      <c r="AD1681" t="s">
        <v>185</v>
      </c>
      <c r="AM1681" t="s">
        <v>8216</v>
      </c>
      <c r="AN1681" t="s">
        <v>680</v>
      </c>
      <c r="AS1681">
        <v>3.85</v>
      </c>
      <c r="AU1681" t="s">
        <v>235</v>
      </c>
      <c r="AV1681" t="s">
        <v>823</v>
      </c>
      <c r="AW1681" t="s">
        <v>264</v>
      </c>
      <c r="BM1681" t="s">
        <v>11054</v>
      </c>
      <c r="BN1681" t="s">
        <v>239</v>
      </c>
      <c r="BO1681" t="s">
        <v>11055</v>
      </c>
      <c r="BP1681" t="s">
        <v>241</v>
      </c>
      <c r="BQ1681" t="s">
        <v>195</v>
      </c>
      <c r="BS1681">
        <v>14627</v>
      </c>
      <c r="CD1681" t="s">
        <v>195</v>
      </c>
      <c r="CM1681" t="s">
        <v>11056</v>
      </c>
      <c r="CO1681" t="s">
        <v>11055</v>
      </c>
      <c r="CP1681" t="s">
        <v>9848</v>
      </c>
      <c r="CQ1681" t="s">
        <v>247</v>
      </c>
      <c r="CS1681" t="str">
        <f>"07090-2173"</f>
        <v>07090-2173</v>
      </c>
      <c r="CT1681" t="s">
        <v>244</v>
      </c>
      <c r="CU1681" t="s">
        <v>11057</v>
      </c>
    </row>
    <row r="1682" spans="1:151" x14ac:dyDescent="0.2">
      <c r="A1682">
        <v>18983</v>
      </c>
      <c r="B1682" t="s">
        <v>11058</v>
      </c>
      <c r="C1682" t="s">
        <v>11059</v>
      </c>
      <c r="D1682" t="s">
        <v>1418</v>
      </c>
      <c r="E1682" t="s">
        <v>11060</v>
      </c>
      <c r="F1682" t="s">
        <v>171</v>
      </c>
      <c r="G1682" t="s">
        <v>172</v>
      </c>
      <c r="H1682" s="1">
        <v>35118</v>
      </c>
      <c r="I1682" t="s">
        <v>221</v>
      </c>
      <c r="K1682" t="s">
        <v>1853</v>
      </c>
      <c r="L1682" t="s">
        <v>516</v>
      </c>
      <c r="M1682" t="s">
        <v>306</v>
      </c>
      <c r="N1682">
        <v>2016</v>
      </c>
      <c r="O1682" t="s">
        <v>380</v>
      </c>
      <c r="P1682" t="s">
        <v>178</v>
      </c>
      <c r="Q1682" t="s">
        <v>172</v>
      </c>
      <c r="S1682">
        <v>28713425</v>
      </c>
      <c r="T1682" t="s">
        <v>196</v>
      </c>
      <c r="W1682" t="s">
        <v>11061</v>
      </c>
      <c r="X1682">
        <v>5852698341</v>
      </c>
      <c r="Y1682" t="s">
        <v>186</v>
      </c>
      <c r="Z1682" t="s">
        <v>282</v>
      </c>
      <c r="AA1682">
        <v>2018</v>
      </c>
      <c r="AB1682">
        <v>2018</v>
      </c>
      <c r="AC1682" t="s">
        <v>1686</v>
      </c>
      <c r="AD1682" t="s">
        <v>185</v>
      </c>
      <c r="AE1682" t="s">
        <v>382</v>
      </c>
      <c r="AS1682">
        <v>2.78</v>
      </c>
      <c r="AT1682" t="s">
        <v>188</v>
      </c>
      <c r="AU1682" t="s">
        <v>189</v>
      </c>
      <c r="AV1682" t="s">
        <v>190</v>
      </c>
      <c r="AW1682" t="s">
        <v>264</v>
      </c>
      <c r="BM1682" t="s">
        <v>11062</v>
      </c>
      <c r="BN1682" t="s">
        <v>193</v>
      </c>
      <c r="BP1682" t="s">
        <v>194</v>
      </c>
      <c r="BQ1682" t="s">
        <v>195</v>
      </c>
      <c r="BS1682">
        <v>14627</v>
      </c>
      <c r="BT1682" t="s">
        <v>196</v>
      </c>
      <c r="BU1682">
        <v>5853699467</v>
      </c>
      <c r="BZ1682" t="s">
        <v>11063</v>
      </c>
      <c r="CC1682" t="s">
        <v>194</v>
      </c>
      <c r="CD1682" t="s">
        <v>195</v>
      </c>
      <c r="CF1682">
        <v>14616</v>
      </c>
      <c r="CG1682" t="s">
        <v>196</v>
      </c>
      <c r="CH1682">
        <v>5852698341</v>
      </c>
      <c r="CM1682" t="s">
        <v>11064</v>
      </c>
      <c r="CP1682" t="s">
        <v>194</v>
      </c>
      <c r="CQ1682" t="s">
        <v>195</v>
      </c>
      <c r="CS1682">
        <v>14616</v>
      </c>
      <c r="CT1682" t="s">
        <v>196</v>
      </c>
      <c r="CU1682">
        <v>5856236471</v>
      </c>
      <c r="ED1682" t="s">
        <v>195</v>
      </c>
      <c r="EG1682" t="s">
        <v>196</v>
      </c>
      <c r="EH1682">
        <v>5852698341</v>
      </c>
      <c r="EM1682" t="s">
        <v>11063</v>
      </c>
      <c r="EP1682" t="s">
        <v>194</v>
      </c>
      <c r="EQ1682" t="s">
        <v>195</v>
      </c>
      <c r="ES1682">
        <v>14616</v>
      </c>
      <c r="ET1682" t="s">
        <v>196</v>
      </c>
      <c r="EU1682">
        <v>5852698341</v>
      </c>
    </row>
    <row r="1683" spans="1:151" x14ac:dyDescent="0.2">
      <c r="A1683">
        <v>41526</v>
      </c>
      <c r="B1683" t="s">
        <v>11065</v>
      </c>
      <c r="C1683" t="s">
        <v>11066</v>
      </c>
      <c r="D1683" t="s">
        <v>940</v>
      </c>
      <c r="E1683" t="s">
        <v>11067</v>
      </c>
      <c r="F1683" t="s">
        <v>171</v>
      </c>
      <c r="G1683" t="str">
        <f>"0"</f>
        <v>0</v>
      </c>
      <c r="H1683" s="1">
        <v>37187</v>
      </c>
      <c r="I1683" t="s">
        <v>221</v>
      </c>
      <c r="K1683" t="s">
        <v>3740</v>
      </c>
      <c r="L1683" t="s">
        <v>2350</v>
      </c>
      <c r="M1683" t="s">
        <v>255</v>
      </c>
      <c r="N1683" t="s">
        <v>256</v>
      </c>
      <c r="O1683" t="s">
        <v>257</v>
      </c>
      <c r="P1683" t="s">
        <v>178</v>
      </c>
      <c r="Q1683" t="s">
        <v>172</v>
      </c>
      <c r="S1683">
        <v>31729628</v>
      </c>
      <c r="T1683" t="s">
        <v>226</v>
      </c>
      <c r="Y1683" t="str">
        <f>"01AS"</f>
        <v>01AS</v>
      </c>
      <c r="Z1683" t="s">
        <v>401</v>
      </c>
      <c r="AA1683" t="s">
        <v>259</v>
      </c>
      <c r="AB1683" t="s">
        <v>260</v>
      </c>
      <c r="AC1683" t="s">
        <v>922</v>
      </c>
      <c r="AD1683" t="s">
        <v>185</v>
      </c>
      <c r="AS1683" t="str">
        <f>"0"</f>
        <v>0</v>
      </c>
      <c r="AU1683" t="s">
        <v>472</v>
      </c>
      <c r="AV1683" t="s">
        <v>473</v>
      </c>
      <c r="AW1683" t="s">
        <v>264</v>
      </c>
      <c r="BO1683" t="s">
        <v>11068</v>
      </c>
      <c r="BQ1683" t="s">
        <v>195</v>
      </c>
      <c r="CD1683" t="s">
        <v>195</v>
      </c>
      <c r="CM1683" t="s">
        <v>11069</v>
      </c>
      <c r="CO1683" t="s">
        <v>11068</v>
      </c>
      <c r="CP1683" t="s">
        <v>11070</v>
      </c>
      <c r="CQ1683" t="s">
        <v>247</v>
      </c>
      <c r="CS1683" t="s">
        <v>11071</v>
      </c>
      <c r="CT1683" t="s">
        <v>244</v>
      </c>
      <c r="CU1683" t="s">
        <v>11072</v>
      </c>
    </row>
    <row r="1684" spans="1:151" x14ac:dyDescent="0.2">
      <c r="A1684">
        <v>13021</v>
      </c>
      <c r="B1684" t="s">
        <v>4093</v>
      </c>
      <c r="C1684" t="s">
        <v>11073</v>
      </c>
      <c r="E1684" t="s">
        <v>11074</v>
      </c>
      <c r="F1684" t="s">
        <v>171</v>
      </c>
      <c r="G1684" t="s">
        <v>172</v>
      </c>
      <c r="H1684" s="1">
        <v>35201</v>
      </c>
      <c r="I1684" t="s">
        <v>221</v>
      </c>
      <c r="K1684" t="s">
        <v>304</v>
      </c>
      <c r="L1684" t="s">
        <v>305</v>
      </c>
      <c r="M1684" t="s">
        <v>176</v>
      </c>
      <c r="N1684">
        <v>2016</v>
      </c>
      <c r="O1684" t="s">
        <v>634</v>
      </c>
      <c r="P1684" t="s">
        <v>178</v>
      </c>
      <c r="Q1684" t="s">
        <v>172</v>
      </c>
      <c r="S1684">
        <v>28754367</v>
      </c>
      <c r="T1684" t="s">
        <v>196</v>
      </c>
      <c r="W1684" t="s">
        <v>11075</v>
      </c>
      <c r="X1684">
        <v>8604600181</v>
      </c>
      <c r="Y1684" t="s">
        <v>182</v>
      </c>
      <c r="Z1684" t="s">
        <v>183</v>
      </c>
      <c r="AA1684">
        <v>2018</v>
      </c>
      <c r="AB1684">
        <v>2018</v>
      </c>
      <c r="AC1684" t="s">
        <v>752</v>
      </c>
      <c r="AD1684" t="s">
        <v>185</v>
      </c>
      <c r="AM1684" t="s">
        <v>1191</v>
      </c>
      <c r="AS1684" t="str">
        <f>"0"</f>
        <v>0</v>
      </c>
      <c r="AT1684" t="s">
        <v>188</v>
      </c>
      <c r="AU1684" t="s">
        <v>189</v>
      </c>
      <c r="AV1684" t="s">
        <v>190</v>
      </c>
      <c r="AW1684" t="s">
        <v>264</v>
      </c>
      <c r="BM1684" t="s">
        <v>11076</v>
      </c>
      <c r="BN1684" t="s">
        <v>193</v>
      </c>
      <c r="BP1684" t="s">
        <v>194</v>
      </c>
      <c r="BQ1684" t="s">
        <v>195</v>
      </c>
      <c r="BS1684">
        <v>14627</v>
      </c>
      <c r="BT1684" t="s">
        <v>196</v>
      </c>
      <c r="BU1684">
        <v>8603677230</v>
      </c>
      <c r="BZ1684" t="s">
        <v>11077</v>
      </c>
      <c r="CC1684" t="s">
        <v>11078</v>
      </c>
      <c r="CD1684" t="s">
        <v>1508</v>
      </c>
      <c r="CF1684" t="str">
        <f>"06379"</f>
        <v>06379</v>
      </c>
      <c r="CG1684" t="s">
        <v>196</v>
      </c>
      <c r="CH1684">
        <v>8603677230</v>
      </c>
      <c r="CM1684" t="s">
        <v>11079</v>
      </c>
      <c r="CP1684" t="s">
        <v>194</v>
      </c>
      <c r="CQ1684" t="s">
        <v>195</v>
      </c>
      <c r="CS1684">
        <v>14627</v>
      </c>
      <c r="CT1684" t="s">
        <v>196</v>
      </c>
      <c r="CU1684">
        <v>8603677230</v>
      </c>
      <c r="EM1684" t="s">
        <v>11077</v>
      </c>
      <c r="EP1684" t="s">
        <v>11078</v>
      </c>
      <c r="EQ1684" t="s">
        <v>1508</v>
      </c>
      <c r="ES1684" t="str">
        <f>"06379"</f>
        <v>06379</v>
      </c>
      <c r="ET1684" t="s">
        <v>196</v>
      </c>
      <c r="EU1684">
        <v>8603677230</v>
      </c>
    </row>
    <row r="1685" spans="1:151" x14ac:dyDescent="0.2">
      <c r="A1685">
        <v>17792</v>
      </c>
      <c r="B1685" t="s">
        <v>8534</v>
      </c>
      <c r="C1685" t="s">
        <v>11080</v>
      </c>
      <c r="D1685" t="s">
        <v>11081</v>
      </c>
      <c r="E1685" t="s">
        <v>11082</v>
      </c>
      <c r="F1685" t="s">
        <v>171</v>
      </c>
      <c r="H1685" s="1">
        <v>34197</v>
      </c>
      <c r="I1685" t="s">
        <v>221</v>
      </c>
      <c r="J1685" t="s">
        <v>11083</v>
      </c>
      <c r="K1685" t="s">
        <v>576</v>
      </c>
      <c r="L1685" t="s">
        <v>577</v>
      </c>
      <c r="M1685" t="s">
        <v>224</v>
      </c>
      <c r="N1685">
        <v>2016</v>
      </c>
      <c r="O1685" t="s">
        <v>410</v>
      </c>
      <c r="P1685" t="s">
        <v>178</v>
      </c>
      <c r="Q1685" t="s">
        <v>185</v>
      </c>
    </row>
    <row r="1686" spans="1:151" x14ac:dyDescent="0.2">
      <c r="A1686">
        <v>12628</v>
      </c>
      <c r="B1686" t="s">
        <v>1283</v>
      </c>
      <c r="C1686" t="s">
        <v>11084</v>
      </c>
      <c r="D1686" t="s">
        <v>2661</v>
      </c>
      <c r="E1686" t="s">
        <v>11085</v>
      </c>
      <c r="F1686" t="s">
        <v>171</v>
      </c>
      <c r="G1686" t="s">
        <v>172</v>
      </c>
      <c r="H1686" s="1">
        <v>34651</v>
      </c>
      <c r="I1686" t="s">
        <v>173</v>
      </c>
      <c r="K1686" t="s">
        <v>1012</v>
      </c>
      <c r="L1686" t="s">
        <v>1013</v>
      </c>
      <c r="M1686" t="s">
        <v>306</v>
      </c>
      <c r="N1686">
        <v>2015</v>
      </c>
      <c r="O1686" t="s">
        <v>517</v>
      </c>
      <c r="P1686" t="s">
        <v>178</v>
      </c>
      <c r="Q1686" t="s">
        <v>172</v>
      </c>
      <c r="S1686">
        <v>28270980</v>
      </c>
      <c r="T1686" t="s">
        <v>196</v>
      </c>
      <c r="W1686" t="s">
        <v>11086</v>
      </c>
      <c r="X1686">
        <v>5108284831</v>
      </c>
      <c r="Y1686" t="s">
        <v>182</v>
      </c>
      <c r="Z1686" t="s">
        <v>183</v>
      </c>
      <c r="AA1686">
        <v>2017</v>
      </c>
      <c r="AB1686">
        <v>2017</v>
      </c>
      <c r="AC1686" t="s">
        <v>184</v>
      </c>
      <c r="AD1686" t="s">
        <v>185</v>
      </c>
      <c r="AS1686">
        <v>3.65</v>
      </c>
      <c r="AT1686" t="s">
        <v>188</v>
      </c>
      <c r="AU1686" t="s">
        <v>189</v>
      </c>
      <c r="AV1686" t="s">
        <v>190</v>
      </c>
      <c r="AW1686" t="s">
        <v>264</v>
      </c>
      <c r="BM1686" t="s">
        <v>11087</v>
      </c>
      <c r="BN1686" t="s">
        <v>193</v>
      </c>
      <c r="BP1686" t="s">
        <v>194</v>
      </c>
      <c r="BQ1686" t="s">
        <v>195</v>
      </c>
      <c r="BS1686">
        <v>14627</v>
      </c>
      <c r="BT1686" t="s">
        <v>196</v>
      </c>
      <c r="BU1686">
        <v>5109102626</v>
      </c>
      <c r="BZ1686" t="s">
        <v>11088</v>
      </c>
      <c r="CC1686" t="s">
        <v>11089</v>
      </c>
      <c r="CD1686" t="s">
        <v>461</v>
      </c>
      <c r="CF1686">
        <v>94552</v>
      </c>
      <c r="CG1686" t="s">
        <v>196</v>
      </c>
      <c r="CH1686">
        <v>5109102626</v>
      </c>
      <c r="CM1686" t="s">
        <v>11090</v>
      </c>
      <c r="CP1686" t="s">
        <v>194</v>
      </c>
      <c r="CQ1686" t="s">
        <v>195</v>
      </c>
      <c r="CS1686">
        <v>14620</v>
      </c>
      <c r="CT1686" t="s">
        <v>196</v>
      </c>
      <c r="CU1686">
        <v>5106102626</v>
      </c>
      <c r="ED1686" t="s">
        <v>461</v>
      </c>
      <c r="EG1686" t="s">
        <v>196</v>
      </c>
      <c r="EH1686">
        <v>5109102626</v>
      </c>
      <c r="EM1686" t="s">
        <v>11088</v>
      </c>
      <c r="EP1686" t="s">
        <v>11089</v>
      </c>
      <c r="EQ1686" t="s">
        <v>461</v>
      </c>
      <c r="ES1686">
        <v>94552</v>
      </c>
      <c r="ET1686" t="s">
        <v>196</v>
      </c>
      <c r="EU1686">
        <v>5109102626</v>
      </c>
    </row>
    <row r="1687" spans="1:151" x14ac:dyDescent="0.2">
      <c r="A1687">
        <v>46107</v>
      </c>
      <c r="B1687" t="s">
        <v>3395</v>
      </c>
      <c r="C1687" t="s">
        <v>11091</v>
      </c>
      <c r="E1687" t="s">
        <v>11092</v>
      </c>
      <c r="F1687" t="s">
        <v>171</v>
      </c>
      <c r="G1687" t="str">
        <f t="shared" ref="G1687:G1692" si="11">"0"</f>
        <v>0</v>
      </c>
      <c r="H1687" s="1">
        <v>38162</v>
      </c>
      <c r="I1687" t="s">
        <v>221</v>
      </c>
      <c r="K1687" t="s">
        <v>11093</v>
      </c>
      <c r="L1687" t="s">
        <v>11094</v>
      </c>
      <c r="M1687" t="s">
        <v>306</v>
      </c>
      <c r="N1687">
        <v>2025</v>
      </c>
      <c r="O1687" t="s">
        <v>2065</v>
      </c>
      <c r="P1687" t="s">
        <v>178</v>
      </c>
      <c r="Q1687" t="s">
        <v>172</v>
      </c>
      <c r="R1687" t="s">
        <v>510</v>
      </c>
      <c r="S1687">
        <v>32139563</v>
      </c>
      <c r="BM1687" t="s">
        <v>1621</v>
      </c>
    </row>
    <row r="1688" spans="1:151" x14ac:dyDescent="0.2">
      <c r="A1688">
        <v>46274</v>
      </c>
      <c r="B1688" t="s">
        <v>3395</v>
      </c>
      <c r="C1688" t="s">
        <v>11091</v>
      </c>
      <c r="E1688" t="s">
        <v>11092</v>
      </c>
      <c r="F1688" t="s">
        <v>171</v>
      </c>
      <c r="G1688" t="str">
        <f t="shared" si="11"/>
        <v>0</v>
      </c>
      <c r="H1688" s="1">
        <v>38162</v>
      </c>
      <c r="I1688" t="s">
        <v>221</v>
      </c>
      <c r="K1688" t="s">
        <v>687</v>
      </c>
      <c r="L1688" t="s">
        <v>1025</v>
      </c>
      <c r="M1688" t="s">
        <v>224</v>
      </c>
      <c r="N1688">
        <v>2025</v>
      </c>
      <c r="O1688" t="s">
        <v>528</v>
      </c>
      <c r="P1688" t="s">
        <v>178</v>
      </c>
      <c r="Q1688" t="s">
        <v>172</v>
      </c>
      <c r="R1688" t="s">
        <v>510</v>
      </c>
      <c r="S1688">
        <v>32139563</v>
      </c>
      <c r="BM1688" t="s">
        <v>1621</v>
      </c>
    </row>
    <row r="1689" spans="1:151" x14ac:dyDescent="0.2">
      <c r="A1689">
        <v>41984</v>
      </c>
      <c r="B1689" t="s">
        <v>3395</v>
      </c>
      <c r="C1689" t="s">
        <v>11091</v>
      </c>
      <c r="E1689" t="s">
        <v>11092</v>
      </c>
      <c r="F1689" t="s">
        <v>171</v>
      </c>
      <c r="G1689" t="str">
        <f t="shared" si="11"/>
        <v>0</v>
      </c>
      <c r="H1689" s="1">
        <v>38162</v>
      </c>
      <c r="I1689" t="s">
        <v>221</v>
      </c>
      <c r="K1689" t="s">
        <v>4902</v>
      </c>
      <c r="M1689" t="s">
        <v>306</v>
      </c>
      <c r="N1689">
        <v>2024</v>
      </c>
      <c r="O1689" t="s">
        <v>710</v>
      </c>
      <c r="P1689" t="s">
        <v>509</v>
      </c>
      <c r="Q1689" t="s">
        <v>172</v>
      </c>
      <c r="R1689" t="s">
        <v>510</v>
      </c>
      <c r="S1689">
        <v>32139563</v>
      </c>
      <c r="BM1689" t="s">
        <v>1621</v>
      </c>
    </row>
    <row r="1690" spans="1:151" x14ac:dyDescent="0.2">
      <c r="A1690">
        <v>41982</v>
      </c>
      <c r="B1690" t="s">
        <v>3395</v>
      </c>
      <c r="C1690" t="s">
        <v>11091</v>
      </c>
      <c r="E1690" t="s">
        <v>11092</v>
      </c>
      <c r="F1690" t="s">
        <v>171</v>
      </c>
      <c r="G1690" t="str">
        <f t="shared" si="11"/>
        <v>0</v>
      </c>
      <c r="H1690" s="1">
        <v>38162</v>
      </c>
      <c r="I1690" t="s">
        <v>221</v>
      </c>
      <c r="K1690" t="s">
        <v>3720</v>
      </c>
      <c r="M1690" t="s">
        <v>306</v>
      </c>
      <c r="N1690">
        <v>2024</v>
      </c>
      <c r="O1690" t="s">
        <v>710</v>
      </c>
      <c r="P1690" t="s">
        <v>509</v>
      </c>
      <c r="Q1690" t="s">
        <v>172</v>
      </c>
      <c r="R1690" t="s">
        <v>510</v>
      </c>
      <c r="S1690">
        <v>32139563</v>
      </c>
      <c r="BM1690" t="s">
        <v>1621</v>
      </c>
    </row>
    <row r="1691" spans="1:151" x14ac:dyDescent="0.2">
      <c r="A1691">
        <v>41983</v>
      </c>
      <c r="B1691" t="s">
        <v>3395</v>
      </c>
      <c r="C1691" t="s">
        <v>11091</v>
      </c>
      <c r="E1691" t="s">
        <v>11092</v>
      </c>
      <c r="F1691" t="s">
        <v>171</v>
      </c>
      <c r="G1691" t="str">
        <f t="shared" si="11"/>
        <v>0</v>
      </c>
      <c r="H1691" s="1">
        <v>38162</v>
      </c>
      <c r="I1691" t="s">
        <v>221</v>
      </c>
      <c r="K1691" t="s">
        <v>3726</v>
      </c>
      <c r="M1691" t="s">
        <v>306</v>
      </c>
      <c r="N1691">
        <v>2024</v>
      </c>
      <c r="O1691" t="s">
        <v>710</v>
      </c>
      <c r="P1691" t="s">
        <v>509</v>
      </c>
      <c r="Q1691" t="s">
        <v>172</v>
      </c>
      <c r="R1691" t="s">
        <v>510</v>
      </c>
      <c r="S1691">
        <v>32139563</v>
      </c>
      <c r="BM1691" t="s">
        <v>1621</v>
      </c>
    </row>
    <row r="1692" spans="1:151" x14ac:dyDescent="0.2">
      <c r="A1692">
        <v>37429</v>
      </c>
      <c r="B1692" t="s">
        <v>523</v>
      </c>
      <c r="C1692" t="s">
        <v>11095</v>
      </c>
      <c r="D1692" t="s">
        <v>4836</v>
      </c>
      <c r="E1692" t="s">
        <v>11096</v>
      </c>
      <c r="F1692" t="s">
        <v>171</v>
      </c>
      <c r="G1692" t="str">
        <f t="shared" si="11"/>
        <v>0</v>
      </c>
      <c r="H1692" s="1">
        <v>37212</v>
      </c>
      <c r="I1692" t="s">
        <v>1571</v>
      </c>
      <c r="K1692" t="s">
        <v>466</v>
      </c>
      <c r="L1692" t="s">
        <v>467</v>
      </c>
      <c r="M1692" t="s">
        <v>224</v>
      </c>
      <c r="N1692">
        <v>2022</v>
      </c>
      <c r="O1692" t="s">
        <v>468</v>
      </c>
      <c r="P1692" t="s">
        <v>178</v>
      </c>
      <c r="Q1692" t="s">
        <v>172</v>
      </c>
      <c r="S1692">
        <v>31857987</v>
      </c>
      <c r="T1692" t="s">
        <v>226</v>
      </c>
      <c r="Y1692" t="str">
        <f>"06ESM"</f>
        <v>06ESM</v>
      </c>
      <c r="Z1692" t="s">
        <v>1717</v>
      </c>
      <c r="AA1692" t="s">
        <v>229</v>
      </c>
      <c r="AC1692" t="s">
        <v>1718</v>
      </c>
      <c r="AD1692" t="s">
        <v>185</v>
      </c>
      <c r="AF1692" t="s">
        <v>426</v>
      </c>
      <c r="AG1692" t="s">
        <v>427</v>
      </c>
      <c r="AJ1692" t="s">
        <v>5521</v>
      </c>
      <c r="AK1692" t="s">
        <v>172</v>
      </c>
      <c r="AS1692">
        <v>3.89</v>
      </c>
      <c r="AU1692" t="s">
        <v>6620</v>
      </c>
      <c r="AV1692" t="s">
        <v>236</v>
      </c>
      <c r="AW1692" t="s">
        <v>264</v>
      </c>
      <c r="BF1692" t="s">
        <v>474</v>
      </c>
      <c r="BO1692" t="s">
        <v>11097</v>
      </c>
      <c r="BQ1692" t="s">
        <v>195</v>
      </c>
      <c r="CD1692" t="s">
        <v>195</v>
      </c>
      <c r="CM1692" t="s">
        <v>11098</v>
      </c>
      <c r="CO1692" t="s">
        <v>11097</v>
      </c>
      <c r="CP1692" t="s">
        <v>3121</v>
      </c>
      <c r="CQ1692" t="s">
        <v>247</v>
      </c>
      <c r="CS1692" t="s">
        <v>11099</v>
      </c>
      <c r="CT1692" t="s">
        <v>244</v>
      </c>
      <c r="CU1692" t="s">
        <v>11100</v>
      </c>
    </row>
    <row r="1693" spans="1:151" x14ac:dyDescent="0.2">
      <c r="A1693">
        <v>25554</v>
      </c>
      <c r="B1693" t="s">
        <v>11101</v>
      </c>
      <c r="C1693" t="s">
        <v>11102</v>
      </c>
      <c r="E1693" t="s">
        <v>11103</v>
      </c>
      <c r="F1693" t="s">
        <v>171</v>
      </c>
      <c r="G1693" t="s">
        <v>172</v>
      </c>
      <c r="H1693" s="1">
        <v>34849</v>
      </c>
      <c r="I1693" t="s">
        <v>173</v>
      </c>
      <c r="K1693" t="s">
        <v>1552</v>
      </c>
      <c r="L1693" t="s">
        <v>633</v>
      </c>
      <c r="M1693" t="s">
        <v>205</v>
      </c>
      <c r="N1693">
        <v>2018</v>
      </c>
      <c r="O1693" t="s">
        <v>1553</v>
      </c>
      <c r="P1693" t="s">
        <v>178</v>
      </c>
      <c r="Q1693" t="s">
        <v>172</v>
      </c>
      <c r="R1693" t="s">
        <v>510</v>
      </c>
      <c r="S1693">
        <v>28313861</v>
      </c>
      <c r="BM1693" t="s">
        <v>3764</v>
      </c>
    </row>
    <row r="1694" spans="1:151" x14ac:dyDescent="0.2">
      <c r="A1694">
        <v>20939</v>
      </c>
      <c r="B1694" t="s">
        <v>2197</v>
      </c>
      <c r="C1694" t="s">
        <v>11104</v>
      </c>
      <c r="D1694" t="s">
        <v>1175</v>
      </c>
      <c r="E1694" t="s">
        <v>11105</v>
      </c>
      <c r="F1694" t="s">
        <v>11106</v>
      </c>
      <c r="G1694" t="s">
        <v>172</v>
      </c>
      <c r="H1694" s="1">
        <v>35117</v>
      </c>
      <c r="I1694" t="s">
        <v>221</v>
      </c>
      <c r="K1694" t="s">
        <v>1078</v>
      </c>
      <c r="L1694" t="s">
        <v>393</v>
      </c>
      <c r="M1694" t="s">
        <v>176</v>
      </c>
      <c r="N1694">
        <v>2017</v>
      </c>
      <c r="O1694" t="s">
        <v>177</v>
      </c>
      <c r="P1694" t="s">
        <v>178</v>
      </c>
      <c r="Q1694" t="s">
        <v>172</v>
      </c>
      <c r="S1694">
        <v>28686033</v>
      </c>
      <c r="T1694" t="s">
        <v>196</v>
      </c>
      <c r="W1694" t="s">
        <v>11107</v>
      </c>
      <c r="X1694">
        <v>5854137550</v>
      </c>
      <c r="Y1694" t="s">
        <v>186</v>
      </c>
      <c r="Z1694" t="s">
        <v>183</v>
      </c>
      <c r="AA1694">
        <v>2018</v>
      </c>
      <c r="AB1694">
        <v>2018</v>
      </c>
      <c r="AC1694" t="s">
        <v>6505</v>
      </c>
      <c r="AD1694" t="s">
        <v>185</v>
      </c>
      <c r="AS1694">
        <v>3.95</v>
      </c>
      <c r="AT1694" t="s">
        <v>188</v>
      </c>
      <c r="AU1694" t="s">
        <v>189</v>
      </c>
      <c r="AV1694" t="s">
        <v>190</v>
      </c>
      <c r="AW1694" t="s">
        <v>264</v>
      </c>
      <c r="BM1694" t="s">
        <v>11108</v>
      </c>
      <c r="BN1694" t="s">
        <v>193</v>
      </c>
      <c r="BP1694" t="s">
        <v>194</v>
      </c>
      <c r="BQ1694" t="s">
        <v>195</v>
      </c>
      <c r="BS1694">
        <v>14627</v>
      </c>
      <c r="BT1694" t="s">
        <v>196</v>
      </c>
      <c r="BU1694">
        <v>5854137501</v>
      </c>
      <c r="BZ1694" t="s">
        <v>11109</v>
      </c>
      <c r="CC1694" t="s">
        <v>194</v>
      </c>
      <c r="CD1694" t="s">
        <v>195</v>
      </c>
      <c r="CF1694">
        <v>14617</v>
      </c>
      <c r="CG1694" t="s">
        <v>196</v>
      </c>
      <c r="CH1694">
        <v>5854137501</v>
      </c>
      <c r="CM1694" t="s">
        <v>2035</v>
      </c>
      <c r="CN1694" t="s">
        <v>11110</v>
      </c>
      <c r="CP1694" t="s">
        <v>194</v>
      </c>
      <c r="CQ1694" t="s">
        <v>195</v>
      </c>
      <c r="CS1694">
        <v>14617</v>
      </c>
      <c r="CT1694" t="s">
        <v>196</v>
      </c>
      <c r="CU1694">
        <v>5854137501</v>
      </c>
      <c r="ED1694" t="s">
        <v>195</v>
      </c>
      <c r="EG1694" t="s">
        <v>196</v>
      </c>
      <c r="EH1694">
        <v>5854137501</v>
      </c>
      <c r="EM1694" t="s">
        <v>11109</v>
      </c>
      <c r="EP1694" t="s">
        <v>194</v>
      </c>
      <c r="EQ1694" t="s">
        <v>195</v>
      </c>
      <c r="ES1694">
        <v>14617</v>
      </c>
      <c r="ET1694" t="s">
        <v>196</v>
      </c>
      <c r="EU1694">
        <v>5854137501</v>
      </c>
    </row>
    <row r="1695" spans="1:151" x14ac:dyDescent="0.2">
      <c r="A1695">
        <v>14559</v>
      </c>
      <c r="B1695" t="s">
        <v>2197</v>
      </c>
      <c r="C1695" t="s">
        <v>11104</v>
      </c>
      <c r="D1695" t="s">
        <v>1175</v>
      </c>
      <c r="E1695" t="s">
        <v>11105</v>
      </c>
      <c r="F1695" t="s">
        <v>171</v>
      </c>
      <c r="G1695" t="s">
        <v>172</v>
      </c>
      <c r="H1695" s="1">
        <v>35117</v>
      </c>
      <c r="I1695" t="s">
        <v>221</v>
      </c>
      <c r="K1695" t="s">
        <v>392</v>
      </c>
      <c r="L1695" t="s">
        <v>393</v>
      </c>
      <c r="M1695" t="s">
        <v>306</v>
      </c>
      <c r="N1695">
        <v>2016</v>
      </c>
      <c r="O1695" t="s">
        <v>380</v>
      </c>
      <c r="P1695" t="s">
        <v>178</v>
      </c>
      <c r="Q1695" t="s">
        <v>172</v>
      </c>
      <c r="S1695">
        <v>28686033</v>
      </c>
      <c r="T1695" t="s">
        <v>196</v>
      </c>
      <c r="W1695" t="s">
        <v>11107</v>
      </c>
      <c r="X1695">
        <v>5854137550</v>
      </c>
      <c r="Y1695" t="s">
        <v>186</v>
      </c>
      <c r="Z1695" t="s">
        <v>183</v>
      </c>
      <c r="AA1695">
        <v>2018</v>
      </c>
      <c r="AB1695">
        <v>2018</v>
      </c>
      <c r="AC1695" t="s">
        <v>6505</v>
      </c>
      <c r="AD1695" t="s">
        <v>185</v>
      </c>
      <c r="AS1695">
        <v>3.95</v>
      </c>
      <c r="AT1695" t="s">
        <v>188</v>
      </c>
      <c r="AU1695" t="s">
        <v>189</v>
      </c>
      <c r="AV1695" t="s">
        <v>190</v>
      </c>
      <c r="AW1695" t="s">
        <v>264</v>
      </c>
      <c r="BM1695" t="s">
        <v>11108</v>
      </c>
      <c r="BN1695" t="s">
        <v>193</v>
      </c>
      <c r="BP1695" t="s">
        <v>194</v>
      </c>
      <c r="BQ1695" t="s">
        <v>195</v>
      </c>
      <c r="BS1695">
        <v>14627</v>
      </c>
      <c r="BT1695" t="s">
        <v>196</v>
      </c>
      <c r="BU1695">
        <v>5854137501</v>
      </c>
      <c r="BZ1695" t="s">
        <v>11109</v>
      </c>
      <c r="CC1695" t="s">
        <v>194</v>
      </c>
      <c r="CD1695" t="s">
        <v>195</v>
      </c>
      <c r="CF1695">
        <v>14617</v>
      </c>
      <c r="CG1695" t="s">
        <v>196</v>
      </c>
      <c r="CH1695">
        <v>5854137501</v>
      </c>
      <c r="CM1695" t="s">
        <v>2035</v>
      </c>
      <c r="CN1695" t="s">
        <v>11110</v>
      </c>
      <c r="CP1695" t="s">
        <v>194</v>
      </c>
      <c r="CQ1695" t="s">
        <v>195</v>
      </c>
      <c r="CS1695">
        <v>14617</v>
      </c>
      <c r="CT1695" t="s">
        <v>196</v>
      </c>
      <c r="CU1695">
        <v>5854137501</v>
      </c>
      <c r="ED1695" t="s">
        <v>195</v>
      </c>
      <c r="EG1695" t="s">
        <v>196</v>
      </c>
      <c r="EH1695">
        <v>5854137501</v>
      </c>
      <c r="EM1695" t="s">
        <v>11109</v>
      </c>
      <c r="EP1695" t="s">
        <v>194</v>
      </c>
      <c r="EQ1695" t="s">
        <v>195</v>
      </c>
      <c r="ES1695">
        <v>14617</v>
      </c>
      <c r="ET1695" t="s">
        <v>196</v>
      </c>
      <c r="EU1695">
        <v>5854137501</v>
      </c>
    </row>
    <row r="1696" spans="1:151" x14ac:dyDescent="0.2">
      <c r="A1696">
        <v>19176</v>
      </c>
      <c r="B1696" t="s">
        <v>4583</v>
      </c>
      <c r="C1696" t="s">
        <v>11111</v>
      </c>
      <c r="D1696" t="s">
        <v>11112</v>
      </c>
      <c r="E1696" t="s">
        <v>11113</v>
      </c>
      <c r="F1696" t="s">
        <v>11114</v>
      </c>
      <c r="G1696" t="s">
        <v>172</v>
      </c>
      <c r="H1696" s="1">
        <v>34768</v>
      </c>
      <c r="I1696" t="s">
        <v>221</v>
      </c>
      <c r="K1696" t="s">
        <v>1078</v>
      </c>
      <c r="L1696" t="s">
        <v>3070</v>
      </c>
      <c r="M1696" t="s">
        <v>224</v>
      </c>
      <c r="N1696">
        <v>2016</v>
      </c>
      <c r="O1696" t="s">
        <v>410</v>
      </c>
      <c r="P1696" t="s">
        <v>178</v>
      </c>
      <c r="Q1696" t="s">
        <v>172</v>
      </c>
      <c r="S1696">
        <v>28263388</v>
      </c>
      <c r="T1696" t="s">
        <v>196</v>
      </c>
      <c r="W1696" t="s">
        <v>11115</v>
      </c>
      <c r="X1696">
        <v>5082590275</v>
      </c>
      <c r="Y1696" t="s">
        <v>186</v>
      </c>
      <c r="Z1696" t="s">
        <v>282</v>
      </c>
      <c r="AA1696">
        <v>2017</v>
      </c>
      <c r="AB1696">
        <v>2017</v>
      </c>
      <c r="AC1696" t="s">
        <v>395</v>
      </c>
      <c r="AD1696" t="s">
        <v>185</v>
      </c>
      <c r="AE1696" t="s">
        <v>413</v>
      </c>
      <c r="AM1696" t="s">
        <v>1308</v>
      </c>
      <c r="AS1696">
        <v>4</v>
      </c>
      <c r="AT1696" t="s">
        <v>188</v>
      </c>
      <c r="AU1696" t="s">
        <v>189</v>
      </c>
      <c r="AV1696" t="s">
        <v>190</v>
      </c>
      <c r="AW1696" t="s">
        <v>264</v>
      </c>
      <c r="BM1696" t="s">
        <v>11116</v>
      </c>
      <c r="BN1696" t="s">
        <v>193</v>
      </c>
      <c r="BP1696" t="s">
        <v>194</v>
      </c>
      <c r="BQ1696" t="s">
        <v>195</v>
      </c>
      <c r="BS1696">
        <v>14627</v>
      </c>
      <c r="BT1696" t="s">
        <v>196</v>
      </c>
      <c r="BU1696">
        <v>5083804791</v>
      </c>
      <c r="BZ1696" t="s">
        <v>11117</v>
      </c>
      <c r="CC1696" t="s">
        <v>11118</v>
      </c>
      <c r="CD1696" t="s">
        <v>401</v>
      </c>
      <c r="CF1696" t="str">
        <f>"01701"</f>
        <v>01701</v>
      </c>
      <c r="CG1696" t="s">
        <v>196</v>
      </c>
      <c r="CH1696">
        <v>5088752633</v>
      </c>
      <c r="CM1696" t="s">
        <v>11119</v>
      </c>
      <c r="CP1696" t="s">
        <v>194</v>
      </c>
      <c r="CQ1696" t="s">
        <v>195</v>
      </c>
      <c r="CS1696">
        <v>14627</v>
      </c>
      <c r="CT1696" t="s">
        <v>196</v>
      </c>
      <c r="CU1696">
        <v>5083804791</v>
      </c>
      <c r="EM1696" t="s">
        <v>11117</v>
      </c>
      <c r="EP1696" t="s">
        <v>11118</v>
      </c>
      <c r="EQ1696" t="s">
        <v>401</v>
      </c>
      <c r="ES1696" t="str">
        <f>"01701"</f>
        <v>01701</v>
      </c>
      <c r="ET1696" t="s">
        <v>196</v>
      </c>
      <c r="EU1696">
        <v>5088752633</v>
      </c>
    </row>
    <row r="1697" spans="1:151" x14ac:dyDescent="0.2">
      <c r="A1697">
        <v>13076</v>
      </c>
      <c r="B1697" t="s">
        <v>4583</v>
      </c>
      <c r="C1697" t="s">
        <v>11111</v>
      </c>
      <c r="D1697" t="s">
        <v>11112</v>
      </c>
      <c r="E1697" t="s">
        <v>11113</v>
      </c>
      <c r="F1697" t="s">
        <v>11120</v>
      </c>
      <c r="G1697" t="s">
        <v>172</v>
      </c>
      <c r="H1697" s="1">
        <v>34768</v>
      </c>
      <c r="I1697" t="s">
        <v>221</v>
      </c>
      <c r="K1697" t="s">
        <v>1078</v>
      </c>
      <c r="L1697" t="s">
        <v>1643</v>
      </c>
      <c r="M1697" t="s">
        <v>224</v>
      </c>
      <c r="N1697">
        <v>2015</v>
      </c>
      <c r="O1697" t="s">
        <v>692</v>
      </c>
      <c r="P1697" t="s">
        <v>178</v>
      </c>
      <c r="Q1697" t="s">
        <v>172</v>
      </c>
      <c r="S1697">
        <v>28263388</v>
      </c>
      <c r="T1697" t="s">
        <v>196</v>
      </c>
      <c r="W1697" t="s">
        <v>11115</v>
      </c>
      <c r="X1697">
        <v>5082590275</v>
      </c>
      <c r="Y1697" t="s">
        <v>186</v>
      </c>
      <c r="Z1697" t="s">
        <v>282</v>
      </c>
      <c r="AA1697">
        <v>2017</v>
      </c>
      <c r="AB1697">
        <v>2017</v>
      </c>
      <c r="AC1697" t="s">
        <v>395</v>
      </c>
      <c r="AD1697" t="s">
        <v>185</v>
      </c>
      <c r="AE1697" t="s">
        <v>413</v>
      </c>
      <c r="AM1697" t="s">
        <v>1308</v>
      </c>
      <c r="AS1697">
        <v>4</v>
      </c>
      <c r="AT1697" t="s">
        <v>188</v>
      </c>
      <c r="AU1697" t="s">
        <v>189</v>
      </c>
      <c r="AV1697" t="s">
        <v>190</v>
      </c>
      <c r="AW1697" t="s">
        <v>264</v>
      </c>
      <c r="BM1697" t="s">
        <v>11116</v>
      </c>
      <c r="BN1697" t="s">
        <v>193</v>
      </c>
      <c r="BP1697" t="s">
        <v>194</v>
      </c>
      <c r="BQ1697" t="s">
        <v>195</v>
      </c>
      <c r="BS1697">
        <v>14627</v>
      </c>
      <c r="BT1697" t="s">
        <v>196</v>
      </c>
      <c r="BU1697">
        <v>5083804791</v>
      </c>
      <c r="BZ1697" t="s">
        <v>11117</v>
      </c>
      <c r="CC1697" t="s">
        <v>11118</v>
      </c>
      <c r="CD1697" t="s">
        <v>401</v>
      </c>
      <c r="CF1697" t="str">
        <f>"01701"</f>
        <v>01701</v>
      </c>
      <c r="CG1697" t="s">
        <v>196</v>
      </c>
      <c r="CH1697">
        <v>5088752633</v>
      </c>
      <c r="CM1697" t="s">
        <v>11119</v>
      </c>
      <c r="CP1697" t="s">
        <v>194</v>
      </c>
      <c r="CQ1697" t="s">
        <v>195</v>
      </c>
      <c r="CS1697">
        <v>14627</v>
      </c>
      <c r="CT1697" t="s">
        <v>196</v>
      </c>
      <c r="CU1697">
        <v>5083804791</v>
      </c>
      <c r="EM1697" t="s">
        <v>11117</v>
      </c>
      <c r="EP1697" t="s">
        <v>11118</v>
      </c>
      <c r="EQ1697" t="s">
        <v>401</v>
      </c>
      <c r="ES1697" t="str">
        <f>"01701"</f>
        <v>01701</v>
      </c>
      <c r="ET1697" t="s">
        <v>196</v>
      </c>
      <c r="EU1697">
        <v>5088752633</v>
      </c>
    </row>
    <row r="1698" spans="1:151" x14ac:dyDescent="0.2">
      <c r="A1698">
        <v>26360</v>
      </c>
      <c r="B1698" t="s">
        <v>5219</v>
      </c>
      <c r="C1698" t="s">
        <v>11121</v>
      </c>
      <c r="D1698" t="s">
        <v>8812</v>
      </c>
      <c r="E1698" t="s">
        <v>11122</v>
      </c>
      <c r="F1698" t="s">
        <v>11123</v>
      </c>
      <c r="G1698" t="s">
        <v>172</v>
      </c>
      <c r="H1698" s="1">
        <v>35905</v>
      </c>
      <c r="I1698" t="s">
        <v>221</v>
      </c>
      <c r="K1698" t="s">
        <v>1939</v>
      </c>
      <c r="L1698" t="s">
        <v>1940</v>
      </c>
      <c r="M1698" t="s">
        <v>176</v>
      </c>
      <c r="N1698">
        <v>2019</v>
      </c>
      <c r="O1698" t="s">
        <v>482</v>
      </c>
      <c r="P1698" t="s">
        <v>178</v>
      </c>
      <c r="Q1698" t="s">
        <v>172</v>
      </c>
      <c r="S1698">
        <v>29944910</v>
      </c>
      <c r="T1698" t="s">
        <v>196</v>
      </c>
      <c r="W1698" t="s">
        <v>11124</v>
      </c>
      <c r="X1698">
        <v>6076843696</v>
      </c>
      <c r="Y1698" t="s">
        <v>186</v>
      </c>
      <c r="Z1698" t="s">
        <v>183</v>
      </c>
      <c r="AA1698">
        <v>2020</v>
      </c>
      <c r="AB1698">
        <v>2020</v>
      </c>
      <c r="AC1698" t="s">
        <v>1442</v>
      </c>
      <c r="AD1698" t="s">
        <v>172</v>
      </c>
      <c r="AS1698">
        <v>3.31</v>
      </c>
      <c r="AT1698" t="s">
        <v>188</v>
      </c>
      <c r="AU1698" t="s">
        <v>189</v>
      </c>
      <c r="AV1698" t="s">
        <v>190</v>
      </c>
      <c r="AW1698" t="s">
        <v>264</v>
      </c>
      <c r="BM1698" t="s">
        <v>11125</v>
      </c>
      <c r="BP1698" t="s">
        <v>194</v>
      </c>
      <c r="BQ1698" t="s">
        <v>195</v>
      </c>
      <c r="BS1698">
        <v>14611</v>
      </c>
      <c r="BT1698" t="s">
        <v>196</v>
      </c>
      <c r="BU1698">
        <v>8023753201</v>
      </c>
      <c r="BZ1698" t="s">
        <v>11125</v>
      </c>
      <c r="CC1698" t="s">
        <v>194</v>
      </c>
      <c r="CD1698" t="s">
        <v>195</v>
      </c>
      <c r="CF1698">
        <v>14611</v>
      </c>
      <c r="CG1698" t="s">
        <v>196</v>
      </c>
      <c r="CH1698">
        <v>8023753201</v>
      </c>
      <c r="CM1698" t="s">
        <v>11125</v>
      </c>
      <c r="CP1698" t="s">
        <v>194</v>
      </c>
      <c r="CQ1698" t="s">
        <v>195</v>
      </c>
      <c r="CS1698">
        <v>14619</v>
      </c>
      <c r="CT1698" t="s">
        <v>196</v>
      </c>
      <c r="CU1698">
        <v>8023753201</v>
      </c>
      <c r="ED1698" t="s">
        <v>195</v>
      </c>
      <c r="EG1698" t="s">
        <v>196</v>
      </c>
      <c r="EH1698">
        <v>8023753201</v>
      </c>
      <c r="EM1698" t="s">
        <v>11125</v>
      </c>
      <c r="EP1698" t="s">
        <v>194</v>
      </c>
      <c r="EQ1698" t="s">
        <v>195</v>
      </c>
      <c r="ES1698">
        <v>14611</v>
      </c>
      <c r="ET1698" t="s">
        <v>196</v>
      </c>
      <c r="EU1698">
        <v>8023753201</v>
      </c>
    </row>
    <row r="1699" spans="1:151" x14ac:dyDescent="0.2">
      <c r="A1699">
        <v>41527</v>
      </c>
      <c r="B1699" t="s">
        <v>8339</v>
      </c>
      <c r="C1699" t="s">
        <v>11126</v>
      </c>
      <c r="D1699" t="s">
        <v>940</v>
      </c>
      <c r="E1699" t="s">
        <v>11127</v>
      </c>
      <c r="F1699" t="s">
        <v>171</v>
      </c>
      <c r="G1699" t="str">
        <f>"0"</f>
        <v>0</v>
      </c>
      <c r="H1699" s="1">
        <v>37981</v>
      </c>
      <c r="I1699" t="s">
        <v>221</v>
      </c>
      <c r="K1699" t="s">
        <v>3740</v>
      </c>
      <c r="L1699" t="s">
        <v>2350</v>
      </c>
      <c r="M1699" t="s">
        <v>255</v>
      </c>
      <c r="N1699" t="s">
        <v>256</v>
      </c>
      <c r="O1699" t="s">
        <v>257</v>
      </c>
      <c r="P1699" t="s">
        <v>178</v>
      </c>
      <c r="Q1699" t="s">
        <v>172</v>
      </c>
      <c r="S1699">
        <v>32236682</v>
      </c>
      <c r="T1699" t="s">
        <v>226</v>
      </c>
      <c r="Y1699" t="str">
        <f>"01AS"</f>
        <v>01AS</v>
      </c>
      <c r="Z1699" t="s">
        <v>499</v>
      </c>
      <c r="AA1699" t="s">
        <v>228</v>
      </c>
      <c r="AB1699" t="s">
        <v>229</v>
      </c>
      <c r="AC1699" t="s">
        <v>1295</v>
      </c>
      <c r="AD1699" t="s">
        <v>185</v>
      </c>
      <c r="AS1699">
        <v>3.21</v>
      </c>
      <c r="AU1699" t="s">
        <v>472</v>
      </c>
      <c r="AV1699" t="s">
        <v>473</v>
      </c>
      <c r="AW1699" t="s">
        <v>264</v>
      </c>
      <c r="BM1699" t="s">
        <v>11128</v>
      </c>
      <c r="BN1699" t="s">
        <v>239</v>
      </c>
      <c r="BO1699" t="s">
        <v>11129</v>
      </c>
      <c r="BP1699" t="s">
        <v>241</v>
      </c>
      <c r="BQ1699" t="s">
        <v>195</v>
      </c>
      <c r="BS1699">
        <v>14627</v>
      </c>
      <c r="BZ1699" t="s">
        <v>5375</v>
      </c>
      <c r="CB1699" t="s">
        <v>267</v>
      </c>
      <c r="CD1699" t="s">
        <v>195</v>
      </c>
      <c r="CF1699">
        <v>14627</v>
      </c>
      <c r="CG1699" t="s">
        <v>244</v>
      </c>
      <c r="CM1699" t="s">
        <v>11130</v>
      </c>
      <c r="CO1699" t="s">
        <v>11129</v>
      </c>
      <c r="CP1699" t="s">
        <v>11131</v>
      </c>
      <c r="CQ1699" t="s">
        <v>2276</v>
      </c>
      <c r="CS1699" t="s">
        <v>11132</v>
      </c>
      <c r="CT1699" t="s">
        <v>244</v>
      </c>
      <c r="CU1699" t="s">
        <v>11133</v>
      </c>
    </row>
    <row r="1700" spans="1:151" x14ac:dyDescent="0.2">
      <c r="A1700">
        <v>27924</v>
      </c>
      <c r="B1700" t="s">
        <v>3216</v>
      </c>
      <c r="C1700" t="s">
        <v>11134</v>
      </c>
      <c r="D1700" t="s">
        <v>2423</v>
      </c>
      <c r="E1700" t="s">
        <v>11135</v>
      </c>
      <c r="F1700" t="s">
        <v>171</v>
      </c>
      <c r="G1700" t="s">
        <v>172</v>
      </c>
      <c r="H1700" s="1">
        <v>25656</v>
      </c>
      <c r="I1700" t="s">
        <v>173</v>
      </c>
      <c r="K1700" t="s">
        <v>610</v>
      </c>
      <c r="L1700" t="s">
        <v>969</v>
      </c>
      <c r="M1700" t="s">
        <v>176</v>
      </c>
      <c r="N1700">
        <v>2019</v>
      </c>
      <c r="O1700" t="s">
        <v>482</v>
      </c>
      <c r="P1700" t="s">
        <v>178</v>
      </c>
      <c r="Q1700" t="s">
        <v>172</v>
      </c>
      <c r="S1700">
        <v>31134774</v>
      </c>
      <c r="T1700" t="s">
        <v>196</v>
      </c>
      <c r="Y1700" t="s">
        <v>613</v>
      </c>
      <c r="Z1700" t="s">
        <v>614</v>
      </c>
      <c r="AA1700" t="s">
        <v>615</v>
      </c>
      <c r="AB1700" t="s">
        <v>259</v>
      </c>
      <c r="AC1700" t="s">
        <v>4245</v>
      </c>
      <c r="AD1700" t="s">
        <v>185</v>
      </c>
      <c r="AS1700" t="str">
        <f>"0"</f>
        <v>0</v>
      </c>
      <c r="AT1700" t="s">
        <v>188</v>
      </c>
      <c r="AU1700" t="s">
        <v>647</v>
      </c>
      <c r="AV1700" t="s">
        <v>190</v>
      </c>
      <c r="AW1700" t="s">
        <v>264</v>
      </c>
      <c r="BM1700" t="s">
        <v>11136</v>
      </c>
      <c r="BP1700" t="s">
        <v>194</v>
      </c>
      <c r="BQ1700" t="s">
        <v>195</v>
      </c>
      <c r="BS1700">
        <v>14624</v>
      </c>
      <c r="BT1700" t="s">
        <v>196</v>
      </c>
      <c r="BU1700">
        <v>5856131550</v>
      </c>
      <c r="BZ1700" t="s">
        <v>11136</v>
      </c>
      <c r="CC1700" t="s">
        <v>194</v>
      </c>
      <c r="CD1700" t="s">
        <v>195</v>
      </c>
      <c r="CF1700">
        <v>14624</v>
      </c>
      <c r="CG1700" t="s">
        <v>196</v>
      </c>
      <c r="CH1700">
        <v>5856131550</v>
      </c>
      <c r="CM1700" t="s">
        <v>11136</v>
      </c>
      <c r="CP1700" t="s">
        <v>194</v>
      </c>
      <c r="CQ1700" t="s">
        <v>195</v>
      </c>
      <c r="CS1700">
        <v>14624</v>
      </c>
      <c r="CT1700" t="s">
        <v>196</v>
      </c>
      <c r="CU1700">
        <v>5856131550</v>
      </c>
      <c r="DM1700" t="s">
        <v>11137</v>
      </c>
      <c r="DP1700" t="s">
        <v>241</v>
      </c>
      <c r="DQ1700" t="s">
        <v>195</v>
      </c>
      <c r="DS1700">
        <v>14624</v>
      </c>
      <c r="DT1700" t="s">
        <v>226</v>
      </c>
      <c r="DW1700">
        <v>5856131555</v>
      </c>
      <c r="DX1700" t="s">
        <v>11138</v>
      </c>
      <c r="DY1700" t="s">
        <v>9442</v>
      </c>
    </row>
    <row r="1701" spans="1:151" x14ac:dyDescent="0.2">
      <c r="A1701">
        <v>41858</v>
      </c>
      <c r="B1701" t="s">
        <v>7974</v>
      </c>
      <c r="C1701" t="s">
        <v>11139</v>
      </c>
      <c r="D1701" t="s">
        <v>11140</v>
      </c>
      <c r="E1701" t="s">
        <v>11141</v>
      </c>
      <c r="F1701" t="s">
        <v>171</v>
      </c>
      <c r="G1701" t="str">
        <f>"0"</f>
        <v>0</v>
      </c>
      <c r="H1701" s="1">
        <v>37860</v>
      </c>
      <c r="I1701" t="s">
        <v>173</v>
      </c>
      <c r="K1701" t="s">
        <v>819</v>
      </c>
      <c r="L1701" t="s">
        <v>820</v>
      </c>
      <c r="M1701" t="s">
        <v>224</v>
      </c>
      <c r="N1701">
        <v>2024</v>
      </c>
      <c r="O1701" t="s">
        <v>225</v>
      </c>
      <c r="P1701" t="s">
        <v>178</v>
      </c>
      <c r="Q1701" t="s">
        <v>172</v>
      </c>
      <c r="S1701">
        <v>32235784</v>
      </c>
      <c r="T1701" t="s">
        <v>226</v>
      </c>
      <c r="Y1701" t="str">
        <f>"01AS"</f>
        <v>01AS</v>
      </c>
      <c r="Z1701" t="s">
        <v>227</v>
      </c>
      <c r="AA1701" t="s">
        <v>228</v>
      </c>
      <c r="AB1701" t="s">
        <v>229</v>
      </c>
      <c r="AC1701" t="s">
        <v>1451</v>
      </c>
      <c r="AD1701" t="s">
        <v>172</v>
      </c>
      <c r="AS1701">
        <v>3.45</v>
      </c>
      <c r="AU1701" t="s">
        <v>472</v>
      </c>
      <c r="AV1701" t="s">
        <v>473</v>
      </c>
      <c r="AW1701" t="s">
        <v>264</v>
      </c>
      <c r="BM1701" t="s">
        <v>11142</v>
      </c>
      <c r="BN1701" t="s">
        <v>239</v>
      </c>
      <c r="BO1701" t="s">
        <v>11143</v>
      </c>
      <c r="BP1701" t="s">
        <v>241</v>
      </c>
      <c r="BQ1701" t="s">
        <v>195</v>
      </c>
      <c r="BS1701">
        <v>14627</v>
      </c>
      <c r="CD1701" t="s">
        <v>195</v>
      </c>
      <c r="CM1701" t="s">
        <v>11144</v>
      </c>
      <c r="CO1701" t="s">
        <v>11143</v>
      </c>
      <c r="CP1701" t="s">
        <v>540</v>
      </c>
      <c r="CQ1701" t="s">
        <v>541</v>
      </c>
      <c r="CS1701" t="str">
        <f>"01776-1315"</f>
        <v>01776-1315</v>
      </c>
      <c r="CT1701" t="s">
        <v>244</v>
      </c>
      <c r="CU1701" t="s">
        <v>11145</v>
      </c>
    </row>
    <row r="1702" spans="1:151" x14ac:dyDescent="0.2">
      <c r="A1702">
        <v>26730</v>
      </c>
      <c r="B1702" t="s">
        <v>2197</v>
      </c>
      <c r="C1702" t="s">
        <v>11146</v>
      </c>
      <c r="D1702" t="s">
        <v>940</v>
      </c>
      <c r="E1702" t="s">
        <v>11147</v>
      </c>
      <c r="F1702" t="s">
        <v>171</v>
      </c>
      <c r="G1702" t="s">
        <v>172</v>
      </c>
      <c r="H1702" s="1">
        <v>36088</v>
      </c>
      <c r="I1702" t="s">
        <v>173</v>
      </c>
      <c r="K1702" t="s">
        <v>11148</v>
      </c>
      <c r="L1702" t="s">
        <v>11149</v>
      </c>
      <c r="M1702" t="s">
        <v>176</v>
      </c>
      <c r="N1702">
        <v>2019</v>
      </c>
      <c r="O1702" t="s">
        <v>482</v>
      </c>
      <c r="P1702" t="s">
        <v>178</v>
      </c>
      <c r="Q1702" t="s">
        <v>172</v>
      </c>
      <c r="S1702">
        <v>29931255</v>
      </c>
      <c r="T1702" t="s">
        <v>196</v>
      </c>
      <c r="W1702" t="s">
        <v>11150</v>
      </c>
      <c r="X1702">
        <v>5852339830</v>
      </c>
      <c r="Y1702" t="s">
        <v>186</v>
      </c>
      <c r="Z1702" t="s">
        <v>183</v>
      </c>
      <c r="AA1702">
        <v>2020</v>
      </c>
      <c r="AB1702">
        <v>2020</v>
      </c>
      <c r="AC1702" t="s">
        <v>184</v>
      </c>
      <c r="AD1702" t="s">
        <v>172</v>
      </c>
      <c r="AS1702">
        <v>3.18</v>
      </c>
      <c r="AT1702" t="s">
        <v>188</v>
      </c>
      <c r="AU1702" t="s">
        <v>189</v>
      </c>
      <c r="AV1702" t="s">
        <v>190</v>
      </c>
      <c r="AW1702" t="s">
        <v>264</v>
      </c>
      <c r="BM1702" t="s">
        <v>11151</v>
      </c>
      <c r="BN1702" t="s">
        <v>193</v>
      </c>
      <c r="BP1702" t="s">
        <v>194</v>
      </c>
      <c r="BQ1702" t="s">
        <v>195</v>
      </c>
      <c r="BS1702">
        <v>14627</v>
      </c>
      <c r="BT1702" t="s">
        <v>196</v>
      </c>
      <c r="BU1702">
        <v>5859538288</v>
      </c>
      <c r="BZ1702" t="s">
        <v>11152</v>
      </c>
      <c r="CC1702" t="s">
        <v>1083</v>
      </c>
      <c r="CD1702" t="s">
        <v>195</v>
      </c>
      <c r="CF1702">
        <v>14534</v>
      </c>
      <c r="CG1702" t="s">
        <v>196</v>
      </c>
      <c r="CH1702">
        <v>5859538288</v>
      </c>
      <c r="CM1702" t="s">
        <v>11153</v>
      </c>
      <c r="CP1702" t="s">
        <v>1083</v>
      </c>
      <c r="CQ1702" t="s">
        <v>195</v>
      </c>
      <c r="CS1702">
        <v>14534</v>
      </c>
      <c r="CT1702" t="s">
        <v>196</v>
      </c>
      <c r="CU1702">
        <v>5859538288</v>
      </c>
      <c r="DZ1702" t="s">
        <v>11154</v>
      </c>
      <c r="EC1702" t="s">
        <v>2421</v>
      </c>
      <c r="ED1702" t="s">
        <v>195</v>
      </c>
      <c r="EF1702">
        <v>14450</v>
      </c>
      <c r="EG1702" t="s">
        <v>196</v>
      </c>
      <c r="EH1702">
        <v>5859538288</v>
      </c>
      <c r="EM1702" t="s">
        <v>11152</v>
      </c>
      <c r="EP1702" t="s">
        <v>1083</v>
      </c>
      <c r="EQ1702" t="s">
        <v>195</v>
      </c>
      <c r="ES1702">
        <v>14534</v>
      </c>
      <c r="ET1702" t="s">
        <v>196</v>
      </c>
      <c r="EU1702">
        <v>5859538288</v>
      </c>
    </row>
    <row r="1703" spans="1:151" x14ac:dyDescent="0.2">
      <c r="A1703">
        <v>25905</v>
      </c>
      <c r="B1703" t="s">
        <v>11155</v>
      </c>
      <c r="C1703" t="s">
        <v>11156</v>
      </c>
      <c r="E1703" t="s">
        <v>11157</v>
      </c>
      <c r="F1703" t="s">
        <v>171</v>
      </c>
      <c r="K1703" t="s">
        <v>632</v>
      </c>
      <c r="M1703" t="s">
        <v>306</v>
      </c>
      <c r="N1703">
        <v>2014</v>
      </c>
      <c r="O1703" t="s">
        <v>591</v>
      </c>
      <c r="P1703" t="s">
        <v>178</v>
      </c>
      <c r="Q1703" t="s">
        <v>172</v>
      </c>
    </row>
    <row r="1704" spans="1:151" x14ac:dyDescent="0.2">
      <c r="A1704">
        <v>42109</v>
      </c>
      <c r="B1704" t="s">
        <v>8339</v>
      </c>
      <c r="C1704" t="s">
        <v>11158</v>
      </c>
      <c r="D1704" t="s">
        <v>7549</v>
      </c>
      <c r="E1704" t="s">
        <v>11159</v>
      </c>
      <c r="F1704" t="s">
        <v>171</v>
      </c>
      <c r="G1704" t="str">
        <f>"0"</f>
        <v>0</v>
      </c>
      <c r="H1704" s="1">
        <v>37191</v>
      </c>
      <c r="I1704" t="s">
        <v>221</v>
      </c>
      <c r="K1704" t="s">
        <v>453</v>
      </c>
      <c r="L1704" t="s">
        <v>2757</v>
      </c>
      <c r="M1704" t="s">
        <v>205</v>
      </c>
      <c r="N1704">
        <v>2024</v>
      </c>
      <c r="O1704" t="s">
        <v>2271</v>
      </c>
      <c r="P1704" t="s">
        <v>178</v>
      </c>
      <c r="Q1704" t="s">
        <v>172</v>
      </c>
      <c r="S1704">
        <v>31728799</v>
      </c>
      <c r="T1704" t="s">
        <v>226</v>
      </c>
      <c r="Y1704" t="str">
        <f>"04HSEAS"</f>
        <v>04HSEAS</v>
      </c>
      <c r="Z1704" t="s">
        <v>499</v>
      </c>
      <c r="AA1704" t="s">
        <v>1572</v>
      </c>
      <c r="AB1704" t="s">
        <v>1573</v>
      </c>
      <c r="AC1704" t="s">
        <v>3358</v>
      </c>
      <c r="AD1704" t="s">
        <v>185</v>
      </c>
      <c r="AS1704">
        <v>3.85</v>
      </c>
      <c r="AU1704" t="s">
        <v>235</v>
      </c>
      <c r="AV1704" t="s">
        <v>236</v>
      </c>
      <c r="AW1704" t="s">
        <v>264</v>
      </c>
      <c r="BM1704" t="s">
        <v>11160</v>
      </c>
      <c r="BN1704" t="s">
        <v>239</v>
      </c>
      <c r="BO1704" t="s">
        <v>11161</v>
      </c>
      <c r="BP1704" t="s">
        <v>241</v>
      </c>
      <c r="BQ1704" t="s">
        <v>195</v>
      </c>
      <c r="BS1704">
        <v>14627</v>
      </c>
      <c r="CD1704" t="s">
        <v>195</v>
      </c>
      <c r="CM1704" t="s">
        <v>11162</v>
      </c>
      <c r="CO1704" t="s">
        <v>11161</v>
      </c>
      <c r="CP1704" t="s">
        <v>11163</v>
      </c>
      <c r="CQ1704" t="s">
        <v>4288</v>
      </c>
      <c r="CS1704" t="str">
        <f>"02806-4825"</f>
        <v>02806-4825</v>
      </c>
      <c r="CT1704" t="s">
        <v>244</v>
      </c>
      <c r="CU1704" t="s">
        <v>11164</v>
      </c>
    </row>
    <row r="1705" spans="1:151" x14ac:dyDescent="0.2">
      <c r="A1705">
        <v>37776</v>
      </c>
      <c r="B1705" t="s">
        <v>8339</v>
      </c>
      <c r="C1705" t="s">
        <v>11158</v>
      </c>
      <c r="D1705" t="s">
        <v>7549</v>
      </c>
      <c r="E1705" t="s">
        <v>11159</v>
      </c>
      <c r="F1705" t="s">
        <v>171</v>
      </c>
      <c r="G1705" t="str">
        <f>"0"</f>
        <v>0</v>
      </c>
      <c r="H1705" s="1">
        <v>37191</v>
      </c>
      <c r="I1705" t="s">
        <v>221</v>
      </c>
      <c r="K1705" t="s">
        <v>515</v>
      </c>
      <c r="L1705" t="s">
        <v>516</v>
      </c>
      <c r="M1705" t="s">
        <v>176</v>
      </c>
      <c r="N1705">
        <v>2023</v>
      </c>
      <c r="O1705" t="s">
        <v>1048</v>
      </c>
      <c r="P1705" t="s">
        <v>178</v>
      </c>
      <c r="Q1705" t="s">
        <v>172</v>
      </c>
      <c r="S1705">
        <v>31728799</v>
      </c>
      <c r="T1705" t="s">
        <v>226</v>
      </c>
      <c r="Y1705" t="str">
        <f>"04HSEAS"</f>
        <v>04HSEAS</v>
      </c>
      <c r="Z1705" t="s">
        <v>499</v>
      </c>
      <c r="AA1705" t="s">
        <v>1572</v>
      </c>
      <c r="AB1705" t="s">
        <v>1573</v>
      </c>
      <c r="AC1705" t="s">
        <v>3358</v>
      </c>
      <c r="AD1705" t="s">
        <v>185</v>
      </c>
      <c r="AS1705">
        <v>3.85</v>
      </c>
      <c r="AU1705" t="s">
        <v>235</v>
      </c>
      <c r="AV1705" t="s">
        <v>236</v>
      </c>
      <c r="AW1705" t="s">
        <v>264</v>
      </c>
      <c r="BM1705" t="s">
        <v>11160</v>
      </c>
      <c r="BN1705" t="s">
        <v>239</v>
      </c>
      <c r="BO1705" t="s">
        <v>11161</v>
      </c>
      <c r="BP1705" t="s">
        <v>241</v>
      </c>
      <c r="BQ1705" t="s">
        <v>195</v>
      </c>
      <c r="BS1705">
        <v>14627</v>
      </c>
      <c r="CD1705" t="s">
        <v>195</v>
      </c>
      <c r="CM1705" t="s">
        <v>11162</v>
      </c>
      <c r="CO1705" t="s">
        <v>11161</v>
      </c>
      <c r="CP1705" t="s">
        <v>11163</v>
      </c>
      <c r="CQ1705" t="s">
        <v>4288</v>
      </c>
      <c r="CS1705" t="str">
        <f>"02806-4825"</f>
        <v>02806-4825</v>
      </c>
      <c r="CT1705" t="s">
        <v>244</v>
      </c>
      <c r="CU1705" t="s">
        <v>11164</v>
      </c>
    </row>
    <row r="1706" spans="1:151" x14ac:dyDescent="0.2">
      <c r="A1706">
        <v>29758</v>
      </c>
      <c r="B1706" t="s">
        <v>8204</v>
      </c>
      <c r="C1706" t="s">
        <v>11165</v>
      </c>
      <c r="E1706" t="s">
        <v>11166</v>
      </c>
      <c r="F1706" t="s">
        <v>171</v>
      </c>
      <c r="G1706" t="s">
        <v>172</v>
      </c>
      <c r="H1706" s="1">
        <v>36404</v>
      </c>
      <c r="I1706" t="s">
        <v>173</v>
      </c>
      <c r="K1706" t="s">
        <v>9557</v>
      </c>
      <c r="L1706" t="s">
        <v>820</v>
      </c>
      <c r="M1706" t="s">
        <v>176</v>
      </c>
      <c r="N1706">
        <v>2020</v>
      </c>
      <c r="O1706" t="s">
        <v>978</v>
      </c>
      <c r="P1706" t="s">
        <v>979</v>
      </c>
      <c r="Q1706" t="s">
        <v>172</v>
      </c>
      <c r="S1706">
        <v>30778115</v>
      </c>
      <c r="T1706" t="s">
        <v>226</v>
      </c>
      <c r="Y1706" t="str">
        <f>"04HSEAS"</f>
        <v>04HSEAS</v>
      </c>
      <c r="Z1706" t="s">
        <v>499</v>
      </c>
      <c r="AA1706" t="s">
        <v>320</v>
      </c>
      <c r="AB1706" t="s">
        <v>321</v>
      </c>
      <c r="AC1706" t="s">
        <v>500</v>
      </c>
      <c r="AD1706" t="s">
        <v>185</v>
      </c>
      <c r="AM1706" t="s">
        <v>8216</v>
      </c>
      <c r="AS1706">
        <v>3.61</v>
      </c>
      <c r="AT1706" t="s">
        <v>1261</v>
      </c>
      <c r="AU1706" t="s">
        <v>235</v>
      </c>
      <c r="AV1706" t="s">
        <v>236</v>
      </c>
      <c r="AW1706" t="s">
        <v>264</v>
      </c>
      <c r="BM1706" t="s">
        <v>11167</v>
      </c>
      <c r="BN1706" t="s">
        <v>239</v>
      </c>
      <c r="BO1706" t="s">
        <v>11168</v>
      </c>
      <c r="BP1706" t="s">
        <v>241</v>
      </c>
      <c r="BQ1706" t="s">
        <v>195</v>
      </c>
      <c r="BS1706">
        <v>14627</v>
      </c>
      <c r="CD1706" t="s">
        <v>195</v>
      </c>
      <c r="CM1706" t="s">
        <v>11169</v>
      </c>
      <c r="CO1706" t="s">
        <v>11168</v>
      </c>
      <c r="CP1706" t="s">
        <v>11170</v>
      </c>
      <c r="CQ1706" t="s">
        <v>735</v>
      </c>
      <c r="CS1706">
        <v>94960</v>
      </c>
      <c r="CT1706" t="s">
        <v>244</v>
      </c>
      <c r="CU1706" t="s">
        <v>11171</v>
      </c>
    </row>
    <row r="1707" spans="1:151" x14ac:dyDescent="0.2">
      <c r="A1707">
        <v>33756</v>
      </c>
      <c r="B1707" t="s">
        <v>11172</v>
      </c>
      <c r="C1707" t="s">
        <v>2234</v>
      </c>
      <c r="E1707" t="s">
        <v>11173</v>
      </c>
      <c r="F1707" t="s">
        <v>171</v>
      </c>
      <c r="G1707" t="s">
        <v>172</v>
      </c>
      <c r="H1707" s="1">
        <v>35747</v>
      </c>
      <c r="I1707" t="s">
        <v>173</v>
      </c>
      <c r="K1707" t="s">
        <v>1377</v>
      </c>
      <c r="L1707" t="s">
        <v>1378</v>
      </c>
      <c r="M1707" t="s">
        <v>306</v>
      </c>
      <c r="N1707">
        <v>2020</v>
      </c>
      <c r="O1707" t="s">
        <v>1379</v>
      </c>
      <c r="P1707" t="s">
        <v>509</v>
      </c>
      <c r="Q1707" t="s">
        <v>172</v>
      </c>
      <c r="S1707">
        <v>30673236</v>
      </c>
      <c r="T1707" t="s">
        <v>1382</v>
      </c>
      <c r="U1707" t="s">
        <v>712</v>
      </c>
      <c r="Y1707" t="str">
        <f>"04HSEAS"</f>
        <v>04HSEAS</v>
      </c>
      <c r="Z1707" t="s">
        <v>499</v>
      </c>
      <c r="AA1707" t="s">
        <v>228</v>
      </c>
      <c r="AB1707" t="s">
        <v>229</v>
      </c>
      <c r="AC1707" t="s">
        <v>535</v>
      </c>
      <c r="AD1707" t="s">
        <v>185</v>
      </c>
      <c r="AS1707">
        <v>3.79</v>
      </c>
      <c r="AT1707" t="s">
        <v>1261</v>
      </c>
      <c r="AU1707" t="s">
        <v>235</v>
      </c>
      <c r="AV1707" t="s">
        <v>236</v>
      </c>
      <c r="AW1707" t="s">
        <v>237</v>
      </c>
      <c r="BM1707" t="s">
        <v>11174</v>
      </c>
      <c r="BN1707" t="s">
        <v>239</v>
      </c>
      <c r="BO1707" t="s">
        <v>11175</v>
      </c>
      <c r="BP1707" t="s">
        <v>241</v>
      </c>
      <c r="BQ1707" t="s">
        <v>195</v>
      </c>
      <c r="BS1707">
        <v>14627</v>
      </c>
      <c r="CD1707" t="s">
        <v>195</v>
      </c>
      <c r="CM1707" t="s">
        <v>11176</v>
      </c>
      <c r="CO1707" t="s">
        <v>11175</v>
      </c>
      <c r="CP1707" t="s">
        <v>241</v>
      </c>
      <c r="CQ1707" t="s">
        <v>247</v>
      </c>
      <c r="CS1707">
        <v>14420</v>
      </c>
      <c r="CT1707" t="s">
        <v>244</v>
      </c>
      <c r="CU1707" t="s">
        <v>11177</v>
      </c>
    </row>
    <row r="1708" spans="1:151" x14ac:dyDescent="0.2">
      <c r="A1708">
        <v>33743</v>
      </c>
      <c r="B1708" t="s">
        <v>11178</v>
      </c>
      <c r="C1708" t="s">
        <v>2234</v>
      </c>
      <c r="E1708" t="s">
        <v>11179</v>
      </c>
      <c r="F1708" t="s">
        <v>171</v>
      </c>
      <c r="G1708" t="s">
        <v>172</v>
      </c>
      <c r="H1708" s="1">
        <v>35745</v>
      </c>
      <c r="I1708" t="s">
        <v>173</v>
      </c>
      <c r="K1708" t="s">
        <v>1377</v>
      </c>
      <c r="L1708" t="s">
        <v>1378</v>
      </c>
      <c r="M1708" t="s">
        <v>306</v>
      </c>
      <c r="N1708">
        <v>2020</v>
      </c>
      <c r="O1708" t="s">
        <v>1379</v>
      </c>
      <c r="P1708" t="s">
        <v>509</v>
      </c>
      <c r="Q1708" t="s">
        <v>172</v>
      </c>
      <c r="S1708">
        <v>30677791</v>
      </c>
      <c r="T1708" t="s">
        <v>1382</v>
      </c>
      <c r="U1708" t="s">
        <v>424</v>
      </c>
      <c r="Y1708" t="str">
        <f t="shared" ref="Y1708:Y1717" si="12">"01AS"</f>
        <v>01AS</v>
      </c>
      <c r="Z1708" t="s">
        <v>499</v>
      </c>
      <c r="AA1708" t="s">
        <v>320</v>
      </c>
      <c r="AB1708" t="s">
        <v>321</v>
      </c>
      <c r="AC1708" t="s">
        <v>5521</v>
      </c>
      <c r="AD1708" t="s">
        <v>185</v>
      </c>
      <c r="AE1708" t="s">
        <v>2066</v>
      </c>
      <c r="AS1708">
        <v>3.71</v>
      </c>
      <c r="AT1708" t="s">
        <v>1261</v>
      </c>
      <c r="AU1708" t="s">
        <v>235</v>
      </c>
      <c r="AV1708" t="s">
        <v>236</v>
      </c>
      <c r="AW1708" t="s">
        <v>430</v>
      </c>
      <c r="BC1708" t="s">
        <v>474</v>
      </c>
      <c r="BM1708" t="s">
        <v>2075</v>
      </c>
      <c r="BN1708" t="s">
        <v>239</v>
      </c>
      <c r="BO1708" t="s">
        <v>7631</v>
      </c>
      <c r="BP1708" t="s">
        <v>241</v>
      </c>
      <c r="BQ1708" t="s">
        <v>195</v>
      </c>
      <c r="BS1708">
        <v>14627</v>
      </c>
      <c r="CA1708" t="s">
        <v>11180</v>
      </c>
      <c r="CD1708" t="s">
        <v>195</v>
      </c>
      <c r="CM1708" t="s">
        <v>11181</v>
      </c>
      <c r="CN1708" t="s">
        <v>11180</v>
      </c>
      <c r="CO1708" t="s">
        <v>7631</v>
      </c>
      <c r="CP1708" t="s">
        <v>7631</v>
      </c>
      <c r="CQ1708" t="s">
        <v>3674</v>
      </c>
      <c r="CS1708">
        <v>213161</v>
      </c>
      <c r="CT1708" t="s">
        <v>1382</v>
      </c>
      <c r="CU1708" t="s">
        <v>11182</v>
      </c>
    </row>
    <row r="1709" spans="1:151" x14ac:dyDescent="0.2">
      <c r="A1709">
        <v>36084</v>
      </c>
      <c r="B1709" t="s">
        <v>11183</v>
      </c>
      <c r="C1709" t="s">
        <v>2234</v>
      </c>
      <c r="E1709" t="s">
        <v>11184</v>
      </c>
      <c r="F1709" t="s">
        <v>171</v>
      </c>
      <c r="G1709" t="s">
        <v>172</v>
      </c>
      <c r="H1709" s="1">
        <v>36563</v>
      </c>
      <c r="I1709" t="s">
        <v>221</v>
      </c>
      <c r="K1709" t="s">
        <v>1377</v>
      </c>
      <c r="L1709" t="s">
        <v>1378</v>
      </c>
      <c r="M1709" t="s">
        <v>176</v>
      </c>
      <c r="N1709">
        <v>2021</v>
      </c>
      <c r="O1709" t="s">
        <v>3142</v>
      </c>
      <c r="P1709" t="s">
        <v>178</v>
      </c>
      <c r="Q1709" t="s">
        <v>172</v>
      </c>
      <c r="S1709">
        <v>31324502</v>
      </c>
      <c r="T1709" t="s">
        <v>1382</v>
      </c>
      <c r="U1709" t="s">
        <v>424</v>
      </c>
      <c r="Y1709" t="str">
        <f t="shared" si="12"/>
        <v>01AS</v>
      </c>
      <c r="Z1709" t="s">
        <v>227</v>
      </c>
      <c r="AA1709" t="s">
        <v>320</v>
      </c>
      <c r="AB1709" t="s">
        <v>321</v>
      </c>
      <c r="AC1709" t="s">
        <v>4851</v>
      </c>
      <c r="AD1709" t="s">
        <v>185</v>
      </c>
      <c r="AF1709" t="s">
        <v>426</v>
      </c>
      <c r="AG1709" t="s">
        <v>427</v>
      </c>
      <c r="AJ1709" t="s">
        <v>5521</v>
      </c>
      <c r="AK1709" t="s">
        <v>185</v>
      </c>
      <c r="AM1709" t="s">
        <v>5890</v>
      </c>
      <c r="AS1709">
        <v>3.69</v>
      </c>
      <c r="AT1709" t="s">
        <v>1261</v>
      </c>
      <c r="AU1709" t="s">
        <v>472</v>
      </c>
      <c r="AV1709" t="s">
        <v>473</v>
      </c>
      <c r="AW1709" t="s">
        <v>430</v>
      </c>
      <c r="BM1709" t="s">
        <v>11185</v>
      </c>
      <c r="BN1709" t="s">
        <v>239</v>
      </c>
      <c r="BO1709" t="s">
        <v>1381</v>
      </c>
      <c r="BP1709" t="s">
        <v>241</v>
      </c>
      <c r="BQ1709" t="s">
        <v>195</v>
      </c>
      <c r="BS1709">
        <v>14627</v>
      </c>
      <c r="CA1709" t="s">
        <v>11186</v>
      </c>
      <c r="CD1709" t="s">
        <v>195</v>
      </c>
      <c r="CM1709" t="s">
        <v>11187</v>
      </c>
      <c r="CN1709" t="s">
        <v>11186</v>
      </c>
      <c r="CO1709" t="s">
        <v>1381</v>
      </c>
      <c r="CP1709" t="s">
        <v>1381</v>
      </c>
      <c r="CQ1709" t="s">
        <v>4697</v>
      </c>
      <c r="CS1709">
        <v>100143</v>
      </c>
      <c r="CT1709" t="s">
        <v>1382</v>
      </c>
      <c r="CU1709" t="s">
        <v>11188</v>
      </c>
    </row>
    <row r="1710" spans="1:151" x14ac:dyDescent="0.2">
      <c r="A1710">
        <v>33747</v>
      </c>
      <c r="B1710" t="s">
        <v>11183</v>
      </c>
      <c r="C1710" t="s">
        <v>2234</v>
      </c>
      <c r="E1710" t="s">
        <v>11184</v>
      </c>
      <c r="F1710" t="s">
        <v>171</v>
      </c>
      <c r="G1710" t="s">
        <v>172</v>
      </c>
      <c r="H1710" s="1">
        <v>36563</v>
      </c>
      <c r="I1710" t="s">
        <v>221</v>
      </c>
      <c r="K1710" t="s">
        <v>1377</v>
      </c>
      <c r="L1710" t="s">
        <v>1378</v>
      </c>
      <c r="M1710" t="s">
        <v>306</v>
      </c>
      <c r="N1710">
        <v>2020</v>
      </c>
      <c r="O1710" t="s">
        <v>1379</v>
      </c>
      <c r="P1710" t="s">
        <v>178</v>
      </c>
      <c r="Q1710" t="s">
        <v>172</v>
      </c>
      <c r="S1710">
        <v>31324502</v>
      </c>
      <c r="T1710" t="s">
        <v>1382</v>
      </c>
      <c r="U1710" t="s">
        <v>424</v>
      </c>
      <c r="Y1710" t="str">
        <f t="shared" si="12"/>
        <v>01AS</v>
      </c>
      <c r="Z1710" t="s">
        <v>227</v>
      </c>
      <c r="AA1710" t="s">
        <v>320</v>
      </c>
      <c r="AB1710" t="s">
        <v>321</v>
      </c>
      <c r="AC1710" t="s">
        <v>4851</v>
      </c>
      <c r="AD1710" t="s">
        <v>185</v>
      </c>
      <c r="AF1710" t="s">
        <v>426</v>
      </c>
      <c r="AG1710" t="s">
        <v>427</v>
      </c>
      <c r="AJ1710" t="s">
        <v>5521</v>
      </c>
      <c r="AK1710" t="s">
        <v>185</v>
      </c>
      <c r="AM1710" t="s">
        <v>5890</v>
      </c>
      <c r="AS1710">
        <v>3.69</v>
      </c>
      <c r="AT1710" t="s">
        <v>1261</v>
      </c>
      <c r="AU1710" t="s">
        <v>472</v>
      </c>
      <c r="AV1710" t="s">
        <v>473</v>
      </c>
      <c r="AW1710" t="s">
        <v>430</v>
      </c>
      <c r="BM1710" t="s">
        <v>11185</v>
      </c>
      <c r="BN1710" t="s">
        <v>239</v>
      </c>
      <c r="BO1710" t="s">
        <v>1381</v>
      </c>
      <c r="BP1710" t="s">
        <v>241</v>
      </c>
      <c r="BQ1710" t="s">
        <v>195</v>
      </c>
      <c r="BS1710">
        <v>14627</v>
      </c>
      <c r="CA1710" t="s">
        <v>11186</v>
      </c>
      <c r="CD1710" t="s">
        <v>195</v>
      </c>
      <c r="CM1710" t="s">
        <v>11187</v>
      </c>
      <c r="CN1710" t="s">
        <v>11186</v>
      </c>
      <c r="CO1710" t="s">
        <v>1381</v>
      </c>
      <c r="CP1710" t="s">
        <v>1381</v>
      </c>
      <c r="CQ1710" t="s">
        <v>4697</v>
      </c>
      <c r="CS1710">
        <v>100143</v>
      </c>
      <c r="CT1710" t="s">
        <v>1382</v>
      </c>
      <c r="CU1710" t="s">
        <v>11188</v>
      </c>
    </row>
    <row r="1711" spans="1:151" x14ac:dyDescent="0.2">
      <c r="A1711">
        <v>33821</v>
      </c>
      <c r="B1711" t="s">
        <v>11189</v>
      </c>
      <c r="C1711" t="s">
        <v>2234</v>
      </c>
      <c r="E1711" t="s">
        <v>11190</v>
      </c>
      <c r="F1711" t="s">
        <v>171</v>
      </c>
      <c r="G1711" t="s">
        <v>172</v>
      </c>
      <c r="H1711" s="1">
        <v>36443</v>
      </c>
      <c r="I1711" t="s">
        <v>173</v>
      </c>
      <c r="K1711" t="s">
        <v>1377</v>
      </c>
      <c r="L1711" t="s">
        <v>1378</v>
      </c>
      <c r="M1711" t="s">
        <v>306</v>
      </c>
      <c r="N1711">
        <v>2020</v>
      </c>
      <c r="O1711" t="s">
        <v>1379</v>
      </c>
      <c r="P1711" t="s">
        <v>509</v>
      </c>
      <c r="Q1711" t="s">
        <v>172</v>
      </c>
      <c r="S1711">
        <v>30835986</v>
      </c>
      <c r="T1711" t="s">
        <v>1382</v>
      </c>
      <c r="U1711" t="s">
        <v>424</v>
      </c>
      <c r="Y1711" t="str">
        <f t="shared" si="12"/>
        <v>01AS</v>
      </c>
      <c r="Z1711" t="s">
        <v>227</v>
      </c>
      <c r="AA1711" t="s">
        <v>320</v>
      </c>
      <c r="AB1711" t="s">
        <v>321</v>
      </c>
      <c r="AC1711" t="s">
        <v>2285</v>
      </c>
      <c r="AD1711" t="s">
        <v>185</v>
      </c>
      <c r="AE1711" t="s">
        <v>10077</v>
      </c>
      <c r="AS1711">
        <v>3.48</v>
      </c>
      <c r="AT1711" t="s">
        <v>429</v>
      </c>
      <c r="AU1711" t="s">
        <v>235</v>
      </c>
      <c r="AV1711" t="s">
        <v>236</v>
      </c>
      <c r="AW1711" t="s">
        <v>430</v>
      </c>
      <c r="BC1711" t="s">
        <v>474</v>
      </c>
      <c r="BM1711" t="s">
        <v>11191</v>
      </c>
      <c r="BN1711" t="s">
        <v>239</v>
      </c>
      <c r="BO1711" t="s">
        <v>11192</v>
      </c>
      <c r="BP1711" t="s">
        <v>241</v>
      </c>
      <c r="BQ1711" t="s">
        <v>195</v>
      </c>
      <c r="BS1711">
        <v>14627</v>
      </c>
      <c r="CD1711" t="s">
        <v>195</v>
      </c>
      <c r="CM1711" t="s">
        <v>11193</v>
      </c>
      <c r="CO1711" t="s">
        <v>11192</v>
      </c>
      <c r="CP1711" t="s">
        <v>11192</v>
      </c>
      <c r="CQ1711" t="s">
        <v>3674</v>
      </c>
      <c r="CS1711">
        <v>330038</v>
      </c>
      <c r="CT1711" t="s">
        <v>1382</v>
      </c>
      <c r="CU1711" t="s">
        <v>11194</v>
      </c>
    </row>
    <row r="1712" spans="1:151" x14ac:dyDescent="0.2">
      <c r="A1712">
        <v>35971</v>
      </c>
      <c r="B1712" t="s">
        <v>11195</v>
      </c>
      <c r="C1712" t="s">
        <v>2234</v>
      </c>
      <c r="E1712" t="s">
        <v>11196</v>
      </c>
      <c r="F1712" t="s">
        <v>171</v>
      </c>
      <c r="G1712" t="s">
        <v>172</v>
      </c>
      <c r="H1712" s="1">
        <v>36774</v>
      </c>
      <c r="I1712" t="s">
        <v>221</v>
      </c>
      <c r="K1712" t="s">
        <v>1377</v>
      </c>
      <c r="L1712" t="s">
        <v>1378</v>
      </c>
      <c r="M1712" t="s">
        <v>176</v>
      </c>
      <c r="N1712">
        <v>2021</v>
      </c>
      <c r="O1712" t="s">
        <v>3142</v>
      </c>
      <c r="P1712" t="s">
        <v>178</v>
      </c>
      <c r="Q1712" t="s">
        <v>172</v>
      </c>
      <c r="S1712">
        <v>31526890</v>
      </c>
      <c r="T1712" t="s">
        <v>1382</v>
      </c>
      <c r="U1712" t="s">
        <v>424</v>
      </c>
      <c r="Y1712" t="str">
        <f t="shared" si="12"/>
        <v>01AS</v>
      </c>
      <c r="Z1712" t="s">
        <v>499</v>
      </c>
      <c r="AA1712" t="s">
        <v>228</v>
      </c>
      <c r="AB1712" t="s">
        <v>229</v>
      </c>
      <c r="AC1712" t="s">
        <v>5521</v>
      </c>
      <c r="AD1712" t="s">
        <v>172</v>
      </c>
      <c r="AS1712">
        <v>3.93</v>
      </c>
      <c r="AT1712" t="s">
        <v>1261</v>
      </c>
      <c r="AU1712" t="s">
        <v>472</v>
      </c>
      <c r="AV1712" t="s">
        <v>473</v>
      </c>
      <c r="AW1712" t="s">
        <v>430</v>
      </c>
      <c r="BM1712" t="s">
        <v>3209</v>
      </c>
      <c r="BN1712" t="s">
        <v>239</v>
      </c>
      <c r="BO1712" t="s">
        <v>4702</v>
      </c>
      <c r="BP1712" t="s">
        <v>241</v>
      </c>
      <c r="BQ1712" t="s">
        <v>195</v>
      </c>
      <c r="BS1712">
        <v>14627</v>
      </c>
      <c r="CD1712" t="s">
        <v>195</v>
      </c>
      <c r="CM1712" t="s">
        <v>11197</v>
      </c>
      <c r="CO1712" t="s">
        <v>4702</v>
      </c>
      <c r="CP1712" t="s">
        <v>4702</v>
      </c>
      <c r="CQ1712" t="s">
        <v>4705</v>
      </c>
      <c r="CS1712">
        <v>200135</v>
      </c>
      <c r="CT1712" t="s">
        <v>1382</v>
      </c>
      <c r="CU1712" t="s">
        <v>11198</v>
      </c>
    </row>
    <row r="1713" spans="1:151" x14ac:dyDescent="0.2">
      <c r="A1713">
        <v>34105</v>
      </c>
      <c r="B1713" t="s">
        <v>11195</v>
      </c>
      <c r="C1713" t="s">
        <v>2234</v>
      </c>
      <c r="E1713" t="s">
        <v>11196</v>
      </c>
      <c r="F1713" t="s">
        <v>171</v>
      </c>
      <c r="G1713" t="s">
        <v>172</v>
      </c>
      <c r="H1713" s="1">
        <v>36774</v>
      </c>
      <c r="I1713" t="s">
        <v>221</v>
      </c>
      <c r="K1713" t="s">
        <v>1377</v>
      </c>
      <c r="L1713" t="s">
        <v>1378</v>
      </c>
      <c r="M1713" t="s">
        <v>306</v>
      </c>
      <c r="N1713">
        <v>2020</v>
      </c>
      <c r="O1713" t="s">
        <v>1379</v>
      </c>
      <c r="P1713" t="s">
        <v>509</v>
      </c>
      <c r="Q1713" t="s">
        <v>172</v>
      </c>
      <c r="S1713">
        <v>31526890</v>
      </c>
      <c r="T1713" t="s">
        <v>1382</v>
      </c>
      <c r="U1713" t="s">
        <v>424</v>
      </c>
      <c r="Y1713" t="str">
        <f t="shared" si="12"/>
        <v>01AS</v>
      </c>
      <c r="Z1713" t="s">
        <v>499</v>
      </c>
      <c r="AA1713" t="s">
        <v>228</v>
      </c>
      <c r="AB1713" t="s">
        <v>229</v>
      </c>
      <c r="AC1713" t="s">
        <v>5521</v>
      </c>
      <c r="AD1713" t="s">
        <v>172</v>
      </c>
      <c r="AS1713">
        <v>3.93</v>
      </c>
      <c r="AT1713" t="s">
        <v>1261</v>
      </c>
      <c r="AU1713" t="s">
        <v>472</v>
      </c>
      <c r="AV1713" t="s">
        <v>473</v>
      </c>
      <c r="AW1713" t="s">
        <v>430</v>
      </c>
      <c r="BM1713" t="s">
        <v>3209</v>
      </c>
      <c r="BN1713" t="s">
        <v>239</v>
      </c>
      <c r="BO1713" t="s">
        <v>4702</v>
      </c>
      <c r="BP1713" t="s">
        <v>241</v>
      </c>
      <c r="BQ1713" t="s">
        <v>195</v>
      </c>
      <c r="BS1713">
        <v>14627</v>
      </c>
      <c r="CD1713" t="s">
        <v>195</v>
      </c>
      <c r="CM1713" t="s">
        <v>11197</v>
      </c>
      <c r="CO1713" t="s">
        <v>4702</v>
      </c>
      <c r="CP1713" t="s">
        <v>4702</v>
      </c>
      <c r="CQ1713" t="s">
        <v>4705</v>
      </c>
      <c r="CS1713">
        <v>200135</v>
      </c>
      <c r="CT1713" t="s">
        <v>1382</v>
      </c>
      <c r="CU1713" t="s">
        <v>11198</v>
      </c>
    </row>
    <row r="1714" spans="1:151" x14ac:dyDescent="0.2">
      <c r="A1714">
        <v>33960</v>
      </c>
      <c r="B1714" t="s">
        <v>11199</v>
      </c>
      <c r="C1714" t="s">
        <v>2234</v>
      </c>
      <c r="E1714" t="s">
        <v>11200</v>
      </c>
      <c r="F1714" t="s">
        <v>171</v>
      </c>
      <c r="G1714" t="s">
        <v>172</v>
      </c>
      <c r="H1714" s="1">
        <v>36445</v>
      </c>
      <c r="I1714" t="s">
        <v>221</v>
      </c>
      <c r="K1714" t="s">
        <v>1377</v>
      </c>
      <c r="L1714" t="s">
        <v>1378</v>
      </c>
      <c r="M1714" t="s">
        <v>306</v>
      </c>
      <c r="N1714">
        <v>2020</v>
      </c>
      <c r="O1714" t="s">
        <v>1379</v>
      </c>
      <c r="P1714" t="s">
        <v>178</v>
      </c>
      <c r="Q1714" t="s">
        <v>172</v>
      </c>
      <c r="S1714">
        <v>31391689</v>
      </c>
      <c r="T1714" t="s">
        <v>1382</v>
      </c>
      <c r="U1714" t="s">
        <v>424</v>
      </c>
      <c r="Y1714" t="str">
        <f t="shared" si="12"/>
        <v>01AS</v>
      </c>
      <c r="Z1714" t="s">
        <v>499</v>
      </c>
      <c r="AA1714" t="s">
        <v>228</v>
      </c>
      <c r="AB1714" t="s">
        <v>229</v>
      </c>
      <c r="AC1714" t="s">
        <v>2066</v>
      </c>
      <c r="AD1714" t="s">
        <v>185</v>
      </c>
      <c r="AE1714" t="s">
        <v>1334</v>
      </c>
      <c r="AS1714">
        <v>3.94</v>
      </c>
      <c r="AT1714" t="s">
        <v>1261</v>
      </c>
      <c r="AU1714" t="s">
        <v>235</v>
      </c>
      <c r="AV1714" t="s">
        <v>236</v>
      </c>
      <c r="AW1714" t="s">
        <v>430</v>
      </c>
      <c r="BC1714" t="s">
        <v>474</v>
      </c>
      <c r="BM1714" t="s">
        <v>11201</v>
      </c>
      <c r="BN1714" t="s">
        <v>239</v>
      </c>
      <c r="BO1714" t="s">
        <v>5547</v>
      </c>
      <c r="BP1714" t="s">
        <v>241</v>
      </c>
      <c r="BQ1714" t="s">
        <v>195</v>
      </c>
      <c r="BS1714">
        <v>14627</v>
      </c>
      <c r="CA1714" t="s">
        <v>11202</v>
      </c>
      <c r="CD1714" t="s">
        <v>195</v>
      </c>
      <c r="CM1714" t="s">
        <v>11203</v>
      </c>
      <c r="CN1714" t="s">
        <v>11202</v>
      </c>
      <c r="CO1714" t="s">
        <v>5547</v>
      </c>
      <c r="CP1714" t="s">
        <v>5547</v>
      </c>
      <c r="CQ1714" t="s">
        <v>4882</v>
      </c>
      <c r="CS1714">
        <v>518060</v>
      </c>
      <c r="CT1714" t="s">
        <v>1382</v>
      </c>
      <c r="CU1714" t="s">
        <v>11204</v>
      </c>
    </row>
    <row r="1715" spans="1:151" x14ac:dyDescent="0.2">
      <c r="A1715">
        <v>34480</v>
      </c>
      <c r="B1715" t="s">
        <v>11205</v>
      </c>
      <c r="C1715" t="s">
        <v>2234</v>
      </c>
      <c r="E1715" t="s">
        <v>11206</v>
      </c>
      <c r="F1715" t="s">
        <v>171</v>
      </c>
      <c r="G1715" t="s">
        <v>172</v>
      </c>
      <c r="H1715" s="1">
        <v>36050</v>
      </c>
      <c r="I1715" t="s">
        <v>221</v>
      </c>
      <c r="K1715" t="s">
        <v>1377</v>
      </c>
      <c r="L1715" t="s">
        <v>1378</v>
      </c>
      <c r="M1715" t="s">
        <v>306</v>
      </c>
      <c r="N1715">
        <v>2020</v>
      </c>
      <c r="O1715" t="s">
        <v>1379</v>
      </c>
      <c r="P1715" t="s">
        <v>509</v>
      </c>
      <c r="Q1715" t="s">
        <v>172</v>
      </c>
      <c r="S1715">
        <v>30615588</v>
      </c>
      <c r="T1715" t="s">
        <v>1382</v>
      </c>
      <c r="U1715" t="s">
        <v>424</v>
      </c>
      <c r="Y1715" t="str">
        <f t="shared" si="12"/>
        <v>01AS</v>
      </c>
      <c r="Z1715" t="s">
        <v>499</v>
      </c>
      <c r="AA1715" t="s">
        <v>320</v>
      </c>
      <c r="AB1715" t="s">
        <v>321</v>
      </c>
      <c r="AC1715" t="s">
        <v>428</v>
      </c>
      <c r="AD1715" t="s">
        <v>185</v>
      </c>
      <c r="AF1715" t="s">
        <v>426</v>
      </c>
      <c r="AG1715" t="s">
        <v>729</v>
      </c>
      <c r="AJ1715" t="s">
        <v>1334</v>
      </c>
      <c r="AK1715" t="s">
        <v>185</v>
      </c>
      <c r="AS1715">
        <v>3.34</v>
      </c>
      <c r="AT1715" t="s">
        <v>429</v>
      </c>
      <c r="AU1715" t="s">
        <v>235</v>
      </c>
      <c r="AV1715" t="s">
        <v>236</v>
      </c>
      <c r="AW1715" t="s">
        <v>430</v>
      </c>
      <c r="BM1715" t="s">
        <v>2272</v>
      </c>
      <c r="BN1715" t="s">
        <v>239</v>
      </c>
      <c r="BO1715" t="s">
        <v>11207</v>
      </c>
      <c r="BP1715" t="s">
        <v>241</v>
      </c>
      <c r="BQ1715" t="s">
        <v>195</v>
      </c>
      <c r="BS1715">
        <v>14627</v>
      </c>
      <c r="CA1715" t="s">
        <v>11208</v>
      </c>
      <c r="CD1715" t="s">
        <v>195</v>
      </c>
      <c r="CM1715" t="s">
        <v>11209</v>
      </c>
      <c r="CN1715" t="s">
        <v>11208</v>
      </c>
      <c r="CO1715" t="s">
        <v>11207</v>
      </c>
      <c r="CP1715" t="s">
        <v>11207</v>
      </c>
      <c r="CQ1715" t="s">
        <v>3674</v>
      </c>
      <c r="CS1715">
        <v>226006</v>
      </c>
      <c r="CT1715" t="s">
        <v>1382</v>
      </c>
    </row>
    <row r="1716" spans="1:151" x14ac:dyDescent="0.2">
      <c r="A1716">
        <v>36198</v>
      </c>
      <c r="B1716" t="s">
        <v>9832</v>
      </c>
      <c r="C1716" t="s">
        <v>4882</v>
      </c>
      <c r="E1716" t="s">
        <v>11210</v>
      </c>
      <c r="F1716" t="s">
        <v>171</v>
      </c>
      <c r="H1716" s="1">
        <v>37070</v>
      </c>
      <c r="K1716" t="s">
        <v>1377</v>
      </c>
      <c r="L1716" t="s">
        <v>1378</v>
      </c>
      <c r="M1716" t="s">
        <v>176</v>
      </c>
      <c r="N1716">
        <v>2021</v>
      </c>
      <c r="O1716" t="s">
        <v>3142</v>
      </c>
      <c r="P1716" t="s">
        <v>178</v>
      </c>
      <c r="Q1716" t="s">
        <v>172</v>
      </c>
      <c r="S1716">
        <v>31855747</v>
      </c>
      <c r="T1716" t="s">
        <v>1382</v>
      </c>
      <c r="U1716" t="s">
        <v>712</v>
      </c>
      <c r="Y1716" t="str">
        <f t="shared" si="12"/>
        <v>01AS</v>
      </c>
      <c r="Z1716" t="s">
        <v>499</v>
      </c>
      <c r="AA1716" t="s">
        <v>4344</v>
      </c>
      <c r="AB1716" t="s">
        <v>4345</v>
      </c>
      <c r="AC1716" t="s">
        <v>5521</v>
      </c>
      <c r="AD1716" t="s">
        <v>172</v>
      </c>
      <c r="AS1716">
        <v>3.37</v>
      </c>
      <c r="AT1716" t="s">
        <v>429</v>
      </c>
      <c r="AU1716" t="s">
        <v>472</v>
      </c>
      <c r="AV1716" t="s">
        <v>473</v>
      </c>
      <c r="AW1716" t="s">
        <v>715</v>
      </c>
      <c r="BM1716" t="s">
        <v>11211</v>
      </c>
      <c r="BN1716" t="s">
        <v>239</v>
      </c>
      <c r="BO1716" t="s">
        <v>11212</v>
      </c>
      <c r="BP1716" t="s">
        <v>241</v>
      </c>
      <c r="BQ1716" t="s">
        <v>195</v>
      </c>
      <c r="BS1716">
        <v>14627</v>
      </c>
      <c r="CD1716" t="s">
        <v>195</v>
      </c>
      <c r="CM1716" t="s">
        <v>11213</v>
      </c>
      <c r="CO1716" t="s">
        <v>11212</v>
      </c>
      <c r="CP1716" t="s">
        <v>734</v>
      </c>
      <c r="CQ1716" t="s">
        <v>735</v>
      </c>
      <c r="CS1716" t="s">
        <v>11214</v>
      </c>
      <c r="CT1716" t="s">
        <v>244</v>
      </c>
      <c r="CU1716" t="s">
        <v>11215</v>
      </c>
    </row>
    <row r="1717" spans="1:151" x14ac:dyDescent="0.2">
      <c r="A1717">
        <v>38518</v>
      </c>
      <c r="B1717" t="s">
        <v>11216</v>
      </c>
      <c r="C1717" t="s">
        <v>4882</v>
      </c>
      <c r="E1717" t="s">
        <v>11217</v>
      </c>
      <c r="F1717" t="s">
        <v>171</v>
      </c>
      <c r="G1717" t="str">
        <f>"0"</f>
        <v>0</v>
      </c>
      <c r="H1717" s="1">
        <v>37393</v>
      </c>
      <c r="I1717" t="s">
        <v>221</v>
      </c>
      <c r="K1717" t="s">
        <v>409</v>
      </c>
      <c r="L1717" t="s">
        <v>1643</v>
      </c>
      <c r="M1717" t="s">
        <v>224</v>
      </c>
      <c r="N1717">
        <v>2023</v>
      </c>
      <c r="O1717" t="s">
        <v>597</v>
      </c>
      <c r="P1717" t="s">
        <v>178</v>
      </c>
      <c r="Q1717" t="s">
        <v>172</v>
      </c>
      <c r="S1717">
        <v>31981866</v>
      </c>
      <c r="T1717" t="s">
        <v>1382</v>
      </c>
      <c r="U1717" t="s">
        <v>424</v>
      </c>
      <c r="Y1717" t="str">
        <f t="shared" si="12"/>
        <v>01AS</v>
      </c>
      <c r="Z1717" t="s">
        <v>499</v>
      </c>
      <c r="AA1717" t="s">
        <v>320</v>
      </c>
      <c r="AB1717" t="s">
        <v>321</v>
      </c>
      <c r="AC1717" t="s">
        <v>728</v>
      </c>
      <c r="AD1717" t="s">
        <v>185</v>
      </c>
      <c r="AS1717">
        <v>3.7</v>
      </c>
      <c r="AU1717" t="s">
        <v>235</v>
      </c>
      <c r="AV1717" t="s">
        <v>236</v>
      </c>
      <c r="AW1717" t="s">
        <v>430</v>
      </c>
      <c r="BM1717" t="s">
        <v>11218</v>
      </c>
      <c r="BN1717" t="s">
        <v>239</v>
      </c>
      <c r="BO1717" t="s">
        <v>1381</v>
      </c>
      <c r="BP1717" t="s">
        <v>241</v>
      </c>
      <c r="BQ1717" t="s">
        <v>195</v>
      </c>
      <c r="BS1717">
        <v>14627</v>
      </c>
      <c r="CA1717" t="s">
        <v>11219</v>
      </c>
      <c r="CD1717" t="s">
        <v>195</v>
      </c>
      <c r="CM1717" t="s">
        <v>11220</v>
      </c>
      <c r="CN1717" t="s">
        <v>11219</v>
      </c>
      <c r="CO1717" t="s">
        <v>1381</v>
      </c>
      <c r="CP1717" t="s">
        <v>1381</v>
      </c>
      <c r="CQ1717" t="s">
        <v>4697</v>
      </c>
      <c r="CS1717">
        <v>100031</v>
      </c>
      <c r="CT1717" t="s">
        <v>1382</v>
      </c>
      <c r="CU1717" t="s">
        <v>11221</v>
      </c>
    </row>
    <row r="1718" spans="1:151" x14ac:dyDescent="0.2">
      <c r="A1718">
        <v>41704</v>
      </c>
      <c r="B1718" t="s">
        <v>11222</v>
      </c>
      <c r="C1718" t="s">
        <v>11223</v>
      </c>
      <c r="E1718" t="s">
        <v>11224</v>
      </c>
      <c r="F1718" t="s">
        <v>171</v>
      </c>
      <c r="I1718" t="s">
        <v>4073</v>
      </c>
      <c r="J1718" t="s">
        <v>11225</v>
      </c>
      <c r="K1718" t="s">
        <v>466</v>
      </c>
      <c r="L1718" t="s">
        <v>467</v>
      </c>
      <c r="M1718" t="s">
        <v>224</v>
      </c>
      <c r="N1718">
        <v>2024</v>
      </c>
      <c r="O1718" t="s">
        <v>225</v>
      </c>
      <c r="P1718" t="s">
        <v>178</v>
      </c>
      <c r="Q1718" t="s">
        <v>185</v>
      </c>
      <c r="AX1718" t="s">
        <v>11226</v>
      </c>
      <c r="AY1718" t="s">
        <v>11227</v>
      </c>
      <c r="BM1718" t="s">
        <v>11228</v>
      </c>
      <c r="BP1718" t="s">
        <v>11229</v>
      </c>
      <c r="BQ1718" t="s">
        <v>195</v>
      </c>
      <c r="BS1718">
        <v>14548</v>
      </c>
      <c r="BT1718" t="s">
        <v>226</v>
      </c>
      <c r="BU1718">
        <v>5856233319</v>
      </c>
      <c r="BW1718">
        <v>5856233319</v>
      </c>
      <c r="DM1718" t="s">
        <v>11228</v>
      </c>
      <c r="DP1718" t="s">
        <v>11230</v>
      </c>
      <c r="DQ1718" t="s">
        <v>195</v>
      </c>
      <c r="DS1718">
        <v>14548</v>
      </c>
      <c r="DT1718" t="s">
        <v>226</v>
      </c>
      <c r="DU1718">
        <v>5857036700</v>
      </c>
      <c r="DW1718">
        <v>5857036700</v>
      </c>
      <c r="DX1718" t="s">
        <v>11231</v>
      </c>
      <c r="DY1718" t="s">
        <v>1605</v>
      </c>
    </row>
    <row r="1719" spans="1:151" x14ac:dyDescent="0.2">
      <c r="A1719">
        <v>11420</v>
      </c>
      <c r="B1719" t="s">
        <v>11232</v>
      </c>
      <c r="C1719" t="s">
        <v>11233</v>
      </c>
      <c r="E1719" t="s">
        <v>11234</v>
      </c>
      <c r="F1719" t="s">
        <v>171</v>
      </c>
      <c r="G1719" t="s">
        <v>172</v>
      </c>
      <c r="H1719" s="1">
        <v>34588</v>
      </c>
      <c r="I1719" t="s">
        <v>221</v>
      </c>
      <c r="K1719" t="s">
        <v>481</v>
      </c>
      <c r="L1719" t="s">
        <v>318</v>
      </c>
      <c r="M1719" t="s">
        <v>306</v>
      </c>
      <c r="N1719">
        <v>2015</v>
      </c>
      <c r="O1719" t="s">
        <v>517</v>
      </c>
      <c r="P1719" t="s">
        <v>178</v>
      </c>
      <c r="Q1719" t="s">
        <v>172</v>
      </c>
      <c r="S1719">
        <v>28223085</v>
      </c>
      <c r="T1719" t="s">
        <v>179</v>
      </c>
      <c r="U1719" t="s">
        <v>180</v>
      </c>
      <c r="V1719" s="2">
        <v>42876</v>
      </c>
      <c r="W1719" t="s">
        <v>11235</v>
      </c>
      <c r="X1719">
        <v>8687988662</v>
      </c>
      <c r="Y1719" t="s">
        <v>186</v>
      </c>
      <c r="Z1719" t="s">
        <v>183</v>
      </c>
      <c r="AA1719">
        <v>2017</v>
      </c>
      <c r="AB1719">
        <v>2017</v>
      </c>
      <c r="AC1719" t="s">
        <v>1109</v>
      </c>
      <c r="AD1719" t="s">
        <v>185</v>
      </c>
      <c r="AF1719" t="s">
        <v>186</v>
      </c>
      <c r="AG1719" t="s">
        <v>282</v>
      </c>
      <c r="AH1719">
        <v>2017</v>
      </c>
      <c r="AI1719">
        <v>2017</v>
      </c>
      <c r="AJ1719" t="s">
        <v>396</v>
      </c>
      <c r="AK1719" t="s">
        <v>185</v>
      </c>
      <c r="AM1719" t="s">
        <v>3159</v>
      </c>
      <c r="AN1719" t="s">
        <v>209</v>
      </c>
      <c r="AS1719">
        <v>3.48</v>
      </c>
      <c r="AT1719" t="s">
        <v>188</v>
      </c>
      <c r="AU1719" t="s">
        <v>189</v>
      </c>
      <c r="AV1719" t="s">
        <v>190</v>
      </c>
      <c r="AW1719" t="s">
        <v>191</v>
      </c>
      <c r="BM1719" t="s">
        <v>11236</v>
      </c>
      <c r="BN1719" t="s">
        <v>193</v>
      </c>
      <c r="BP1719" t="s">
        <v>194</v>
      </c>
      <c r="BQ1719" t="s">
        <v>195</v>
      </c>
      <c r="BS1719">
        <v>14627</v>
      </c>
      <c r="BT1719" t="s">
        <v>196</v>
      </c>
      <c r="BU1719">
        <v>5855000877</v>
      </c>
      <c r="CM1719" t="s">
        <v>1114</v>
      </c>
      <c r="CP1719" t="s">
        <v>194</v>
      </c>
      <c r="CQ1719" t="s">
        <v>195</v>
      </c>
      <c r="CS1719">
        <v>14627</v>
      </c>
      <c r="CT1719" t="s">
        <v>196</v>
      </c>
      <c r="CU1719">
        <v>5855000877</v>
      </c>
    </row>
    <row r="1720" spans="1:151" x14ac:dyDescent="0.2">
      <c r="A1720">
        <v>19330</v>
      </c>
      <c r="B1720" t="s">
        <v>11237</v>
      </c>
      <c r="C1720" t="s">
        <v>11233</v>
      </c>
      <c r="E1720" t="s">
        <v>11238</v>
      </c>
      <c r="F1720" t="s">
        <v>171</v>
      </c>
      <c r="G1720" t="s">
        <v>172</v>
      </c>
      <c r="H1720" s="1">
        <v>35529</v>
      </c>
      <c r="I1720" t="s">
        <v>221</v>
      </c>
      <c r="K1720" t="s">
        <v>1939</v>
      </c>
      <c r="L1720" t="s">
        <v>1940</v>
      </c>
      <c r="M1720" t="s">
        <v>176</v>
      </c>
      <c r="N1720">
        <v>2017</v>
      </c>
      <c r="O1720" t="s">
        <v>177</v>
      </c>
      <c r="P1720" t="s">
        <v>178</v>
      </c>
      <c r="Q1720" t="s">
        <v>172</v>
      </c>
      <c r="S1720">
        <v>29421541</v>
      </c>
      <c r="T1720" t="s">
        <v>179</v>
      </c>
      <c r="U1720" t="s">
        <v>180</v>
      </c>
      <c r="V1720" s="2">
        <v>43604</v>
      </c>
      <c r="W1720" t="s">
        <v>11239</v>
      </c>
      <c r="X1720">
        <v>8613606128989</v>
      </c>
      <c r="Y1720" t="s">
        <v>186</v>
      </c>
      <c r="Z1720" t="s">
        <v>282</v>
      </c>
      <c r="AA1720">
        <v>2019</v>
      </c>
      <c r="AB1720">
        <v>2019</v>
      </c>
      <c r="AC1720" t="s">
        <v>846</v>
      </c>
      <c r="AD1720" t="s">
        <v>185</v>
      </c>
      <c r="AF1720" t="s">
        <v>186</v>
      </c>
      <c r="AG1720" t="s">
        <v>183</v>
      </c>
      <c r="AH1720">
        <v>2019</v>
      </c>
      <c r="AI1720">
        <v>2019</v>
      </c>
      <c r="AJ1720" t="s">
        <v>187</v>
      </c>
      <c r="AK1720" t="s">
        <v>185</v>
      </c>
      <c r="AS1720">
        <v>3.6</v>
      </c>
      <c r="AT1720" t="s">
        <v>188</v>
      </c>
      <c r="AU1720" t="s">
        <v>189</v>
      </c>
      <c r="AV1720" t="s">
        <v>190</v>
      </c>
      <c r="AW1720" t="s">
        <v>191</v>
      </c>
      <c r="BM1720" t="s">
        <v>11240</v>
      </c>
      <c r="BN1720" t="s">
        <v>193</v>
      </c>
      <c r="BP1720" t="s">
        <v>194</v>
      </c>
      <c r="BQ1720" t="s">
        <v>195</v>
      </c>
      <c r="BS1720">
        <v>14627</v>
      </c>
      <c r="BT1720" t="s">
        <v>196</v>
      </c>
      <c r="BU1720">
        <v>9253848455</v>
      </c>
      <c r="CM1720" t="s">
        <v>11241</v>
      </c>
      <c r="CP1720" t="s">
        <v>194</v>
      </c>
      <c r="CQ1720" t="s">
        <v>195</v>
      </c>
      <c r="CS1720">
        <v>14623</v>
      </c>
      <c r="CT1720" t="s">
        <v>196</v>
      </c>
      <c r="CU1720">
        <v>9253848455</v>
      </c>
    </row>
    <row r="1721" spans="1:151" x14ac:dyDescent="0.2">
      <c r="A1721">
        <v>35553</v>
      </c>
      <c r="B1721" t="s">
        <v>11242</v>
      </c>
      <c r="C1721" t="s">
        <v>11233</v>
      </c>
      <c r="E1721" t="s">
        <v>11243</v>
      </c>
      <c r="F1721" t="s">
        <v>171</v>
      </c>
      <c r="G1721" t="s">
        <v>172</v>
      </c>
      <c r="H1721" s="1">
        <v>36666</v>
      </c>
      <c r="I1721" t="s">
        <v>173</v>
      </c>
      <c r="K1721" t="s">
        <v>1377</v>
      </c>
      <c r="L1721" t="s">
        <v>1378</v>
      </c>
      <c r="M1721" t="s">
        <v>306</v>
      </c>
      <c r="N1721">
        <v>2020</v>
      </c>
      <c r="O1721" t="s">
        <v>1379</v>
      </c>
      <c r="P1721" t="s">
        <v>3256</v>
      </c>
      <c r="Q1721" t="s">
        <v>172</v>
      </c>
      <c r="S1721">
        <v>31316996</v>
      </c>
      <c r="T1721" t="s">
        <v>1382</v>
      </c>
      <c r="U1721" t="s">
        <v>424</v>
      </c>
      <c r="Y1721" t="str">
        <f>"01AS"</f>
        <v>01AS</v>
      </c>
      <c r="Z1721" t="s">
        <v>499</v>
      </c>
      <c r="AA1721" t="s">
        <v>228</v>
      </c>
      <c r="AB1721" t="s">
        <v>229</v>
      </c>
      <c r="AC1721" t="s">
        <v>428</v>
      </c>
      <c r="AD1721" t="s">
        <v>185</v>
      </c>
      <c r="AS1721">
        <v>3.61</v>
      </c>
      <c r="AT1721" t="s">
        <v>429</v>
      </c>
      <c r="AU1721" t="s">
        <v>235</v>
      </c>
      <c r="AV1721" t="s">
        <v>236</v>
      </c>
      <c r="AW1721" t="s">
        <v>430</v>
      </c>
      <c r="BM1721" t="s">
        <v>11244</v>
      </c>
      <c r="BN1721" t="s">
        <v>239</v>
      </c>
      <c r="BO1721" t="s">
        <v>1381</v>
      </c>
      <c r="BP1721" t="s">
        <v>241</v>
      </c>
      <c r="BQ1721" t="s">
        <v>195</v>
      </c>
      <c r="BS1721">
        <v>14627</v>
      </c>
      <c r="CD1721" t="s">
        <v>195</v>
      </c>
      <c r="CM1721" t="s">
        <v>11245</v>
      </c>
      <c r="CO1721" t="s">
        <v>1381</v>
      </c>
      <c r="CP1721" t="s">
        <v>1381</v>
      </c>
      <c r="CQ1721" t="s">
        <v>4697</v>
      </c>
      <c r="CS1721">
        <v>100195</v>
      </c>
      <c r="CT1721" t="s">
        <v>1382</v>
      </c>
      <c r="CU1721" t="s">
        <v>11246</v>
      </c>
    </row>
    <row r="1722" spans="1:151" x14ac:dyDescent="0.2">
      <c r="A1722">
        <v>12745</v>
      </c>
      <c r="B1722" t="s">
        <v>2432</v>
      </c>
      <c r="C1722" t="s">
        <v>11247</v>
      </c>
      <c r="D1722" t="s">
        <v>1792</v>
      </c>
      <c r="E1722" t="s">
        <v>11248</v>
      </c>
      <c r="F1722" t="s">
        <v>171</v>
      </c>
      <c r="G1722" t="s">
        <v>172</v>
      </c>
      <c r="H1722" s="1">
        <v>34701</v>
      </c>
      <c r="I1722" t="s">
        <v>173</v>
      </c>
      <c r="K1722" t="s">
        <v>3651</v>
      </c>
      <c r="L1722" t="s">
        <v>1409</v>
      </c>
      <c r="M1722" t="s">
        <v>176</v>
      </c>
      <c r="N1722">
        <v>2016</v>
      </c>
      <c r="O1722" t="s">
        <v>634</v>
      </c>
      <c r="P1722" t="s">
        <v>178</v>
      </c>
      <c r="Q1722" t="s">
        <v>172</v>
      </c>
      <c r="S1722">
        <v>28207696</v>
      </c>
      <c r="T1722" t="s">
        <v>196</v>
      </c>
      <c r="W1722" t="s">
        <v>11249</v>
      </c>
      <c r="X1722">
        <v>6462654069</v>
      </c>
      <c r="Y1722" t="s">
        <v>186</v>
      </c>
      <c r="Z1722" t="s">
        <v>183</v>
      </c>
      <c r="AA1722">
        <v>2017</v>
      </c>
      <c r="AB1722">
        <v>2017</v>
      </c>
      <c r="AC1722" t="s">
        <v>6505</v>
      </c>
      <c r="AD1722" t="s">
        <v>185</v>
      </c>
      <c r="AM1722" t="s">
        <v>1068</v>
      </c>
      <c r="AS1722">
        <v>3.78</v>
      </c>
      <c r="AT1722" t="s">
        <v>188</v>
      </c>
      <c r="AU1722" t="s">
        <v>189</v>
      </c>
      <c r="AV1722" t="s">
        <v>190</v>
      </c>
      <c r="AW1722" t="s">
        <v>264</v>
      </c>
      <c r="BM1722" t="s">
        <v>11250</v>
      </c>
      <c r="BN1722" t="s">
        <v>193</v>
      </c>
      <c r="BP1722" t="s">
        <v>194</v>
      </c>
      <c r="BQ1722" t="s">
        <v>195</v>
      </c>
      <c r="BS1722">
        <v>14627</v>
      </c>
      <c r="BT1722" t="s">
        <v>196</v>
      </c>
      <c r="BU1722">
        <v>2019560744</v>
      </c>
      <c r="BZ1722" t="s">
        <v>11251</v>
      </c>
      <c r="CC1722" t="s">
        <v>11252</v>
      </c>
      <c r="CD1722" t="s">
        <v>1150</v>
      </c>
      <c r="CF1722" t="str">
        <f>"07624"</f>
        <v>07624</v>
      </c>
      <c r="CG1722" t="s">
        <v>196</v>
      </c>
      <c r="CH1722">
        <v>2017682638</v>
      </c>
      <c r="CM1722" t="s">
        <v>11253</v>
      </c>
      <c r="CP1722" t="s">
        <v>194</v>
      </c>
      <c r="CQ1722" t="s">
        <v>195</v>
      </c>
      <c r="CS1722">
        <v>14627</v>
      </c>
      <c r="CT1722" t="s">
        <v>196</v>
      </c>
      <c r="CU1722">
        <v>2019560744</v>
      </c>
      <c r="EM1722" t="s">
        <v>11251</v>
      </c>
      <c r="EP1722" t="s">
        <v>11252</v>
      </c>
      <c r="EQ1722" t="s">
        <v>1150</v>
      </c>
      <c r="ES1722" t="str">
        <f>"07624"</f>
        <v>07624</v>
      </c>
      <c r="ET1722" t="s">
        <v>196</v>
      </c>
      <c r="EU1722">
        <v>2017682638</v>
      </c>
    </row>
    <row r="1723" spans="1:151" x14ac:dyDescent="0.2">
      <c r="A1723">
        <v>27856</v>
      </c>
      <c r="B1723" t="s">
        <v>2173</v>
      </c>
      <c r="C1723" t="s">
        <v>11254</v>
      </c>
      <c r="D1723" t="s">
        <v>7510</v>
      </c>
      <c r="E1723" t="s">
        <v>11255</v>
      </c>
      <c r="F1723" t="s">
        <v>171</v>
      </c>
      <c r="G1723" t="s">
        <v>172</v>
      </c>
      <c r="H1723" s="1">
        <v>36362</v>
      </c>
      <c r="I1723" t="s">
        <v>221</v>
      </c>
      <c r="K1723" t="s">
        <v>1012</v>
      </c>
      <c r="L1723" t="s">
        <v>1013</v>
      </c>
      <c r="M1723" t="s">
        <v>306</v>
      </c>
      <c r="N1723">
        <v>2019</v>
      </c>
      <c r="O1723" t="s">
        <v>534</v>
      </c>
      <c r="P1723" t="s">
        <v>178</v>
      </c>
      <c r="Q1723" t="s">
        <v>172</v>
      </c>
      <c r="S1723">
        <v>30605268</v>
      </c>
      <c r="T1723" t="s">
        <v>226</v>
      </c>
      <c r="Y1723" t="str">
        <f>"04HSEAS"</f>
        <v>04HSEAS</v>
      </c>
      <c r="Z1723" t="s">
        <v>499</v>
      </c>
      <c r="AA1723" t="s">
        <v>320</v>
      </c>
      <c r="AB1723" t="s">
        <v>321</v>
      </c>
      <c r="AC1723" t="s">
        <v>535</v>
      </c>
      <c r="AD1723" t="s">
        <v>185</v>
      </c>
      <c r="AM1723" t="s">
        <v>680</v>
      </c>
      <c r="AS1723">
        <v>4</v>
      </c>
      <c r="AT1723" t="s">
        <v>429</v>
      </c>
      <c r="AU1723" t="s">
        <v>235</v>
      </c>
      <c r="AV1723" t="s">
        <v>236</v>
      </c>
      <c r="AW1723" t="s">
        <v>264</v>
      </c>
      <c r="BM1723" t="s">
        <v>11256</v>
      </c>
      <c r="BN1723" t="s">
        <v>239</v>
      </c>
      <c r="BO1723" t="s">
        <v>11257</v>
      </c>
      <c r="BP1723" t="s">
        <v>241</v>
      </c>
      <c r="BQ1723" t="s">
        <v>195</v>
      </c>
      <c r="BS1723">
        <v>14627</v>
      </c>
      <c r="CD1723" t="s">
        <v>195</v>
      </c>
      <c r="CM1723" t="s">
        <v>11258</v>
      </c>
      <c r="CO1723" t="s">
        <v>11257</v>
      </c>
      <c r="CP1723" t="s">
        <v>11259</v>
      </c>
      <c r="CQ1723" t="s">
        <v>247</v>
      </c>
      <c r="CS1723">
        <v>10591</v>
      </c>
      <c r="CT1723" t="s">
        <v>244</v>
      </c>
      <c r="CU1723" t="s">
        <v>11260</v>
      </c>
    </row>
    <row r="1724" spans="1:151" x14ac:dyDescent="0.2">
      <c r="A1724">
        <v>24816</v>
      </c>
      <c r="B1724" t="s">
        <v>2173</v>
      </c>
      <c r="C1724" t="s">
        <v>11254</v>
      </c>
      <c r="D1724" t="s">
        <v>7510</v>
      </c>
      <c r="E1724" t="s">
        <v>11255</v>
      </c>
      <c r="F1724" t="s">
        <v>171</v>
      </c>
      <c r="G1724" t="s">
        <v>172</v>
      </c>
      <c r="H1724" s="1">
        <v>36362</v>
      </c>
      <c r="I1724" t="s">
        <v>221</v>
      </c>
      <c r="K1724" t="s">
        <v>2902</v>
      </c>
      <c r="L1724" t="s">
        <v>2903</v>
      </c>
      <c r="M1724" t="s">
        <v>224</v>
      </c>
      <c r="N1724">
        <v>2018</v>
      </c>
      <c r="O1724" t="s">
        <v>354</v>
      </c>
      <c r="P1724" t="s">
        <v>178</v>
      </c>
      <c r="Q1724" t="s">
        <v>172</v>
      </c>
      <c r="S1724">
        <v>30605268</v>
      </c>
      <c r="T1724" t="s">
        <v>226</v>
      </c>
      <c r="Y1724" t="str">
        <f>"04HSEAS"</f>
        <v>04HSEAS</v>
      </c>
      <c r="Z1724" t="s">
        <v>499</v>
      </c>
      <c r="AA1724" t="s">
        <v>320</v>
      </c>
      <c r="AB1724" t="s">
        <v>321</v>
      </c>
      <c r="AC1724" t="s">
        <v>535</v>
      </c>
      <c r="AD1724" t="s">
        <v>185</v>
      </c>
      <c r="AM1724" t="s">
        <v>680</v>
      </c>
      <c r="AS1724">
        <v>4</v>
      </c>
      <c r="AT1724" t="s">
        <v>429</v>
      </c>
      <c r="AU1724" t="s">
        <v>235</v>
      </c>
      <c r="AV1724" t="s">
        <v>236</v>
      </c>
      <c r="AW1724" t="s">
        <v>264</v>
      </c>
      <c r="BM1724" t="s">
        <v>11256</v>
      </c>
      <c r="BN1724" t="s">
        <v>239</v>
      </c>
      <c r="BO1724" t="s">
        <v>11257</v>
      </c>
      <c r="BP1724" t="s">
        <v>241</v>
      </c>
      <c r="BQ1724" t="s">
        <v>195</v>
      </c>
      <c r="BS1724">
        <v>14627</v>
      </c>
      <c r="CD1724" t="s">
        <v>195</v>
      </c>
      <c r="CM1724" t="s">
        <v>11258</v>
      </c>
      <c r="CO1724" t="s">
        <v>11257</v>
      </c>
      <c r="CP1724" t="s">
        <v>11259</v>
      </c>
      <c r="CQ1724" t="s">
        <v>247</v>
      </c>
      <c r="CS1724">
        <v>10591</v>
      </c>
      <c r="CT1724" t="s">
        <v>244</v>
      </c>
      <c r="CU1724" t="s">
        <v>11260</v>
      </c>
    </row>
    <row r="1725" spans="1:151" x14ac:dyDescent="0.2">
      <c r="A1725">
        <v>33561</v>
      </c>
      <c r="B1725" t="s">
        <v>11261</v>
      </c>
      <c r="C1725" t="s">
        <v>11262</v>
      </c>
      <c r="D1725" t="s">
        <v>4013</v>
      </c>
      <c r="E1725" t="s">
        <v>11263</v>
      </c>
      <c r="F1725" t="s">
        <v>171</v>
      </c>
      <c r="G1725" t="str">
        <f>"0"</f>
        <v>0</v>
      </c>
      <c r="K1725" t="s">
        <v>453</v>
      </c>
      <c r="L1725" t="s">
        <v>454</v>
      </c>
      <c r="M1725" t="s">
        <v>205</v>
      </c>
      <c r="N1725">
        <v>2020</v>
      </c>
      <c r="O1725" t="s">
        <v>455</v>
      </c>
      <c r="P1725" t="s">
        <v>178</v>
      </c>
      <c r="Q1725" t="s">
        <v>172</v>
      </c>
      <c r="S1725">
        <v>30619418</v>
      </c>
      <c r="T1725" t="s">
        <v>226</v>
      </c>
      <c r="Y1725" t="str">
        <f>"01AS"</f>
        <v>01AS</v>
      </c>
      <c r="Z1725" t="s">
        <v>499</v>
      </c>
      <c r="AA1725" t="s">
        <v>320</v>
      </c>
      <c r="AB1725" t="s">
        <v>321</v>
      </c>
      <c r="AC1725" t="s">
        <v>428</v>
      </c>
      <c r="AD1725" t="s">
        <v>185</v>
      </c>
      <c r="AS1725">
        <v>3.1</v>
      </c>
      <c r="AT1725" t="s">
        <v>1261</v>
      </c>
      <c r="AU1725" t="s">
        <v>235</v>
      </c>
      <c r="AV1725" t="s">
        <v>236</v>
      </c>
      <c r="AW1725" t="s">
        <v>264</v>
      </c>
      <c r="BM1725" t="s">
        <v>11264</v>
      </c>
      <c r="BN1725" t="s">
        <v>239</v>
      </c>
      <c r="BO1725" t="s">
        <v>11265</v>
      </c>
      <c r="BP1725" t="s">
        <v>241</v>
      </c>
      <c r="BQ1725" t="s">
        <v>195</v>
      </c>
      <c r="BS1725">
        <v>14627</v>
      </c>
      <c r="CD1725" t="s">
        <v>195</v>
      </c>
      <c r="CM1725" t="s">
        <v>11266</v>
      </c>
      <c r="CO1725" t="s">
        <v>11265</v>
      </c>
      <c r="CP1725" t="s">
        <v>11267</v>
      </c>
      <c r="CQ1725" t="s">
        <v>571</v>
      </c>
      <c r="CS1725">
        <v>19335</v>
      </c>
      <c r="CT1725" t="s">
        <v>244</v>
      </c>
      <c r="CU1725" t="s">
        <v>11268</v>
      </c>
    </row>
    <row r="1726" spans="1:151" x14ac:dyDescent="0.2">
      <c r="A1726">
        <v>25337</v>
      </c>
      <c r="B1726" t="s">
        <v>11269</v>
      </c>
      <c r="C1726" t="s">
        <v>11270</v>
      </c>
      <c r="D1726" t="s">
        <v>11271</v>
      </c>
      <c r="E1726" t="s">
        <v>11272</v>
      </c>
      <c r="F1726" t="s">
        <v>171</v>
      </c>
      <c r="G1726" t="s">
        <v>172</v>
      </c>
      <c r="H1726" s="1">
        <v>36067</v>
      </c>
      <c r="I1726" t="s">
        <v>221</v>
      </c>
      <c r="K1726" t="s">
        <v>439</v>
      </c>
      <c r="L1726" t="s">
        <v>175</v>
      </c>
      <c r="M1726" t="s">
        <v>224</v>
      </c>
      <c r="N1726">
        <v>2018</v>
      </c>
      <c r="O1726" t="s">
        <v>354</v>
      </c>
      <c r="P1726" t="s">
        <v>363</v>
      </c>
      <c r="Q1726" t="s">
        <v>172</v>
      </c>
      <c r="S1726">
        <v>30124301</v>
      </c>
      <c r="T1726" t="s">
        <v>196</v>
      </c>
      <c r="W1726" t="s">
        <v>11273</v>
      </c>
      <c r="X1726">
        <v>5598017793</v>
      </c>
      <c r="Y1726" t="s">
        <v>186</v>
      </c>
      <c r="Z1726" t="s">
        <v>183</v>
      </c>
      <c r="AA1726">
        <v>2020</v>
      </c>
      <c r="AB1726">
        <v>2020</v>
      </c>
      <c r="AC1726" t="s">
        <v>457</v>
      </c>
      <c r="AD1726" t="s">
        <v>172</v>
      </c>
      <c r="AS1726">
        <v>3.3</v>
      </c>
      <c r="AT1726" t="s">
        <v>188</v>
      </c>
      <c r="AU1726" t="s">
        <v>189</v>
      </c>
      <c r="AV1726" t="s">
        <v>11274</v>
      </c>
      <c r="AW1726" t="s">
        <v>237</v>
      </c>
      <c r="BM1726" t="s">
        <v>11275</v>
      </c>
      <c r="BN1726" t="s">
        <v>193</v>
      </c>
      <c r="BP1726" t="s">
        <v>194</v>
      </c>
      <c r="BQ1726" t="s">
        <v>195</v>
      </c>
      <c r="BS1726">
        <v>14627</v>
      </c>
      <c r="BT1726" t="s">
        <v>196</v>
      </c>
      <c r="BU1726">
        <v>5598017793</v>
      </c>
      <c r="BZ1726" t="s">
        <v>11276</v>
      </c>
      <c r="CC1726" t="s">
        <v>11277</v>
      </c>
      <c r="CD1726" t="s">
        <v>461</v>
      </c>
      <c r="CF1726">
        <v>93619</v>
      </c>
      <c r="CG1726" t="s">
        <v>196</v>
      </c>
      <c r="CH1726">
        <v>5598017793</v>
      </c>
      <c r="CM1726" t="s">
        <v>11278</v>
      </c>
      <c r="CN1726" t="s">
        <v>193</v>
      </c>
      <c r="CP1726" t="s">
        <v>194</v>
      </c>
      <c r="CQ1726" t="s">
        <v>195</v>
      </c>
      <c r="CS1726">
        <v>14627</v>
      </c>
      <c r="CT1726" t="s">
        <v>196</v>
      </c>
      <c r="CU1726">
        <v>5598017793</v>
      </c>
      <c r="ED1726" t="s">
        <v>461</v>
      </c>
      <c r="EG1726" t="s">
        <v>196</v>
      </c>
      <c r="EH1726">
        <v>5598017793</v>
      </c>
      <c r="EM1726" t="s">
        <v>11276</v>
      </c>
      <c r="EP1726" t="s">
        <v>11277</v>
      </c>
      <c r="EQ1726" t="s">
        <v>461</v>
      </c>
      <c r="ES1726">
        <v>93619</v>
      </c>
      <c r="ET1726" t="s">
        <v>196</v>
      </c>
      <c r="EU1726">
        <v>5598017793</v>
      </c>
    </row>
    <row r="1727" spans="1:151" x14ac:dyDescent="0.2">
      <c r="A1727">
        <v>22125</v>
      </c>
      <c r="B1727" t="s">
        <v>11269</v>
      </c>
      <c r="C1727" t="s">
        <v>11270</v>
      </c>
      <c r="D1727" t="s">
        <v>11271</v>
      </c>
      <c r="E1727" t="s">
        <v>11272</v>
      </c>
      <c r="F1727" t="s">
        <v>171</v>
      </c>
      <c r="G1727" t="s">
        <v>172</v>
      </c>
      <c r="H1727" s="1">
        <v>36067</v>
      </c>
      <c r="I1727" t="s">
        <v>221</v>
      </c>
      <c r="K1727" t="s">
        <v>11279</v>
      </c>
      <c r="L1727" t="s">
        <v>11280</v>
      </c>
      <c r="M1727" t="s">
        <v>224</v>
      </c>
      <c r="N1727">
        <v>2017</v>
      </c>
      <c r="O1727" t="s">
        <v>441</v>
      </c>
      <c r="P1727" t="s">
        <v>178</v>
      </c>
      <c r="Q1727" t="s">
        <v>172</v>
      </c>
      <c r="S1727">
        <v>30124301</v>
      </c>
      <c r="T1727" t="s">
        <v>196</v>
      </c>
      <c r="W1727" t="s">
        <v>11273</v>
      </c>
      <c r="X1727">
        <v>5598017793</v>
      </c>
      <c r="Y1727" t="s">
        <v>186</v>
      </c>
      <c r="Z1727" t="s">
        <v>183</v>
      </c>
      <c r="AA1727">
        <v>2020</v>
      </c>
      <c r="AB1727">
        <v>2020</v>
      </c>
      <c r="AC1727" t="s">
        <v>457</v>
      </c>
      <c r="AD1727" t="s">
        <v>172</v>
      </c>
      <c r="AS1727">
        <v>3.3</v>
      </c>
      <c r="AT1727" t="s">
        <v>188</v>
      </c>
      <c r="AU1727" t="s">
        <v>189</v>
      </c>
      <c r="AV1727" t="s">
        <v>11274</v>
      </c>
      <c r="AW1727" t="s">
        <v>237</v>
      </c>
      <c r="BM1727" t="s">
        <v>11275</v>
      </c>
      <c r="BN1727" t="s">
        <v>193</v>
      </c>
      <c r="BP1727" t="s">
        <v>194</v>
      </c>
      <c r="BQ1727" t="s">
        <v>195</v>
      </c>
      <c r="BS1727">
        <v>14627</v>
      </c>
      <c r="BT1727" t="s">
        <v>196</v>
      </c>
      <c r="BU1727">
        <v>5598017793</v>
      </c>
      <c r="BZ1727" t="s">
        <v>11276</v>
      </c>
      <c r="CC1727" t="s">
        <v>11277</v>
      </c>
      <c r="CD1727" t="s">
        <v>461</v>
      </c>
      <c r="CF1727">
        <v>93619</v>
      </c>
      <c r="CG1727" t="s">
        <v>196</v>
      </c>
      <c r="CH1727">
        <v>5598017793</v>
      </c>
      <c r="CM1727" t="s">
        <v>11278</v>
      </c>
      <c r="CN1727" t="s">
        <v>193</v>
      </c>
      <c r="CP1727" t="s">
        <v>194</v>
      </c>
      <c r="CQ1727" t="s">
        <v>195</v>
      </c>
      <c r="CS1727">
        <v>14627</v>
      </c>
      <c r="CT1727" t="s">
        <v>196</v>
      </c>
      <c r="CU1727">
        <v>5598017793</v>
      </c>
      <c r="ED1727" t="s">
        <v>461</v>
      </c>
      <c r="EG1727" t="s">
        <v>196</v>
      </c>
      <c r="EH1727">
        <v>5598017793</v>
      </c>
      <c r="EM1727" t="s">
        <v>11276</v>
      </c>
      <c r="EP1727" t="s">
        <v>11277</v>
      </c>
      <c r="EQ1727" t="s">
        <v>461</v>
      </c>
      <c r="ES1727">
        <v>93619</v>
      </c>
      <c r="ET1727" t="s">
        <v>196</v>
      </c>
      <c r="EU1727">
        <v>5598017793</v>
      </c>
    </row>
    <row r="1728" spans="1:151" x14ac:dyDescent="0.2">
      <c r="A1728">
        <v>28042</v>
      </c>
      <c r="B1728" t="s">
        <v>11281</v>
      </c>
      <c r="C1728" t="s">
        <v>11282</v>
      </c>
      <c r="E1728" t="s">
        <v>11283</v>
      </c>
      <c r="F1728" t="s">
        <v>171</v>
      </c>
      <c r="K1728" t="s">
        <v>1372</v>
      </c>
      <c r="L1728" t="s">
        <v>1373</v>
      </c>
      <c r="M1728" t="s">
        <v>176</v>
      </c>
      <c r="N1728">
        <v>2019</v>
      </c>
      <c r="O1728" t="s">
        <v>482</v>
      </c>
      <c r="P1728" t="s">
        <v>178</v>
      </c>
      <c r="Q1728" t="s">
        <v>172</v>
      </c>
    </row>
    <row r="1729" spans="1:151" x14ac:dyDescent="0.2">
      <c r="A1729">
        <v>27480</v>
      </c>
      <c r="B1729" t="s">
        <v>11284</v>
      </c>
      <c r="C1729" t="s">
        <v>11285</v>
      </c>
      <c r="D1729" t="s">
        <v>1387</v>
      </c>
      <c r="E1729" t="s">
        <v>11286</v>
      </c>
      <c r="F1729" t="s">
        <v>171</v>
      </c>
      <c r="G1729" t="s">
        <v>172</v>
      </c>
      <c r="H1729" s="1">
        <v>35911</v>
      </c>
      <c r="I1729" t="s">
        <v>221</v>
      </c>
      <c r="K1729" t="s">
        <v>11287</v>
      </c>
      <c r="L1729" t="s">
        <v>854</v>
      </c>
      <c r="M1729" t="s">
        <v>306</v>
      </c>
      <c r="N1729">
        <v>2019</v>
      </c>
      <c r="O1729" t="s">
        <v>534</v>
      </c>
      <c r="P1729" t="s">
        <v>178</v>
      </c>
      <c r="Q1729" t="s">
        <v>172</v>
      </c>
      <c r="S1729">
        <v>29852826</v>
      </c>
      <c r="T1729" t="s">
        <v>226</v>
      </c>
      <c r="Y1729" t="str">
        <f>"01AS"</f>
        <v>01AS</v>
      </c>
      <c r="Z1729" t="s">
        <v>499</v>
      </c>
      <c r="AA1729" t="s">
        <v>320</v>
      </c>
      <c r="AB1729" t="s">
        <v>321</v>
      </c>
      <c r="AC1729" t="s">
        <v>4871</v>
      </c>
      <c r="AD1729" t="s">
        <v>185</v>
      </c>
      <c r="AS1729">
        <v>3.63</v>
      </c>
      <c r="AU1729" t="s">
        <v>235</v>
      </c>
      <c r="AV1729" t="s">
        <v>236</v>
      </c>
      <c r="AW1729" t="s">
        <v>210</v>
      </c>
      <c r="BM1729" t="s">
        <v>11288</v>
      </c>
      <c r="BN1729" t="s">
        <v>239</v>
      </c>
      <c r="BO1729" t="s">
        <v>11289</v>
      </c>
      <c r="BP1729" t="s">
        <v>241</v>
      </c>
      <c r="BQ1729" t="s">
        <v>195</v>
      </c>
      <c r="BS1729">
        <v>14627</v>
      </c>
      <c r="CD1729" t="s">
        <v>195</v>
      </c>
      <c r="CM1729" t="s">
        <v>11290</v>
      </c>
      <c r="CO1729" t="s">
        <v>11289</v>
      </c>
      <c r="CP1729" t="s">
        <v>5700</v>
      </c>
      <c r="CQ1729" t="s">
        <v>8598</v>
      </c>
      <c r="CS1729">
        <v>85745</v>
      </c>
      <c r="CT1729" t="s">
        <v>244</v>
      </c>
      <c r="CU1729" t="s">
        <v>11291</v>
      </c>
    </row>
    <row r="1730" spans="1:151" x14ac:dyDescent="0.2">
      <c r="A1730">
        <v>38786</v>
      </c>
      <c r="B1730" t="s">
        <v>11292</v>
      </c>
      <c r="C1730" t="s">
        <v>11293</v>
      </c>
      <c r="E1730" t="s">
        <v>11294</v>
      </c>
      <c r="F1730" t="s">
        <v>171</v>
      </c>
      <c r="G1730" t="str">
        <f>"0"</f>
        <v>0</v>
      </c>
      <c r="H1730" s="1">
        <v>37763</v>
      </c>
      <c r="I1730" t="s">
        <v>1571</v>
      </c>
      <c r="K1730" t="s">
        <v>919</v>
      </c>
      <c r="L1730" t="s">
        <v>920</v>
      </c>
      <c r="M1730" t="s">
        <v>205</v>
      </c>
      <c r="N1730">
        <v>2023</v>
      </c>
      <c r="O1730" t="s">
        <v>921</v>
      </c>
      <c r="P1730" t="s">
        <v>178</v>
      </c>
      <c r="Q1730" t="s">
        <v>172</v>
      </c>
      <c r="S1730">
        <v>31927628</v>
      </c>
      <c r="T1730" t="s">
        <v>226</v>
      </c>
      <c r="Y1730" t="str">
        <f>"01AS"</f>
        <v>01AS</v>
      </c>
      <c r="Z1730" t="s">
        <v>227</v>
      </c>
      <c r="AA1730" t="s">
        <v>228</v>
      </c>
      <c r="AB1730" t="s">
        <v>229</v>
      </c>
      <c r="AC1730" t="s">
        <v>1203</v>
      </c>
      <c r="AD1730" t="s">
        <v>185</v>
      </c>
      <c r="AM1730" t="s">
        <v>2140</v>
      </c>
      <c r="AS1730">
        <v>3.76</v>
      </c>
      <c r="AU1730" t="s">
        <v>472</v>
      </c>
      <c r="AV1730" t="s">
        <v>473</v>
      </c>
      <c r="AW1730" t="s">
        <v>237</v>
      </c>
      <c r="BM1730" t="s">
        <v>11295</v>
      </c>
      <c r="BN1730" t="s">
        <v>239</v>
      </c>
      <c r="BO1730" t="s">
        <v>2114</v>
      </c>
      <c r="BP1730" t="s">
        <v>241</v>
      </c>
      <c r="BQ1730" t="s">
        <v>195</v>
      </c>
      <c r="BS1730">
        <v>14627</v>
      </c>
      <c r="BZ1730" t="s">
        <v>266</v>
      </c>
      <c r="CB1730" t="s">
        <v>267</v>
      </c>
      <c r="CD1730" t="s">
        <v>195</v>
      </c>
      <c r="CF1730">
        <v>14627</v>
      </c>
      <c r="CG1730" t="s">
        <v>244</v>
      </c>
      <c r="CM1730" t="s">
        <v>11296</v>
      </c>
      <c r="CO1730" t="s">
        <v>2114</v>
      </c>
      <c r="CP1730" t="s">
        <v>241</v>
      </c>
      <c r="CQ1730" t="s">
        <v>247</v>
      </c>
      <c r="CS1730">
        <v>14623</v>
      </c>
      <c r="CT1730" t="s">
        <v>244</v>
      </c>
      <c r="CU1730" t="s">
        <v>11297</v>
      </c>
    </row>
    <row r="1731" spans="1:151" x14ac:dyDescent="0.2">
      <c r="A1731">
        <v>21021</v>
      </c>
      <c r="B1731" t="s">
        <v>11298</v>
      </c>
      <c r="C1731" t="s">
        <v>11299</v>
      </c>
      <c r="D1731" t="s">
        <v>1285</v>
      </c>
      <c r="E1731" t="s">
        <v>11300</v>
      </c>
      <c r="F1731" t="s">
        <v>171</v>
      </c>
      <c r="G1731" t="s">
        <v>172</v>
      </c>
      <c r="H1731" s="1">
        <v>35367</v>
      </c>
      <c r="I1731" t="s">
        <v>173</v>
      </c>
      <c r="K1731" t="s">
        <v>867</v>
      </c>
      <c r="M1731" t="s">
        <v>224</v>
      </c>
      <c r="N1731">
        <v>2017</v>
      </c>
      <c r="O1731" t="s">
        <v>441</v>
      </c>
      <c r="P1731" t="s">
        <v>363</v>
      </c>
      <c r="Q1731" t="s">
        <v>172</v>
      </c>
      <c r="S1731">
        <v>29928545</v>
      </c>
      <c r="T1731" t="s">
        <v>4567</v>
      </c>
      <c r="U1731" t="s">
        <v>180</v>
      </c>
      <c r="V1731" s="2">
        <v>43968</v>
      </c>
      <c r="W1731" t="s">
        <v>11301</v>
      </c>
      <c r="X1731">
        <v>5218182540442</v>
      </c>
      <c r="Y1731" t="s">
        <v>186</v>
      </c>
      <c r="Z1731" t="s">
        <v>282</v>
      </c>
      <c r="AA1731">
        <v>2020</v>
      </c>
      <c r="AB1731">
        <v>2020</v>
      </c>
      <c r="AC1731" t="s">
        <v>382</v>
      </c>
      <c r="AD1731" t="s">
        <v>185</v>
      </c>
      <c r="AE1731" t="s">
        <v>696</v>
      </c>
      <c r="AS1731">
        <v>3.49</v>
      </c>
      <c r="AT1731" t="s">
        <v>188</v>
      </c>
      <c r="AU1731" t="s">
        <v>647</v>
      </c>
      <c r="AV1731" t="s">
        <v>190</v>
      </c>
      <c r="AW1731" t="s">
        <v>191</v>
      </c>
      <c r="BM1731" t="s">
        <v>193</v>
      </c>
      <c r="BN1731" t="s">
        <v>11302</v>
      </c>
      <c r="BP1731" t="s">
        <v>194</v>
      </c>
      <c r="BQ1731" t="s">
        <v>195</v>
      </c>
      <c r="BS1731">
        <v>14627</v>
      </c>
      <c r="BT1731" t="s">
        <v>196</v>
      </c>
      <c r="BU1731">
        <v>8182540442</v>
      </c>
      <c r="CM1731" t="s">
        <v>11303</v>
      </c>
      <c r="CP1731" t="s">
        <v>194</v>
      </c>
      <c r="CQ1731" t="s">
        <v>195</v>
      </c>
      <c r="CS1731">
        <v>14627</v>
      </c>
      <c r="CT1731" t="s">
        <v>196</v>
      </c>
      <c r="CU1731">
        <v>8183622556</v>
      </c>
      <c r="DM1731" t="s">
        <v>11304</v>
      </c>
      <c r="DN1731" t="s">
        <v>11305</v>
      </c>
      <c r="DP1731" t="s">
        <v>11306</v>
      </c>
      <c r="DQ1731" t="s">
        <v>11307</v>
      </c>
      <c r="DS1731">
        <v>64900</v>
      </c>
      <c r="DT1731" t="s">
        <v>469</v>
      </c>
      <c r="DU1731" t="s">
        <v>11308</v>
      </c>
      <c r="DX1731" t="s">
        <v>11309</v>
      </c>
      <c r="DY1731" t="s">
        <v>406</v>
      </c>
    </row>
    <row r="1732" spans="1:151" x14ac:dyDescent="0.2">
      <c r="A1732">
        <v>26977</v>
      </c>
      <c r="B1732" t="s">
        <v>5298</v>
      </c>
      <c r="C1732" t="s">
        <v>11310</v>
      </c>
      <c r="E1732" t="s">
        <v>11311</v>
      </c>
      <c r="F1732" t="s">
        <v>11312</v>
      </c>
      <c r="G1732" t="s">
        <v>172</v>
      </c>
      <c r="H1732" s="1">
        <v>35658</v>
      </c>
      <c r="I1732" t="s">
        <v>221</v>
      </c>
      <c r="K1732" t="s">
        <v>1078</v>
      </c>
      <c r="M1732" t="s">
        <v>224</v>
      </c>
      <c r="N1732">
        <v>2018</v>
      </c>
      <c r="O1732" t="s">
        <v>354</v>
      </c>
      <c r="P1732" t="s">
        <v>178</v>
      </c>
      <c r="Q1732" t="s">
        <v>172</v>
      </c>
      <c r="S1732">
        <v>29209774</v>
      </c>
      <c r="T1732" t="s">
        <v>179</v>
      </c>
      <c r="U1732" t="s">
        <v>180</v>
      </c>
      <c r="V1732" s="2">
        <v>43604</v>
      </c>
      <c r="W1732" t="s">
        <v>11313</v>
      </c>
      <c r="X1732" t="s">
        <v>11314</v>
      </c>
      <c r="Y1732" t="s">
        <v>182</v>
      </c>
      <c r="Z1732" t="s">
        <v>183</v>
      </c>
      <c r="AA1732">
        <v>2019</v>
      </c>
      <c r="AB1732">
        <v>2019</v>
      </c>
      <c r="AC1732" t="s">
        <v>752</v>
      </c>
      <c r="AD1732" t="s">
        <v>185</v>
      </c>
      <c r="AS1732">
        <v>3.95</v>
      </c>
      <c r="AT1732" t="s">
        <v>188</v>
      </c>
      <c r="AU1732" t="s">
        <v>189</v>
      </c>
      <c r="AV1732" t="s">
        <v>190</v>
      </c>
      <c r="AW1732" t="s">
        <v>191</v>
      </c>
      <c r="BM1732" t="s">
        <v>11315</v>
      </c>
      <c r="BN1732" t="s">
        <v>193</v>
      </c>
      <c r="BP1732" t="s">
        <v>194</v>
      </c>
      <c r="BQ1732" t="s">
        <v>195</v>
      </c>
      <c r="BS1732">
        <v>14627</v>
      </c>
      <c r="BT1732" t="s">
        <v>196</v>
      </c>
      <c r="BU1732">
        <v>7746660099</v>
      </c>
      <c r="CM1732" t="s">
        <v>11315</v>
      </c>
      <c r="CN1732" t="s">
        <v>11316</v>
      </c>
      <c r="CP1732" t="s">
        <v>194</v>
      </c>
      <c r="CQ1732" t="s">
        <v>195</v>
      </c>
      <c r="CS1732">
        <v>14627</v>
      </c>
      <c r="CT1732" t="s">
        <v>196</v>
      </c>
      <c r="CU1732">
        <v>7746660099</v>
      </c>
    </row>
    <row r="1733" spans="1:151" x14ac:dyDescent="0.2">
      <c r="A1733">
        <v>34323</v>
      </c>
      <c r="B1733" t="s">
        <v>11317</v>
      </c>
      <c r="C1733" t="s">
        <v>11310</v>
      </c>
      <c r="E1733" t="s">
        <v>11318</v>
      </c>
      <c r="F1733" t="s">
        <v>171</v>
      </c>
      <c r="G1733" t="s">
        <v>172</v>
      </c>
      <c r="H1733" s="1">
        <v>36247</v>
      </c>
      <c r="I1733" t="s">
        <v>173</v>
      </c>
      <c r="K1733" t="s">
        <v>1377</v>
      </c>
      <c r="L1733" t="s">
        <v>1378</v>
      </c>
      <c r="M1733" t="s">
        <v>306</v>
      </c>
      <c r="N1733">
        <v>2020</v>
      </c>
      <c r="O1733" t="s">
        <v>1379</v>
      </c>
      <c r="P1733" t="s">
        <v>509</v>
      </c>
      <c r="Q1733" t="s">
        <v>172</v>
      </c>
      <c r="S1733">
        <v>30615762</v>
      </c>
      <c r="T1733" t="s">
        <v>1382</v>
      </c>
      <c r="U1733" t="s">
        <v>424</v>
      </c>
      <c r="Y1733" t="str">
        <f>"04HSEAS"</f>
        <v>04HSEAS</v>
      </c>
      <c r="Z1733" t="s">
        <v>499</v>
      </c>
      <c r="AA1733" t="s">
        <v>320</v>
      </c>
      <c r="AB1733" t="s">
        <v>321</v>
      </c>
      <c r="AC1733" t="s">
        <v>3358</v>
      </c>
      <c r="AD1733" t="s">
        <v>185</v>
      </c>
      <c r="AS1733">
        <v>2.87</v>
      </c>
      <c r="AT1733" t="s">
        <v>429</v>
      </c>
      <c r="AU1733" t="s">
        <v>3009</v>
      </c>
      <c r="AV1733" t="s">
        <v>236</v>
      </c>
      <c r="AW1733" t="s">
        <v>430</v>
      </c>
      <c r="BC1733" t="s">
        <v>474</v>
      </c>
      <c r="BM1733" t="s">
        <v>11319</v>
      </c>
      <c r="BN1733" t="s">
        <v>239</v>
      </c>
      <c r="BO1733" t="s">
        <v>11320</v>
      </c>
      <c r="BP1733" t="s">
        <v>241</v>
      </c>
      <c r="BQ1733" t="s">
        <v>195</v>
      </c>
      <c r="BS1733">
        <v>14627</v>
      </c>
      <c r="CA1733" t="s">
        <v>11321</v>
      </c>
      <c r="CD1733" t="s">
        <v>195</v>
      </c>
      <c r="CM1733" t="s">
        <v>11322</v>
      </c>
      <c r="CN1733" t="s">
        <v>11321</v>
      </c>
      <c r="CO1733" t="s">
        <v>11320</v>
      </c>
      <c r="CP1733" t="s">
        <v>11320</v>
      </c>
      <c r="CQ1733" t="s">
        <v>1375</v>
      </c>
      <c r="CS1733">
        <v>230031</v>
      </c>
      <c r="CT1733" t="s">
        <v>1382</v>
      </c>
      <c r="CU1733" t="s">
        <v>11323</v>
      </c>
    </row>
    <row r="1734" spans="1:151" x14ac:dyDescent="0.2">
      <c r="A1734">
        <v>12877</v>
      </c>
      <c r="B1734" t="s">
        <v>2453</v>
      </c>
      <c r="C1734" t="s">
        <v>11324</v>
      </c>
      <c r="D1734" t="s">
        <v>4365</v>
      </c>
      <c r="E1734" t="s">
        <v>11325</v>
      </c>
      <c r="F1734" t="s">
        <v>171</v>
      </c>
      <c r="G1734" t="s">
        <v>172</v>
      </c>
      <c r="H1734" s="1">
        <v>34864</v>
      </c>
      <c r="I1734" t="s">
        <v>221</v>
      </c>
      <c r="K1734" t="s">
        <v>3331</v>
      </c>
      <c r="L1734" t="s">
        <v>3332</v>
      </c>
      <c r="M1734" t="s">
        <v>306</v>
      </c>
      <c r="N1734">
        <v>2015</v>
      </c>
      <c r="O1734" t="s">
        <v>517</v>
      </c>
      <c r="P1734" t="s">
        <v>178</v>
      </c>
      <c r="Q1734" t="s">
        <v>172</v>
      </c>
      <c r="S1734">
        <v>28177739</v>
      </c>
      <c r="T1734" t="s">
        <v>196</v>
      </c>
      <c r="W1734" t="s">
        <v>11326</v>
      </c>
      <c r="X1734">
        <v>3158680243</v>
      </c>
      <c r="Y1734" t="s">
        <v>186</v>
      </c>
      <c r="Z1734" t="s">
        <v>282</v>
      </c>
      <c r="AA1734">
        <v>2017</v>
      </c>
      <c r="AB1734">
        <v>2017</v>
      </c>
      <c r="AC1734" t="s">
        <v>1280</v>
      </c>
      <c r="AD1734" t="s">
        <v>185</v>
      </c>
      <c r="AS1734">
        <v>3.18</v>
      </c>
      <c r="AT1734" t="s">
        <v>188</v>
      </c>
      <c r="AU1734" t="s">
        <v>189</v>
      </c>
      <c r="AV1734" t="s">
        <v>190</v>
      </c>
      <c r="AW1734" t="s">
        <v>264</v>
      </c>
      <c r="BM1734" t="s">
        <v>11327</v>
      </c>
      <c r="BN1734" t="s">
        <v>193</v>
      </c>
      <c r="BP1734" t="s">
        <v>194</v>
      </c>
      <c r="BQ1734" t="s">
        <v>195</v>
      </c>
      <c r="BS1734">
        <v>14627</v>
      </c>
      <c r="BT1734" t="s">
        <v>196</v>
      </c>
      <c r="BU1734">
        <v>3159853928</v>
      </c>
      <c r="BZ1734" t="s">
        <v>11328</v>
      </c>
      <c r="CC1734" t="s">
        <v>11329</v>
      </c>
      <c r="CD1734" t="s">
        <v>195</v>
      </c>
      <c r="CF1734">
        <v>13365</v>
      </c>
      <c r="CG1734" t="s">
        <v>196</v>
      </c>
      <c r="CH1734">
        <v>3158681680</v>
      </c>
      <c r="CM1734" t="s">
        <v>11330</v>
      </c>
      <c r="CN1734" t="s">
        <v>215</v>
      </c>
      <c r="CP1734" t="s">
        <v>194</v>
      </c>
      <c r="CQ1734" t="s">
        <v>195</v>
      </c>
      <c r="CS1734">
        <v>14627</v>
      </c>
      <c r="CT1734" t="s">
        <v>196</v>
      </c>
      <c r="CU1734">
        <v>3159853928</v>
      </c>
      <c r="DZ1734" t="s">
        <v>11331</v>
      </c>
      <c r="EC1734" t="s">
        <v>11329</v>
      </c>
      <c r="ED1734" t="s">
        <v>195</v>
      </c>
      <c r="EF1734">
        <v>13365</v>
      </c>
      <c r="EG1734" t="s">
        <v>196</v>
      </c>
      <c r="EH1734">
        <v>3158681680</v>
      </c>
      <c r="EM1734" t="s">
        <v>11328</v>
      </c>
      <c r="EP1734" t="s">
        <v>11329</v>
      </c>
      <c r="EQ1734" t="s">
        <v>195</v>
      </c>
      <c r="ES1734">
        <v>13365</v>
      </c>
      <c r="ET1734" t="s">
        <v>196</v>
      </c>
      <c r="EU1734">
        <v>3158681680</v>
      </c>
    </row>
    <row r="1735" spans="1:151" x14ac:dyDescent="0.2">
      <c r="A1735">
        <v>26458</v>
      </c>
      <c r="B1735" t="s">
        <v>4644</v>
      </c>
      <c r="C1735" t="s">
        <v>11332</v>
      </c>
      <c r="D1735" t="s">
        <v>1436</v>
      </c>
      <c r="E1735" t="s">
        <v>11333</v>
      </c>
      <c r="F1735" t="s">
        <v>171</v>
      </c>
      <c r="G1735" t="s">
        <v>172</v>
      </c>
      <c r="H1735" s="1">
        <v>35800</v>
      </c>
      <c r="I1735" t="s">
        <v>221</v>
      </c>
      <c r="K1735" t="s">
        <v>1642</v>
      </c>
      <c r="L1735" t="s">
        <v>11334</v>
      </c>
      <c r="M1735" t="s">
        <v>176</v>
      </c>
      <c r="N1735">
        <v>2019</v>
      </c>
      <c r="O1735" t="s">
        <v>482</v>
      </c>
      <c r="P1735" t="s">
        <v>178</v>
      </c>
      <c r="Q1735" t="s">
        <v>172</v>
      </c>
      <c r="S1735">
        <v>29840694</v>
      </c>
      <c r="T1735" t="s">
        <v>196</v>
      </c>
      <c r="W1735" t="s">
        <v>11335</v>
      </c>
      <c r="X1735">
        <v>5187962018</v>
      </c>
      <c r="Y1735" t="s">
        <v>186</v>
      </c>
      <c r="Z1735" t="s">
        <v>183</v>
      </c>
      <c r="AA1735">
        <v>2020</v>
      </c>
      <c r="AB1735">
        <v>2020</v>
      </c>
      <c r="AC1735" t="s">
        <v>1092</v>
      </c>
      <c r="AD1735" t="s">
        <v>172</v>
      </c>
      <c r="AS1735">
        <v>4</v>
      </c>
      <c r="AT1735" t="s">
        <v>188</v>
      </c>
      <c r="AU1735" t="s">
        <v>189</v>
      </c>
      <c r="AV1735" t="s">
        <v>190</v>
      </c>
      <c r="AW1735" t="s">
        <v>264</v>
      </c>
      <c r="BM1735" t="s">
        <v>11336</v>
      </c>
      <c r="BN1735" t="s">
        <v>193</v>
      </c>
      <c r="BP1735" t="s">
        <v>194</v>
      </c>
      <c r="BQ1735" t="s">
        <v>195</v>
      </c>
      <c r="BS1735">
        <v>14627</v>
      </c>
      <c r="BT1735" t="s">
        <v>196</v>
      </c>
      <c r="BU1735">
        <v>5187919032</v>
      </c>
      <c r="BZ1735" t="s">
        <v>11337</v>
      </c>
      <c r="CC1735" t="s">
        <v>2575</v>
      </c>
      <c r="CD1735" t="s">
        <v>195</v>
      </c>
      <c r="CF1735">
        <v>12804</v>
      </c>
      <c r="CG1735" t="s">
        <v>196</v>
      </c>
      <c r="CH1735">
        <v>5187962018</v>
      </c>
      <c r="CM1735" t="s">
        <v>11338</v>
      </c>
      <c r="CP1735" t="s">
        <v>194</v>
      </c>
      <c r="CQ1735" t="s">
        <v>195</v>
      </c>
      <c r="CS1735">
        <v>146275341</v>
      </c>
      <c r="CT1735" t="s">
        <v>196</v>
      </c>
      <c r="CU1735">
        <v>5187919032</v>
      </c>
      <c r="DZ1735" t="s">
        <v>11339</v>
      </c>
      <c r="EA1735" t="s">
        <v>11340</v>
      </c>
      <c r="EC1735" t="s">
        <v>2575</v>
      </c>
      <c r="ED1735" t="s">
        <v>195</v>
      </c>
      <c r="EF1735">
        <v>12804</v>
      </c>
      <c r="EG1735" t="s">
        <v>196</v>
      </c>
      <c r="EH1735">
        <v>5187962018</v>
      </c>
      <c r="EM1735" t="s">
        <v>11337</v>
      </c>
      <c r="EP1735" t="s">
        <v>2575</v>
      </c>
      <c r="EQ1735" t="s">
        <v>195</v>
      </c>
      <c r="ES1735">
        <v>12804</v>
      </c>
      <c r="ET1735" t="s">
        <v>196</v>
      </c>
      <c r="EU1735">
        <v>5187962018</v>
      </c>
    </row>
    <row r="1736" spans="1:151" x14ac:dyDescent="0.2">
      <c r="A1736">
        <v>46665</v>
      </c>
      <c r="B1736" t="s">
        <v>11341</v>
      </c>
      <c r="C1736" t="s">
        <v>11342</v>
      </c>
      <c r="D1736" t="s">
        <v>654</v>
      </c>
      <c r="E1736" t="s">
        <v>11343</v>
      </c>
      <c r="F1736" t="s">
        <v>171</v>
      </c>
      <c r="G1736" t="str">
        <f>"0"</f>
        <v>0</v>
      </c>
      <c r="H1736" s="1">
        <v>38399</v>
      </c>
      <c r="I1736" t="s">
        <v>221</v>
      </c>
      <c r="K1736" t="s">
        <v>1493</v>
      </c>
      <c r="M1736" t="s">
        <v>176</v>
      </c>
      <c r="N1736">
        <v>2026</v>
      </c>
      <c r="O1736" t="s">
        <v>508</v>
      </c>
      <c r="P1736" t="s">
        <v>509</v>
      </c>
      <c r="Q1736" t="s">
        <v>172</v>
      </c>
      <c r="R1736" t="s">
        <v>510</v>
      </c>
      <c r="S1736">
        <v>32563016</v>
      </c>
      <c r="BM1736" t="s">
        <v>10085</v>
      </c>
    </row>
    <row r="1737" spans="1:151" x14ac:dyDescent="0.2">
      <c r="A1737">
        <v>30015</v>
      </c>
      <c r="B1737" t="s">
        <v>11344</v>
      </c>
      <c r="C1737" t="s">
        <v>11345</v>
      </c>
      <c r="D1737" t="s">
        <v>11346</v>
      </c>
      <c r="E1737" t="s">
        <v>11347</v>
      </c>
      <c r="F1737" t="s">
        <v>171</v>
      </c>
      <c r="G1737" t="s">
        <v>172</v>
      </c>
      <c r="H1737" s="1">
        <v>30547</v>
      </c>
      <c r="I1737" t="s">
        <v>173</v>
      </c>
      <c r="K1737" t="s">
        <v>253</v>
      </c>
      <c r="L1737" t="s">
        <v>254</v>
      </c>
      <c r="M1737" t="s">
        <v>176</v>
      </c>
      <c r="N1737">
        <v>2020</v>
      </c>
      <c r="O1737" t="s">
        <v>978</v>
      </c>
      <c r="P1737" t="s">
        <v>178</v>
      </c>
      <c r="Q1737" t="s">
        <v>172</v>
      </c>
      <c r="S1737">
        <v>31672849</v>
      </c>
      <c r="T1737" t="s">
        <v>566</v>
      </c>
      <c r="U1737" t="s">
        <v>712</v>
      </c>
      <c r="Y1737" t="str">
        <f>"02SBS"</f>
        <v>02SBS</v>
      </c>
      <c r="Z1737" t="s">
        <v>258</v>
      </c>
      <c r="AA1737" t="s">
        <v>259</v>
      </c>
      <c r="AB1737" t="s">
        <v>260</v>
      </c>
      <c r="AC1737" t="s">
        <v>2778</v>
      </c>
      <c r="AD1737" t="s">
        <v>185</v>
      </c>
      <c r="AS1737">
        <v>3.64</v>
      </c>
      <c r="AT1737" t="s">
        <v>429</v>
      </c>
      <c r="AU1737" t="s">
        <v>3009</v>
      </c>
      <c r="AV1737" t="s">
        <v>236</v>
      </c>
      <c r="AW1737" t="s">
        <v>264</v>
      </c>
      <c r="BO1737" t="s">
        <v>11348</v>
      </c>
      <c r="BQ1737" t="s">
        <v>195</v>
      </c>
      <c r="CA1737" t="s">
        <v>11349</v>
      </c>
      <c r="CD1737" t="s">
        <v>195</v>
      </c>
      <c r="CM1737" t="s">
        <v>11350</v>
      </c>
      <c r="CN1737" t="s">
        <v>11349</v>
      </c>
      <c r="CO1737" t="s">
        <v>11348</v>
      </c>
      <c r="CP1737" t="s">
        <v>1053</v>
      </c>
      <c r="CQ1737" t="s">
        <v>247</v>
      </c>
      <c r="CS1737">
        <v>10150</v>
      </c>
      <c r="CT1737" t="s">
        <v>244</v>
      </c>
      <c r="CU1737" t="s">
        <v>11351</v>
      </c>
    </row>
    <row r="1738" spans="1:151" x14ac:dyDescent="0.2">
      <c r="A1738">
        <v>24650</v>
      </c>
      <c r="B1738" t="s">
        <v>8039</v>
      </c>
      <c r="C1738" t="s">
        <v>11352</v>
      </c>
      <c r="E1738" t="s">
        <v>11353</v>
      </c>
      <c r="F1738" t="s">
        <v>171</v>
      </c>
      <c r="G1738" t="s">
        <v>172</v>
      </c>
      <c r="H1738" s="1">
        <v>24968</v>
      </c>
      <c r="K1738" t="s">
        <v>253</v>
      </c>
      <c r="L1738" t="s">
        <v>645</v>
      </c>
      <c r="M1738" t="s">
        <v>306</v>
      </c>
      <c r="N1738">
        <v>2017</v>
      </c>
      <c r="O1738" t="s">
        <v>646</v>
      </c>
      <c r="P1738" t="s">
        <v>178</v>
      </c>
      <c r="Q1738" t="s">
        <v>172</v>
      </c>
      <c r="S1738">
        <v>30274877</v>
      </c>
      <c r="T1738" t="s">
        <v>196</v>
      </c>
      <c r="Y1738" t="s">
        <v>613</v>
      </c>
      <c r="Z1738" t="s">
        <v>614</v>
      </c>
      <c r="AA1738" t="s">
        <v>615</v>
      </c>
      <c r="AB1738" t="s">
        <v>259</v>
      </c>
      <c r="AC1738" t="s">
        <v>187</v>
      </c>
      <c r="AD1738" t="s">
        <v>185</v>
      </c>
      <c r="AS1738" t="str">
        <f>"0"</f>
        <v>0</v>
      </c>
      <c r="AT1738" t="s">
        <v>188</v>
      </c>
      <c r="AU1738" t="s">
        <v>647</v>
      </c>
      <c r="AV1738" t="s">
        <v>190</v>
      </c>
      <c r="AW1738" t="s">
        <v>210</v>
      </c>
      <c r="BM1738" t="s">
        <v>11354</v>
      </c>
      <c r="BN1738" t="s">
        <v>11355</v>
      </c>
      <c r="BP1738" t="s">
        <v>704</v>
      </c>
      <c r="BQ1738" t="s">
        <v>195</v>
      </c>
      <c r="BS1738">
        <v>11225</v>
      </c>
      <c r="BT1738" t="s">
        <v>196</v>
      </c>
      <c r="BU1738">
        <v>7186380129</v>
      </c>
      <c r="BZ1738" t="s">
        <v>11354</v>
      </c>
      <c r="CA1738" t="s">
        <v>11355</v>
      </c>
      <c r="CC1738" t="s">
        <v>704</v>
      </c>
      <c r="CD1738" t="s">
        <v>195</v>
      </c>
      <c r="CF1738">
        <v>11225</v>
      </c>
      <c r="CG1738" t="s">
        <v>196</v>
      </c>
      <c r="CH1738">
        <v>7186380129</v>
      </c>
      <c r="CM1738" t="s">
        <v>11354</v>
      </c>
      <c r="CN1738" t="s">
        <v>11355</v>
      </c>
      <c r="CP1738" t="s">
        <v>704</v>
      </c>
      <c r="CQ1738" t="s">
        <v>195</v>
      </c>
      <c r="CS1738">
        <v>11225</v>
      </c>
      <c r="CT1738" t="s">
        <v>196</v>
      </c>
      <c r="CU1738">
        <v>7186380129</v>
      </c>
    </row>
    <row r="1739" spans="1:151" x14ac:dyDescent="0.2">
      <c r="A1739">
        <v>27768</v>
      </c>
      <c r="B1739" t="s">
        <v>11356</v>
      </c>
      <c r="C1739" t="s">
        <v>11357</v>
      </c>
      <c r="E1739" t="s">
        <v>11358</v>
      </c>
      <c r="F1739" t="s">
        <v>171</v>
      </c>
      <c r="G1739" t="s">
        <v>172</v>
      </c>
      <c r="H1739" s="1">
        <v>36432</v>
      </c>
      <c r="I1739" t="s">
        <v>221</v>
      </c>
      <c r="K1739" t="s">
        <v>1493</v>
      </c>
      <c r="L1739" t="s">
        <v>1158</v>
      </c>
      <c r="M1739" t="s">
        <v>306</v>
      </c>
      <c r="N1739">
        <v>2019</v>
      </c>
      <c r="O1739" t="s">
        <v>534</v>
      </c>
      <c r="P1739" t="s">
        <v>178</v>
      </c>
      <c r="Q1739" t="s">
        <v>172</v>
      </c>
      <c r="S1739">
        <v>30687431</v>
      </c>
      <c r="T1739" t="s">
        <v>226</v>
      </c>
      <c r="Y1739" t="str">
        <f>"01AS"</f>
        <v>01AS</v>
      </c>
      <c r="Z1739" t="s">
        <v>227</v>
      </c>
      <c r="AA1739" t="s">
        <v>320</v>
      </c>
      <c r="AB1739" t="s">
        <v>321</v>
      </c>
      <c r="AC1739" t="s">
        <v>1237</v>
      </c>
      <c r="AD1739" t="s">
        <v>185</v>
      </c>
      <c r="AM1739" t="s">
        <v>6238</v>
      </c>
      <c r="AS1739">
        <v>3.92</v>
      </c>
      <c r="AT1739" t="s">
        <v>429</v>
      </c>
      <c r="AU1739" t="s">
        <v>472</v>
      </c>
      <c r="AV1739" t="s">
        <v>236</v>
      </c>
      <c r="AW1739" t="s">
        <v>237</v>
      </c>
      <c r="BM1739" t="s">
        <v>11359</v>
      </c>
      <c r="BN1739" t="s">
        <v>239</v>
      </c>
      <c r="BO1739" t="s">
        <v>11360</v>
      </c>
      <c r="BP1739" t="s">
        <v>241</v>
      </c>
      <c r="BQ1739" t="s">
        <v>195</v>
      </c>
      <c r="BS1739">
        <v>14627</v>
      </c>
      <c r="CD1739" t="s">
        <v>195</v>
      </c>
      <c r="CM1739" t="s">
        <v>11361</v>
      </c>
      <c r="CO1739" t="s">
        <v>11360</v>
      </c>
      <c r="CP1739" t="s">
        <v>11362</v>
      </c>
      <c r="CQ1739" t="s">
        <v>247</v>
      </c>
      <c r="CS1739">
        <v>13021</v>
      </c>
      <c r="CT1739" t="s">
        <v>244</v>
      </c>
      <c r="CU1739" t="s">
        <v>11363</v>
      </c>
    </row>
    <row r="1740" spans="1:151" x14ac:dyDescent="0.2">
      <c r="A1740">
        <v>23245</v>
      </c>
      <c r="B1740" t="s">
        <v>11364</v>
      </c>
      <c r="C1740" t="s">
        <v>11365</v>
      </c>
      <c r="D1740" t="s">
        <v>390</v>
      </c>
      <c r="E1740" t="s">
        <v>11366</v>
      </c>
      <c r="F1740" t="s">
        <v>171</v>
      </c>
      <c r="G1740" t="s">
        <v>172</v>
      </c>
      <c r="H1740" s="1">
        <v>35468</v>
      </c>
      <c r="I1740" t="s">
        <v>173</v>
      </c>
      <c r="K1740" t="s">
        <v>515</v>
      </c>
      <c r="L1740" t="s">
        <v>516</v>
      </c>
      <c r="M1740" t="s">
        <v>306</v>
      </c>
      <c r="N1740">
        <v>2017</v>
      </c>
      <c r="O1740" t="s">
        <v>646</v>
      </c>
      <c r="P1740" t="s">
        <v>178</v>
      </c>
      <c r="Q1740" t="s">
        <v>172</v>
      </c>
      <c r="S1740">
        <v>29397204</v>
      </c>
      <c r="T1740" t="s">
        <v>196</v>
      </c>
      <c r="W1740" t="s">
        <v>11367</v>
      </c>
      <c r="X1740">
        <v>6077450590</v>
      </c>
      <c r="Y1740" t="s">
        <v>182</v>
      </c>
      <c r="Z1740" t="s">
        <v>183</v>
      </c>
      <c r="AA1740">
        <v>2019</v>
      </c>
      <c r="AB1740">
        <v>2019</v>
      </c>
      <c r="AC1740" t="s">
        <v>752</v>
      </c>
      <c r="AD1740" t="s">
        <v>185</v>
      </c>
      <c r="AS1740">
        <v>3.06</v>
      </c>
      <c r="AT1740" t="s">
        <v>188</v>
      </c>
      <c r="AU1740" t="s">
        <v>189</v>
      </c>
      <c r="AV1740" t="s">
        <v>190</v>
      </c>
      <c r="AW1740" t="s">
        <v>210</v>
      </c>
      <c r="BM1740" t="s">
        <v>11368</v>
      </c>
      <c r="BP1740" t="s">
        <v>4184</v>
      </c>
      <c r="BQ1740" t="s">
        <v>195</v>
      </c>
      <c r="BS1740">
        <v>13053</v>
      </c>
      <c r="BT1740" t="s">
        <v>196</v>
      </c>
      <c r="BU1740">
        <v>6072299403</v>
      </c>
      <c r="BZ1740" t="s">
        <v>11369</v>
      </c>
      <c r="CC1740" t="s">
        <v>4184</v>
      </c>
      <c r="CD1740" t="s">
        <v>195</v>
      </c>
      <c r="CF1740">
        <v>13053</v>
      </c>
      <c r="CG1740" t="s">
        <v>196</v>
      </c>
      <c r="CH1740">
        <v>6072299403</v>
      </c>
      <c r="CM1740" t="s">
        <v>11370</v>
      </c>
      <c r="CP1740" t="s">
        <v>194</v>
      </c>
      <c r="CQ1740" t="s">
        <v>195</v>
      </c>
      <c r="CS1740">
        <v>14627</v>
      </c>
      <c r="CT1740" t="s">
        <v>196</v>
      </c>
      <c r="CU1740">
        <v>6072299403</v>
      </c>
      <c r="ED1740" t="s">
        <v>195</v>
      </c>
      <c r="EG1740" t="s">
        <v>196</v>
      </c>
      <c r="EH1740">
        <v>6072299403</v>
      </c>
      <c r="EM1740" t="s">
        <v>11369</v>
      </c>
      <c r="EP1740" t="s">
        <v>4184</v>
      </c>
      <c r="EQ1740" t="s">
        <v>195</v>
      </c>
      <c r="ES1740">
        <v>13053</v>
      </c>
      <c r="ET1740" t="s">
        <v>196</v>
      </c>
      <c r="EU1740">
        <v>6072299403</v>
      </c>
    </row>
    <row r="1741" spans="1:151" x14ac:dyDescent="0.2">
      <c r="A1741">
        <v>37131</v>
      </c>
      <c r="B1741" t="s">
        <v>2406</v>
      </c>
      <c r="C1741" t="s">
        <v>11371</v>
      </c>
      <c r="D1741" t="s">
        <v>11372</v>
      </c>
      <c r="E1741" t="s">
        <v>11373</v>
      </c>
      <c r="F1741" t="s">
        <v>171</v>
      </c>
      <c r="G1741" t="str">
        <f>"0"</f>
        <v>0</v>
      </c>
      <c r="H1741" s="1">
        <v>37037</v>
      </c>
      <c r="I1741" t="s">
        <v>1450</v>
      </c>
      <c r="K1741" t="s">
        <v>2514</v>
      </c>
      <c r="L1741" t="s">
        <v>2515</v>
      </c>
      <c r="M1741" t="s">
        <v>306</v>
      </c>
      <c r="N1741">
        <v>2022</v>
      </c>
      <c r="O1741" t="s">
        <v>782</v>
      </c>
      <c r="P1741" t="s">
        <v>178</v>
      </c>
      <c r="Q1741" t="s">
        <v>172</v>
      </c>
      <c r="S1741">
        <v>31560382</v>
      </c>
      <c r="T1741" t="s">
        <v>226</v>
      </c>
      <c r="Y1741" t="str">
        <f>"01AS"</f>
        <v>01AS</v>
      </c>
      <c r="Z1741" t="s">
        <v>227</v>
      </c>
      <c r="AA1741" t="s">
        <v>321</v>
      </c>
      <c r="AC1741" t="s">
        <v>2860</v>
      </c>
      <c r="AD1741" t="s">
        <v>185</v>
      </c>
      <c r="AE1741" t="s">
        <v>2190</v>
      </c>
      <c r="AS1741">
        <v>3.99</v>
      </c>
      <c r="AU1741" t="s">
        <v>235</v>
      </c>
      <c r="AV1741" t="s">
        <v>236</v>
      </c>
      <c r="AW1741" t="s">
        <v>264</v>
      </c>
      <c r="BF1741" t="s">
        <v>474</v>
      </c>
      <c r="BM1741" t="s">
        <v>11374</v>
      </c>
      <c r="BN1741" t="s">
        <v>239</v>
      </c>
      <c r="BO1741" t="s">
        <v>11375</v>
      </c>
      <c r="BP1741" t="s">
        <v>241</v>
      </c>
      <c r="BQ1741" t="s">
        <v>195</v>
      </c>
      <c r="BS1741">
        <v>14627</v>
      </c>
      <c r="CD1741" t="s">
        <v>195</v>
      </c>
      <c r="CM1741" t="s">
        <v>11376</v>
      </c>
      <c r="CO1741" t="s">
        <v>11375</v>
      </c>
      <c r="CP1741" t="s">
        <v>11377</v>
      </c>
      <c r="CQ1741" t="s">
        <v>2386</v>
      </c>
      <c r="CS1741" t="s">
        <v>11378</v>
      </c>
      <c r="CT1741" t="s">
        <v>244</v>
      </c>
      <c r="CU1741" t="s">
        <v>11379</v>
      </c>
    </row>
    <row r="1742" spans="1:151" x14ac:dyDescent="0.2">
      <c r="A1742">
        <v>31215</v>
      </c>
      <c r="B1742" t="s">
        <v>11380</v>
      </c>
      <c r="C1742" t="s">
        <v>11381</v>
      </c>
      <c r="D1742" t="s">
        <v>11382</v>
      </c>
      <c r="E1742" t="s">
        <v>11383</v>
      </c>
      <c r="F1742" t="s">
        <v>171</v>
      </c>
      <c r="G1742" t="s">
        <v>172</v>
      </c>
      <c r="H1742" s="1">
        <v>31688</v>
      </c>
      <c r="I1742" t="s">
        <v>221</v>
      </c>
      <c r="K1742" t="s">
        <v>253</v>
      </c>
      <c r="L1742" t="s">
        <v>254</v>
      </c>
      <c r="M1742" t="s">
        <v>176</v>
      </c>
      <c r="N1742">
        <v>2020</v>
      </c>
      <c r="O1742" t="s">
        <v>978</v>
      </c>
      <c r="P1742" t="s">
        <v>178</v>
      </c>
      <c r="Q1742" t="s">
        <v>172</v>
      </c>
      <c r="S1742">
        <v>31378291</v>
      </c>
      <c r="T1742" t="s">
        <v>196</v>
      </c>
      <c r="Y1742" t="s">
        <v>613</v>
      </c>
      <c r="Z1742" t="s">
        <v>614</v>
      </c>
      <c r="AA1742" t="s">
        <v>615</v>
      </c>
      <c r="AB1742" t="s">
        <v>259</v>
      </c>
      <c r="AC1742" t="s">
        <v>970</v>
      </c>
      <c r="AD1742" t="s">
        <v>185</v>
      </c>
      <c r="AS1742" t="str">
        <f>"0"</f>
        <v>0</v>
      </c>
      <c r="AT1742" t="s">
        <v>188</v>
      </c>
      <c r="AU1742" t="s">
        <v>189</v>
      </c>
      <c r="AV1742" t="s">
        <v>190</v>
      </c>
      <c r="AW1742" t="s">
        <v>264</v>
      </c>
      <c r="BM1742" t="s">
        <v>11384</v>
      </c>
      <c r="BP1742" t="s">
        <v>11385</v>
      </c>
      <c r="BQ1742" t="s">
        <v>6508</v>
      </c>
      <c r="BS1742" t="str">
        <f>"02871"</f>
        <v>02871</v>
      </c>
      <c r="BT1742" t="s">
        <v>196</v>
      </c>
      <c r="BU1742">
        <v>6105640517</v>
      </c>
      <c r="BZ1742" t="s">
        <v>11384</v>
      </c>
      <c r="CC1742" t="s">
        <v>11385</v>
      </c>
      <c r="CD1742" t="s">
        <v>6508</v>
      </c>
      <c r="CF1742" t="str">
        <f>"02871"</f>
        <v>02871</v>
      </c>
      <c r="CG1742" t="s">
        <v>196</v>
      </c>
      <c r="CH1742">
        <v>6105640517</v>
      </c>
      <c r="CM1742" t="s">
        <v>11384</v>
      </c>
      <c r="CP1742" t="s">
        <v>11385</v>
      </c>
      <c r="CQ1742" t="s">
        <v>6508</v>
      </c>
      <c r="CS1742" t="str">
        <f>"02871"</f>
        <v>02871</v>
      </c>
      <c r="CT1742" t="s">
        <v>196</v>
      </c>
      <c r="CU1742">
        <v>6105640517</v>
      </c>
    </row>
    <row r="1743" spans="1:151" x14ac:dyDescent="0.2">
      <c r="A1743">
        <v>26631</v>
      </c>
      <c r="B1743" t="s">
        <v>3216</v>
      </c>
      <c r="C1743" t="s">
        <v>11386</v>
      </c>
      <c r="D1743" t="s">
        <v>11387</v>
      </c>
      <c r="E1743" t="s">
        <v>11388</v>
      </c>
      <c r="F1743" t="s">
        <v>11389</v>
      </c>
      <c r="G1743" t="s">
        <v>172</v>
      </c>
      <c r="H1743" s="1">
        <v>35821</v>
      </c>
      <c r="I1743" t="s">
        <v>173</v>
      </c>
      <c r="K1743" t="s">
        <v>9522</v>
      </c>
      <c r="L1743" t="s">
        <v>9523</v>
      </c>
      <c r="M1743" t="s">
        <v>176</v>
      </c>
      <c r="N1743">
        <v>2019</v>
      </c>
      <c r="O1743" t="s">
        <v>482</v>
      </c>
      <c r="P1743" t="s">
        <v>178</v>
      </c>
      <c r="Q1743" t="s">
        <v>172</v>
      </c>
      <c r="S1743">
        <v>29852604</v>
      </c>
      <c r="T1743" t="s">
        <v>2966</v>
      </c>
      <c r="U1743" t="s">
        <v>180</v>
      </c>
      <c r="V1743" s="2">
        <v>44183</v>
      </c>
      <c r="W1743" t="s">
        <v>11390</v>
      </c>
      <c r="X1743">
        <v>4379947770</v>
      </c>
      <c r="Y1743" t="s">
        <v>186</v>
      </c>
      <c r="Z1743" t="s">
        <v>282</v>
      </c>
      <c r="AA1743">
        <v>2020</v>
      </c>
      <c r="AB1743">
        <v>2020</v>
      </c>
      <c r="AC1743" t="s">
        <v>696</v>
      </c>
      <c r="AD1743" t="s">
        <v>172</v>
      </c>
      <c r="AS1743">
        <v>1.98</v>
      </c>
      <c r="AT1743" t="s">
        <v>188</v>
      </c>
      <c r="AU1743" t="s">
        <v>189</v>
      </c>
      <c r="AV1743" t="s">
        <v>190</v>
      </c>
      <c r="AW1743" t="s">
        <v>191</v>
      </c>
      <c r="BM1743" t="s">
        <v>10103</v>
      </c>
      <c r="BN1743" t="s">
        <v>11391</v>
      </c>
      <c r="BP1743" t="s">
        <v>194</v>
      </c>
      <c r="BQ1743" t="s">
        <v>195</v>
      </c>
      <c r="BS1743">
        <v>14627</v>
      </c>
      <c r="BT1743" t="s">
        <v>196</v>
      </c>
      <c r="BU1743">
        <v>5857471661</v>
      </c>
      <c r="BZ1743" t="s">
        <v>11392</v>
      </c>
      <c r="CC1743" t="s">
        <v>11393</v>
      </c>
      <c r="CD1743" t="s">
        <v>6118</v>
      </c>
      <c r="CF1743" t="s">
        <v>11394</v>
      </c>
      <c r="CG1743" t="s">
        <v>2966</v>
      </c>
      <c r="CH1743">
        <v>4379947770</v>
      </c>
      <c r="CM1743" t="s">
        <v>11395</v>
      </c>
      <c r="CP1743" t="s">
        <v>194</v>
      </c>
      <c r="CQ1743" t="s">
        <v>195</v>
      </c>
      <c r="CS1743">
        <v>14620</v>
      </c>
      <c r="CT1743" t="s">
        <v>196</v>
      </c>
      <c r="CU1743">
        <v>5857471661</v>
      </c>
      <c r="CZ1743" t="s">
        <v>11392</v>
      </c>
      <c r="DC1743" t="s">
        <v>11393</v>
      </c>
      <c r="DD1743" t="s">
        <v>6118</v>
      </c>
      <c r="DF1743" t="s">
        <v>11394</v>
      </c>
      <c r="DG1743" t="s">
        <v>2966</v>
      </c>
      <c r="DH1743">
        <v>4379947770</v>
      </c>
      <c r="ED1743" t="s">
        <v>6118</v>
      </c>
      <c r="EG1743" t="s">
        <v>2966</v>
      </c>
      <c r="EH1743">
        <v>4379947770</v>
      </c>
      <c r="EM1743" t="s">
        <v>11392</v>
      </c>
      <c r="EP1743" t="s">
        <v>11393</v>
      </c>
      <c r="EQ1743" t="s">
        <v>6118</v>
      </c>
      <c r="ES1743" t="s">
        <v>11394</v>
      </c>
      <c r="ET1743" t="s">
        <v>2966</v>
      </c>
      <c r="EU1743">
        <v>4379947770</v>
      </c>
    </row>
    <row r="1744" spans="1:151" x14ac:dyDescent="0.2">
      <c r="A1744">
        <v>24218</v>
      </c>
      <c r="B1744" t="s">
        <v>11396</v>
      </c>
      <c r="C1744" t="s">
        <v>11397</v>
      </c>
      <c r="D1744" t="s">
        <v>3317</v>
      </c>
      <c r="E1744" t="s">
        <v>11398</v>
      </c>
      <c r="F1744" t="s">
        <v>171</v>
      </c>
      <c r="G1744" t="s">
        <v>172</v>
      </c>
      <c r="H1744" s="1">
        <v>35532</v>
      </c>
      <c r="I1744" t="s">
        <v>173</v>
      </c>
      <c r="K1744" t="s">
        <v>3465</v>
      </c>
      <c r="M1744" t="s">
        <v>176</v>
      </c>
      <c r="N1744">
        <v>2018</v>
      </c>
      <c r="O1744" t="s">
        <v>612</v>
      </c>
      <c r="P1744" t="s">
        <v>363</v>
      </c>
      <c r="Q1744" t="s">
        <v>172</v>
      </c>
      <c r="S1744">
        <v>29376803</v>
      </c>
      <c r="T1744" t="s">
        <v>196</v>
      </c>
      <c r="W1744" t="s">
        <v>11399</v>
      </c>
      <c r="X1744">
        <v>9099934616</v>
      </c>
      <c r="Y1744" t="s">
        <v>182</v>
      </c>
      <c r="Z1744" t="s">
        <v>183</v>
      </c>
      <c r="AA1744">
        <v>2019</v>
      </c>
      <c r="AB1744">
        <v>2019</v>
      </c>
      <c r="AC1744" t="s">
        <v>208</v>
      </c>
      <c r="AD1744" t="s">
        <v>185</v>
      </c>
      <c r="AS1744">
        <v>3.19</v>
      </c>
      <c r="AT1744" t="s">
        <v>188</v>
      </c>
      <c r="AU1744" t="s">
        <v>189</v>
      </c>
      <c r="AV1744" t="s">
        <v>190</v>
      </c>
      <c r="AW1744" t="s">
        <v>715</v>
      </c>
      <c r="BM1744" t="s">
        <v>193</v>
      </c>
      <c r="BN1744" t="s">
        <v>11400</v>
      </c>
      <c r="BP1744" t="s">
        <v>194</v>
      </c>
      <c r="BQ1744" t="s">
        <v>195</v>
      </c>
      <c r="BS1744">
        <v>14627</v>
      </c>
      <c r="BT1744" t="s">
        <v>196</v>
      </c>
      <c r="BU1744">
        <v>3478917632</v>
      </c>
      <c r="BZ1744" t="s">
        <v>11401</v>
      </c>
      <c r="CC1744" t="s">
        <v>4119</v>
      </c>
      <c r="CD1744" t="s">
        <v>195</v>
      </c>
      <c r="CF1744">
        <v>11788</v>
      </c>
      <c r="CG1744" t="s">
        <v>196</v>
      </c>
      <c r="CH1744">
        <v>3478917632</v>
      </c>
      <c r="CM1744" t="s">
        <v>2035</v>
      </c>
      <c r="CN1744" t="s">
        <v>11402</v>
      </c>
      <c r="CP1744" t="s">
        <v>194</v>
      </c>
      <c r="CQ1744" t="s">
        <v>195</v>
      </c>
      <c r="CS1744">
        <v>14627</v>
      </c>
      <c r="CT1744" t="s">
        <v>196</v>
      </c>
      <c r="CU1744">
        <v>3478917632</v>
      </c>
      <c r="ED1744" t="s">
        <v>195</v>
      </c>
      <c r="EG1744" t="s">
        <v>196</v>
      </c>
      <c r="EH1744">
        <v>3478917632</v>
      </c>
      <c r="EM1744" t="s">
        <v>11401</v>
      </c>
      <c r="EP1744" t="s">
        <v>4119</v>
      </c>
      <c r="EQ1744" t="s">
        <v>195</v>
      </c>
      <c r="ES1744">
        <v>11788</v>
      </c>
      <c r="ET1744" t="s">
        <v>196</v>
      </c>
      <c r="EU1744">
        <v>3478917632</v>
      </c>
    </row>
    <row r="1745" spans="1:151" x14ac:dyDescent="0.2">
      <c r="A1745">
        <v>42731</v>
      </c>
      <c r="B1745" t="s">
        <v>11403</v>
      </c>
      <c r="C1745" t="s">
        <v>11404</v>
      </c>
      <c r="D1745" t="s">
        <v>11405</v>
      </c>
      <c r="E1745" t="s">
        <v>11406</v>
      </c>
      <c r="F1745" t="s">
        <v>171</v>
      </c>
      <c r="G1745" t="str">
        <f>"0"</f>
        <v>0</v>
      </c>
      <c r="H1745" s="1">
        <v>37523</v>
      </c>
      <c r="I1745" t="s">
        <v>173</v>
      </c>
      <c r="K1745" t="s">
        <v>11407</v>
      </c>
      <c r="L1745" t="s">
        <v>3252</v>
      </c>
      <c r="M1745" t="s">
        <v>224</v>
      </c>
      <c r="N1745">
        <v>2024</v>
      </c>
      <c r="O1745" t="s">
        <v>225</v>
      </c>
      <c r="P1745" t="s">
        <v>178</v>
      </c>
      <c r="Q1745" t="s">
        <v>172</v>
      </c>
      <c r="S1745">
        <v>31748872</v>
      </c>
      <c r="T1745" t="s">
        <v>226</v>
      </c>
      <c r="Y1745" t="str">
        <f>"07SMD"</f>
        <v>07SMD</v>
      </c>
      <c r="Z1745" t="s">
        <v>849</v>
      </c>
      <c r="AA1745" t="s">
        <v>3400</v>
      </c>
      <c r="AB1745" t="s">
        <v>3401</v>
      </c>
      <c r="AC1745" t="s">
        <v>3402</v>
      </c>
      <c r="AD1745" t="s">
        <v>185</v>
      </c>
      <c r="AS1745" t="str">
        <f>"0"</f>
        <v>0</v>
      </c>
      <c r="AU1745" t="s">
        <v>472</v>
      </c>
      <c r="AV1745" t="s">
        <v>473</v>
      </c>
      <c r="AW1745" t="s">
        <v>715</v>
      </c>
      <c r="BO1745" t="s">
        <v>11408</v>
      </c>
      <c r="BQ1745" t="s">
        <v>195</v>
      </c>
      <c r="BZ1745" t="s">
        <v>242</v>
      </c>
      <c r="CB1745" t="s">
        <v>243</v>
      </c>
      <c r="CD1745" t="s">
        <v>195</v>
      </c>
      <c r="CF1745">
        <v>14642</v>
      </c>
      <c r="CG1745" t="s">
        <v>244</v>
      </c>
      <c r="CM1745" t="s">
        <v>11409</v>
      </c>
      <c r="CO1745" t="s">
        <v>11408</v>
      </c>
      <c r="CP1745" t="s">
        <v>11410</v>
      </c>
      <c r="CQ1745" t="s">
        <v>571</v>
      </c>
      <c r="CS1745">
        <v>18938</v>
      </c>
      <c r="CT1745" t="s">
        <v>244</v>
      </c>
      <c r="CU1745" t="s">
        <v>11411</v>
      </c>
    </row>
    <row r="1746" spans="1:151" x14ac:dyDescent="0.2">
      <c r="A1746">
        <v>37733</v>
      </c>
      <c r="B1746" t="s">
        <v>11403</v>
      </c>
      <c r="C1746" t="s">
        <v>11404</v>
      </c>
      <c r="D1746" t="s">
        <v>11405</v>
      </c>
      <c r="E1746" t="s">
        <v>11406</v>
      </c>
      <c r="F1746" t="s">
        <v>171</v>
      </c>
      <c r="G1746" t="str">
        <f>"0"</f>
        <v>0</v>
      </c>
      <c r="H1746" s="1">
        <v>37523</v>
      </c>
      <c r="I1746" t="s">
        <v>173</v>
      </c>
      <c r="K1746" t="s">
        <v>2724</v>
      </c>
      <c r="L1746" t="s">
        <v>820</v>
      </c>
      <c r="M1746" t="s">
        <v>176</v>
      </c>
      <c r="N1746">
        <v>2023</v>
      </c>
      <c r="O1746" t="s">
        <v>1048</v>
      </c>
      <c r="P1746" t="s">
        <v>178</v>
      </c>
      <c r="Q1746" t="s">
        <v>172</v>
      </c>
      <c r="S1746">
        <v>31748872</v>
      </c>
      <c r="T1746" t="s">
        <v>226</v>
      </c>
      <c r="Y1746" t="str">
        <f>"07SMD"</f>
        <v>07SMD</v>
      </c>
      <c r="Z1746" t="s">
        <v>849</v>
      </c>
      <c r="AA1746" t="s">
        <v>3400</v>
      </c>
      <c r="AB1746" t="s">
        <v>3401</v>
      </c>
      <c r="AC1746" t="s">
        <v>3402</v>
      </c>
      <c r="AD1746" t="s">
        <v>185</v>
      </c>
      <c r="AS1746" t="str">
        <f>"0"</f>
        <v>0</v>
      </c>
      <c r="AU1746" t="s">
        <v>472</v>
      </c>
      <c r="AV1746" t="s">
        <v>473</v>
      </c>
      <c r="AW1746" t="s">
        <v>715</v>
      </c>
      <c r="BO1746" t="s">
        <v>11408</v>
      </c>
      <c r="BQ1746" t="s">
        <v>195</v>
      </c>
      <c r="BZ1746" t="s">
        <v>242</v>
      </c>
      <c r="CB1746" t="s">
        <v>243</v>
      </c>
      <c r="CD1746" t="s">
        <v>195</v>
      </c>
      <c r="CF1746">
        <v>14642</v>
      </c>
      <c r="CG1746" t="s">
        <v>244</v>
      </c>
      <c r="CM1746" t="s">
        <v>11409</v>
      </c>
      <c r="CO1746" t="s">
        <v>11408</v>
      </c>
      <c r="CP1746" t="s">
        <v>11410</v>
      </c>
      <c r="CQ1746" t="s">
        <v>571</v>
      </c>
      <c r="CS1746">
        <v>18938</v>
      </c>
      <c r="CT1746" t="s">
        <v>244</v>
      </c>
      <c r="CU1746" t="s">
        <v>11411</v>
      </c>
    </row>
    <row r="1747" spans="1:151" x14ac:dyDescent="0.2">
      <c r="A1747">
        <v>40560</v>
      </c>
      <c r="B1747" t="s">
        <v>11403</v>
      </c>
      <c r="C1747" t="s">
        <v>11404</v>
      </c>
      <c r="D1747" t="s">
        <v>11405</v>
      </c>
      <c r="E1747" t="s">
        <v>11406</v>
      </c>
      <c r="F1747" t="s">
        <v>171</v>
      </c>
      <c r="G1747" t="str">
        <f>"0"</f>
        <v>0</v>
      </c>
      <c r="H1747" s="1">
        <v>37523</v>
      </c>
      <c r="I1747" t="s">
        <v>173</v>
      </c>
      <c r="K1747" t="s">
        <v>687</v>
      </c>
      <c r="L1747" t="s">
        <v>11412</v>
      </c>
      <c r="M1747" t="s">
        <v>224</v>
      </c>
      <c r="N1747">
        <v>2023</v>
      </c>
      <c r="O1747" t="s">
        <v>597</v>
      </c>
      <c r="P1747" t="s">
        <v>178</v>
      </c>
      <c r="Q1747" t="s">
        <v>172</v>
      </c>
      <c r="S1747">
        <v>31748872</v>
      </c>
      <c r="T1747" t="s">
        <v>226</v>
      </c>
      <c r="Y1747" t="str">
        <f>"07SMD"</f>
        <v>07SMD</v>
      </c>
      <c r="Z1747" t="s">
        <v>849</v>
      </c>
      <c r="AA1747" t="s">
        <v>3400</v>
      </c>
      <c r="AB1747" t="s">
        <v>3401</v>
      </c>
      <c r="AC1747" t="s">
        <v>3402</v>
      </c>
      <c r="AD1747" t="s">
        <v>185</v>
      </c>
      <c r="AS1747" t="str">
        <f>"0"</f>
        <v>0</v>
      </c>
      <c r="AU1747" t="s">
        <v>472</v>
      </c>
      <c r="AV1747" t="s">
        <v>473</v>
      </c>
      <c r="AW1747" t="s">
        <v>715</v>
      </c>
      <c r="BO1747" t="s">
        <v>11408</v>
      </c>
      <c r="BQ1747" t="s">
        <v>195</v>
      </c>
      <c r="BZ1747" t="s">
        <v>242</v>
      </c>
      <c r="CB1747" t="s">
        <v>243</v>
      </c>
      <c r="CD1747" t="s">
        <v>195</v>
      </c>
      <c r="CF1747">
        <v>14642</v>
      </c>
      <c r="CG1747" t="s">
        <v>244</v>
      </c>
      <c r="CM1747" t="s">
        <v>11409</v>
      </c>
      <c r="CO1747" t="s">
        <v>11408</v>
      </c>
      <c r="CP1747" t="s">
        <v>11410</v>
      </c>
      <c r="CQ1747" t="s">
        <v>571</v>
      </c>
      <c r="CS1747">
        <v>18938</v>
      </c>
      <c r="CT1747" t="s">
        <v>244</v>
      </c>
      <c r="CU1747" t="s">
        <v>11411</v>
      </c>
    </row>
    <row r="1748" spans="1:151" x14ac:dyDescent="0.2">
      <c r="A1748">
        <v>13262</v>
      </c>
      <c r="B1748" t="s">
        <v>11413</v>
      </c>
      <c r="C1748" t="s">
        <v>11414</v>
      </c>
      <c r="E1748" t="s">
        <v>11415</v>
      </c>
      <c r="F1748" t="s">
        <v>171</v>
      </c>
      <c r="G1748" t="s">
        <v>172</v>
      </c>
      <c r="H1748" s="1">
        <v>34615</v>
      </c>
      <c r="I1748" t="s">
        <v>173</v>
      </c>
      <c r="K1748" t="s">
        <v>481</v>
      </c>
      <c r="L1748" t="s">
        <v>318</v>
      </c>
      <c r="M1748" t="s">
        <v>176</v>
      </c>
      <c r="N1748">
        <v>2016</v>
      </c>
      <c r="O1748" t="s">
        <v>634</v>
      </c>
      <c r="P1748" t="s">
        <v>178</v>
      </c>
      <c r="Q1748" t="s">
        <v>172</v>
      </c>
      <c r="S1748">
        <v>28279136</v>
      </c>
      <c r="T1748" t="s">
        <v>179</v>
      </c>
      <c r="U1748" t="s">
        <v>180</v>
      </c>
      <c r="V1748" s="2">
        <v>42876</v>
      </c>
      <c r="W1748" t="s">
        <v>11416</v>
      </c>
      <c r="X1748">
        <v>5857321568</v>
      </c>
      <c r="Y1748" t="s">
        <v>186</v>
      </c>
      <c r="Z1748" t="s">
        <v>183</v>
      </c>
      <c r="AA1748">
        <v>2017</v>
      </c>
      <c r="AB1748">
        <v>2017</v>
      </c>
      <c r="AC1748" t="s">
        <v>1442</v>
      </c>
      <c r="AD1748" t="s">
        <v>185</v>
      </c>
      <c r="AF1748" t="s">
        <v>186</v>
      </c>
      <c r="AG1748" t="s">
        <v>183</v>
      </c>
      <c r="AH1748">
        <v>2017</v>
      </c>
      <c r="AI1748">
        <v>2017</v>
      </c>
      <c r="AJ1748" t="s">
        <v>283</v>
      </c>
      <c r="AK1748" t="s">
        <v>185</v>
      </c>
      <c r="AS1748" t="str">
        <f>"0"</f>
        <v>0</v>
      </c>
      <c r="AT1748" t="s">
        <v>188</v>
      </c>
      <c r="AU1748" t="s">
        <v>189</v>
      </c>
      <c r="AV1748" t="s">
        <v>190</v>
      </c>
      <c r="AW1748" t="s">
        <v>191</v>
      </c>
      <c r="AX1748" t="s">
        <v>11417</v>
      </c>
      <c r="BM1748" t="s">
        <v>9610</v>
      </c>
      <c r="BN1748" t="s">
        <v>193</v>
      </c>
      <c r="BP1748" t="s">
        <v>194</v>
      </c>
      <c r="BQ1748" t="s">
        <v>195</v>
      </c>
      <c r="BS1748">
        <v>14627</v>
      </c>
      <c r="BT1748" t="s">
        <v>196</v>
      </c>
      <c r="BU1748">
        <v>5857321568</v>
      </c>
      <c r="CM1748" t="s">
        <v>11418</v>
      </c>
      <c r="CN1748" t="s">
        <v>193</v>
      </c>
      <c r="CP1748" t="s">
        <v>194</v>
      </c>
      <c r="CQ1748" t="s">
        <v>195</v>
      </c>
      <c r="CS1748">
        <v>146275883</v>
      </c>
      <c r="CT1748" t="s">
        <v>196</v>
      </c>
      <c r="CU1748">
        <v>5857321568</v>
      </c>
    </row>
    <row r="1749" spans="1:151" x14ac:dyDescent="0.2">
      <c r="A1749">
        <v>13071</v>
      </c>
      <c r="B1749" t="s">
        <v>11413</v>
      </c>
      <c r="C1749" t="s">
        <v>11414</v>
      </c>
      <c r="E1749" t="s">
        <v>11415</v>
      </c>
      <c r="F1749" t="s">
        <v>171</v>
      </c>
      <c r="G1749" t="s">
        <v>172</v>
      </c>
      <c r="H1749" s="1">
        <v>34615</v>
      </c>
      <c r="I1749" t="s">
        <v>173</v>
      </c>
      <c r="K1749" t="s">
        <v>1035</v>
      </c>
      <c r="L1749" t="s">
        <v>1036</v>
      </c>
      <c r="M1749" t="s">
        <v>224</v>
      </c>
      <c r="N1749">
        <v>2015</v>
      </c>
      <c r="O1749" t="s">
        <v>692</v>
      </c>
      <c r="P1749" t="s">
        <v>178</v>
      </c>
      <c r="Q1749" t="s">
        <v>172</v>
      </c>
      <c r="S1749">
        <v>28279136</v>
      </c>
      <c r="T1749" t="s">
        <v>179</v>
      </c>
      <c r="U1749" t="s">
        <v>180</v>
      </c>
      <c r="V1749" s="2">
        <v>42876</v>
      </c>
      <c r="W1749" t="s">
        <v>11416</v>
      </c>
      <c r="X1749">
        <v>5857321568</v>
      </c>
      <c r="Y1749" t="s">
        <v>186</v>
      </c>
      <c r="Z1749" t="s">
        <v>183</v>
      </c>
      <c r="AA1749">
        <v>2017</v>
      </c>
      <c r="AB1749">
        <v>2017</v>
      </c>
      <c r="AC1749" t="s">
        <v>1442</v>
      </c>
      <c r="AD1749" t="s">
        <v>185</v>
      </c>
      <c r="AF1749" t="s">
        <v>186</v>
      </c>
      <c r="AG1749" t="s">
        <v>183</v>
      </c>
      <c r="AH1749">
        <v>2017</v>
      </c>
      <c r="AI1749">
        <v>2017</v>
      </c>
      <c r="AJ1749" t="s">
        <v>283</v>
      </c>
      <c r="AK1749" t="s">
        <v>185</v>
      </c>
      <c r="AS1749" t="str">
        <f>"0"</f>
        <v>0</v>
      </c>
      <c r="AT1749" t="s">
        <v>188</v>
      </c>
      <c r="AU1749" t="s">
        <v>189</v>
      </c>
      <c r="AV1749" t="s">
        <v>190</v>
      </c>
      <c r="AW1749" t="s">
        <v>191</v>
      </c>
      <c r="AX1749" t="s">
        <v>11417</v>
      </c>
      <c r="BM1749" t="s">
        <v>9610</v>
      </c>
      <c r="BN1749" t="s">
        <v>193</v>
      </c>
      <c r="BP1749" t="s">
        <v>194</v>
      </c>
      <c r="BQ1749" t="s">
        <v>195</v>
      </c>
      <c r="BS1749">
        <v>14627</v>
      </c>
      <c r="BT1749" t="s">
        <v>196</v>
      </c>
      <c r="BU1749">
        <v>5857321568</v>
      </c>
      <c r="CM1749" t="s">
        <v>11418</v>
      </c>
      <c r="CN1749" t="s">
        <v>193</v>
      </c>
      <c r="CP1749" t="s">
        <v>194</v>
      </c>
      <c r="CQ1749" t="s">
        <v>195</v>
      </c>
      <c r="CS1749">
        <v>146275883</v>
      </c>
      <c r="CT1749" t="s">
        <v>196</v>
      </c>
      <c r="CU1749">
        <v>5857321568</v>
      </c>
    </row>
    <row r="1750" spans="1:151" x14ac:dyDescent="0.2">
      <c r="A1750">
        <v>21052</v>
      </c>
      <c r="B1750" t="s">
        <v>11419</v>
      </c>
      <c r="C1750" t="s">
        <v>11414</v>
      </c>
      <c r="E1750" t="s">
        <v>11420</v>
      </c>
      <c r="F1750" t="s">
        <v>171</v>
      </c>
      <c r="G1750" t="s">
        <v>172</v>
      </c>
      <c r="H1750" s="1">
        <v>35320</v>
      </c>
      <c r="I1750" t="s">
        <v>221</v>
      </c>
      <c r="K1750" t="s">
        <v>547</v>
      </c>
      <c r="L1750" t="s">
        <v>548</v>
      </c>
      <c r="M1750" t="s">
        <v>306</v>
      </c>
      <c r="N1750">
        <v>2017</v>
      </c>
      <c r="O1750" t="s">
        <v>646</v>
      </c>
      <c r="P1750" t="s">
        <v>178</v>
      </c>
      <c r="Q1750" t="s">
        <v>172</v>
      </c>
      <c r="S1750">
        <v>28861188</v>
      </c>
      <c r="T1750" t="s">
        <v>196</v>
      </c>
      <c r="W1750" t="s">
        <v>11421</v>
      </c>
      <c r="X1750">
        <v>6317429938</v>
      </c>
      <c r="Y1750" t="s">
        <v>186</v>
      </c>
      <c r="Z1750" t="s">
        <v>183</v>
      </c>
      <c r="AA1750">
        <v>2018</v>
      </c>
      <c r="AB1750">
        <v>2018</v>
      </c>
      <c r="AC1750" t="s">
        <v>457</v>
      </c>
      <c r="AD1750" t="s">
        <v>185</v>
      </c>
      <c r="AM1750" t="s">
        <v>3384</v>
      </c>
      <c r="AS1750">
        <v>3.12</v>
      </c>
      <c r="AT1750" t="s">
        <v>188</v>
      </c>
      <c r="AU1750" t="s">
        <v>189</v>
      </c>
      <c r="AV1750" t="s">
        <v>190</v>
      </c>
      <c r="AW1750" t="s">
        <v>715</v>
      </c>
      <c r="BM1750" t="s">
        <v>11422</v>
      </c>
      <c r="BN1750" t="s">
        <v>193</v>
      </c>
      <c r="BP1750" t="s">
        <v>194</v>
      </c>
      <c r="BQ1750" t="s">
        <v>195</v>
      </c>
      <c r="BS1750">
        <v>14627</v>
      </c>
      <c r="BT1750" t="s">
        <v>196</v>
      </c>
      <c r="BU1750">
        <v>6318891929</v>
      </c>
      <c r="BZ1750" t="s">
        <v>11423</v>
      </c>
      <c r="CC1750" t="s">
        <v>11424</v>
      </c>
      <c r="CD1750" t="s">
        <v>195</v>
      </c>
      <c r="CF1750">
        <v>11768</v>
      </c>
      <c r="CG1750" t="s">
        <v>196</v>
      </c>
      <c r="CH1750">
        <v>6318891929</v>
      </c>
      <c r="CM1750" t="s">
        <v>11425</v>
      </c>
      <c r="CP1750" t="s">
        <v>194</v>
      </c>
      <c r="CQ1750" t="s">
        <v>195</v>
      </c>
      <c r="CS1750">
        <v>14627</v>
      </c>
      <c r="CT1750" t="s">
        <v>196</v>
      </c>
      <c r="CU1750">
        <v>6318891929</v>
      </c>
      <c r="ED1750" t="s">
        <v>195</v>
      </c>
      <c r="EG1750" t="s">
        <v>196</v>
      </c>
      <c r="EH1750">
        <v>6318891929</v>
      </c>
      <c r="EM1750" t="s">
        <v>11423</v>
      </c>
      <c r="EP1750" t="s">
        <v>11424</v>
      </c>
      <c r="EQ1750" t="s">
        <v>195</v>
      </c>
      <c r="ES1750">
        <v>11768</v>
      </c>
      <c r="ET1750" t="s">
        <v>196</v>
      </c>
      <c r="EU1750">
        <v>6318891929</v>
      </c>
    </row>
    <row r="1751" spans="1:151" x14ac:dyDescent="0.2">
      <c r="A1751">
        <v>23305</v>
      </c>
      <c r="B1751" t="s">
        <v>11419</v>
      </c>
      <c r="C1751" t="s">
        <v>11414</v>
      </c>
      <c r="E1751" t="s">
        <v>11420</v>
      </c>
      <c r="F1751" t="s">
        <v>171</v>
      </c>
      <c r="G1751" t="s">
        <v>172</v>
      </c>
      <c r="H1751" s="1">
        <v>35320</v>
      </c>
      <c r="I1751" t="s">
        <v>221</v>
      </c>
      <c r="K1751" t="s">
        <v>439</v>
      </c>
      <c r="M1751" t="s">
        <v>224</v>
      </c>
      <c r="N1751">
        <v>2017</v>
      </c>
      <c r="O1751" t="s">
        <v>441</v>
      </c>
      <c r="P1751" t="s">
        <v>363</v>
      </c>
      <c r="Q1751" t="s">
        <v>172</v>
      </c>
      <c r="S1751">
        <v>28861188</v>
      </c>
      <c r="T1751" t="s">
        <v>196</v>
      </c>
      <c r="W1751" t="s">
        <v>11421</v>
      </c>
      <c r="X1751">
        <v>6317429938</v>
      </c>
      <c r="Y1751" t="s">
        <v>186</v>
      </c>
      <c r="Z1751" t="s">
        <v>183</v>
      </c>
      <c r="AA1751">
        <v>2018</v>
      </c>
      <c r="AB1751">
        <v>2018</v>
      </c>
      <c r="AC1751" t="s">
        <v>457</v>
      </c>
      <c r="AD1751" t="s">
        <v>185</v>
      </c>
      <c r="AM1751" t="s">
        <v>3384</v>
      </c>
      <c r="AS1751">
        <v>3.12</v>
      </c>
      <c r="AT1751" t="s">
        <v>188</v>
      </c>
      <c r="AU1751" t="s">
        <v>189</v>
      </c>
      <c r="AV1751" t="s">
        <v>190</v>
      </c>
      <c r="AW1751" t="s">
        <v>715</v>
      </c>
      <c r="BM1751" t="s">
        <v>11422</v>
      </c>
      <c r="BN1751" t="s">
        <v>193</v>
      </c>
      <c r="BP1751" t="s">
        <v>194</v>
      </c>
      <c r="BQ1751" t="s">
        <v>195</v>
      </c>
      <c r="BS1751">
        <v>14627</v>
      </c>
      <c r="BT1751" t="s">
        <v>196</v>
      </c>
      <c r="BU1751">
        <v>6318891929</v>
      </c>
      <c r="BZ1751" t="s">
        <v>11423</v>
      </c>
      <c r="CC1751" t="s">
        <v>11424</v>
      </c>
      <c r="CD1751" t="s">
        <v>195</v>
      </c>
      <c r="CF1751">
        <v>11768</v>
      </c>
      <c r="CG1751" t="s">
        <v>196</v>
      </c>
      <c r="CH1751">
        <v>6318891929</v>
      </c>
      <c r="CM1751" t="s">
        <v>11425</v>
      </c>
      <c r="CP1751" t="s">
        <v>194</v>
      </c>
      <c r="CQ1751" t="s">
        <v>195</v>
      </c>
      <c r="CS1751">
        <v>14627</v>
      </c>
      <c r="CT1751" t="s">
        <v>196</v>
      </c>
      <c r="CU1751">
        <v>6318891929</v>
      </c>
      <c r="ED1751" t="s">
        <v>195</v>
      </c>
      <c r="EG1751" t="s">
        <v>196</v>
      </c>
      <c r="EH1751">
        <v>6318891929</v>
      </c>
      <c r="EM1751" t="s">
        <v>11423</v>
      </c>
      <c r="EP1751" t="s">
        <v>11424</v>
      </c>
      <c r="EQ1751" t="s">
        <v>195</v>
      </c>
      <c r="ES1751">
        <v>11768</v>
      </c>
      <c r="ET1751" t="s">
        <v>196</v>
      </c>
      <c r="EU1751">
        <v>6318891929</v>
      </c>
    </row>
    <row r="1752" spans="1:151" x14ac:dyDescent="0.2">
      <c r="A1752">
        <v>12485</v>
      </c>
      <c r="B1752" t="s">
        <v>11419</v>
      </c>
      <c r="C1752" t="s">
        <v>11414</v>
      </c>
      <c r="E1752" t="s">
        <v>11420</v>
      </c>
      <c r="F1752" t="s">
        <v>171</v>
      </c>
      <c r="G1752" t="s">
        <v>172</v>
      </c>
      <c r="H1752" s="1">
        <v>35320</v>
      </c>
      <c r="I1752" t="s">
        <v>221</v>
      </c>
      <c r="K1752" t="s">
        <v>439</v>
      </c>
      <c r="L1752" t="s">
        <v>175</v>
      </c>
      <c r="M1752" t="s">
        <v>224</v>
      </c>
      <c r="N1752">
        <v>2015</v>
      </c>
      <c r="O1752" t="s">
        <v>692</v>
      </c>
      <c r="P1752" t="s">
        <v>363</v>
      </c>
      <c r="Q1752" t="s">
        <v>172</v>
      </c>
      <c r="S1752">
        <v>28861188</v>
      </c>
      <c r="T1752" t="s">
        <v>196</v>
      </c>
      <c r="W1752" t="s">
        <v>11421</v>
      </c>
      <c r="X1752">
        <v>6317429938</v>
      </c>
      <c r="Y1752" t="s">
        <v>186</v>
      </c>
      <c r="Z1752" t="s">
        <v>183</v>
      </c>
      <c r="AA1752">
        <v>2018</v>
      </c>
      <c r="AB1752">
        <v>2018</v>
      </c>
      <c r="AC1752" t="s">
        <v>457</v>
      </c>
      <c r="AD1752" t="s">
        <v>185</v>
      </c>
      <c r="AM1752" t="s">
        <v>3384</v>
      </c>
      <c r="AS1752">
        <v>3.12</v>
      </c>
      <c r="AT1752" t="s">
        <v>188</v>
      </c>
      <c r="AU1752" t="s">
        <v>189</v>
      </c>
      <c r="AV1752" t="s">
        <v>190</v>
      </c>
      <c r="AW1752" t="s">
        <v>715</v>
      </c>
      <c r="BM1752" t="s">
        <v>11422</v>
      </c>
      <c r="BN1752" t="s">
        <v>193</v>
      </c>
      <c r="BP1752" t="s">
        <v>194</v>
      </c>
      <c r="BQ1752" t="s">
        <v>195</v>
      </c>
      <c r="BS1752">
        <v>14627</v>
      </c>
      <c r="BT1752" t="s">
        <v>196</v>
      </c>
      <c r="BU1752">
        <v>6318891929</v>
      </c>
      <c r="BZ1752" t="s">
        <v>11423</v>
      </c>
      <c r="CC1752" t="s">
        <v>11424</v>
      </c>
      <c r="CD1752" t="s">
        <v>195</v>
      </c>
      <c r="CF1752">
        <v>11768</v>
      </c>
      <c r="CG1752" t="s">
        <v>196</v>
      </c>
      <c r="CH1752">
        <v>6318891929</v>
      </c>
      <c r="CM1752" t="s">
        <v>11425</v>
      </c>
      <c r="CP1752" t="s">
        <v>194</v>
      </c>
      <c r="CQ1752" t="s">
        <v>195</v>
      </c>
      <c r="CS1752">
        <v>14627</v>
      </c>
      <c r="CT1752" t="s">
        <v>196</v>
      </c>
      <c r="CU1752">
        <v>6318891929</v>
      </c>
      <c r="ED1752" t="s">
        <v>195</v>
      </c>
      <c r="EG1752" t="s">
        <v>196</v>
      </c>
      <c r="EH1752">
        <v>6318891929</v>
      </c>
      <c r="EM1752" t="s">
        <v>11423</v>
      </c>
      <c r="EP1752" t="s">
        <v>11424</v>
      </c>
      <c r="EQ1752" t="s">
        <v>195</v>
      </c>
      <c r="ES1752">
        <v>11768</v>
      </c>
      <c r="ET1752" t="s">
        <v>196</v>
      </c>
      <c r="EU1752">
        <v>6318891929</v>
      </c>
    </row>
    <row r="1753" spans="1:151" x14ac:dyDescent="0.2">
      <c r="A1753">
        <v>15729</v>
      </c>
      <c r="B1753" t="s">
        <v>11426</v>
      </c>
      <c r="C1753" t="s">
        <v>11414</v>
      </c>
      <c r="E1753" t="s">
        <v>11427</v>
      </c>
      <c r="F1753" t="s">
        <v>5234</v>
      </c>
      <c r="G1753" t="s">
        <v>172</v>
      </c>
      <c r="H1753" s="1">
        <v>34295</v>
      </c>
      <c r="I1753" t="s">
        <v>221</v>
      </c>
      <c r="K1753" t="s">
        <v>937</v>
      </c>
      <c r="M1753" t="s">
        <v>224</v>
      </c>
      <c r="N1753">
        <v>2016</v>
      </c>
      <c r="O1753" t="s">
        <v>410</v>
      </c>
      <c r="P1753" t="s">
        <v>178</v>
      </c>
      <c r="Q1753" t="s">
        <v>172</v>
      </c>
      <c r="S1753">
        <v>28299127</v>
      </c>
      <c r="T1753" t="s">
        <v>179</v>
      </c>
      <c r="U1753" t="s">
        <v>180</v>
      </c>
      <c r="V1753" s="2">
        <v>42876</v>
      </c>
      <c r="W1753" t="s">
        <v>11428</v>
      </c>
      <c r="X1753">
        <v>6502858350</v>
      </c>
      <c r="Y1753" t="s">
        <v>186</v>
      </c>
      <c r="Z1753" t="s">
        <v>282</v>
      </c>
      <c r="AA1753">
        <v>2017</v>
      </c>
      <c r="AB1753">
        <v>2017</v>
      </c>
      <c r="AC1753" t="s">
        <v>992</v>
      </c>
      <c r="AD1753" t="s">
        <v>185</v>
      </c>
      <c r="AE1753" t="s">
        <v>187</v>
      </c>
      <c r="AS1753">
        <v>3.35</v>
      </c>
      <c r="AT1753" t="s">
        <v>188</v>
      </c>
      <c r="AU1753" t="s">
        <v>647</v>
      </c>
      <c r="AV1753" t="s">
        <v>190</v>
      </c>
      <c r="AW1753" t="s">
        <v>191</v>
      </c>
      <c r="BM1753" t="s">
        <v>9310</v>
      </c>
      <c r="BN1753" t="s">
        <v>193</v>
      </c>
      <c r="BP1753" t="s">
        <v>194</v>
      </c>
      <c r="BQ1753" t="s">
        <v>195</v>
      </c>
      <c r="BS1753">
        <v>14627</v>
      </c>
      <c r="BT1753" t="s">
        <v>196</v>
      </c>
      <c r="BU1753">
        <v>5857669350</v>
      </c>
      <c r="CM1753" t="s">
        <v>11429</v>
      </c>
      <c r="CP1753" t="s">
        <v>194</v>
      </c>
      <c r="CQ1753" t="s">
        <v>195</v>
      </c>
      <c r="CS1753">
        <v>14608</v>
      </c>
      <c r="CT1753" t="s">
        <v>196</v>
      </c>
      <c r="CU1753">
        <v>6502858350</v>
      </c>
    </row>
    <row r="1754" spans="1:151" x14ac:dyDescent="0.2">
      <c r="A1754">
        <v>19157</v>
      </c>
      <c r="B1754" t="s">
        <v>11430</v>
      </c>
      <c r="C1754" t="s">
        <v>11414</v>
      </c>
      <c r="E1754" t="s">
        <v>11431</v>
      </c>
      <c r="F1754" t="s">
        <v>171</v>
      </c>
      <c r="G1754" t="s">
        <v>172</v>
      </c>
      <c r="H1754" s="1">
        <v>35824</v>
      </c>
      <c r="I1754" t="s">
        <v>221</v>
      </c>
      <c r="K1754" t="s">
        <v>439</v>
      </c>
      <c r="L1754" t="s">
        <v>175</v>
      </c>
      <c r="M1754" t="s">
        <v>224</v>
      </c>
      <c r="N1754">
        <v>2016</v>
      </c>
      <c r="O1754" t="s">
        <v>410</v>
      </c>
      <c r="P1754" t="s">
        <v>363</v>
      </c>
      <c r="Q1754" t="s">
        <v>172</v>
      </c>
      <c r="S1754">
        <v>29426287</v>
      </c>
      <c r="T1754" t="s">
        <v>179</v>
      </c>
      <c r="U1754" t="s">
        <v>180</v>
      </c>
      <c r="V1754" s="2">
        <v>43604</v>
      </c>
      <c r="W1754" t="s">
        <v>11432</v>
      </c>
      <c r="X1754" t="s">
        <v>11433</v>
      </c>
      <c r="Y1754" t="s">
        <v>186</v>
      </c>
      <c r="Z1754" t="s">
        <v>282</v>
      </c>
      <c r="AA1754">
        <v>2019</v>
      </c>
      <c r="AB1754">
        <v>2019</v>
      </c>
      <c r="AC1754" t="s">
        <v>2179</v>
      </c>
      <c r="AD1754" t="s">
        <v>172</v>
      </c>
      <c r="AS1754">
        <v>3.93</v>
      </c>
      <c r="AT1754" t="s">
        <v>188</v>
      </c>
      <c r="AU1754" t="s">
        <v>189</v>
      </c>
      <c r="AV1754" t="s">
        <v>190</v>
      </c>
      <c r="AW1754" t="s">
        <v>191</v>
      </c>
      <c r="BM1754" t="s">
        <v>11434</v>
      </c>
      <c r="BN1754" t="s">
        <v>487</v>
      </c>
      <c r="BP1754" t="s">
        <v>194</v>
      </c>
      <c r="BQ1754" t="s">
        <v>195</v>
      </c>
      <c r="BS1754">
        <v>14627</v>
      </c>
      <c r="BT1754" t="s">
        <v>196</v>
      </c>
      <c r="BU1754">
        <v>5852816953</v>
      </c>
      <c r="BZ1754" t="s">
        <v>11435</v>
      </c>
      <c r="CC1754" t="s">
        <v>11436</v>
      </c>
      <c r="CF1754">
        <v>710055</v>
      </c>
      <c r="CG1754" t="s">
        <v>179</v>
      </c>
      <c r="CH1754">
        <v>8615691886298</v>
      </c>
      <c r="CM1754" t="s">
        <v>11437</v>
      </c>
      <c r="CN1754" t="s">
        <v>487</v>
      </c>
      <c r="CP1754" t="s">
        <v>194</v>
      </c>
      <c r="CQ1754" t="s">
        <v>195</v>
      </c>
      <c r="CS1754">
        <v>14627</v>
      </c>
      <c r="CT1754" t="s">
        <v>196</v>
      </c>
      <c r="CU1754">
        <v>5852816953</v>
      </c>
      <c r="CZ1754" t="s">
        <v>11435</v>
      </c>
      <c r="DC1754" t="s">
        <v>11436</v>
      </c>
      <c r="DF1754">
        <v>710055</v>
      </c>
      <c r="DG1754" t="s">
        <v>179</v>
      </c>
      <c r="DH1754">
        <v>8615691886298</v>
      </c>
      <c r="EM1754" t="s">
        <v>11435</v>
      </c>
      <c r="EP1754" t="s">
        <v>11436</v>
      </c>
      <c r="ES1754">
        <v>710055</v>
      </c>
      <c r="ET1754" t="s">
        <v>179</v>
      </c>
      <c r="EU1754">
        <v>8615691886298</v>
      </c>
    </row>
    <row r="1755" spans="1:151" x14ac:dyDescent="0.2">
      <c r="A1755">
        <v>23980</v>
      </c>
      <c r="B1755" t="s">
        <v>11438</v>
      </c>
      <c r="C1755" t="s">
        <v>11414</v>
      </c>
      <c r="E1755" t="s">
        <v>11439</v>
      </c>
      <c r="F1755" t="s">
        <v>171</v>
      </c>
      <c r="G1755" t="s">
        <v>172</v>
      </c>
      <c r="H1755" s="1">
        <v>35731</v>
      </c>
      <c r="I1755" t="s">
        <v>173</v>
      </c>
      <c r="K1755" t="s">
        <v>11440</v>
      </c>
      <c r="M1755" t="s">
        <v>176</v>
      </c>
      <c r="N1755">
        <v>2018</v>
      </c>
      <c r="O1755" t="s">
        <v>612</v>
      </c>
      <c r="P1755" t="s">
        <v>363</v>
      </c>
      <c r="Q1755" t="s">
        <v>172</v>
      </c>
      <c r="S1755">
        <v>29852895</v>
      </c>
      <c r="T1755" t="s">
        <v>179</v>
      </c>
      <c r="U1755" t="s">
        <v>180</v>
      </c>
      <c r="V1755" s="2">
        <v>43968</v>
      </c>
      <c r="W1755" t="s">
        <v>11441</v>
      </c>
      <c r="X1755">
        <v>5857056534</v>
      </c>
      <c r="Y1755" t="s">
        <v>186</v>
      </c>
      <c r="Z1755" t="s">
        <v>282</v>
      </c>
      <c r="AA1755">
        <v>2020</v>
      </c>
      <c r="AB1755">
        <v>2020</v>
      </c>
      <c r="AC1755" t="s">
        <v>2179</v>
      </c>
      <c r="AD1755" t="s">
        <v>172</v>
      </c>
      <c r="AS1755" t="str">
        <f>"0"</f>
        <v>0</v>
      </c>
      <c r="AT1755" t="s">
        <v>188</v>
      </c>
      <c r="AU1755" t="s">
        <v>189</v>
      </c>
      <c r="AV1755" t="s">
        <v>190</v>
      </c>
      <c r="AW1755" t="s">
        <v>191</v>
      </c>
      <c r="BM1755" t="s">
        <v>11442</v>
      </c>
      <c r="BN1755" t="s">
        <v>193</v>
      </c>
      <c r="BP1755" t="s">
        <v>194</v>
      </c>
      <c r="BQ1755" t="s">
        <v>195</v>
      </c>
      <c r="BS1755">
        <v>14627</v>
      </c>
      <c r="BT1755" t="s">
        <v>196</v>
      </c>
      <c r="BU1755">
        <v>5857056534</v>
      </c>
      <c r="CM1755" t="s">
        <v>11443</v>
      </c>
      <c r="CN1755" t="s">
        <v>193</v>
      </c>
      <c r="CP1755" t="s">
        <v>194</v>
      </c>
      <c r="CQ1755" t="s">
        <v>195</v>
      </c>
      <c r="CS1755">
        <v>14627</v>
      </c>
      <c r="CT1755" t="s">
        <v>196</v>
      </c>
      <c r="CU1755">
        <v>5857056534</v>
      </c>
    </row>
    <row r="1756" spans="1:151" x14ac:dyDescent="0.2">
      <c r="A1756">
        <v>33766</v>
      </c>
      <c r="B1756" t="s">
        <v>4707</v>
      </c>
      <c r="C1756" t="s">
        <v>11414</v>
      </c>
      <c r="E1756" t="s">
        <v>11444</v>
      </c>
      <c r="F1756" t="s">
        <v>171</v>
      </c>
      <c r="G1756" t="s">
        <v>172</v>
      </c>
      <c r="H1756" s="1">
        <v>36143</v>
      </c>
      <c r="I1756" t="s">
        <v>221</v>
      </c>
      <c r="K1756" t="s">
        <v>1377</v>
      </c>
      <c r="L1756" t="s">
        <v>1378</v>
      </c>
      <c r="M1756" t="s">
        <v>306</v>
      </c>
      <c r="N1756">
        <v>2020</v>
      </c>
      <c r="O1756" t="s">
        <v>1379</v>
      </c>
      <c r="P1756" t="s">
        <v>509</v>
      </c>
      <c r="Q1756" t="s">
        <v>172</v>
      </c>
      <c r="S1756">
        <v>30766761</v>
      </c>
      <c r="T1756" t="s">
        <v>1382</v>
      </c>
      <c r="U1756" t="s">
        <v>424</v>
      </c>
      <c r="Y1756" t="str">
        <f>"01AS"</f>
        <v>01AS</v>
      </c>
      <c r="Z1756" t="s">
        <v>227</v>
      </c>
      <c r="AA1756" t="s">
        <v>320</v>
      </c>
      <c r="AB1756" t="s">
        <v>321</v>
      </c>
      <c r="AC1756" t="s">
        <v>425</v>
      </c>
      <c r="AD1756" t="s">
        <v>185</v>
      </c>
      <c r="AF1756" t="s">
        <v>426</v>
      </c>
      <c r="AG1756" t="s">
        <v>427</v>
      </c>
      <c r="AJ1756" t="s">
        <v>1334</v>
      </c>
      <c r="AK1756" t="s">
        <v>185</v>
      </c>
      <c r="AS1756">
        <v>3.86</v>
      </c>
      <c r="AT1756" t="s">
        <v>1261</v>
      </c>
      <c r="AU1756" t="s">
        <v>235</v>
      </c>
      <c r="AV1756" t="s">
        <v>236</v>
      </c>
      <c r="AW1756" t="s">
        <v>430</v>
      </c>
      <c r="BC1756" t="s">
        <v>474</v>
      </c>
      <c r="BM1756" t="s">
        <v>11445</v>
      </c>
      <c r="BN1756" t="s">
        <v>239</v>
      </c>
      <c r="BO1756" t="s">
        <v>5705</v>
      </c>
      <c r="BP1756" t="s">
        <v>241</v>
      </c>
      <c r="BQ1756" t="s">
        <v>195</v>
      </c>
      <c r="BS1756">
        <v>14627</v>
      </c>
      <c r="CA1756" t="s">
        <v>11446</v>
      </c>
      <c r="CD1756" t="s">
        <v>195</v>
      </c>
      <c r="CM1756" t="s">
        <v>11447</v>
      </c>
      <c r="CN1756" t="s">
        <v>11446</v>
      </c>
      <c r="CO1756" t="s">
        <v>5705</v>
      </c>
      <c r="CP1756" t="s">
        <v>5705</v>
      </c>
      <c r="CQ1756" t="s">
        <v>3674</v>
      </c>
      <c r="CS1756">
        <v>225000</v>
      </c>
      <c r="CT1756" t="s">
        <v>1382</v>
      </c>
      <c r="CU1756" t="s">
        <v>11448</v>
      </c>
    </row>
    <row r="1757" spans="1:151" x14ac:dyDescent="0.2">
      <c r="A1757">
        <v>34132</v>
      </c>
      <c r="B1757" t="s">
        <v>11449</v>
      </c>
      <c r="C1757" t="s">
        <v>11414</v>
      </c>
      <c r="E1757" t="s">
        <v>11450</v>
      </c>
      <c r="F1757" t="s">
        <v>171</v>
      </c>
      <c r="G1757" t="s">
        <v>172</v>
      </c>
      <c r="H1757" s="1">
        <v>35427</v>
      </c>
      <c r="I1757" t="s">
        <v>221</v>
      </c>
      <c r="K1757" t="s">
        <v>1377</v>
      </c>
      <c r="L1757" t="s">
        <v>1378</v>
      </c>
      <c r="M1757" t="s">
        <v>306</v>
      </c>
      <c r="N1757">
        <v>2020</v>
      </c>
      <c r="O1757" t="s">
        <v>1379</v>
      </c>
      <c r="P1757" t="s">
        <v>509</v>
      </c>
      <c r="Q1757" t="s">
        <v>172</v>
      </c>
      <c r="S1757">
        <v>30800625</v>
      </c>
      <c r="T1757" t="s">
        <v>1382</v>
      </c>
      <c r="U1757" t="s">
        <v>424</v>
      </c>
      <c r="Y1757" t="str">
        <f>"01AS"</f>
        <v>01AS</v>
      </c>
      <c r="Z1757" t="s">
        <v>499</v>
      </c>
      <c r="AA1757" t="s">
        <v>320</v>
      </c>
      <c r="AB1757" t="s">
        <v>321</v>
      </c>
      <c r="AC1757" t="s">
        <v>5592</v>
      </c>
      <c r="AD1757" t="s">
        <v>185</v>
      </c>
      <c r="AF1757" t="s">
        <v>426</v>
      </c>
      <c r="AG1757" t="s">
        <v>729</v>
      </c>
      <c r="AJ1757" t="s">
        <v>1236</v>
      </c>
      <c r="AK1757" t="s">
        <v>185</v>
      </c>
      <c r="AS1757">
        <v>3.44</v>
      </c>
      <c r="AT1757" t="s">
        <v>429</v>
      </c>
      <c r="AV1757" t="s">
        <v>473</v>
      </c>
      <c r="AW1757" t="s">
        <v>430</v>
      </c>
      <c r="BC1757" t="s">
        <v>474</v>
      </c>
      <c r="BM1757" t="s">
        <v>11451</v>
      </c>
      <c r="BN1757" t="s">
        <v>239</v>
      </c>
      <c r="BO1757" t="s">
        <v>11452</v>
      </c>
      <c r="BP1757" t="s">
        <v>241</v>
      </c>
      <c r="BQ1757" t="s">
        <v>195</v>
      </c>
      <c r="BS1757">
        <v>14627</v>
      </c>
      <c r="CA1757" t="s">
        <v>11453</v>
      </c>
      <c r="CD1757" t="s">
        <v>195</v>
      </c>
      <c r="CM1757" t="s">
        <v>11454</v>
      </c>
      <c r="CN1757" t="s">
        <v>11453</v>
      </c>
      <c r="CO1757" t="s">
        <v>11452</v>
      </c>
      <c r="CP1757" t="s">
        <v>11452</v>
      </c>
      <c r="CQ1757" t="s">
        <v>9731</v>
      </c>
      <c r="CS1757">
        <v>350007</v>
      </c>
      <c r="CT1757" t="s">
        <v>1382</v>
      </c>
      <c r="CU1757" t="s">
        <v>11455</v>
      </c>
    </row>
    <row r="1758" spans="1:151" x14ac:dyDescent="0.2">
      <c r="A1758">
        <v>34209</v>
      </c>
      <c r="B1758" t="s">
        <v>11456</v>
      </c>
      <c r="C1758" t="s">
        <v>11457</v>
      </c>
      <c r="E1758" t="s">
        <v>11458</v>
      </c>
      <c r="F1758" t="s">
        <v>171</v>
      </c>
      <c r="I1758" t="s">
        <v>173</v>
      </c>
      <c r="K1758" t="s">
        <v>1377</v>
      </c>
      <c r="L1758" t="s">
        <v>1378</v>
      </c>
      <c r="M1758" t="s">
        <v>306</v>
      </c>
      <c r="N1758">
        <v>2020</v>
      </c>
      <c r="O1758" t="s">
        <v>1379</v>
      </c>
      <c r="P1758" t="s">
        <v>178</v>
      </c>
      <c r="Q1758" t="s">
        <v>185</v>
      </c>
      <c r="BC1758" t="s">
        <v>474</v>
      </c>
      <c r="BM1758" t="s">
        <v>11459</v>
      </c>
      <c r="BN1758" t="s">
        <v>11460</v>
      </c>
      <c r="BP1758" t="s">
        <v>11461</v>
      </c>
      <c r="BR1758" t="s">
        <v>11462</v>
      </c>
      <c r="BS1758">
        <v>266000</v>
      </c>
      <c r="BT1758" t="s">
        <v>1382</v>
      </c>
      <c r="BU1758">
        <v>17667533019</v>
      </c>
    </row>
    <row r="1759" spans="1:151" x14ac:dyDescent="0.2">
      <c r="A1759">
        <v>34378</v>
      </c>
      <c r="B1759" t="s">
        <v>11463</v>
      </c>
      <c r="C1759" t="s">
        <v>11457</v>
      </c>
      <c r="E1759" t="s">
        <v>11464</v>
      </c>
      <c r="F1759" t="s">
        <v>171</v>
      </c>
      <c r="I1759" t="s">
        <v>173</v>
      </c>
      <c r="K1759" t="s">
        <v>1377</v>
      </c>
      <c r="L1759" t="s">
        <v>1378</v>
      </c>
      <c r="M1759" t="s">
        <v>306</v>
      </c>
      <c r="N1759">
        <v>2020</v>
      </c>
      <c r="O1759" t="s">
        <v>1379</v>
      </c>
      <c r="P1759" t="s">
        <v>509</v>
      </c>
      <c r="Q1759" t="s">
        <v>185</v>
      </c>
      <c r="BM1759" t="s">
        <v>11465</v>
      </c>
      <c r="BP1759" t="s">
        <v>1381</v>
      </c>
      <c r="BR1759" t="s">
        <v>1381</v>
      </c>
      <c r="BS1759">
        <v>100068</v>
      </c>
      <c r="BT1759" t="s">
        <v>1382</v>
      </c>
      <c r="BU1759" t="s">
        <v>11466</v>
      </c>
      <c r="BX1759" t="s">
        <v>11467</v>
      </c>
    </row>
    <row r="1760" spans="1:151" x14ac:dyDescent="0.2">
      <c r="A1760">
        <v>34436</v>
      </c>
      <c r="B1760" t="s">
        <v>11468</v>
      </c>
      <c r="C1760" t="s">
        <v>11414</v>
      </c>
      <c r="E1760" t="s">
        <v>11469</v>
      </c>
      <c r="F1760" t="s">
        <v>171</v>
      </c>
      <c r="G1760" t="s">
        <v>172</v>
      </c>
      <c r="H1760" s="1">
        <v>36648</v>
      </c>
      <c r="I1760" t="s">
        <v>173</v>
      </c>
      <c r="K1760" t="s">
        <v>1377</v>
      </c>
      <c r="L1760" t="s">
        <v>1378</v>
      </c>
      <c r="M1760" t="s">
        <v>306</v>
      </c>
      <c r="N1760">
        <v>2020</v>
      </c>
      <c r="O1760" t="s">
        <v>1379</v>
      </c>
      <c r="P1760" t="s">
        <v>509</v>
      </c>
      <c r="Q1760" t="s">
        <v>172</v>
      </c>
      <c r="S1760">
        <v>31319034</v>
      </c>
      <c r="T1760" t="s">
        <v>1382</v>
      </c>
      <c r="U1760" t="s">
        <v>424</v>
      </c>
      <c r="Y1760" t="str">
        <f>"04HSEAS"</f>
        <v>04HSEAS</v>
      </c>
      <c r="Z1760" t="s">
        <v>499</v>
      </c>
      <c r="AA1760" t="s">
        <v>228</v>
      </c>
      <c r="AB1760" t="s">
        <v>229</v>
      </c>
      <c r="AC1760" t="s">
        <v>500</v>
      </c>
      <c r="AD1760" t="s">
        <v>185</v>
      </c>
      <c r="AS1760">
        <v>3.47</v>
      </c>
      <c r="AT1760" t="s">
        <v>429</v>
      </c>
      <c r="AU1760" t="s">
        <v>235</v>
      </c>
      <c r="AV1760" t="s">
        <v>236</v>
      </c>
      <c r="AW1760" t="s">
        <v>430</v>
      </c>
      <c r="BM1760" t="s">
        <v>11470</v>
      </c>
      <c r="BN1760" t="s">
        <v>239</v>
      </c>
      <c r="BO1760" t="s">
        <v>4702</v>
      </c>
      <c r="BP1760" t="s">
        <v>241</v>
      </c>
      <c r="BQ1760" t="s">
        <v>195</v>
      </c>
      <c r="BS1760">
        <v>14627</v>
      </c>
      <c r="CA1760" t="s">
        <v>11471</v>
      </c>
      <c r="CD1760" t="s">
        <v>195</v>
      </c>
      <c r="CM1760" t="s">
        <v>11472</v>
      </c>
      <c r="CN1760" t="s">
        <v>11471</v>
      </c>
      <c r="CO1760" t="s">
        <v>4702</v>
      </c>
      <c r="CP1760" t="s">
        <v>4702</v>
      </c>
      <c r="CQ1760" t="s">
        <v>4705</v>
      </c>
      <c r="CS1760">
        <v>201100</v>
      </c>
      <c r="CT1760" t="s">
        <v>1382</v>
      </c>
      <c r="CU1760" t="s">
        <v>11473</v>
      </c>
    </row>
    <row r="1761" spans="1:151" x14ac:dyDescent="0.2">
      <c r="A1761">
        <v>46289</v>
      </c>
      <c r="B1761" t="s">
        <v>11474</v>
      </c>
      <c r="C1761" t="s">
        <v>11457</v>
      </c>
      <c r="E1761" t="s">
        <v>11475</v>
      </c>
      <c r="F1761" t="s">
        <v>171</v>
      </c>
      <c r="G1761" t="str">
        <f>"0"</f>
        <v>0</v>
      </c>
      <c r="H1761" s="1">
        <v>34818</v>
      </c>
      <c r="I1761" t="s">
        <v>221</v>
      </c>
      <c r="K1761" t="s">
        <v>2085</v>
      </c>
      <c r="L1761" t="s">
        <v>11476</v>
      </c>
      <c r="M1761" t="s">
        <v>224</v>
      </c>
      <c r="N1761">
        <v>2025</v>
      </c>
      <c r="O1761" t="s">
        <v>528</v>
      </c>
      <c r="P1761" t="s">
        <v>178</v>
      </c>
      <c r="Q1761" t="s">
        <v>172</v>
      </c>
      <c r="R1761" t="s">
        <v>510</v>
      </c>
      <c r="S1761">
        <v>32930856</v>
      </c>
      <c r="BM1761" t="s">
        <v>11477</v>
      </c>
    </row>
    <row r="1762" spans="1:151" x14ac:dyDescent="0.2">
      <c r="A1762">
        <v>26572</v>
      </c>
      <c r="B1762" t="s">
        <v>11478</v>
      </c>
      <c r="C1762" t="s">
        <v>11479</v>
      </c>
      <c r="E1762" t="s">
        <v>11480</v>
      </c>
      <c r="F1762" t="s">
        <v>171</v>
      </c>
      <c r="G1762" t="s">
        <v>172</v>
      </c>
      <c r="H1762" s="1">
        <v>35741</v>
      </c>
      <c r="I1762" t="s">
        <v>173</v>
      </c>
      <c r="K1762" t="s">
        <v>515</v>
      </c>
      <c r="L1762" t="s">
        <v>516</v>
      </c>
      <c r="M1762" t="s">
        <v>176</v>
      </c>
      <c r="N1762">
        <v>2019</v>
      </c>
      <c r="O1762" t="s">
        <v>482</v>
      </c>
      <c r="P1762" t="s">
        <v>178</v>
      </c>
      <c r="Q1762" t="s">
        <v>172</v>
      </c>
      <c r="S1762">
        <v>29407866</v>
      </c>
      <c r="T1762" t="s">
        <v>2784</v>
      </c>
      <c r="U1762" t="s">
        <v>180</v>
      </c>
      <c r="V1762" s="2">
        <v>43968</v>
      </c>
      <c r="W1762" t="s">
        <v>11481</v>
      </c>
      <c r="X1762">
        <v>9931355800</v>
      </c>
      <c r="Y1762" t="s">
        <v>186</v>
      </c>
      <c r="Z1762" t="s">
        <v>183</v>
      </c>
      <c r="AA1762">
        <v>2020</v>
      </c>
      <c r="AB1762">
        <v>2020</v>
      </c>
      <c r="AC1762" t="s">
        <v>293</v>
      </c>
      <c r="AD1762" t="s">
        <v>172</v>
      </c>
      <c r="AS1762">
        <v>3.9</v>
      </c>
      <c r="AT1762" t="s">
        <v>188</v>
      </c>
      <c r="AU1762" t="s">
        <v>189</v>
      </c>
      <c r="AV1762" t="s">
        <v>190</v>
      </c>
      <c r="AW1762" t="s">
        <v>191</v>
      </c>
      <c r="BM1762" t="s">
        <v>11482</v>
      </c>
      <c r="BN1762" t="s">
        <v>193</v>
      </c>
      <c r="BP1762" t="s">
        <v>194</v>
      </c>
      <c r="BQ1762" t="s">
        <v>195</v>
      </c>
      <c r="BS1762">
        <v>14627</v>
      </c>
      <c r="BT1762" t="s">
        <v>196</v>
      </c>
      <c r="BU1762">
        <v>5856294153</v>
      </c>
      <c r="CM1762" t="s">
        <v>11483</v>
      </c>
      <c r="CN1762" t="s">
        <v>1758</v>
      </c>
      <c r="CP1762" t="s">
        <v>194</v>
      </c>
      <c r="CQ1762" t="s">
        <v>195</v>
      </c>
      <c r="CS1762">
        <v>14627</v>
      </c>
      <c r="CT1762" t="s">
        <v>196</v>
      </c>
      <c r="CU1762">
        <v>5856294153</v>
      </c>
      <c r="DZ1762" t="s">
        <v>11484</v>
      </c>
      <c r="EA1762" t="s">
        <v>11485</v>
      </c>
      <c r="EC1762" t="s">
        <v>11486</v>
      </c>
      <c r="EF1762">
        <v>94720</v>
      </c>
    </row>
    <row r="1763" spans="1:151" x14ac:dyDescent="0.2">
      <c r="A1763">
        <v>36734</v>
      </c>
      <c r="B1763" t="s">
        <v>11487</v>
      </c>
      <c r="C1763" t="s">
        <v>11488</v>
      </c>
      <c r="D1763" t="s">
        <v>11489</v>
      </c>
      <c r="E1763" t="s">
        <v>11490</v>
      </c>
      <c r="F1763" t="s">
        <v>171</v>
      </c>
      <c r="G1763" t="str">
        <f>"0"</f>
        <v>0</v>
      </c>
      <c r="H1763" s="1">
        <v>37498</v>
      </c>
      <c r="I1763" t="s">
        <v>1571</v>
      </c>
      <c r="K1763" t="s">
        <v>5429</v>
      </c>
      <c r="L1763" t="s">
        <v>1731</v>
      </c>
      <c r="M1763" t="s">
        <v>176</v>
      </c>
      <c r="N1763">
        <v>2022</v>
      </c>
      <c r="O1763" t="s">
        <v>555</v>
      </c>
      <c r="P1763" t="s">
        <v>178</v>
      </c>
      <c r="Q1763" t="s">
        <v>172</v>
      </c>
      <c r="S1763">
        <v>31608091</v>
      </c>
      <c r="T1763" t="s">
        <v>226</v>
      </c>
      <c r="Y1763" t="str">
        <f>"04HSEAS"</f>
        <v>04HSEAS</v>
      </c>
      <c r="Z1763" t="s">
        <v>499</v>
      </c>
      <c r="AA1763" t="s">
        <v>321</v>
      </c>
      <c r="AC1763" t="s">
        <v>500</v>
      </c>
      <c r="AD1763" t="s">
        <v>185</v>
      </c>
      <c r="AM1763" t="s">
        <v>5251</v>
      </c>
      <c r="AS1763">
        <v>3.69</v>
      </c>
      <c r="AU1763" t="s">
        <v>235</v>
      </c>
      <c r="AV1763" t="s">
        <v>236</v>
      </c>
      <c r="AW1763" t="s">
        <v>715</v>
      </c>
      <c r="BF1763" t="s">
        <v>474</v>
      </c>
      <c r="BM1763" t="s">
        <v>11491</v>
      </c>
      <c r="BN1763" t="s">
        <v>239</v>
      </c>
      <c r="BO1763" t="s">
        <v>11492</v>
      </c>
      <c r="BP1763" t="s">
        <v>241</v>
      </c>
      <c r="BQ1763" t="s">
        <v>195</v>
      </c>
      <c r="BS1763">
        <v>14627</v>
      </c>
      <c r="CD1763" t="s">
        <v>195</v>
      </c>
      <c r="CM1763" t="s">
        <v>11493</v>
      </c>
      <c r="CO1763" t="s">
        <v>11492</v>
      </c>
      <c r="CP1763" t="s">
        <v>11494</v>
      </c>
      <c r="CQ1763" t="s">
        <v>735</v>
      </c>
      <c r="CS1763" t="s">
        <v>11495</v>
      </c>
      <c r="CT1763" t="s">
        <v>244</v>
      </c>
      <c r="CU1763" t="s">
        <v>11496</v>
      </c>
    </row>
    <row r="1764" spans="1:151" x14ac:dyDescent="0.2">
      <c r="A1764">
        <v>41646</v>
      </c>
      <c r="B1764" t="s">
        <v>11497</v>
      </c>
      <c r="C1764" t="s">
        <v>11488</v>
      </c>
      <c r="E1764" t="s">
        <v>11498</v>
      </c>
      <c r="F1764" t="s">
        <v>171</v>
      </c>
      <c r="G1764" t="str">
        <f>"0"</f>
        <v>0</v>
      </c>
      <c r="H1764" s="1">
        <v>36316</v>
      </c>
      <c r="I1764" t="s">
        <v>221</v>
      </c>
      <c r="K1764" t="s">
        <v>6337</v>
      </c>
      <c r="L1764" t="s">
        <v>204</v>
      </c>
      <c r="M1764" t="s">
        <v>255</v>
      </c>
      <c r="N1764" t="s">
        <v>256</v>
      </c>
      <c r="O1764" t="s">
        <v>257</v>
      </c>
      <c r="P1764" t="s">
        <v>178</v>
      </c>
      <c r="Q1764" t="s">
        <v>172</v>
      </c>
      <c r="R1764" t="s">
        <v>510</v>
      </c>
      <c r="S1764">
        <v>32667509</v>
      </c>
      <c r="BM1764" t="s">
        <v>10955</v>
      </c>
    </row>
    <row r="1765" spans="1:151" x14ac:dyDescent="0.2">
      <c r="A1765">
        <v>46325</v>
      </c>
      <c r="B1765" t="s">
        <v>11499</v>
      </c>
      <c r="C1765" t="s">
        <v>11488</v>
      </c>
      <c r="E1765" t="s">
        <v>11500</v>
      </c>
      <c r="F1765" t="s">
        <v>171</v>
      </c>
      <c r="G1765" t="str">
        <f>"0"</f>
        <v>0</v>
      </c>
      <c r="H1765" s="1">
        <v>35352</v>
      </c>
      <c r="I1765" t="s">
        <v>173</v>
      </c>
      <c r="K1765" t="s">
        <v>687</v>
      </c>
      <c r="L1765" t="s">
        <v>11501</v>
      </c>
      <c r="M1765" t="s">
        <v>224</v>
      </c>
      <c r="N1765">
        <v>2025</v>
      </c>
      <c r="O1765" t="s">
        <v>528</v>
      </c>
      <c r="P1765" t="s">
        <v>178</v>
      </c>
      <c r="Q1765" t="s">
        <v>172</v>
      </c>
      <c r="R1765" t="s">
        <v>510</v>
      </c>
      <c r="S1765">
        <v>31629249</v>
      </c>
      <c r="BM1765" t="s">
        <v>11502</v>
      </c>
    </row>
    <row r="1766" spans="1:151" x14ac:dyDescent="0.2">
      <c r="A1766">
        <v>24558</v>
      </c>
      <c r="B1766" t="s">
        <v>11503</v>
      </c>
      <c r="C1766" t="s">
        <v>11504</v>
      </c>
      <c r="D1766" t="s">
        <v>172</v>
      </c>
      <c r="E1766" t="s">
        <v>11505</v>
      </c>
      <c r="F1766" t="s">
        <v>171</v>
      </c>
      <c r="G1766" t="s">
        <v>172</v>
      </c>
      <c r="H1766" s="1">
        <v>35951</v>
      </c>
      <c r="I1766" t="s">
        <v>221</v>
      </c>
      <c r="K1766" t="s">
        <v>1012</v>
      </c>
      <c r="L1766" t="s">
        <v>1013</v>
      </c>
      <c r="M1766" t="s">
        <v>306</v>
      </c>
      <c r="N1766">
        <v>2018</v>
      </c>
      <c r="O1766" t="s">
        <v>307</v>
      </c>
      <c r="P1766" t="s">
        <v>178</v>
      </c>
      <c r="Q1766" t="s">
        <v>172</v>
      </c>
      <c r="S1766">
        <v>29992454</v>
      </c>
      <c r="T1766" t="s">
        <v>196</v>
      </c>
      <c r="W1766" t="s">
        <v>11506</v>
      </c>
      <c r="X1766">
        <v>9143251838</v>
      </c>
      <c r="Y1766" t="s">
        <v>182</v>
      </c>
      <c r="Z1766" t="s">
        <v>183</v>
      </c>
      <c r="AA1766">
        <v>2020</v>
      </c>
      <c r="AB1766">
        <v>2020</v>
      </c>
      <c r="AC1766" t="s">
        <v>184</v>
      </c>
      <c r="AD1766" t="s">
        <v>185</v>
      </c>
      <c r="AM1766" t="s">
        <v>696</v>
      </c>
      <c r="AN1766" t="s">
        <v>960</v>
      </c>
      <c r="AS1766">
        <v>3.2</v>
      </c>
      <c r="AT1766" t="s">
        <v>188</v>
      </c>
      <c r="AU1766" t="s">
        <v>189</v>
      </c>
      <c r="AV1766" t="s">
        <v>190</v>
      </c>
      <c r="AW1766" t="s">
        <v>264</v>
      </c>
      <c r="BM1766" t="s">
        <v>11507</v>
      </c>
      <c r="BN1766" t="s">
        <v>193</v>
      </c>
      <c r="BP1766" t="s">
        <v>194</v>
      </c>
      <c r="BQ1766" t="s">
        <v>195</v>
      </c>
      <c r="BS1766">
        <v>14627</v>
      </c>
      <c r="BT1766" t="s">
        <v>196</v>
      </c>
      <c r="BU1766">
        <v>9145235397</v>
      </c>
      <c r="BZ1766" t="s">
        <v>11508</v>
      </c>
      <c r="CC1766" t="s">
        <v>11509</v>
      </c>
      <c r="CD1766" t="s">
        <v>1150</v>
      </c>
      <c r="CF1766" t="str">
        <f>"07981"</f>
        <v>07981</v>
      </c>
      <c r="CG1766" t="s">
        <v>196</v>
      </c>
      <c r="CH1766">
        <v>9145235397</v>
      </c>
      <c r="CM1766" t="s">
        <v>11510</v>
      </c>
      <c r="CP1766" t="s">
        <v>194</v>
      </c>
      <c r="CQ1766" t="s">
        <v>195</v>
      </c>
      <c r="CS1766" t="str">
        <f>"07981"</f>
        <v>07981</v>
      </c>
      <c r="CT1766" t="s">
        <v>196</v>
      </c>
      <c r="CU1766">
        <v>9145235397</v>
      </c>
      <c r="ED1766" t="s">
        <v>1150</v>
      </c>
      <c r="EG1766" t="s">
        <v>196</v>
      </c>
      <c r="EH1766">
        <v>9145235397</v>
      </c>
      <c r="EM1766" t="s">
        <v>11508</v>
      </c>
      <c r="EP1766" t="s">
        <v>11509</v>
      </c>
      <c r="EQ1766" t="s">
        <v>1150</v>
      </c>
      <c r="ES1766" t="str">
        <f>"07981"</f>
        <v>07981</v>
      </c>
      <c r="ET1766" t="s">
        <v>196</v>
      </c>
      <c r="EU1766">
        <v>9145235397</v>
      </c>
    </row>
    <row r="1767" spans="1:151" x14ac:dyDescent="0.2">
      <c r="A1767">
        <v>25896</v>
      </c>
      <c r="B1767" t="s">
        <v>11511</v>
      </c>
      <c r="C1767" t="s">
        <v>11512</v>
      </c>
      <c r="E1767" t="s">
        <v>11513</v>
      </c>
      <c r="F1767" t="s">
        <v>171</v>
      </c>
      <c r="K1767" t="s">
        <v>481</v>
      </c>
      <c r="M1767" t="s">
        <v>306</v>
      </c>
      <c r="N1767">
        <v>2014</v>
      </c>
      <c r="O1767" t="s">
        <v>591</v>
      </c>
      <c r="P1767" t="s">
        <v>178</v>
      </c>
      <c r="Q1767" t="s">
        <v>172</v>
      </c>
    </row>
    <row r="1768" spans="1:151" x14ac:dyDescent="0.2">
      <c r="A1768">
        <v>25938</v>
      </c>
      <c r="B1768" t="s">
        <v>5360</v>
      </c>
      <c r="C1768" t="s">
        <v>11514</v>
      </c>
      <c r="E1768" t="s">
        <v>11515</v>
      </c>
      <c r="F1768" t="s">
        <v>171</v>
      </c>
      <c r="K1768" t="s">
        <v>174</v>
      </c>
      <c r="M1768" t="s">
        <v>306</v>
      </c>
      <c r="N1768">
        <v>2014</v>
      </c>
      <c r="O1768" t="s">
        <v>591</v>
      </c>
      <c r="P1768" t="s">
        <v>178</v>
      </c>
      <c r="Q1768" t="s">
        <v>172</v>
      </c>
    </row>
    <row r="1769" spans="1:151" x14ac:dyDescent="0.2">
      <c r="A1769">
        <v>20995</v>
      </c>
      <c r="B1769" t="s">
        <v>2510</v>
      </c>
      <c r="C1769" t="s">
        <v>11516</v>
      </c>
      <c r="D1769" t="s">
        <v>11517</v>
      </c>
      <c r="E1769" t="s">
        <v>11518</v>
      </c>
      <c r="F1769" t="s">
        <v>11519</v>
      </c>
      <c r="H1769" s="1">
        <v>35573</v>
      </c>
      <c r="I1769" t="s">
        <v>221</v>
      </c>
      <c r="J1769" t="s">
        <v>11520</v>
      </c>
      <c r="K1769" t="s">
        <v>1304</v>
      </c>
      <c r="M1769" t="s">
        <v>224</v>
      </c>
      <c r="N1769">
        <v>2017</v>
      </c>
      <c r="O1769" t="s">
        <v>441</v>
      </c>
      <c r="P1769" t="s">
        <v>363</v>
      </c>
      <c r="Q1769" t="s">
        <v>185</v>
      </c>
    </row>
    <row r="1770" spans="1:151" x14ac:dyDescent="0.2">
      <c r="A1770">
        <v>27990</v>
      </c>
      <c r="B1770" t="s">
        <v>1920</v>
      </c>
      <c r="C1770" t="s">
        <v>11521</v>
      </c>
      <c r="D1770" t="s">
        <v>4611</v>
      </c>
      <c r="E1770" t="s">
        <v>11522</v>
      </c>
      <c r="F1770" t="s">
        <v>171</v>
      </c>
      <c r="G1770" t="str">
        <f>"0"</f>
        <v>0</v>
      </c>
      <c r="K1770" t="s">
        <v>1372</v>
      </c>
      <c r="L1770" t="s">
        <v>1373</v>
      </c>
      <c r="M1770" t="s">
        <v>176</v>
      </c>
      <c r="N1770">
        <v>2019</v>
      </c>
      <c r="O1770" t="s">
        <v>482</v>
      </c>
      <c r="P1770" t="s">
        <v>178</v>
      </c>
      <c r="Q1770" t="s">
        <v>172</v>
      </c>
      <c r="R1770" t="s">
        <v>510</v>
      </c>
      <c r="S1770">
        <v>29634392</v>
      </c>
      <c r="BM1770" t="s">
        <v>11523</v>
      </c>
    </row>
    <row r="1771" spans="1:151" x14ac:dyDescent="0.2">
      <c r="A1771">
        <v>37886</v>
      </c>
      <c r="B1771" t="s">
        <v>11524</v>
      </c>
      <c r="C1771" t="s">
        <v>11525</v>
      </c>
      <c r="E1771" t="s">
        <v>11526</v>
      </c>
      <c r="F1771" t="s">
        <v>171</v>
      </c>
      <c r="G1771" t="str">
        <f>"0"</f>
        <v>0</v>
      </c>
      <c r="H1771" s="1">
        <v>36958</v>
      </c>
      <c r="I1771" t="s">
        <v>173</v>
      </c>
      <c r="K1771" t="s">
        <v>515</v>
      </c>
      <c r="L1771" t="s">
        <v>516</v>
      </c>
      <c r="M1771" t="s">
        <v>176</v>
      </c>
      <c r="N1771">
        <v>2023</v>
      </c>
      <c r="O1771" t="s">
        <v>1048</v>
      </c>
      <c r="P1771" t="s">
        <v>178</v>
      </c>
      <c r="Q1771" t="s">
        <v>172</v>
      </c>
      <c r="S1771">
        <v>31732970</v>
      </c>
      <c r="T1771" t="s">
        <v>11527</v>
      </c>
      <c r="U1771" t="s">
        <v>424</v>
      </c>
      <c r="Y1771" t="str">
        <f>"04HSEAS"</f>
        <v>04HSEAS</v>
      </c>
      <c r="Z1771" t="s">
        <v>227</v>
      </c>
      <c r="AA1771" t="s">
        <v>320</v>
      </c>
      <c r="AB1771" t="s">
        <v>321</v>
      </c>
      <c r="AC1771" t="s">
        <v>500</v>
      </c>
      <c r="AD1771" t="s">
        <v>185</v>
      </c>
      <c r="AM1771" t="s">
        <v>5354</v>
      </c>
      <c r="AS1771">
        <v>3.52</v>
      </c>
      <c r="AU1771" t="s">
        <v>235</v>
      </c>
      <c r="AV1771" t="s">
        <v>823</v>
      </c>
      <c r="AW1771" t="s">
        <v>430</v>
      </c>
      <c r="BH1771" t="s">
        <v>474</v>
      </c>
      <c r="BM1771" t="s">
        <v>11528</v>
      </c>
      <c r="BN1771" t="s">
        <v>239</v>
      </c>
      <c r="BO1771" t="s">
        <v>267</v>
      </c>
      <c r="BP1771" t="s">
        <v>241</v>
      </c>
      <c r="BQ1771" t="s">
        <v>195</v>
      </c>
      <c r="BS1771">
        <v>14627</v>
      </c>
      <c r="CA1771" t="s">
        <v>11528</v>
      </c>
      <c r="CD1771" t="s">
        <v>195</v>
      </c>
      <c r="CM1771" t="s">
        <v>239</v>
      </c>
      <c r="CN1771" t="s">
        <v>11528</v>
      </c>
      <c r="CO1771" t="s">
        <v>267</v>
      </c>
      <c r="CP1771" t="s">
        <v>241</v>
      </c>
      <c r="CQ1771" t="s">
        <v>247</v>
      </c>
      <c r="CS1771">
        <v>14627</v>
      </c>
      <c r="CT1771" t="s">
        <v>244</v>
      </c>
      <c r="CU1771" t="s">
        <v>11529</v>
      </c>
    </row>
    <row r="1772" spans="1:151" x14ac:dyDescent="0.2">
      <c r="A1772">
        <v>36738</v>
      </c>
      <c r="B1772" t="s">
        <v>11530</v>
      </c>
      <c r="C1772" t="s">
        <v>11531</v>
      </c>
      <c r="E1772" t="s">
        <v>11532</v>
      </c>
      <c r="F1772" t="s">
        <v>171</v>
      </c>
      <c r="G1772" t="str">
        <f>"0"</f>
        <v>0</v>
      </c>
      <c r="H1772" s="1">
        <v>37206</v>
      </c>
      <c r="I1772" t="s">
        <v>1450</v>
      </c>
      <c r="K1772" t="s">
        <v>1046</v>
      </c>
      <c r="L1772" t="s">
        <v>1047</v>
      </c>
      <c r="M1772" t="s">
        <v>176</v>
      </c>
      <c r="N1772">
        <v>2022</v>
      </c>
      <c r="O1772" t="s">
        <v>555</v>
      </c>
      <c r="P1772" t="s">
        <v>363</v>
      </c>
      <c r="Q1772" t="s">
        <v>172</v>
      </c>
      <c r="S1772">
        <v>31624152</v>
      </c>
      <c r="T1772" t="s">
        <v>226</v>
      </c>
      <c r="Y1772" t="str">
        <f>"01AS"</f>
        <v>01AS</v>
      </c>
      <c r="Z1772" t="s">
        <v>227</v>
      </c>
      <c r="AA1772" t="s">
        <v>228</v>
      </c>
      <c r="AB1772" t="s">
        <v>229</v>
      </c>
      <c r="AC1772" t="s">
        <v>1237</v>
      </c>
      <c r="AD1772" t="s">
        <v>185</v>
      </c>
      <c r="AS1772">
        <v>2.23</v>
      </c>
      <c r="AT1772" t="s">
        <v>429</v>
      </c>
      <c r="AU1772" t="s">
        <v>235</v>
      </c>
      <c r="AV1772" t="s">
        <v>236</v>
      </c>
      <c r="AW1772" t="s">
        <v>210</v>
      </c>
      <c r="BF1772" t="s">
        <v>474</v>
      </c>
      <c r="BM1772" t="s">
        <v>11533</v>
      </c>
      <c r="BN1772" t="s">
        <v>239</v>
      </c>
      <c r="BO1772" t="s">
        <v>11534</v>
      </c>
      <c r="BP1772" t="s">
        <v>241</v>
      </c>
      <c r="BQ1772" t="s">
        <v>195</v>
      </c>
      <c r="BS1772">
        <v>14627</v>
      </c>
      <c r="CA1772" t="s">
        <v>11535</v>
      </c>
      <c r="CD1772" t="s">
        <v>195</v>
      </c>
      <c r="CM1772" t="s">
        <v>11536</v>
      </c>
      <c r="CN1772" t="s">
        <v>11535</v>
      </c>
      <c r="CO1772" t="s">
        <v>11534</v>
      </c>
      <c r="CP1772" t="s">
        <v>1053</v>
      </c>
      <c r="CQ1772" t="s">
        <v>247</v>
      </c>
      <c r="CS1772" t="s">
        <v>11537</v>
      </c>
      <c r="CT1772" t="s">
        <v>244</v>
      </c>
      <c r="CU1772" t="s">
        <v>11538</v>
      </c>
    </row>
    <row r="1773" spans="1:151" x14ac:dyDescent="0.2">
      <c r="A1773">
        <v>27983</v>
      </c>
      <c r="B1773" t="s">
        <v>11539</v>
      </c>
      <c r="C1773" t="s">
        <v>11540</v>
      </c>
      <c r="D1773" t="s">
        <v>11541</v>
      </c>
      <c r="E1773" t="s">
        <v>11542</v>
      </c>
      <c r="F1773" t="s">
        <v>171</v>
      </c>
      <c r="G1773" t="s">
        <v>172</v>
      </c>
      <c r="H1773" s="1">
        <v>34646</v>
      </c>
      <c r="I1773" t="s">
        <v>173</v>
      </c>
      <c r="K1773" t="s">
        <v>632</v>
      </c>
      <c r="L1773" t="s">
        <v>633</v>
      </c>
      <c r="M1773" t="s">
        <v>306</v>
      </c>
      <c r="N1773">
        <v>2019</v>
      </c>
      <c r="O1773" t="s">
        <v>534</v>
      </c>
      <c r="P1773" t="s">
        <v>178</v>
      </c>
      <c r="Q1773" t="s">
        <v>172</v>
      </c>
      <c r="S1773">
        <v>29887897</v>
      </c>
      <c r="T1773" t="s">
        <v>11543</v>
      </c>
      <c r="U1773" t="s">
        <v>180</v>
      </c>
      <c r="V1773" s="2">
        <v>43968</v>
      </c>
      <c r="W1773" t="s">
        <v>11544</v>
      </c>
      <c r="X1773">
        <v>5852000015</v>
      </c>
      <c r="Y1773" t="s">
        <v>4206</v>
      </c>
      <c r="Z1773" t="s">
        <v>4207</v>
      </c>
      <c r="AA1773" t="s">
        <v>615</v>
      </c>
      <c r="AB1773" t="s">
        <v>4208</v>
      </c>
      <c r="AC1773" t="s">
        <v>4206</v>
      </c>
      <c r="AD1773" t="s">
        <v>172</v>
      </c>
      <c r="AS1773" t="str">
        <f>"0"</f>
        <v>0</v>
      </c>
      <c r="AT1773" t="s">
        <v>188</v>
      </c>
      <c r="AU1773" t="s">
        <v>189</v>
      </c>
      <c r="AV1773" t="s">
        <v>190</v>
      </c>
      <c r="AW1773" t="s">
        <v>191</v>
      </c>
      <c r="BM1773" t="s">
        <v>11545</v>
      </c>
      <c r="BN1773" t="s">
        <v>193</v>
      </c>
      <c r="BP1773" t="s">
        <v>194</v>
      </c>
      <c r="BQ1773" t="s">
        <v>195</v>
      </c>
      <c r="BS1773">
        <v>14627</v>
      </c>
      <c r="BT1773" t="s">
        <v>196</v>
      </c>
      <c r="BU1773">
        <v>5852842505</v>
      </c>
      <c r="CM1773" t="s">
        <v>193</v>
      </c>
      <c r="CP1773" t="s">
        <v>194</v>
      </c>
      <c r="CQ1773" t="s">
        <v>195</v>
      </c>
      <c r="CS1773">
        <v>14627</v>
      </c>
      <c r="CT1773" t="s">
        <v>196</v>
      </c>
      <c r="CU1773">
        <v>5852842505</v>
      </c>
      <c r="DM1773" t="s">
        <v>11546</v>
      </c>
      <c r="DN1773" t="s">
        <v>11547</v>
      </c>
      <c r="DP1773" t="s">
        <v>7645</v>
      </c>
      <c r="DR1773" t="s">
        <v>11548</v>
      </c>
      <c r="DS1773">
        <v>1000</v>
      </c>
      <c r="DT1773" t="s">
        <v>7640</v>
      </c>
      <c r="DU1773" t="s">
        <v>11549</v>
      </c>
      <c r="DX1773" t="s">
        <v>11550</v>
      </c>
      <c r="DY1773" t="s">
        <v>1605</v>
      </c>
    </row>
    <row r="1774" spans="1:151" x14ac:dyDescent="0.2">
      <c r="A1774">
        <v>27048</v>
      </c>
      <c r="B1774" t="s">
        <v>11551</v>
      </c>
      <c r="C1774" t="s">
        <v>11552</v>
      </c>
      <c r="D1774" t="s">
        <v>11553</v>
      </c>
      <c r="E1774" t="s">
        <v>11554</v>
      </c>
      <c r="F1774" t="s">
        <v>171</v>
      </c>
      <c r="G1774" t="s">
        <v>172</v>
      </c>
      <c r="H1774" s="1">
        <v>36297</v>
      </c>
      <c r="I1774" t="s">
        <v>173</v>
      </c>
      <c r="K1774" t="s">
        <v>222</v>
      </c>
      <c r="L1774" t="s">
        <v>223</v>
      </c>
      <c r="M1774" t="s">
        <v>224</v>
      </c>
      <c r="N1774">
        <v>2019</v>
      </c>
      <c r="O1774" t="s">
        <v>279</v>
      </c>
      <c r="P1774" t="s">
        <v>178</v>
      </c>
      <c r="Q1774" t="s">
        <v>172</v>
      </c>
      <c r="S1774">
        <v>31013178</v>
      </c>
      <c r="T1774" t="s">
        <v>11555</v>
      </c>
      <c r="U1774" t="s">
        <v>180</v>
      </c>
      <c r="V1774" s="2">
        <v>43968</v>
      </c>
      <c r="W1774" t="s">
        <v>11556</v>
      </c>
      <c r="X1774">
        <v>4802426960</v>
      </c>
      <c r="Y1774" t="s">
        <v>186</v>
      </c>
      <c r="Z1774" t="s">
        <v>183</v>
      </c>
      <c r="AA1774">
        <v>2019</v>
      </c>
      <c r="AB1774">
        <v>2019</v>
      </c>
      <c r="AC1774" t="s">
        <v>283</v>
      </c>
      <c r="AD1774" t="s">
        <v>185</v>
      </c>
      <c r="AS1774">
        <v>3.78</v>
      </c>
      <c r="AT1774" t="s">
        <v>188</v>
      </c>
      <c r="AU1774" t="s">
        <v>189</v>
      </c>
      <c r="AV1774" t="s">
        <v>190</v>
      </c>
      <c r="AW1774" t="s">
        <v>191</v>
      </c>
      <c r="BM1774" t="s">
        <v>11557</v>
      </c>
      <c r="BN1774" t="s">
        <v>193</v>
      </c>
      <c r="BP1774" t="s">
        <v>194</v>
      </c>
      <c r="BQ1774" t="s">
        <v>195</v>
      </c>
      <c r="BS1774">
        <v>14627</v>
      </c>
      <c r="BT1774" t="s">
        <v>196</v>
      </c>
      <c r="BU1774">
        <v>5852082903</v>
      </c>
      <c r="CM1774" t="s">
        <v>11558</v>
      </c>
      <c r="CP1774" t="s">
        <v>194</v>
      </c>
      <c r="CQ1774" t="s">
        <v>195</v>
      </c>
      <c r="CS1774">
        <v>14620</v>
      </c>
      <c r="CT1774" t="s">
        <v>196</v>
      </c>
      <c r="CU1774">
        <v>5852082903</v>
      </c>
      <c r="DM1774" t="s">
        <v>11559</v>
      </c>
      <c r="DP1774" t="s">
        <v>11560</v>
      </c>
      <c r="DQ1774" t="s">
        <v>344</v>
      </c>
      <c r="DS1774">
        <v>77575</v>
      </c>
      <c r="DT1774" t="s">
        <v>226</v>
      </c>
      <c r="DU1774" t="s">
        <v>11561</v>
      </c>
      <c r="DX1774" t="s">
        <v>11562</v>
      </c>
      <c r="DY1774" t="s">
        <v>11563</v>
      </c>
    </row>
    <row r="1775" spans="1:151" x14ac:dyDescent="0.2">
      <c r="A1775">
        <v>20950</v>
      </c>
      <c r="B1775" t="s">
        <v>2698</v>
      </c>
      <c r="C1775" t="s">
        <v>11564</v>
      </c>
      <c r="D1775" t="s">
        <v>7376</v>
      </c>
      <c r="E1775" t="s">
        <v>11565</v>
      </c>
      <c r="F1775" t="s">
        <v>171</v>
      </c>
      <c r="G1775" t="s">
        <v>172</v>
      </c>
      <c r="H1775" s="1">
        <v>35590</v>
      </c>
      <c r="I1775" t="s">
        <v>221</v>
      </c>
      <c r="K1775" t="s">
        <v>2747</v>
      </c>
      <c r="L1775" t="s">
        <v>820</v>
      </c>
      <c r="M1775" t="s">
        <v>306</v>
      </c>
      <c r="N1775">
        <v>2017</v>
      </c>
      <c r="O1775" t="s">
        <v>646</v>
      </c>
      <c r="P1775" t="s">
        <v>178</v>
      </c>
      <c r="Q1775" t="s">
        <v>172</v>
      </c>
      <c r="S1775">
        <v>29411788</v>
      </c>
      <c r="T1775" t="s">
        <v>196</v>
      </c>
      <c r="W1775" t="s">
        <v>11566</v>
      </c>
      <c r="X1775">
        <v>5182532095</v>
      </c>
      <c r="Y1775" t="s">
        <v>186</v>
      </c>
      <c r="Z1775" t="s">
        <v>183</v>
      </c>
      <c r="AA1775">
        <v>2019</v>
      </c>
      <c r="AB1775">
        <v>2019</v>
      </c>
      <c r="AC1775" t="s">
        <v>1109</v>
      </c>
      <c r="AD1775" t="s">
        <v>185</v>
      </c>
      <c r="AM1775" t="s">
        <v>960</v>
      </c>
      <c r="AS1775">
        <v>3.35</v>
      </c>
      <c r="AT1775" t="s">
        <v>188</v>
      </c>
      <c r="AU1775" t="s">
        <v>189</v>
      </c>
      <c r="AV1775" t="s">
        <v>190</v>
      </c>
      <c r="AW1775" t="s">
        <v>264</v>
      </c>
      <c r="BM1775" t="s">
        <v>11567</v>
      </c>
      <c r="BN1775" t="s">
        <v>193</v>
      </c>
      <c r="BP1775" t="s">
        <v>194</v>
      </c>
      <c r="BQ1775" t="s">
        <v>195</v>
      </c>
      <c r="BS1775">
        <v>14627</v>
      </c>
      <c r="BT1775" t="s">
        <v>196</v>
      </c>
      <c r="BU1775">
        <v>5189447822</v>
      </c>
      <c r="BZ1775" t="s">
        <v>11568</v>
      </c>
      <c r="CC1775" t="s">
        <v>11569</v>
      </c>
      <c r="CD1775" t="s">
        <v>195</v>
      </c>
      <c r="CF1775">
        <v>12033</v>
      </c>
      <c r="CG1775" t="s">
        <v>196</v>
      </c>
      <c r="CH1775">
        <v>5189447822</v>
      </c>
      <c r="CM1775" t="s">
        <v>11570</v>
      </c>
      <c r="CP1775" t="s">
        <v>194</v>
      </c>
      <c r="CQ1775" t="s">
        <v>195</v>
      </c>
      <c r="CS1775">
        <v>14627</v>
      </c>
      <c r="CT1775" t="s">
        <v>196</v>
      </c>
      <c r="CU1775">
        <v>5189447822</v>
      </c>
      <c r="DZ1775" t="s">
        <v>11571</v>
      </c>
      <c r="EC1775" t="s">
        <v>11569</v>
      </c>
      <c r="ED1775" t="s">
        <v>195</v>
      </c>
      <c r="EF1775">
        <v>12033</v>
      </c>
      <c r="EG1775" t="s">
        <v>196</v>
      </c>
      <c r="EH1775">
        <v>5189447822</v>
      </c>
      <c r="EM1775" t="s">
        <v>11568</v>
      </c>
      <c r="EP1775" t="s">
        <v>11569</v>
      </c>
      <c r="EQ1775" t="s">
        <v>195</v>
      </c>
      <c r="ES1775">
        <v>12033</v>
      </c>
      <c r="ET1775" t="s">
        <v>196</v>
      </c>
      <c r="EU1775">
        <v>5189447822</v>
      </c>
    </row>
    <row r="1776" spans="1:151" x14ac:dyDescent="0.2">
      <c r="A1776">
        <v>28019</v>
      </c>
      <c r="B1776" t="s">
        <v>5290</v>
      </c>
      <c r="C1776" t="s">
        <v>11572</v>
      </c>
      <c r="D1776" t="s">
        <v>1491</v>
      </c>
      <c r="E1776" t="s">
        <v>11573</v>
      </c>
      <c r="F1776" t="s">
        <v>11574</v>
      </c>
      <c r="G1776" t="s">
        <v>172</v>
      </c>
      <c r="H1776" s="1">
        <v>35642</v>
      </c>
      <c r="I1776" t="s">
        <v>221</v>
      </c>
      <c r="K1776" t="s">
        <v>1078</v>
      </c>
      <c r="L1776" t="s">
        <v>11575</v>
      </c>
      <c r="M1776" t="s">
        <v>224</v>
      </c>
      <c r="N1776">
        <v>2019</v>
      </c>
      <c r="O1776" t="s">
        <v>279</v>
      </c>
      <c r="P1776" t="s">
        <v>178</v>
      </c>
      <c r="Q1776" t="s">
        <v>172</v>
      </c>
      <c r="S1776">
        <v>29411764</v>
      </c>
      <c r="T1776" t="s">
        <v>196</v>
      </c>
      <c r="W1776" t="s">
        <v>11576</v>
      </c>
      <c r="X1776">
        <v>7182091602</v>
      </c>
      <c r="Y1776" t="s">
        <v>186</v>
      </c>
      <c r="Z1776" t="s">
        <v>282</v>
      </c>
      <c r="AA1776">
        <v>2019</v>
      </c>
      <c r="AB1776">
        <v>2019</v>
      </c>
      <c r="AC1776" t="s">
        <v>580</v>
      </c>
      <c r="AD1776" t="s">
        <v>185</v>
      </c>
      <c r="AS1776">
        <v>3.18</v>
      </c>
      <c r="AT1776" t="s">
        <v>188</v>
      </c>
      <c r="AU1776" t="s">
        <v>189</v>
      </c>
      <c r="AV1776" t="s">
        <v>190</v>
      </c>
      <c r="AW1776" t="s">
        <v>294</v>
      </c>
      <c r="BM1776" t="s">
        <v>11577</v>
      </c>
      <c r="BN1776" t="s">
        <v>193</v>
      </c>
      <c r="BP1776" t="s">
        <v>194</v>
      </c>
      <c r="BQ1776" t="s">
        <v>195</v>
      </c>
      <c r="BS1776">
        <v>14627</v>
      </c>
      <c r="BT1776" t="s">
        <v>196</v>
      </c>
      <c r="BU1776">
        <v>3476023269</v>
      </c>
      <c r="BZ1776" t="s">
        <v>11578</v>
      </c>
      <c r="CC1776" t="s">
        <v>704</v>
      </c>
      <c r="CD1776" t="s">
        <v>195</v>
      </c>
      <c r="CF1776">
        <v>11236</v>
      </c>
      <c r="CG1776" t="s">
        <v>196</v>
      </c>
      <c r="CH1776">
        <v>7182091602</v>
      </c>
      <c r="CM1776" t="s">
        <v>7910</v>
      </c>
      <c r="CP1776" t="s">
        <v>194</v>
      </c>
      <c r="CQ1776" t="s">
        <v>195</v>
      </c>
      <c r="CS1776">
        <v>14627</v>
      </c>
      <c r="CT1776" t="s">
        <v>196</v>
      </c>
      <c r="CU1776">
        <v>3476023269</v>
      </c>
      <c r="ED1776" t="s">
        <v>195</v>
      </c>
      <c r="EG1776" t="s">
        <v>196</v>
      </c>
      <c r="EH1776">
        <v>7182091602</v>
      </c>
      <c r="EM1776" t="s">
        <v>11578</v>
      </c>
      <c r="EP1776" t="s">
        <v>704</v>
      </c>
      <c r="EQ1776" t="s">
        <v>195</v>
      </c>
      <c r="ES1776">
        <v>11236</v>
      </c>
      <c r="ET1776" t="s">
        <v>196</v>
      </c>
      <c r="EU1776">
        <v>7182091602</v>
      </c>
    </row>
    <row r="1777" spans="1:151" x14ac:dyDescent="0.2">
      <c r="A1777">
        <v>24959</v>
      </c>
      <c r="B1777" t="s">
        <v>5290</v>
      </c>
      <c r="C1777" t="s">
        <v>11572</v>
      </c>
      <c r="D1777" t="s">
        <v>1491</v>
      </c>
      <c r="E1777" t="s">
        <v>11573</v>
      </c>
      <c r="F1777" t="s">
        <v>171</v>
      </c>
      <c r="G1777" t="s">
        <v>172</v>
      </c>
      <c r="H1777" s="1">
        <v>35642</v>
      </c>
      <c r="I1777" t="s">
        <v>221</v>
      </c>
      <c r="K1777" t="s">
        <v>576</v>
      </c>
      <c r="L1777" t="s">
        <v>577</v>
      </c>
      <c r="M1777" t="s">
        <v>224</v>
      </c>
      <c r="N1777">
        <v>2018</v>
      </c>
      <c r="O1777" t="s">
        <v>354</v>
      </c>
      <c r="P1777" t="s">
        <v>178</v>
      </c>
      <c r="Q1777" t="s">
        <v>172</v>
      </c>
      <c r="S1777">
        <v>29411764</v>
      </c>
      <c r="T1777" t="s">
        <v>196</v>
      </c>
      <c r="W1777" t="s">
        <v>11576</v>
      </c>
      <c r="X1777">
        <v>7182091602</v>
      </c>
      <c r="Y1777" t="s">
        <v>186</v>
      </c>
      <c r="Z1777" t="s">
        <v>282</v>
      </c>
      <c r="AA1777">
        <v>2019</v>
      </c>
      <c r="AB1777">
        <v>2019</v>
      </c>
      <c r="AC1777" t="s">
        <v>580</v>
      </c>
      <c r="AD1777" t="s">
        <v>185</v>
      </c>
      <c r="AS1777">
        <v>3.18</v>
      </c>
      <c r="AT1777" t="s">
        <v>188</v>
      </c>
      <c r="AU1777" t="s">
        <v>189</v>
      </c>
      <c r="AV1777" t="s">
        <v>190</v>
      </c>
      <c r="AW1777" t="s">
        <v>294</v>
      </c>
      <c r="BM1777" t="s">
        <v>11577</v>
      </c>
      <c r="BN1777" t="s">
        <v>193</v>
      </c>
      <c r="BP1777" t="s">
        <v>194</v>
      </c>
      <c r="BQ1777" t="s">
        <v>195</v>
      </c>
      <c r="BS1777">
        <v>14627</v>
      </c>
      <c r="BT1777" t="s">
        <v>196</v>
      </c>
      <c r="BU1777">
        <v>3476023269</v>
      </c>
      <c r="BZ1777" t="s">
        <v>11578</v>
      </c>
      <c r="CC1777" t="s">
        <v>704</v>
      </c>
      <c r="CD1777" t="s">
        <v>195</v>
      </c>
      <c r="CF1777">
        <v>11236</v>
      </c>
      <c r="CG1777" t="s">
        <v>196</v>
      </c>
      <c r="CH1777">
        <v>7182091602</v>
      </c>
      <c r="CM1777" t="s">
        <v>7910</v>
      </c>
      <c r="CP1777" t="s">
        <v>194</v>
      </c>
      <c r="CQ1777" t="s">
        <v>195</v>
      </c>
      <c r="CS1777">
        <v>14627</v>
      </c>
      <c r="CT1777" t="s">
        <v>196</v>
      </c>
      <c r="CU1777">
        <v>3476023269</v>
      </c>
      <c r="ED1777" t="s">
        <v>195</v>
      </c>
      <c r="EG1777" t="s">
        <v>196</v>
      </c>
      <c r="EH1777">
        <v>7182091602</v>
      </c>
      <c r="EM1777" t="s">
        <v>11578</v>
      </c>
      <c r="EP1777" t="s">
        <v>704</v>
      </c>
      <c r="EQ1777" t="s">
        <v>195</v>
      </c>
      <c r="ES1777">
        <v>11236</v>
      </c>
      <c r="ET1777" t="s">
        <v>196</v>
      </c>
      <c r="EU1777">
        <v>7182091602</v>
      </c>
    </row>
    <row r="1778" spans="1:151" x14ac:dyDescent="0.2">
      <c r="A1778">
        <v>24651</v>
      </c>
      <c r="B1778" t="s">
        <v>10278</v>
      </c>
      <c r="C1778" t="s">
        <v>11579</v>
      </c>
      <c r="E1778" t="s">
        <v>11580</v>
      </c>
      <c r="F1778" t="s">
        <v>171</v>
      </c>
      <c r="G1778" t="s">
        <v>172</v>
      </c>
      <c r="H1778" s="1">
        <v>23669</v>
      </c>
      <c r="K1778" t="s">
        <v>253</v>
      </c>
      <c r="L1778" t="s">
        <v>645</v>
      </c>
      <c r="M1778" t="s">
        <v>306</v>
      </c>
      <c r="N1778">
        <v>2017</v>
      </c>
      <c r="O1778" t="s">
        <v>646</v>
      </c>
      <c r="P1778" t="s">
        <v>178</v>
      </c>
      <c r="Q1778" t="s">
        <v>172</v>
      </c>
      <c r="S1778">
        <v>31132992</v>
      </c>
      <c r="T1778" t="s">
        <v>11581</v>
      </c>
      <c r="U1778" t="s">
        <v>180</v>
      </c>
      <c r="V1778" s="2">
        <v>43070</v>
      </c>
      <c r="W1778" t="s">
        <v>11582</v>
      </c>
      <c r="X1778" t="s">
        <v>11583</v>
      </c>
      <c r="Y1778" t="s">
        <v>4206</v>
      </c>
      <c r="Z1778" t="s">
        <v>4207</v>
      </c>
      <c r="AA1778" t="s">
        <v>615</v>
      </c>
      <c r="AB1778" t="s">
        <v>5230</v>
      </c>
      <c r="AC1778" t="s">
        <v>4206</v>
      </c>
      <c r="AD1778" t="s">
        <v>172</v>
      </c>
      <c r="AS1778" t="str">
        <f>"0"</f>
        <v>0</v>
      </c>
      <c r="AT1778" t="s">
        <v>188</v>
      </c>
      <c r="AU1778" t="s">
        <v>189</v>
      </c>
      <c r="AV1778" t="s">
        <v>190</v>
      </c>
      <c r="AW1778" t="s">
        <v>191</v>
      </c>
      <c r="BM1778" t="s">
        <v>11584</v>
      </c>
      <c r="BP1778" t="s">
        <v>194</v>
      </c>
      <c r="BQ1778" t="s">
        <v>195</v>
      </c>
      <c r="BS1778">
        <v>14608</v>
      </c>
      <c r="BT1778" t="s">
        <v>196</v>
      </c>
      <c r="BU1778">
        <v>5855061350</v>
      </c>
      <c r="CM1778" t="s">
        <v>11584</v>
      </c>
      <c r="CP1778" t="s">
        <v>194</v>
      </c>
      <c r="CQ1778" t="s">
        <v>195</v>
      </c>
      <c r="CS1778">
        <v>14608</v>
      </c>
      <c r="CT1778" t="s">
        <v>196</v>
      </c>
      <c r="CU1778">
        <v>5855061350</v>
      </c>
    </row>
    <row r="1779" spans="1:151" x14ac:dyDescent="0.2">
      <c r="A1779">
        <v>45566</v>
      </c>
      <c r="B1779" t="s">
        <v>1456</v>
      </c>
      <c r="C1779" t="s">
        <v>11585</v>
      </c>
      <c r="D1779" t="s">
        <v>505</v>
      </c>
      <c r="E1779" t="s">
        <v>11586</v>
      </c>
      <c r="F1779" t="s">
        <v>171</v>
      </c>
      <c r="G1779" t="str">
        <f>"0"</f>
        <v>0</v>
      </c>
      <c r="H1779" s="1">
        <v>36639</v>
      </c>
      <c r="I1779" t="s">
        <v>173</v>
      </c>
      <c r="K1779" t="s">
        <v>5148</v>
      </c>
      <c r="L1779" t="s">
        <v>5149</v>
      </c>
      <c r="M1779" t="s">
        <v>176</v>
      </c>
      <c r="N1779">
        <v>2025</v>
      </c>
      <c r="O1779" t="s">
        <v>677</v>
      </c>
      <c r="P1779" t="s">
        <v>178</v>
      </c>
      <c r="Q1779" t="s">
        <v>172</v>
      </c>
      <c r="S1779">
        <v>32758634</v>
      </c>
      <c r="T1779" t="s">
        <v>226</v>
      </c>
      <c r="Y1779" t="str">
        <f>"02SBS"</f>
        <v>02SBS</v>
      </c>
      <c r="Z1779" t="s">
        <v>258</v>
      </c>
      <c r="AA1779" t="s">
        <v>259</v>
      </c>
      <c r="AB1779" t="s">
        <v>260</v>
      </c>
      <c r="AC1779" t="s">
        <v>3149</v>
      </c>
      <c r="AD1779" t="s">
        <v>185</v>
      </c>
      <c r="AS1779">
        <v>3.31</v>
      </c>
      <c r="AU1779" t="s">
        <v>472</v>
      </c>
      <c r="AV1779" t="s">
        <v>473</v>
      </c>
      <c r="AW1779" t="s">
        <v>237</v>
      </c>
      <c r="BO1779" t="s">
        <v>475</v>
      </c>
      <c r="BQ1779" t="s">
        <v>195</v>
      </c>
      <c r="CD1779" t="s">
        <v>195</v>
      </c>
      <c r="CM1779" t="s">
        <v>11587</v>
      </c>
      <c r="CO1779" t="s">
        <v>475</v>
      </c>
      <c r="CP1779" t="s">
        <v>241</v>
      </c>
      <c r="CQ1779" t="s">
        <v>247</v>
      </c>
      <c r="CS1779">
        <v>14620</v>
      </c>
      <c r="CT1779" t="s">
        <v>244</v>
      </c>
      <c r="CU1779" t="s">
        <v>11588</v>
      </c>
    </row>
    <row r="1780" spans="1:151" x14ac:dyDescent="0.2">
      <c r="A1780">
        <v>33562</v>
      </c>
      <c r="B1780" t="s">
        <v>11589</v>
      </c>
      <c r="C1780" t="s">
        <v>11590</v>
      </c>
      <c r="D1780" t="s">
        <v>201</v>
      </c>
      <c r="E1780" t="s">
        <v>11591</v>
      </c>
      <c r="F1780" t="s">
        <v>171</v>
      </c>
      <c r="G1780" t="str">
        <f>"0"</f>
        <v>0</v>
      </c>
      <c r="K1780" t="s">
        <v>453</v>
      </c>
      <c r="L1780" t="s">
        <v>454</v>
      </c>
      <c r="M1780" t="s">
        <v>205</v>
      </c>
      <c r="N1780">
        <v>2020</v>
      </c>
      <c r="O1780" t="s">
        <v>455</v>
      </c>
      <c r="P1780" t="s">
        <v>178</v>
      </c>
      <c r="Q1780" t="s">
        <v>172</v>
      </c>
      <c r="S1780">
        <v>29845422</v>
      </c>
      <c r="T1780" t="s">
        <v>196</v>
      </c>
      <c r="W1780" t="s">
        <v>11592</v>
      </c>
      <c r="X1780">
        <v>7167257840</v>
      </c>
      <c r="Y1780" t="s">
        <v>186</v>
      </c>
      <c r="Z1780" t="s">
        <v>282</v>
      </c>
      <c r="AA1780">
        <v>2020</v>
      </c>
      <c r="AB1780">
        <v>2020</v>
      </c>
      <c r="AC1780" t="s">
        <v>886</v>
      </c>
      <c r="AD1780" t="s">
        <v>172</v>
      </c>
      <c r="AS1780">
        <v>2.91</v>
      </c>
      <c r="AT1780" t="s">
        <v>188</v>
      </c>
      <c r="AU1780" t="s">
        <v>189</v>
      </c>
      <c r="AV1780" t="s">
        <v>190</v>
      </c>
      <c r="AW1780" t="s">
        <v>264</v>
      </c>
      <c r="BM1780" t="s">
        <v>11593</v>
      </c>
      <c r="BP1780" t="s">
        <v>7941</v>
      </c>
      <c r="BQ1780" t="s">
        <v>195</v>
      </c>
      <c r="BS1780">
        <v>14052</v>
      </c>
      <c r="BT1780" t="s">
        <v>196</v>
      </c>
      <c r="BU1780">
        <v>7165742176</v>
      </c>
      <c r="BZ1780" t="s">
        <v>11593</v>
      </c>
      <c r="CC1780" t="s">
        <v>7941</v>
      </c>
      <c r="CD1780" t="s">
        <v>195</v>
      </c>
      <c r="CF1780">
        <v>14052</v>
      </c>
      <c r="CG1780" t="s">
        <v>196</v>
      </c>
      <c r="CH1780">
        <v>7165742176</v>
      </c>
      <c r="CM1780" t="s">
        <v>9059</v>
      </c>
      <c r="CP1780" t="s">
        <v>194</v>
      </c>
      <c r="CQ1780" t="s">
        <v>195</v>
      </c>
      <c r="CS1780">
        <v>14620</v>
      </c>
      <c r="CT1780" t="s">
        <v>196</v>
      </c>
      <c r="CU1780">
        <v>7165742176</v>
      </c>
      <c r="ED1780" t="s">
        <v>195</v>
      </c>
      <c r="EG1780" t="s">
        <v>196</v>
      </c>
      <c r="EH1780">
        <v>7165742176</v>
      </c>
      <c r="EM1780" t="s">
        <v>11593</v>
      </c>
      <c r="EP1780" t="s">
        <v>7941</v>
      </c>
      <c r="EQ1780" t="s">
        <v>195</v>
      </c>
      <c r="ES1780">
        <v>14052</v>
      </c>
      <c r="ET1780" t="s">
        <v>196</v>
      </c>
      <c r="EU1780">
        <v>7165742176</v>
      </c>
    </row>
    <row r="1781" spans="1:151" x14ac:dyDescent="0.2">
      <c r="A1781">
        <v>28177</v>
      </c>
      <c r="B1781" t="s">
        <v>11594</v>
      </c>
      <c r="C1781" t="s">
        <v>11595</v>
      </c>
      <c r="D1781" t="s">
        <v>1154</v>
      </c>
      <c r="E1781" t="s">
        <v>11596</v>
      </c>
      <c r="F1781" t="s">
        <v>171</v>
      </c>
      <c r="G1781" t="s">
        <v>172</v>
      </c>
      <c r="H1781" s="1">
        <v>35503</v>
      </c>
      <c r="I1781" t="s">
        <v>221</v>
      </c>
      <c r="K1781" t="s">
        <v>595</v>
      </c>
      <c r="L1781" t="s">
        <v>3763</v>
      </c>
      <c r="M1781" t="s">
        <v>224</v>
      </c>
      <c r="N1781">
        <v>2019</v>
      </c>
      <c r="O1781" t="s">
        <v>279</v>
      </c>
      <c r="P1781" t="s">
        <v>178</v>
      </c>
      <c r="Q1781" t="s">
        <v>172</v>
      </c>
      <c r="S1781">
        <v>29292264</v>
      </c>
      <c r="T1781" t="s">
        <v>196</v>
      </c>
      <c r="W1781" t="s">
        <v>11597</v>
      </c>
      <c r="X1781">
        <v>8582546175</v>
      </c>
      <c r="Y1781" t="s">
        <v>3079</v>
      </c>
      <c r="Z1781" t="s">
        <v>3080</v>
      </c>
      <c r="AA1781">
        <v>2023</v>
      </c>
      <c r="AB1781">
        <v>2023</v>
      </c>
      <c r="AC1781" t="s">
        <v>3081</v>
      </c>
      <c r="AD1781" t="s">
        <v>172</v>
      </c>
      <c r="AS1781">
        <v>4</v>
      </c>
      <c r="AT1781" t="s">
        <v>188</v>
      </c>
      <c r="AU1781" t="s">
        <v>189</v>
      </c>
      <c r="AV1781" t="s">
        <v>190</v>
      </c>
      <c r="AW1781" t="s">
        <v>237</v>
      </c>
      <c r="BM1781" t="s">
        <v>9420</v>
      </c>
      <c r="BN1781" t="s">
        <v>3083</v>
      </c>
      <c r="BP1781" t="s">
        <v>194</v>
      </c>
      <c r="BQ1781" t="s">
        <v>195</v>
      </c>
      <c r="BS1781">
        <v>14642</v>
      </c>
      <c r="BT1781" t="s">
        <v>196</v>
      </c>
      <c r="BZ1781" t="s">
        <v>11598</v>
      </c>
      <c r="CA1781" t="s">
        <v>11599</v>
      </c>
      <c r="CC1781" t="s">
        <v>11600</v>
      </c>
      <c r="CD1781" t="s">
        <v>461</v>
      </c>
      <c r="CF1781">
        <v>92120</v>
      </c>
      <c r="CG1781" t="s">
        <v>196</v>
      </c>
      <c r="CM1781" t="s">
        <v>11601</v>
      </c>
      <c r="CN1781" t="s">
        <v>11602</v>
      </c>
      <c r="CP1781" t="s">
        <v>194</v>
      </c>
      <c r="CQ1781" t="s">
        <v>195</v>
      </c>
      <c r="CS1781">
        <v>14611</v>
      </c>
      <c r="CT1781" t="s">
        <v>196</v>
      </c>
      <c r="CU1781">
        <v>8588051266</v>
      </c>
      <c r="DM1781" t="s">
        <v>11603</v>
      </c>
      <c r="DP1781" t="s">
        <v>9650</v>
      </c>
      <c r="DQ1781" t="s">
        <v>461</v>
      </c>
      <c r="DS1781">
        <v>92120</v>
      </c>
      <c r="DT1781" t="s">
        <v>226</v>
      </c>
      <c r="DU1781" t="s">
        <v>11604</v>
      </c>
      <c r="DW1781">
        <v>8582546175</v>
      </c>
      <c r="DX1781" t="s">
        <v>11605</v>
      </c>
      <c r="ED1781" t="s">
        <v>461</v>
      </c>
      <c r="EG1781" t="s">
        <v>196</v>
      </c>
      <c r="EM1781" t="s">
        <v>11598</v>
      </c>
      <c r="EN1781" t="s">
        <v>11599</v>
      </c>
      <c r="EP1781" t="s">
        <v>11600</v>
      </c>
      <c r="EQ1781" t="s">
        <v>461</v>
      </c>
      <c r="ES1781">
        <v>92120</v>
      </c>
      <c r="ET1781" t="s">
        <v>196</v>
      </c>
    </row>
    <row r="1782" spans="1:151" x14ac:dyDescent="0.2">
      <c r="A1782">
        <v>23631</v>
      </c>
      <c r="B1782" t="s">
        <v>11594</v>
      </c>
      <c r="C1782" t="s">
        <v>11595</v>
      </c>
      <c r="D1782" t="s">
        <v>1154</v>
      </c>
      <c r="E1782" t="s">
        <v>11596</v>
      </c>
      <c r="F1782" t="s">
        <v>171</v>
      </c>
      <c r="G1782" t="s">
        <v>172</v>
      </c>
      <c r="H1782" s="1">
        <v>35503</v>
      </c>
      <c r="I1782" t="s">
        <v>221</v>
      </c>
      <c r="K1782" t="s">
        <v>11606</v>
      </c>
      <c r="L1782" t="s">
        <v>318</v>
      </c>
      <c r="M1782" t="s">
        <v>176</v>
      </c>
      <c r="N1782">
        <v>2018</v>
      </c>
      <c r="O1782" t="s">
        <v>612</v>
      </c>
      <c r="P1782" t="s">
        <v>178</v>
      </c>
      <c r="Q1782" t="s">
        <v>172</v>
      </c>
      <c r="S1782">
        <v>29292264</v>
      </c>
      <c r="T1782" t="s">
        <v>196</v>
      </c>
      <c r="W1782" t="s">
        <v>11597</v>
      </c>
      <c r="X1782">
        <v>8582546175</v>
      </c>
      <c r="Y1782" t="s">
        <v>3079</v>
      </c>
      <c r="Z1782" t="s">
        <v>3080</v>
      </c>
      <c r="AA1782">
        <v>2023</v>
      </c>
      <c r="AB1782">
        <v>2023</v>
      </c>
      <c r="AC1782" t="s">
        <v>3081</v>
      </c>
      <c r="AD1782" t="s">
        <v>172</v>
      </c>
      <c r="AS1782">
        <v>4</v>
      </c>
      <c r="AT1782" t="s">
        <v>188</v>
      </c>
      <c r="AU1782" t="s">
        <v>189</v>
      </c>
      <c r="AV1782" t="s">
        <v>190</v>
      </c>
      <c r="AW1782" t="s">
        <v>237</v>
      </c>
      <c r="BM1782" t="s">
        <v>9420</v>
      </c>
      <c r="BN1782" t="s">
        <v>3083</v>
      </c>
      <c r="BP1782" t="s">
        <v>194</v>
      </c>
      <c r="BQ1782" t="s">
        <v>195</v>
      </c>
      <c r="BS1782">
        <v>14642</v>
      </c>
      <c r="BT1782" t="s">
        <v>196</v>
      </c>
      <c r="BZ1782" t="s">
        <v>11598</v>
      </c>
      <c r="CA1782" t="s">
        <v>11599</v>
      </c>
      <c r="CC1782" t="s">
        <v>11600</v>
      </c>
      <c r="CD1782" t="s">
        <v>461</v>
      </c>
      <c r="CF1782">
        <v>92120</v>
      </c>
      <c r="CG1782" t="s">
        <v>196</v>
      </c>
      <c r="CM1782" t="s">
        <v>11601</v>
      </c>
      <c r="CN1782" t="s">
        <v>11602</v>
      </c>
      <c r="CP1782" t="s">
        <v>194</v>
      </c>
      <c r="CQ1782" t="s">
        <v>195</v>
      </c>
      <c r="CS1782">
        <v>14611</v>
      </c>
      <c r="CT1782" t="s">
        <v>196</v>
      </c>
      <c r="CU1782">
        <v>8588051266</v>
      </c>
      <c r="DM1782" t="s">
        <v>11603</v>
      </c>
      <c r="DP1782" t="s">
        <v>9650</v>
      </c>
      <c r="DQ1782" t="s">
        <v>461</v>
      </c>
      <c r="DS1782">
        <v>92120</v>
      </c>
      <c r="DT1782" t="s">
        <v>226</v>
      </c>
      <c r="DU1782" t="s">
        <v>11604</v>
      </c>
      <c r="DW1782">
        <v>8582546175</v>
      </c>
      <c r="DX1782" t="s">
        <v>11605</v>
      </c>
      <c r="ED1782" t="s">
        <v>461</v>
      </c>
      <c r="EG1782" t="s">
        <v>196</v>
      </c>
      <c r="EM1782" t="s">
        <v>11598</v>
      </c>
      <c r="EN1782" t="s">
        <v>11599</v>
      </c>
      <c r="EP1782" t="s">
        <v>11600</v>
      </c>
      <c r="EQ1782" t="s">
        <v>461</v>
      </c>
      <c r="ES1782">
        <v>92120</v>
      </c>
      <c r="ET1782" t="s">
        <v>196</v>
      </c>
    </row>
    <row r="1783" spans="1:151" x14ac:dyDescent="0.2">
      <c r="A1783">
        <v>22060</v>
      </c>
      <c r="B1783" t="s">
        <v>11594</v>
      </c>
      <c r="C1783" t="s">
        <v>11595</v>
      </c>
      <c r="D1783" t="s">
        <v>1154</v>
      </c>
      <c r="E1783" t="s">
        <v>11596</v>
      </c>
      <c r="F1783" t="s">
        <v>171</v>
      </c>
      <c r="G1783" t="s">
        <v>172</v>
      </c>
      <c r="H1783" s="1">
        <v>35503</v>
      </c>
      <c r="I1783" t="s">
        <v>221</v>
      </c>
      <c r="K1783" t="s">
        <v>2747</v>
      </c>
      <c r="L1783" t="s">
        <v>820</v>
      </c>
      <c r="M1783" t="s">
        <v>306</v>
      </c>
      <c r="N1783">
        <v>2017</v>
      </c>
      <c r="O1783" t="s">
        <v>646</v>
      </c>
      <c r="P1783" t="s">
        <v>178</v>
      </c>
      <c r="Q1783" t="s">
        <v>172</v>
      </c>
      <c r="S1783">
        <v>29292264</v>
      </c>
      <c r="T1783" t="s">
        <v>196</v>
      </c>
      <c r="W1783" t="s">
        <v>11597</v>
      </c>
      <c r="X1783">
        <v>8582546175</v>
      </c>
      <c r="Y1783" t="s">
        <v>3079</v>
      </c>
      <c r="Z1783" t="s">
        <v>3080</v>
      </c>
      <c r="AA1783">
        <v>2023</v>
      </c>
      <c r="AB1783">
        <v>2023</v>
      </c>
      <c r="AC1783" t="s">
        <v>3081</v>
      </c>
      <c r="AD1783" t="s">
        <v>172</v>
      </c>
      <c r="AS1783">
        <v>4</v>
      </c>
      <c r="AT1783" t="s">
        <v>188</v>
      </c>
      <c r="AU1783" t="s">
        <v>189</v>
      </c>
      <c r="AV1783" t="s">
        <v>190</v>
      </c>
      <c r="AW1783" t="s">
        <v>237</v>
      </c>
      <c r="BM1783" t="s">
        <v>9420</v>
      </c>
      <c r="BN1783" t="s">
        <v>3083</v>
      </c>
      <c r="BP1783" t="s">
        <v>194</v>
      </c>
      <c r="BQ1783" t="s">
        <v>195</v>
      </c>
      <c r="BS1783">
        <v>14642</v>
      </c>
      <c r="BT1783" t="s">
        <v>196</v>
      </c>
      <c r="BZ1783" t="s">
        <v>11598</v>
      </c>
      <c r="CA1783" t="s">
        <v>11599</v>
      </c>
      <c r="CC1783" t="s">
        <v>11600</v>
      </c>
      <c r="CD1783" t="s">
        <v>461</v>
      </c>
      <c r="CF1783">
        <v>92120</v>
      </c>
      <c r="CG1783" t="s">
        <v>196</v>
      </c>
      <c r="CM1783" t="s">
        <v>11601</v>
      </c>
      <c r="CN1783" t="s">
        <v>11602</v>
      </c>
      <c r="CP1783" t="s">
        <v>194</v>
      </c>
      <c r="CQ1783" t="s">
        <v>195</v>
      </c>
      <c r="CS1783">
        <v>14611</v>
      </c>
      <c r="CT1783" t="s">
        <v>196</v>
      </c>
      <c r="CU1783">
        <v>8588051266</v>
      </c>
      <c r="DM1783" t="s">
        <v>11603</v>
      </c>
      <c r="DP1783" t="s">
        <v>9650</v>
      </c>
      <c r="DQ1783" t="s">
        <v>461</v>
      </c>
      <c r="DS1783">
        <v>92120</v>
      </c>
      <c r="DT1783" t="s">
        <v>226</v>
      </c>
      <c r="DU1783" t="s">
        <v>11604</v>
      </c>
      <c r="DW1783">
        <v>8582546175</v>
      </c>
      <c r="DX1783" t="s">
        <v>11605</v>
      </c>
      <c r="ED1783" t="s">
        <v>461</v>
      </c>
      <c r="EG1783" t="s">
        <v>196</v>
      </c>
      <c r="EM1783" t="s">
        <v>11598</v>
      </c>
      <c r="EN1783" t="s">
        <v>11599</v>
      </c>
      <c r="EP1783" t="s">
        <v>11600</v>
      </c>
      <c r="EQ1783" t="s">
        <v>461</v>
      </c>
      <c r="ES1783">
        <v>92120</v>
      </c>
      <c r="ET1783" t="s">
        <v>196</v>
      </c>
    </row>
    <row r="1784" spans="1:151" x14ac:dyDescent="0.2">
      <c r="A1784">
        <v>19399</v>
      </c>
      <c r="B1784" t="s">
        <v>11607</v>
      </c>
      <c r="C1784" t="s">
        <v>11608</v>
      </c>
      <c r="D1784" t="s">
        <v>654</v>
      </c>
      <c r="E1784" t="s">
        <v>11609</v>
      </c>
      <c r="F1784" t="s">
        <v>171</v>
      </c>
      <c r="K1784" t="s">
        <v>1807</v>
      </c>
      <c r="L1784" t="s">
        <v>633</v>
      </c>
      <c r="M1784" t="s">
        <v>224</v>
      </c>
      <c r="N1784">
        <v>2016</v>
      </c>
      <c r="O1784" t="s">
        <v>410</v>
      </c>
      <c r="P1784" t="s">
        <v>178</v>
      </c>
      <c r="Q1784" t="s">
        <v>172</v>
      </c>
      <c r="S1784">
        <v>23880849</v>
      </c>
      <c r="T1784" t="s">
        <v>196</v>
      </c>
      <c r="W1784" t="s">
        <v>11610</v>
      </c>
      <c r="X1784">
        <v>9175835446</v>
      </c>
      <c r="Y1784" t="s">
        <v>802</v>
      </c>
      <c r="Z1784" t="s">
        <v>803</v>
      </c>
      <c r="AA1784" t="s">
        <v>615</v>
      </c>
      <c r="AB1784" t="s">
        <v>259</v>
      </c>
      <c r="AC1784" t="s">
        <v>9637</v>
      </c>
      <c r="AD1784" t="s">
        <v>185</v>
      </c>
      <c r="AS1784" t="str">
        <f>"0"</f>
        <v>0</v>
      </c>
      <c r="AT1784" t="s">
        <v>188</v>
      </c>
      <c r="AU1784" t="s">
        <v>647</v>
      </c>
      <c r="AV1784" t="s">
        <v>4528</v>
      </c>
      <c r="AW1784" t="s">
        <v>264</v>
      </c>
      <c r="BM1784" t="s">
        <v>11611</v>
      </c>
      <c r="BN1784" t="s">
        <v>11612</v>
      </c>
      <c r="BP1784" t="s">
        <v>973</v>
      </c>
      <c r="BQ1784" t="s">
        <v>195</v>
      </c>
      <c r="BS1784">
        <v>10013</v>
      </c>
      <c r="BT1784" t="s">
        <v>196</v>
      </c>
      <c r="BU1784">
        <v>9175835502</v>
      </c>
      <c r="BZ1784" t="s">
        <v>11611</v>
      </c>
      <c r="CA1784" t="s">
        <v>11612</v>
      </c>
      <c r="CC1784" t="s">
        <v>973</v>
      </c>
      <c r="CD1784" t="s">
        <v>195</v>
      </c>
      <c r="CF1784">
        <v>10013</v>
      </c>
      <c r="CG1784" t="s">
        <v>196</v>
      </c>
      <c r="CH1784">
        <v>9175835502</v>
      </c>
      <c r="CM1784" t="s">
        <v>805</v>
      </c>
      <c r="CN1784" t="s">
        <v>11613</v>
      </c>
      <c r="CP1784" t="s">
        <v>194</v>
      </c>
      <c r="CQ1784" t="s">
        <v>195</v>
      </c>
      <c r="CS1784">
        <v>14604</v>
      </c>
      <c r="CT1784" t="s">
        <v>196</v>
      </c>
      <c r="CU1784">
        <v>9175835502</v>
      </c>
      <c r="EM1784" t="s">
        <v>11611</v>
      </c>
      <c r="EN1784" t="s">
        <v>11612</v>
      </c>
      <c r="EP1784" t="s">
        <v>973</v>
      </c>
      <c r="EQ1784" t="s">
        <v>195</v>
      </c>
      <c r="ES1784">
        <v>10013</v>
      </c>
      <c r="ET1784" t="s">
        <v>196</v>
      </c>
      <c r="EU1784">
        <v>9175835502</v>
      </c>
    </row>
    <row r="1785" spans="1:151" x14ac:dyDescent="0.2">
      <c r="A1785">
        <v>32617</v>
      </c>
      <c r="B1785" t="s">
        <v>11614</v>
      </c>
      <c r="C1785" t="s">
        <v>11615</v>
      </c>
      <c r="E1785" t="s">
        <v>11616</v>
      </c>
      <c r="F1785" t="s">
        <v>171</v>
      </c>
      <c r="G1785" t="s">
        <v>172</v>
      </c>
      <c r="H1785" s="1">
        <v>35818</v>
      </c>
      <c r="I1785" t="s">
        <v>221</v>
      </c>
      <c r="K1785" t="s">
        <v>222</v>
      </c>
      <c r="L1785" t="s">
        <v>223</v>
      </c>
      <c r="M1785" t="s">
        <v>224</v>
      </c>
      <c r="N1785">
        <v>2020</v>
      </c>
      <c r="O1785" t="s">
        <v>362</v>
      </c>
      <c r="P1785" t="s">
        <v>363</v>
      </c>
      <c r="Q1785" t="s">
        <v>172</v>
      </c>
      <c r="S1785">
        <v>30865570</v>
      </c>
      <c r="T1785" t="s">
        <v>2966</v>
      </c>
      <c r="U1785" t="s">
        <v>180</v>
      </c>
      <c r="V1785" s="2">
        <v>44332</v>
      </c>
      <c r="W1785" t="s">
        <v>11617</v>
      </c>
      <c r="X1785">
        <v>4039527575</v>
      </c>
      <c r="Y1785" t="s">
        <v>802</v>
      </c>
      <c r="Z1785" t="s">
        <v>1583</v>
      </c>
      <c r="AA1785">
        <v>2021</v>
      </c>
      <c r="AB1785">
        <v>2021</v>
      </c>
      <c r="AC1785" t="s">
        <v>1584</v>
      </c>
      <c r="AD1785" t="s">
        <v>185</v>
      </c>
      <c r="AM1785" t="s">
        <v>3230</v>
      </c>
      <c r="AS1785">
        <v>3.77</v>
      </c>
      <c r="AT1785" t="s">
        <v>188</v>
      </c>
      <c r="AU1785" t="s">
        <v>189</v>
      </c>
      <c r="AV1785" t="s">
        <v>190</v>
      </c>
      <c r="AW1785" t="s">
        <v>191</v>
      </c>
      <c r="BM1785" t="s">
        <v>6070</v>
      </c>
      <c r="BN1785" t="s">
        <v>11618</v>
      </c>
      <c r="BP1785" t="s">
        <v>194</v>
      </c>
      <c r="BQ1785" t="s">
        <v>195</v>
      </c>
      <c r="BS1785">
        <v>14605</v>
      </c>
      <c r="BT1785" t="s">
        <v>196</v>
      </c>
      <c r="BU1785">
        <v>4038663268</v>
      </c>
      <c r="BZ1785" t="s">
        <v>11619</v>
      </c>
      <c r="CC1785" t="s">
        <v>11620</v>
      </c>
      <c r="CD1785" t="s">
        <v>11621</v>
      </c>
      <c r="CF1785" t="s">
        <v>11622</v>
      </c>
      <c r="CG1785" t="s">
        <v>2966</v>
      </c>
      <c r="CH1785">
        <v>4035263268</v>
      </c>
      <c r="CM1785" t="s">
        <v>6070</v>
      </c>
      <c r="CP1785" t="s">
        <v>194</v>
      </c>
      <c r="CQ1785" t="s">
        <v>195</v>
      </c>
      <c r="CS1785">
        <v>14605</v>
      </c>
      <c r="CT1785" t="s">
        <v>196</v>
      </c>
      <c r="CU1785">
        <v>4038663268</v>
      </c>
      <c r="CZ1785" t="s">
        <v>11619</v>
      </c>
      <c r="DC1785" t="s">
        <v>11620</v>
      </c>
      <c r="DD1785" t="s">
        <v>11621</v>
      </c>
      <c r="DF1785" t="s">
        <v>11622</v>
      </c>
      <c r="DG1785" t="s">
        <v>2966</v>
      </c>
      <c r="DH1785">
        <v>4035263268</v>
      </c>
      <c r="ED1785" t="s">
        <v>11621</v>
      </c>
      <c r="EG1785" t="s">
        <v>2966</v>
      </c>
      <c r="EH1785">
        <v>4035263268</v>
      </c>
      <c r="EM1785" t="s">
        <v>11619</v>
      </c>
      <c r="EP1785" t="s">
        <v>11620</v>
      </c>
      <c r="EQ1785" t="s">
        <v>11621</v>
      </c>
      <c r="ES1785" t="s">
        <v>11622</v>
      </c>
      <c r="ET1785" t="s">
        <v>2966</v>
      </c>
      <c r="EU1785">
        <v>4035263268</v>
      </c>
    </row>
    <row r="1786" spans="1:151" x14ac:dyDescent="0.2">
      <c r="A1786">
        <v>25389</v>
      </c>
      <c r="B1786" t="s">
        <v>11623</v>
      </c>
      <c r="C1786" t="s">
        <v>11624</v>
      </c>
      <c r="E1786" t="s">
        <v>11625</v>
      </c>
      <c r="F1786" t="s">
        <v>171</v>
      </c>
      <c r="K1786" t="s">
        <v>769</v>
      </c>
      <c r="L1786" t="s">
        <v>770</v>
      </c>
      <c r="M1786" t="s">
        <v>176</v>
      </c>
      <c r="N1786">
        <v>2017</v>
      </c>
      <c r="O1786" t="s">
        <v>177</v>
      </c>
      <c r="P1786" t="s">
        <v>178</v>
      </c>
      <c r="Q1786" t="s">
        <v>172</v>
      </c>
    </row>
    <row r="1787" spans="1:151" x14ac:dyDescent="0.2">
      <c r="A1787">
        <v>36316</v>
      </c>
      <c r="B1787" t="s">
        <v>11626</v>
      </c>
      <c r="C1787" t="s">
        <v>11627</v>
      </c>
      <c r="E1787" t="s">
        <v>11628</v>
      </c>
      <c r="F1787" t="s">
        <v>171</v>
      </c>
      <c r="G1787" t="s">
        <v>172</v>
      </c>
      <c r="H1787" s="1">
        <v>36364</v>
      </c>
      <c r="I1787" t="s">
        <v>221</v>
      </c>
      <c r="K1787" t="s">
        <v>11629</v>
      </c>
      <c r="L1787" t="s">
        <v>820</v>
      </c>
      <c r="M1787" t="s">
        <v>306</v>
      </c>
      <c r="N1787">
        <v>2021</v>
      </c>
      <c r="O1787" t="s">
        <v>1673</v>
      </c>
      <c r="P1787" t="s">
        <v>178</v>
      </c>
      <c r="Q1787" t="s">
        <v>172</v>
      </c>
      <c r="R1787" t="s">
        <v>510</v>
      </c>
      <c r="S1787">
        <v>29928309</v>
      </c>
      <c r="BD1787" t="s">
        <v>474</v>
      </c>
      <c r="BE1787" t="s">
        <v>474</v>
      </c>
      <c r="BM1787" t="s">
        <v>10085</v>
      </c>
    </row>
    <row r="1788" spans="1:151" x14ac:dyDescent="0.2">
      <c r="A1788">
        <v>26228</v>
      </c>
      <c r="B1788" t="s">
        <v>11630</v>
      </c>
      <c r="C1788" t="s">
        <v>11631</v>
      </c>
      <c r="E1788" t="s">
        <v>11632</v>
      </c>
      <c r="F1788" t="s">
        <v>171</v>
      </c>
      <c r="G1788" t="str">
        <f>"0"</f>
        <v>0</v>
      </c>
      <c r="K1788" t="s">
        <v>1930</v>
      </c>
      <c r="L1788" t="s">
        <v>1931</v>
      </c>
      <c r="M1788" t="s">
        <v>224</v>
      </c>
      <c r="N1788">
        <v>2018</v>
      </c>
      <c r="O1788" t="s">
        <v>354</v>
      </c>
      <c r="P1788" t="s">
        <v>178</v>
      </c>
      <c r="Q1788" t="s">
        <v>172</v>
      </c>
      <c r="S1788">
        <v>27858455</v>
      </c>
      <c r="T1788" t="s">
        <v>2784</v>
      </c>
      <c r="U1788" t="s">
        <v>180</v>
      </c>
      <c r="V1788" s="2">
        <v>43604</v>
      </c>
      <c r="W1788" t="s">
        <v>11633</v>
      </c>
      <c r="X1788">
        <v>5853859446</v>
      </c>
      <c r="Y1788" t="s">
        <v>186</v>
      </c>
      <c r="Z1788" t="s">
        <v>183</v>
      </c>
      <c r="AA1788">
        <v>2019</v>
      </c>
      <c r="AB1788">
        <v>2019</v>
      </c>
      <c r="AC1788" t="s">
        <v>1127</v>
      </c>
      <c r="AD1788" t="s">
        <v>185</v>
      </c>
      <c r="AS1788">
        <v>2.34</v>
      </c>
      <c r="AT1788" t="s">
        <v>742</v>
      </c>
      <c r="AU1788" t="s">
        <v>189</v>
      </c>
      <c r="AV1788" t="s">
        <v>190</v>
      </c>
      <c r="AW1788" t="s">
        <v>191</v>
      </c>
      <c r="BM1788" t="s">
        <v>11634</v>
      </c>
      <c r="BN1788" t="s">
        <v>11635</v>
      </c>
      <c r="BP1788" t="s">
        <v>194</v>
      </c>
      <c r="BQ1788" t="s">
        <v>195</v>
      </c>
      <c r="BS1788">
        <v>14604</v>
      </c>
      <c r="BT1788" t="s">
        <v>196</v>
      </c>
      <c r="BU1788">
        <v>5853869446</v>
      </c>
      <c r="CM1788" t="s">
        <v>11634</v>
      </c>
      <c r="CN1788" t="s">
        <v>11635</v>
      </c>
      <c r="CP1788" t="s">
        <v>194</v>
      </c>
      <c r="CQ1788" t="s">
        <v>195</v>
      </c>
      <c r="CS1788">
        <v>14604</v>
      </c>
      <c r="CT1788" t="s">
        <v>196</v>
      </c>
      <c r="CU1788">
        <v>5853869446</v>
      </c>
    </row>
    <row r="1789" spans="1:151" x14ac:dyDescent="0.2">
      <c r="A1789">
        <v>26443</v>
      </c>
      <c r="B1789" t="s">
        <v>11636</v>
      </c>
      <c r="C1789" t="s">
        <v>11637</v>
      </c>
      <c r="D1789" t="s">
        <v>201</v>
      </c>
      <c r="E1789" t="s">
        <v>11638</v>
      </c>
      <c r="F1789" t="s">
        <v>171</v>
      </c>
      <c r="G1789" t="s">
        <v>172</v>
      </c>
      <c r="H1789" s="1">
        <v>35996</v>
      </c>
      <c r="I1789" t="s">
        <v>221</v>
      </c>
      <c r="K1789" t="s">
        <v>515</v>
      </c>
      <c r="L1789" t="s">
        <v>516</v>
      </c>
      <c r="M1789" t="s">
        <v>176</v>
      </c>
      <c r="N1789">
        <v>2019</v>
      </c>
      <c r="O1789" t="s">
        <v>482</v>
      </c>
      <c r="P1789" t="s">
        <v>178</v>
      </c>
      <c r="Q1789" t="s">
        <v>172</v>
      </c>
      <c r="S1789">
        <v>29852239</v>
      </c>
      <c r="T1789" t="s">
        <v>196</v>
      </c>
      <c r="W1789" t="s">
        <v>11639</v>
      </c>
      <c r="X1789">
        <v>9786091157</v>
      </c>
      <c r="Y1789" t="s">
        <v>186</v>
      </c>
      <c r="Z1789" t="s">
        <v>183</v>
      </c>
      <c r="AA1789">
        <v>2020</v>
      </c>
      <c r="AB1789">
        <v>2020</v>
      </c>
      <c r="AC1789" t="s">
        <v>339</v>
      </c>
      <c r="AD1789" t="s">
        <v>172</v>
      </c>
      <c r="AS1789">
        <v>3.83</v>
      </c>
      <c r="AT1789" t="s">
        <v>188</v>
      </c>
      <c r="AU1789" t="s">
        <v>189</v>
      </c>
      <c r="AV1789" t="s">
        <v>190</v>
      </c>
      <c r="AW1789" t="s">
        <v>952</v>
      </c>
      <c r="BM1789" t="s">
        <v>11640</v>
      </c>
      <c r="BN1789" t="s">
        <v>193</v>
      </c>
      <c r="BP1789" t="s">
        <v>194</v>
      </c>
      <c r="BQ1789" t="s">
        <v>195</v>
      </c>
      <c r="BS1789">
        <v>14627</v>
      </c>
      <c r="BT1789" t="s">
        <v>196</v>
      </c>
      <c r="BU1789">
        <v>9786213732</v>
      </c>
      <c r="BZ1789" t="s">
        <v>11641</v>
      </c>
      <c r="CC1789" t="s">
        <v>2668</v>
      </c>
      <c r="CD1789" t="s">
        <v>401</v>
      </c>
      <c r="CF1789" t="str">
        <f>"01720"</f>
        <v>01720</v>
      </c>
      <c r="CG1789" t="s">
        <v>196</v>
      </c>
      <c r="CH1789">
        <v>9786213732</v>
      </c>
      <c r="CM1789" t="s">
        <v>1434</v>
      </c>
      <c r="CP1789" t="s">
        <v>194</v>
      </c>
      <c r="CQ1789" t="s">
        <v>195</v>
      </c>
      <c r="CS1789">
        <v>14611</v>
      </c>
      <c r="CT1789" t="s">
        <v>196</v>
      </c>
      <c r="CU1789">
        <v>9786213732</v>
      </c>
      <c r="ED1789" t="s">
        <v>401</v>
      </c>
      <c r="EG1789" t="s">
        <v>196</v>
      </c>
      <c r="EH1789">
        <v>9786213732</v>
      </c>
      <c r="EM1789" t="s">
        <v>11641</v>
      </c>
      <c r="EP1789" t="s">
        <v>2668</v>
      </c>
      <c r="EQ1789" t="s">
        <v>401</v>
      </c>
      <c r="ES1789" t="str">
        <f>"01720"</f>
        <v>01720</v>
      </c>
      <c r="ET1789" t="s">
        <v>196</v>
      </c>
      <c r="EU1789">
        <v>9786213732</v>
      </c>
    </row>
    <row r="1790" spans="1:151" x14ac:dyDescent="0.2">
      <c r="A1790">
        <v>19116</v>
      </c>
      <c r="B1790" t="s">
        <v>11642</v>
      </c>
      <c r="C1790" t="s">
        <v>11643</v>
      </c>
      <c r="D1790" t="s">
        <v>169</v>
      </c>
      <c r="E1790" t="s">
        <v>11644</v>
      </c>
      <c r="F1790" t="s">
        <v>171</v>
      </c>
      <c r="G1790" t="s">
        <v>172</v>
      </c>
      <c r="H1790" s="1">
        <v>35416</v>
      </c>
      <c r="I1790" t="s">
        <v>173</v>
      </c>
      <c r="K1790" t="s">
        <v>439</v>
      </c>
      <c r="L1790" t="s">
        <v>175</v>
      </c>
      <c r="M1790" t="s">
        <v>224</v>
      </c>
      <c r="N1790">
        <v>2016</v>
      </c>
      <c r="O1790" t="s">
        <v>410</v>
      </c>
      <c r="P1790" t="s">
        <v>363</v>
      </c>
      <c r="Q1790" t="s">
        <v>172</v>
      </c>
      <c r="S1790">
        <v>29332595</v>
      </c>
      <c r="T1790" t="s">
        <v>7522</v>
      </c>
      <c r="U1790" t="s">
        <v>337</v>
      </c>
      <c r="W1790" t="s">
        <v>11645</v>
      </c>
      <c r="X1790">
        <v>2404139735</v>
      </c>
      <c r="Y1790" t="s">
        <v>186</v>
      </c>
      <c r="Z1790" t="s">
        <v>282</v>
      </c>
      <c r="AA1790">
        <v>2019</v>
      </c>
      <c r="AB1790">
        <v>2019</v>
      </c>
      <c r="AC1790" t="s">
        <v>886</v>
      </c>
      <c r="AD1790" t="s">
        <v>185</v>
      </c>
      <c r="AE1790" t="s">
        <v>396</v>
      </c>
      <c r="AM1790" t="s">
        <v>3528</v>
      </c>
      <c r="AS1790">
        <v>3.43</v>
      </c>
      <c r="AT1790" t="s">
        <v>188</v>
      </c>
      <c r="AU1790" t="s">
        <v>189</v>
      </c>
      <c r="AV1790" t="s">
        <v>190</v>
      </c>
      <c r="AW1790" t="s">
        <v>294</v>
      </c>
      <c r="BM1790" t="s">
        <v>11646</v>
      </c>
      <c r="BN1790" t="s">
        <v>193</v>
      </c>
      <c r="BP1790" t="s">
        <v>194</v>
      </c>
      <c r="BQ1790" t="s">
        <v>195</v>
      </c>
      <c r="BS1790">
        <v>14627</v>
      </c>
      <c r="BT1790" t="s">
        <v>196</v>
      </c>
      <c r="BU1790">
        <v>2404136231</v>
      </c>
      <c r="BZ1790" t="s">
        <v>11647</v>
      </c>
      <c r="CC1790" t="s">
        <v>6758</v>
      </c>
      <c r="CD1790" t="s">
        <v>849</v>
      </c>
      <c r="CF1790">
        <v>20910</v>
      </c>
      <c r="CG1790" t="s">
        <v>196</v>
      </c>
      <c r="CH1790">
        <v>2404136231</v>
      </c>
      <c r="CM1790" t="s">
        <v>11648</v>
      </c>
      <c r="CN1790" t="s">
        <v>11649</v>
      </c>
      <c r="CP1790" t="s">
        <v>194</v>
      </c>
      <c r="CQ1790" t="s">
        <v>195</v>
      </c>
      <c r="CS1790">
        <v>14627</v>
      </c>
      <c r="CT1790" t="s">
        <v>196</v>
      </c>
      <c r="CU1790">
        <v>2404136231</v>
      </c>
      <c r="ED1790" t="s">
        <v>849</v>
      </c>
      <c r="EG1790" t="s">
        <v>196</v>
      </c>
      <c r="EH1790">
        <v>2404136231</v>
      </c>
      <c r="EM1790" t="s">
        <v>11647</v>
      </c>
      <c r="EP1790" t="s">
        <v>6758</v>
      </c>
      <c r="EQ1790" t="s">
        <v>849</v>
      </c>
      <c r="ES1790">
        <v>20910</v>
      </c>
      <c r="ET1790" t="s">
        <v>196</v>
      </c>
      <c r="EU1790">
        <v>2404136231</v>
      </c>
    </row>
    <row r="1791" spans="1:151" x14ac:dyDescent="0.2">
      <c r="A1791">
        <v>41347</v>
      </c>
      <c r="B1791" t="s">
        <v>2408</v>
      </c>
      <c r="C1791" t="s">
        <v>11650</v>
      </c>
      <c r="D1791" t="s">
        <v>1436</v>
      </c>
      <c r="E1791" t="s">
        <v>11651</v>
      </c>
      <c r="F1791" t="s">
        <v>171</v>
      </c>
      <c r="G1791" t="str">
        <f>"0"</f>
        <v>0</v>
      </c>
      <c r="H1791" s="1">
        <v>37696</v>
      </c>
      <c r="I1791" t="s">
        <v>4073</v>
      </c>
      <c r="K1791" t="s">
        <v>867</v>
      </c>
      <c r="L1791" t="s">
        <v>868</v>
      </c>
      <c r="M1791" t="s">
        <v>224</v>
      </c>
      <c r="N1791">
        <v>2024</v>
      </c>
      <c r="O1791" t="s">
        <v>225</v>
      </c>
      <c r="P1791" t="s">
        <v>178</v>
      </c>
      <c r="Q1791" t="s">
        <v>172</v>
      </c>
      <c r="S1791">
        <v>32429718</v>
      </c>
      <c r="T1791" t="s">
        <v>226</v>
      </c>
      <c r="Y1791" t="str">
        <f>"04HSEAS"</f>
        <v>04HSEAS</v>
      </c>
      <c r="Z1791" t="s">
        <v>499</v>
      </c>
      <c r="AA1791" t="s">
        <v>320</v>
      </c>
      <c r="AB1791" t="s">
        <v>321</v>
      </c>
      <c r="AC1791" t="s">
        <v>8177</v>
      </c>
      <c r="AD1791" t="s">
        <v>185</v>
      </c>
      <c r="AM1791" t="s">
        <v>1719</v>
      </c>
      <c r="AS1791">
        <v>3.65</v>
      </c>
      <c r="AU1791" t="s">
        <v>235</v>
      </c>
      <c r="AV1791" t="s">
        <v>236</v>
      </c>
      <c r="AW1791" t="s">
        <v>237</v>
      </c>
      <c r="BM1791" t="s">
        <v>11652</v>
      </c>
      <c r="BN1791" t="s">
        <v>239</v>
      </c>
      <c r="BO1791" t="s">
        <v>11653</v>
      </c>
      <c r="BP1791" t="s">
        <v>241</v>
      </c>
      <c r="BQ1791" t="s">
        <v>195</v>
      </c>
      <c r="BS1791">
        <v>14627</v>
      </c>
      <c r="BZ1791" t="s">
        <v>242</v>
      </c>
      <c r="CB1791" t="s">
        <v>243</v>
      </c>
      <c r="CD1791" t="s">
        <v>195</v>
      </c>
      <c r="CF1791">
        <v>14642</v>
      </c>
      <c r="CG1791" t="s">
        <v>244</v>
      </c>
      <c r="CM1791" t="s">
        <v>11654</v>
      </c>
      <c r="CO1791" t="s">
        <v>11653</v>
      </c>
      <c r="CP1791" t="s">
        <v>2205</v>
      </c>
      <c r="CQ1791" t="s">
        <v>247</v>
      </c>
      <c r="CS1791">
        <v>14580</v>
      </c>
      <c r="CT1791" t="s">
        <v>244</v>
      </c>
      <c r="CU1791" t="s">
        <v>11655</v>
      </c>
    </row>
    <row r="1792" spans="1:151" x14ac:dyDescent="0.2">
      <c r="A1792">
        <v>22064</v>
      </c>
      <c r="B1792" t="s">
        <v>199</v>
      </c>
      <c r="C1792" t="s">
        <v>11656</v>
      </c>
      <c r="D1792" t="s">
        <v>11657</v>
      </c>
      <c r="E1792" t="s">
        <v>11658</v>
      </c>
      <c r="F1792" t="s">
        <v>1502</v>
      </c>
      <c r="G1792" t="s">
        <v>172</v>
      </c>
      <c r="H1792" s="1">
        <v>34990</v>
      </c>
      <c r="I1792" t="s">
        <v>173</v>
      </c>
      <c r="K1792" t="s">
        <v>937</v>
      </c>
      <c r="M1792" t="s">
        <v>224</v>
      </c>
      <c r="N1792">
        <v>2017</v>
      </c>
      <c r="O1792" t="s">
        <v>441</v>
      </c>
      <c r="P1792" t="s">
        <v>178</v>
      </c>
      <c r="Q1792" t="s">
        <v>172</v>
      </c>
      <c r="S1792">
        <v>28677093</v>
      </c>
      <c r="T1792" t="s">
        <v>196</v>
      </c>
      <c r="W1792" t="s">
        <v>11659</v>
      </c>
      <c r="X1792">
        <v>9179749150</v>
      </c>
      <c r="Y1792" t="s">
        <v>186</v>
      </c>
      <c r="Z1792" t="s">
        <v>282</v>
      </c>
      <c r="AA1792">
        <v>2018</v>
      </c>
      <c r="AB1792">
        <v>2018</v>
      </c>
      <c r="AC1792" t="s">
        <v>1280</v>
      </c>
      <c r="AD1792" t="s">
        <v>185</v>
      </c>
      <c r="AM1792" t="s">
        <v>187</v>
      </c>
      <c r="AS1792">
        <v>3.07</v>
      </c>
      <c r="AT1792" t="s">
        <v>188</v>
      </c>
      <c r="AU1792" t="s">
        <v>189</v>
      </c>
      <c r="AV1792" t="s">
        <v>190</v>
      </c>
      <c r="AW1792" t="s">
        <v>264</v>
      </c>
      <c r="BM1792" t="s">
        <v>193</v>
      </c>
      <c r="BN1792" t="s">
        <v>11660</v>
      </c>
      <c r="BP1792" t="s">
        <v>194</v>
      </c>
      <c r="BQ1792" t="s">
        <v>195</v>
      </c>
      <c r="BS1792">
        <v>14627</v>
      </c>
      <c r="BT1792" t="s">
        <v>196</v>
      </c>
      <c r="BU1792">
        <v>3472601952</v>
      </c>
      <c r="BZ1792" t="s">
        <v>11661</v>
      </c>
      <c r="CC1792" t="s">
        <v>973</v>
      </c>
      <c r="CD1792" t="s">
        <v>195</v>
      </c>
      <c r="CF1792">
        <v>100751151</v>
      </c>
      <c r="CG1792" t="s">
        <v>196</v>
      </c>
      <c r="CH1792">
        <v>2129881236</v>
      </c>
      <c r="CM1792" t="s">
        <v>11662</v>
      </c>
      <c r="CP1792" t="s">
        <v>194</v>
      </c>
      <c r="CQ1792" t="s">
        <v>195</v>
      </c>
      <c r="CS1792">
        <v>14627</v>
      </c>
      <c r="CT1792" t="s">
        <v>196</v>
      </c>
      <c r="CU1792">
        <v>3472601952</v>
      </c>
      <c r="DM1792" t="s">
        <v>11663</v>
      </c>
      <c r="DP1792" t="s">
        <v>11664</v>
      </c>
      <c r="DQ1792" t="s">
        <v>195</v>
      </c>
      <c r="DS1792">
        <v>10075</v>
      </c>
      <c r="DT1792" t="s">
        <v>226</v>
      </c>
      <c r="DU1792">
        <v>2129881236</v>
      </c>
      <c r="DW1792">
        <v>9179749150</v>
      </c>
      <c r="DX1792" t="s">
        <v>11665</v>
      </c>
      <c r="DY1792" t="s">
        <v>406</v>
      </c>
      <c r="ED1792" t="s">
        <v>195</v>
      </c>
      <c r="EG1792" t="s">
        <v>196</v>
      </c>
      <c r="EH1792">
        <v>2129881236</v>
      </c>
      <c r="EM1792" t="s">
        <v>11661</v>
      </c>
      <c r="EP1792" t="s">
        <v>973</v>
      </c>
      <c r="EQ1792" t="s">
        <v>195</v>
      </c>
      <c r="ES1792">
        <v>100751151</v>
      </c>
      <c r="ET1792" t="s">
        <v>196</v>
      </c>
      <c r="EU1792">
        <v>2129881236</v>
      </c>
    </row>
    <row r="1793" spans="1:151" x14ac:dyDescent="0.2">
      <c r="A1793">
        <v>14620</v>
      </c>
      <c r="B1793" t="s">
        <v>11666</v>
      </c>
      <c r="C1793" t="s">
        <v>11667</v>
      </c>
      <c r="E1793" t="s">
        <v>11668</v>
      </c>
      <c r="F1793" t="s">
        <v>171</v>
      </c>
      <c r="G1793" t="s">
        <v>172</v>
      </c>
      <c r="H1793" s="1">
        <v>35212</v>
      </c>
      <c r="I1793" t="s">
        <v>173</v>
      </c>
      <c r="K1793" t="s">
        <v>929</v>
      </c>
      <c r="L1793" t="s">
        <v>930</v>
      </c>
      <c r="M1793" t="s">
        <v>306</v>
      </c>
      <c r="N1793">
        <v>2017</v>
      </c>
      <c r="O1793" t="s">
        <v>646</v>
      </c>
      <c r="P1793" t="s">
        <v>178</v>
      </c>
      <c r="Q1793" t="s">
        <v>172</v>
      </c>
      <c r="S1793">
        <v>28756880</v>
      </c>
      <c r="T1793" t="s">
        <v>11669</v>
      </c>
      <c r="U1793" t="s">
        <v>337</v>
      </c>
      <c r="W1793" t="s">
        <v>11670</v>
      </c>
      <c r="X1793">
        <v>5036807541</v>
      </c>
      <c r="Y1793" t="s">
        <v>186</v>
      </c>
      <c r="Z1793" t="s">
        <v>183</v>
      </c>
      <c r="AA1793">
        <v>2018</v>
      </c>
      <c r="AB1793">
        <v>2018</v>
      </c>
      <c r="AC1793" t="s">
        <v>1092</v>
      </c>
      <c r="AD1793" t="s">
        <v>185</v>
      </c>
      <c r="AF1793" t="s">
        <v>186</v>
      </c>
      <c r="AG1793" t="s">
        <v>282</v>
      </c>
      <c r="AH1793">
        <v>2018</v>
      </c>
      <c r="AI1793">
        <v>2018</v>
      </c>
      <c r="AJ1793" t="s">
        <v>932</v>
      </c>
      <c r="AK1793" t="s">
        <v>185</v>
      </c>
      <c r="AS1793">
        <v>3.83</v>
      </c>
      <c r="AT1793" t="s">
        <v>188</v>
      </c>
      <c r="AU1793" t="s">
        <v>189</v>
      </c>
      <c r="AV1793" t="s">
        <v>190</v>
      </c>
      <c r="AW1793" t="s">
        <v>715</v>
      </c>
      <c r="BM1793" t="s">
        <v>11671</v>
      </c>
      <c r="BN1793" t="s">
        <v>193</v>
      </c>
      <c r="BP1793" t="s">
        <v>194</v>
      </c>
      <c r="BQ1793" t="s">
        <v>195</v>
      </c>
      <c r="BS1793">
        <v>14627</v>
      </c>
      <c r="BT1793" t="s">
        <v>196</v>
      </c>
      <c r="BU1793">
        <v>5032062545</v>
      </c>
      <c r="BZ1793" t="s">
        <v>11672</v>
      </c>
      <c r="CC1793" t="s">
        <v>8442</v>
      </c>
      <c r="CD1793" t="s">
        <v>8443</v>
      </c>
      <c r="CF1793">
        <v>97229</v>
      </c>
      <c r="CG1793" t="s">
        <v>196</v>
      </c>
      <c r="CH1793">
        <v>5032062545</v>
      </c>
      <c r="CM1793" t="s">
        <v>11673</v>
      </c>
      <c r="CP1793" t="s">
        <v>194</v>
      </c>
      <c r="CQ1793" t="s">
        <v>195</v>
      </c>
      <c r="CS1793">
        <v>14620</v>
      </c>
      <c r="CT1793" t="s">
        <v>196</v>
      </c>
      <c r="CU1793">
        <v>5032062545</v>
      </c>
      <c r="ED1793" t="s">
        <v>8443</v>
      </c>
      <c r="EG1793" t="s">
        <v>196</v>
      </c>
      <c r="EH1793">
        <v>5032062545</v>
      </c>
      <c r="EM1793" t="s">
        <v>11672</v>
      </c>
      <c r="EP1793" t="s">
        <v>8442</v>
      </c>
      <c r="EQ1793" t="s">
        <v>8443</v>
      </c>
      <c r="ES1793">
        <v>97229</v>
      </c>
      <c r="ET1793" t="s">
        <v>196</v>
      </c>
      <c r="EU1793">
        <v>5032062545</v>
      </c>
    </row>
    <row r="1794" spans="1:151" x14ac:dyDescent="0.2">
      <c r="A1794">
        <v>19773</v>
      </c>
      <c r="B1794" t="s">
        <v>1142</v>
      </c>
      <c r="C1794" t="s">
        <v>11674</v>
      </c>
      <c r="D1794" t="s">
        <v>1436</v>
      </c>
      <c r="E1794" t="s">
        <v>11675</v>
      </c>
      <c r="F1794" t="s">
        <v>171</v>
      </c>
      <c r="G1794" t="s">
        <v>172</v>
      </c>
      <c r="H1794" s="1">
        <v>35175</v>
      </c>
      <c r="I1794" t="s">
        <v>173</v>
      </c>
      <c r="K1794" t="s">
        <v>2448</v>
      </c>
      <c r="L1794" t="s">
        <v>2449</v>
      </c>
      <c r="M1794" t="s">
        <v>176</v>
      </c>
      <c r="N1794">
        <v>2017</v>
      </c>
      <c r="O1794" t="s">
        <v>177</v>
      </c>
      <c r="P1794" t="s">
        <v>178</v>
      </c>
      <c r="Q1794" t="s">
        <v>172</v>
      </c>
      <c r="S1794">
        <v>28845713</v>
      </c>
      <c r="T1794" t="s">
        <v>196</v>
      </c>
      <c r="W1794" t="s">
        <v>11676</v>
      </c>
      <c r="X1794">
        <v>3157440854</v>
      </c>
      <c r="Y1794" t="s">
        <v>186</v>
      </c>
      <c r="Z1794" t="s">
        <v>282</v>
      </c>
      <c r="AA1794">
        <v>2018</v>
      </c>
      <c r="AB1794">
        <v>2018</v>
      </c>
      <c r="AC1794" t="s">
        <v>696</v>
      </c>
      <c r="AD1794" t="s">
        <v>185</v>
      </c>
      <c r="AM1794" t="s">
        <v>187</v>
      </c>
      <c r="AS1794">
        <v>2.88</v>
      </c>
      <c r="AT1794" t="s">
        <v>188</v>
      </c>
      <c r="AU1794" t="s">
        <v>189</v>
      </c>
      <c r="AV1794" t="s">
        <v>190</v>
      </c>
      <c r="AW1794" t="s">
        <v>264</v>
      </c>
      <c r="BM1794" t="s">
        <v>11677</v>
      </c>
      <c r="BN1794" t="s">
        <v>193</v>
      </c>
      <c r="BP1794" t="s">
        <v>194</v>
      </c>
      <c r="BQ1794" t="s">
        <v>195</v>
      </c>
      <c r="BS1794">
        <v>14627</v>
      </c>
      <c r="BT1794" t="s">
        <v>196</v>
      </c>
      <c r="BU1794">
        <v>5857717630</v>
      </c>
      <c r="BZ1794" t="s">
        <v>11678</v>
      </c>
      <c r="CC1794" t="s">
        <v>10159</v>
      </c>
      <c r="CD1794" t="s">
        <v>195</v>
      </c>
      <c r="CF1794">
        <v>14468</v>
      </c>
      <c r="CG1794" t="s">
        <v>196</v>
      </c>
      <c r="CM1794" t="s">
        <v>11679</v>
      </c>
      <c r="CP1794" t="s">
        <v>194</v>
      </c>
      <c r="CQ1794" t="s">
        <v>195</v>
      </c>
      <c r="CS1794">
        <v>14627</v>
      </c>
      <c r="CT1794" t="s">
        <v>196</v>
      </c>
      <c r="CU1794">
        <v>5857717630</v>
      </c>
      <c r="DZ1794" t="s">
        <v>11680</v>
      </c>
      <c r="EC1794" t="s">
        <v>194</v>
      </c>
      <c r="ED1794" t="s">
        <v>195</v>
      </c>
      <c r="EF1794">
        <v>146171851</v>
      </c>
      <c r="EG1794" t="s">
        <v>196</v>
      </c>
      <c r="EM1794" t="s">
        <v>11678</v>
      </c>
      <c r="EP1794" t="s">
        <v>10159</v>
      </c>
      <c r="EQ1794" t="s">
        <v>195</v>
      </c>
      <c r="ES1794">
        <v>14468</v>
      </c>
      <c r="ET1794" t="s">
        <v>196</v>
      </c>
    </row>
    <row r="1795" spans="1:151" x14ac:dyDescent="0.2">
      <c r="A1795">
        <v>26995</v>
      </c>
      <c r="B1795" t="s">
        <v>11681</v>
      </c>
      <c r="C1795" t="s">
        <v>11674</v>
      </c>
      <c r="E1795" t="s">
        <v>11682</v>
      </c>
      <c r="F1795" t="s">
        <v>171</v>
      </c>
      <c r="G1795" t="str">
        <f>"0"</f>
        <v>0</v>
      </c>
      <c r="H1795" s="1">
        <v>32787</v>
      </c>
      <c r="I1795" t="s">
        <v>173</v>
      </c>
      <c r="K1795" t="s">
        <v>760</v>
      </c>
      <c r="L1795" t="s">
        <v>761</v>
      </c>
      <c r="M1795" t="s">
        <v>306</v>
      </c>
      <c r="N1795">
        <v>2018</v>
      </c>
      <c r="O1795" t="s">
        <v>307</v>
      </c>
      <c r="P1795" t="s">
        <v>178</v>
      </c>
      <c r="Q1795" t="s">
        <v>172</v>
      </c>
      <c r="S1795">
        <v>31001441</v>
      </c>
      <c r="T1795" t="s">
        <v>196</v>
      </c>
      <c r="Y1795" t="s">
        <v>613</v>
      </c>
      <c r="Z1795" t="s">
        <v>614</v>
      </c>
      <c r="AA1795" t="s">
        <v>615</v>
      </c>
      <c r="AB1795" t="s">
        <v>259</v>
      </c>
      <c r="AC1795" t="s">
        <v>762</v>
      </c>
      <c r="AD1795" t="s">
        <v>185</v>
      </c>
      <c r="AS1795" t="str">
        <f>"0"</f>
        <v>0</v>
      </c>
      <c r="AT1795" t="s">
        <v>188</v>
      </c>
      <c r="AU1795" t="s">
        <v>647</v>
      </c>
      <c r="AV1795" t="s">
        <v>190</v>
      </c>
      <c r="AW1795" t="s">
        <v>210</v>
      </c>
      <c r="BM1795" t="s">
        <v>11683</v>
      </c>
      <c r="BN1795" t="s">
        <v>11684</v>
      </c>
      <c r="BP1795" t="s">
        <v>704</v>
      </c>
      <c r="BQ1795" t="s">
        <v>195</v>
      </c>
      <c r="BS1795">
        <v>11205</v>
      </c>
      <c r="BT1795" t="s">
        <v>196</v>
      </c>
      <c r="BU1795">
        <v>9177839693</v>
      </c>
      <c r="BZ1795" t="s">
        <v>11685</v>
      </c>
      <c r="CC1795" t="s">
        <v>704</v>
      </c>
      <c r="CD1795" t="s">
        <v>195</v>
      </c>
      <c r="CF1795">
        <v>11210</v>
      </c>
      <c r="CG1795" t="s">
        <v>196</v>
      </c>
      <c r="CH1795">
        <v>9177839693</v>
      </c>
      <c r="CM1795" t="s">
        <v>11683</v>
      </c>
      <c r="CN1795" t="s">
        <v>11684</v>
      </c>
      <c r="CP1795" t="s">
        <v>704</v>
      </c>
      <c r="CQ1795" t="s">
        <v>195</v>
      </c>
      <c r="CS1795">
        <v>11205</v>
      </c>
      <c r="CT1795" t="s">
        <v>196</v>
      </c>
      <c r="CU1795">
        <v>9177839693</v>
      </c>
      <c r="DM1795" t="s">
        <v>11686</v>
      </c>
      <c r="DP1795" t="s">
        <v>720</v>
      </c>
      <c r="DQ1795" t="s">
        <v>195</v>
      </c>
      <c r="DR1795" t="s">
        <v>973</v>
      </c>
      <c r="DS1795">
        <v>11210</v>
      </c>
      <c r="DT1795" t="s">
        <v>226</v>
      </c>
      <c r="DU1795">
        <v>7182582925</v>
      </c>
      <c r="DW1795">
        <v>9177541852</v>
      </c>
      <c r="DX1795" t="s">
        <v>11687</v>
      </c>
      <c r="DY1795" t="s">
        <v>406</v>
      </c>
      <c r="ED1795" t="s">
        <v>195</v>
      </c>
      <c r="EG1795" t="s">
        <v>196</v>
      </c>
      <c r="EH1795">
        <v>9177839693</v>
      </c>
      <c r="EM1795" t="s">
        <v>11685</v>
      </c>
      <c r="EP1795" t="s">
        <v>704</v>
      </c>
      <c r="EQ1795" t="s">
        <v>195</v>
      </c>
      <c r="ES1795">
        <v>11210</v>
      </c>
      <c r="ET1795" t="s">
        <v>196</v>
      </c>
      <c r="EU1795">
        <v>9177839693</v>
      </c>
    </row>
    <row r="1796" spans="1:151" x14ac:dyDescent="0.2">
      <c r="A1796">
        <v>25771</v>
      </c>
      <c r="B1796" t="s">
        <v>11681</v>
      </c>
      <c r="C1796" t="s">
        <v>11674</v>
      </c>
      <c r="E1796" t="s">
        <v>11682</v>
      </c>
      <c r="F1796" t="s">
        <v>171</v>
      </c>
      <c r="G1796" t="str">
        <f>"0"</f>
        <v>0</v>
      </c>
      <c r="H1796" s="1">
        <v>32787</v>
      </c>
      <c r="I1796" t="s">
        <v>173</v>
      </c>
      <c r="K1796" t="s">
        <v>610</v>
      </c>
      <c r="L1796" t="s">
        <v>611</v>
      </c>
      <c r="M1796" t="s">
        <v>176</v>
      </c>
      <c r="N1796">
        <v>2018</v>
      </c>
      <c r="O1796" t="s">
        <v>612</v>
      </c>
      <c r="P1796" t="s">
        <v>178</v>
      </c>
      <c r="Q1796" t="s">
        <v>172</v>
      </c>
      <c r="S1796">
        <v>31001441</v>
      </c>
      <c r="T1796" t="s">
        <v>196</v>
      </c>
      <c r="Y1796" t="s">
        <v>613</v>
      </c>
      <c r="Z1796" t="s">
        <v>614</v>
      </c>
      <c r="AA1796" t="s">
        <v>615</v>
      </c>
      <c r="AB1796" t="s">
        <v>259</v>
      </c>
      <c r="AC1796" t="s">
        <v>762</v>
      </c>
      <c r="AD1796" t="s">
        <v>185</v>
      </c>
      <c r="AS1796" t="str">
        <f>"0"</f>
        <v>0</v>
      </c>
      <c r="AT1796" t="s">
        <v>188</v>
      </c>
      <c r="AU1796" t="s">
        <v>647</v>
      </c>
      <c r="AV1796" t="s">
        <v>190</v>
      </c>
      <c r="AW1796" t="s">
        <v>210</v>
      </c>
      <c r="BM1796" t="s">
        <v>11683</v>
      </c>
      <c r="BN1796" t="s">
        <v>11684</v>
      </c>
      <c r="BP1796" t="s">
        <v>704</v>
      </c>
      <c r="BQ1796" t="s">
        <v>195</v>
      </c>
      <c r="BS1796">
        <v>11205</v>
      </c>
      <c r="BT1796" t="s">
        <v>196</v>
      </c>
      <c r="BU1796">
        <v>9177839693</v>
      </c>
      <c r="BZ1796" t="s">
        <v>11685</v>
      </c>
      <c r="CC1796" t="s">
        <v>704</v>
      </c>
      <c r="CD1796" t="s">
        <v>195</v>
      </c>
      <c r="CF1796">
        <v>11210</v>
      </c>
      <c r="CG1796" t="s">
        <v>196</v>
      </c>
      <c r="CH1796">
        <v>9177839693</v>
      </c>
      <c r="CM1796" t="s">
        <v>11683</v>
      </c>
      <c r="CN1796" t="s">
        <v>11684</v>
      </c>
      <c r="CP1796" t="s">
        <v>704</v>
      </c>
      <c r="CQ1796" t="s">
        <v>195</v>
      </c>
      <c r="CS1796">
        <v>11205</v>
      </c>
      <c r="CT1796" t="s">
        <v>196</v>
      </c>
      <c r="CU1796">
        <v>9177839693</v>
      </c>
      <c r="DM1796" t="s">
        <v>11686</v>
      </c>
      <c r="DP1796" t="s">
        <v>720</v>
      </c>
      <c r="DQ1796" t="s">
        <v>195</v>
      </c>
      <c r="DR1796" t="s">
        <v>973</v>
      </c>
      <c r="DS1796">
        <v>11210</v>
      </c>
      <c r="DT1796" t="s">
        <v>226</v>
      </c>
      <c r="DU1796">
        <v>7182582925</v>
      </c>
      <c r="DW1796">
        <v>9177541852</v>
      </c>
      <c r="DX1796" t="s">
        <v>11687</v>
      </c>
      <c r="DY1796" t="s">
        <v>406</v>
      </c>
      <c r="ED1796" t="s">
        <v>195</v>
      </c>
      <c r="EG1796" t="s">
        <v>196</v>
      </c>
      <c r="EH1796">
        <v>9177839693</v>
      </c>
      <c r="EM1796" t="s">
        <v>11685</v>
      </c>
      <c r="EP1796" t="s">
        <v>704</v>
      </c>
      <c r="EQ1796" t="s">
        <v>195</v>
      </c>
      <c r="ES1796">
        <v>11210</v>
      </c>
      <c r="ET1796" t="s">
        <v>196</v>
      </c>
      <c r="EU1796">
        <v>9177839693</v>
      </c>
    </row>
    <row r="1797" spans="1:151" x14ac:dyDescent="0.2">
      <c r="A1797">
        <v>28061</v>
      </c>
      <c r="B1797" t="s">
        <v>11688</v>
      </c>
      <c r="C1797" t="s">
        <v>11674</v>
      </c>
      <c r="D1797" t="s">
        <v>1838</v>
      </c>
      <c r="E1797" t="s">
        <v>11689</v>
      </c>
      <c r="F1797" t="s">
        <v>11690</v>
      </c>
      <c r="G1797" t="s">
        <v>172</v>
      </c>
      <c r="H1797" s="1">
        <v>35933</v>
      </c>
      <c r="I1797" t="s">
        <v>221</v>
      </c>
      <c r="K1797" t="s">
        <v>943</v>
      </c>
      <c r="L1797" t="s">
        <v>318</v>
      </c>
      <c r="M1797" t="s">
        <v>306</v>
      </c>
      <c r="N1797">
        <v>2019</v>
      </c>
      <c r="O1797" t="s">
        <v>534</v>
      </c>
      <c r="P1797" t="s">
        <v>178</v>
      </c>
      <c r="Q1797" t="s">
        <v>172</v>
      </c>
      <c r="S1797">
        <v>29859832</v>
      </c>
      <c r="T1797" t="s">
        <v>1576</v>
      </c>
      <c r="U1797" t="s">
        <v>424</v>
      </c>
      <c r="Y1797" t="str">
        <f>"01AS"</f>
        <v>01AS</v>
      </c>
      <c r="Z1797" t="s">
        <v>227</v>
      </c>
      <c r="AA1797" t="s">
        <v>320</v>
      </c>
      <c r="AB1797" t="s">
        <v>321</v>
      </c>
      <c r="AC1797" t="s">
        <v>11691</v>
      </c>
      <c r="AD1797" t="s">
        <v>185</v>
      </c>
      <c r="AF1797" t="s">
        <v>426</v>
      </c>
      <c r="AG1797" t="s">
        <v>427</v>
      </c>
      <c r="AJ1797" t="s">
        <v>4871</v>
      </c>
      <c r="AK1797" t="s">
        <v>185</v>
      </c>
      <c r="AM1797" t="s">
        <v>11692</v>
      </c>
      <c r="AS1797">
        <v>3.41</v>
      </c>
      <c r="AT1797" t="s">
        <v>429</v>
      </c>
      <c r="AU1797" t="s">
        <v>3009</v>
      </c>
      <c r="AV1797" t="s">
        <v>236</v>
      </c>
      <c r="AW1797" t="s">
        <v>430</v>
      </c>
      <c r="BM1797" t="s">
        <v>11693</v>
      </c>
      <c r="BN1797" t="s">
        <v>239</v>
      </c>
      <c r="BO1797" t="s">
        <v>11694</v>
      </c>
      <c r="BP1797" t="s">
        <v>241</v>
      </c>
      <c r="BQ1797" t="s">
        <v>195</v>
      </c>
      <c r="BS1797">
        <v>14627</v>
      </c>
      <c r="CD1797" t="s">
        <v>195</v>
      </c>
      <c r="CM1797" t="s">
        <v>11695</v>
      </c>
      <c r="CO1797" t="s">
        <v>11694</v>
      </c>
      <c r="CP1797" t="s">
        <v>11696</v>
      </c>
      <c r="CQ1797" t="s">
        <v>11697</v>
      </c>
      <c r="CS1797" t="str">
        <f>"00008"</f>
        <v>00008</v>
      </c>
      <c r="CT1797" t="s">
        <v>1576</v>
      </c>
      <c r="CU1797" t="s">
        <v>11698</v>
      </c>
      <c r="DM1797" t="s">
        <v>11699</v>
      </c>
      <c r="DN1797" t="s">
        <v>11700</v>
      </c>
      <c r="DP1797" t="s">
        <v>11696</v>
      </c>
      <c r="DS1797" t="str">
        <f>"00008"</f>
        <v>00008</v>
      </c>
      <c r="DT1797" t="s">
        <v>1576</v>
      </c>
      <c r="DU1797">
        <v>8763815078</v>
      </c>
      <c r="DW1797">
        <v>8765643829</v>
      </c>
      <c r="DX1797" t="s">
        <v>11701</v>
      </c>
      <c r="DY1797" t="s">
        <v>406</v>
      </c>
    </row>
    <row r="1798" spans="1:151" x14ac:dyDescent="0.2">
      <c r="A1798">
        <v>14509</v>
      </c>
      <c r="B1798" t="s">
        <v>1175</v>
      </c>
      <c r="C1798" t="s">
        <v>11702</v>
      </c>
      <c r="E1798" t="s">
        <v>11703</v>
      </c>
      <c r="F1798" t="s">
        <v>171</v>
      </c>
      <c r="G1798" t="s">
        <v>172</v>
      </c>
      <c r="H1798" s="1">
        <v>34651</v>
      </c>
      <c r="I1798" t="s">
        <v>221</v>
      </c>
      <c r="K1798" t="s">
        <v>4332</v>
      </c>
      <c r="L1798" t="s">
        <v>820</v>
      </c>
      <c r="M1798" t="s">
        <v>176</v>
      </c>
      <c r="N1798">
        <v>2016</v>
      </c>
      <c r="O1798" t="s">
        <v>634</v>
      </c>
      <c r="P1798" t="s">
        <v>178</v>
      </c>
      <c r="Q1798" t="s">
        <v>172</v>
      </c>
      <c r="S1798">
        <v>28177869</v>
      </c>
      <c r="T1798" t="s">
        <v>196</v>
      </c>
      <c r="W1798" t="s">
        <v>11704</v>
      </c>
      <c r="X1798">
        <v>7818836772</v>
      </c>
      <c r="Y1798" t="s">
        <v>186</v>
      </c>
      <c r="Z1798" t="s">
        <v>282</v>
      </c>
      <c r="AA1798">
        <v>2017</v>
      </c>
      <c r="AB1798">
        <v>2017</v>
      </c>
      <c r="AC1798" t="s">
        <v>396</v>
      </c>
      <c r="AD1798" t="s">
        <v>185</v>
      </c>
      <c r="AE1798" t="s">
        <v>1109</v>
      </c>
      <c r="AS1798">
        <v>3.23</v>
      </c>
      <c r="AT1798" t="s">
        <v>188</v>
      </c>
      <c r="AU1798" t="s">
        <v>189</v>
      </c>
      <c r="AV1798" t="s">
        <v>190</v>
      </c>
      <c r="AW1798" t="s">
        <v>264</v>
      </c>
      <c r="BM1798" t="s">
        <v>11705</v>
      </c>
      <c r="BN1798" t="s">
        <v>193</v>
      </c>
      <c r="BP1798" t="s">
        <v>194</v>
      </c>
      <c r="BQ1798" t="s">
        <v>195</v>
      </c>
      <c r="BS1798">
        <v>14627</v>
      </c>
      <c r="BT1798" t="s">
        <v>196</v>
      </c>
      <c r="BU1798">
        <v>7816089714</v>
      </c>
      <c r="BZ1798" t="s">
        <v>11706</v>
      </c>
      <c r="CC1798" t="s">
        <v>5877</v>
      </c>
      <c r="CD1798" t="s">
        <v>401</v>
      </c>
      <c r="CF1798" t="str">
        <f>"024941922"</f>
        <v>024941922</v>
      </c>
      <c r="CG1798" t="s">
        <v>196</v>
      </c>
      <c r="CH1798">
        <v>7816089714</v>
      </c>
      <c r="CM1798" t="s">
        <v>11707</v>
      </c>
      <c r="CN1798" t="s">
        <v>887</v>
      </c>
      <c r="CP1798" t="s">
        <v>194</v>
      </c>
      <c r="CQ1798" t="s">
        <v>195</v>
      </c>
      <c r="CS1798">
        <v>14627</v>
      </c>
      <c r="CT1798" t="s">
        <v>196</v>
      </c>
      <c r="CU1798">
        <v>7816089714</v>
      </c>
      <c r="EM1798" t="s">
        <v>11706</v>
      </c>
      <c r="EP1798" t="s">
        <v>5877</v>
      </c>
      <c r="EQ1798" t="s">
        <v>401</v>
      </c>
      <c r="ES1798" t="str">
        <f>"024941922"</f>
        <v>024941922</v>
      </c>
      <c r="ET1798" t="s">
        <v>196</v>
      </c>
      <c r="EU1798">
        <v>7816089714</v>
      </c>
    </row>
    <row r="1799" spans="1:151" x14ac:dyDescent="0.2">
      <c r="A1799">
        <v>14502</v>
      </c>
      <c r="B1799" t="s">
        <v>5792</v>
      </c>
      <c r="C1799" t="s">
        <v>11708</v>
      </c>
      <c r="D1799" t="s">
        <v>11709</v>
      </c>
      <c r="E1799" t="s">
        <v>11710</v>
      </c>
      <c r="F1799" t="s">
        <v>11711</v>
      </c>
      <c r="G1799" t="s">
        <v>172</v>
      </c>
      <c r="H1799" s="1">
        <v>34847</v>
      </c>
      <c r="I1799" t="s">
        <v>173</v>
      </c>
      <c r="K1799" t="s">
        <v>1078</v>
      </c>
      <c r="L1799" t="s">
        <v>11712</v>
      </c>
      <c r="M1799" t="s">
        <v>176</v>
      </c>
      <c r="N1799">
        <v>2016</v>
      </c>
      <c r="O1799" t="s">
        <v>634</v>
      </c>
      <c r="P1799" t="s">
        <v>178</v>
      </c>
      <c r="Q1799" t="s">
        <v>172</v>
      </c>
      <c r="S1799">
        <v>28277712</v>
      </c>
      <c r="T1799" t="s">
        <v>196</v>
      </c>
      <c r="W1799" t="s">
        <v>11713</v>
      </c>
      <c r="X1799">
        <v>5164284828</v>
      </c>
      <c r="Y1799" t="s">
        <v>186</v>
      </c>
      <c r="Z1799" t="s">
        <v>183</v>
      </c>
      <c r="AA1799">
        <v>2017</v>
      </c>
      <c r="AB1799">
        <v>2017</v>
      </c>
      <c r="AC1799" t="s">
        <v>457</v>
      </c>
      <c r="AD1799" t="s">
        <v>185</v>
      </c>
      <c r="AS1799">
        <v>3.71</v>
      </c>
      <c r="AT1799" t="s">
        <v>188</v>
      </c>
      <c r="AU1799" t="s">
        <v>189</v>
      </c>
      <c r="AV1799" t="s">
        <v>190</v>
      </c>
      <c r="AW1799" t="s">
        <v>715</v>
      </c>
      <c r="BM1799" t="s">
        <v>11714</v>
      </c>
      <c r="BN1799" t="s">
        <v>193</v>
      </c>
      <c r="BP1799" t="s">
        <v>194</v>
      </c>
      <c r="BQ1799" t="s">
        <v>195</v>
      </c>
      <c r="BS1799">
        <v>14627</v>
      </c>
      <c r="BT1799" t="s">
        <v>196</v>
      </c>
      <c r="BU1799">
        <v>5165074163</v>
      </c>
      <c r="BZ1799" t="s">
        <v>11715</v>
      </c>
      <c r="CC1799" t="s">
        <v>11716</v>
      </c>
      <c r="CD1799" t="s">
        <v>195</v>
      </c>
      <c r="CF1799">
        <v>11576</v>
      </c>
      <c r="CG1799" t="s">
        <v>196</v>
      </c>
      <c r="CH1799">
        <v>5167460028</v>
      </c>
      <c r="CM1799" t="s">
        <v>215</v>
      </c>
      <c r="CP1799" t="s">
        <v>194</v>
      </c>
      <c r="CQ1799" t="s">
        <v>195</v>
      </c>
      <c r="CS1799">
        <v>14627</v>
      </c>
      <c r="CT1799" t="s">
        <v>196</v>
      </c>
      <c r="CU1799">
        <v>5165074163</v>
      </c>
      <c r="EM1799" t="s">
        <v>11715</v>
      </c>
      <c r="EP1799" t="s">
        <v>11716</v>
      </c>
      <c r="EQ1799" t="s">
        <v>195</v>
      </c>
      <c r="ES1799">
        <v>11576</v>
      </c>
      <c r="ET1799" t="s">
        <v>196</v>
      </c>
      <c r="EU1799">
        <v>5167460028</v>
      </c>
    </row>
    <row r="1800" spans="1:151" x14ac:dyDescent="0.2">
      <c r="A1800">
        <v>33543</v>
      </c>
      <c r="B1800" t="s">
        <v>11717</v>
      </c>
      <c r="C1800" t="s">
        <v>11718</v>
      </c>
      <c r="D1800" t="s">
        <v>11719</v>
      </c>
      <c r="E1800" t="s">
        <v>11720</v>
      </c>
      <c r="F1800" t="s">
        <v>171</v>
      </c>
      <c r="G1800" t="s">
        <v>172</v>
      </c>
      <c r="H1800" s="1">
        <v>35368</v>
      </c>
      <c r="I1800" t="s">
        <v>173</v>
      </c>
      <c r="K1800" t="s">
        <v>5732</v>
      </c>
      <c r="L1800" t="s">
        <v>5733</v>
      </c>
      <c r="M1800" t="s">
        <v>205</v>
      </c>
      <c r="N1800">
        <v>2020</v>
      </c>
      <c r="O1800" t="s">
        <v>455</v>
      </c>
      <c r="P1800" t="s">
        <v>178</v>
      </c>
      <c r="Q1800" t="s">
        <v>172</v>
      </c>
      <c r="S1800">
        <v>29860081</v>
      </c>
      <c r="T1800" t="s">
        <v>11721</v>
      </c>
      <c r="U1800" t="s">
        <v>180</v>
      </c>
      <c r="V1800" s="2">
        <v>43968</v>
      </c>
      <c r="W1800" t="s">
        <v>11722</v>
      </c>
      <c r="X1800">
        <v>264</v>
      </c>
      <c r="Y1800" t="s">
        <v>186</v>
      </c>
      <c r="Z1800" t="s">
        <v>183</v>
      </c>
      <c r="AA1800">
        <v>2020</v>
      </c>
      <c r="AB1800">
        <v>2020</v>
      </c>
      <c r="AC1800" t="s">
        <v>11723</v>
      </c>
      <c r="AD1800" t="s">
        <v>172</v>
      </c>
      <c r="AS1800">
        <v>3.34</v>
      </c>
      <c r="AT1800" t="s">
        <v>188</v>
      </c>
      <c r="AU1800" t="s">
        <v>189</v>
      </c>
      <c r="AV1800" t="s">
        <v>190</v>
      </c>
      <c r="AW1800" t="s">
        <v>191</v>
      </c>
      <c r="BM1800" t="s">
        <v>11724</v>
      </c>
      <c r="BN1800" t="s">
        <v>193</v>
      </c>
      <c r="BP1800" t="s">
        <v>194</v>
      </c>
      <c r="BQ1800" t="s">
        <v>195</v>
      </c>
      <c r="BS1800">
        <v>14627</v>
      </c>
      <c r="BT1800" t="s">
        <v>196</v>
      </c>
      <c r="BU1800">
        <v>5859673732</v>
      </c>
      <c r="CM1800" t="s">
        <v>11725</v>
      </c>
      <c r="CN1800" t="s">
        <v>11726</v>
      </c>
      <c r="CP1800" t="s">
        <v>194</v>
      </c>
      <c r="CQ1800" t="s">
        <v>195</v>
      </c>
      <c r="CS1800">
        <v>14627</v>
      </c>
      <c r="CT1800" t="s">
        <v>196</v>
      </c>
      <c r="CU1800">
        <v>5859673732</v>
      </c>
    </row>
    <row r="1801" spans="1:151" x14ac:dyDescent="0.2">
      <c r="A1801">
        <v>37753</v>
      </c>
      <c r="B1801" t="s">
        <v>9375</v>
      </c>
      <c r="C1801" t="s">
        <v>11727</v>
      </c>
      <c r="D1801" t="s">
        <v>7713</v>
      </c>
      <c r="E1801" t="s">
        <v>11728</v>
      </c>
      <c r="F1801" t="s">
        <v>171</v>
      </c>
      <c r="G1801" t="str">
        <f>"0"</f>
        <v>0</v>
      </c>
      <c r="H1801" s="1">
        <v>37224</v>
      </c>
      <c r="I1801" t="s">
        <v>221</v>
      </c>
      <c r="K1801" t="s">
        <v>1046</v>
      </c>
      <c r="L1801" t="s">
        <v>1047</v>
      </c>
      <c r="M1801" t="s">
        <v>176</v>
      </c>
      <c r="N1801">
        <v>2023</v>
      </c>
      <c r="O1801" t="s">
        <v>1048</v>
      </c>
      <c r="P1801" t="s">
        <v>178</v>
      </c>
      <c r="Q1801" t="s">
        <v>172</v>
      </c>
      <c r="S1801">
        <v>31782098</v>
      </c>
      <c r="T1801" t="s">
        <v>226</v>
      </c>
      <c r="Y1801" t="str">
        <f>"01AS"</f>
        <v>01AS</v>
      </c>
      <c r="Z1801" t="s">
        <v>227</v>
      </c>
      <c r="AA1801" t="s">
        <v>320</v>
      </c>
      <c r="AB1801" t="s">
        <v>321</v>
      </c>
      <c r="AC1801" t="s">
        <v>1237</v>
      </c>
      <c r="AD1801" t="s">
        <v>185</v>
      </c>
      <c r="AE1801" t="s">
        <v>1236</v>
      </c>
      <c r="AS1801">
        <v>3.22</v>
      </c>
      <c r="AU1801" t="s">
        <v>235</v>
      </c>
      <c r="AV1801" t="s">
        <v>236</v>
      </c>
      <c r="AW1801" t="s">
        <v>264</v>
      </c>
      <c r="BH1801" t="s">
        <v>474</v>
      </c>
      <c r="BM1801" t="s">
        <v>11729</v>
      </c>
      <c r="BN1801" t="s">
        <v>239</v>
      </c>
      <c r="BO1801" t="s">
        <v>11730</v>
      </c>
      <c r="BP1801" t="s">
        <v>241</v>
      </c>
      <c r="BQ1801" t="s">
        <v>195</v>
      </c>
      <c r="BS1801">
        <v>14627</v>
      </c>
      <c r="CD1801" t="s">
        <v>195</v>
      </c>
      <c r="CM1801" t="s">
        <v>11731</v>
      </c>
      <c r="CO1801" t="s">
        <v>11730</v>
      </c>
      <c r="CP1801" t="s">
        <v>8547</v>
      </c>
      <c r="CQ1801" t="s">
        <v>247</v>
      </c>
      <c r="CS1801" t="s">
        <v>11732</v>
      </c>
      <c r="CT1801" t="s">
        <v>244</v>
      </c>
      <c r="CU1801" t="s">
        <v>11733</v>
      </c>
    </row>
    <row r="1802" spans="1:151" x14ac:dyDescent="0.2">
      <c r="A1802">
        <v>45353</v>
      </c>
      <c r="B1802" t="s">
        <v>3306</v>
      </c>
      <c r="C1802" t="s">
        <v>11727</v>
      </c>
      <c r="D1802" t="s">
        <v>2845</v>
      </c>
      <c r="E1802" t="s">
        <v>11734</v>
      </c>
      <c r="F1802" t="s">
        <v>171</v>
      </c>
      <c r="G1802" t="str">
        <f>"0"</f>
        <v>0</v>
      </c>
      <c r="H1802" s="1">
        <v>38085</v>
      </c>
      <c r="I1802" t="s">
        <v>173</v>
      </c>
      <c r="K1802" t="s">
        <v>1157</v>
      </c>
      <c r="L1802" t="s">
        <v>1158</v>
      </c>
      <c r="M1802" t="s">
        <v>205</v>
      </c>
      <c r="N1802">
        <v>2025</v>
      </c>
      <c r="O1802" t="s">
        <v>1159</v>
      </c>
      <c r="P1802" t="s">
        <v>178</v>
      </c>
      <c r="Q1802" t="s">
        <v>172</v>
      </c>
      <c r="S1802">
        <v>32309744</v>
      </c>
      <c r="T1802" t="s">
        <v>226</v>
      </c>
      <c r="Y1802" t="str">
        <f>"01AS"</f>
        <v>01AS</v>
      </c>
      <c r="Z1802" t="s">
        <v>227</v>
      </c>
      <c r="AA1802" t="s">
        <v>320</v>
      </c>
      <c r="AB1802" t="s">
        <v>321</v>
      </c>
      <c r="AC1802" t="s">
        <v>6914</v>
      </c>
      <c r="AD1802" t="s">
        <v>185</v>
      </c>
      <c r="AS1802">
        <v>3.7</v>
      </c>
      <c r="AU1802" t="s">
        <v>472</v>
      </c>
      <c r="AV1802" t="s">
        <v>473</v>
      </c>
      <c r="AW1802" t="s">
        <v>264</v>
      </c>
      <c r="BM1802" t="s">
        <v>11735</v>
      </c>
      <c r="BN1802" t="s">
        <v>239</v>
      </c>
      <c r="BO1802" t="s">
        <v>11736</v>
      </c>
      <c r="BP1802" t="s">
        <v>241</v>
      </c>
      <c r="BQ1802" t="s">
        <v>195</v>
      </c>
      <c r="BS1802">
        <v>14627</v>
      </c>
      <c r="CD1802" t="s">
        <v>195</v>
      </c>
      <c r="CM1802" t="s">
        <v>11737</v>
      </c>
      <c r="CO1802" t="s">
        <v>11736</v>
      </c>
      <c r="CP1802" t="s">
        <v>11738</v>
      </c>
      <c r="CQ1802" t="s">
        <v>247</v>
      </c>
      <c r="CS1802" t="str">
        <f>"07040"</f>
        <v>07040</v>
      </c>
      <c r="CT1802" t="s">
        <v>244</v>
      </c>
      <c r="CU1802" t="s">
        <v>11739</v>
      </c>
    </row>
    <row r="1803" spans="1:151" x14ac:dyDescent="0.2">
      <c r="A1803">
        <v>17767</v>
      </c>
      <c r="B1803" t="s">
        <v>11740</v>
      </c>
      <c r="C1803" t="s">
        <v>11741</v>
      </c>
      <c r="D1803" t="s">
        <v>11742</v>
      </c>
      <c r="E1803" t="s">
        <v>11743</v>
      </c>
      <c r="F1803" t="s">
        <v>171</v>
      </c>
      <c r="G1803" t="s">
        <v>172</v>
      </c>
      <c r="H1803" s="1">
        <v>35199</v>
      </c>
      <c r="I1803" t="s">
        <v>221</v>
      </c>
      <c r="K1803" t="s">
        <v>409</v>
      </c>
      <c r="L1803" t="s">
        <v>1643</v>
      </c>
      <c r="M1803" t="s">
        <v>224</v>
      </c>
      <c r="N1803">
        <v>2016</v>
      </c>
      <c r="O1803" t="s">
        <v>410</v>
      </c>
      <c r="P1803" t="s">
        <v>178</v>
      </c>
      <c r="Q1803" t="s">
        <v>172</v>
      </c>
      <c r="S1803">
        <v>28771159</v>
      </c>
      <c r="T1803" t="s">
        <v>196</v>
      </c>
      <c r="W1803" t="s">
        <v>11744</v>
      </c>
      <c r="X1803">
        <v>8472244577</v>
      </c>
      <c r="Y1803" t="s">
        <v>186</v>
      </c>
      <c r="Z1803" t="s">
        <v>183</v>
      </c>
      <c r="AA1803">
        <v>2018</v>
      </c>
      <c r="AB1803">
        <v>2018</v>
      </c>
      <c r="AC1803" t="s">
        <v>3984</v>
      </c>
      <c r="AD1803" t="s">
        <v>185</v>
      </c>
      <c r="AS1803" t="str">
        <f>"0"</f>
        <v>0</v>
      </c>
      <c r="AT1803" t="s">
        <v>188</v>
      </c>
      <c r="AU1803" t="s">
        <v>189</v>
      </c>
      <c r="AV1803" t="s">
        <v>190</v>
      </c>
      <c r="AW1803" t="s">
        <v>264</v>
      </c>
      <c r="BM1803" t="s">
        <v>11745</v>
      </c>
      <c r="BP1803" t="s">
        <v>194</v>
      </c>
      <c r="BQ1803" t="s">
        <v>195</v>
      </c>
      <c r="BS1803">
        <v>14627</v>
      </c>
      <c r="BT1803" t="s">
        <v>196</v>
      </c>
      <c r="BU1803">
        <v>8479462980</v>
      </c>
      <c r="BZ1803" t="s">
        <v>11746</v>
      </c>
      <c r="CC1803" t="s">
        <v>11747</v>
      </c>
      <c r="CD1803" t="s">
        <v>1648</v>
      </c>
      <c r="CF1803">
        <v>60026</v>
      </c>
      <c r="CG1803" t="s">
        <v>196</v>
      </c>
      <c r="CH1803">
        <v>8477247526</v>
      </c>
      <c r="CM1803" t="s">
        <v>11748</v>
      </c>
      <c r="CP1803" t="s">
        <v>194</v>
      </c>
      <c r="CQ1803" t="s">
        <v>195</v>
      </c>
      <c r="CS1803">
        <v>14627</v>
      </c>
      <c r="CT1803" t="s">
        <v>196</v>
      </c>
      <c r="CU1803">
        <v>8479462980</v>
      </c>
      <c r="EM1803" t="s">
        <v>11746</v>
      </c>
      <c r="EP1803" t="s">
        <v>11747</v>
      </c>
      <c r="EQ1803" t="s">
        <v>1648</v>
      </c>
      <c r="ES1803">
        <v>60026</v>
      </c>
      <c r="ET1803" t="s">
        <v>196</v>
      </c>
      <c r="EU1803">
        <v>8477247526</v>
      </c>
    </row>
    <row r="1804" spans="1:151" x14ac:dyDescent="0.2">
      <c r="A1804">
        <v>38592</v>
      </c>
      <c r="B1804" t="s">
        <v>11749</v>
      </c>
      <c r="C1804" t="s">
        <v>11750</v>
      </c>
      <c r="D1804" t="s">
        <v>2512</v>
      </c>
      <c r="E1804" t="s">
        <v>11751</v>
      </c>
      <c r="F1804" t="s">
        <v>171</v>
      </c>
      <c r="G1804" t="str">
        <f>"0"</f>
        <v>0</v>
      </c>
      <c r="H1804" s="1">
        <v>37343</v>
      </c>
      <c r="I1804" t="s">
        <v>1450</v>
      </c>
      <c r="K1804" t="s">
        <v>1529</v>
      </c>
      <c r="L1804" t="s">
        <v>1530</v>
      </c>
      <c r="M1804" t="s">
        <v>224</v>
      </c>
      <c r="N1804">
        <v>2023</v>
      </c>
      <c r="O1804" t="s">
        <v>597</v>
      </c>
      <c r="P1804" t="s">
        <v>178</v>
      </c>
      <c r="Q1804" t="s">
        <v>172</v>
      </c>
      <c r="S1804">
        <v>32066081</v>
      </c>
      <c r="T1804" t="s">
        <v>226</v>
      </c>
      <c r="Y1804" t="str">
        <f>"01AS"</f>
        <v>01AS</v>
      </c>
      <c r="Z1804" t="s">
        <v>227</v>
      </c>
      <c r="AA1804" t="s">
        <v>229</v>
      </c>
      <c r="AC1804" t="s">
        <v>3951</v>
      </c>
      <c r="AD1804" t="s">
        <v>185</v>
      </c>
      <c r="AM1804" t="s">
        <v>4133</v>
      </c>
      <c r="AS1804">
        <v>2.85</v>
      </c>
      <c r="AU1804" t="s">
        <v>235</v>
      </c>
      <c r="AV1804" t="s">
        <v>236</v>
      </c>
      <c r="AW1804" t="s">
        <v>264</v>
      </c>
      <c r="BO1804" t="s">
        <v>267</v>
      </c>
      <c r="BQ1804" t="s">
        <v>195</v>
      </c>
      <c r="CA1804" t="s">
        <v>11752</v>
      </c>
      <c r="CD1804" t="s">
        <v>195</v>
      </c>
      <c r="CM1804" t="s">
        <v>502</v>
      </c>
      <c r="CN1804" t="s">
        <v>11752</v>
      </c>
      <c r="CO1804" t="s">
        <v>267</v>
      </c>
      <c r="CP1804" t="s">
        <v>241</v>
      </c>
      <c r="CQ1804" t="s">
        <v>247</v>
      </c>
      <c r="CS1804">
        <v>14627</v>
      </c>
      <c r="CT1804" t="s">
        <v>244</v>
      </c>
      <c r="CU1804" t="s">
        <v>11753</v>
      </c>
    </row>
    <row r="1805" spans="1:151" x14ac:dyDescent="0.2">
      <c r="A1805">
        <v>45567</v>
      </c>
      <c r="B1805" t="s">
        <v>8225</v>
      </c>
      <c r="C1805" t="s">
        <v>11754</v>
      </c>
      <c r="D1805" t="s">
        <v>1418</v>
      </c>
      <c r="E1805" t="s">
        <v>1213</v>
      </c>
      <c r="F1805" t="s">
        <v>171</v>
      </c>
      <c r="G1805" t="str">
        <f>"0"</f>
        <v>0</v>
      </c>
      <c r="H1805" s="1">
        <v>28667</v>
      </c>
      <c r="I1805" t="s">
        <v>221</v>
      </c>
      <c r="K1805" t="s">
        <v>5148</v>
      </c>
      <c r="L1805" t="s">
        <v>5149</v>
      </c>
      <c r="M1805" t="s">
        <v>176</v>
      </c>
      <c r="N1805">
        <v>2025</v>
      </c>
      <c r="O1805" t="s">
        <v>677</v>
      </c>
      <c r="P1805" t="s">
        <v>178</v>
      </c>
      <c r="Q1805" t="s">
        <v>172</v>
      </c>
      <c r="R1805" t="s">
        <v>510</v>
      </c>
      <c r="S1805">
        <v>26549125</v>
      </c>
      <c r="BM1805" t="s">
        <v>10557</v>
      </c>
    </row>
    <row r="1806" spans="1:151" x14ac:dyDescent="0.2">
      <c r="A1806">
        <v>11372</v>
      </c>
      <c r="B1806" t="s">
        <v>11755</v>
      </c>
      <c r="C1806" t="s">
        <v>11756</v>
      </c>
      <c r="E1806" t="s">
        <v>11757</v>
      </c>
      <c r="F1806" t="s">
        <v>171</v>
      </c>
      <c r="G1806" t="s">
        <v>172</v>
      </c>
      <c r="H1806" s="1">
        <v>34453</v>
      </c>
      <c r="I1806" t="s">
        <v>221</v>
      </c>
      <c r="K1806" t="s">
        <v>2664</v>
      </c>
      <c r="L1806" t="s">
        <v>305</v>
      </c>
      <c r="M1806" t="s">
        <v>176</v>
      </c>
      <c r="N1806">
        <v>2015</v>
      </c>
      <c r="O1806" t="s">
        <v>1014</v>
      </c>
      <c r="P1806" t="s">
        <v>178</v>
      </c>
      <c r="Q1806" t="s">
        <v>172</v>
      </c>
      <c r="S1806">
        <v>27838815</v>
      </c>
      <c r="T1806" t="s">
        <v>179</v>
      </c>
      <c r="U1806" t="s">
        <v>180</v>
      </c>
      <c r="V1806" s="2">
        <v>42505</v>
      </c>
      <c r="W1806" t="s">
        <v>11758</v>
      </c>
      <c r="X1806">
        <v>7166287185</v>
      </c>
      <c r="Y1806" t="s">
        <v>182</v>
      </c>
      <c r="Z1806" t="s">
        <v>183</v>
      </c>
      <c r="AA1806">
        <v>2016</v>
      </c>
      <c r="AB1806">
        <v>2016</v>
      </c>
      <c r="AC1806" t="s">
        <v>1786</v>
      </c>
      <c r="AD1806" t="s">
        <v>185</v>
      </c>
      <c r="AS1806">
        <v>3.57</v>
      </c>
      <c r="AT1806" t="s">
        <v>188</v>
      </c>
      <c r="AU1806" t="s">
        <v>189</v>
      </c>
      <c r="AV1806" t="s">
        <v>190</v>
      </c>
      <c r="AW1806" t="s">
        <v>191</v>
      </c>
      <c r="BM1806" t="s">
        <v>11759</v>
      </c>
      <c r="BN1806" t="s">
        <v>487</v>
      </c>
      <c r="BP1806" t="s">
        <v>194</v>
      </c>
      <c r="BQ1806" t="s">
        <v>195</v>
      </c>
      <c r="BS1806">
        <v>14627</v>
      </c>
      <c r="BT1806" t="s">
        <v>196</v>
      </c>
      <c r="BU1806">
        <v>7165344907</v>
      </c>
      <c r="BZ1806" t="s">
        <v>11760</v>
      </c>
      <c r="CA1806" t="s">
        <v>11761</v>
      </c>
      <c r="CC1806" t="s">
        <v>11762</v>
      </c>
      <c r="CF1806">
        <v>300381</v>
      </c>
      <c r="CG1806" t="s">
        <v>179</v>
      </c>
      <c r="CH1806" t="s">
        <v>11763</v>
      </c>
      <c r="CM1806" t="s">
        <v>11764</v>
      </c>
      <c r="CP1806" t="s">
        <v>11765</v>
      </c>
      <c r="CQ1806" t="s">
        <v>195</v>
      </c>
      <c r="CS1806">
        <v>14174</v>
      </c>
      <c r="CT1806" t="s">
        <v>196</v>
      </c>
      <c r="CU1806">
        <v>7165344907</v>
      </c>
      <c r="CZ1806" t="s">
        <v>11760</v>
      </c>
      <c r="DA1806" t="s">
        <v>11761</v>
      </c>
      <c r="DC1806" t="s">
        <v>11762</v>
      </c>
      <c r="DF1806">
        <v>300381</v>
      </c>
      <c r="DG1806" t="s">
        <v>179</v>
      </c>
      <c r="DH1806" t="s">
        <v>11763</v>
      </c>
      <c r="EM1806" t="s">
        <v>11760</v>
      </c>
      <c r="EN1806" t="s">
        <v>11761</v>
      </c>
      <c r="EP1806" t="s">
        <v>11762</v>
      </c>
      <c r="ES1806">
        <v>300381</v>
      </c>
      <c r="ET1806" t="s">
        <v>179</v>
      </c>
      <c r="EU1806" t="s">
        <v>11763</v>
      </c>
    </row>
    <row r="1807" spans="1:151" x14ac:dyDescent="0.2">
      <c r="A1807">
        <v>33737</v>
      </c>
      <c r="B1807" t="s">
        <v>11766</v>
      </c>
      <c r="C1807" t="s">
        <v>11756</v>
      </c>
      <c r="E1807" t="s">
        <v>11767</v>
      </c>
      <c r="F1807" t="s">
        <v>171</v>
      </c>
      <c r="G1807" t="s">
        <v>172</v>
      </c>
      <c r="H1807" s="1">
        <v>36597</v>
      </c>
      <c r="I1807" t="s">
        <v>221</v>
      </c>
      <c r="K1807" t="s">
        <v>1377</v>
      </c>
      <c r="L1807" t="s">
        <v>1378</v>
      </c>
      <c r="M1807" t="s">
        <v>306</v>
      </c>
      <c r="N1807">
        <v>2020</v>
      </c>
      <c r="O1807" t="s">
        <v>1379</v>
      </c>
      <c r="P1807" t="s">
        <v>178</v>
      </c>
      <c r="Q1807" t="s">
        <v>172</v>
      </c>
      <c r="S1807">
        <v>31375436</v>
      </c>
      <c r="T1807" t="s">
        <v>1382</v>
      </c>
      <c r="U1807" t="s">
        <v>424</v>
      </c>
      <c r="Y1807" t="str">
        <f>"01AS"</f>
        <v>01AS</v>
      </c>
      <c r="Z1807" t="s">
        <v>227</v>
      </c>
      <c r="AA1807" t="s">
        <v>320</v>
      </c>
      <c r="AB1807" t="s">
        <v>321</v>
      </c>
      <c r="AC1807" t="s">
        <v>1451</v>
      </c>
      <c r="AD1807" t="s">
        <v>185</v>
      </c>
      <c r="AE1807" t="s">
        <v>8875</v>
      </c>
      <c r="AS1807">
        <v>3.91</v>
      </c>
      <c r="AT1807" t="s">
        <v>1261</v>
      </c>
      <c r="AU1807" t="s">
        <v>235</v>
      </c>
      <c r="AV1807" t="s">
        <v>236</v>
      </c>
      <c r="AW1807" t="s">
        <v>430</v>
      </c>
      <c r="BM1807" t="s">
        <v>11768</v>
      </c>
      <c r="BN1807" t="s">
        <v>239</v>
      </c>
      <c r="BO1807" t="s">
        <v>11769</v>
      </c>
      <c r="BP1807" t="s">
        <v>241</v>
      </c>
      <c r="BQ1807" t="s">
        <v>195</v>
      </c>
      <c r="BS1807">
        <v>14627</v>
      </c>
      <c r="CD1807" t="s">
        <v>195</v>
      </c>
      <c r="CM1807" t="s">
        <v>11770</v>
      </c>
      <c r="CO1807" t="s">
        <v>11769</v>
      </c>
      <c r="CP1807" t="s">
        <v>11769</v>
      </c>
      <c r="CQ1807" t="s">
        <v>9766</v>
      </c>
      <c r="CS1807" t="str">
        <f>"050000"</f>
        <v>050000</v>
      </c>
      <c r="CT1807" t="s">
        <v>1382</v>
      </c>
      <c r="CU1807" t="s">
        <v>11771</v>
      </c>
    </row>
    <row r="1808" spans="1:151" x14ac:dyDescent="0.2">
      <c r="A1808">
        <v>27594</v>
      </c>
      <c r="B1808" t="s">
        <v>11766</v>
      </c>
      <c r="C1808" t="s">
        <v>11756</v>
      </c>
      <c r="E1808" t="s">
        <v>11767</v>
      </c>
      <c r="F1808" t="s">
        <v>171</v>
      </c>
      <c r="G1808" t="s">
        <v>172</v>
      </c>
      <c r="H1808" s="1">
        <v>36597</v>
      </c>
      <c r="I1808" t="s">
        <v>221</v>
      </c>
      <c r="K1808" t="s">
        <v>2425</v>
      </c>
      <c r="L1808" t="s">
        <v>2426</v>
      </c>
      <c r="M1808" t="s">
        <v>205</v>
      </c>
      <c r="N1808">
        <v>2019</v>
      </c>
      <c r="O1808" t="s">
        <v>206</v>
      </c>
      <c r="P1808" t="s">
        <v>178</v>
      </c>
      <c r="Q1808" t="s">
        <v>172</v>
      </c>
      <c r="S1808">
        <v>31375436</v>
      </c>
      <c r="T1808" t="s">
        <v>1382</v>
      </c>
      <c r="U1808" t="s">
        <v>424</v>
      </c>
      <c r="Y1808" t="str">
        <f>"01AS"</f>
        <v>01AS</v>
      </c>
      <c r="Z1808" t="s">
        <v>227</v>
      </c>
      <c r="AA1808" t="s">
        <v>320</v>
      </c>
      <c r="AB1808" t="s">
        <v>321</v>
      </c>
      <c r="AC1808" t="s">
        <v>1451</v>
      </c>
      <c r="AD1808" t="s">
        <v>185</v>
      </c>
      <c r="AE1808" t="s">
        <v>8875</v>
      </c>
      <c r="AS1808">
        <v>3.91</v>
      </c>
      <c r="AT1808" t="s">
        <v>1261</v>
      </c>
      <c r="AU1808" t="s">
        <v>235</v>
      </c>
      <c r="AV1808" t="s">
        <v>236</v>
      </c>
      <c r="AW1808" t="s">
        <v>430</v>
      </c>
      <c r="BM1808" t="s">
        <v>11768</v>
      </c>
      <c r="BN1808" t="s">
        <v>239</v>
      </c>
      <c r="BO1808" t="s">
        <v>11769</v>
      </c>
      <c r="BP1808" t="s">
        <v>241</v>
      </c>
      <c r="BQ1808" t="s">
        <v>195</v>
      </c>
      <c r="BS1808">
        <v>14627</v>
      </c>
      <c r="CD1808" t="s">
        <v>195</v>
      </c>
      <c r="CM1808" t="s">
        <v>11770</v>
      </c>
      <c r="CO1808" t="s">
        <v>11769</v>
      </c>
      <c r="CP1808" t="s">
        <v>11769</v>
      </c>
      <c r="CQ1808" t="s">
        <v>9766</v>
      </c>
      <c r="CS1808" t="str">
        <f>"050000"</f>
        <v>050000</v>
      </c>
      <c r="CT1808" t="s">
        <v>1382</v>
      </c>
      <c r="CU1808" t="s">
        <v>11771</v>
      </c>
    </row>
    <row r="1809" spans="1:151" x14ac:dyDescent="0.2">
      <c r="A1809">
        <v>32551</v>
      </c>
      <c r="B1809" t="s">
        <v>11772</v>
      </c>
      <c r="C1809" t="s">
        <v>11756</v>
      </c>
      <c r="E1809" t="s">
        <v>11773</v>
      </c>
      <c r="F1809" t="s">
        <v>171</v>
      </c>
      <c r="G1809" t="s">
        <v>172</v>
      </c>
      <c r="H1809" s="1">
        <v>35233</v>
      </c>
      <c r="I1809" t="s">
        <v>173</v>
      </c>
      <c r="K1809" t="s">
        <v>4669</v>
      </c>
      <c r="L1809" t="s">
        <v>4692</v>
      </c>
      <c r="M1809" t="s">
        <v>255</v>
      </c>
      <c r="N1809" t="s">
        <v>421</v>
      </c>
      <c r="O1809" t="s">
        <v>422</v>
      </c>
      <c r="P1809" t="s">
        <v>178</v>
      </c>
      <c r="Q1809" t="s">
        <v>172</v>
      </c>
      <c r="S1809">
        <v>31604444</v>
      </c>
      <c r="T1809" t="s">
        <v>1382</v>
      </c>
      <c r="U1809" t="s">
        <v>424</v>
      </c>
      <c r="Y1809" t="str">
        <f>"02SBS"</f>
        <v>02SBS</v>
      </c>
      <c r="Z1809" t="s">
        <v>4693</v>
      </c>
      <c r="AA1809" t="s">
        <v>259</v>
      </c>
      <c r="AB1809" t="s">
        <v>260</v>
      </c>
      <c r="AC1809" t="s">
        <v>4694</v>
      </c>
      <c r="AD1809" t="s">
        <v>185</v>
      </c>
      <c r="AS1809">
        <v>3.6</v>
      </c>
      <c r="AT1809" t="s">
        <v>429</v>
      </c>
      <c r="AV1809" t="s">
        <v>823</v>
      </c>
      <c r="AW1809" t="s">
        <v>430</v>
      </c>
      <c r="BO1809" t="s">
        <v>5547</v>
      </c>
      <c r="BQ1809" t="s">
        <v>195</v>
      </c>
      <c r="CA1809" t="s">
        <v>11774</v>
      </c>
      <c r="CD1809" t="s">
        <v>195</v>
      </c>
      <c r="CM1809" t="s">
        <v>11775</v>
      </c>
      <c r="CN1809" t="s">
        <v>11774</v>
      </c>
      <c r="CO1809" t="s">
        <v>5547</v>
      </c>
      <c r="CP1809" t="s">
        <v>5547</v>
      </c>
      <c r="CQ1809" t="s">
        <v>4882</v>
      </c>
      <c r="CS1809">
        <v>518000</v>
      </c>
      <c r="CT1809" t="s">
        <v>1382</v>
      </c>
      <c r="CU1809" t="s">
        <v>11776</v>
      </c>
    </row>
    <row r="1810" spans="1:151" x14ac:dyDescent="0.2">
      <c r="A1810">
        <v>34161</v>
      </c>
      <c r="B1810" t="s">
        <v>11777</v>
      </c>
      <c r="C1810" t="s">
        <v>11778</v>
      </c>
      <c r="E1810" t="s">
        <v>11779</v>
      </c>
      <c r="F1810" t="s">
        <v>171</v>
      </c>
      <c r="I1810" t="s">
        <v>173</v>
      </c>
      <c r="K1810" t="s">
        <v>1377</v>
      </c>
      <c r="L1810" t="s">
        <v>1378</v>
      </c>
      <c r="M1810" t="s">
        <v>306</v>
      </c>
      <c r="N1810">
        <v>2020</v>
      </c>
      <c r="O1810" t="s">
        <v>1379</v>
      </c>
      <c r="P1810" t="s">
        <v>509</v>
      </c>
      <c r="Q1810" t="s">
        <v>185</v>
      </c>
      <c r="BC1810" t="s">
        <v>474</v>
      </c>
      <c r="BM1810" t="s">
        <v>11780</v>
      </c>
      <c r="BP1810" t="s">
        <v>5547</v>
      </c>
      <c r="BR1810" t="s">
        <v>8906</v>
      </c>
      <c r="BS1810">
        <v>518067</v>
      </c>
      <c r="BT1810" t="s">
        <v>1382</v>
      </c>
      <c r="BU1810">
        <v>18813576570</v>
      </c>
      <c r="BX1810" t="s">
        <v>11781</v>
      </c>
      <c r="BY1810" t="s">
        <v>5710</v>
      </c>
    </row>
    <row r="1811" spans="1:151" x14ac:dyDescent="0.2">
      <c r="A1811">
        <v>38326</v>
      </c>
      <c r="B1811" t="s">
        <v>672</v>
      </c>
      <c r="C1811" t="s">
        <v>11778</v>
      </c>
      <c r="E1811" t="s">
        <v>11782</v>
      </c>
      <c r="F1811" t="s">
        <v>171</v>
      </c>
      <c r="G1811" t="str">
        <f>"0"</f>
        <v>0</v>
      </c>
      <c r="H1811" s="1">
        <v>37541</v>
      </c>
      <c r="I1811" t="s">
        <v>221</v>
      </c>
      <c r="K1811" t="s">
        <v>11783</v>
      </c>
      <c r="L1811" t="s">
        <v>1731</v>
      </c>
      <c r="M1811" t="s">
        <v>224</v>
      </c>
      <c r="N1811">
        <v>2023</v>
      </c>
      <c r="O1811" t="s">
        <v>597</v>
      </c>
      <c r="P1811" t="s">
        <v>178</v>
      </c>
      <c r="Q1811" t="s">
        <v>172</v>
      </c>
      <c r="S1811">
        <v>27679654</v>
      </c>
      <c r="T1811" t="s">
        <v>226</v>
      </c>
      <c r="Y1811" t="str">
        <f>"01AS"</f>
        <v>01AS</v>
      </c>
      <c r="Z1811" t="s">
        <v>227</v>
      </c>
      <c r="AA1811" t="s">
        <v>320</v>
      </c>
      <c r="AB1811" t="s">
        <v>321</v>
      </c>
      <c r="AC1811" t="s">
        <v>1237</v>
      </c>
      <c r="AD1811" t="s">
        <v>185</v>
      </c>
      <c r="AM1811" t="s">
        <v>2140</v>
      </c>
      <c r="AN1811" t="s">
        <v>599</v>
      </c>
      <c r="AS1811">
        <v>4</v>
      </c>
      <c r="AU1811" t="s">
        <v>235</v>
      </c>
      <c r="AV1811" t="s">
        <v>236</v>
      </c>
      <c r="AW1811" t="s">
        <v>715</v>
      </c>
      <c r="BM1811" t="s">
        <v>11784</v>
      </c>
      <c r="BN1811" t="s">
        <v>239</v>
      </c>
      <c r="BO1811" t="s">
        <v>11785</v>
      </c>
      <c r="BP1811" t="s">
        <v>241</v>
      </c>
      <c r="BQ1811" t="s">
        <v>195</v>
      </c>
      <c r="BS1811">
        <v>14627</v>
      </c>
      <c r="CD1811" t="s">
        <v>195</v>
      </c>
      <c r="CM1811" t="s">
        <v>11786</v>
      </c>
      <c r="CO1811" t="s">
        <v>11785</v>
      </c>
      <c r="CP1811" t="s">
        <v>241</v>
      </c>
      <c r="CQ1811" t="s">
        <v>247</v>
      </c>
      <c r="CS1811">
        <v>14618</v>
      </c>
      <c r="CT1811" t="s">
        <v>244</v>
      </c>
      <c r="CU1811" t="s">
        <v>11787</v>
      </c>
    </row>
    <row r="1812" spans="1:151" x14ac:dyDescent="0.2">
      <c r="A1812">
        <v>35921</v>
      </c>
      <c r="B1812" t="s">
        <v>11777</v>
      </c>
      <c r="C1812" t="s">
        <v>11778</v>
      </c>
      <c r="E1812" t="s">
        <v>11779</v>
      </c>
      <c r="F1812" t="s">
        <v>171</v>
      </c>
      <c r="H1812" s="1">
        <v>37196</v>
      </c>
      <c r="K1812" t="s">
        <v>1377</v>
      </c>
      <c r="L1812" t="s">
        <v>1378</v>
      </c>
      <c r="M1812" t="s">
        <v>176</v>
      </c>
      <c r="N1812">
        <v>2021</v>
      </c>
      <c r="O1812" t="s">
        <v>3142</v>
      </c>
      <c r="P1812" t="s">
        <v>178</v>
      </c>
      <c r="Q1812" t="s">
        <v>172</v>
      </c>
      <c r="S1812">
        <v>31729352</v>
      </c>
      <c r="T1812" t="s">
        <v>1382</v>
      </c>
      <c r="U1812" t="s">
        <v>424</v>
      </c>
      <c r="Y1812" t="str">
        <f>"04HSEAS"</f>
        <v>04HSEAS</v>
      </c>
      <c r="Z1812" t="s">
        <v>499</v>
      </c>
      <c r="AA1812" t="s">
        <v>833</v>
      </c>
      <c r="AB1812" t="s">
        <v>834</v>
      </c>
      <c r="AC1812" t="s">
        <v>2737</v>
      </c>
      <c r="AD1812" t="s">
        <v>172</v>
      </c>
      <c r="AS1812">
        <v>4</v>
      </c>
      <c r="AT1812" t="s">
        <v>1261</v>
      </c>
      <c r="AU1812" t="s">
        <v>472</v>
      </c>
      <c r="AV1812" t="s">
        <v>473</v>
      </c>
      <c r="AW1812" t="s">
        <v>430</v>
      </c>
      <c r="BM1812" t="s">
        <v>11788</v>
      </c>
      <c r="BN1812" t="s">
        <v>239</v>
      </c>
      <c r="BO1812" t="s">
        <v>5547</v>
      </c>
      <c r="BP1812" t="s">
        <v>241</v>
      </c>
      <c r="BQ1812" t="s">
        <v>195</v>
      </c>
      <c r="BS1812">
        <v>14627</v>
      </c>
      <c r="CA1812" t="s">
        <v>11789</v>
      </c>
      <c r="CD1812" t="s">
        <v>195</v>
      </c>
      <c r="CM1812" t="s">
        <v>11790</v>
      </c>
      <c r="CN1812" t="s">
        <v>11789</v>
      </c>
      <c r="CO1812" t="s">
        <v>5547</v>
      </c>
      <c r="CP1812" t="s">
        <v>5547</v>
      </c>
      <c r="CQ1812" t="s">
        <v>4882</v>
      </c>
      <c r="CS1812">
        <v>518000</v>
      </c>
      <c r="CT1812" t="s">
        <v>1382</v>
      </c>
      <c r="CU1812" t="s">
        <v>11791</v>
      </c>
    </row>
    <row r="1813" spans="1:151" x14ac:dyDescent="0.2">
      <c r="A1813">
        <v>36172</v>
      </c>
      <c r="B1813" t="s">
        <v>11792</v>
      </c>
      <c r="C1813" t="s">
        <v>11778</v>
      </c>
      <c r="E1813" t="s">
        <v>11793</v>
      </c>
      <c r="F1813" t="s">
        <v>171</v>
      </c>
      <c r="H1813" s="1">
        <v>37427</v>
      </c>
      <c r="K1813" t="s">
        <v>1377</v>
      </c>
      <c r="L1813" t="s">
        <v>1378</v>
      </c>
      <c r="M1813" t="s">
        <v>176</v>
      </c>
      <c r="N1813">
        <v>2021</v>
      </c>
      <c r="O1813" t="s">
        <v>3142</v>
      </c>
      <c r="P1813" t="s">
        <v>178</v>
      </c>
      <c r="Q1813" t="s">
        <v>172</v>
      </c>
      <c r="S1813">
        <v>31826174</v>
      </c>
      <c r="T1813" t="s">
        <v>1382</v>
      </c>
      <c r="U1813" t="s">
        <v>424</v>
      </c>
      <c r="Y1813" t="str">
        <f>"01AS"</f>
        <v>01AS</v>
      </c>
      <c r="Z1813" t="s">
        <v>227</v>
      </c>
      <c r="AA1813" t="s">
        <v>833</v>
      </c>
      <c r="AB1813" t="s">
        <v>834</v>
      </c>
      <c r="AC1813" t="s">
        <v>10077</v>
      </c>
      <c r="AD1813" t="s">
        <v>172</v>
      </c>
      <c r="AS1813">
        <v>3.86</v>
      </c>
      <c r="AT1813" t="s">
        <v>1261</v>
      </c>
      <c r="AU1813" t="s">
        <v>472</v>
      </c>
      <c r="AV1813" t="s">
        <v>473</v>
      </c>
      <c r="AW1813" t="s">
        <v>430</v>
      </c>
      <c r="BM1813" t="s">
        <v>11794</v>
      </c>
      <c r="BN1813" t="s">
        <v>239</v>
      </c>
      <c r="BO1813" t="s">
        <v>11795</v>
      </c>
      <c r="BP1813" t="s">
        <v>241</v>
      </c>
      <c r="BQ1813" t="s">
        <v>195</v>
      </c>
      <c r="BS1813">
        <v>14627</v>
      </c>
      <c r="CD1813" t="s">
        <v>195</v>
      </c>
      <c r="CM1813" t="s">
        <v>11796</v>
      </c>
      <c r="CO1813" t="s">
        <v>11795</v>
      </c>
      <c r="CP1813" t="s">
        <v>11795</v>
      </c>
      <c r="CQ1813" t="s">
        <v>11797</v>
      </c>
      <c r="CS1813">
        <v>300000</v>
      </c>
      <c r="CT1813" t="s">
        <v>1382</v>
      </c>
      <c r="CU1813" t="s">
        <v>11798</v>
      </c>
    </row>
    <row r="1814" spans="1:151" x14ac:dyDescent="0.2">
      <c r="A1814">
        <v>41393</v>
      </c>
      <c r="B1814" t="s">
        <v>11799</v>
      </c>
      <c r="C1814" t="s">
        <v>11778</v>
      </c>
      <c r="E1814" t="s">
        <v>11800</v>
      </c>
      <c r="F1814" t="s">
        <v>171</v>
      </c>
      <c r="G1814" t="str">
        <f>"0"</f>
        <v>0</v>
      </c>
      <c r="H1814" s="1">
        <v>38368</v>
      </c>
      <c r="I1814" t="s">
        <v>221</v>
      </c>
      <c r="K1814" t="s">
        <v>1730</v>
      </c>
      <c r="L1814" t="s">
        <v>1731</v>
      </c>
      <c r="M1814" t="s">
        <v>224</v>
      </c>
      <c r="N1814">
        <v>2024</v>
      </c>
      <c r="O1814" t="s">
        <v>225</v>
      </c>
      <c r="P1814" t="s">
        <v>178</v>
      </c>
      <c r="Q1814" t="s">
        <v>172</v>
      </c>
      <c r="S1814">
        <v>32526219</v>
      </c>
      <c r="T1814" t="s">
        <v>1382</v>
      </c>
      <c r="U1814" t="s">
        <v>424</v>
      </c>
      <c r="Y1814" t="str">
        <f>"01AS"</f>
        <v>01AS</v>
      </c>
      <c r="Z1814" t="s">
        <v>499</v>
      </c>
      <c r="AA1814" t="s">
        <v>833</v>
      </c>
      <c r="AB1814" t="s">
        <v>834</v>
      </c>
      <c r="AC1814" t="s">
        <v>1003</v>
      </c>
      <c r="AD1814" t="s">
        <v>185</v>
      </c>
      <c r="AM1814" t="s">
        <v>5251</v>
      </c>
      <c r="AS1814">
        <v>3.63</v>
      </c>
      <c r="AU1814" t="s">
        <v>235</v>
      </c>
      <c r="AV1814" t="s">
        <v>236</v>
      </c>
      <c r="AW1814" t="s">
        <v>430</v>
      </c>
      <c r="BM1814" t="s">
        <v>11801</v>
      </c>
      <c r="BN1814" t="s">
        <v>239</v>
      </c>
      <c r="BO1814" t="s">
        <v>11802</v>
      </c>
      <c r="BP1814" t="s">
        <v>241</v>
      </c>
      <c r="BQ1814" t="s">
        <v>195</v>
      </c>
      <c r="BS1814">
        <v>14627</v>
      </c>
      <c r="CD1814" t="s">
        <v>195</v>
      </c>
      <c r="CM1814" t="s">
        <v>11803</v>
      </c>
      <c r="CO1814" t="s">
        <v>11802</v>
      </c>
      <c r="CP1814" t="s">
        <v>8810</v>
      </c>
      <c r="CQ1814" t="s">
        <v>4463</v>
      </c>
      <c r="CS1814" t="str">
        <f>"06385-4359"</f>
        <v>06385-4359</v>
      </c>
      <c r="CT1814" t="s">
        <v>244</v>
      </c>
      <c r="CU1814" t="s">
        <v>11804</v>
      </c>
    </row>
    <row r="1815" spans="1:151" x14ac:dyDescent="0.2">
      <c r="A1815">
        <v>27315</v>
      </c>
      <c r="B1815" t="s">
        <v>11805</v>
      </c>
      <c r="C1815" t="s">
        <v>11806</v>
      </c>
      <c r="D1815" t="s">
        <v>654</v>
      </c>
      <c r="E1815" t="s">
        <v>11807</v>
      </c>
      <c r="F1815" t="s">
        <v>942</v>
      </c>
      <c r="G1815" t="s">
        <v>172</v>
      </c>
      <c r="H1815" s="1">
        <v>36353</v>
      </c>
      <c r="I1815" t="s">
        <v>173</v>
      </c>
      <c r="K1815" t="s">
        <v>4255</v>
      </c>
      <c r="L1815" t="s">
        <v>318</v>
      </c>
      <c r="M1815" t="s">
        <v>224</v>
      </c>
      <c r="N1815">
        <v>2019</v>
      </c>
      <c r="O1815" t="s">
        <v>279</v>
      </c>
      <c r="P1815" t="s">
        <v>178</v>
      </c>
      <c r="Q1815" t="s">
        <v>172</v>
      </c>
      <c r="S1815">
        <v>30672581</v>
      </c>
      <c r="T1815" t="s">
        <v>196</v>
      </c>
      <c r="W1815" t="s">
        <v>11808</v>
      </c>
      <c r="X1815">
        <v>5185271861</v>
      </c>
      <c r="Y1815" t="s">
        <v>186</v>
      </c>
      <c r="Z1815" t="s">
        <v>183</v>
      </c>
      <c r="AA1815">
        <v>2021</v>
      </c>
      <c r="AB1815">
        <v>2021</v>
      </c>
      <c r="AC1815" t="s">
        <v>457</v>
      </c>
      <c r="AD1815" t="s">
        <v>172</v>
      </c>
      <c r="AS1815">
        <v>3.58</v>
      </c>
      <c r="AT1815" t="s">
        <v>188</v>
      </c>
      <c r="AU1815" t="s">
        <v>189</v>
      </c>
      <c r="AV1815" t="s">
        <v>190</v>
      </c>
      <c r="AW1815" t="s">
        <v>264</v>
      </c>
      <c r="BM1815" t="s">
        <v>11809</v>
      </c>
      <c r="BN1815" t="s">
        <v>193</v>
      </c>
      <c r="BP1815" t="s">
        <v>194</v>
      </c>
      <c r="BQ1815" t="s">
        <v>195</v>
      </c>
      <c r="BS1815">
        <v>14627</v>
      </c>
      <c r="BT1815" t="s">
        <v>196</v>
      </c>
      <c r="BU1815">
        <v>5188943696</v>
      </c>
      <c r="BZ1815" t="s">
        <v>11810</v>
      </c>
      <c r="CC1815" t="s">
        <v>8423</v>
      </c>
      <c r="CD1815" t="s">
        <v>195</v>
      </c>
      <c r="CF1815">
        <v>12866</v>
      </c>
      <c r="CG1815" t="s">
        <v>196</v>
      </c>
      <c r="CH1815">
        <v>5185849377</v>
      </c>
      <c r="CM1815" t="s">
        <v>11811</v>
      </c>
      <c r="CP1815" t="s">
        <v>194</v>
      </c>
      <c r="CQ1815" t="s">
        <v>195</v>
      </c>
      <c r="CS1815">
        <v>146273774</v>
      </c>
      <c r="CT1815" t="s">
        <v>196</v>
      </c>
      <c r="CU1815">
        <v>5188943696</v>
      </c>
      <c r="ED1815" t="s">
        <v>195</v>
      </c>
      <c r="EG1815" t="s">
        <v>196</v>
      </c>
      <c r="EH1815">
        <v>5185849377</v>
      </c>
      <c r="EM1815" t="s">
        <v>11810</v>
      </c>
      <c r="EP1815" t="s">
        <v>8423</v>
      </c>
      <c r="EQ1815" t="s">
        <v>195</v>
      </c>
      <c r="ES1815">
        <v>12866</v>
      </c>
      <c r="ET1815" t="s">
        <v>196</v>
      </c>
      <c r="EU1815">
        <v>5185849377</v>
      </c>
    </row>
    <row r="1816" spans="1:151" x14ac:dyDescent="0.2">
      <c r="A1816">
        <v>10139</v>
      </c>
      <c r="B1816" t="s">
        <v>512</v>
      </c>
      <c r="C1816" t="s">
        <v>11812</v>
      </c>
      <c r="D1816" t="s">
        <v>940</v>
      </c>
      <c r="E1816" t="s">
        <v>11813</v>
      </c>
      <c r="F1816" t="s">
        <v>171</v>
      </c>
      <c r="G1816" t="s">
        <v>172</v>
      </c>
      <c r="H1816" s="1">
        <v>34465</v>
      </c>
      <c r="I1816" t="s">
        <v>221</v>
      </c>
      <c r="K1816" t="s">
        <v>2664</v>
      </c>
      <c r="L1816" t="s">
        <v>305</v>
      </c>
      <c r="M1816" t="s">
        <v>176</v>
      </c>
      <c r="N1816">
        <v>2015</v>
      </c>
      <c r="O1816" t="s">
        <v>1014</v>
      </c>
      <c r="P1816" t="s">
        <v>178</v>
      </c>
      <c r="Q1816" t="s">
        <v>172</v>
      </c>
      <c r="S1816">
        <v>27702567</v>
      </c>
      <c r="T1816" t="s">
        <v>196</v>
      </c>
      <c r="W1816" t="s">
        <v>11814</v>
      </c>
      <c r="X1816">
        <v>3153950169</v>
      </c>
      <c r="Y1816" t="s">
        <v>182</v>
      </c>
      <c r="Z1816" t="s">
        <v>183</v>
      </c>
      <c r="AA1816">
        <v>2016</v>
      </c>
      <c r="AB1816">
        <v>2016</v>
      </c>
      <c r="AC1816" t="s">
        <v>752</v>
      </c>
      <c r="AD1816" t="s">
        <v>185</v>
      </c>
      <c r="AM1816" t="s">
        <v>3411</v>
      </c>
      <c r="AS1816">
        <v>3.38</v>
      </c>
      <c r="AT1816" t="s">
        <v>188</v>
      </c>
      <c r="AU1816" t="s">
        <v>189</v>
      </c>
      <c r="AV1816" t="s">
        <v>190</v>
      </c>
      <c r="AW1816" t="s">
        <v>264</v>
      </c>
      <c r="BM1816" t="s">
        <v>11815</v>
      </c>
      <c r="BN1816" t="s">
        <v>487</v>
      </c>
      <c r="BP1816" t="s">
        <v>194</v>
      </c>
      <c r="BQ1816" t="s">
        <v>195</v>
      </c>
      <c r="BS1816">
        <v>14627</v>
      </c>
      <c r="BT1816" t="s">
        <v>196</v>
      </c>
      <c r="BU1816">
        <v>3154509392</v>
      </c>
      <c r="BZ1816" t="s">
        <v>11816</v>
      </c>
      <c r="CC1816" t="s">
        <v>11817</v>
      </c>
      <c r="CD1816" t="s">
        <v>195</v>
      </c>
      <c r="CF1816">
        <v>13088</v>
      </c>
      <c r="CG1816" t="s">
        <v>196</v>
      </c>
      <c r="CH1816">
        <v>3154517021</v>
      </c>
      <c r="CM1816" t="s">
        <v>11818</v>
      </c>
      <c r="CP1816" t="s">
        <v>194</v>
      </c>
      <c r="CQ1816" t="s">
        <v>195</v>
      </c>
      <c r="CS1816">
        <v>14627</v>
      </c>
      <c r="CT1816" t="s">
        <v>196</v>
      </c>
      <c r="CU1816">
        <v>3154509392</v>
      </c>
      <c r="EM1816" t="s">
        <v>11816</v>
      </c>
      <c r="EP1816" t="s">
        <v>11817</v>
      </c>
      <c r="EQ1816" t="s">
        <v>195</v>
      </c>
      <c r="ES1816">
        <v>13088</v>
      </c>
      <c r="ET1816" t="s">
        <v>196</v>
      </c>
      <c r="EU1816">
        <v>3154517021</v>
      </c>
    </row>
    <row r="1817" spans="1:151" x14ac:dyDescent="0.2">
      <c r="A1817">
        <v>28526</v>
      </c>
      <c r="B1817" t="s">
        <v>11819</v>
      </c>
      <c r="C1817" t="s">
        <v>11820</v>
      </c>
      <c r="D1817" t="s">
        <v>11821</v>
      </c>
      <c r="E1817" t="s">
        <v>11822</v>
      </c>
      <c r="F1817" t="s">
        <v>3199</v>
      </c>
      <c r="G1817" t="s">
        <v>172</v>
      </c>
      <c r="H1817" s="1">
        <v>35804</v>
      </c>
      <c r="I1817" t="s">
        <v>173</v>
      </c>
      <c r="K1817" t="s">
        <v>943</v>
      </c>
      <c r="L1817" t="s">
        <v>318</v>
      </c>
      <c r="M1817" t="s">
        <v>176</v>
      </c>
      <c r="N1817">
        <v>2020</v>
      </c>
      <c r="O1817" t="s">
        <v>978</v>
      </c>
      <c r="P1817" t="s">
        <v>979</v>
      </c>
      <c r="Q1817" t="s">
        <v>172</v>
      </c>
      <c r="S1817">
        <v>30615700</v>
      </c>
      <c r="T1817" t="s">
        <v>11823</v>
      </c>
      <c r="U1817" t="s">
        <v>424</v>
      </c>
      <c r="Y1817" t="str">
        <f>"01AS"</f>
        <v>01AS</v>
      </c>
      <c r="Z1817" t="s">
        <v>227</v>
      </c>
      <c r="AA1817" t="s">
        <v>320</v>
      </c>
      <c r="AB1817" t="s">
        <v>321</v>
      </c>
      <c r="AC1817" t="s">
        <v>1451</v>
      </c>
      <c r="AD1817" t="s">
        <v>185</v>
      </c>
      <c r="AM1817" t="s">
        <v>5890</v>
      </c>
      <c r="AS1817">
        <v>3.31</v>
      </c>
      <c r="AT1817" t="s">
        <v>1261</v>
      </c>
      <c r="AU1817" t="s">
        <v>235</v>
      </c>
      <c r="AV1817" t="s">
        <v>236</v>
      </c>
      <c r="AW1817" t="s">
        <v>430</v>
      </c>
      <c r="BM1817" t="s">
        <v>11824</v>
      </c>
      <c r="BN1817" t="s">
        <v>239</v>
      </c>
      <c r="BO1817" t="s">
        <v>11825</v>
      </c>
      <c r="BP1817" t="s">
        <v>241</v>
      </c>
      <c r="BQ1817" t="s">
        <v>195</v>
      </c>
      <c r="BS1817">
        <v>14627</v>
      </c>
      <c r="CD1817" t="s">
        <v>195</v>
      </c>
      <c r="CM1817" t="s">
        <v>11826</v>
      </c>
      <c r="CO1817" t="s">
        <v>11825</v>
      </c>
      <c r="CP1817" t="s">
        <v>11825</v>
      </c>
      <c r="CQ1817" t="s">
        <v>11827</v>
      </c>
      <c r="CT1817" t="s">
        <v>11823</v>
      </c>
      <c r="CU1817" t="s">
        <v>11828</v>
      </c>
      <c r="DM1817" t="s">
        <v>11829</v>
      </c>
      <c r="DN1817" t="s">
        <v>11830</v>
      </c>
      <c r="DO1817" t="s">
        <v>11831</v>
      </c>
      <c r="DP1817" t="s">
        <v>11825</v>
      </c>
      <c r="DR1817" t="s">
        <v>11832</v>
      </c>
      <c r="DS1817">
        <v>9000</v>
      </c>
      <c r="DT1817" t="s">
        <v>11823</v>
      </c>
      <c r="DW1817" t="s">
        <v>11833</v>
      </c>
      <c r="DX1817" t="s">
        <v>11834</v>
      </c>
      <c r="DY1817" t="s">
        <v>1605</v>
      </c>
    </row>
    <row r="1818" spans="1:151" x14ac:dyDescent="0.2">
      <c r="A1818">
        <v>41321</v>
      </c>
      <c r="B1818" t="s">
        <v>4351</v>
      </c>
      <c r="C1818" t="s">
        <v>11835</v>
      </c>
      <c r="E1818" t="s">
        <v>11836</v>
      </c>
      <c r="F1818" t="s">
        <v>171</v>
      </c>
      <c r="G1818" t="str">
        <f>"0"</f>
        <v>0</v>
      </c>
      <c r="H1818" s="1">
        <v>37526</v>
      </c>
      <c r="I1818" t="s">
        <v>221</v>
      </c>
      <c r="K1818" t="s">
        <v>882</v>
      </c>
      <c r="L1818" t="s">
        <v>318</v>
      </c>
      <c r="M1818" t="s">
        <v>255</v>
      </c>
      <c r="N1818" t="s">
        <v>256</v>
      </c>
      <c r="O1818" t="s">
        <v>257</v>
      </c>
      <c r="P1818" t="s">
        <v>178</v>
      </c>
      <c r="Q1818" t="s">
        <v>172</v>
      </c>
      <c r="S1818">
        <v>31774789</v>
      </c>
      <c r="T1818" t="s">
        <v>226</v>
      </c>
      <c r="Y1818" t="str">
        <f>"01AS"</f>
        <v>01AS</v>
      </c>
      <c r="Z1818" t="s">
        <v>227</v>
      </c>
      <c r="AA1818" t="s">
        <v>320</v>
      </c>
      <c r="AB1818" t="s">
        <v>321</v>
      </c>
      <c r="AC1818" t="s">
        <v>2456</v>
      </c>
      <c r="AD1818" t="s">
        <v>185</v>
      </c>
      <c r="AF1818" t="s">
        <v>426</v>
      </c>
      <c r="AG1818" t="s">
        <v>8214</v>
      </c>
      <c r="AJ1818" t="s">
        <v>11837</v>
      </c>
      <c r="AK1818" t="s">
        <v>185</v>
      </c>
      <c r="AM1818" t="s">
        <v>2130</v>
      </c>
      <c r="AS1818">
        <v>3.5</v>
      </c>
      <c r="AU1818" t="s">
        <v>472</v>
      </c>
      <c r="AV1818" t="s">
        <v>823</v>
      </c>
      <c r="AW1818" t="s">
        <v>264</v>
      </c>
      <c r="BM1818" t="s">
        <v>11838</v>
      </c>
      <c r="BN1818" t="s">
        <v>239</v>
      </c>
      <c r="BO1818" t="s">
        <v>11839</v>
      </c>
      <c r="BP1818" t="s">
        <v>241</v>
      </c>
      <c r="BQ1818" t="s">
        <v>195</v>
      </c>
      <c r="BS1818">
        <v>14627</v>
      </c>
      <c r="CD1818" t="s">
        <v>195</v>
      </c>
      <c r="CM1818" t="s">
        <v>11840</v>
      </c>
      <c r="CO1818" t="s">
        <v>11839</v>
      </c>
      <c r="CP1818" t="s">
        <v>11841</v>
      </c>
      <c r="CQ1818" t="s">
        <v>541</v>
      </c>
      <c r="CS1818" t="str">
        <f>"04021-3923"</f>
        <v>04021-3923</v>
      </c>
      <c r="CT1818" t="s">
        <v>244</v>
      </c>
      <c r="CU1818" t="s">
        <v>11842</v>
      </c>
    </row>
    <row r="1819" spans="1:151" x14ac:dyDescent="0.2">
      <c r="A1819">
        <v>23154</v>
      </c>
      <c r="B1819" t="s">
        <v>2359</v>
      </c>
      <c r="C1819" t="s">
        <v>11843</v>
      </c>
      <c r="D1819" t="s">
        <v>940</v>
      </c>
      <c r="E1819" t="s">
        <v>11844</v>
      </c>
      <c r="F1819" t="s">
        <v>171</v>
      </c>
      <c r="G1819" t="s">
        <v>172</v>
      </c>
      <c r="H1819" s="1">
        <v>35202</v>
      </c>
      <c r="I1819" t="s">
        <v>221</v>
      </c>
      <c r="K1819" t="s">
        <v>576</v>
      </c>
      <c r="L1819" t="s">
        <v>577</v>
      </c>
      <c r="M1819" t="s">
        <v>224</v>
      </c>
      <c r="N1819">
        <v>2017</v>
      </c>
      <c r="O1819" t="s">
        <v>441</v>
      </c>
      <c r="P1819" t="s">
        <v>178</v>
      </c>
      <c r="Q1819" t="s">
        <v>172</v>
      </c>
      <c r="S1819">
        <v>28809074</v>
      </c>
      <c r="T1819" t="s">
        <v>196</v>
      </c>
      <c r="W1819" t="s">
        <v>11845</v>
      </c>
      <c r="X1819">
        <v>7604052917</v>
      </c>
      <c r="Y1819" t="s">
        <v>186</v>
      </c>
      <c r="Z1819" t="s">
        <v>282</v>
      </c>
      <c r="AA1819">
        <v>2018</v>
      </c>
      <c r="AB1819">
        <v>2018</v>
      </c>
      <c r="AC1819" t="s">
        <v>696</v>
      </c>
      <c r="AD1819" t="s">
        <v>185</v>
      </c>
      <c r="AE1819" t="s">
        <v>992</v>
      </c>
      <c r="AS1819">
        <v>3.22</v>
      </c>
      <c r="AT1819" t="s">
        <v>188</v>
      </c>
      <c r="AU1819" t="s">
        <v>189</v>
      </c>
      <c r="AV1819" t="s">
        <v>190</v>
      </c>
      <c r="AW1819" t="s">
        <v>264</v>
      </c>
      <c r="BM1819" t="s">
        <v>11846</v>
      </c>
      <c r="BN1819" t="s">
        <v>193</v>
      </c>
      <c r="BP1819" t="s">
        <v>194</v>
      </c>
      <c r="BQ1819" t="s">
        <v>195</v>
      </c>
      <c r="BS1819">
        <v>14627</v>
      </c>
      <c r="BT1819" t="s">
        <v>196</v>
      </c>
      <c r="BU1819">
        <v>7609785288</v>
      </c>
      <c r="BZ1819" t="s">
        <v>11847</v>
      </c>
      <c r="CC1819" t="s">
        <v>11848</v>
      </c>
      <c r="CD1819" t="s">
        <v>11849</v>
      </c>
      <c r="CF1819">
        <v>29492</v>
      </c>
      <c r="CG1819" t="s">
        <v>196</v>
      </c>
      <c r="CH1819">
        <v>7609785288</v>
      </c>
      <c r="CM1819" t="s">
        <v>11850</v>
      </c>
      <c r="CP1819" t="s">
        <v>11851</v>
      </c>
      <c r="CQ1819" t="s">
        <v>195</v>
      </c>
      <c r="CS1819">
        <v>14627</v>
      </c>
      <c r="CT1819" t="s">
        <v>196</v>
      </c>
      <c r="CU1819">
        <v>7609785288</v>
      </c>
      <c r="DZ1819" t="s">
        <v>11852</v>
      </c>
      <c r="EC1819" t="s">
        <v>11853</v>
      </c>
      <c r="ED1819" t="s">
        <v>11849</v>
      </c>
      <c r="EF1819">
        <v>225541541</v>
      </c>
      <c r="EG1819" t="s">
        <v>196</v>
      </c>
      <c r="EH1819">
        <v>7609785288</v>
      </c>
      <c r="EM1819" t="s">
        <v>11847</v>
      </c>
      <c r="EP1819" t="s">
        <v>11848</v>
      </c>
      <c r="EQ1819" t="s">
        <v>11849</v>
      </c>
      <c r="ES1819">
        <v>29492</v>
      </c>
      <c r="ET1819" t="s">
        <v>196</v>
      </c>
      <c r="EU1819">
        <v>7609785288</v>
      </c>
    </row>
    <row r="1820" spans="1:151" x14ac:dyDescent="0.2">
      <c r="A1820">
        <v>38583</v>
      </c>
      <c r="B1820" t="s">
        <v>11749</v>
      </c>
      <c r="C1820" t="s">
        <v>3065</v>
      </c>
      <c r="D1820" t="s">
        <v>11854</v>
      </c>
      <c r="E1820" t="s">
        <v>11855</v>
      </c>
      <c r="F1820" t="s">
        <v>171</v>
      </c>
      <c r="G1820" t="str">
        <f>"0"</f>
        <v>0</v>
      </c>
      <c r="H1820" s="1">
        <v>37619</v>
      </c>
      <c r="I1820" t="s">
        <v>221</v>
      </c>
      <c r="K1820" t="s">
        <v>867</v>
      </c>
      <c r="L1820" t="s">
        <v>868</v>
      </c>
      <c r="M1820" t="s">
        <v>224</v>
      </c>
      <c r="N1820">
        <v>2023</v>
      </c>
      <c r="O1820" t="s">
        <v>597</v>
      </c>
      <c r="P1820" t="s">
        <v>178</v>
      </c>
      <c r="Q1820" t="s">
        <v>172</v>
      </c>
      <c r="S1820">
        <v>32143461</v>
      </c>
      <c r="T1820" t="s">
        <v>226</v>
      </c>
      <c r="Y1820" t="str">
        <f>"06ESM"</f>
        <v>06ESM</v>
      </c>
      <c r="Z1820" t="s">
        <v>1717</v>
      </c>
      <c r="AA1820" t="s">
        <v>320</v>
      </c>
      <c r="AB1820" t="s">
        <v>321</v>
      </c>
      <c r="AC1820" t="s">
        <v>1718</v>
      </c>
      <c r="AD1820" t="s">
        <v>185</v>
      </c>
      <c r="AF1820" t="s">
        <v>426</v>
      </c>
      <c r="AG1820" t="s">
        <v>729</v>
      </c>
      <c r="AJ1820" t="s">
        <v>11856</v>
      </c>
      <c r="AK1820" t="s">
        <v>185</v>
      </c>
      <c r="AS1820">
        <v>3.91</v>
      </c>
      <c r="AU1820" t="s">
        <v>472</v>
      </c>
      <c r="AV1820" t="s">
        <v>473</v>
      </c>
      <c r="AW1820" t="s">
        <v>210</v>
      </c>
      <c r="BO1820" t="s">
        <v>11857</v>
      </c>
      <c r="BQ1820" t="s">
        <v>195</v>
      </c>
      <c r="BZ1820" t="s">
        <v>266</v>
      </c>
      <c r="CB1820" t="s">
        <v>267</v>
      </c>
      <c r="CD1820" t="s">
        <v>195</v>
      </c>
      <c r="CF1820">
        <v>14627</v>
      </c>
      <c r="CG1820" t="s">
        <v>244</v>
      </c>
      <c r="CM1820" t="s">
        <v>11858</v>
      </c>
      <c r="CO1820" t="s">
        <v>11857</v>
      </c>
      <c r="CP1820" t="s">
        <v>1861</v>
      </c>
      <c r="CQ1820" t="s">
        <v>3244</v>
      </c>
      <c r="CS1820">
        <v>53132</v>
      </c>
      <c r="CT1820" t="s">
        <v>244</v>
      </c>
      <c r="CU1820" t="s">
        <v>11859</v>
      </c>
    </row>
    <row r="1821" spans="1:151" x14ac:dyDescent="0.2">
      <c r="A1821">
        <v>21007</v>
      </c>
      <c r="B1821" t="s">
        <v>11860</v>
      </c>
      <c r="C1821" t="s">
        <v>11861</v>
      </c>
      <c r="D1821" t="s">
        <v>11862</v>
      </c>
      <c r="E1821" t="s">
        <v>11863</v>
      </c>
      <c r="F1821" t="s">
        <v>171</v>
      </c>
      <c r="G1821" t="str">
        <f>"0"</f>
        <v>0</v>
      </c>
      <c r="K1821" t="s">
        <v>2435</v>
      </c>
      <c r="M1821" t="s">
        <v>5170</v>
      </c>
      <c r="N1821">
        <v>2017</v>
      </c>
      <c r="O1821" t="s">
        <v>5171</v>
      </c>
      <c r="P1821" t="s">
        <v>178</v>
      </c>
      <c r="Q1821" t="s">
        <v>172</v>
      </c>
      <c r="S1821">
        <v>28771609</v>
      </c>
      <c r="T1821" t="s">
        <v>196</v>
      </c>
      <c r="W1821" t="s">
        <v>11864</v>
      </c>
      <c r="X1821">
        <v>2063002809</v>
      </c>
      <c r="Y1821" t="s">
        <v>182</v>
      </c>
      <c r="Z1821" t="s">
        <v>183</v>
      </c>
      <c r="AA1821">
        <v>2018</v>
      </c>
      <c r="AB1821">
        <v>2018</v>
      </c>
      <c r="AC1821" t="s">
        <v>752</v>
      </c>
      <c r="AD1821" t="s">
        <v>185</v>
      </c>
      <c r="AM1821" t="s">
        <v>1191</v>
      </c>
      <c r="AS1821">
        <v>3.58</v>
      </c>
      <c r="AT1821" t="s">
        <v>188</v>
      </c>
      <c r="AU1821" t="s">
        <v>189</v>
      </c>
      <c r="AV1821" t="s">
        <v>190</v>
      </c>
      <c r="AW1821" t="s">
        <v>264</v>
      </c>
      <c r="BM1821" t="s">
        <v>11865</v>
      </c>
      <c r="BN1821" t="s">
        <v>193</v>
      </c>
      <c r="BP1821" t="s">
        <v>194</v>
      </c>
      <c r="BQ1821" t="s">
        <v>195</v>
      </c>
      <c r="BS1821">
        <v>14627</v>
      </c>
      <c r="BT1821" t="s">
        <v>196</v>
      </c>
      <c r="BU1821">
        <v>4255839406</v>
      </c>
      <c r="BZ1821" t="s">
        <v>11866</v>
      </c>
      <c r="CC1821" t="s">
        <v>9438</v>
      </c>
      <c r="CD1821" t="s">
        <v>1433</v>
      </c>
      <c r="CF1821">
        <v>98028</v>
      </c>
      <c r="CG1821" t="s">
        <v>196</v>
      </c>
      <c r="CH1821">
        <v>4258065131</v>
      </c>
      <c r="CM1821" t="s">
        <v>11867</v>
      </c>
      <c r="CP1821" t="s">
        <v>194</v>
      </c>
      <c r="CQ1821" t="s">
        <v>195</v>
      </c>
      <c r="CS1821">
        <v>14611</v>
      </c>
      <c r="CT1821" t="s">
        <v>196</v>
      </c>
      <c r="CU1821">
        <v>4255839406</v>
      </c>
      <c r="ED1821" t="s">
        <v>1433</v>
      </c>
      <c r="EG1821" t="s">
        <v>196</v>
      </c>
      <c r="EH1821">
        <v>4258065131</v>
      </c>
      <c r="EM1821" t="s">
        <v>11866</v>
      </c>
      <c r="EP1821" t="s">
        <v>9438</v>
      </c>
      <c r="EQ1821" t="s">
        <v>1433</v>
      </c>
      <c r="ES1821">
        <v>98028</v>
      </c>
      <c r="ET1821" t="s">
        <v>196</v>
      </c>
      <c r="EU1821">
        <v>4258065131</v>
      </c>
    </row>
    <row r="1822" spans="1:151" x14ac:dyDescent="0.2">
      <c r="A1822">
        <v>38393</v>
      </c>
      <c r="B1822" t="s">
        <v>11868</v>
      </c>
      <c r="C1822" t="s">
        <v>11869</v>
      </c>
      <c r="D1822" t="s">
        <v>915</v>
      </c>
      <c r="E1822" t="s">
        <v>11870</v>
      </c>
      <c r="F1822" t="s">
        <v>171</v>
      </c>
      <c r="G1822" t="str">
        <f>"0"</f>
        <v>0</v>
      </c>
      <c r="H1822" s="1">
        <v>37699</v>
      </c>
      <c r="I1822" t="s">
        <v>221</v>
      </c>
      <c r="K1822" t="s">
        <v>929</v>
      </c>
      <c r="L1822" t="s">
        <v>930</v>
      </c>
      <c r="M1822" t="s">
        <v>306</v>
      </c>
      <c r="N1822">
        <v>2023</v>
      </c>
      <c r="O1822" t="s">
        <v>908</v>
      </c>
      <c r="P1822" t="s">
        <v>178</v>
      </c>
      <c r="Q1822" t="s">
        <v>172</v>
      </c>
      <c r="S1822">
        <v>31977340</v>
      </c>
      <c r="T1822" t="s">
        <v>226</v>
      </c>
      <c r="Y1822" t="str">
        <f>"01AS"</f>
        <v>01AS</v>
      </c>
      <c r="Z1822" t="s">
        <v>227</v>
      </c>
      <c r="AA1822" t="s">
        <v>320</v>
      </c>
      <c r="AB1822" t="s">
        <v>321</v>
      </c>
      <c r="AC1822" t="s">
        <v>1334</v>
      </c>
      <c r="AD1822" t="s">
        <v>185</v>
      </c>
      <c r="AM1822" t="s">
        <v>5251</v>
      </c>
      <c r="AN1822" t="s">
        <v>730</v>
      </c>
      <c r="AS1822">
        <v>4</v>
      </c>
      <c r="AU1822" t="s">
        <v>235</v>
      </c>
      <c r="AV1822" t="s">
        <v>236</v>
      </c>
      <c r="AW1822" t="s">
        <v>952</v>
      </c>
      <c r="BM1822" t="s">
        <v>11871</v>
      </c>
      <c r="BN1822" t="s">
        <v>239</v>
      </c>
      <c r="BO1822" t="s">
        <v>11872</v>
      </c>
      <c r="BP1822" t="s">
        <v>241</v>
      </c>
      <c r="BQ1822" t="s">
        <v>195</v>
      </c>
      <c r="BS1822">
        <v>14627</v>
      </c>
      <c r="BZ1822" t="s">
        <v>5375</v>
      </c>
      <c r="CB1822" t="s">
        <v>267</v>
      </c>
      <c r="CD1822" t="s">
        <v>195</v>
      </c>
      <c r="CF1822">
        <v>14627</v>
      </c>
      <c r="CG1822" t="s">
        <v>244</v>
      </c>
      <c r="CM1822" t="s">
        <v>11873</v>
      </c>
      <c r="CO1822" t="s">
        <v>11872</v>
      </c>
      <c r="CP1822" t="s">
        <v>10307</v>
      </c>
      <c r="CQ1822" t="s">
        <v>247</v>
      </c>
      <c r="CS1822" t="str">
        <f>"08550-1844"</f>
        <v>08550-1844</v>
      </c>
      <c r="CT1822" t="s">
        <v>244</v>
      </c>
      <c r="CU1822" t="s">
        <v>11874</v>
      </c>
    </row>
    <row r="1823" spans="1:151" x14ac:dyDescent="0.2">
      <c r="A1823">
        <v>33078</v>
      </c>
      <c r="B1823" t="s">
        <v>11875</v>
      </c>
      <c r="C1823" t="s">
        <v>10187</v>
      </c>
      <c r="E1823" t="s">
        <v>11876</v>
      </c>
      <c r="F1823" t="s">
        <v>171</v>
      </c>
      <c r="G1823" t="s">
        <v>172</v>
      </c>
      <c r="H1823" s="1">
        <v>35670</v>
      </c>
      <c r="I1823" t="s">
        <v>173</v>
      </c>
      <c r="K1823" t="s">
        <v>2766</v>
      </c>
      <c r="L1823" t="s">
        <v>11877</v>
      </c>
      <c r="M1823" t="s">
        <v>306</v>
      </c>
      <c r="N1823">
        <v>2020</v>
      </c>
      <c r="O1823" t="s">
        <v>1379</v>
      </c>
      <c r="P1823" t="s">
        <v>363</v>
      </c>
      <c r="Q1823" t="s">
        <v>172</v>
      </c>
      <c r="S1823">
        <v>30134409</v>
      </c>
      <c r="T1823" t="s">
        <v>179</v>
      </c>
      <c r="U1823" t="s">
        <v>180</v>
      </c>
      <c r="V1823" s="2">
        <v>44332</v>
      </c>
      <c r="W1823" t="s">
        <v>11878</v>
      </c>
      <c r="X1823">
        <v>7574699984</v>
      </c>
      <c r="Y1823" t="s">
        <v>4206</v>
      </c>
      <c r="Z1823" t="s">
        <v>4207</v>
      </c>
      <c r="AA1823" t="s">
        <v>615</v>
      </c>
      <c r="AB1823" t="s">
        <v>4208</v>
      </c>
      <c r="AC1823" t="s">
        <v>4206</v>
      </c>
      <c r="AD1823" t="s">
        <v>185</v>
      </c>
      <c r="AS1823">
        <v>2</v>
      </c>
      <c r="AT1823" t="s">
        <v>188</v>
      </c>
      <c r="AU1823" t="s">
        <v>647</v>
      </c>
      <c r="AV1823" t="s">
        <v>190</v>
      </c>
      <c r="AW1823" t="s">
        <v>191</v>
      </c>
      <c r="BM1823" t="s">
        <v>11879</v>
      </c>
      <c r="BN1823" t="s">
        <v>193</v>
      </c>
      <c r="BP1823" t="s">
        <v>194</v>
      </c>
      <c r="BQ1823" t="s">
        <v>195</v>
      </c>
      <c r="BS1823">
        <v>14627</v>
      </c>
      <c r="BT1823" t="s">
        <v>196</v>
      </c>
      <c r="BU1823">
        <v>7574699984</v>
      </c>
      <c r="CM1823" t="s">
        <v>11880</v>
      </c>
      <c r="CP1823" t="s">
        <v>194</v>
      </c>
      <c r="CQ1823" t="s">
        <v>195</v>
      </c>
      <c r="CS1823">
        <v>14620</v>
      </c>
      <c r="CT1823" t="s">
        <v>196</v>
      </c>
      <c r="CU1823">
        <v>7574699984</v>
      </c>
    </row>
    <row r="1824" spans="1:151" x14ac:dyDescent="0.2">
      <c r="A1824">
        <v>34359</v>
      </c>
      <c r="B1824" t="s">
        <v>11881</v>
      </c>
      <c r="C1824" t="s">
        <v>11882</v>
      </c>
      <c r="E1824" t="s">
        <v>11883</v>
      </c>
      <c r="F1824" t="s">
        <v>171</v>
      </c>
      <c r="I1824" t="s">
        <v>173</v>
      </c>
      <c r="K1824" t="s">
        <v>1377</v>
      </c>
      <c r="L1824" t="s">
        <v>1378</v>
      </c>
      <c r="M1824" t="s">
        <v>306</v>
      </c>
      <c r="N1824">
        <v>2020</v>
      </c>
      <c r="O1824" t="s">
        <v>1379</v>
      </c>
      <c r="P1824" t="s">
        <v>3256</v>
      </c>
      <c r="Q1824" t="s">
        <v>185</v>
      </c>
      <c r="BM1824" t="s">
        <v>11884</v>
      </c>
      <c r="BP1824" t="s">
        <v>11885</v>
      </c>
      <c r="BR1824" t="s">
        <v>11462</v>
      </c>
      <c r="BS1824">
        <v>266001</v>
      </c>
      <c r="BT1824" t="s">
        <v>1382</v>
      </c>
      <c r="BU1824">
        <v>13854255982</v>
      </c>
      <c r="BW1824">
        <v>13854255982</v>
      </c>
    </row>
    <row r="1825" spans="1:151" x14ac:dyDescent="0.2">
      <c r="A1825">
        <v>24868</v>
      </c>
      <c r="B1825" t="s">
        <v>11886</v>
      </c>
      <c r="C1825" t="s">
        <v>11887</v>
      </c>
      <c r="E1825" t="s">
        <v>11888</v>
      </c>
      <c r="F1825" t="s">
        <v>171</v>
      </c>
      <c r="K1825" t="s">
        <v>1372</v>
      </c>
      <c r="L1825" t="s">
        <v>1373</v>
      </c>
      <c r="M1825" t="s">
        <v>176</v>
      </c>
      <c r="N1825">
        <v>2017</v>
      </c>
      <c r="O1825" t="s">
        <v>177</v>
      </c>
      <c r="P1825" t="s">
        <v>178</v>
      </c>
      <c r="Q1825" t="s">
        <v>172</v>
      </c>
      <c r="R1825" t="s">
        <v>510</v>
      </c>
      <c r="S1825">
        <v>26939865</v>
      </c>
      <c r="BM1825" t="s">
        <v>11889</v>
      </c>
    </row>
    <row r="1826" spans="1:151" x14ac:dyDescent="0.2">
      <c r="A1826">
        <v>25390</v>
      </c>
      <c r="B1826" t="s">
        <v>11886</v>
      </c>
      <c r="C1826" t="s">
        <v>11887</v>
      </c>
      <c r="E1826" t="s">
        <v>11888</v>
      </c>
      <c r="F1826" t="s">
        <v>171</v>
      </c>
      <c r="K1826" t="s">
        <v>769</v>
      </c>
      <c r="L1826" t="s">
        <v>770</v>
      </c>
      <c r="M1826" t="s">
        <v>176</v>
      </c>
      <c r="N1826">
        <v>2017</v>
      </c>
      <c r="O1826" t="s">
        <v>177</v>
      </c>
      <c r="P1826" t="s">
        <v>178</v>
      </c>
      <c r="Q1826" t="s">
        <v>172</v>
      </c>
      <c r="R1826" t="s">
        <v>510</v>
      </c>
      <c r="S1826">
        <v>26939865</v>
      </c>
      <c r="BM1826" t="s">
        <v>11889</v>
      </c>
    </row>
    <row r="1827" spans="1:151" x14ac:dyDescent="0.2">
      <c r="A1827">
        <v>46737</v>
      </c>
      <c r="B1827" t="s">
        <v>11890</v>
      </c>
      <c r="C1827" t="s">
        <v>11891</v>
      </c>
      <c r="D1827" t="s">
        <v>169</v>
      </c>
      <c r="E1827" t="s">
        <v>11892</v>
      </c>
      <c r="F1827" t="s">
        <v>171</v>
      </c>
      <c r="G1827" t="str">
        <f>"0"</f>
        <v>0</v>
      </c>
      <c r="H1827" s="1">
        <v>38559</v>
      </c>
      <c r="I1827" t="s">
        <v>221</v>
      </c>
      <c r="K1827" t="s">
        <v>5139</v>
      </c>
      <c r="M1827" t="s">
        <v>176</v>
      </c>
      <c r="N1827">
        <v>2026</v>
      </c>
      <c r="O1827" t="s">
        <v>508</v>
      </c>
      <c r="P1827" t="s">
        <v>509</v>
      </c>
      <c r="Q1827" t="s">
        <v>172</v>
      </c>
      <c r="R1827" t="s">
        <v>510</v>
      </c>
      <c r="S1827">
        <v>32539509</v>
      </c>
      <c r="BM1827" t="s">
        <v>11893</v>
      </c>
    </row>
    <row r="1828" spans="1:151" x14ac:dyDescent="0.2">
      <c r="A1828">
        <v>41297</v>
      </c>
      <c r="B1828" t="s">
        <v>11890</v>
      </c>
      <c r="C1828" t="s">
        <v>11891</v>
      </c>
      <c r="D1828" t="s">
        <v>169</v>
      </c>
      <c r="E1828" t="s">
        <v>11892</v>
      </c>
      <c r="F1828" t="s">
        <v>171</v>
      </c>
      <c r="G1828" t="str">
        <f>"0"</f>
        <v>0</v>
      </c>
      <c r="H1828" s="1">
        <v>38559</v>
      </c>
      <c r="I1828" t="s">
        <v>221</v>
      </c>
      <c r="K1828" t="s">
        <v>2001</v>
      </c>
      <c r="L1828" t="s">
        <v>1257</v>
      </c>
      <c r="M1828" t="s">
        <v>224</v>
      </c>
      <c r="N1828">
        <v>2024</v>
      </c>
      <c r="O1828" t="s">
        <v>225</v>
      </c>
      <c r="P1828" t="s">
        <v>178</v>
      </c>
      <c r="Q1828" t="s">
        <v>172</v>
      </c>
      <c r="R1828" t="s">
        <v>510</v>
      </c>
      <c r="S1828">
        <v>32539509</v>
      </c>
      <c r="BM1828" t="s">
        <v>11893</v>
      </c>
    </row>
    <row r="1829" spans="1:151" x14ac:dyDescent="0.2">
      <c r="A1829">
        <v>45698</v>
      </c>
      <c r="B1829" t="s">
        <v>11894</v>
      </c>
      <c r="C1829" t="s">
        <v>11895</v>
      </c>
      <c r="D1829" t="s">
        <v>169</v>
      </c>
      <c r="E1829" t="s">
        <v>11896</v>
      </c>
      <c r="F1829" t="s">
        <v>171</v>
      </c>
      <c r="G1829" t="str">
        <f>"0"</f>
        <v>0</v>
      </c>
      <c r="H1829" s="1">
        <v>38708</v>
      </c>
      <c r="I1829" t="s">
        <v>173</v>
      </c>
      <c r="K1829" t="s">
        <v>409</v>
      </c>
      <c r="L1829" t="s">
        <v>1643</v>
      </c>
      <c r="M1829" t="s">
        <v>224</v>
      </c>
      <c r="N1829">
        <v>2025</v>
      </c>
      <c r="O1829" t="s">
        <v>528</v>
      </c>
      <c r="P1829" t="s">
        <v>178</v>
      </c>
      <c r="Q1829" t="s">
        <v>172</v>
      </c>
      <c r="S1829">
        <v>32881370</v>
      </c>
      <c r="T1829" t="s">
        <v>226</v>
      </c>
      <c r="Y1829" t="str">
        <f>"01AS"</f>
        <v>01AS</v>
      </c>
      <c r="Z1829" t="s">
        <v>499</v>
      </c>
      <c r="AA1829" t="s">
        <v>833</v>
      </c>
      <c r="AB1829" t="s">
        <v>834</v>
      </c>
      <c r="AC1829" t="s">
        <v>5612</v>
      </c>
      <c r="AD1829" t="s">
        <v>172</v>
      </c>
      <c r="AS1829">
        <v>3.55</v>
      </c>
      <c r="AU1829" t="s">
        <v>472</v>
      </c>
      <c r="AV1829" t="s">
        <v>473</v>
      </c>
      <c r="AW1829" t="s">
        <v>715</v>
      </c>
      <c r="BM1829" t="s">
        <v>11897</v>
      </c>
      <c r="BN1829" t="s">
        <v>239</v>
      </c>
      <c r="BO1829" t="s">
        <v>11898</v>
      </c>
      <c r="BP1829" t="s">
        <v>241</v>
      </c>
      <c r="BQ1829" t="s">
        <v>195</v>
      </c>
      <c r="BS1829">
        <v>14627</v>
      </c>
      <c r="CD1829" t="s">
        <v>195</v>
      </c>
      <c r="CM1829" t="s">
        <v>11899</v>
      </c>
      <c r="CO1829" t="s">
        <v>11898</v>
      </c>
      <c r="CP1829" t="s">
        <v>11900</v>
      </c>
      <c r="CQ1829" t="s">
        <v>3244</v>
      </c>
      <c r="CS1829" t="s">
        <v>11901</v>
      </c>
      <c r="CT1829" t="s">
        <v>244</v>
      </c>
      <c r="CU1829" t="s">
        <v>11902</v>
      </c>
    </row>
    <row r="1830" spans="1:151" x14ac:dyDescent="0.2">
      <c r="A1830">
        <v>10186</v>
      </c>
      <c r="B1830" t="s">
        <v>2661</v>
      </c>
      <c r="C1830" t="s">
        <v>11903</v>
      </c>
      <c r="D1830" t="s">
        <v>4611</v>
      </c>
      <c r="E1830" t="s">
        <v>11904</v>
      </c>
      <c r="F1830" t="s">
        <v>171</v>
      </c>
      <c r="G1830" t="s">
        <v>172</v>
      </c>
      <c r="H1830" s="1">
        <v>34360</v>
      </c>
      <c r="I1830" t="s">
        <v>173</v>
      </c>
      <c r="K1830" t="s">
        <v>1046</v>
      </c>
      <c r="L1830" t="s">
        <v>1047</v>
      </c>
      <c r="M1830" t="s">
        <v>176</v>
      </c>
      <c r="N1830">
        <v>2015</v>
      </c>
      <c r="O1830" t="s">
        <v>1014</v>
      </c>
      <c r="P1830" t="s">
        <v>178</v>
      </c>
      <c r="Q1830" t="s">
        <v>172</v>
      </c>
      <c r="S1830">
        <v>27757437</v>
      </c>
      <c r="T1830" t="s">
        <v>196</v>
      </c>
      <c r="W1830" t="s">
        <v>11905</v>
      </c>
      <c r="X1830">
        <v>9175758213</v>
      </c>
      <c r="Y1830" t="s">
        <v>186</v>
      </c>
      <c r="Z1830" t="s">
        <v>282</v>
      </c>
      <c r="AA1830">
        <v>2016</v>
      </c>
      <c r="AB1830">
        <v>2016</v>
      </c>
      <c r="AC1830" t="s">
        <v>187</v>
      </c>
      <c r="AD1830" t="s">
        <v>185</v>
      </c>
      <c r="AS1830">
        <v>3.17</v>
      </c>
      <c r="AT1830" t="s">
        <v>188</v>
      </c>
      <c r="AU1830" t="s">
        <v>189</v>
      </c>
      <c r="AV1830" t="s">
        <v>190</v>
      </c>
      <c r="AW1830" t="s">
        <v>264</v>
      </c>
      <c r="BM1830" t="s">
        <v>11906</v>
      </c>
      <c r="BN1830" t="s">
        <v>487</v>
      </c>
      <c r="BP1830" t="s">
        <v>194</v>
      </c>
      <c r="BQ1830" t="s">
        <v>195</v>
      </c>
      <c r="BS1830">
        <v>14627</v>
      </c>
      <c r="BT1830" t="s">
        <v>196</v>
      </c>
      <c r="BU1830">
        <v>9179235021</v>
      </c>
      <c r="BZ1830" t="s">
        <v>11907</v>
      </c>
      <c r="CC1830" t="s">
        <v>11908</v>
      </c>
      <c r="CD1830" t="s">
        <v>195</v>
      </c>
      <c r="CF1830">
        <v>11743</v>
      </c>
      <c r="CG1830" t="s">
        <v>196</v>
      </c>
      <c r="CH1830">
        <v>6313851152</v>
      </c>
      <c r="CM1830" t="s">
        <v>11909</v>
      </c>
      <c r="CN1830" t="s">
        <v>487</v>
      </c>
      <c r="CP1830" t="s">
        <v>194</v>
      </c>
      <c r="CQ1830" t="s">
        <v>195</v>
      </c>
      <c r="CS1830">
        <v>14627</v>
      </c>
      <c r="CT1830" t="s">
        <v>196</v>
      </c>
      <c r="CU1830">
        <v>9179235021</v>
      </c>
      <c r="EM1830" t="s">
        <v>11907</v>
      </c>
      <c r="EP1830" t="s">
        <v>11908</v>
      </c>
      <c r="EQ1830" t="s">
        <v>195</v>
      </c>
      <c r="ES1830">
        <v>11743</v>
      </c>
      <c r="ET1830" t="s">
        <v>196</v>
      </c>
      <c r="EU1830">
        <v>6313851152</v>
      </c>
    </row>
    <row r="1831" spans="1:151" x14ac:dyDescent="0.2">
      <c r="A1831">
        <v>39322</v>
      </c>
      <c r="B1831" t="s">
        <v>2220</v>
      </c>
      <c r="C1831" t="s">
        <v>11910</v>
      </c>
      <c r="E1831" t="s">
        <v>11911</v>
      </c>
      <c r="F1831" t="s">
        <v>171</v>
      </c>
      <c r="I1831" t="s">
        <v>4073</v>
      </c>
      <c r="K1831" t="s">
        <v>2923</v>
      </c>
      <c r="L1831" t="s">
        <v>920</v>
      </c>
      <c r="M1831" t="s">
        <v>224</v>
      </c>
      <c r="N1831">
        <v>2023</v>
      </c>
      <c r="O1831" t="s">
        <v>597</v>
      </c>
      <c r="P1831" t="s">
        <v>178</v>
      </c>
      <c r="Q1831" t="s">
        <v>185</v>
      </c>
      <c r="BM1831" t="s">
        <v>11912</v>
      </c>
      <c r="BP1831" t="s">
        <v>6624</v>
      </c>
      <c r="BQ1831" t="s">
        <v>650</v>
      </c>
      <c r="BS1831">
        <v>19312</v>
      </c>
      <c r="BT1831" t="s">
        <v>226</v>
      </c>
      <c r="BU1831">
        <v>6106399650</v>
      </c>
    </row>
    <row r="1832" spans="1:151" x14ac:dyDescent="0.2">
      <c r="A1832">
        <v>14636</v>
      </c>
      <c r="B1832" t="s">
        <v>11913</v>
      </c>
      <c r="C1832" t="s">
        <v>11914</v>
      </c>
      <c r="D1832" t="s">
        <v>11915</v>
      </c>
      <c r="E1832" t="s">
        <v>11916</v>
      </c>
      <c r="F1832" t="s">
        <v>171</v>
      </c>
      <c r="G1832" t="s">
        <v>172</v>
      </c>
      <c r="H1832" s="1">
        <v>34711</v>
      </c>
      <c r="I1832" t="s">
        <v>221</v>
      </c>
      <c r="K1832" t="s">
        <v>439</v>
      </c>
      <c r="L1832" t="s">
        <v>175</v>
      </c>
      <c r="M1832" t="s">
        <v>224</v>
      </c>
      <c r="N1832">
        <v>2016</v>
      </c>
      <c r="O1832" t="s">
        <v>410</v>
      </c>
      <c r="P1832" t="s">
        <v>363</v>
      </c>
      <c r="Q1832" t="s">
        <v>172</v>
      </c>
      <c r="S1832">
        <v>28303978</v>
      </c>
      <c r="T1832" t="s">
        <v>196</v>
      </c>
      <c r="W1832" t="s">
        <v>11917</v>
      </c>
      <c r="X1832">
        <v>3019204854</v>
      </c>
      <c r="Y1832" t="s">
        <v>186</v>
      </c>
      <c r="Z1832" t="s">
        <v>282</v>
      </c>
      <c r="AA1832">
        <v>2017</v>
      </c>
      <c r="AB1832">
        <v>2017</v>
      </c>
      <c r="AC1832" t="s">
        <v>3808</v>
      </c>
      <c r="AD1832" t="s">
        <v>185</v>
      </c>
      <c r="AE1832" t="s">
        <v>960</v>
      </c>
      <c r="AM1832" t="s">
        <v>2598</v>
      </c>
      <c r="AS1832">
        <v>2.8</v>
      </c>
      <c r="AT1832" t="s">
        <v>188</v>
      </c>
      <c r="AU1832" t="s">
        <v>189</v>
      </c>
      <c r="AV1832" t="s">
        <v>190</v>
      </c>
      <c r="AW1832" t="s">
        <v>952</v>
      </c>
      <c r="BM1832" t="s">
        <v>11918</v>
      </c>
      <c r="BN1832" t="s">
        <v>487</v>
      </c>
      <c r="BP1832" t="s">
        <v>194</v>
      </c>
      <c r="BQ1832" t="s">
        <v>195</v>
      </c>
      <c r="BS1832">
        <v>14627</v>
      </c>
      <c r="BT1832" t="s">
        <v>196</v>
      </c>
      <c r="BU1832">
        <v>3016055985</v>
      </c>
      <c r="BZ1832" t="s">
        <v>11919</v>
      </c>
      <c r="CC1832" t="s">
        <v>11920</v>
      </c>
      <c r="CD1832" t="s">
        <v>849</v>
      </c>
      <c r="CF1832">
        <v>20866</v>
      </c>
      <c r="CG1832" t="s">
        <v>196</v>
      </c>
      <c r="CH1832">
        <v>3016055985</v>
      </c>
      <c r="CM1832" t="s">
        <v>11921</v>
      </c>
      <c r="CN1832" t="s">
        <v>11922</v>
      </c>
      <c r="CP1832" t="s">
        <v>194</v>
      </c>
      <c r="CQ1832" t="s">
        <v>195</v>
      </c>
      <c r="CS1832">
        <v>14627</v>
      </c>
      <c r="CT1832" t="s">
        <v>196</v>
      </c>
      <c r="CU1832">
        <v>3016055985</v>
      </c>
      <c r="EM1832" t="s">
        <v>11919</v>
      </c>
      <c r="EP1832" t="s">
        <v>11920</v>
      </c>
      <c r="EQ1832" t="s">
        <v>849</v>
      </c>
      <c r="ES1832">
        <v>20866</v>
      </c>
      <c r="ET1832" t="s">
        <v>196</v>
      </c>
      <c r="EU1832">
        <v>3016055985</v>
      </c>
    </row>
    <row r="1833" spans="1:151" x14ac:dyDescent="0.2">
      <c r="A1833">
        <v>12511</v>
      </c>
      <c r="B1833" t="s">
        <v>11913</v>
      </c>
      <c r="C1833" t="s">
        <v>11914</v>
      </c>
      <c r="D1833" t="s">
        <v>11915</v>
      </c>
      <c r="E1833" t="s">
        <v>11916</v>
      </c>
      <c r="F1833" t="s">
        <v>171</v>
      </c>
      <c r="G1833" t="s">
        <v>172</v>
      </c>
      <c r="H1833" s="1">
        <v>34711</v>
      </c>
      <c r="I1833" t="s">
        <v>221</v>
      </c>
      <c r="K1833" t="s">
        <v>439</v>
      </c>
      <c r="L1833" t="s">
        <v>175</v>
      </c>
      <c r="M1833" t="s">
        <v>224</v>
      </c>
      <c r="N1833">
        <v>2015</v>
      </c>
      <c r="O1833" t="s">
        <v>692</v>
      </c>
      <c r="P1833" t="s">
        <v>363</v>
      </c>
      <c r="Q1833" t="s">
        <v>172</v>
      </c>
      <c r="S1833">
        <v>28303978</v>
      </c>
      <c r="T1833" t="s">
        <v>196</v>
      </c>
      <c r="W1833" t="s">
        <v>11917</v>
      </c>
      <c r="X1833">
        <v>3019204854</v>
      </c>
      <c r="Y1833" t="s">
        <v>186</v>
      </c>
      <c r="Z1833" t="s">
        <v>282</v>
      </c>
      <c r="AA1833">
        <v>2017</v>
      </c>
      <c r="AB1833">
        <v>2017</v>
      </c>
      <c r="AC1833" t="s">
        <v>3808</v>
      </c>
      <c r="AD1833" t="s">
        <v>185</v>
      </c>
      <c r="AE1833" t="s">
        <v>960</v>
      </c>
      <c r="AM1833" t="s">
        <v>2598</v>
      </c>
      <c r="AS1833">
        <v>2.8</v>
      </c>
      <c r="AT1833" t="s">
        <v>188</v>
      </c>
      <c r="AU1833" t="s">
        <v>189</v>
      </c>
      <c r="AV1833" t="s">
        <v>190</v>
      </c>
      <c r="AW1833" t="s">
        <v>952</v>
      </c>
      <c r="BM1833" t="s">
        <v>11918</v>
      </c>
      <c r="BN1833" t="s">
        <v>487</v>
      </c>
      <c r="BP1833" t="s">
        <v>194</v>
      </c>
      <c r="BQ1833" t="s">
        <v>195</v>
      </c>
      <c r="BS1833">
        <v>14627</v>
      </c>
      <c r="BT1833" t="s">
        <v>196</v>
      </c>
      <c r="BU1833">
        <v>3016055985</v>
      </c>
      <c r="BZ1833" t="s">
        <v>11919</v>
      </c>
      <c r="CC1833" t="s">
        <v>11920</v>
      </c>
      <c r="CD1833" t="s">
        <v>849</v>
      </c>
      <c r="CF1833">
        <v>20866</v>
      </c>
      <c r="CG1833" t="s">
        <v>196</v>
      </c>
      <c r="CH1833">
        <v>3016055985</v>
      </c>
      <c r="CM1833" t="s">
        <v>11921</v>
      </c>
      <c r="CN1833" t="s">
        <v>11922</v>
      </c>
      <c r="CP1833" t="s">
        <v>194</v>
      </c>
      <c r="CQ1833" t="s">
        <v>195</v>
      </c>
      <c r="CS1833">
        <v>14627</v>
      </c>
      <c r="CT1833" t="s">
        <v>196</v>
      </c>
      <c r="CU1833">
        <v>3016055985</v>
      </c>
      <c r="EM1833" t="s">
        <v>11919</v>
      </c>
      <c r="EP1833" t="s">
        <v>11920</v>
      </c>
      <c r="EQ1833" t="s">
        <v>849</v>
      </c>
      <c r="ES1833">
        <v>20866</v>
      </c>
      <c r="ET1833" t="s">
        <v>196</v>
      </c>
      <c r="EU1833">
        <v>3016055985</v>
      </c>
    </row>
    <row r="1834" spans="1:151" x14ac:dyDescent="0.2">
      <c r="A1834">
        <v>21058</v>
      </c>
      <c r="B1834" t="s">
        <v>545</v>
      </c>
      <c r="C1834" t="s">
        <v>11914</v>
      </c>
      <c r="D1834" t="s">
        <v>2638</v>
      </c>
      <c r="E1834" t="s">
        <v>11923</v>
      </c>
      <c r="F1834" t="s">
        <v>11924</v>
      </c>
      <c r="G1834" t="s">
        <v>172</v>
      </c>
      <c r="H1834" s="1">
        <v>35066</v>
      </c>
      <c r="I1834" t="s">
        <v>173</v>
      </c>
      <c r="K1834" t="s">
        <v>1078</v>
      </c>
      <c r="L1834" t="s">
        <v>318</v>
      </c>
      <c r="M1834" t="s">
        <v>224</v>
      </c>
      <c r="N1834">
        <v>2017</v>
      </c>
      <c r="O1834" t="s">
        <v>441</v>
      </c>
      <c r="P1834" t="s">
        <v>178</v>
      </c>
      <c r="Q1834" t="s">
        <v>172</v>
      </c>
      <c r="S1834">
        <v>28781189</v>
      </c>
      <c r="T1834" t="s">
        <v>196</v>
      </c>
      <c r="W1834" t="s">
        <v>11925</v>
      </c>
      <c r="X1834">
        <v>2067864167</v>
      </c>
      <c r="Y1834" t="s">
        <v>186</v>
      </c>
      <c r="Z1834" t="s">
        <v>183</v>
      </c>
      <c r="AA1834">
        <v>2018</v>
      </c>
      <c r="AB1834">
        <v>2018</v>
      </c>
      <c r="AC1834" t="s">
        <v>187</v>
      </c>
      <c r="AD1834" t="s">
        <v>185</v>
      </c>
      <c r="AM1834" t="s">
        <v>579</v>
      </c>
      <c r="AS1834">
        <v>2.76</v>
      </c>
      <c r="AT1834" t="s">
        <v>188</v>
      </c>
      <c r="AU1834" t="s">
        <v>189</v>
      </c>
      <c r="AV1834" t="s">
        <v>190</v>
      </c>
      <c r="AW1834" t="s">
        <v>264</v>
      </c>
      <c r="BM1834" t="s">
        <v>11926</v>
      </c>
      <c r="BN1834" t="s">
        <v>193</v>
      </c>
      <c r="BP1834" t="s">
        <v>194</v>
      </c>
      <c r="BQ1834" t="s">
        <v>195</v>
      </c>
      <c r="BS1834">
        <v>14627</v>
      </c>
      <c r="BT1834" t="s">
        <v>196</v>
      </c>
      <c r="BU1834">
        <v>2069407979</v>
      </c>
      <c r="BZ1834" t="s">
        <v>11927</v>
      </c>
      <c r="CC1834" t="s">
        <v>11928</v>
      </c>
      <c r="CD1834" t="s">
        <v>1433</v>
      </c>
      <c r="CF1834">
        <v>981663644</v>
      </c>
      <c r="CG1834" t="s">
        <v>196</v>
      </c>
      <c r="CH1834">
        <v>2064318388</v>
      </c>
      <c r="CM1834" t="s">
        <v>11929</v>
      </c>
      <c r="CP1834" t="s">
        <v>194</v>
      </c>
      <c r="CQ1834" t="s">
        <v>195</v>
      </c>
      <c r="CS1834">
        <v>14627</v>
      </c>
      <c r="CT1834" t="s">
        <v>196</v>
      </c>
      <c r="CU1834">
        <v>2069407979</v>
      </c>
      <c r="ED1834" t="s">
        <v>1433</v>
      </c>
      <c r="EG1834" t="s">
        <v>196</v>
      </c>
      <c r="EH1834">
        <v>2064318388</v>
      </c>
      <c r="EM1834" t="s">
        <v>11927</v>
      </c>
      <c r="EP1834" t="s">
        <v>11928</v>
      </c>
      <c r="EQ1834" t="s">
        <v>1433</v>
      </c>
      <c r="ES1834">
        <v>981663644</v>
      </c>
      <c r="ET1834" t="s">
        <v>196</v>
      </c>
      <c r="EU1834">
        <v>2064318388</v>
      </c>
    </row>
    <row r="1835" spans="1:151" x14ac:dyDescent="0.2">
      <c r="A1835">
        <v>11401</v>
      </c>
      <c r="B1835" t="s">
        <v>1095</v>
      </c>
      <c r="C1835" t="s">
        <v>11930</v>
      </c>
      <c r="D1835" t="s">
        <v>11931</v>
      </c>
      <c r="E1835" t="s">
        <v>11932</v>
      </c>
      <c r="F1835" t="s">
        <v>171</v>
      </c>
      <c r="G1835" t="s">
        <v>172</v>
      </c>
      <c r="H1835" s="1">
        <v>34257</v>
      </c>
      <c r="I1835" t="s">
        <v>173</v>
      </c>
      <c r="K1835" t="s">
        <v>1046</v>
      </c>
      <c r="L1835" t="s">
        <v>1047</v>
      </c>
      <c r="M1835" t="s">
        <v>176</v>
      </c>
      <c r="N1835">
        <v>2015</v>
      </c>
      <c r="O1835" t="s">
        <v>1014</v>
      </c>
      <c r="P1835" t="s">
        <v>178</v>
      </c>
      <c r="Q1835" t="s">
        <v>172</v>
      </c>
      <c r="S1835">
        <v>27845837</v>
      </c>
      <c r="T1835" t="s">
        <v>196</v>
      </c>
      <c r="W1835" t="s">
        <v>11933</v>
      </c>
      <c r="X1835">
        <v>9735803903</v>
      </c>
      <c r="Y1835" t="s">
        <v>186</v>
      </c>
      <c r="Z1835" t="s">
        <v>282</v>
      </c>
      <c r="AA1835">
        <v>2016</v>
      </c>
      <c r="AB1835">
        <v>2016</v>
      </c>
      <c r="AC1835" t="s">
        <v>696</v>
      </c>
      <c r="AD1835" t="s">
        <v>185</v>
      </c>
      <c r="AM1835" t="s">
        <v>413</v>
      </c>
      <c r="AN1835" t="s">
        <v>187</v>
      </c>
      <c r="AS1835">
        <v>3.22</v>
      </c>
      <c r="AT1835" t="s">
        <v>188</v>
      </c>
      <c r="AU1835" t="s">
        <v>189</v>
      </c>
      <c r="AV1835" t="s">
        <v>190</v>
      </c>
      <c r="AW1835" t="s">
        <v>264</v>
      </c>
      <c r="BM1835" t="s">
        <v>11934</v>
      </c>
      <c r="BN1835" t="s">
        <v>487</v>
      </c>
      <c r="BP1835" t="s">
        <v>194</v>
      </c>
      <c r="BQ1835" t="s">
        <v>195</v>
      </c>
      <c r="BS1835">
        <v>14627</v>
      </c>
      <c r="BT1835" t="s">
        <v>196</v>
      </c>
      <c r="BU1835">
        <v>9735702915</v>
      </c>
      <c r="BZ1835" t="s">
        <v>11935</v>
      </c>
      <c r="CC1835" t="s">
        <v>11936</v>
      </c>
      <c r="CD1835" t="s">
        <v>1150</v>
      </c>
      <c r="CF1835" t="str">
        <f>"07021"</f>
        <v>07021</v>
      </c>
      <c r="CG1835" t="s">
        <v>196</v>
      </c>
      <c r="CH1835">
        <v>9732260076</v>
      </c>
      <c r="CM1835" t="s">
        <v>11937</v>
      </c>
      <c r="CP1835" t="s">
        <v>194</v>
      </c>
      <c r="CQ1835" t="s">
        <v>195</v>
      </c>
      <c r="CS1835">
        <v>14627</v>
      </c>
      <c r="CT1835" t="s">
        <v>196</v>
      </c>
      <c r="CU1835">
        <v>7737568719</v>
      </c>
      <c r="EM1835" t="s">
        <v>11935</v>
      </c>
      <c r="EP1835" t="s">
        <v>11936</v>
      </c>
      <c r="EQ1835" t="s">
        <v>1150</v>
      </c>
      <c r="ES1835" t="str">
        <f>"07021"</f>
        <v>07021</v>
      </c>
      <c r="ET1835" t="s">
        <v>196</v>
      </c>
      <c r="EU1835">
        <v>9732260076</v>
      </c>
    </row>
    <row r="1836" spans="1:151" x14ac:dyDescent="0.2">
      <c r="A1836">
        <v>42656</v>
      </c>
      <c r="B1836" t="s">
        <v>1616</v>
      </c>
      <c r="C1836" t="s">
        <v>11938</v>
      </c>
      <c r="E1836" t="s">
        <v>11939</v>
      </c>
      <c r="F1836" t="s">
        <v>171</v>
      </c>
      <c r="G1836" t="str">
        <f>"0"</f>
        <v>0</v>
      </c>
      <c r="H1836" s="1">
        <v>37382</v>
      </c>
      <c r="I1836" t="s">
        <v>221</v>
      </c>
      <c r="K1836" t="s">
        <v>2246</v>
      </c>
      <c r="L1836" t="s">
        <v>11940</v>
      </c>
      <c r="M1836" t="s">
        <v>224</v>
      </c>
      <c r="N1836">
        <v>2024</v>
      </c>
      <c r="O1836" t="s">
        <v>225</v>
      </c>
      <c r="P1836" t="s">
        <v>178</v>
      </c>
      <c r="Q1836" t="s">
        <v>172</v>
      </c>
      <c r="S1836">
        <v>32361452</v>
      </c>
      <c r="T1836" t="s">
        <v>11941</v>
      </c>
      <c r="U1836" t="s">
        <v>424</v>
      </c>
      <c r="Y1836" t="str">
        <f>"01AS"</f>
        <v>01AS</v>
      </c>
      <c r="Z1836" t="s">
        <v>227</v>
      </c>
      <c r="AA1836" t="s">
        <v>320</v>
      </c>
      <c r="AB1836" t="s">
        <v>321</v>
      </c>
      <c r="AC1836" t="s">
        <v>1237</v>
      </c>
      <c r="AD1836" t="s">
        <v>185</v>
      </c>
      <c r="AF1836" t="s">
        <v>426</v>
      </c>
      <c r="AG1836" t="s">
        <v>427</v>
      </c>
      <c r="AJ1836" t="s">
        <v>5592</v>
      </c>
      <c r="AK1836" t="s">
        <v>185</v>
      </c>
      <c r="AS1836">
        <v>3.36</v>
      </c>
      <c r="AU1836" t="s">
        <v>472</v>
      </c>
      <c r="AV1836" t="s">
        <v>473</v>
      </c>
      <c r="AW1836" t="s">
        <v>430</v>
      </c>
      <c r="BM1836" t="s">
        <v>11942</v>
      </c>
      <c r="BN1836" t="s">
        <v>239</v>
      </c>
      <c r="BO1836" t="s">
        <v>267</v>
      </c>
      <c r="BP1836" t="s">
        <v>241</v>
      </c>
      <c r="BQ1836" t="s">
        <v>195</v>
      </c>
      <c r="BS1836">
        <v>14627</v>
      </c>
      <c r="BZ1836" t="s">
        <v>242</v>
      </c>
      <c r="CA1836" t="s">
        <v>11942</v>
      </c>
      <c r="CB1836" t="s">
        <v>243</v>
      </c>
      <c r="CD1836" t="s">
        <v>195</v>
      </c>
      <c r="CF1836">
        <v>14642</v>
      </c>
      <c r="CG1836" t="s">
        <v>244</v>
      </c>
      <c r="CM1836" t="s">
        <v>11943</v>
      </c>
      <c r="CN1836" t="s">
        <v>11942</v>
      </c>
      <c r="CO1836" t="s">
        <v>267</v>
      </c>
      <c r="CP1836" t="s">
        <v>241</v>
      </c>
      <c r="CQ1836" t="s">
        <v>247</v>
      </c>
      <c r="CS1836">
        <v>14627</v>
      </c>
      <c r="CT1836" t="s">
        <v>244</v>
      </c>
      <c r="CU1836" t="s">
        <v>11944</v>
      </c>
    </row>
    <row r="1837" spans="1:151" x14ac:dyDescent="0.2">
      <c r="A1837">
        <v>13056</v>
      </c>
      <c r="B1837" t="s">
        <v>11945</v>
      </c>
      <c r="C1837" t="s">
        <v>11946</v>
      </c>
      <c r="D1837" t="s">
        <v>11947</v>
      </c>
      <c r="E1837" t="s">
        <v>11948</v>
      </c>
      <c r="F1837" t="s">
        <v>171</v>
      </c>
      <c r="G1837" t="s">
        <v>172</v>
      </c>
      <c r="H1837" s="1">
        <v>34899</v>
      </c>
      <c r="I1837" t="s">
        <v>221</v>
      </c>
      <c r="K1837" t="s">
        <v>1106</v>
      </c>
      <c r="M1837" t="s">
        <v>176</v>
      </c>
      <c r="N1837">
        <v>2016</v>
      </c>
      <c r="O1837" t="s">
        <v>634</v>
      </c>
      <c r="P1837" t="s">
        <v>363</v>
      </c>
      <c r="Q1837" t="s">
        <v>172</v>
      </c>
      <c r="S1837">
        <v>28313434</v>
      </c>
      <c r="T1837" t="s">
        <v>196</v>
      </c>
      <c r="W1837" t="s">
        <v>11949</v>
      </c>
      <c r="X1837">
        <v>3157602796</v>
      </c>
      <c r="Y1837" t="s">
        <v>186</v>
      </c>
      <c r="Z1837" t="s">
        <v>282</v>
      </c>
      <c r="AA1837">
        <v>2017</v>
      </c>
      <c r="AB1837">
        <v>2017</v>
      </c>
      <c r="AC1837" t="s">
        <v>396</v>
      </c>
      <c r="AD1837" t="s">
        <v>185</v>
      </c>
      <c r="AF1837" t="s">
        <v>186</v>
      </c>
      <c r="AG1837" t="s">
        <v>183</v>
      </c>
      <c r="AH1837">
        <v>2017</v>
      </c>
      <c r="AI1837">
        <v>2017</v>
      </c>
      <c r="AJ1837" t="s">
        <v>1109</v>
      </c>
      <c r="AK1837" t="s">
        <v>185</v>
      </c>
      <c r="AS1837">
        <v>2.5299999999999998</v>
      </c>
      <c r="AT1837" t="s">
        <v>188</v>
      </c>
      <c r="AU1837" t="s">
        <v>189</v>
      </c>
      <c r="AV1837" t="s">
        <v>190</v>
      </c>
      <c r="AW1837" t="s">
        <v>294</v>
      </c>
      <c r="BM1837" t="s">
        <v>11950</v>
      </c>
      <c r="BN1837" t="s">
        <v>487</v>
      </c>
      <c r="BP1837" t="s">
        <v>194</v>
      </c>
      <c r="BQ1837" t="s">
        <v>195</v>
      </c>
      <c r="BS1837">
        <v>14627</v>
      </c>
      <c r="BT1837" t="s">
        <v>196</v>
      </c>
      <c r="BU1837">
        <v>3154500973</v>
      </c>
      <c r="BZ1837" t="s">
        <v>11951</v>
      </c>
      <c r="CC1837" t="s">
        <v>11817</v>
      </c>
      <c r="CD1837" t="s">
        <v>195</v>
      </c>
      <c r="CF1837">
        <v>13090</v>
      </c>
      <c r="CG1837" t="s">
        <v>196</v>
      </c>
      <c r="CH1837">
        <v>3157069954</v>
      </c>
      <c r="CM1837" t="s">
        <v>1073</v>
      </c>
      <c r="CP1837" t="s">
        <v>194</v>
      </c>
      <c r="CQ1837" t="s">
        <v>195</v>
      </c>
      <c r="CS1837">
        <v>14627</v>
      </c>
      <c r="CT1837" t="s">
        <v>196</v>
      </c>
      <c r="CU1837">
        <v>3154500978</v>
      </c>
      <c r="EM1837" t="s">
        <v>11951</v>
      </c>
      <c r="EP1837" t="s">
        <v>11817</v>
      </c>
      <c r="EQ1837" t="s">
        <v>195</v>
      </c>
      <c r="ES1837">
        <v>13090</v>
      </c>
      <c r="ET1837" t="s">
        <v>196</v>
      </c>
      <c r="EU1837">
        <v>3157069954</v>
      </c>
    </row>
    <row r="1838" spans="1:151" x14ac:dyDescent="0.2">
      <c r="A1838">
        <v>44888</v>
      </c>
      <c r="B1838" t="s">
        <v>9244</v>
      </c>
      <c r="C1838" t="s">
        <v>11952</v>
      </c>
      <c r="D1838" t="s">
        <v>169</v>
      </c>
      <c r="E1838" t="s">
        <v>1213</v>
      </c>
      <c r="F1838" t="s">
        <v>171</v>
      </c>
      <c r="G1838" t="str">
        <f>"0"</f>
        <v>0</v>
      </c>
      <c r="H1838" s="1">
        <v>38168</v>
      </c>
      <c r="I1838" t="s">
        <v>221</v>
      </c>
      <c r="K1838" t="s">
        <v>1046</v>
      </c>
      <c r="L1838" t="s">
        <v>1047</v>
      </c>
      <c r="M1838" t="s">
        <v>176</v>
      </c>
      <c r="N1838">
        <v>2025</v>
      </c>
      <c r="O1838" t="s">
        <v>677</v>
      </c>
      <c r="P1838" t="s">
        <v>178</v>
      </c>
      <c r="Q1838" t="s">
        <v>172</v>
      </c>
      <c r="R1838" t="s">
        <v>510</v>
      </c>
      <c r="S1838">
        <v>32334562</v>
      </c>
      <c r="BM1838" t="s">
        <v>4293</v>
      </c>
    </row>
    <row r="1839" spans="1:151" x14ac:dyDescent="0.2">
      <c r="A1839">
        <v>19100</v>
      </c>
      <c r="B1839" t="s">
        <v>11953</v>
      </c>
      <c r="C1839" t="s">
        <v>11954</v>
      </c>
      <c r="D1839" t="s">
        <v>940</v>
      </c>
      <c r="E1839" t="s">
        <v>11955</v>
      </c>
      <c r="F1839" t="s">
        <v>11956</v>
      </c>
      <c r="G1839" t="s">
        <v>172</v>
      </c>
      <c r="H1839" s="1">
        <v>34921</v>
      </c>
      <c r="I1839" t="s">
        <v>173</v>
      </c>
      <c r="K1839" t="s">
        <v>1078</v>
      </c>
      <c r="L1839" t="s">
        <v>318</v>
      </c>
      <c r="M1839" t="s">
        <v>306</v>
      </c>
      <c r="N1839">
        <v>2016</v>
      </c>
      <c r="O1839" t="s">
        <v>380</v>
      </c>
      <c r="P1839" t="s">
        <v>178</v>
      </c>
      <c r="Q1839" t="s">
        <v>172</v>
      </c>
      <c r="S1839">
        <v>28681151</v>
      </c>
      <c r="T1839" t="s">
        <v>196</v>
      </c>
      <c r="W1839" t="s">
        <v>11957</v>
      </c>
      <c r="X1839">
        <v>6176809091</v>
      </c>
      <c r="Y1839" t="s">
        <v>186</v>
      </c>
      <c r="Z1839" t="s">
        <v>282</v>
      </c>
      <c r="AA1839">
        <v>2018</v>
      </c>
      <c r="AB1839">
        <v>2018</v>
      </c>
      <c r="AC1839" t="s">
        <v>696</v>
      </c>
      <c r="AD1839" t="s">
        <v>185</v>
      </c>
      <c r="AS1839">
        <v>3.08</v>
      </c>
      <c r="AT1839" t="s">
        <v>188</v>
      </c>
      <c r="AU1839" t="s">
        <v>189</v>
      </c>
      <c r="AV1839" t="s">
        <v>190</v>
      </c>
      <c r="AW1839" t="s">
        <v>264</v>
      </c>
      <c r="BM1839" t="s">
        <v>7565</v>
      </c>
      <c r="BN1839" t="s">
        <v>193</v>
      </c>
      <c r="BP1839" t="s">
        <v>194</v>
      </c>
      <c r="BQ1839" t="s">
        <v>195</v>
      </c>
      <c r="BS1839">
        <v>14627</v>
      </c>
      <c r="BT1839" t="s">
        <v>196</v>
      </c>
      <c r="BU1839">
        <v>6176801323</v>
      </c>
      <c r="BZ1839" t="s">
        <v>11958</v>
      </c>
      <c r="CC1839" t="s">
        <v>11959</v>
      </c>
      <c r="CD1839" t="s">
        <v>401</v>
      </c>
      <c r="CF1839" t="str">
        <f>"02481"</f>
        <v>02481</v>
      </c>
      <c r="CG1839" t="s">
        <v>196</v>
      </c>
      <c r="CH1839">
        <v>6176801323</v>
      </c>
      <c r="CM1839" t="s">
        <v>11960</v>
      </c>
      <c r="CP1839" t="s">
        <v>194</v>
      </c>
      <c r="CQ1839" t="s">
        <v>195</v>
      </c>
      <c r="CS1839">
        <v>14611</v>
      </c>
      <c r="CT1839" t="s">
        <v>196</v>
      </c>
      <c r="CU1839">
        <v>6176801323</v>
      </c>
      <c r="ED1839" t="s">
        <v>401</v>
      </c>
      <c r="EG1839" t="s">
        <v>196</v>
      </c>
      <c r="EH1839">
        <v>6176801323</v>
      </c>
      <c r="EM1839" t="s">
        <v>11958</v>
      </c>
      <c r="EP1839" t="s">
        <v>11959</v>
      </c>
      <c r="EQ1839" t="s">
        <v>401</v>
      </c>
      <c r="ES1839" t="str">
        <f>"02481"</f>
        <v>02481</v>
      </c>
      <c r="ET1839" t="s">
        <v>196</v>
      </c>
      <c r="EU1839">
        <v>6176801323</v>
      </c>
    </row>
    <row r="1840" spans="1:151" x14ac:dyDescent="0.2">
      <c r="A1840">
        <v>23737</v>
      </c>
      <c r="B1840" t="s">
        <v>11961</v>
      </c>
      <c r="C1840" t="s">
        <v>11954</v>
      </c>
      <c r="D1840" t="s">
        <v>3554</v>
      </c>
      <c r="E1840" t="s">
        <v>11962</v>
      </c>
      <c r="F1840" t="s">
        <v>171</v>
      </c>
      <c r="G1840" t="s">
        <v>172</v>
      </c>
      <c r="H1840" s="1">
        <v>34719</v>
      </c>
      <c r="I1840" t="s">
        <v>173</v>
      </c>
      <c r="K1840" t="s">
        <v>798</v>
      </c>
      <c r="L1840" t="s">
        <v>799</v>
      </c>
      <c r="M1840" t="s">
        <v>224</v>
      </c>
      <c r="N1840">
        <v>2017</v>
      </c>
      <c r="O1840" t="s">
        <v>441</v>
      </c>
      <c r="P1840" t="s">
        <v>178</v>
      </c>
      <c r="Q1840" t="s">
        <v>172</v>
      </c>
      <c r="S1840">
        <v>28380184</v>
      </c>
      <c r="T1840" t="s">
        <v>196</v>
      </c>
      <c r="W1840" t="s">
        <v>11963</v>
      </c>
      <c r="X1840">
        <v>2819619126</v>
      </c>
      <c r="Y1840" t="s">
        <v>802</v>
      </c>
      <c r="Z1840" t="s">
        <v>1583</v>
      </c>
      <c r="AA1840">
        <v>2017</v>
      </c>
      <c r="AB1840">
        <v>2017</v>
      </c>
      <c r="AC1840" t="s">
        <v>1584</v>
      </c>
      <c r="AD1840" t="s">
        <v>185</v>
      </c>
      <c r="AS1840">
        <v>3.63</v>
      </c>
      <c r="AT1840" t="s">
        <v>188</v>
      </c>
      <c r="AU1840" t="s">
        <v>189</v>
      </c>
      <c r="AV1840" t="s">
        <v>190</v>
      </c>
      <c r="AW1840" t="s">
        <v>264</v>
      </c>
      <c r="BM1840" t="s">
        <v>11964</v>
      </c>
      <c r="BN1840" t="s">
        <v>11965</v>
      </c>
      <c r="BP1840" t="s">
        <v>194</v>
      </c>
      <c r="BQ1840" t="s">
        <v>195</v>
      </c>
      <c r="BS1840">
        <v>14604</v>
      </c>
      <c r="BT1840" t="s">
        <v>196</v>
      </c>
      <c r="BU1840">
        <v>2814155930</v>
      </c>
      <c r="BZ1840" t="s">
        <v>11966</v>
      </c>
      <c r="CC1840" t="s">
        <v>11967</v>
      </c>
      <c r="CD1840" t="s">
        <v>344</v>
      </c>
      <c r="CF1840">
        <v>77565</v>
      </c>
      <c r="CG1840" t="s">
        <v>196</v>
      </c>
      <c r="CH1840">
        <v>2814881846</v>
      </c>
      <c r="CM1840" t="s">
        <v>11964</v>
      </c>
      <c r="CN1840" t="s">
        <v>11965</v>
      </c>
      <c r="CP1840" t="s">
        <v>194</v>
      </c>
      <c r="CQ1840" t="s">
        <v>195</v>
      </c>
      <c r="CS1840">
        <v>14604</v>
      </c>
      <c r="CT1840" t="s">
        <v>196</v>
      </c>
      <c r="CU1840">
        <v>2814155930</v>
      </c>
      <c r="EM1840" t="s">
        <v>11966</v>
      </c>
      <c r="EP1840" t="s">
        <v>11967</v>
      </c>
      <c r="EQ1840" t="s">
        <v>344</v>
      </c>
      <c r="ES1840">
        <v>77565</v>
      </c>
      <c r="ET1840" t="s">
        <v>196</v>
      </c>
      <c r="EU1840">
        <v>2814881846</v>
      </c>
    </row>
    <row r="1841" spans="1:151" x14ac:dyDescent="0.2">
      <c r="A1841">
        <v>27897</v>
      </c>
      <c r="B1841" t="s">
        <v>3641</v>
      </c>
      <c r="C1841" t="s">
        <v>11954</v>
      </c>
      <c r="D1841" t="s">
        <v>11968</v>
      </c>
      <c r="E1841" t="s">
        <v>11969</v>
      </c>
      <c r="F1841" t="s">
        <v>171</v>
      </c>
      <c r="G1841" t="s">
        <v>172</v>
      </c>
      <c r="H1841" s="1">
        <v>35934</v>
      </c>
      <c r="I1841" t="s">
        <v>221</v>
      </c>
      <c r="K1841" t="s">
        <v>2425</v>
      </c>
      <c r="L1841" t="s">
        <v>2426</v>
      </c>
      <c r="M1841" t="s">
        <v>205</v>
      </c>
      <c r="N1841">
        <v>2019</v>
      </c>
      <c r="O1841" t="s">
        <v>206</v>
      </c>
      <c r="P1841" t="s">
        <v>178</v>
      </c>
      <c r="Q1841" t="s">
        <v>172</v>
      </c>
      <c r="S1841">
        <v>30063990</v>
      </c>
      <c r="T1841" t="s">
        <v>11970</v>
      </c>
      <c r="U1841" t="s">
        <v>180</v>
      </c>
      <c r="V1841" s="2">
        <v>43968</v>
      </c>
      <c r="W1841" t="s">
        <v>11971</v>
      </c>
      <c r="X1841">
        <v>5185300576</v>
      </c>
      <c r="Y1841" t="s">
        <v>186</v>
      </c>
      <c r="Z1841" t="s">
        <v>282</v>
      </c>
      <c r="AA1841">
        <v>2020</v>
      </c>
      <c r="AB1841">
        <v>2020</v>
      </c>
      <c r="AC1841" t="s">
        <v>382</v>
      </c>
      <c r="AD1841" t="s">
        <v>172</v>
      </c>
      <c r="AS1841">
        <v>3.11</v>
      </c>
      <c r="AT1841" t="s">
        <v>188</v>
      </c>
      <c r="AU1841" t="s">
        <v>189</v>
      </c>
      <c r="AV1841" t="s">
        <v>190</v>
      </c>
      <c r="AW1841" t="s">
        <v>191</v>
      </c>
      <c r="BM1841" t="s">
        <v>4921</v>
      </c>
      <c r="BN1841" t="s">
        <v>8104</v>
      </c>
      <c r="BP1841" t="s">
        <v>194</v>
      </c>
      <c r="BQ1841" t="s">
        <v>195</v>
      </c>
      <c r="BS1841">
        <v>14627</v>
      </c>
      <c r="BT1841" t="s">
        <v>196</v>
      </c>
      <c r="BU1841">
        <v>5185300576</v>
      </c>
      <c r="CM1841" t="s">
        <v>11972</v>
      </c>
      <c r="CN1841" t="s">
        <v>11973</v>
      </c>
      <c r="CP1841" t="s">
        <v>194</v>
      </c>
      <c r="CQ1841" t="s">
        <v>195</v>
      </c>
      <c r="CS1841">
        <v>14627</v>
      </c>
      <c r="CT1841" t="s">
        <v>196</v>
      </c>
      <c r="CU1841">
        <v>5185300576</v>
      </c>
    </row>
    <row r="1842" spans="1:151" x14ac:dyDescent="0.2">
      <c r="A1842">
        <v>26963</v>
      </c>
      <c r="B1842" t="s">
        <v>2698</v>
      </c>
      <c r="C1842" t="s">
        <v>11954</v>
      </c>
      <c r="D1842" t="s">
        <v>3317</v>
      </c>
      <c r="E1842" t="s">
        <v>11974</v>
      </c>
      <c r="F1842" t="s">
        <v>171</v>
      </c>
      <c r="G1842" t="s">
        <v>172</v>
      </c>
      <c r="H1842" s="1">
        <v>36740</v>
      </c>
      <c r="I1842" t="s">
        <v>221</v>
      </c>
      <c r="K1842" t="s">
        <v>867</v>
      </c>
      <c r="L1842" t="s">
        <v>868</v>
      </c>
      <c r="M1842" t="s">
        <v>224</v>
      </c>
      <c r="N1842">
        <v>2019</v>
      </c>
      <c r="O1842" t="s">
        <v>279</v>
      </c>
      <c r="P1842" t="s">
        <v>178</v>
      </c>
      <c r="Q1842" t="s">
        <v>172</v>
      </c>
      <c r="S1842">
        <v>31348553</v>
      </c>
      <c r="T1842" t="s">
        <v>196</v>
      </c>
      <c r="W1842" t="s">
        <v>11975</v>
      </c>
      <c r="X1842">
        <v>6108003481</v>
      </c>
      <c r="Y1842" t="s">
        <v>186</v>
      </c>
      <c r="Z1842" t="s">
        <v>282</v>
      </c>
      <c r="AA1842">
        <v>2022</v>
      </c>
      <c r="AB1842">
        <v>2022</v>
      </c>
      <c r="AC1842" t="s">
        <v>1068</v>
      </c>
      <c r="AD1842" t="s">
        <v>172</v>
      </c>
      <c r="AS1842">
        <v>3.52</v>
      </c>
      <c r="AT1842" t="s">
        <v>188</v>
      </c>
      <c r="AU1842" t="s">
        <v>189</v>
      </c>
      <c r="AV1842" t="s">
        <v>190</v>
      </c>
      <c r="AW1842" t="s">
        <v>264</v>
      </c>
      <c r="AX1842" t="s">
        <v>2506</v>
      </c>
      <c r="BA1842" t="s">
        <v>6706</v>
      </c>
      <c r="BM1842" t="s">
        <v>11976</v>
      </c>
      <c r="BN1842" t="s">
        <v>193</v>
      </c>
      <c r="BP1842" t="s">
        <v>194</v>
      </c>
      <c r="BQ1842" t="s">
        <v>195</v>
      </c>
      <c r="BS1842">
        <v>14627</v>
      </c>
      <c r="BT1842" t="s">
        <v>196</v>
      </c>
      <c r="BU1842">
        <v>4843266477</v>
      </c>
      <c r="BZ1842" t="s">
        <v>11977</v>
      </c>
      <c r="CC1842" t="s">
        <v>11978</v>
      </c>
      <c r="CD1842" t="s">
        <v>650</v>
      </c>
      <c r="CF1842">
        <v>190866624</v>
      </c>
      <c r="CG1842" t="s">
        <v>196</v>
      </c>
      <c r="CH1842">
        <v>4843266477</v>
      </c>
      <c r="CM1842" t="s">
        <v>11979</v>
      </c>
      <c r="CP1842" t="s">
        <v>194</v>
      </c>
      <c r="CQ1842" t="s">
        <v>195</v>
      </c>
      <c r="CS1842">
        <v>14627</v>
      </c>
      <c r="CT1842" t="s">
        <v>196</v>
      </c>
      <c r="CU1842">
        <v>4843266477</v>
      </c>
      <c r="ED1842" t="s">
        <v>650</v>
      </c>
      <c r="EG1842" t="s">
        <v>196</v>
      </c>
      <c r="EH1842">
        <v>4843266477</v>
      </c>
      <c r="EM1842" t="s">
        <v>11977</v>
      </c>
      <c r="EP1842" t="s">
        <v>11978</v>
      </c>
      <c r="EQ1842" t="s">
        <v>650</v>
      </c>
      <c r="ES1842">
        <v>190866624</v>
      </c>
      <c r="ET1842" t="s">
        <v>196</v>
      </c>
      <c r="EU1842">
        <v>4843266477</v>
      </c>
    </row>
    <row r="1843" spans="1:151" x14ac:dyDescent="0.2">
      <c r="A1843">
        <v>39370</v>
      </c>
      <c r="B1843" t="s">
        <v>6510</v>
      </c>
      <c r="C1843" t="s">
        <v>9586</v>
      </c>
      <c r="D1843" t="s">
        <v>2986</v>
      </c>
      <c r="E1843" t="s">
        <v>11980</v>
      </c>
      <c r="F1843" t="s">
        <v>171</v>
      </c>
      <c r="G1843" t="str">
        <f>"0"</f>
        <v>0</v>
      </c>
      <c r="H1843" s="1">
        <v>37651</v>
      </c>
      <c r="I1843" t="s">
        <v>173</v>
      </c>
      <c r="K1843" t="s">
        <v>1046</v>
      </c>
      <c r="L1843" t="s">
        <v>1047</v>
      </c>
      <c r="M1843" t="s">
        <v>176</v>
      </c>
      <c r="N1843">
        <v>2024</v>
      </c>
      <c r="O1843" t="s">
        <v>319</v>
      </c>
      <c r="P1843" t="s">
        <v>178</v>
      </c>
      <c r="Q1843" t="s">
        <v>172</v>
      </c>
      <c r="S1843">
        <v>32039177</v>
      </c>
      <c r="T1843" t="s">
        <v>226</v>
      </c>
      <c r="Y1843" t="str">
        <f>"01AS"</f>
        <v>01AS</v>
      </c>
      <c r="Z1843" t="s">
        <v>227</v>
      </c>
      <c r="AA1843" t="s">
        <v>320</v>
      </c>
      <c r="AB1843" t="s">
        <v>321</v>
      </c>
      <c r="AC1843" t="s">
        <v>1237</v>
      </c>
      <c r="AD1843" t="s">
        <v>185</v>
      </c>
      <c r="AE1843" t="s">
        <v>6493</v>
      </c>
      <c r="AM1843" t="s">
        <v>3054</v>
      </c>
      <c r="AS1843">
        <v>3.98</v>
      </c>
      <c r="AU1843" t="s">
        <v>235</v>
      </c>
      <c r="AV1843" t="s">
        <v>823</v>
      </c>
      <c r="AW1843" t="s">
        <v>264</v>
      </c>
      <c r="BM1843" t="s">
        <v>11981</v>
      </c>
      <c r="BN1843" t="s">
        <v>239</v>
      </c>
      <c r="BO1843" t="s">
        <v>11982</v>
      </c>
      <c r="BP1843" t="s">
        <v>241</v>
      </c>
      <c r="BQ1843" t="s">
        <v>195</v>
      </c>
      <c r="BS1843">
        <v>14627</v>
      </c>
      <c r="CD1843" t="s">
        <v>195</v>
      </c>
      <c r="CM1843" t="s">
        <v>11983</v>
      </c>
      <c r="CO1843" t="s">
        <v>11982</v>
      </c>
      <c r="CP1843" t="s">
        <v>11984</v>
      </c>
      <c r="CQ1843" t="s">
        <v>247</v>
      </c>
      <c r="CS1843" t="str">
        <f>"07442"</f>
        <v>07442</v>
      </c>
      <c r="CT1843" t="s">
        <v>244</v>
      </c>
      <c r="CU1843" t="s">
        <v>11985</v>
      </c>
    </row>
    <row r="1844" spans="1:151" x14ac:dyDescent="0.2">
      <c r="A1844">
        <v>19478</v>
      </c>
      <c r="B1844" t="s">
        <v>11986</v>
      </c>
      <c r="C1844" t="s">
        <v>11987</v>
      </c>
      <c r="D1844" t="s">
        <v>1394</v>
      </c>
      <c r="E1844" t="s">
        <v>11988</v>
      </c>
      <c r="F1844" t="s">
        <v>171</v>
      </c>
      <c r="G1844" t="s">
        <v>172</v>
      </c>
      <c r="H1844" s="1">
        <v>35312</v>
      </c>
      <c r="I1844" t="s">
        <v>221</v>
      </c>
      <c r="K1844" t="s">
        <v>4372</v>
      </c>
      <c r="L1844" t="s">
        <v>1731</v>
      </c>
      <c r="M1844" t="s">
        <v>176</v>
      </c>
      <c r="N1844">
        <v>2017</v>
      </c>
      <c r="O1844" t="s">
        <v>177</v>
      </c>
      <c r="P1844" t="s">
        <v>178</v>
      </c>
      <c r="Q1844" t="s">
        <v>172</v>
      </c>
      <c r="S1844">
        <v>28883487</v>
      </c>
      <c r="T1844" t="s">
        <v>196</v>
      </c>
      <c r="W1844" t="s">
        <v>11989</v>
      </c>
      <c r="X1844">
        <v>7166983059</v>
      </c>
      <c r="Y1844" t="s">
        <v>2957</v>
      </c>
      <c r="Z1844" t="s">
        <v>2958</v>
      </c>
      <c r="AA1844" t="s">
        <v>615</v>
      </c>
      <c r="AB1844" t="s">
        <v>259</v>
      </c>
      <c r="AC1844" t="s">
        <v>11990</v>
      </c>
      <c r="AD1844" t="s">
        <v>185</v>
      </c>
      <c r="AS1844">
        <v>3.02</v>
      </c>
      <c r="AT1844" t="s">
        <v>188</v>
      </c>
      <c r="AU1844" t="s">
        <v>647</v>
      </c>
      <c r="AV1844" t="s">
        <v>190</v>
      </c>
      <c r="AW1844" t="s">
        <v>294</v>
      </c>
      <c r="BM1844" t="s">
        <v>11991</v>
      </c>
      <c r="BP1844" t="s">
        <v>4976</v>
      </c>
      <c r="BQ1844" t="s">
        <v>195</v>
      </c>
      <c r="BS1844">
        <v>142153248</v>
      </c>
      <c r="BT1844" t="s">
        <v>196</v>
      </c>
      <c r="BU1844">
        <v>7167705386</v>
      </c>
      <c r="BZ1844" t="s">
        <v>11991</v>
      </c>
      <c r="CC1844" t="s">
        <v>4976</v>
      </c>
      <c r="CD1844" t="s">
        <v>195</v>
      </c>
      <c r="CF1844">
        <v>142153248</v>
      </c>
      <c r="CG1844" t="s">
        <v>196</v>
      </c>
      <c r="CH1844">
        <v>7167705386</v>
      </c>
      <c r="CM1844" t="s">
        <v>2602</v>
      </c>
      <c r="CP1844" t="s">
        <v>194</v>
      </c>
      <c r="CQ1844" t="s">
        <v>195</v>
      </c>
      <c r="CS1844">
        <v>14627</v>
      </c>
      <c r="CT1844" t="s">
        <v>196</v>
      </c>
      <c r="CU1844">
        <v>7167705386</v>
      </c>
      <c r="ED1844" t="s">
        <v>195</v>
      </c>
      <c r="EG1844" t="s">
        <v>196</v>
      </c>
      <c r="EH1844">
        <v>7167705386</v>
      </c>
      <c r="EM1844" t="s">
        <v>11991</v>
      </c>
      <c r="EP1844" t="s">
        <v>4976</v>
      </c>
      <c r="EQ1844" t="s">
        <v>195</v>
      </c>
      <c r="ES1844">
        <v>142153248</v>
      </c>
      <c r="ET1844" t="s">
        <v>196</v>
      </c>
      <c r="EU1844">
        <v>7167705386</v>
      </c>
    </row>
    <row r="1845" spans="1:151" x14ac:dyDescent="0.2">
      <c r="A1845">
        <v>37448</v>
      </c>
      <c r="B1845" t="s">
        <v>9230</v>
      </c>
      <c r="C1845" t="s">
        <v>8014</v>
      </c>
      <c r="E1845" t="s">
        <v>11992</v>
      </c>
      <c r="F1845" t="s">
        <v>171</v>
      </c>
      <c r="G1845" t="str">
        <f>"0"</f>
        <v>0</v>
      </c>
      <c r="H1845" s="1">
        <v>37038</v>
      </c>
      <c r="I1845" t="s">
        <v>1571</v>
      </c>
      <c r="K1845" t="s">
        <v>1478</v>
      </c>
      <c r="L1845" t="s">
        <v>727</v>
      </c>
      <c r="M1845" t="s">
        <v>306</v>
      </c>
      <c r="N1845">
        <v>2022</v>
      </c>
      <c r="O1845" t="s">
        <v>782</v>
      </c>
      <c r="P1845" t="s">
        <v>178</v>
      </c>
      <c r="Q1845" t="s">
        <v>172</v>
      </c>
      <c r="S1845">
        <v>28110286</v>
      </c>
      <c r="T1845" t="s">
        <v>226</v>
      </c>
      <c r="Y1845" t="str">
        <f>"01AS"</f>
        <v>01AS</v>
      </c>
      <c r="Z1845" t="s">
        <v>227</v>
      </c>
      <c r="AA1845" t="s">
        <v>321</v>
      </c>
      <c r="AC1845" t="s">
        <v>2456</v>
      </c>
      <c r="AD1845" t="s">
        <v>185</v>
      </c>
      <c r="AM1845" t="s">
        <v>2988</v>
      </c>
      <c r="AS1845">
        <v>3.6</v>
      </c>
      <c r="AV1845" t="s">
        <v>473</v>
      </c>
      <c r="AW1845" t="s">
        <v>264</v>
      </c>
      <c r="BF1845" t="s">
        <v>474</v>
      </c>
      <c r="BO1845" t="s">
        <v>11993</v>
      </c>
      <c r="BQ1845" t="s">
        <v>195</v>
      </c>
      <c r="CD1845" t="s">
        <v>195</v>
      </c>
      <c r="CM1845" t="s">
        <v>11994</v>
      </c>
      <c r="CO1845" t="s">
        <v>11993</v>
      </c>
      <c r="CP1845" t="s">
        <v>6509</v>
      </c>
      <c r="CQ1845" t="s">
        <v>541</v>
      </c>
      <c r="CS1845" t="str">
        <f>"02150"</f>
        <v>02150</v>
      </c>
      <c r="CT1845" t="s">
        <v>244</v>
      </c>
      <c r="CU1845" t="s">
        <v>11995</v>
      </c>
    </row>
    <row r="1846" spans="1:151" x14ac:dyDescent="0.2">
      <c r="A1846">
        <v>37591</v>
      </c>
      <c r="B1846" t="s">
        <v>11996</v>
      </c>
      <c r="C1846" t="s">
        <v>8014</v>
      </c>
      <c r="E1846" t="s">
        <v>11997</v>
      </c>
      <c r="F1846" t="s">
        <v>171</v>
      </c>
      <c r="I1846" t="s">
        <v>173</v>
      </c>
      <c r="K1846" t="s">
        <v>2923</v>
      </c>
      <c r="L1846" t="s">
        <v>920</v>
      </c>
      <c r="M1846" t="s">
        <v>224</v>
      </c>
      <c r="N1846">
        <v>2022</v>
      </c>
      <c r="O1846" t="s">
        <v>468</v>
      </c>
      <c r="P1846" t="s">
        <v>178</v>
      </c>
      <c r="Q1846" t="s">
        <v>185</v>
      </c>
      <c r="BM1846" t="s">
        <v>11998</v>
      </c>
      <c r="BN1846" t="s">
        <v>11999</v>
      </c>
      <c r="BP1846" t="s">
        <v>12000</v>
      </c>
      <c r="BQ1846" t="s">
        <v>936</v>
      </c>
      <c r="BS1846">
        <v>27510</v>
      </c>
      <c r="BT1846" t="s">
        <v>226</v>
      </c>
      <c r="BU1846">
        <v>9402689161</v>
      </c>
    </row>
    <row r="1847" spans="1:151" x14ac:dyDescent="0.2">
      <c r="A1847">
        <v>23731</v>
      </c>
      <c r="B1847" t="s">
        <v>1085</v>
      </c>
      <c r="C1847" t="s">
        <v>12001</v>
      </c>
      <c r="E1847" t="s">
        <v>12002</v>
      </c>
      <c r="F1847" t="s">
        <v>171</v>
      </c>
      <c r="G1847" t="s">
        <v>172</v>
      </c>
      <c r="H1847" s="1">
        <v>34795</v>
      </c>
      <c r="I1847" t="s">
        <v>221</v>
      </c>
      <c r="K1847" t="s">
        <v>798</v>
      </c>
      <c r="L1847" t="s">
        <v>799</v>
      </c>
      <c r="M1847" t="s">
        <v>224</v>
      </c>
      <c r="N1847">
        <v>2017</v>
      </c>
      <c r="O1847" t="s">
        <v>441</v>
      </c>
      <c r="P1847" t="s">
        <v>178</v>
      </c>
      <c r="Q1847" t="s">
        <v>172</v>
      </c>
      <c r="S1847">
        <v>23809048</v>
      </c>
      <c r="T1847" t="s">
        <v>196</v>
      </c>
      <c r="W1847" t="s">
        <v>12003</v>
      </c>
      <c r="X1847">
        <v>5854554239</v>
      </c>
      <c r="Y1847" t="s">
        <v>802</v>
      </c>
      <c r="Z1847" t="s">
        <v>1583</v>
      </c>
      <c r="AA1847">
        <v>2017</v>
      </c>
      <c r="AB1847">
        <v>2017</v>
      </c>
      <c r="AC1847" t="s">
        <v>1584</v>
      </c>
      <c r="AD1847" t="s">
        <v>185</v>
      </c>
      <c r="AS1847">
        <v>4</v>
      </c>
      <c r="AT1847" t="s">
        <v>188</v>
      </c>
      <c r="AU1847" t="s">
        <v>189</v>
      </c>
      <c r="AV1847" t="s">
        <v>190</v>
      </c>
      <c r="AW1847" t="s">
        <v>264</v>
      </c>
      <c r="BM1847" t="s">
        <v>12004</v>
      </c>
      <c r="BP1847" t="s">
        <v>12005</v>
      </c>
      <c r="BQ1847" t="s">
        <v>195</v>
      </c>
      <c r="BS1847">
        <v>14472</v>
      </c>
      <c r="BT1847" t="s">
        <v>196</v>
      </c>
      <c r="BU1847">
        <v>5859056625</v>
      </c>
      <c r="BZ1847" t="s">
        <v>12004</v>
      </c>
      <c r="CC1847" t="s">
        <v>12005</v>
      </c>
      <c r="CD1847" t="s">
        <v>195</v>
      </c>
      <c r="CF1847">
        <v>14472</v>
      </c>
      <c r="CG1847" t="s">
        <v>196</v>
      </c>
      <c r="CH1847">
        <v>5859056625</v>
      </c>
      <c r="CM1847" t="s">
        <v>12004</v>
      </c>
      <c r="CP1847" t="s">
        <v>12005</v>
      </c>
      <c r="CQ1847" t="s">
        <v>195</v>
      </c>
      <c r="CS1847">
        <v>14472</v>
      </c>
      <c r="CT1847" t="s">
        <v>196</v>
      </c>
      <c r="CU1847">
        <v>5859056625</v>
      </c>
      <c r="EM1847" t="s">
        <v>12004</v>
      </c>
      <c r="EP1847" t="s">
        <v>12005</v>
      </c>
      <c r="EQ1847" t="s">
        <v>195</v>
      </c>
      <c r="ES1847">
        <v>14472</v>
      </c>
      <c r="ET1847" t="s">
        <v>196</v>
      </c>
      <c r="EU1847">
        <v>5859056625</v>
      </c>
    </row>
    <row r="1848" spans="1:151" x14ac:dyDescent="0.2">
      <c r="A1848">
        <v>23811</v>
      </c>
      <c r="B1848" t="s">
        <v>1085</v>
      </c>
      <c r="C1848" t="s">
        <v>12001</v>
      </c>
      <c r="E1848" t="s">
        <v>12002</v>
      </c>
      <c r="F1848" t="s">
        <v>171</v>
      </c>
      <c r="G1848" t="s">
        <v>172</v>
      </c>
      <c r="H1848" s="1">
        <v>34795</v>
      </c>
      <c r="I1848" t="s">
        <v>221</v>
      </c>
      <c r="K1848" t="s">
        <v>798</v>
      </c>
      <c r="L1848" t="s">
        <v>799</v>
      </c>
      <c r="M1848" t="s">
        <v>224</v>
      </c>
      <c r="N1848">
        <v>2017</v>
      </c>
      <c r="O1848" t="s">
        <v>441</v>
      </c>
      <c r="P1848" t="s">
        <v>178</v>
      </c>
      <c r="Q1848" t="s">
        <v>172</v>
      </c>
      <c r="S1848">
        <v>23809048</v>
      </c>
      <c r="T1848" t="s">
        <v>196</v>
      </c>
      <c r="W1848" t="s">
        <v>12003</v>
      </c>
      <c r="X1848">
        <v>5854554239</v>
      </c>
      <c r="Y1848" t="s">
        <v>802</v>
      </c>
      <c r="Z1848" t="s">
        <v>1583</v>
      </c>
      <c r="AA1848">
        <v>2017</v>
      </c>
      <c r="AB1848">
        <v>2017</v>
      </c>
      <c r="AC1848" t="s">
        <v>1584</v>
      </c>
      <c r="AD1848" t="s">
        <v>185</v>
      </c>
      <c r="AS1848">
        <v>4</v>
      </c>
      <c r="AT1848" t="s">
        <v>188</v>
      </c>
      <c r="AU1848" t="s">
        <v>189</v>
      </c>
      <c r="AV1848" t="s">
        <v>190</v>
      </c>
      <c r="AW1848" t="s">
        <v>264</v>
      </c>
      <c r="BM1848" t="s">
        <v>12004</v>
      </c>
      <c r="BP1848" t="s">
        <v>12005</v>
      </c>
      <c r="BQ1848" t="s">
        <v>195</v>
      </c>
      <c r="BS1848">
        <v>14472</v>
      </c>
      <c r="BT1848" t="s">
        <v>196</v>
      </c>
      <c r="BU1848">
        <v>5859056625</v>
      </c>
      <c r="BZ1848" t="s">
        <v>12004</v>
      </c>
      <c r="CC1848" t="s">
        <v>12005</v>
      </c>
      <c r="CD1848" t="s">
        <v>195</v>
      </c>
      <c r="CF1848">
        <v>14472</v>
      </c>
      <c r="CG1848" t="s">
        <v>196</v>
      </c>
      <c r="CH1848">
        <v>5859056625</v>
      </c>
      <c r="CM1848" t="s">
        <v>12004</v>
      </c>
      <c r="CP1848" t="s">
        <v>12005</v>
      </c>
      <c r="CQ1848" t="s">
        <v>195</v>
      </c>
      <c r="CS1848">
        <v>14472</v>
      </c>
      <c r="CT1848" t="s">
        <v>196</v>
      </c>
      <c r="CU1848">
        <v>5859056625</v>
      </c>
      <c r="EM1848" t="s">
        <v>12004</v>
      </c>
      <c r="EP1848" t="s">
        <v>12005</v>
      </c>
      <c r="EQ1848" t="s">
        <v>195</v>
      </c>
      <c r="ES1848">
        <v>14472</v>
      </c>
      <c r="ET1848" t="s">
        <v>196</v>
      </c>
      <c r="EU1848">
        <v>5859056625</v>
      </c>
    </row>
    <row r="1849" spans="1:151" x14ac:dyDescent="0.2">
      <c r="A1849">
        <v>28411</v>
      </c>
      <c r="B1849" t="s">
        <v>532</v>
      </c>
      <c r="C1849" t="s">
        <v>12001</v>
      </c>
      <c r="E1849" t="s">
        <v>12006</v>
      </c>
      <c r="F1849" t="s">
        <v>171</v>
      </c>
      <c r="G1849" t="s">
        <v>172</v>
      </c>
      <c r="H1849" s="1">
        <v>34082</v>
      </c>
      <c r="I1849" t="s">
        <v>221</v>
      </c>
      <c r="K1849" t="s">
        <v>3218</v>
      </c>
      <c r="L1849" t="s">
        <v>2552</v>
      </c>
      <c r="M1849" t="s">
        <v>224</v>
      </c>
      <c r="N1849">
        <v>2019</v>
      </c>
      <c r="O1849" t="s">
        <v>279</v>
      </c>
      <c r="P1849" t="s">
        <v>178</v>
      </c>
      <c r="Q1849" t="s">
        <v>172</v>
      </c>
      <c r="S1849">
        <v>23809062</v>
      </c>
      <c r="T1849" t="s">
        <v>196</v>
      </c>
      <c r="W1849" t="s">
        <v>12007</v>
      </c>
      <c r="X1849">
        <v>5856243001</v>
      </c>
      <c r="Y1849" t="s">
        <v>802</v>
      </c>
      <c r="Z1849" t="s">
        <v>1360</v>
      </c>
      <c r="AA1849" t="s">
        <v>615</v>
      </c>
      <c r="AB1849" t="s">
        <v>259</v>
      </c>
      <c r="AC1849" t="s">
        <v>804</v>
      </c>
      <c r="AD1849" t="s">
        <v>185</v>
      </c>
      <c r="AS1849">
        <v>3.97</v>
      </c>
      <c r="AT1849" t="s">
        <v>188</v>
      </c>
      <c r="AU1849" t="s">
        <v>189</v>
      </c>
      <c r="AV1849" t="s">
        <v>190</v>
      </c>
      <c r="AW1849" t="s">
        <v>264</v>
      </c>
      <c r="BM1849" t="s">
        <v>12008</v>
      </c>
      <c r="BP1849" t="s">
        <v>194</v>
      </c>
      <c r="BQ1849" t="s">
        <v>195</v>
      </c>
      <c r="BS1849">
        <v>14604</v>
      </c>
      <c r="BT1849" t="s">
        <v>196</v>
      </c>
      <c r="BU1849">
        <v>5859056247</v>
      </c>
      <c r="BZ1849" t="s">
        <v>12008</v>
      </c>
      <c r="CC1849" t="s">
        <v>194</v>
      </c>
      <c r="CD1849" t="s">
        <v>195</v>
      </c>
      <c r="CF1849">
        <v>14604</v>
      </c>
      <c r="CG1849" t="s">
        <v>196</v>
      </c>
      <c r="CH1849">
        <v>5859056247</v>
      </c>
      <c r="CM1849" t="s">
        <v>12008</v>
      </c>
      <c r="CP1849" t="s">
        <v>12009</v>
      </c>
      <c r="CQ1849" t="s">
        <v>195</v>
      </c>
      <c r="CS1849">
        <v>14472</v>
      </c>
      <c r="CT1849" t="s">
        <v>196</v>
      </c>
      <c r="CU1849">
        <v>5859056247</v>
      </c>
      <c r="ED1849" t="s">
        <v>195</v>
      </c>
      <c r="EG1849" t="s">
        <v>196</v>
      </c>
      <c r="EH1849">
        <v>5859056247</v>
      </c>
      <c r="EM1849" t="s">
        <v>12004</v>
      </c>
      <c r="EP1849" t="s">
        <v>12005</v>
      </c>
      <c r="EQ1849" t="s">
        <v>195</v>
      </c>
      <c r="ES1849">
        <v>14472</v>
      </c>
      <c r="ET1849" t="s">
        <v>196</v>
      </c>
      <c r="EU1849">
        <v>5859056247</v>
      </c>
    </row>
    <row r="1850" spans="1:151" x14ac:dyDescent="0.2">
      <c r="A1850">
        <v>42203</v>
      </c>
      <c r="B1850" t="s">
        <v>12010</v>
      </c>
      <c r="C1850" t="s">
        <v>12011</v>
      </c>
      <c r="D1850" t="s">
        <v>12012</v>
      </c>
      <c r="E1850" t="s">
        <v>12013</v>
      </c>
      <c r="F1850" t="s">
        <v>171</v>
      </c>
      <c r="G1850" t="str">
        <f>"0"</f>
        <v>0</v>
      </c>
      <c r="H1850" s="1">
        <v>38419</v>
      </c>
      <c r="I1850" t="s">
        <v>221</v>
      </c>
      <c r="K1850" t="s">
        <v>12014</v>
      </c>
      <c r="L1850" t="s">
        <v>1689</v>
      </c>
      <c r="M1850" t="s">
        <v>224</v>
      </c>
      <c r="N1850">
        <v>2024</v>
      </c>
      <c r="O1850" t="s">
        <v>225</v>
      </c>
      <c r="P1850" t="s">
        <v>178</v>
      </c>
      <c r="Q1850" t="s">
        <v>172</v>
      </c>
      <c r="S1850">
        <v>32580266</v>
      </c>
      <c r="T1850" t="s">
        <v>226</v>
      </c>
      <c r="Y1850" t="str">
        <f>"01AS"</f>
        <v>01AS</v>
      </c>
      <c r="Z1850" t="s">
        <v>227</v>
      </c>
      <c r="AA1850" t="s">
        <v>833</v>
      </c>
      <c r="AB1850" t="s">
        <v>834</v>
      </c>
      <c r="AC1850" t="s">
        <v>8875</v>
      </c>
      <c r="AD1850" t="s">
        <v>172</v>
      </c>
      <c r="AS1850">
        <v>3.96</v>
      </c>
      <c r="AU1850" t="s">
        <v>472</v>
      </c>
      <c r="AV1850" t="s">
        <v>473</v>
      </c>
      <c r="AW1850" t="s">
        <v>952</v>
      </c>
      <c r="BM1850" t="s">
        <v>12015</v>
      </c>
      <c r="BN1850" t="s">
        <v>239</v>
      </c>
      <c r="BO1850" t="s">
        <v>12016</v>
      </c>
      <c r="BP1850" t="s">
        <v>241</v>
      </c>
      <c r="BQ1850" t="s">
        <v>195</v>
      </c>
      <c r="BS1850">
        <v>14627</v>
      </c>
      <c r="BZ1850" t="s">
        <v>242</v>
      </c>
      <c r="CB1850" t="s">
        <v>243</v>
      </c>
      <c r="CD1850" t="s">
        <v>195</v>
      </c>
      <c r="CF1850">
        <v>14642</v>
      </c>
      <c r="CG1850" t="s">
        <v>244</v>
      </c>
      <c r="CM1850" t="s">
        <v>12017</v>
      </c>
      <c r="CO1850" t="s">
        <v>12016</v>
      </c>
      <c r="CP1850" t="s">
        <v>2622</v>
      </c>
      <c r="CQ1850" t="s">
        <v>247</v>
      </c>
      <c r="CS1850">
        <v>14850</v>
      </c>
      <c r="CT1850" t="s">
        <v>244</v>
      </c>
      <c r="CU1850" t="s">
        <v>12018</v>
      </c>
    </row>
    <row r="1851" spans="1:151" x14ac:dyDescent="0.2">
      <c r="A1851">
        <v>45761</v>
      </c>
      <c r="B1851" t="s">
        <v>12019</v>
      </c>
      <c r="C1851" t="s">
        <v>12020</v>
      </c>
      <c r="D1851" t="s">
        <v>169</v>
      </c>
      <c r="E1851" t="s">
        <v>12021</v>
      </c>
      <c r="F1851" t="s">
        <v>171</v>
      </c>
      <c r="G1851" t="str">
        <f>"0"</f>
        <v>0</v>
      </c>
      <c r="H1851" s="1">
        <v>37916</v>
      </c>
      <c r="I1851" t="s">
        <v>221</v>
      </c>
      <c r="K1851" t="s">
        <v>1730</v>
      </c>
      <c r="L1851" t="s">
        <v>1731</v>
      </c>
      <c r="M1851" t="s">
        <v>224</v>
      </c>
      <c r="N1851">
        <v>2025</v>
      </c>
      <c r="O1851" t="s">
        <v>528</v>
      </c>
      <c r="P1851" t="s">
        <v>178</v>
      </c>
      <c r="Q1851" t="s">
        <v>172</v>
      </c>
      <c r="R1851" t="s">
        <v>510</v>
      </c>
      <c r="S1851">
        <v>32052480</v>
      </c>
      <c r="BM1851" t="s">
        <v>8843</v>
      </c>
    </row>
    <row r="1852" spans="1:151" x14ac:dyDescent="0.2">
      <c r="A1852">
        <v>14510</v>
      </c>
      <c r="B1852" t="s">
        <v>1782</v>
      </c>
      <c r="C1852" t="s">
        <v>12022</v>
      </c>
      <c r="D1852" t="s">
        <v>169</v>
      </c>
      <c r="E1852" t="s">
        <v>12023</v>
      </c>
      <c r="F1852" t="s">
        <v>171</v>
      </c>
      <c r="G1852" t="s">
        <v>172</v>
      </c>
      <c r="H1852" s="1">
        <v>34875</v>
      </c>
      <c r="I1852" t="s">
        <v>221</v>
      </c>
      <c r="K1852" t="s">
        <v>6934</v>
      </c>
      <c r="L1852" t="s">
        <v>6935</v>
      </c>
      <c r="M1852" t="s">
        <v>176</v>
      </c>
      <c r="N1852">
        <v>2016</v>
      </c>
      <c r="O1852" t="s">
        <v>634</v>
      </c>
      <c r="P1852" t="s">
        <v>178</v>
      </c>
      <c r="Q1852" t="s">
        <v>172</v>
      </c>
      <c r="R1852" t="s">
        <v>510</v>
      </c>
      <c r="S1852">
        <v>28215639</v>
      </c>
      <c r="BM1852" t="s">
        <v>12024</v>
      </c>
    </row>
    <row r="1853" spans="1:151" x14ac:dyDescent="0.2">
      <c r="A1853">
        <v>46783</v>
      </c>
      <c r="B1853" t="s">
        <v>12025</v>
      </c>
      <c r="C1853" t="s">
        <v>12026</v>
      </c>
      <c r="D1853" t="s">
        <v>1154</v>
      </c>
      <c r="E1853" t="s">
        <v>12027</v>
      </c>
      <c r="F1853" t="s">
        <v>171</v>
      </c>
      <c r="G1853" t="str">
        <f>"0"</f>
        <v>0</v>
      </c>
      <c r="H1853" s="1">
        <v>38334</v>
      </c>
      <c r="I1853" t="s">
        <v>221</v>
      </c>
      <c r="K1853" t="s">
        <v>3465</v>
      </c>
      <c r="M1853" t="s">
        <v>176</v>
      </c>
      <c r="N1853">
        <v>2026</v>
      </c>
      <c r="O1853" t="s">
        <v>508</v>
      </c>
      <c r="P1853" t="s">
        <v>509</v>
      </c>
      <c r="Q1853" t="s">
        <v>172</v>
      </c>
      <c r="S1853">
        <v>32899399</v>
      </c>
      <c r="T1853" t="s">
        <v>226</v>
      </c>
      <c r="Y1853" t="str">
        <f>"01AS"</f>
        <v>01AS</v>
      </c>
      <c r="Z1853" t="s">
        <v>227</v>
      </c>
      <c r="AA1853" t="s">
        <v>228</v>
      </c>
      <c r="AB1853" t="s">
        <v>229</v>
      </c>
      <c r="AC1853" t="s">
        <v>1236</v>
      </c>
      <c r="AD1853" t="s">
        <v>185</v>
      </c>
      <c r="AF1853" t="s">
        <v>426</v>
      </c>
      <c r="AG1853" t="s">
        <v>427</v>
      </c>
      <c r="AJ1853" t="s">
        <v>1334</v>
      </c>
      <c r="AK1853" t="s">
        <v>185</v>
      </c>
      <c r="AS1853">
        <v>3.93</v>
      </c>
      <c r="AU1853" t="s">
        <v>472</v>
      </c>
      <c r="AV1853" t="s">
        <v>473</v>
      </c>
      <c r="AW1853" t="s">
        <v>264</v>
      </c>
      <c r="BM1853" t="s">
        <v>12028</v>
      </c>
      <c r="BN1853" t="s">
        <v>239</v>
      </c>
      <c r="BO1853" t="s">
        <v>12029</v>
      </c>
      <c r="BP1853" t="s">
        <v>241</v>
      </c>
      <c r="BQ1853" t="s">
        <v>195</v>
      </c>
      <c r="BS1853">
        <v>14627</v>
      </c>
      <c r="CD1853" t="s">
        <v>195</v>
      </c>
      <c r="CM1853" t="s">
        <v>12030</v>
      </c>
      <c r="CO1853" t="s">
        <v>12029</v>
      </c>
      <c r="CP1853" t="s">
        <v>12031</v>
      </c>
      <c r="CQ1853" t="s">
        <v>270</v>
      </c>
      <c r="CS1853" t="s">
        <v>12032</v>
      </c>
      <c r="CT1853" t="s">
        <v>244</v>
      </c>
      <c r="CU1853" t="s">
        <v>12033</v>
      </c>
    </row>
    <row r="1854" spans="1:151" x14ac:dyDescent="0.2">
      <c r="A1854">
        <v>46782</v>
      </c>
      <c r="B1854" t="s">
        <v>12025</v>
      </c>
      <c r="C1854" t="s">
        <v>12026</v>
      </c>
      <c r="D1854" t="s">
        <v>1154</v>
      </c>
      <c r="E1854" t="s">
        <v>12027</v>
      </c>
      <c r="F1854" t="s">
        <v>171</v>
      </c>
      <c r="G1854" t="str">
        <f>"0"</f>
        <v>0</v>
      </c>
      <c r="H1854" s="1">
        <v>38334</v>
      </c>
      <c r="I1854" t="s">
        <v>221</v>
      </c>
      <c r="K1854" t="s">
        <v>2514</v>
      </c>
      <c r="M1854" t="s">
        <v>176</v>
      </c>
      <c r="N1854">
        <v>2026</v>
      </c>
      <c r="O1854" t="s">
        <v>508</v>
      </c>
      <c r="P1854" t="s">
        <v>509</v>
      </c>
      <c r="Q1854" t="s">
        <v>172</v>
      </c>
      <c r="S1854">
        <v>32899399</v>
      </c>
      <c r="T1854" t="s">
        <v>226</v>
      </c>
      <c r="Y1854" t="str">
        <f>"01AS"</f>
        <v>01AS</v>
      </c>
      <c r="Z1854" t="s">
        <v>227</v>
      </c>
      <c r="AA1854" t="s">
        <v>228</v>
      </c>
      <c r="AB1854" t="s">
        <v>229</v>
      </c>
      <c r="AC1854" t="s">
        <v>1236</v>
      </c>
      <c r="AD1854" t="s">
        <v>185</v>
      </c>
      <c r="AF1854" t="s">
        <v>426</v>
      </c>
      <c r="AG1854" t="s">
        <v>427</v>
      </c>
      <c r="AJ1854" t="s">
        <v>1334</v>
      </c>
      <c r="AK1854" t="s">
        <v>185</v>
      </c>
      <c r="AS1854">
        <v>3.93</v>
      </c>
      <c r="AU1854" t="s">
        <v>472</v>
      </c>
      <c r="AV1854" t="s">
        <v>473</v>
      </c>
      <c r="AW1854" t="s">
        <v>264</v>
      </c>
      <c r="BM1854" t="s">
        <v>12028</v>
      </c>
      <c r="BN1854" t="s">
        <v>239</v>
      </c>
      <c r="BO1854" t="s">
        <v>12029</v>
      </c>
      <c r="BP1854" t="s">
        <v>241</v>
      </c>
      <c r="BQ1854" t="s">
        <v>195</v>
      </c>
      <c r="BS1854">
        <v>14627</v>
      </c>
      <c r="CD1854" t="s">
        <v>195</v>
      </c>
      <c r="CM1854" t="s">
        <v>12030</v>
      </c>
      <c r="CO1854" t="s">
        <v>12029</v>
      </c>
      <c r="CP1854" t="s">
        <v>12031</v>
      </c>
      <c r="CQ1854" t="s">
        <v>270</v>
      </c>
      <c r="CS1854" t="s">
        <v>12032</v>
      </c>
      <c r="CT1854" t="s">
        <v>244</v>
      </c>
      <c r="CU1854" t="s">
        <v>12033</v>
      </c>
    </row>
    <row r="1855" spans="1:151" x14ac:dyDescent="0.2">
      <c r="A1855">
        <v>46781</v>
      </c>
      <c r="B1855" t="s">
        <v>12025</v>
      </c>
      <c r="C1855" t="s">
        <v>12026</v>
      </c>
      <c r="D1855" t="s">
        <v>1154</v>
      </c>
      <c r="E1855" t="s">
        <v>12027</v>
      </c>
      <c r="F1855" t="s">
        <v>171</v>
      </c>
      <c r="G1855" t="str">
        <f>"0"</f>
        <v>0</v>
      </c>
      <c r="H1855" s="1">
        <v>38334</v>
      </c>
      <c r="I1855" t="s">
        <v>221</v>
      </c>
      <c r="K1855" t="s">
        <v>304</v>
      </c>
      <c r="M1855" t="s">
        <v>176</v>
      </c>
      <c r="N1855">
        <v>2026</v>
      </c>
      <c r="O1855" t="s">
        <v>508</v>
      </c>
      <c r="P1855" t="s">
        <v>509</v>
      </c>
      <c r="Q1855" t="s">
        <v>172</v>
      </c>
      <c r="S1855">
        <v>32899399</v>
      </c>
      <c r="T1855" t="s">
        <v>226</v>
      </c>
      <c r="Y1855" t="str">
        <f>"01AS"</f>
        <v>01AS</v>
      </c>
      <c r="Z1855" t="s">
        <v>227</v>
      </c>
      <c r="AA1855" t="s">
        <v>228</v>
      </c>
      <c r="AB1855" t="s">
        <v>229</v>
      </c>
      <c r="AC1855" t="s">
        <v>1236</v>
      </c>
      <c r="AD1855" t="s">
        <v>185</v>
      </c>
      <c r="AF1855" t="s">
        <v>426</v>
      </c>
      <c r="AG1855" t="s">
        <v>427</v>
      </c>
      <c r="AJ1855" t="s">
        <v>1334</v>
      </c>
      <c r="AK1855" t="s">
        <v>185</v>
      </c>
      <c r="AS1855">
        <v>3.93</v>
      </c>
      <c r="AU1855" t="s">
        <v>472</v>
      </c>
      <c r="AV1855" t="s">
        <v>473</v>
      </c>
      <c r="AW1855" t="s">
        <v>264</v>
      </c>
      <c r="BM1855" t="s">
        <v>12028</v>
      </c>
      <c r="BN1855" t="s">
        <v>239</v>
      </c>
      <c r="BO1855" t="s">
        <v>12029</v>
      </c>
      <c r="BP1855" t="s">
        <v>241</v>
      </c>
      <c r="BQ1855" t="s">
        <v>195</v>
      </c>
      <c r="BS1855">
        <v>14627</v>
      </c>
      <c r="CD1855" t="s">
        <v>195</v>
      </c>
      <c r="CM1855" t="s">
        <v>12030</v>
      </c>
      <c r="CO1855" t="s">
        <v>12029</v>
      </c>
      <c r="CP1855" t="s">
        <v>12031</v>
      </c>
      <c r="CQ1855" t="s">
        <v>270</v>
      </c>
      <c r="CS1855" t="s">
        <v>12032</v>
      </c>
      <c r="CT1855" t="s">
        <v>244</v>
      </c>
      <c r="CU1855" t="s">
        <v>12033</v>
      </c>
    </row>
    <row r="1856" spans="1:151" x14ac:dyDescent="0.2">
      <c r="A1856">
        <v>19326</v>
      </c>
      <c r="B1856" t="s">
        <v>4314</v>
      </c>
      <c r="C1856" t="s">
        <v>12034</v>
      </c>
      <c r="D1856" t="s">
        <v>3474</v>
      </c>
      <c r="E1856" t="s">
        <v>12035</v>
      </c>
      <c r="F1856" t="s">
        <v>2871</v>
      </c>
      <c r="G1856" t="s">
        <v>172</v>
      </c>
      <c r="H1856" s="1">
        <v>35241</v>
      </c>
      <c r="I1856" t="s">
        <v>173</v>
      </c>
      <c r="K1856" t="s">
        <v>1078</v>
      </c>
      <c r="L1856" t="s">
        <v>3238</v>
      </c>
      <c r="M1856" t="s">
        <v>306</v>
      </c>
      <c r="N1856">
        <v>2016</v>
      </c>
      <c r="O1856" t="s">
        <v>380</v>
      </c>
      <c r="P1856" t="s">
        <v>178</v>
      </c>
      <c r="Q1856" t="s">
        <v>172</v>
      </c>
      <c r="S1856">
        <v>28824022</v>
      </c>
      <c r="T1856" t="s">
        <v>2966</v>
      </c>
      <c r="U1856" t="s">
        <v>180</v>
      </c>
      <c r="V1856" s="2">
        <v>43240</v>
      </c>
      <c r="W1856" t="s">
        <v>12036</v>
      </c>
      <c r="X1856" t="s">
        <v>12037</v>
      </c>
      <c r="Y1856" t="s">
        <v>186</v>
      </c>
      <c r="Z1856" t="s">
        <v>282</v>
      </c>
      <c r="AA1856">
        <v>2019</v>
      </c>
      <c r="AB1856">
        <v>2019</v>
      </c>
      <c r="AC1856" t="s">
        <v>696</v>
      </c>
      <c r="AD1856" t="s">
        <v>185</v>
      </c>
      <c r="AS1856">
        <v>3.4</v>
      </c>
      <c r="AT1856" t="s">
        <v>188</v>
      </c>
      <c r="AU1856" t="s">
        <v>1520</v>
      </c>
      <c r="AV1856" t="s">
        <v>3529</v>
      </c>
      <c r="AW1856" t="s">
        <v>191</v>
      </c>
      <c r="BM1856" t="s">
        <v>487</v>
      </c>
      <c r="BN1856" t="s">
        <v>12038</v>
      </c>
      <c r="BP1856" t="s">
        <v>194</v>
      </c>
      <c r="BQ1856" t="s">
        <v>195</v>
      </c>
      <c r="BS1856">
        <v>14627</v>
      </c>
      <c r="BT1856" t="s">
        <v>196</v>
      </c>
      <c r="BU1856">
        <v>5857338022</v>
      </c>
      <c r="CM1856" t="s">
        <v>487</v>
      </c>
      <c r="CN1856" t="s">
        <v>12038</v>
      </c>
      <c r="CP1856" t="s">
        <v>194</v>
      </c>
      <c r="CQ1856" t="s">
        <v>195</v>
      </c>
      <c r="CS1856">
        <v>14627</v>
      </c>
      <c r="CT1856" t="s">
        <v>196</v>
      </c>
      <c r="CU1856">
        <v>5857338022</v>
      </c>
      <c r="DZ1856" t="s">
        <v>12039</v>
      </c>
      <c r="EC1856" t="s">
        <v>12040</v>
      </c>
      <c r="EF1856" t="s">
        <v>12041</v>
      </c>
    </row>
    <row r="1857" spans="1:151" x14ac:dyDescent="0.2">
      <c r="A1857">
        <v>38039</v>
      </c>
      <c r="B1857" t="s">
        <v>12042</v>
      </c>
      <c r="C1857" t="s">
        <v>5986</v>
      </c>
      <c r="D1857" t="s">
        <v>12043</v>
      </c>
      <c r="E1857" t="s">
        <v>12044</v>
      </c>
      <c r="F1857" t="s">
        <v>171</v>
      </c>
      <c r="G1857" t="str">
        <f>"0"</f>
        <v>0</v>
      </c>
      <c r="H1857" s="1">
        <v>37463</v>
      </c>
      <c r="I1857" t="s">
        <v>221</v>
      </c>
      <c r="K1857" t="s">
        <v>304</v>
      </c>
      <c r="L1857" t="s">
        <v>305</v>
      </c>
      <c r="M1857" t="s">
        <v>176</v>
      </c>
      <c r="N1857">
        <v>2023</v>
      </c>
      <c r="O1857" t="s">
        <v>1048</v>
      </c>
      <c r="P1857" t="s">
        <v>178</v>
      </c>
      <c r="Q1857" t="s">
        <v>172</v>
      </c>
      <c r="S1857">
        <v>32142006</v>
      </c>
      <c r="T1857" t="s">
        <v>226</v>
      </c>
      <c r="Y1857" t="str">
        <f>"01AS"</f>
        <v>01AS</v>
      </c>
      <c r="Z1857" t="s">
        <v>227</v>
      </c>
      <c r="AA1857" t="s">
        <v>320</v>
      </c>
      <c r="AB1857" t="s">
        <v>321</v>
      </c>
      <c r="AC1857" t="s">
        <v>678</v>
      </c>
      <c r="AD1857" t="s">
        <v>185</v>
      </c>
      <c r="AS1857">
        <v>3.87</v>
      </c>
      <c r="AU1857" t="s">
        <v>235</v>
      </c>
      <c r="AV1857" t="s">
        <v>236</v>
      </c>
      <c r="AW1857" t="s">
        <v>715</v>
      </c>
      <c r="BM1857" t="s">
        <v>12045</v>
      </c>
      <c r="BN1857" t="s">
        <v>239</v>
      </c>
      <c r="BO1857" t="s">
        <v>12046</v>
      </c>
      <c r="BP1857" t="s">
        <v>241</v>
      </c>
      <c r="BQ1857" t="s">
        <v>195</v>
      </c>
      <c r="BS1857">
        <v>14627</v>
      </c>
      <c r="CD1857" t="s">
        <v>195</v>
      </c>
      <c r="CM1857" t="s">
        <v>12047</v>
      </c>
      <c r="CO1857" t="s">
        <v>12046</v>
      </c>
      <c r="CP1857" t="s">
        <v>1576</v>
      </c>
      <c r="CQ1857" t="s">
        <v>247</v>
      </c>
      <c r="CS1857" t="s">
        <v>12048</v>
      </c>
      <c r="CT1857" t="s">
        <v>244</v>
      </c>
      <c r="CU1857" t="s">
        <v>12049</v>
      </c>
    </row>
    <row r="1858" spans="1:151" x14ac:dyDescent="0.2">
      <c r="A1858">
        <v>42160</v>
      </c>
      <c r="B1858" t="s">
        <v>12050</v>
      </c>
      <c r="C1858" t="s">
        <v>12051</v>
      </c>
      <c r="E1858" t="s">
        <v>12052</v>
      </c>
      <c r="F1858" t="s">
        <v>171</v>
      </c>
      <c r="G1858" t="str">
        <f>"0"</f>
        <v>0</v>
      </c>
      <c r="H1858" s="1">
        <v>36274</v>
      </c>
      <c r="I1858" t="s">
        <v>221</v>
      </c>
      <c r="K1858" t="s">
        <v>687</v>
      </c>
      <c r="L1858" t="s">
        <v>2177</v>
      </c>
      <c r="M1858" t="s">
        <v>224</v>
      </c>
      <c r="N1858">
        <v>2024</v>
      </c>
      <c r="O1858" t="s">
        <v>225</v>
      </c>
      <c r="P1858" t="s">
        <v>178</v>
      </c>
      <c r="Q1858" t="s">
        <v>172</v>
      </c>
      <c r="S1858">
        <v>32128604</v>
      </c>
      <c r="T1858" t="s">
        <v>226</v>
      </c>
      <c r="Y1858" t="str">
        <f>"07SMD"</f>
        <v>07SMD</v>
      </c>
      <c r="Z1858" t="s">
        <v>470</v>
      </c>
      <c r="AA1858" t="s">
        <v>259</v>
      </c>
      <c r="AB1858" t="s">
        <v>260</v>
      </c>
      <c r="AC1858" t="s">
        <v>2890</v>
      </c>
      <c r="AD1858" t="s">
        <v>185</v>
      </c>
      <c r="AS1858" t="str">
        <f>"0"</f>
        <v>0</v>
      </c>
      <c r="AU1858" t="s">
        <v>472</v>
      </c>
      <c r="AV1858" t="s">
        <v>473</v>
      </c>
      <c r="AW1858" t="s">
        <v>264</v>
      </c>
      <c r="BO1858" t="s">
        <v>2730</v>
      </c>
      <c r="BQ1858" t="s">
        <v>195</v>
      </c>
      <c r="BZ1858" t="s">
        <v>242</v>
      </c>
      <c r="CA1858" t="s">
        <v>12053</v>
      </c>
      <c r="CB1858" t="s">
        <v>243</v>
      </c>
      <c r="CD1858" t="s">
        <v>195</v>
      </c>
      <c r="CF1858">
        <v>14642</v>
      </c>
      <c r="CG1858" t="s">
        <v>244</v>
      </c>
      <c r="CM1858" t="s">
        <v>12054</v>
      </c>
      <c r="CN1858" t="s">
        <v>12053</v>
      </c>
      <c r="CO1858" t="s">
        <v>2730</v>
      </c>
      <c r="CP1858" t="s">
        <v>241</v>
      </c>
      <c r="CQ1858" t="s">
        <v>247</v>
      </c>
      <c r="CS1858">
        <v>14607</v>
      </c>
      <c r="CT1858" t="s">
        <v>244</v>
      </c>
      <c r="CU1858" t="s">
        <v>12055</v>
      </c>
    </row>
    <row r="1859" spans="1:151" x14ac:dyDescent="0.2">
      <c r="A1859">
        <v>27287</v>
      </c>
      <c r="B1859" t="s">
        <v>12056</v>
      </c>
      <c r="C1859" t="s">
        <v>12057</v>
      </c>
      <c r="E1859" t="s">
        <v>12058</v>
      </c>
      <c r="F1859" t="s">
        <v>171</v>
      </c>
      <c r="G1859" t="s">
        <v>172</v>
      </c>
      <c r="H1859" s="1">
        <v>36410</v>
      </c>
      <c r="I1859" t="s">
        <v>221</v>
      </c>
      <c r="K1859" t="s">
        <v>867</v>
      </c>
      <c r="L1859" t="s">
        <v>868</v>
      </c>
      <c r="M1859" t="s">
        <v>224</v>
      </c>
      <c r="N1859">
        <v>2019</v>
      </c>
      <c r="O1859" t="s">
        <v>279</v>
      </c>
      <c r="P1859" t="s">
        <v>178</v>
      </c>
      <c r="Q1859" t="s">
        <v>172</v>
      </c>
      <c r="S1859">
        <v>31327435</v>
      </c>
      <c r="T1859" t="s">
        <v>3935</v>
      </c>
      <c r="U1859" t="s">
        <v>180</v>
      </c>
      <c r="V1859" s="2">
        <v>44696</v>
      </c>
      <c r="W1859" t="s">
        <v>12059</v>
      </c>
      <c r="X1859">
        <v>32478594689</v>
      </c>
      <c r="Y1859" t="s">
        <v>186</v>
      </c>
      <c r="Z1859" t="s">
        <v>183</v>
      </c>
      <c r="AA1859">
        <v>2022</v>
      </c>
      <c r="AB1859">
        <v>2022</v>
      </c>
      <c r="AC1859" t="s">
        <v>6505</v>
      </c>
      <c r="AD1859" t="s">
        <v>172</v>
      </c>
      <c r="AS1859">
        <v>3.93</v>
      </c>
      <c r="AT1859" t="s">
        <v>188</v>
      </c>
      <c r="AU1859" t="s">
        <v>189</v>
      </c>
      <c r="AV1859" t="s">
        <v>190</v>
      </c>
      <c r="AW1859" t="s">
        <v>191</v>
      </c>
      <c r="BM1859" t="s">
        <v>1204</v>
      </c>
      <c r="BN1859" t="s">
        <v>193</v>
      </c>
      <c r="BP1859" t="s">
        <v>194</v>
      </c>
      <c r="BQ1859" t="s">
        <v>195</v>
      </c>
      <c r="BS1859">
        <v>14627</v>
      </c>
      <c r="BT1859" t="s">
        <v>196</v>
      </c>
      <c r="BU1859" t="str">
        <f>"0603551864"</f>
        <v>0603551864</v>
      </c>
      <c r="CM1859" t="s">
        <v>12060</v>
      </c>
      <c r="CP1859" t="s">
        <v>194</v>
      </c>
      <c r="CQ1859" t="s">
        <v>195</v>
      </c>
      <c r="CS1859">
        <v>14627</v>
      </c>
      <c r="CT1859" t="s">
        <v>196</v>
      </c>
      <c r="CU1859" t="str">
        <f>"0603551864"</f>
        <v>0603551864</v>
      </c>
    </row>
    <row r="1860" spans="1:151" x14ac:dyDescent="0.2">
      <c r="A1860">
        <v>27688</v>
      </c>
      <c r="B1860" t="s">
        <v>12061</v>
      </c>
      <c r="C1860" t="s">
        <v>12062</v>
      </c>
      <c r="E1860" t="s">
        <v>12063</v>
      </c>
      <c r="F1860" t="s">
        <v>171</v>
      </c>
      <c r="G1860" t="s">
        <v>172</v>
      </c>
      <c r="H1860" s="1">
        <v>35882</v>
      </c>
      <c r="I1860" t="s">
        <v>221</v>
      </c>
      <c r="K1860" t="s">
        <v>304</v>
      </c>
      <c r="L1860" t="s">
        <v>305</v>
      </c>
      <c r="M1860" t="s">
        <v>306</v>
      </c>
      <c r="N1860">
        <v>2019</v>
      </c>
      <c r="O1860" t="s">
        <v>534</v>
      </c>
      <c r="P1860" t="s">
        <v>178</v>
      </c>
      <c r="Q1860" t="s">
        <v>172</v>
      </c>
      <c r="S1860">
        <v>30791374</v>
      </c>
      <c r="T1860" t="s">
        <v>10149</v>
      </c>
      <c r="U1860" t="s">
        <v>424</v>
      </c>
      <c r="Y1860" t="str">
        <f>"04HSEAS"</f>
        <v>04HSEAS</v>
      </c>
      <c r="Z1860" t="s">
        <v>499</v>
      </c>
      <c r="AA1860" t="s">
        <v>320</v>
      </c>
      <c r="AB1860" t="s">
        <v>321</v>
      </c>
      <c r="AC1860" t="s">
        <v>3358</v>
      </c>
      <c r="AD1860" t="s">
        <v>185</v>
      </c>
      <c r="AS1860">
        <v>3.58</v>
      </c>
      <c r="AU1860" t="s">
        <v>235</v>
      </c>
      <c r="AV1860" t="s">
        <v>236</v>
      </c>
      <c r="AW1860" t="s">
        <v>430</v>
      </c>
      <c r="BM1860" t="s">
        <v>8052</v>
      </c>
      <c r="BN1860" t="s">
        <v>239</v>
      </c>
      <c r="BO1860" t="s">
        <v>12064</v>
      </c>
      <c r="BP1860" t="s">
        <v>241</v>
      </c>
      <c r="BQ1860" t="s">
        <v>195</v>
      </c>
      <c r="BS1860">
        <v>14627</v>
      </c>
      <c r="CD1860" t="s">
        <v>195</v>
      </c>
      <c r="CM1860" t="s">
        <v>12065</v>
      </c>
      <c r="CO1860" t="s">
        <v>12064</v>
      </c>
      <c r="CP1860" t="s">
        <v>12066</v>
      </c>
      <c r="CQ1860" t="s">
        <v>12067</v>
      </c>
      <c r="CS1860">
        <v>77240</v>
      </c>
      <c r="CT1860" t="s">
        <v>10149</v>
      </c>
      <c r="CU1860" t="s">
        <v>12068</v>
      </c>
    </row>
    <row r="1861" spans="1:151" x14ac:dyDescent="0.2">
      <c r="A1861">
        <v>15720</v>
      </c>
      <c r="B1861" t="s">
        <v>12069</v>
      </c>
      <c r="C1861" t="s">
        <v>12070</v>
      </c>
      <c r="E1861" t="s">
        <v>12071</v>
      </c>
      <c r="F1861" t="s">
        <v>171</v>
      </c>
      <c r="G1861" t="s">
        <v>172</v>
      </c>
      <c r="H1861" s="1">
        <v>35271</v>
      </c>
      <c r="I1861" t="s">
        <v>221</v>
      </c>
      <c r="K1861" t="s">
        <v>409</v>
      </c>
      <c r="L1861" t="s">
        <v>1643</v>
      </c>
      <c r="M1861" t="s">
        <v>224</v>
      </c>
      <c r="N1861">
        <v>2016</v>
      </c>
      <c r="O1861" t="s">
        <v>410</v>
      </c>
      <c r="P1861" t="s">
        <v>178</v>
      </c>
      <c r="Q1861" t="s">
        <v>172</v>
      </c>
      <c r="S1861">
        <v>28735571</v>
      </c>
      <c r="T1861" t="s">
        <v>196</v>
      </c>
      <c r="W1861" t="s">
        <v>12072</v>
      </c>
      <c r="X1861">
        <v>5183386147</v>
      </c>
      <c r="Y1861" t="s">
        <v>186</v>
      </c>
      <c r="Z1861" t="s">
        <v>282</v>
      </c>
      <c r="AA1861">
        <v>2018</v>
      </c>
      <c r="AB1861">
        <v>2018</v>
      </c>
      <c r="AC1861" t="s">
        <v>382</v>
      </c>
      <c r="AD1861" t="s">
        <v>185</v>
      </c>
      <c r="AE1861" t="s">
        <v>413</v>
      </c>
      <c r="AS1861" t="str">
        <f>"0"</f>
        <v>0</v>
      </c>
      <c r="AT1861" t="s">
        <v>188</v>
      </c>
      <c r="AU1861" t="s">
        <v>189</v>
      </c>
      <c r="AV1861" t="s">
        <v>190</v>
      </c>
      <c r="AW1861" t="s">
        <v>264</v>
      </c>
      <c r="BM1861" t="s">
        <v>12073</v>
      </c>
      <c r="BN1861" t="s">
        <v>193</v>
      </c>
      <c r="BP1861" t="s">
        <v>194</v>
      </c>
      <c r="BQ1861" t="s">
        <v>195</v>
      </c>
      <c r="BS1861">
        <v>14627</v>
      </c>
      <c r="BT1861" t="s">
        <v>196</v>
      </c>
      <c r="BU1861">
        <v>5189324537</v>
      </c>
      <c r="BZ1861" t="s">
        <v>12074</v>
      </c>
      <c r="CC1861" t="s">
        <v>2575</v>
      </c>
      <c r="CD1861" t="s">
        <v>195</v>
      </c>
      <c r="CF1861">
        <v>128046421</v>
      </c>
      <c r="CG1861" t="s">
        <v>196</v>
      </c>
      <c r="CH1861">
        <v>5187982904</v>
      </c>
      <c r="CM1861" t="s">
        <v>12075</v>
      </c>
      <c r="CN1861" t="s">
        <v>12076</v>
      </c>
      <c r="CP1861" t="s">
        <v>194</v>
      </c>
      <c r="CQ1861" t="s">
        <v>195</v>
      </c>
      <c r="CS1861">
        <v>14627</v>
      </c>
      <c r="CT1861" t="s">
        <v>196</v>
      </c>
      <c r="CU1861">
        <v>5189324537</v>
      </c>
      <c r="EM1861" t="s">
        <v>12074</v>
      </c>
      <c r="EP1861" t="s">
        <v>2575</v>
      </c>
      <c r="EQ1861" t="s">
        <v>195</v>
      </c>
      <c r="ES1861">
        <v>128046421</v>
      </c>
      <c r="ET1861" t="s">
        <v>196</v>
      </c>
      <c r="EU1861">
        <v>5187982904</v>
      </c>
    </row>
    <row r="1862" spans="1:151" x14ac:dyDescent="0.2">
      <c r="A1862">
        <v>45681</v>
      </c>
      <c r="B1862" t="s">
        <v>8651</v>
      </c>
      <c r="C1862" t="s">
        <v>12077</v>
      </c>
      <c r="D1862" t="s">
        <v>12078</v>
      </c>
      <c r="E1862" t="s">
        <v>12079</v>
      </c>
      <c r="F1862" t="s">
        <v>8666</v>
      </c>
      <c r="I1862" t="s">
        <v>221</v>
      </c>
      <c r="J1862" t="s">
        <v>12080</v>
      </c>
      <c r="K1862" t="s">
        <v>1705</v>
      </c>
      <c r="L1862" t="s">
        <v>7716</v>
      </c>
      <c r="M1862" t="s">
        <v>224</v>
      </c>
      <c r="N1862">
        <v>2025</v>
      </c>
      <c r="O1862" t="s">
        <v>528</v>
      </c>
      <c r="P1862" t="s">
        <v>178</v>
      </c>
      <c r="Q1862" t="s">
        <v>185</v>
      </c>
      <c r="BM1862" t="s">
        <v>12081</v>
      </c>
      <c r="BP1862" t="s">
        <v>241</v>
      </c>
      <c r="BQ1862" t="s">
        <v>195</v>
      </c>
      <c r="BS1862">
        <v>14618</v>
      </c>
      <c r="BT1862" t="s">
        <v>226</v>
      </c>
      <c r="BU1862">
        <v>5855079631</v>
      </c>
    </row>
    <row r="1863" spans="1:151" x14ac:dyDescent="0.2">
      <c r="A1863">
        <v>46471</v>
      </c>
      <c r="B1863" t="s">
        <v>12082</v>
      </c>
      <c r="C1863" t="s">
        <v>12083</v>
      </c>
      <c r="D1863" t="s">
        <v>654</v>
      </c>
      <c r="E1863" t="s">
        <v>1213</v>
      </c>
      <c r="F1863" t="s">
        <v>171</v>
      </c>
      <c r="G1863" t="str">
        <f>"0"</f>
        <v>0</v>
      </c>
      <c r="H1863" s="1">
        <v>38605</v>
      </c>
      <c r="I1863" t="s">
        <v>221</v>
      </c>
      <c r="K1863" t="s">
        <v>5139</v>
      </c>
      <c r="M1863" t="s">
        <v>176</v>
      </c>
      <c r="N1863">
        <v>2026</v>
      </c>
      <c r="O1863" t="s">
        <v>508</v>
      </c>
      <c r="P1863" t="s">
        <v>509</v>
      </c>
      <c r="Q1863" t="s">
        <v>172</v>
      </c>
      <c r="R1863" t="s">
        <v>510</v>
      </c>
      <c r="S1863">
        <v>32562453</v>
      </c>
      <c r="BM1863" t="s">
        <v>1488</v>
      </c>
    </row>
    <row r="1864" spans="1:151" x14ac:dyDescent="0.2">
      <c r="A1864">
        <v>41713</v>
      </c>
      <c r="B1864" t="s">
        <v>12084</v>
      </c>
      <c r="C1864" t="s">
        <v>12085</v>
      </c>
      <c r="D1864" t="s">
        <v>3846</v>
      </c>
      <c r="E1864" t="s">
        <v>12086</v>
      </c>
      <c r="F1864" t="s">
        <v>171</v>
      </c>
      <c r="G1864" t="str">
        <f>"0"</f>
        <v>0</v>
      </c>
      <c r="H1864" s="1">
        <v>37680</v>
      </c>
      <c r="I1864" t="s">
        <v>221</v>
      </c>
      <c r="K1864" t="s">
        <v>726</v>
      </c>
      <c r="L1864" t="s">
        <v>727</v>
      </c>
      <c r="M1864" t="s">
        <v>224</v>
      </c>
      <c r="N1864">
        <v>2024</v>
      </c>
      <c r="O1864" t="s">
        <v>225</v>
      </c>
      <c r="P1864" t="s">
        <v>178</v>
      </c>
      <c r="Q1864" t="s">
        <v>172</v>
      </c>
      <c r="S1864">
        <v>32084535</v>
      </c>
      <c r="T1864" t="s">
        <v>226</v>
      </c>
      <c r="Y1864" t="str">
        <f>"01AS"</f>
        <v>01AS</v>
      </c>
      <c r="Z1864" t="s">
        <v>499</v>
      </c>
      <c r="AA1864" t="s">
        <v>320</v>
      </c>
      <c r="AB1864" t="s">
        <v>321</v>
      </c>
      <c r="AC1864" t="s">
        <v>5261</v>
      </c>
      <c r="AD1864" t="s">
        <v>185</v>
      </c>
      <c r="AF1864" t="s">
        <v>426</v>
      </c>
      <c r="AG1864" t="s">
        <v>729</v>
      </c>
      <c r="AJ1864" t="s">
        <v>3118</v>
      </c>
      <c r="AK1864" t="s">
        <v>185</v>
      </c>
      <c r="AS1864">
        <v>2.69</v>
      </c>
      <c r="AU1864" t="s">
        <v>235</v>
      </c>
      <c r="AV1864" t="s">
        <v>236</v>
      </c>
      <c r="AW1864" t="s">
        <v>264</v>
      </c>
      <c r="BM1864" t="s">
        <v>12087</v>
      </c>
      <c r="BN1864" t="s">
        <v>239</v>
      </c>
      <c r="BO1864" t="s">
        <v>12088</v>
      </c>
      <c r="BP1864" t="s">
        <v>241</v>
      </c>
      <c r="BQ1864" t="s">
        <v>195</v>
      </c>
      <c r="BS1864">
        <v>14627</v>
      </c>
      <c r="BZ1864" t="s">
        <v>242</v>
      </c>
      <c r="CB1864" t="s">
        <v>243</v>
      </c>
      <c r="CD1864" t="s">
        <v>195</v>
      </c>
      <c r="CF1864">
        <v>14642</v>
      </c>
      <c r="CG1864" t="s">
        <v>244</v>
      </c>
      <c r="CM1864" t="s">
        <v>12089</v>
      </c>
      <c r="CO1864" t="s">
        <v>12088</v>
      </c>
      <c r="CP1864" t="s">
        <v>12090</v>
      </c>
      <c r="CQ1864" t="s">
        <v>571</v>
      </c>
      <c r="CS1864" t="s">
        <v>12091</v>
      </c>
      <c r="CT1864" t="s">
        <v>244</v>
      </c>
      <c r="CU1864" t="s">
        <v>12092</v>
      </c>
    </row>
    <row r="1865" spans="1:151" x14ac:dyDescent="0.2">
      <c r="A1865">
        <v>26531</v>
      </c>
      <c r="B1865" t="s">
        <v>12093</v>
      </c>
      <c r="C1865" t="s">
        <v>12094</v>
      </c>
      <c r="E1865" t="s">
        <v>12095</v>
      </c>
      <c r="F1865" t="s">
        <v>171</v>
      </c>
      <c r="G1865" t="s">
        <v>172</v>
      </c>
      <c r="H1865" s="1">
        <v>32178</v>
      </c>
      <c r="I1865" t="s">
        <v>173</v>
      </c>
      <c r="K1865" t="s">
        <v>1910</v>
      </c>
      <c r="L1865" t="s">
        <v>1911</v>
      </c>
      <c r="M1865" t="s">
        <v>176</v>
      </c>
      <c r="N1865">
        <v>2019</v>
      </c>
      <c r="O1865" t="s">
        <v>482</v>
      </c>
      <c r="P1865" t="s">
        <v>178</v>
      </c>
      <c r="Q1865" t="s">
        <v>172</v>
      </c>
      <c r="S1865">
        <v>30856196</v>
      </c>
      <c r="T1865" t="s">
        <v>196</v>
      </c>
      <c r="W1865" t="s">
        <v>12096</v>
      </c>
      <c r="X1865">
        <v>5082462180</v>
      </c>
      <c r="Y1865" t="s">
        <v>186</v>
      </c>
      <c r="Z1865" t="s">
        <v>282</v>
      </c>
      <c r="AA1865">
        <v>2020</v>
      </c>
      <c r="AB1865">
        <v>2020</v>
      </c>
      <c r="AC1865" t="s">
        <v>283</v>
      </c>
      <c r="AD1865" t="s">
        <v>172</v>
      </c>
      <c r="AS1865">
        <v>3.93</v>
      </c>
      <c r="AT1865" t="s">
        <v>188</v>
      </c>
      <c r="AU1865" t="s">
        <v>189</v>
      </c>
      <c r="AV1865" t="s">
        <v>190</v>
      </c>
      <c r="AW1865" t="s">
        <v>237</v>
      </c>
      <c r="BM1865" t="s">
        <v>12097</v>
      </c>
      <c r="BN1865" t="s">
        <v>193</v>
      </c>
      <c r="BP1865" t="s">
        <v>194</v>
      </c>
      <c r="BQ1865" t="s">
        <v>195</v>
      </c>
      <c r="BS1865">
        <v>14627</v>
      </c>
      <c r="BT1865" t="s">
        <v>196</v>
      </c>
      <c r="BU1865">
        <v>5083671395</v>
      </c>
      <c r="BZ1865" t="s">
        <v>12098</v>
      </c>
      <c r="CA1865" t="s">
        <v>12099</v>
      </c>
      <c r="CC1865" t="s">
        <v>12100</v>
      </c>
      <c r="CD1865" t="s">
        <v>401</v>
      </c>
      <c r="CF1865" t="str">
        <f>"02140"</f>
        <v>02140</v>
      </c>
      <c r="CG1865" t="s">
        <v>196</v>
      </c>
      <c r="CH1865">
        <v>5083671395</v>
      </c>
      <c r="CM1865" t="s">
        <v>12101</v>
      </c>
      <c r="CN1865" t="s">
        <v>215</v>
      </c>
      <c r="CP1865" t="s">
        <v>194</v>
      </c>
      <c r="CQ1865" t="s">
        <v>195</v>
      </c>
      <c r="CS1865">
        <v>14627</v>
      </c>
      <c r="CT1865" t="s">
        <v>196</v>
      </c>
      <c r="CU1865">
        <v>5083671395</v>
      </c>
      <c r="ED1865" t="s">
        <v>401</v>
      </c>
      <c r="EG1865" t="s">
        <v>196</v>
      </c>
      <c r="EH1865">
        <v>5083671395</v>
      </c>
      <c r="EM1865" t="s">
        <v>12098</v>
      </c>
      <c r="EN1865" t="s">
        <v>12099</v>
      </c>
      <c r="EP1865" t="s">
        <v>12100</v>
      </c>
      <c r="EQ1865" t="s">
        <v>401</v>
      </c>
      <c r="ES1865" t="str">
        <f>"02140"</f>
        <v>02140</v>
      </c>
      <c r="ET1865" t="s">
        <v>196</v>
      </c>
      <c r="EU1865">
        <v>5083671395</v>
      </c>
    </row>
    <row r="1866" spans="1:151" x14ac:dyDescent="0.2">
      <c r="A1866">
        <v>26570</v>
      </c>
      <c r="B1866" t="s">
        <v>1175</v>
      </c>
      <c r="C1866" t="s">
        <v>12102</v>
      </c>
      <c r="D1866" t="s">
        <v>12103</v>
      </c>
      <c r="E1866" t="s">
        <v>12104</v>
      </c>
      <c r="F1866" t="s">
        <v>171</v>
      </c>
      <c r="G1866" t="s">
        <v>172</v>
      </c>
      <c r="H1866" s="1">
        <v>35824</v>
      </c>
      <c r="I1866" t="s">
        <v>221</v>
      </c>
      <c r="K1866" t="s">
        <v>1910</v>
      </c>
      <c r="L1866" t="s">
        <v>1911</v>
      </c>
      <c r="M1866" t="s">
        <v>176</v>
      </c>
      <c r="N1866">
        <v>2019</v>
      </c>
      <c r="O1866" t="s">
        <v>482</v>
      </c>
      <c r="P1866" t="s">
        <v>178</v>
      </c>
      <c r="Q1866" t="s">
        <v>172</v>
      </c>
      <c r="S1866">
        <v>29849550</v>
      </c>
      <c r="T1866" t="s">
        <v>196</v>
      </c>
      <c r="W1866" t="s">
        <v>12105</v>
      </c>
      <c r="X1866">
        <v>5853093599</v>
      </c>
      <c r="Y1866" t="s">
        <v>186</v>
      </c>
      <c r="Z1866" t="s">
        <v>183</v>
      </c>
      <c r="AA1866">
        <v>2020</v>
      </c>
      <c r="AB1866">
        <v>2020</v>
      </c>
      <c r="AC1866" t="s">
        <v>752</v>
      </c>
      <c r="AD1866" t="s">
        <v>172</v>
      </c>
      <c r="AS1866">
        <v>3.69</v>
      </c>
      <c r="AT1866" t="s">
        <v>188</v>
      </c>
      <c r="AU1866" t="s">
        <v>189</v>
      </c>
      <c r="AV1866" t="s">
        <v>190</v>
      </c>
      <c r="AW1866" t="s">
        <v>264</v>
      </c>
      <c r="BM1866" t="s">
        <v>12106</v>
      </c>
      <c r="BN1866" t="s">
        <v>1434</v>
      </c>
      <c r="BP1866" t="s">
        <v>194</v>
      </c>
      <c r="BQ1866" t="s">
        <v>195</v>
      </c>
      <c r="BS1866">
        <v>14611</v>
      </c>
      <c r="BT1866" t="s">
        <v>196</v>
      </c>
      <c r="BU1866">
        <v>5859672466</v>
      </c>
      <c r="BZ1866" t="s">
        <v>12107</v>
      </c>
      <c r="CC1866" t="s">
        <v>194</v>
      </c>
      <c r="CD1866" t="s">
        <v>195</v>
      </c>
      <c r="CF1866">
        <v>14618</v>
      </c>
      <c r="CG1866" t="s">
        <v>196</v>
      </c>
      <c r="CH1866">
        <v>5859672466</v>
      </c>
      <c r="CM1866" t="s">
        <v>12107</v>
      </c>
      <c r="CP1866" t="s">
        <v>194</v>
      </c>
      <c r="CQ1866" t="s">
        <v>195</v>
      </c>
      <c r="CS1866">
        <v>14618</v>
      </c>
      <c r="CT1866" t="s">
        <v>196</v>
      </c>
      <c r="CU1866">
        <v>5859672466</v>
      </c>
      <c r="ED1866" t="s">
        <v>195</v>
      </c>
      <c r="EG1866" t="s">
        <v>196</v>
      </c>
      <c r="EH1866">
        <v>5859672466</v>
      </c>
      <c r="EM1866" t="s">
        <v>12107</v>
      </c>
      <c r="EP1866" t="s">
        <v>194</v>
      </c>
      <c r="EQ1866" t="s">
        <v>195</v>
      </c>
      <c r="ES1866">
        <v>14618</v>
      </c>
      <c r="ET1866" t="s">
        <v>196</v>
      </c>
      <c r="EU1866">
        <v>5859672466</v>
      </c>
    </row>
    <row r="1867" spans="1:151" x14ac:dyDescent="0.2">
      <c r="A1867">
        <v>17780</v>
      </c>
      <c r="B1867" t="s">
        <v>12108</v>
      </c>
      <c r="C1867" t="s">
        <v>12109</v>
      </c>
      <c r="D1867" t="s">
        <v>12110</v>
      </c>
      <c r="E1867" t="s">
        <v>12111</v>
      </c>
      <c r="F1867" t="s">
        <v>171</v>
      </c>
      <c r="G1867" t="s">
        <v>172</v>
      </c>
      <c r="H1867" s="1">
        <v>35138</v>
      </c>
      <c r="I1867" t="s">
        <v>173</v>
      </c>
      <c r="K1867" t="s">
        <v>867</v>
      </c>
      <c r="L1867" t="s">
        <v>868</v>
      </c>
      <c r="M1867" t="s">
        <v>224</v>
      </c>
      <c r="N1867">
        <v>2016</v>
      </c>
      <c r="O1867" t="s">
        <v>410</v>
      </c>
      <c r="P1867" t="s">
        <v>178</v>
      </c>
      <c r="Q1867" t="s">
        <v>172</v>
      </c>
      <c r="S1867">
        <v>28862741</v>
      </c>
      <c r="T1867" t="s">
        <v>196</v>
      </c>
      <c r="W1867" t="s">
        <v>12112</v>
      </c>
      <c r="X1867">
        <v>5859448191</v>
      </c>
      <c r="Y1867" t="s">
        <v>182</v>
      </c>
      <c r="Z1867" t="s">
        <v>282</v>
      </c>
      <c r="AA1867">
        <v>2018</v>
      </c>
      <c r="AB1867">
        <v>2018</v>
      </c>
      <c r="AC1867" t="s">
        <v>208</v>
      </c>
      <c r="AD1867" t="s">
        <v>185</v>
      </c>
      <c r="AF1867" t="s">
        <v>186</v>
      </c>
      <c r="AG1867" t="s">
        <v>282</v>
      </c>
      <c r="AH1867">
        <v>2018</v>
      </c>
      <c r="AI1867">
        <v>2018</v>
      </c>
      <c r="AJ1867" t="s">
        <v>187</v>
      </c>
      <c r="AK1867" t="s">
        <v>185</v>
      </c>
      <c r="AS1867" t="str">
        <f>"0"</f>
        <v>0</v>
      </c>
      <c r="AT1867" t="s">
        <v>188</v>
      </c>
      <c r="AU1867" t="s">
        <v>189</v>
      </c>
      <c r="AV1867" t="s">
        <v>190</v>
      </c>
      <c r="AW1867" t="s">
        <v>264</v>
      </c>
      <c r="BM1867" t="s">
        <v>12113</v>
      </c>
      <c r="BN1867" t="s">
        <v>193</v>
      </c>
      <c r="BP1867" t="s">
        <v>194</v>
      </c>
      <c r="BQ1867" t="s">
        <v>195</v>
      </c>
      <c r="BS1867">
        <v>14627</v>
      </c>
      <c r="BT1867" t="s">
        <v>196</v>
      </c>
      <c r="BU1867">
        <v>5856983079</v>
      </c>
      <c r="BZ1867" t="s">
        <v>12114</v>
      </c>
      <c r="CC1867" t="s">
        <v>12115</v>
      </c>
      <c r="CD1867" t="s">
        <v>195</v>
      </c>
      <c r="CF1867">
        <v>144239772</v>
      </c>
      <c r="CG1867" t="s">
        <v>196</v>
      </c>
      <c r="CH1867">
        <v>5855384016</v>
      </c>
      <c r="CM1867" t="s">
        <v>12116</v>
      </c>
      <c r="CN1867" t="s">
        <v>487</v>
      </c>
      <c r="CP1867" t="s">
        <v>194</v>
      </c>
      <c r="CQ1867" t="s">
        <v>195</v>
      </c>
      <c r="CS1867">
        <v>14627</v>
      </c>
      <c r="CT1867" t="s">
        <v>196</v>
      </c>
      <c r="CU1867">
        <v>5856983079</v>
      </c>
      <c r="EM1867" t="s">
        <v>12114</v>
      </c>
      <c r="EP1867" t="s">
        <v>12115</v>
      </c>
      <c r="EQ1867" t="s">
        <v>195</v>
      </c>
      <c r="ES1867">
        <v>144239772</v>
      </c>
      <c r="ET1867" t="s">
        <v>196</v>
      </c>
      <c r="EU1867">
        <v>5855384016</v>
      </c>
    </row>
    <row r="1868" spans="1:151" x14ac:dyDescent="0.2">
      <c r="A1868">
        <v>45381</v>
      </c>
      <c r="B1868" t="s">
        <v>4129</v>
      </c>
      <c r="C1868" t="s">
        <v>12117</v>
      </c>
      <c r="D1868" t="s">
        <v>1436</v>
      </c>
      <c r="E1868" t="s">
        <v>12118</v>
      </c>
      <c r="F1868" t="s">
        <v>171</v>
      </c>
      <c r="G1868" t="str">
        <f>"0"</f>
        <v>0</v>
      </c>
      <c r="H1868" s="1">
        <v>38052</v>
      </c>
      <c r="I1868" t="s">
        <v>221</v>
      </c>
      <c r="K1868" t="s">
        <v>2514</v>
      </c>
      <c r="L1868" t="s">
        <v>2515</v>
      </c>
      <c r="M1868" t="s">
        <v>306</v>
      </c>
      <c r="N1868">
        <v>2025</v>
      </c>
      <c r="O1868" t="s">
        <v>2065</v>
      </c>
      <c r="P1868" t="s">
        <v>178</v>
      </c>
      <c r="Q1868" t="s">
        <v>172</v>
      </c>
      <c r="R1868" t="s">
        <v>510</v>
      </c>
      <c r="S1868">
        <v>32343786</v>
      </c>
      <c r="BM1868" t="s">
        <v>12119</v>
      </c>
    </row>
    <row r="1869" spans="1:151" x14ac:dyDescent="0.2">
      <c r="A1869">
        <v>33563</v>
      </c>
      <c r="B1869" t="s">
        <v>2919</v>
      </c>
      <c r="C1869" t="s">
        <v>12120</v>
      </c>
      <c r="D1869" t="s">
        <v>12121</v>
      </c>
      <c r="E1869" t="s">
        <v>12122</v>
      </c>
      <c r="F1869" t="s">
        <v>171</v>
      </c>
      <c r="G1869" t="str">
        <f>"0"</f>
        <v>0</v>
      </c>
      <c r="K1869" t="s">
        <v>453</v>
      </c>
      <c r="L1869" t="s">
        <v>454</v>
      </c>
      <c r="M1869" t="s">
        <v>205</v>
      </c>
      <c r="N1869">
        <v>2020</v>
      </c>
      <c r="O1869" t="s">
        <v>455</v>
      </c>
      <c r="P1869" t="s">
        <v>178</v>
      </c>
      <c r="Q1869" t="s">
        <v>172</v>
      </c>
      <c r="S1869">
        <v>31585453</v>
      </c>
      <c r="T1869" t="s">
        <v>226</v>
      </c>
      <c r="Y1869" t="str">
        <f>"01AS"</f>
        <v>01AS</v>
      </c>
      <c r="Z1869" t="s">
        <v>227</v>
      </c>
      <c r="AA1869" t="s">
        <v>833</v>
      </c>
      <c r="AB1869" t="s">
        <v>834</v>
      </c>
      <c r="AC1869" t="s">
        <v>1693</v>
      </c>
      <c r="AD1869" t="s">
        <v>172</v>
      </c>
      <c r="AS1869">
        <v>3.69</v>
      </c>
      <c r="AU1869" t="s">
        <v>235</v>
      </c>
      <c r="AV1869" t="s">
        <v>236</v>
      </c>
      <c r="AW1869" t="s">
        <v>264</v>
      </c>
      <c r="BM1869" t="s">
        <v>12123</v>
      </c>
      <c r="BN1869" t="s">
        <v>239</v>
      </c>
      <c r="BO1869" t="s">
        <v>12124</v>
      </c>
      <c r="BP1869" t="s">
        <v>241</v>
      </c>
      <c r="BQ1869" t="s">
        <v>195</v>
      </c>
      <c r="BS1869">
        <v>14627</v>
      </c>
      <c r="CD1869" t="s">
        <v>195</v>
      </c>
      <c r="CM1869" t="s">
        <v>12125</v>
      </c>
      <c r="CO1869" t="s">
        <v>12124</v>
      </c>
      <c r="CP1869" t="s">
        <v>12126</v>
      </c>
      <c r="CQ1869" t="s">
        <v>541</v>
      </c>
      <c r="CS1869" t="str">
        <f>"02763-4063"</f>
        <v>02763-4063</v>
      </c>
      <c r="CT1869" t="s">
        <v>244</v>
      </c>
      <c r="CU1869" t="s">
        <v>12127</v>
      </c>
    </row>
    <row r="1870" spans="1:151" x14ac:dyDescent="0.2">
      <c r="A1870">
        <v>27722</v>
      </c>
      <c r="B1870" t="s">
        <v>1032</v>
      </c>
      <c r="C1870" t="s">
        <v>12128</v>
      </c>
      <c r="D1870" t="s">
        <v>390</v>
      </c>
      <c r="E1870" t="s">
        <v>12129</v>
      </c>
      <c r="F1870" t="s">
        <v>171</v>
      </c>
      <c r="H1870" s="1">
        <v>35347</v>
      </c>
      <c r="I1870" t="s">
        <v>173</v>
      </c>
      <c r="J1870" t="s">
        <v>1271</v>
      </c>
      <c r="K1870" t="s">
        <v>1035</v>
      </c>
      <c r="L1870" t="s">
        <v>1036</v>
      </c>
      <c r="M1870" t="s">
        <v>224</v>
      </c>
      <c r="N1870">
        <v>2019</v>
      </c>
      <c r="O1870" t="s">
        <v>279</v>
      </c>
      <c r="P1870" t="s">
        <v>178</v>
      </c>
      <c r="Q1870" t="s">
        <v>185</v>
      </c>
      <c r="BM1870" t="s">
        <v>12130</v>
      </c>
      <c r="BP1870" t="s">
        <v>12131</v>
      </c>
      <c r="BQ1870" t="s">
        <v>12132</v>
      </c>
      <c r="BS1870">
        <v>66211</v>
      </c>
      <c r="BT1870" t="s">
        <v>226</v>
      </c>
      <c r="BU1870">
        <v>9137872388</v>
      </c>
      <c r="BW1870">
        <v>9137872388</v>
      </c>
    </row>
    <row r="1871" spans="1:151" x14ac:dyDescent="0.2">
      <c r="A1871">
        <v>26540</v>
      </c>
      <c r="B1871" t="s">
        <v>4061</v>
      </c>
      <c r="C1871" t="s">
        <v>12133</v>
      </c>
      <c r="D1871" t="s">
        <v>201</v>
      </c>
      <c r="E1871" t="s">
        <v>12134</v>
      </c>
      <c r="F1871" t="s">
        <v>171</v>
      </c>
      <c r="G1871" t="s">
        <v>172</v>
      </c>
      <c r="H1871" s="1">
        <v>35696</v>
      </c>
      <c r="I1871" t="s">
        <v>221</v>
      </c>
      <c r="K1871" t="s">
        <v>5037</v>
      </c>
      <c r="L1871" t="s">
        <v>318</v>
      </c>
      <c r="M1871" t="s">
        <v>176</v>
      </c>
      <c r="N1871">
        <v>2019</v>
      </c>
      <c r="O1871" t="s">
        <v>482</v>
      </c>
      <c r="P1871" t="s">
        <v>178</v>
      </c>
      <c r="Q1871" t="s">
        <v>172</v>
      </c>
      <c r="S1871">
        <v>29924851</v>
      </c>
      <c r="T1871" t="s">
        <v>196</v>
      </c>
      <c r="W1871" t="s">
        <v>12135</v>
      </c>
      <c r="X1871">
        <v>7817246622</v>
      </c>
      <c r="Y1871" t="s">
        <v>186</v>
      </c>
      <c r="Z1871" t="s">
        <v>282</v>
      </c>
      <c r="AA1871">
        <v>2020</v>
      </c>
      <c r="AB1871">
        <v>2020</v>
      </c>
      <c r="AC1871" t="s">
        <v>310</v>
      </c>
      <c r="AD1871" t="s">
        <v>172</v>
      </c>
      <c r="AS1871">
        <v>3.35</v>
      </c>
      <c r="AT1871" t="s">
        <v>188</v>
      </c>
      <c r="AU1871" t="s">
        <v>189</v>
      </c>
      <c r="AV1871" t="s">
        <v>190</v>
      </c>
      <c r="AW1871" t="s">
        <v>264</v>
      </c>
      <c r="BM1871" t="s">
        <v>12136</v>
      </c>
      <c r="BN1871" t="s">
        <v>193</v>
      </c>
      <c r="BP1871" t="s">
        <v>194</v>
      </c>
      <c r="BQ1871" t="s">
        <v>195</v>
      </c>
      <c r="BS1871">
        <v>14627</v>
      </c>
      <c r="BT1871" t="s">
        <v>196</v>
      </c>
      <c r="BU1871">
        <v>9785875444</v>
      </c>
      <c r="BZ1871" t="s">
        <v>12137</v>
      </c>
      <c r="CC1871" t="s">
        <v>12138</v>
      </c>
      <c r="CD1871" t="s">
        <v>401</v>
      </c>
      <c r="CF1871" t="str">
        <f>"01960"</f>
        <v>01960</v>
      </c>
      <c r="CG1871" t="s">
        <v>196</v>
      </c>
      <c r="CH1871">
        <v>9785358128</v>
      </c>
      <c r="CM1871" t="s">
        <v>12139</v>
      </c>
      <c r="CP1871" t="s">
        <v>194</v>
      </c>
      <c r="CQ1871" t="s">
        <v>195</v>
      </c>
      <c r="CS1871">
        <v>14611</v>
      </c>
      <c r="CT1871" t="s">
        <v>196</v>
      </c>
      <c r="CU1871">
        <v>9785875444</v>
      </c>
      <c r="ED1871" t="s">
        <v>401</v>
      </c>
      <c r="EG1871" t="s">
        <v>196</v>
      </c>
      <c r="EH1871">
        <v>9785358128</v>
      </c>
      <c r="EM1871" t="s">
        <v>12137</v>
      </c>
      <c r="EP1871" t="s">
        <v>12138</v>
      </c>
      <c r="EQ1871" t="s">
        <v>401</v>
      </c>
      <c r="ES1871" t="str">
        <f>"01960"</f>
        <v>01960</v>
      </c>
      <c r="ET1871" t="s">
        <v>196</v>
      </c>
      <c r="EU1871">
        <v>9785358128</v>
      </c>
    </row>
    <row r="1872" spans="1:151" x14ac:dyDescent="0.2">
      <c r="A1872">
        <v>44798</v>
      </c>
      <c r="B1872" t="s">
        <v>2506</v>
      </c>
      <c r="C1872" t="s">
        <v>12140</v>
      </c>
      <c r="D1872" t="s">
        <v>390</v>
      </c>
      <c r="E1872" t="s">
        <v>12141</v>
      </c>
      <c r="F1872" t="s">
        <v>12142</v>
      </c>
      <c r="G1872" t="str">
        <f>"0"</f>
        <v>0</v>
      </c>
      <c r="H1872" s="1">
        <v>38177</v>
      </c>
      <c r="I1872" t="s">
        <v>221</v>
      </c>
      <c r="K1872" t="s">
        <v>1046</v>
      </c>
      <c r="L1872" t="s">
        <v>1047</v>
      </c>
      <c r="M1872" t="s">
        <v>176</v>
      </c>
      <c r="N1872">
        <v>2025</v>
      </c>
      <c r="O1872" t="s">
        <v>677</v>
      </c>
      <c r="P1872" t="s">
        <v>178</v>
      </c>
      <c r="Q1872" t="s">
        <v>172</v>
      </c>
      <c r="R1872" t="s">
        <v>510</v>
      </c>
      <c r="S1872">
        <v>32291711</v>
      </c>
      <c r="BM1872" t="s">
        <v>5087</v>
      </c>
    </row>
    <row r="1873" spans="1:151" x14ac:dyDescent="0.2">
      <c r="A1873">
        <v>38370</v>
      </c>
      <c r="B1873" t="s">
        <v>12143</v>
      </c>
      <c r="C1873" t="s">
        <v>12144</v>
      </c>
      <c r="E1873" t="s">
        <v>12145</v>
      </c>
      <c r="F1873" t="s">
        <v>171</v>
      </c>
      <c r="G1873" t="str">
        <f>"0"</f>
        <v>0</v>
      </c>
      <c r="H1873" s="1">
        <v>38154</v>
      </c>
      <c r="I1873" t="s">
        <v>221</v>
      </c>
      <c r="K1873" t="s">
        <v>277</v>
      </c>
      <c r="L1873" t="s">
        <v>278</v>
      </c>
      <c r="M1873" t="s">
        <v>224</v>
      </c>
      <c r="N1873">
        <v>2023</v>
      </c>
      <c r="O1873" t="s">
        <v>597</v>
      </c>
      <c r="P1873" t="s">
        <v>178</v>
      </c>
      <c r="Q1873" t="s">
        <v>172</v>
      </c>
      <c r="S1873">
        <v>32272598</v>
      </c>
      <c r="T1873" t="s">
        <v>423</v>
      </c>
      <c r="U1873" t="s">
        <v>424</v>
      </c>
      <c r="Y1873" t="str">
        <f>"01AS"</f>
        <v>01AS</v>
      </c>
      <c r="Z1873" t="s">
        <v>499</v>
      </c>
      <c r="AA1873" t="s">
        <v>833</v>
      </c>
      <c r="AB1873" t="s">
        <v>834</v>
      </c>
      <c r="AC1873" t="s">
        <v>728</v>
      </c>
      <c r="AD1873" t="s">
        <v>172</v>
      </c>
      <c r="AF1873" t="s">
        <v>426</v>
      </c>
      <c r="AG1873" t="s">
        <v>729</v>
      </c>
      <c r="AJ1873" t="s">
        <v>1237</v>
      </c>
      <c r="AK1873" t="s">
        <v>172</v>
      </c>
      <c r="AS1873">
        <v>3.14</v>
      </c>
      <c r="AU1873" t="s">
        <v>472</v>
      </c>
      <c r="AV1873" t="s">
        <v>473</v>
      </c>
      <c r="AW1873" t="s">
        <v>430</v>
      </c>
      <c r="BM1873" t="s">
        <v>12146</v>
      </c>
      <c r="BN1873" t="s">
        <v>239</v>
      </c>
      <c r="BP1873" t="s">
        <v>241</v>
      </c>
      <c r="BQ1873" t="s">
        <v>195</v>
      </c>
      <c r="BS1873">
        <v>14627</v>
      </c>
      <c r="BZ1873" t="s">
        <v>266</v>
      </c>
      <c r="CA1873" t="s">
        <v>12147</v>
      </c>
      <c r="CB1873" t="s">
        <v>267</v>
      </c>
      <c r="CD1873" t="s">
        <v>195</v>
      </c>
      <c r="CF1873">
        <v>14627</v>
      </c>
      <c r="CG1873" t="s">
        <v>244</v>
      </c>
      <c r="CM1873" t="s">
        <v>12148</v>
      </c>
      <c r="CN1873" t="s">
        <v>12147</v>
      </c>
      <c r="CP1873" t="s">
        <v>12149</v>
      </c>
      <c r="CQ1873" t="s">
        <v>541</v>
      </c>
      <c r="CS1873">
        <v>411001</v>
      </c>
      <c r="CT1873" t="s">
        <v>423</v>
      </c>
      <c r="CU1873" t="s">
        <v>12150</v>
      </c>
    </row>
    <row r="1874" spans="1:151" x14ac:dyDescent="0.2">
      <c r="A1874">
        <v>18985</v>
      </c>
      <c r="B1874" t="s">
        <v>12151</v>
      </c>
      <c r="C1874" t="s">
        <v>12152</v>
      </c>
      <c r="E1874" t="s">
        <v>12153</v>
      </c>
      <c r="F1874" t="s">
        <v>171</v>
      </c>
      <c r="G1874" t="s">
        <v>172</v>
      </c>
      <c r="H1874" s="1">
        <v>34411</v>
      </c>
      <c r="I1874" t="s">
        <v>221</v>
      </c>
      <c r="K1874" t="s">
        <v>576</v>
      </c>
      <c r="L1874" t="s">
        <v>577</v>
      </c>
      <c r="M1874" t="s">
        <v>224</v>
      </c>
      <c r="N1874">
        <v>2016</v>
      </c>
      <c r="O1874" t="s">
        <v>410</v>
      </c>
      <c r="P1874" t="s">
        <v>178</v>
      </c>
      <c r="Q1874" t="s">
        <v>172</v>
      </c>
      <c r="S1874">
        <v>27851166</v>
      </c>
      <c r="T1874" t="s">
        <v>179</v>
      </c>
      <c r="U1874" t="s">
        <v>180</v>
      </c>
      <c r="V1874" s="2">
        <v>42505</v>
      </c>
      <c r="W1874" t="s">
        <v>12154</v>
      </c>
      <c r="X1874">
        <v>4085073578</v>
      </c>
      <c r="Y1874" t="s">
        <v>186</v>
      </c>
      <c r="Z1874" t="s">
        <v>183</v>
      </c>
      <c r="AA1874">
        <v>2017</v>
      </c>
      <c r="AB1874">
        <v>2017</v>
      </c>
      <c r="AC1874" t="s">
        <v>1442</v>
      </c>
      <c r="AD1874" t="s">
        <v>185</v>
      </c>
      <c r="AF1874" t="s">
        <v>186</v>
      </c>
      <c r="AG1874" t="s">
        <v>282</v>
      </c>
      <c r="AH1874">
        <v>2017</v>
      </c>
      <c r="AI1874">
        <v>2017</v>
      </c>
      <c r="AJ1874" t="s">
        <v>1068</v>
      </c>
      <c r="AK1874" t="s">
        <v>185</v>
      </c>
      <c r="AS1874">
        <v>3.5</v>
      </c>
      <c r="AT1874" t="s">
        <v>188</v>
      </c>
      <c r="AU1874" t="s">
        <v>1520</v>
      </c>
      <c r="AV1874" t="s">
        <v>6477</v>
      </c>
      <c r="AW1874" t="s">
        <v>191</v>
      </c>
      <c r="BM1874" t="s">
        <v>12155</v>
      </c>
      <c r="BN1874" t="s">
        <v>487</v>
      </c>
      <c r="BP1874" t="s">
        <v>194</v>
      </c>
      <c r="BQ1874" t="s">
        <v>195</v>
      </c>
      <c r="BS1874">
        <v>14627</v>
      </c>
      <c r="BT1874" t="s">
        <v>196</v>
      </c>
      <c r="BU1874">
        <v>5855206676</v>
      </c>
      <c r="CM1874" t="s">
        <v>12156</v>
      </c>
      <c r="CP1874" t="s">
        <v>194</v>
      </c>
      <c r="CQ1874" t="s">
        <v>195</v>
      </c>
      <c r="CS1874">
        <v>146279000</v>
      </c>
      <c r="CT1874" t="s">
        <v>196</v>
      </c>
      <c r="CU1874">
        <v>5853585618</v>
      </c>
    </row>
    <row r="1875" spans="1:151" x14ac:dyDescent="0.2">
      <c r="A1875">
        <v>19468</v>
      </c>
      <c r="B1875" t="s">
        <v>12157</v>
      </c>
      <c r="C1875" t="s">
        <v>12152</v>
      </c>
      <c r="D1875" t="s">
        <v>12158</v>
      </c>
      <c r="E1875" t="s">
        <v>12159</v>
      </c>
      <c r="F1875" t="s">
        <v>171</v>
      </c>
      <c r="G1875" t="s">
        <v>172</v>
      </c>
      <c r="H1875" s="1">
        <v>35309</v>
      </c>
      <c r="I1875" t="s">
        <v>221</v>
      </c>
      <c r="K1875" t="s">
        <v>4354</v>
      </c>
      <c r="L1875" t="s">
        <v>4355</v>
      </c>
      <c r="M1875" t="s">
        <v>176</v>
      </c>
      <c r="N1875">
        <v>2017</v>
      </c>
      <c r="O1875" t="s">
        <v>177</v>
      </c>
      <c r="P1875" t="s">
        <v>178</v>
      </c>
      <c r="Q1875" t="s">
        <v>172</v>
      </c>
      <c r="S1875">
        <v>28806066</v>
      </c>
      <c r="T1875" t="s">
        <v>196</v>
      </c>
      <c r="W1875" t="s">
        <v>12160</v>
      </c>
      <c r="X1875">
        <v>2019953773</v>
      </c>
      <c r="Y1875" t="s">
        <v>182</v>
      </c>
      <c r="Z1875" t="s">
        <v>282</v>
      </c>
      <c r="AA1875">
        <v>2018</v>
      </c>
      <c r="AB1875">
        <v>2018</v>
      </c>
      <c r="AC1875" t="s">
        <v>208</v>
      </c>
      <c r="AD1875" t="s">
        <v>185</v>
      </c>
      <c r="AF1875" t="s">
        <v>186</v>
      </c>
      <c r="AG1875" t="s">
        <v>183</v>
      </c>
      <c r="AH1875">
        <v>2018</v>
      </c>
      <c r="AI1875">
        <v>2018</v>
      </c>
      <c r="AJ1875" t="s">
        <v>5806</v>
      </c>
      <c r="AK1875" t="s">
        <v>185</v>
      </c>
      <c r="AS1875">
        <v>3.32</v>
      </c>
      <c r="AT1875" t="s">
        <v>188</v>
      </c>
      <c r="AU1875" t="s">
        <v>189</v>
      </c>
      <c r="AV1875" t="s">
        <v>190</v>
      </c>
      <c r="AW1875" t="s">
        <v>237</v>
      </c>
      <c r="BM1875" t="s">
        <v>12161</v>
      </c>
      <c r="BN1875" t="s">
        <v>193</v>
      </c>
      <c r="BP1875" t="s">
        <v>194</v>
      </c>
      <c r="BQ1875" t="s">
        <v>195</v>
      </c>
      <c r="BS1875">
        <v>14627</v>
      </c>
      <c r="BT1875" t="s">
        <v>196</v>
      </c>
      <c r="BU1875">
        <v>2016750251</v>
      </c>
      <c r="BZ1875" t="s">
        <v>12162</v>
      </c>
      <c r="CC1875" t="s">
        <v>12163</v>
      </c>
      <c r="CD1875" t="s">
        <v>1150</v>
      </c>
      <c r="CF1875" t="str">
        <f>"07645"</f>
        <v>07645</v>
      </c>
      <c r="CG1875" t="s">
        <v>196</v>
      </c>
      <c r="CH1875">
        <v>2013914241</v>
      </c>
      <c r="CM1875" t="s">
        <v>12164</v>
      </c>
      <c r="CP1875" t="s">
        <v>194</v>
      </c>
      <c r="CQ1875" t="s">
        <v>195</v>
      </c>
      <c r="CS1875">
        <v>14627</v>
      </c>
      <c r="CT1875" t="s">
        <v>196</v>
      </c>
      <c r="CU1875">
        <v>2016750251</v>
      </c>
      <c r="ED1875" t="s">
        <v>1150</v>
      </c>
      <c r="EG1875" t="s">
        <v>196</v>
      </c>
      <c r="EH1875">
        <v>2013914241</v>
      </c>
      <c r="EM1875" t="s">
        <v>12162</v>
      </c>
      <c r="EP1875" t="s">
        <v>12163</v>
      </c>
      <c r="EQ1875" t="s">
        <v>1150</v>
      </c>
      <c r="ES1875" t="str">
        <f>"07645"</f>
        <v>07645</v>
      </c>
      <c r="ET1875" t="s">
        <v>196</v>
      </c>
      <c r="EU1875">
        <v>2013914241</v>
      </c>
    </row>
    <row r="1876" spans="1:151" x14ac:dyDescent="0.2">
      <c r="A1876">
        <v>13363</v>
      </c>
      <c r="B1876" t="s">
        <v>12165</v>
      </c>
      <c r="C1876" t="s">
        <v>12152</v>
      </c>
      <c r="E1876" t="s">
        <v>12166</v>
      </c>
      <c r="F1876" t="s">
        <v>171</v>
      </c>
      <c r="G1876" t="s">
        <v>172</v>
      </c>
      <c r="H1876" s="1">
        <v>33563</v>
      </c>
      <c r="I1876" t="s">
        <v>173</v>
      </c>
      <c r="K1876" t="s">
        <v>576</v>
      </c>
      <c r="L1876" t="s">
        <v>577</v>
      </c>
      <c r="M1876" t="s">
        <v>224</v>
      </c>
      <c r="N1876">
        <v>2015</v>
      </c>
      <c r="O1876" t="s">
        <v>692</v>
      </c>
      <c r="P1876" t="s">
        <v>178</v>
      </c>
      <c r="Q1876" t="s">
        <v>172</v>
      </c>
      <c r="S1876">
        <v>28636786</v>
      </c>
      <c r="T1876" t="s">
        <v>179</v>
      </c>
      <c r="U1876" t="s">
        <v>180</v>
      </c>
      <c r="V1876" s="2">
        <v>42876</v>
      </c>
      <c r="W1876" t="s">
        <v>12167</v>
      </c>
      <c r="X1876" t="str">
        <f>"01186 13566608656"</f>
        <v>01186 13566608656</v>
      </c>
      <c r="Y1876" t="s">
        <v>186</v>
      </c>
      <c r="Z1876" t="s">
        <v>282</v>
      </c>
      <c r="AA1876">
        <v>2017</v>
      </c>
      <c r="AB1876">
        <v>2017</v>
      </c>
      <c r="AC1876" t="s">
        <v>310</v>
      </c>
      <c r="AD1876" t="s">
        <v>185</v>
      </c>
      <c r="AS1876">
        <v>2.66</v>
      </c>
      <c r="AT1876" t="s">
        <v>188</v>
      </c>
      <c r="AU1876" t="s">
        <v>189</v>
      </c>
      <c r="AV1876" t="s">
        <v>190</v>
      </c>
      <c r="AW1876" t="s">
        <v>191</v>
      </c>
      <c r="BM1876" t="s">
        <v>887</v>
      </c>
      <c r="BN1876" t="s">
        <v>12168</v>
      </c>
      <c r="BP1876" t="s">
        <v>194</v>
      </c>
      <c r="BQ1876" t="s">
        <v>195</v>
      </c>
      <c r="BS1876">
        <v>14627</v>
      </c>
      <c r="BT1876" t="s">
        <v>196</v>
      </c>
      <c r="BU1876">
        <v>9043278360</v>
      </c>
      <c r="BZ1876" t="s">
        <v>887</v>
      </c>
      <c r="CA1876" t="s">
        <v>12168</v>
      </c>
      <c r="CC1876" t="s">
        <v>194</v>
      </c>
      <c r="CD1876" t="s">
        <v>195</v>
      </c>
      <c r="CF1876">
        <v>14627</v>
      </c>
      <c r="CG1876" t="s">
        <v>196</v>
      </c>
      <c r="CH1876">
        <v>9043278360</v>
      </c>
      <c r="CM1876" t="s">
        <v>1810</v>
      </c>
      <c r="CN1876" t="s">
        <v>12169</v>
      </c>
      <c r="CP1876" t="s">
        <v>194</v>
      </c>
      <c r="CQ1876" t="s">
        <v>195</v>
      </c>
      <c r="CS1876">
        <v>14604</v>
      </c>
      <c r="CT1876" t="s">
        <v>196</v>
      </c>
      <c r="CU1876">
        <v>9043278360</v>
      </c>
      <c r="CZ1876" t="s">
        <v>887</v>
      </c>
      <c r="DA1876" t="s">
        <v>12168</v>
      </c>
      <c r="DC1876" t="s">
        <v>194</v>
      </c>
      <c r="DD1876" t="s">
        <v>195</v>
      </c>
      <c r="DF1876">
        <v>14627</v>
      </c>
      <c r="DG1876" t="s">
        <v>196</v>
      </c>
      <c r="DH1876">
        <v>9043278360</v>
      </c>
      <c r="EM1876" t="s">
        <v>887</v>
      </c>
      <c r="EN1876" t="s">
        <v>12168</v>
      </c>
      <c r="EP1876" t="s">
        <v>194</v>
      </c>
      <c r="EQ1876" t="s">
        <v>195</v>
      </c>
      <c r="ES1876">
        <v>14627</v>
      </c>
      <c r="ET1876" t="s">
        <v>196</v>
      </c>
      <c r="EU1876">
        <v>9043278360</v>
      </c>
    </row>
    <row r="1877" spans="1:151" x14ac:dyDescent="0.2">
      <c r="A1877">
        <v>23841</v>
      </c>
      <c r="B1877" t="s">
        <v>12170</v>
      </c>
      <c r="C1877" t="s">
        <v>12152</v>
      </c>
      <c r="E1877" t="s">
        <v>12171</v>
      </c>
      <c r="F1877" t="s">
        <v>171</v>
      </c>
      <c r="G1877" t="s">
        <v>172</v>
      </c>
      <c r="H1877" s="1">
        <v>35844</v>
      </c>
      <c r="I1877" t="s">
        <v>221</v>
      </c>
      <c r="K1877" t="s">
        <v>481</v>
      </c>
      <c r="L1877" t="s">
        <v>318</v>
      </c>
      <c r="M1877" t="s">
        <v>176</v>
      </c>
      <c r="N1877">
        <v>2018</v>
      </c>
      <c r="O1877" t="s">
        <v>612</v>
      </c>
      <c r="P1877" t="s">
        <v>178</v>
      </c>
      <c r="Q1877" t="s">
        <v>172</v>
      </c>
      <c r="S1877">
        <v>29606979</v>
      </c>
      <c r="T1877" t="s">
        <v>179</v>
      </c>
      <c r="U1877" t="s">
        <v>180</v>
      </c>
      <c r="V1877" s="2">
        <v>43604</v>
      </c>
      <c r="W1877" t="s">
        <v>12172</v>
      </c>
      <c r="X1877" t="s">
        <v>12173</v>
      </c>
      <c r="Y1877" t="s">
        <v>186</v>
      </c>
      <c r="Z1877" t="s">
        <v>183</v>
      </c>
      <c r="AA1877">
        <v>2019</v>
      </c>
      <c r="AB1877">
        <v>2019</v>
      </c>
      <c r="AC1877" t="s">
        <v>1068</v>
      </c>
      <c r="AD1877" t="s">
        <v>185</v>
      </c>
      <c r="AM1877" t="s">
        <v>382</v>
      </c>
      <c r="AS1877">
        <v>3.43</v>
      </c>
      <c r="AT1877" t="s">
        <v>188</v>
      </c>
      <c r="AU1877" t="s">
        <v>189</v>
      </c>
      <c r="AV1877" t="s">
        <v>190</v>
      </c>
      <c r="AW1877" t="s">
        <v>191</v>
      </c>
      <c r="BM1877" t="s">
        <v>4921</v>
      </c>
      <c r="BP1877" t="s">
        <v>194</v>
      </c>
      <c r="BQ1877" t="s">
        <v>195</v>
      </c>
      <c r="BS1877">
        <v>14627</v>
      </c>
      <c r="BT1877" t="s">
        <v>196</v>
      </c>
      <c r="BU1877">
        <v>5854418524</v>
      </c>
      <c r="CM1877" t="s">
        <v>12174</v>
      </c>
      <c r="CP1877" t="s">
        <v>194</v>
      </c>
      <c r="CQ1877" t="s">
        <v>195</v>
      </c>
      <c r="CS1877">
        <v>14611</v>
      </c>
      <c r="CT1877" t="s">
        <v>196</v>
      </c>
      <c r="CU1877">
        <v>5854418524</v>
      </c>
    </row>
    <row r="1878" spans="1:151" x14ac:dyDescent="0.2">
      <c r="A1878">
        <v>19111</v>
      </c>
      <c r="B1878" t="s">
        <v>12175</v>
      </c>
      <c r="C1878" t="s">
        <v>12152</v>
      </c>
      <c r="E1878" t="s">
        <v>12176</v>
      </c>
      <c r="F1878" t="s">
        <v>171</v>
      </c>
      <c r="G1878" t="s">
        <v>172</v>
      </c>
      <c r="H1878" s="1">
        <v>35119</v>
      </c>
      <c r="I1878" t="s">
        <v>173</v>
      </c>
      <c r="K1878" t="s">
        <v>515</v>
      </c>
      <c r="L1878" t="s">
        <v>516</v>
      </c>
      <c r="M1878" t="s">
        <v>306</v>
      </c>
      <c r="N1878">
        <v>2016</v>
      </c>
      <c r="O1878" t="s">
        <v>380</v>
      </c>
      <c r="P1878" t="s">
        <v>178</v>
      </c>
      <c r="Q1878" t="s">
        <v>172</v>
      </c>
      <c r="S1878">
        <v>28858003</v>
      </c>
      <c r="T1878" t="s">
        <v>179</v>
      </c>
      <c r="U1878" t="s">
        <v>180</v>
      </c>
      <c r="V1878" s="2">
        <v>43240</v>
      </c>
      <c r="W1878" t="s">
        <v>12177</v>
      </c>
      <c r="X1878" t="str">
        <f>"0086-13504015136"</f>
        <v>0086-13504015136</v>
      </c>
      <c r="Y1878" t="s">
        <v>182</v>
      </c>
      <c r="Z1878" t="s">
        <v>183</v>
      </c>
      <c r="AA1878">
        <v>2018</v>
      </c>
      <c r="AB1878">
        <v>2018</v>
      </c>
      <c r="AC1878" t="s">
        <v>752</v>
      </c>
      <c r="AD1878" t="s">
        <v>185</v>
      </c>
      <c r="AM1878" t="s">
        <v>3528</v>
      </c>
      <c r="AS1878">
        <v>3.43</v>
      </c>
      <c r="AT1878" t="s">
        <v>188</v>
      </c>
      <c r="AU1878" t="s">
        <v>189</v>
      </c>
      <c r="AV1878" t="s">
        <v>190</v>
      </c>
      <c r="AW1878" t="s">
        <v>191</v>
      </c>
      <c r="BM1878" t="s">
        <v>12178</v>
      </c>
      <c r="BN1878" t="s">
        <v>887</v>
      </c>
      <c r="BP1878" t="s">
        <v>194</v>
      </c>
      <c r="BQ1878" t="s">
        <v>195</v>
      </c>
      <c r="BS1878">
        <v>14627</v>
      </c>
      <c r="BT1878" t="s">
        <v>196</v>
      </c>
      <c r="BU1878">
        <v>5857326859</v>
      </c>
      <c r="CM1878" t="s">
        <v>12179</v>
      </c>
      <c r="CP1878" t="s">
        <v>194</v>
      </c>
      <c r="CQ1878" t="s">
        <v>195</v>
      </c>
      <c r="CS1878">
        <v>14620</v>
      </c>
      <c r="CT1878" t="s">
        <v>196</v>
      </c>
      <c r="CU1878">
        <v>5853094603</v>
      </c>
    </row>
    <row r="1879" spans="1:151" x14ac:dyDescent="0.2">
      <c r="A1879">
        <v>22061</v>
      </c>
      <c r="B1879" t="s">
        <v>5297</v>
      </c>
      <c r="C1879" t="s">
        <v>12152</v>
      </c>
      <c r="E1879" t="s">
        <v>12180</v>
      </c>
      <c r="F1879" t="s">
        <v>12181</v>
      </c>
      <c r="G1879" t="s">
        <v>172</v>
      </c>
      <c r="H1879" s="1">
        <v>35636</v>
      </c>
      <c r="I1879" t="s">
        <v>173</v>
      </c>
      <c r="K1879" t="s">
        <v>1078</v>
      </c>
      <c r="L1879" t="s">
        <v>1189</v>
      </c>
      <c r="M1879" t="s">
        <v>224</v>
      </c>
      <c r="N1879">
        <v>2017</v>
      </c>
      <c r="O1879" t="s">
        <v>441</v>
      </c>
      <c r="P1879" t="s">
        <v>178</v>
      </c>
      <c r="Q1879" t="s">
        <v>172</v>
      </c>
      <c r="S1879">
        <v>29379781</v>
      </c>
      <c r="T1879" t="s">
        <v>196</v>
      </c>
      <c r="W1879" t="s">
        <v>12182</v>
      </c>
      <c r="X1879">
        <v>9179459676</v>
      </c>
      <c r="Y1879" t="s">
        <v>186</v>
      </c>
      <c r="Z1879" t="s">
        <v>282</v>
      </c>
      <c r="AA1879">
        <v>2019</v>
      </c>
      <c r="AB1879">
        <v>2019</v>
      </c>
      <c r="AC1879" t="s">
        <v>310</v>
      </c>
      <c r="AD1879" t="s">
        <v>185</v>
      </c>
      <c r="AS1879">
        <v>3.5</v>
      </c>
      <c r="AT1879" t="s">
        <v>188</v>
      </c>
      <c r="AU1879" t="s">
        <v>189</v>
      </c>
      <c r="AV1879" t="s">
        <v>190</v>
      </c>
      <c r="AW1879" t="s">
        <v>715</v>
      </c>
      <c r="BM1879" t="s">
        <v>12183</v>
      </c>
      <c r="BN1879" t="s">
        <v>193</v>
      </c>
      <c r="BP1879" t="s">
        <v>194</v>
      </c>
      <c r="BQ1879" t="s">
        <v>195</v>
      </c>
      <c r="BS1879">
        <v>14627</v>
      </c>
      <c r="BT1879" t="s">
        <v>196</v>
      </c>
      <c r="BU1879">
        <v>9174964802</v>
      </c>
      <c r="BZ1879" t="s">
        <v>12184</v>
      </c>
      <c r="CC1879" t="s">
        <v>704</v>
      </c>
      <c r="CD1879" t="s">
        <v>195</v>
      </c>
      <c r="CF1879">
        <v>11204</v>
      </c>
      <c r="CG1879" t="s">
        <v>196</v>
      </c>
      <c r="CH1879">
        <v>9174964802</v>
      </c>
      <c r="CM1879" t="s">
        <v>12185</v>
      </c>
      <c r="CN1879" t="s">
        <v>6105</v>
      </c>
      <c r="CP1879" t="s">
        <v>194</v>
      </c>
      <c r="CQ1879" t="s">
        <v>195</v>
      </c>
      <c r="CS1879">
        <v>14620</v>
      </c>
      <c r="CT1879" t="s">
        <v>196</v>
      </c>
      <c r="CU1879">
        <v>9174964802</v>
      </c>
      <c r="ED1879" t="s">
        <v>195</v>
      </c>
      <c r="EG1879" t="s">
        <v>196</v>
      </c>
      <c r="EH1879">
        <v>9174964802</v>
      </c>
      <c r="EM1879" t="s">
        <v>12184</v>
      </c>
      <c r="EP1879" t="s">
        <v>704</v>
      </c>
      <c r="EQ1879" t="s">
        <v>195</v>
      </c>
      <c r="ES1879">
        <v>11204</v>
      </c>
      <c r="ET1879" t="s">
        <v>196</v>
      </c>
      <c r="EU1879">
        <v>9174964802</v>
      </c>
    </row>
    <row r="1880" spans="1:151" x14ac:dyDescent="0.2">
      <c r="A1880">
        <v>24663</v>
      </c>
      <c r="B1880" t="s">
        <v>12186</v>
      </c>
      <c r="C1880" t="s">
        <v>9766</v>
      </c>
      <c r="E1880" t="s">
        <v>12187</v>
      </c>
      <c r="F1880" t="s">
        <v>171</v>
      </c>
      <c r="H1880" s="1">
        <v>20992</v>
      </c>
      <c r="K1880" t="s">
        <v>882</v>
      </c>
      <c r="L1880" t="s">
        <v>12188</v>
      </c>
      <c r="M1880" t="s">
        <v>255</v>
      </c>
      <c r="N1880" t="s">
        <v>2166</v>
      </c>
      <c r="O1880" t="s">
        <v>5927</v>
      </c>
      <c r="P1880" t="s">
        <v>178</v>
      </c>
      <c r="Q1880" t="s">
        <v>172</v>
      </c>
      <c r="S1880">
        <v>28047407</v>
      </c>
      <c r="T1880" t="s">
        <v>179</v>
      </c>
      <c r="U1880" t="s">
        <v>337</v>
      </c>
      <c r="W1880" t="s">
        <v>12189</v>
      </c>
      <c r="X1880">
        <v>5857552229</v>
      </c>
      <c r="Y1880" t="s">
        <v>186</v>
      </c>
      <c r="Z1880" t="s">
        <v>282</v>
      </c>
      <c r="AA1880">
        <v>2018</v>
      </c>
      <c r="AB1880">
        <v>2018</v>
      </c>
      <c r="AC1880" t="s">
        <v>696</v>
      </c>
      <c r="AD1880" t="s">
        <v>185</v>
      </c>
      <c r="AE1880" t="s">
        <v>992</v>
      </c>
      <c r="AS1880">
        <v>3.15</v>
      </c>
      <c r="AT1880" t="s">
        <v>188</v>
      </c>
      <c r="AU1880" t="s">
        <v>189</v>
      </c>
      <c r="AV1880" t="s">
        <v>190</v>
      </c>
      <c r="AW1880" t="s">
        <v>715</v>
      </c>
      <c r="BM1880" t="s">
        <v>12190</v>
      </c>
      <c r="BN1880" t="s">
        <v>12191</v>
      </c>
      <c r="BP1880" t="s">
        <v>194</v>
      </c>
      <c r="BQ1880" t="s">
        <v>195</v>
      </c>
      <c r="BS1880">
        <v>14604</v>
      </c>
      <c r="BT1880" t="s">
        <v>196</v>
      </c>
      <c r="BU1880">
        <v>5852851915</v>
      </c>
      <c r="CM1880" t="s">
        <v>12190</v>
      </c>
      <c r="CN1880" t="s">
        <v>12191</v>
      </c>
      <c r="CP1880" t="s">
        <v>194</v>
      </c>
      <c r="CQ1880" t="s">
        <v>195</v>
      </c>
      <c r="CS1880">
        <v>14604</v>
      </c>
      <c r="CT1880" t="s">
        <v>196</v>
      </c>
      <c r="CU1880">
        <v>5852851915</v>
      </c>
    </row>
    <row r="1881" spans="1:151" x14ac:dyDescent="0.2">
      <c r="A1881">
        <v>27572</v>
      </c>
      <c r="B1881" t="s">
        <v>12192</v>
      </c>
      <c r="C1881" t="s">
        <v>12152</v>
      </c>
      <c r="E1881" t="s">
        <v>12193</v>
      </c>
      <c r="F1881" t="s">
        <v>171</v>
      </c>
      <c r="G1881" t="s">
        <v>172</v>
      </c>
      <c r="H1881" s="1">
        <v>36437</v>
      </c>
      <c r="I1881" t="s">
        <v>221</v>
      </c>
      <c r="K1881" t="s">
        <v>1688</v>
      </c>
      <c r="L1881" t="s">
        <v>1689</v>
      </c>
      <c r="M1881" t="s">
        <v>224</v>
      </c>
      <c r="N1881">
        <v>2019</v>
      </c>
      <c r="O1881" t="s">
        <v>279</v>
      </c>
      <c r="P1881" t="s">
        <v>178</v>
      </c>
      <c r="Q1881" t="s">
        <v>172</v>
      </c>
      <c r="S1881">
        <v>30615717</v>
      </c>
      <c r="T1881" t="s">
        <v>179</v>
      </c>
      <c r="U1881" t="s">
        <v>180</v>
      </c>
      <c r="V1881" s="2">
        <v>44547</v>
      </c>
      <c r="W1881" t="s">
        <v>12194</v>
      </c>
      <c r="X1881">
        <v>5857057079</v>
      </c>
      <c r="Y1881" t="s">
        <v>186</v>
      </c>
      <c r="Z1881" t="s">
        <v>282</v>
      </c>
      <c r="AA1881">
        <v>2021</v>
      </c>
      <c r="AB1881">
        <v>2021</v>
      </c>
      <c r="AC1881" t="s">
        <v>209</v>
      </c>
      <c r="AD1881" t="s">
        <v>172</v>
      </c>
      <c r="AS1881">
        <v>3.64</v>
      </c>
      <c r="AT1881" t="s">
        <v>188</v>
      </c>
      <c r="AU1881" t="s">
        <v>189</v>
      </c>
      <c r="AV1881" t="s">
        <v>190</v>
      </c>
      <c r="AW1881" t="s">
        <v>191</v>
      </c>
      <c r="BM1881" t="s">
        <v>12195</v>
      </c>
      <c r="BN1881" t="s">
        <v>193</v>
      </c>
      <c r="BP1881" t="s">
        <v>194</v>
      </c>
      <c r="BQ1881" t="s">
        <v>195</v>
      </c>
      <c r="BS1881">
        <v>14627</v>
      </c>
      <c r="BT1881" t="s">
        <v>196</v>
      </c>
      <c r="BU1881">
        <v>5857057079</v>
      </c>
      <c r="CM1881" t="s">
        <v>12196</v>
      </c>
      <c r="CP1881" t="s">
        <v>194</v>
      </c>
      <c r="CQ1881" t="s">
        <v>195</v>
      </c>
      <c r="CS1881">
        <v>14608</v>
      </c>
      <c r="CT1881" t="s">
        <v>196</v>
      </c>
      <c r="CU1881">
        <v>5857057079</v>
      </c>
    </row>
    <row r="1882" spans="1:151" x14ac:dyDescent="0.2">
      <c r="A1882">
        <v>27790</v>
      </c>
      <c r="B1882" t="s">
        <v>12197</v>
      </c>
      <c r="C1882" t="s">
        <v>12152</v>
      </c>
      <c r="E1882" t="s">
        <v>12198</v>
      </c>
      <c r="F1882" t="s">
        <v>171</v>
      </c>
      <c r="G1882" t="str">
        <f>"0"</f>
        <v>0</v>
      </c>
      <c r="K1882" t="s">
        <v>203</v>
      </c>
      <c r="L1882" t="s">
        <v>204</v>
      </c>
      <c r="M1882" t="s">
        <v>205</v>
      </c>
      <c r="N1882">
        <v>2019</v>
      </c>
      <c r="O1882" t="s">
        <v>206</v>
      </c>
      <c r="P1882" t="s">
        <v>178</v>
      </c>
      <c r="Q1882" t="s">
        <v>172</v>
      </c>
      <c r="S1882">
        <v>29433162</v>
      </c>
      <c r="T1882" t="s">
        <v>179</v>
      </c>
      <c r="U1882" t="s">
        <v>180</v>
      </c>
      <c r="V1882" s="2">
        <v>43604</v>
      </c>
      <c r="W1882" t="s">
        <v>12199</v>
      </c>
      <c r="X1882" t="s">
        <v>12200</v>
      </c>
      <c r="Y1882" t="s">
        <v>186</v>
      </c>
      <c r="Z1882" t="s">
        <v>183</v>
      </c>
      <c r="AA1882">
        <v>2019</v>
      </c>
      <c r="AB1882">
        <v>2019</v>
      </c>
      <c r="AC1882" t="s">
        <v>209</v>
      </c>
      <c r="AD1882" t="s">
        <v>185</v>
      </c>
      <c r="AF1882" t="s">
        <v>186</v>
      </c>
      <c r="AG1882" t="s">
        <v>183</v>
      </c>
      <c r="AH1882">
        <v>2019</v>
      </c>
      <c r="AI1882">
        <v>2019</v>
      </c>
      <c r="AJ1882" t="s">
        <v>339</v>
      </c>
      <c r="AK1882" t="s">
        <v>185</v>
      </c>
      <c r="AS1882">
        <v>3.95</v>
      </c>
      <c r="AT1882" t="s">
        <v>188</v>
      </c>
      <c r="AU1882" t="s">
        <v>189</v>
      </c>
      <c r="AV1882" t="s">
        <v>190</v>
      </c>
      <c r="AW1882" t="s">
        <v>191</v>
      </c>
      <c r="BM1882" t="s">
        <v>12201</v>
      </c>
      <c r="BN1882" t="s">
        <v>193</v>
      </c>
      <c r="BP1882" t="s">
        <v>194</v>
      </c>
      <c r="BQ1882" t="s">
        <v>195</v>
      </c>
      <c r="BS1882">
        <v>14627</v>
      </c>
      <c r="BT1882" t="s">
        <v>196</v>
      </c>
      <c r="BU1882">
        <v>5852813758</v>
      </c>
      <c r="CM1882" t="s">
        <v>12202</v>
      </c>
      <c r="CP1882" t="s">
        <v>194</v>
      </c>
      <c r="CQ1882" t="s">
        <v>195</v>
      </c>
      <c r="CS1882">
        <v>14627</v>
      </c>
      <c r="CT1882" t="s">
        <v>196</v>
      </c>
      <c r="CU1882">
        <v>5852813758</v>
      </c>
    </row>
    <row r="1883" spans="1:151" x14ac:dyDescent="0.2">
      <c r="A1883">
        <v>37149</v>
      </c>
      <c r="B1883" t="s">
        <v>12203</v>
      </c>
      <c r="C1883" t="s">
        <v>12152</v>
      </c>
      <c r="E1883" t="s">
        <v>12204</v>
      </c>
      <c r="F1883" t="s">
        <v>171</v>
      </c>
      <c r="G1883" t="s">
        <v>172</v>
      </c>
      <c r="H1883" s="1">
        <v>36552</v>
      </c>
      <c r="I1883" t="s">
        <v>221</v>
      </c>
      <c r="K1883" t="s">
        <v>4354</v>
      </c>
      <c r="L1883" t="s">
        <v>4355</v>
      </c>
      <c r="M1883" t="s">
        <v>306</v>
      </c>
      <c r="N1883">
        <v>2022</v>
      </c>
      <c r="O1883" t="s">
        <v>782</v>
      </c>
      <c r="P1883" t="s">
        <v>178</v>
      </c>
      <c r="Q1883" t="s">
        <v>172</v>
      </c>
      <c r="S1883">
        <v>31625500</v>
      </c>
      <c r="T1883" t="s">
        <v>1382</v>
      </c>
      <c r="U1883" t="s">
        <v>712</v>
      </c>
      <c r="Y1883" t="str">
        <f>"01AS"</f>
        <v>01AS</v>
      </c>
      <c r="Z1883" t="s">
        <v>227</v>
      </c>
      <c r="AA1883" t="s">
        <v>321</v>
      </c>
      <c r="AC1883" t="s">
        <v>10077</v>
      </c>
      <c r="AD1883" t="s">
        <v>185</v>
      </c>
      <c r="AE1883" t="s">
        <v>425</v>
      </c>
      <c r="AM1883" t="s">
        <v>5251</v>
      </c>
      <c r="AS1883">
        <v>3.65</v>
      </c>
      <c r="AU1883" t="s">
        <v>235</v>
      </c>
      <c r="AV1883" t="s">
        <v>236</v>
      </c>
      <c r="AW1883" t="s">
        <v>715</v>
      </c>
      <c r="BF1883" t="s">
        <v>474</v>
      </c>
      <c r="BM1883" t="s">
        <v>12205</v>
      </c>
      <c r="BN1883" t="s">
        <v>239</v>
      </c>
      <c r="BO1883" t="s">
        <v>12206</v>
      </c>
      <c r="BP1883" t="s">
        <v>241</v>
      </c>
      <c r="BQ1883" t="s">
        <v>195</v>
      </c>
      <c r="BS1883">
        <v>14627</v>
      </c>
      <c r="CA1883" t="s">
        <v>12207</v>
      </c>
      <c r="CD1883" t="s">
        <v>195</v>
      </c>
      <c r="CM1883" t="s">
        <v>12208</v>
      </c>
      <c r="CN1883" t="s">
        <v>12207</v>
      </c>
      <c r="CO1883" t="s">
        <v>12206</v>
      </c>
      <c r="CP1883" t="s">
        <v>720</v>
      </c>
      <c r="CQ1883" t="s">
        <v>247</v>
      </c>
      <c r="CS1883" t="s">
        <v>12209</v>
      </c>
      <c r="CT1883" t="s">
        <v>244</v>
      </c>
      <c r="CU1883" t="s">
        <v>12210</v>
      </c>
    </row>
    <row r="1884" spans="1:151" x14ac:dyDescent="0.2">
      <c r="A1884">
        <v>35666</v>
      </c>
      <c r="B1884" t="s">
        <v>12211</v>
      </c>
      <c r="C1884" t="s">
        <v>12152</v>
      </c>
      <c r="E1884" t="s">
        <v>12212</v>
      </c>
      <c r="F1884" t="s">
        <v>171</v>
      </c>
      <c r="G1884" t="s">
        <v>172</v>
      </c>
      <c r="H1884" s="1">
        <v>35643</v>
      </c>
      <c r="I1884" t="s">
        <v>173</v>
      </c>
      <c r="K1884" t="s">
        <v>1377</v>
      </c>
      <c r="L1884" t="s">
        <v>1378</v>
      </c>
      <c r="M1884" t="s">
        <v>306</v>
      </c>
      <c r="N1884">
        <v>2020</v>
      </c>
      <c r="O1884" t="s">
        <v>1379</v>
      </c>
      <c r="P1884" t="s">
        <v>509</v>
      </c>
      <c r="Q1884" t="s">
        <v>172</v>
      </c>
      <c r="S1884">
        <v>31704526</v>
      </c>
      <c r="T1884" t="s">
        <v>1382</v>
      </c>
      <c r="U1884" t="s">
        <v>424</v>
      </c>
      <c r="Y1884" t="str">
        <f>"01AS"</f>
        <v>01AS</v>
      </c>
      <c r="Z1884" t="s">
        <v>227</v>
      </c>
      <c r="AA1884" t="s">
        <v>833</v>
      </c>
      <c r="AB1884" t="s">
        <v>834</v>
      </c>
      <c r="AC1884" t="s">
        <v>1236</v>
      </c>
      <c r="AD1884" t="s">
        <v>172</v>
      </c>
      <c r="AS1884">
        <v>3.04</v>
      </c>
      <c r="AT1884" t="s">
        <v>429</v>
      </c>
      <c r="AU1884" t="s">
        <v>472</v>
      </c>
      <c r="AV1884" t="s">
        <v>473</v>
      </c>
      <c r="AW1884" t="s">
        <v>430</v>
      </c>
      <c r="BO1884" t="s">
        <v>2114</v>
      </c>
      <c r="BQ1884" t="s">
        <v>195</v>
      </c>
      <c r="CD1884" t="s">
        <v>195</v>
      </c>
      <c r="CM1884" t="s">
        <v>12213</v>
      </c>
      <c r="CO1884" t="s">
        <v>2114</v>
      </c>
      <c r="CP1884" t="s">
        <v>241</v>
      </c>
      <c r="CQ1884" t="s">
        <v>247</v>
      </c>
      <c r="CS1884">
        <v>14623</v>
      </c>
      <c r="CT1884" t="s">
        <v>244</v>
      </c>
      <c r="CU1884" t="s">
        <v>12214</v>
      </c>
    </row>
    <row r="1885" spans="1:151" x14ac:dyDescent="0.2">
      <c r="A1885">
        <v>33928</v>
      </c>
      <c r="B1885" t="s">
        <v>11195</v>
      </c>
      <c r="C1885" t="s">
        <v>12152</v>
      </c>
      <c r="E1885" t="s">
        <v>12215</v>
      </c>
      <c r="F1885" t="s">
        <v>171</v>
      </c>
      <c r="G1885" t="s">
        <v>172</v>
      </c>
      <c r="H1885" s="1">
        <v>37198</v>
      </c>
      <c r="I1885" t="s">
        <v>221</v>
      </c>
      <c r="K1885" t="s">
        <v>1377</v>
      </c>
      <c r="L1885" t="s">
        <v>1378</v>
      </c>
      <c r="M1885" t="s">
        <v>306</v>
      </c>
      <c r="N1885">
        <v>2020</v>
      </c>
      <c r="O1885" t="s">
        <v>1379</v>
      </c>
      <c r="P1885" t="s">
        <v>509</v>
      </c>
      <c r="Q1885" t="s">
        <v>172</v>
      </c>
      <c r="S1885">
        <v>31526531</v>
      </c>
      <c r="T1885" t="s">
        <v>1382</v>
      </c>
      <c r="U1885" t="s">
        <v>424</v>
      </c>
      <c r="Y1885" t="str">
        <f>"04HSEAS"</f>
        <v>04HSEAS</v>
      </c>
      <c r="Z1885" t="s">
        <v>499</v>
      </c>
      <c r="AA1885" t="s">
        <v>833</v>
      </c>
      <c r="AB1885" t="s">
        <v>834</v>
      </c>
      <c r="AC1885" t="s">
        <v>500</v>
      </c>
      <c r="AD1885" t="s">
        <v>172</v>
      </c>
      <c r="AS1885">
        <v>3.87</v>
      </c>
      <c r="AT1885" t="s">
        <v>1261</v>
      </c>
      <c r="AU1885" t="s">
        <v>235</v>
      </c>
      <c r="AV1885" t="s">
        <v>236</v>
      </c>
      <c r="AW1885" t="s">
        <v>430</v>
      </c>
      <c r="BC1885" t="s">
        <v>474</v>
      </c>
      <c r="BM1885" t="s">
        <v>12216</v>
      </c>
      <c r="BN1885" t="s">
        <v>239</v>
      </c>
      <c r="BO1885" t="s">
        <v>7044</v>
      </c>
      <c r="BP1885" t="s">
        <v>241</v>
      </c>
      <c r="BQ1885" t="s">
        <v>195</v>
      </c>
      <c r="BS1885">
        <v>14627</v>
      </c>
      <c r="CA1885" t="s">
        <v>12217</v>
      </c>
      <c r="CD1885" t="s">
        <v>195</v>
      </c>
      <c r="CM1885" t="s">
        <v>12218</v>
      </c>
      <c r="CN1885" t="s">
        <v>12217</v>
      </c>
      <c r="CO1885" t="s">
        <v>7044</v>
      </c>
      <c r="CP1885" t="s">
        <v>7044</v>
      </c>
      <c r="CQ1885" t="s">
        <v>5257</v>
      </c>
      <c r="CS1885">
        <v>610041</v>
      </c>
      <c r="CT1885" t="s">
        <v>1382</v>
      </c>
    </row>
    <row r="1886" spans="1:151" x14ac:dyDescent="0.2">
      <c r="A1886">
        <v>34008</v>
      </c>
      <c r="B1886" t="s">
        <v>12219</v>
      </c>
      <c r="C1886" t="s">
        <v>12152</v>
      </c>
      <c r="E1886" t="s">
        <v>12220</v>
      </c>
      <c r="F1886" t="s">
        <v>171</v>
      </c>
      <c r="G1886" t="s">
        <v>172</v>
      </c>
      <c r="H1886" s="1">
        <v>36927</v>
      </c>
      <c r="I1886" t="s">
        <v>221</v>
      </c>
      <c r="K1886" t="s">
        <v>1377</v>
      </c>
      <c r="L1886" t="s">
        <v>1378</v>
      </c>
      <c r="M1886" t="s">
        <v>306</v>
      </c>
      <c r="N1886">
        <v>2020</v>
      </c>
      <c r="O1886" t="s">
        <v>1379</v>
      </c>
      <c r="P1886" t="s">
        <v>509</v>
      </c>
      <c r="Q1886" t="s">
        <v>172</v>
      </c>
      <c r="S1886">
        <v>31647915</v>
      </c>
      <c r="T1886" t="s">
        <v>1382</v>
      </c>
      <c r="U1886" t="s">
        <v>424</v>
      </c>
      <c r="Y1886" t="str">
        <f>"01AS"</f>
        <v>01AS</v>
      </c>
      <c r="Z1886" t="s">
        <v>227</v>
      </c>
      <c r="AA1886" t="s">
        <v>4344</v>
      </c>
      <c r="AB1886" t="s">
        <v>4345</v>
      </c>
      <c r="AC1886" t="s">
        <v>425</v>
      </c>
      <c r="AD1886" t="s">
        <v>172</v>
      </c>
      <c r="AS1886">
        <v>3.79</v>
      </c>
      <c r="AT1886" t="s">
        <v>429</v>
      </c>
      <c r="AU1886" t="s">
        <v>235</v>
      </c>
      <c r="AV1886" t="s">
        <v>236</v>
      </c>
      <c r="AW1886" t="s">
        <v>430</v>
      </c>
      <c r="BC1886" t="s">
        <v>474</v>
      </c>
      <c r="BM1886" t="s">
        <v>12221</v>
      </c>
      <c r="BN1886" t="s">
        <v>239</v>
      </c>
      <c r="BO1886" t="s">
        <v>12222</v>
      </c>
      <c r="BP1886" t="s">
        <v>241</v>
      </c>
      <c r="BQ1886" t="s">
        <v>195</v>
      </c>
      <c r="BS1886">
        <v>14627</v>
      </c>
      <c r="CD1886" t="s">
        <v>195</v>
      </c>
      <c r="CM1886" t="s">
        <v>12223</v>
      </c>
      <c r="CO1886" t="s">
        <v>12222</v>
      </c>
      <c r="CP1886" t="s">
        <v>5705</v>
      </c>
      <c r="CQ1886" t="s">
        <v>3674</v>
      </c>
      <c r="CS1886">
        <v>225100</v>
      </c>
      <c r="CT1886" t="s">
        <v>1382</v>
      </c>
      <c r="CU1886" t="s">
        <v>12224</v>
      </c>
    </row>
    <row r="1887" spans="1:151" x14ac:dyDescent="0.2">
      <c r="A1887">
        <v>34219</v>
      </c>
      <c r="B1887" t="s">
        <v>12225</v>
      </c>
      <c r="C1887" t="s">
        <v>9766</v>
      </c>
      <c r="E1887" t="s">
        <v>12226</v>
      </c>
      <c r="F1887" t="s">
        <v>171</v>
      </c>
      <c r="I1887" t="s">
        <v>221</v>
      </c>
      <c r="K1887" t="s">
        <v>1377</v>
      </c>
      <c r="L1887" t="s">
        <v>1378</v>
      </c>
      <c r="M1887" t="s">
        <v>306</v>
      </c>
      <c r="N1887">
        <v>2020</v>
      </c>
      <c r="O1887" t="s">
        <v>1379</v>
      </c>
      <c r="P1887" t="s">
        <v>3256</v>
      </c>
      <c r="Q1887" t="s">
        <v>185</v>
      </c>
      <c r="BM1887" t="s">
        <v>12227</v>
      </c>
      <c r="BN1887" t="s">
        <v>12228</v>
      </c>
      <c r="BP1887" t="s">
        <v>1381</v>
      </c>
      <c r="BR1887" t="s">
        <v>1381</v>
      </c>
      <c r="BT1887" t="s">
        <v>1382</v>
      </c>
      <c r="BU1887">
        <v>18910820108</v>
      </c>
      <c r="BX1887" t="s">
        <v>12229</v>
      </c>
      <c r="BY1887" t="s">
        <v>406</v>
      </c>
    </row>
    <row r="1888" spans="1:151" x14ac:dyDescent="0.2">
      <c r="A1888">
        <v>35889</v>
      </c>
      <c r="B1888" t="s">
        <v>12230</v>
      </c>
      <c r="C1888" t="s">
        <v>12152</v>
      </c>
      <c r="E1888" t="s">
        <v>12231</v>
      </c>
      <c r="F1888" t="s">
        <v>171</v>
      </c>
      <c r="G1888" t="s">
        <v>172</v>
      </c>
      <c r="H1888" s="1">
        <v>36752</v>
      </c>
      <c r="I1888" t="s">
        <v>221</v>
      </c>
      <c r="K1888" t="s">
        <v>1377</v>
      </c>
      <c r="L1888" t="s">
        <v>1378</v>
      </c>
      <c r="M1888" t="s">
        <v>176</v>
      </c>
      <c r="N1888">
        <v>2021</v>
      </c>
      <c r="O1888" t="s">
        <v>3142</v>
      </c>
      <c r="P1888" t="s">
        <v>178</v>
      </c>
      <c r="Q1888" t="s">
        <v>172</v>
      </c>
      <c r="S1888">
        <v>31701457</v>
      </c>
      <c r="T1888" t="s">
        <v>1382</v>
      </c>
      <c r="U1888" t="s">
        <v>424</v>
      </c>
      <c r="Y1888" t="str">
        <f>"01AS"</f>
        <v>01AS</v>
      </c>
      <c r="Z1888" t="s">
        <v>227</v>
      </c>
      <c r="AA1888" t="s">
        <v>833</v>
      </c>
      <c r="AB1888" t="s">
        <v>834</v>
      </c>
      <c r="AC1888" t="s">
        <v>425</v>
      </c>
      <c r="AD1888" t="s">
        <v>172</v>
      </c>
      <c r="AS1888">
        <v>3.83</v>
      </c>
      <c r="AT1888" t="s">
        <v>1261</v>
      </c>
      <c r="AU1888" t="s">
        <v>472</v>
      </c>
      <c r="AV1888" t="s">
        <v>473</v>
      </c>
      <c r="AW1888" t="s">
        <v>430</v>
      </c>
      <c r="BC1888" t="s">
        <v>474</v>
      </c>
      <c r="BM1888" t="s">
        <v>12232</v>
      </c>
      <c r="BN1888" t="s">
        <v>239</v>
      </c>
      <c r="BO1888" t="s">
        <v>5547</v>
      </c>
      <c r="BP1888" t="s">
        <v>241</v>
      </c>
      <c r="BQ1888" t="s">
        <v>195</v>
      </c>
      <c r="BS1888">
        <v>14627</v>
      </c>
      <c r="CA1888" t="s">
        <v>12233</v>
      </c>
      <c r="CD1888" t="s">
        <v>195</v>
      </c>
      <c r="CM1888" t="s">
        <v>12234</v>
      </c>
      <c r="CN1888" t="s">
        <v>12233</v>
      </c>
      <c r="CO1888" t="s">
        <v>5547</v>
      </c>
      <c r="CP1888" t="s">
        <v>5547</v>
      </c>
      <c r="CQ1888" t="s">
        <v>4882</v>
      </c>
      <c r="CS1888">
        <v>518000</v>
      </c>
      <c r="CT1888" t="s">
        <v>1382</v>
      </c>
    </row>
    <row r="1889" spans="1:151" x14ac:dyDescent="0.2">
      <c r="A1889">
        <v>34386</v>
      </c>
      <c r="B1889" t="s">
        <v>12230</v>
      </c>
      <c r="C1889" t="s">
        <v>12152</v>
      </c>
      <c r="E1889" t="s">
        <v>12231</v>
      </c>
      <c r="F1889" t="s">
        <v>171</v>
      </c>
      <c r="G1889" t="s">
        <v>172</v>
      </c>
      <c r="H1889" s="1">
        <v>36752</v>
      </c>
      <c r="I1889" t="s">
        <v>221</v>
      </c>
      <c r="K1889" t="s">
        <v>1377</v>
      </c>
      <c r="L1889" t="s">
        <v>1378</v>
      </c>
      <c r="M1889" t="s">
        <v>306</v>
      </c>
      <c r="N1889">
        <v>2020</v>
      </c>
      <c r="O1889" t="s">
        <v>1379</v>
      </c>
      <c r="P1889" t="s">
        <v>178</v>
      </c>
      <c r="Q1889" t="s">
        <v>172</v>
      </c>
      <c r="S1889">
        <v>31701457</v>
      </c>
      <c r="T1889" t="s">
        <v>1382</v>
      </c>
      <c r="U1889" t="s">
        <v>424</v>
      </c>
      <c r="Y1889" t="str">
        <f>"01AS"</f>
        <v>01AS</v>
      </c>
      <c r="Z1889" t="s">
        <v>227</v>
      </c>
      <c r="AA1889" t="s">
        <v>833</v>
      </c>
      <c r="AB1889" t="s">
        <v>834</v>
      </c>
      <c r="AC1889" t="s">
        <v>425</v>
      </c>
      <c r="AD1889" t="s">
        <v>172</v>
      </c>
      <c r="AS1889">
        <v>3.83</v>
      </c>
      <c r="AT1889" t="s">
        <v>1261</v>
      </c>
      <c r="AU1889" t="s">
        <v>472</v>
      </c>
      <c r="AV1889" t="s">
        <v>473</v>
      </c>
      <c r="AW1889" t="s">
        <v>430</v>
      </c>
      <c r="BC1889" t="s">
        <v>474</v>
      </c>
      <c r="BM1889" t="s">
        <v>12232</v>
      </c>
      <c r="BN1889" t="s">
        <v>239</v>
      </c>
      <c r="BO1889" t="s">
        <v>5547</v>
      </c>
      <c r="BP1889" t="s">
        <v>241</v>
      </c>
      <c r="BQ1889" t="s">
        <v>195</v>
      </c>
      <c r="BS1889">
        <v>14627</v>
      </c>
      <c r="CA1889" t="s">
        <v>12233</v>
      </c>
      <c r="CD1889" t="s">
        <v>195</v>
      </c>
      <c r="CM1889" t="s">
        <v>12234</v>
      </c>
      <c r="CN1889" t="s">
        <v>12233</v>
      </c>
      <c r="CO1889" t="s">
        <v>5547</v>
      </c>
      <c r="CP1889" t="s">
        <v>5547</v>
      </c>
      <c r="CQ1889" t="s">
        <v>4882</v>
      </c>
      <c r="CS1889">
        <v>518000</v>
      </c>
      <c r="CT1889" t="s">
        <v>1382</v>
      </c>
    </row>
    <row r="1890" spans="1:151" x14ac:dyDescent="0.2">
      <c r="A1890">
        <v>35583</v>
      </c>
      <c r="B1890" t="s">
        <v>12235</v>
      </c>
      <c r="C1890" t="s">
        <v>9766</v>
      </c>
      <c r="E1890" t="s">
        <v>12236</v>
      </c>
      <c r="F1890" t="s">
        <v>171</v>
      </c>
      <c r="I1890" t="s">
        <v>221</v>
      </c>
      <c r="K1890" t="s">
        <v>1377</v>
      </c>
      <c r="L1890" t="s">
        <v>1378</v>
      </c>
      <c r="M1890" t="s">
        <v>306</v>
      </c>
      <c r="N1890">
        <v>2020</v>
      </c>
      <c r="O1890" t="s">
        <v>1379</v>
      </c>
      <c r="P1890" t="s">
        <v>3256</v>
      </c>
      <c r="Q1890" t="s">
        <v>185</v>
      </c>
      <c r="BM1890" t="s">
        <v>12237</v>
      </c>
      <c r="BP1890" t="s">
        <v>1381</v>
      </c>
      <c r="BR1890" t="s">
        <v>1381</v>
      </c>
      <c r="BS1890">
        <v>100096</v>
      </c>
      <c r="BT1890" t="s">
        <v>1382</v>
      </c>
      <c r="BU1890">
        <v>1581149129</v>
      </c>
      <c r="BX1890" t="s">
        <v>12238</v>
      </c>
    </row>
    <row r="1891" spans="1:151" x14ac:dyDescent="0.2">
      <c r="A1891">
        <v>35988</v>
      </c>
      <c r="B1891" t="s">
        <v>12225</v>
      </c>
      <c r="C1891" t="s">
        <v>9766</v>
      </c>
      <c r="E1891" t="s">
        <v>12226</v>
      </c>
      <c r="F1891" t="s">
        <v>171</v>
      </c>
      <c r="H1891" s="1">
        <v>37167</v>
      </c>
      <c r="K1891" t="s">
        <v>1377</v>
      </c>
      <c r="L1891" t="s">
        <v>1378</v>
      </c>
      <c r="M1891" t="s">
        <v>176</v>
      </c>
      <c r="N1891">
        <v>2021</v>
      </c>
      <c r="O1891" t="s">
        <v>3142</v>
      </c>
      <c r="P1891" t="s">
        <v>178</v>
      </c>
      <c r="Q1891" t="s">
        <v>172</v>
      </c>
      <c r="S1891">
        <v>31824996</v>
      </c>
      <c r="T1891" t="s">
        <v>1382</v>
      </c>
      <c r="U1891" t="s">
        <v>424</v>
      </c>
      <c r="Y1891" t="str">
        <f>"04HSEAS"</f>
        <v>04HSEAS</v>
      </c>
      <c r="Z1891" t="s">
        <v>227</v>
      </c>
      <c r="AA1891" t="s">
        <v>833</v>
      </c>
      <c r="AB1891" t="s">
        <v>834</v>
      </c>
      <c r="AC1891" t="s">
        <v>500</v>
      </c>
      <c r="AD1891" t="s">
        <v>172</v>
      </c>
      <c r="AS1891">
        <v>4</v>
      </c>
      <c r="AT1891" t="s">
        <v>1261</v>
      </c>
      <c r="AU1891" t="s">
        <v>472</v>
      </c>
      <c r="AV1891" t="s">
        <v>473</v>
      </c>
      <c r="AW1891" t="s">
        <v>430</v>
      </c>
      <c r="BM1891" t="s">
        <v>12239</v>
      </c>
      <c r="BN1891" t="s">
        <v>239</v>
      </c>
      <c r="BO1891" t="s">
        <v>1381</v>
      </c>
      <c r="BP1891" t="s">
        <v>241</v>
      </c>
      <c r="BQ1891" t="s">
        <v>195</v>
      </c>
      <c r="BS1891">
        <v>14627</v>
      </c>
      <c r="CD1891" t="s">
        <v>195</v>
      </c>
      <c r="CM1891" t="s">
        <v>12240</v>
      </c>
      <c r="CO1891" t="s">
        <v>1381</v>
      </c>
      <c r="CP1891" t="s">
        <v>1381</v>
      </c>
      <c r="CQ1891" t="s">
        <v>4697</v>
      </c>
      <c r="CS1891">
        <v>100028</v>
      </c>
      <c r="CT1891" t="s">
        <v>1382</v>
      </c>
      <c r="CU1891" t="s">
        <v>12241</v>
      </c>
    </row>
    <row r="1892" spans="1:151" x14ac:dyDescent="0.2">
      <c r="A1892">
        <v>37929</v>
      </c>
      <c r="B1892" t="s">
        <v>12242</v>
      </c>
      <c r="C1892" t="s">
        <v>9766</v>
      </c>
      <c r="D1892" t="s">
        <v>12243</v>
      </c>
      <c r="E1892" t="s">
        <v>12244</v>
      </c>
      <c r="F1892" t="s">
        <v>171</v>
      </c>
      <c r="G1892" t="str">
        <f>"0"</f>
        <v>0</v>
      </c>
      <c r="H1892" s="1">
        <v>37298</v>
      </c>
      <c r="I1892" t="s">
        <v>173</v>
      </c>
      <c r="K1892" t="s">
        <v>515</v>
      </c>
      <c r="L1892" t="s">
        <v>516</v>
      </c>
      <c r="M1892" t="s">
        <v>176</v>
      </c>
      <c r="N1892">
        <v>2023</v>
      </c>
      <c r="O1892" t="s">
        <v>1048</v>
      </c>
      <c r="P1892" t="s">
        <v>178</v>
      </c>
      <c r="Q1892" t="s">
        <v>172</v>
      </c>
      <c r="S1892">
        <v>31760010</v>
      </c>
      <c r="T1892" t="s">
        <v>226</v>
      </c>
      <c r="Y1892" t="str">
        <f>"04HSEAS"</f>
        <v>04HSEAS</v>
      </c>
      <c r="Z1892" t="s">
        <v>227</v>
      </c>
      <c r="AA1892" t="s">
        <v>320</v>
      </c>
      <c r="AB1892" t="s">
        <v>321</v>
      </c>
      <c r="AC1892" t="s">
        <v>500</v>
      </c>
      <c r="AD1892" t="s">
        <v>185</v>
      </c>
      <c r="AS1892">
        <v>3.17</v>
      </c>
      <c r="AU1892" t="s">
        <v>235</v>
      </c>
      <c r="AV1892" t="s">
        <v>236</v>
      </c>
      <c r="AW1892" t="s">
        <v>715</v>
      </c>
      <c r="BF1892" t="s">
        <v>474</v>
      </c>
      <c r="BM1892" t="s">
        <v>12245</v>
      </c>
      <c r="BN1892" t="s">
        <v>239</v>
      </c>
      <c r="BO1892" t="s">
        <v>12246</v>
      </c>
      <c r="BP1892" t="s">
        <v>241</v>
      </c>
      <c r="BQ1892" t="s">
        <v>195</v>
      </c>
      <c r="BS1892">
        <v>14627</v>
      </c>
      <c r="CD1892" t="s">
        <v>195</v>
      </c>
      <c r="CM1892" t="s">
        <v>12247</v>
      </c>
      <c r="CO1892" t="s">
        <v>12246</v>
      </c>
      <c r="CP1892" t="s">
        <v>1053</v>
      </c>
      <c r="CQ1892" t="s">
        <v>247</v>
      </c>
      <c r="CS1892" t="s">
        <v>12248</v>
      </c>
      <c r="CT1892" t="s">
        <v>244</v>
      </c>
      <c r="CU1892" t="s">
        <v>12249</v>
      </c>
    </row>
    <row r="1893" spans="1:151" x14ac:dyDescent="0.2">
      <c r="A1893">
        <v>38314</v>
      </c>
      <c r="B1893" t="s">
        <v>4547</v>
      </c>
      <c r="C1893" t="s">
        <v>12250</v>
      </c>
      <c r="D1893" t="s">
        <v>2127</v>
      </c>
      <c r="E1893" t="s">
        <v>12251</v>
      </c>
      <c r="F1893" t="s">
        <v>171</v>
      </c>
      <c r="G1893" t="str">
        <f>"0"</f>
        <v>0</v>
      </c>
      <c r="I1893" t="s">
        <v>221</v>
      </c>
      <c r="K1893" t="s">
        <v>882</v>
      </c>
      <c r="L1893" t="s">
        <v>318</v>
      </c>
      <c r="M1893" t="s">
        <v>255</v>
      </c>
      <c r="N1893" t="s">
        <v>2610</v>
      </c>
      <c r="O1893" t="s">
        <v>2611</v>
      </c>
      <c r="P1893" t="s">
        <v>178</v>
      </c>
      <c r="Q1893" t="s">
        <v>172</v>
      </c>
      <c r="S1893">
        <v>32376975</v>
      </c>
      <c r="T1893" t="s">
        <v>226</v>
      </c>
      <c r="Y1893" t="str">
        <f>"01AS"</f>
        <v>01AS</v>
      </c>
      <c r="Z1893" t="s">
        <v>401</v>
      </c>
      <c r="AA1893" t="s">
        <v>259</v>
      </c>
      <c r="AB1893" t="s">
        <v>260</v>
      </c>
      <c r="AC1893" t="s">
        <v>922</v>
      </c>
      <c r="AD1893" t="s">
        <v>185</v>
      </c>
      <c r="AS1893" t="str">
        <f>"0"</f>
        <v>0</v>
      </c>
      <c r="AU1893" t="s">
        <v>235</v>
      </c>
      <c r="AV1893" t="s">
        <v>236</v>
      </c>
      <c r="AW1893" t="s">
        <v>264</v>
      </c>
      <c r="BO1893" t="s">
        <v>12252</v>
      </c>
      <c r="BQ1893" t="s">
        <v>195</v>
      </c>
      <c r="CD1893" t="s">
        <v>195</v>
      </c>
      <c r="CM1893" t="s">
        <v>12253</v>
      </c>
      <c r="CO1893" t="s">
        <v>12252</v>
      </c>
      <c r="CP1893" t="s">
        <v>12254</v>
      </c>
      <c r="CQ1893" t="s">
        <v>247</v>
      </c>
      <c r="CS1893" t="s">
        <v>12255</v>
      </c>
      <c r="CT1893" t="s">
        <v>244</v>
      </c>
      <c r="CU1893" t="s">
        <v>12256</v>
      </c>
    </row>
    <row r="1894" spans="1:151" x14ac:dyDescent="0.2">
      <c r="A1894">
        <v>23674</v>
      </c>
      <c r="B1894" t="s">
        <v>1792</v>
      </c>
      <c r="C1894" t="s">
        <v>12257</v>
      </c>
      <c r="D1894" t="s">
        <v>1216</v>
      </c>
      <c r="E1894" t="s">
        <v>12258</v>
      </c>
      <c r="F1894" t="s">
        <v>171</v>
      </c>
      <c r="G1894" t="s">
        <v>172</v>
      </c>
      <c r="H1894" s="1">
        <v>34383</v>
      </c>
      <c r="I1894" t="s">
        <v>173</v>
      </c>
      <c r="K1894" t="s">
        <v>1930</v>
      </c>
      <c r="L1894" t="s">
        <v>1931</v>
      </c>
      <c r="M1894" t="s">
        <v>224</v>
      </c>
      <c r="N1894">
        <v>2017</v>
      </c>
      <c r="O1894" t="s">
        <v>441</v>
      </c>
      <c r="P1894" t="s">
        <v>178</v>
      </c>
      <c r="Q1894" t="s">
        <v>172</v>
      </c>
      <c r="S1894">
        <v>27717554</v>
      </c>
      <c r="T1894" t="s">
        <v>196</v>
      </c>
      <c r="W1894" t="s">
        <v>12259</v>
      </c>
      <c r="X1894">
        <v>9083103308</v>
      </c>
      <c r="Y1894" t="s">
        <v>3079</v>
      </c>
      <c r="Z1894" t="s">
        <v>3080</v>
      </c>
      <c r="AA1894">
        <v>2025</v>
      </c>
      <c r="AB1894">
        <v>2025</v>
      </c>
      <c r="AC1894" t="s">
        <v>3081</v>
      </c>
      <c r="AD1894" t="s">
        <v>172</v>
      </c>
      <c r="AS1894" t="str">
        <f>"0"</f>
        <v>0</v>
      </c>
      <c r="AT1894" t="s">
        <v>188</v>
      </c>
      <c r="AU1894" t="s">
        <v>1520</v>
      </c>
      <c r="AV1894" t="s">
        <v>6477</v>
      </c>
      <c r="AW1894" t="s">
        <v>264</v>
      </c>
      <c r="BM1894" t="s">
        <v>12260</v>
      </c>
      <c r="BN1894" t="s">
        <v>3083</v>
      </c>
      <c r="BP1894" t="s">
        <v>194</v>
      </c>
      <c r="BQ1894" t="s">
        <v>195</v>
      </c>
      <c r="BS1894">
        <v>14642</v>
      </c>
      <c r="BT1894" t="s">
        <v>196</v>
      </c>
      <c r="BU1894">
        <v>9083073071</v>
      </c>
      <c r="BZ1894" t="s">
        <v>12261</v>
      </c>
      <c r="CC1894" t="s">
        <v>12262</v>
      </c>
      <c r="CD1894" t="s">
        <v>1150</v>
      </c>
      <c r="CF1894" t="str">
        <f>"07823"</f>
        <v>07823</v>
      </c>
      <c r="CG1894" t="s">
        <v>196</v>
      </c>
      <c r="CH1894">
        <v>9084534902</v>
      </c>
      <c r="CM1894" t="s">
        <v>12263</v>
      </c>
      <c r="CN1894" t="s">
        <v>487</v>
      </c>
      <c r="CP1894" t="s">
        <v>194</v>
      </c>
      <c r="CQ1894" t="s">
        <v>195</v>
      </c>
      <c r="CS1894">
        <v>14627</v>
      </c>
      <c r="CT1894" t="s">
        <v>196</v>
      </c>
      <c r="CU1894">
        <v>9083073071</v>
      </c>
      <c r="DM1894" t="s">
        <v>12264</v>
      </c>
      <c r="DP1894" t="s">
        <v>12265</v>
      </c>
      <c r="DQ1894" t="s">
        <v>1150</v>
      </c>
      <c r="DS1894" t="str">
        <f>"07823"</f>
        <v>07823</v>
      </c>
      <c r="DT1894" t="s">
        <v>226</v>
      </c>
      <c r="DU1894" t="s">
        <v>12266</v>
      </c>
      <c r="DW1894" t="s">
        <v>12267</v>
      </c>
      <c r="DX1894" t="s">
        <v>12268</v>
      </c>
      <c r="DY1894" t="s">
        <v>406</v>
      </c>
      <c r="ED1894" t="s">
        <v>1150</v>
      </c>
      <c r="EG1894" t="s">
        <v>196</v>
      </c>
      <c r="EH1894">
        <v>9084534902</v>
      </c>
      <c r="EM1894" t="s">
        <v>12261</v>
      </c>
      <c r="EP1894" t="s">
        <v>12262</v>
      </c>
      <c r="EQ1894" t="s">
        <v>1150</v>
      </c>
      <c r="ES1894" t="str">
        <f>"07823"</f>
        <v>07823</v>
      </c>
      <c r="ET1894" t="s">
        <v>196</v>
      </c>
      <c r="EU1894">
        <v>9084534902</v>
      </c>
    </row>
    <row r="1895" spans="1:151" x14ac:dyDescent="0.2">
      <c r="A1895">
        <v>13176</v>
      </c>
      <c r="B1895" t="s">
        <v>1792</v>
      </c>
      <c r="C1895" t="s">
        <v>12257</v>
      </c>
      <c r="D1895" t="s">
        <v>1216</v>
      </c>
      <c r="E1895" t="s">
        <v>12258</v>
      </c>
      <c r="F1895" t="s">
        <v>171</v>
      </c>
      <c r="G1895" t="s">
        <v>172</v>
      </c>
      <c r="H1895" s="1">
        <v>34383</v>
      </c>
      <c r="I1895" t="s">
        <v>173</v>
      </c>
      <c r="K1895" t="s">
        <v>1930</v>
      </c>
      <c r="L1895" t="s">
        <v>1931</v>
      </c>
      <c r="M1895" t="s">
        <v>224</v>
      </c>
      <c r="N1895">
        <v>2015</v>
      </c>
      <c r="O1895" t="s">
        <v>692</v>
      </c>
      <c r="P1895" t="s">
        <v>178</v>
      </c>
      <c r="Q1895" t="s">
        <v>172</v>
      </c>
      <c r="S1895">
        <v>27717554</v>
      </c>
      <c r="T1895" t="s">
        <v>196</v>
      </c>
      <c r="W1895" t="s">
        <v>12259</v>
      </c>
      <c r="X1895">
        <v>9083103308</v>
      </c>
      <c r="Y1895" t="s">
        <v>3079</v>
      </c>
      <c r="Z1895" t="s">
        <v>3080</v>
      </c>
      <c r="AA1895">
        <v>2025</v>
      </c>
      <c r="AB1895">
        <v>2025</v>
      </c>
      <c r="AC1895" t="s">
        <v>3081</v>
      </c>
      <c r="AD1895" t="s">
        <v>172</v>
      </c>
      <c r="AS1895" t="str">
        <f>"0"</f>
        <v>0</v>
      </c>
      <c r="AT1895" t="s">
        <v>188</v>
      </c>
      <c r="AU1895" t="s">
        <v>1520</v>
      </c>
      <c r="AV1895" t="s">
        <v>6477</v>
      </c>
      <c r="AW1895" t="s">
        <v>264</v>
      </c>
      <c r="BM1895" t="s">
        <v>12260</v>
      </c>
      <c r="BN1895" t="s">
        <v>3083</v>
      </c>
      <c r="BP1895" t="s">
        <v>194</v>
      </c>
      <c r="BQ1895" t="s">
        <v>195</v>
      </c>
      <c r="BS1895">
        <v>14642</v>
      </c>
      <c r="BT1895" t="s">
        <v>196</v>
      </c>
      <c r="BU1895">
        <v>9083073071</v>
      </c>
      <c r="BZ1895" t="s">
        <v>12261</v>
      </c>
      <c r="CC1895" t="s">
        <v>12262</v>
      </c>
      <c r="CD1895" t="s">
        <v>1150</v>
      </c>
      <c r="CF1895" t="str">
        <f>"07823"</f>
        <v>07823</v>
      </c>
      <c r="CG1895" t="s">
        <v>196</v>
      </c>
      <c r="CH1895">
        <v>9084534902</v>
      </c>
      <c r="CM1895" t="s">
        <v>12263</v>
      </c>
      <c r="CN1895" t="s">
        <v>487</v>
      </c>
      <c r="CP1895" t="s">
        <v>194</v>
      </c>
      <c r="CQ1895" t="s">
        <v>195</v>
      </c>
      <c r="CS1895">
        <v>14627</v>
      </c>
      <c r="CT1895" t="s">
        <v>196</v>
      </c>
      <c r="CU1895">
        <v>9083073071</v>
      </c>
      <c r="DM1895" t="s">
        <v>12264</v>
      </c>
      <c r="DP1895" t="s">
        <v>12265</v>
      </c>
      <c r="DQ1895" t="s">
        <v>1150</v>
      </c>
      <c r="DS1895" t="str">
        <f>"07823"</f>
        <v>07823</v>
      </c>
      <c r="DT1895" t="s">
        <v>226</v>
      </c>
      <c r="DU1895" t="s">
        <v>12266</v>
      </c>
      <c r="DW1895" t="s">
        <v>12267</v>
      </c>
      <c r="DX1895" t="s">
        <v>12268</v>
      </c>
      <c r="DY1895" t="s">
        <v>406</v>
      </c>
      <c r="ED1895" t="s">
        <v>1150</v>
      </c>
      <c r="EG1895" t="s">
        <v>196</v>
      </c>
      <c r="EH1895">
        <v>9084534902</v>
      </c>
      <c r="EM1895" t="s">
        <v>12261</v>
      </c>
      <c r="EP1895" t="s">
        <v>12262</v>
      </c>
      <c r="EQ1895" t="s">
        <v>1150</v>
      </c>
      <c r="ES1895" t="str">
        <f>"07823"</f>
        <v>07823</v>
      </c>
      <c r="ET1895" t="s">
        <v>196</v>
      </c>
      <c r="EU1895">
        <v>9084534902</v>
      </c>
    </row>
    <row r="1896" spans="1:151" x14ac:dyDescent="0.2">
      <c r="A1896">
        <v>38315</v>
      </c>
      <c r="B1896" t="s">
        <v>12269</v>
      </c>
      <c r="C1896" t="s">
        <v>12270</v>
      </c>
      <c r="E1896" t="s">
        <v>12271</v>
      </c>
      <c r="F1896" t="s">
        <v>171</v>
      </c>
      <c r="G1896" t="str">
        <f>"0"</f>
        <v>0</v>
      </c>
      <c r="I1896" t="s">
        <v>221</v>
      </c>
      <c r="K1896" t="s">
        <v>882</v>
      </c>
      <c r="L1896" t="s">
        <v>318</v>
      </c>
      <c r="M1896" t="s">
        <v>255</v>
      </c>
      <c r="N1896" t="s">
        <v>2610</v>
      </c>
      <c r="O1896" t="s">
        <v>2611</v>
      </c>
      <c r="P1896" t="s">
        <v>178</v>
      </c>
      <c r="Q1896" t="s">
        <v>172</v>
      </c>
      <c r="S1896">
        <v>32378832</v>
      </c>
      <c r="T1896" t="s">
        <v>226</v>
      </c>
      <c r="Y1896" t="str">
        <f>"01AS"</f>
        <v>01AS</v>
      </c>
      <c r="Z1896" t="s">
        <v>401</v>
      </c>
      <c r="AA1896" t="s">
        <v>259</v>
      </c>
      <c r="AB1896" t="s">
        <v>260</v>
      </c>
      <c r="AC1896" t="s">
        <v>922</v>
      </c>
      <c r="AD1896" t="s">
        <v>185</v>
      </c>
      <c r="AS1896" t="str">
        <f>"0"</f>
        <v>0</v>
      </c>
      <c r="AU1896" t="s">
        <v>235</v>
      </c>
      <c r="AV1896" t="s">
        <v>823</v>
      </c>
      <c r="AW1896" t="s">
        <v>715</v>
      </c>
      <c r="BO1896" t="s">
        <v>12272</v>
      </c>
      <c r="BQ1896" t="s">
        <v>195</v>
      </c>
      <c r="CD1896" t="s">
        <v>195</v>
      </c>
      <c r="CM1896" t="s">
        <v>12273</v>
      </c>
      <c r="CO1896" t="s">
        <v>12272</v>
      </c>
      <c r="CP1896" t="s">
        <v>12274</v>
      </c>
      <c r="CQ1896" t="s">
        <v>247</v>
      </c>
      <c r="CS1896">
        <v>12883</v>
      </c>
      <c r="CT1896" t="s">
        <v>244</v>
      </c>
      <c r="CU1896" t="s">
        <v>12275</v>
      </c>
    </row>
    <row r="1897" spans="1:151" x14ac:dyDescent="0.2">
      <c r="A1897">
        <v>29981</v>
      </c>
      <c r="B1897" t="s">
        <v>12276</v>
      </c>
      <c r="C1897" t="s">
        <v>12277</v>
      </c>
      <c r="D1897" t="s">
        <v>12278</v>
      </c>
      <c r="E1897" t="s">
        <v>12279</v>
      </c>
      <c r="F1897" t="s">
        <v>12280</v>
      </c>
      <c r="G1897" t="s">
        <v>172</v>
      </c>
      <c r="H1897" s="1">
        <v>36377</v>
      </c>
      <c r="I1897" t="s">
        <v>221</v>
      </c>
      <c r="K1897" t="s">
        <v>7496</v>
      </c>
      <c r="L1897" t="s">
        <v>7497</v>
      </c>
      <c r="M1897" t="s">
        <v>176</v>
      </c>
      <c r="N1897">
        <v>2020</v>
      </c>
      <c r="O1897" t="s">
        <v>978</v>
      </c>
      <c r="P1897" t="s">
        <v>979</v>
      </c>
      <c r="Q1897" t="s">
        <v>172</v>
      </c>
      <c r="S1897">
        <v>30832992</v>
      </c>
      <c r="T1897" t="s">
        <v>226</v>
      </c>
      <c r="Y1897" t="str">
        <f>"01AS"</f>
        <v>01AS</v>
      </c>
      <c r="Z1897" t="s">
        <v>227</v>
      </c>
      <c r="AA1897" t="s">
        <v>320</v>
      </c>
      <c r="AB1897" t="s">
        <v>321</v>
      </c>
      <c r="AC1897" t="s">
        <v>678</v>
      </c>
      <c r="AD1897" t="s">
        <v>185</v>
      </c>
      <c r="AE1897" t="s">
        <v>1451</v>
      </c>
      <c r="AF1897" t="s">
        <v>426</v>
      </c>
      <c r="AJ1897" t="s">
        <v>1693</v>
      </c>
      <c r="AK1897" t="s">
        <v>185</v>
      </c>
      <c r="AS1897">
        <v>3.29</v>
      </c>
      <c r="AV1897" t="s">
        <v>473</v>
      </c>
      <c r="AW1897" t="s">
        <v>294</v>
      </c>
      <c r="BA1897" t="s">
        <v>7651</v>
      </c>
      <c r="BM1897" t="s">
        <v>12281</v>
      </c>
      <c r="BN1897" t="s">
        <v>239</v>
      </c>
      <c r="BO1897" t="s">
        <v>12282</v>
      </c>
      <c r="BP1897" t="s">
        <v>241</v>
      </c>
      <c r="BQ1897" t="s">
        <v>195</v>
      </c>
      <c r="BS1897">
        <v>14627</v>
      </c>
      <c r="CD1897" t="s">
        <v>195</v>
      </c>
      <c r="CM1897" t="s">
        <v>12283</v>
      </c>
      <c r="CO1897" t="s">
        <v>12282</v>
      </c>
      <c r="CP1897" t="s">
        <v>11750</v>
      </c>
      <c r="CQ1897" t="s">
        <v>6293</v>
      </c>
      <c r="CS1897">
        <v>45011</v>
      </c>
      <c r="CT1897" t="s">
        <v>244</v>
      </c>
      <c r="CU1897" t="s">
        <v>12284</v>
      </c>
    </row>
    <row r="1898" spans="1:151" x14ac:dyDescent="0.2">
      <c r="A1898">
        <v>41672</v>
      </c>
      <c r="B1898" t="s">
        <v>12285</v>
      </c>
      <c r="C1898" t="s">
        <v>12286</v>
      </c>
      <c r="D1898" t="s">
        <v>940</v>
      </c>
      <c r="E1898" t="s">
        <v>12287</v>
      </c>
      <c r="F1898" t="s">
        <v>171</v>
      </c>
      <c r="G1898" t="str">
        <f>"0"</f>
        <v>0</v>
      </c>
      <c r="H1898" s="1">
        <v>37480</v>
      </c>
      <c r="I1898" t="s">
        <v>221</v>
      </c>
      <c r="K1898" t="s">
        <v>1866</v>
      </c>
      <c r="L1898" t="s">
        <v>1867</v>
      </c>
      <c r="M1898" t="s">
        <v>255</v>
      </c>
      <c r="N1898" t="s">
        <v>256</v>
      </c>
      <c r="O1898" t="s">
        <v>257</v>
      </c>
      <c r="P1898" t="s">
        <v>178</v>
      </c>
      <c r="Q1898" t="s">
        <v>172</v>
      </c>
      <c r="S1898">
        <v>31728898</v>
      </c>
      <c r="T1898" t="s">
        <v>226</v>
      </c>
      <c r="Y1898" t="str">
        <f>"04HSEAS"</f>
        <v>04HSEAS</v>
      </c>
      <c r="Z1898" t="s">
        <v>499</v>
      </c>
      <c r="AA1898" t="s">
        <v>320</v>
      </c>
      <c r="AB1898" t="s">
        <v>321</v>
      </c>
      <c r="AC1898" t="s">
        <v>535</v>
      </c>
      <c r="AD1898" t="s">
        <v>185</v>
      </c>
      <c r="AS1898">
        <v>3.42</v>
      </c>
      <c r="AU1898" t="s">
        <v>235</v>
      </c>
      <c r="AV1898" t="s">
        <v>236</v>
      </c>
      <c r="AW1898" t="s">
        <v>264</v>
      </c>
      <c r="BM1898" t="s">
        <v>12288</v>
      </c>
      <c r="BN1898" t="s">
        <v>239</v>
      </c>
      <c r="BO1898" t="s">
        <v>12289</v>
      </c>
      <c r="BP1898" t="s">
        <v>241</v>
      </c>
      <c r="BQ1898" t="s">
        <v>195</v>
      </c>
      <c r="BS1898">
        <v>14627</v>
      </c>
      <c r="CD1898" t="s">
        <v>195</v>
      </c>
      <c r="CM1898" t="s">
        <v>12290</v>
      </c>
      <c r="CO1898" t="s">
        <v>12289</v>
      </c>
      <c r="CP1898" t="s">
        <v>9303</v>
      </c>
      <c r="CQ1898" t="s">
        <v>247</v>
      </c>
      <c r="CS1898" t="s">
        <v>12291</v>
      </c>
      <c r="CT1898" t="s">
        <v>244</v>
      </c>
      <c r="CU1898" t="s">
        <v>12292</v>
      </c>
    </row>
    <row r="1899" spans="1:151" x14ac:dyDescent="0.2">
      <c r="A1899">
        <v>38890</v>
      </c>
      <c r="B1899" t="s">
        <v>8472</v>
      </c>
      <c r="C1899" t="s">
        <v>12293</v>
      </c>
      <c r="D1899" t="s">
        <v>7974</v>
      </c>
      <c r="E1899" t="s">
        <v>12294</v>
      </c>
      <c r="F1899" t="s">
        <v>171</v>
      </c>
      <c r="G1899" t="str">
        <f>"0"</f>
        <v>0</v>
      </c>
      <c r="H1899" s="1">
        <v>36551</v>
      </c>
      <c r="I1899" t="s">
        <v>173</v>
      </c>
      <c r="K1899" t="s">
        <v>409</v>
      </c>
      <c r="L1899" t="s">
        <v>1643</v>
      </c>
      <c r="M1899" t="s">
        <v>224</v>
      </c>
      <c r="N1899">
        <v>2023</v>
      </c>
      <c r="O1899" t="s">
        <v>597</v>
      </c>
      <c r="P1899" t="s">
        <v>178</v>
      </c>
      <c r="Q1899" t="s">
        <v>172</v>
      </c>
      <c r="S1899">
        <v>32374704</v>
      </c>
      <c r="T1899" t="s">
        <v>226</v>
      </c>
      <c r="Y1899" t="str">
        <f>"01AS"</f>
        <v>01AS</v>
      </c>
      <c r="Z1899" t="s">
        <v>227</v>
      </c>
      <c r="AA1899" t="s">
        <v>320</v>
      </c>
      <c r="AB1899" t="s">
        <v>321</v>
      </c>
      <c r="AC1899" t="s">
        <v>6914</v>
      </c>
      <c r="AD1899" t="s">
        <v>185</v>
      </c>
      <c r="AM1899" t="s">
        <v>680</v>
      </c>
      <c r="AS1899">
        <v>3.61</v>
      </c>
      <c r="AU1899" t="s">
        <v>235</v>
      </c>
      <c r="AV1899" t="s">
        <v>823</v>
      </c>
      <c r="AW1899" t="s">
        <v>264</v>
      </c>
      <c r="BM1899" t="s">
        <v>12295</v>
      </c>
      <c r="BN1899" t="s">
        <v>239</v>
      </c>
      <c r="BO1899" t="s">
        <v>12296</v>
      </c>
      <c r="BP1899" t="s">
        <v>241</v>
      </c>
      <c r="BQ1899" t="s">
        <v>195</v>
      </c>
      <c r="BS1899">
        <v>14627</v>
      </c>
      <c r="CD1899" t="s">
        <v>195</v>
      </c>
      <c r="CM1899" t="s">
        <v>12297</v>
      </c>
      <c r="CO1899" t="s">
        <v>12296</v>
      </c>
      <c r="CP1899" t="s">
        <v>241</v>
      </c>
      <c r="CQ1899" t="s">
        <v>247</v>
      </c>
      <c r="CS1899" t="s">
        <v>12298</v>
      </c>
      <c r="CT1899" t="s">
        <v>244</v>
      </c>
      <c r="CU1899" t="s">
        <v>12299</v>
      </c>
    </row>
    <row r="1900" spans="1:151" x14ac:dyDescent="0.2">
      <c r="A1900">
        <v>19223</v>
      </c>
      <c r="B1900" t="s">
        <v>12300</v>
      </c>
      <c r="C1900" t="s">
        <v>12301</v>
      </c>
      <c r="D1900" t="s">
        <v>1154</v>
      </c>
      <c r="E1900" t="s">
        <v>12302</v>
      </c>
      <c r="F1900" t="s">
        <v>171</v>
      </c>
      <c r="K1900" t="s">
        <v>3300</v>
      </c>
      <c r="L1900" t="s">
        <v>577</v>
      </c>
      <c r="M1900" t="s">
        <v>224</v>
      </c>
      <c r="N1900">
        <v>2016</v>
      </c>
      <c r="O1900" t="s">
        <v>410</v>
      </c>
      <c r="P1900" t="s">
        <v>178</v>
      </c>
      <c r="Q1900" t="s">
        <v>172</v>
      </c>
      <c r="S1900">
        <v>28295402</v>
      </c>
      <c r="T1900" t="s">
        <v>196</v>
      </c>
      <c r="W1900" t="s">
        <v>12303</v>
      </c>
      <c r="X1900">
        <v>6512839194</v>
      </c>
      <c r="Y1900" t="s">
        <v>182</v>
      </c>
      <c r="Z1900" t="s">
        <v>183</v>
      </c>
      <c r="AA1900" t="s">
        <v>615</v>
      </c>
      <c r="AB1900" t="s">
        <v>3710</v>
      </c>
      <c r="AC1900" t="s">
        <v>1786</v>
      </c>
      <c r="AD1900" t="s">
        <v>185</v>
      </c>
      <c r="AF1900" t="s">
        <v>186</v>
      </c>
      <c r="AG1900" t="s">
        <v>183</v>
      </c>
      <c r="AH1900" t="s">
        <v>615</v>
      </c>
      <c r="AI1900" t="s">
        <v>3710</v>
      </c>
      <c r="AJ1900" t="s">
        <v>283</v>
      </c>
      <c r="AK1900" t="s">
        <v>185</v>
      </c>
      <c r="AS1900" t="str">
        <f>"0"</f>
        <v>0</v>
      </c>
      <c r="AT1900" t="s">
        <v>188</v>
      </c>
      <c r="AU1900" t="s">
        <v>189</v>
      </c>
      <c r="AV1900" t="s">
        <v>190</v>
      </c>
      <c r="AW1900" t="s">
        <v>264</v>
      </c>
      <c r="BM1900" t="s">
        <v>12304</v>
      </c>
      <c r="BN1900" t="s">
        <v>487</v>
      </c>
      <c r="BP1900" t="s">
        <v>194</v>
      </c>
      <c r="BQ1900" t="s">
        <v>195</v>
      </c>
      <c r="BS1900">
        <v>14627</v>
      </c>
      <c r="BT1900" t="s">
        <v>196</v>
      </c>
      <c r="BU1900">
        <v>7154412731</v>
      </c>
      <c r="BZ1900" t="s">
        <v>12305</v>
      </c>
      <c r="CC1900" t="s">
        <v>12306</v>
      </c>
      <c r="CD1900" t="s">
        <v>3224</v>
      </c>
      <c r="CF1900">
        <v>54016</v>
      </c>
      <c r="CG1900" t="s">
        <v>196</v>
      </c>
      <c r="CH1900">
        <v>7153811364</v>
      </c>
      <c r="CM1900" t="s">
        <v>215</v>
      </c>
      <c r="CP1900" t="s">
        <v>194</v>
      </c>
      <c r="CQ1900" t="s">
        <v>195</v>
      </c>
      <c r="CS1900">
        <v>54016</v>
      </c>
      <c r="CT1900" t="s">
        <v>196</v>
      </c>
      <c r="CU1900">
        <v>7154412731</v>
      </c>
      <c r="EM1900" t="s">
        <v>12305</v>
      </c>
      <c r="EP1900" t="s">
        <v>12306</v>
      </c>
      <c r="EQ1900" t="s">
        <v>3224</v>
      </c>
      <c r="ES1900">
        <v>54016</v>
      </c>
      <c r="ET1900" t="s">
        <v>196</v>
      </c>
      <c r="EU1900">
        <v>7153811364</v>
      </c>
    </row>
    <row r="1901" spans="1:151" x14ac:dyDescent="0.2">
      <c r="A1901">
        <v>19267</v>
      </c>
      <c r="B1901" t="s">
        <v>2197</v>
      </c>
      <c r="C1901" t="s">
        <v>12307</v>
      </c>
      <c r="D1901" t="s">
        <v>1792</v>
      </c>
      <c r="E1901" t="s">
        <v>12308</v>
      </c>
      <c r="F1901" t="s">
        <v>171</v>
      </c>
      <c r="G1901" t="s">
        <v>172</v>
      </c>
      <c r="H1901" s="1">
        <v>34968</v>
      </c>
      <c r="I1901" t="s">
        <v>173</v>
      </c>
      <c r="K1901" t="s">
        <v>2689</v>
      </c>
      <c r="L1901" t="s">
        <v>1079</v>
      </c>
      <c r="M1901" t="s">
        <v>306</v>
      </c>
      <c r="N1901">
        <v>2016</v>
      </c>
      <c r="O1901" t="s">
        <v>380</v>
      </c>
      <c r="P1901" t="s">
        <v>178</v>
      </c>
      <c r="Q1901" t="s">
        <v>172</v>
      </c>
      <c r="S1901">
        <v>28772446</v>
      </c>
      <c r="T1901" t="s">
        <v>196</v>
      </c>
      <c r="W1901" t="s">
        <v>12309</v>
      </c>
      <c r="X1901">
        <v>2403813108</v>
      </c>
      <c r="Y1901" t="s">
        <v>186</v>
      </c>
      <c r="Z1901" t="s">
        <v>183</v>
      </c>
      <c r="AA1901">
        <v>2018</v>
      </c>
      <c r="AB1901">
        <v>2018</v>
      </c>
      <c r="AC1901" t="s">
        <v>2905</v>
      </c>
      <c r="AD1901" t="s">
        <v>185</v>
      </c>
      <c r="AS1901">
        <v>3.55</v>
      </c>
      <c r="AT1901" t="s">
        <v>188</v>
      </c>
      <c r="AU1901" t="s">
        <v>189</v>
      </c>
      <c r="AV1901" t="s">
        <v>190</v>
      </c>
      <c r="AW1901" t="s">
        <v>264</v>
      </c>
      <c r="BM1901" t="s">
        <v>12310</v>
      </c>
      <c r="BN1901" t="s">
        <v>193</v>
      </c>
      <c r="BP1901" t="s">
        <v>194</v>
      </c>
      <c r="BQ1901" t="s">
        <v>195</v>
      </c>
      <c r="BS1901">
        <v>14627</v>
      </c>
      <c r="BT1901" t="s">
        <v>196</v>
      </c>
      <c r="BU1901">
        <v>2403819511</v>
      </c>
      <c r="BZ1901" t="s">
        <v>12311</v>
      </c>
      <c r="CC1901" t="s">
        <v>12312</v>
      </c>
      <c r="CD1901" t="s">
        <v>849</v>
      </c>
      <c r="CF1901">
        <v>20841</v>
      </c>
      <c r="CG1901" t="s">
        <v>196</v>
      </c>
      <c r="CH1901">
        <v>3019162515</v>
      </c>
      <c r="CM1901" t="s">
        <v>6278</v>
      </c>
      <c r="CP1901" t="s">
        <v>194</v>
      </c>
      <c r="CQ1901" t="s">
        <v>195</v>
      </c>
      <c r="CS1901">
        <v>14611</v>
      </c>
      <c r="CT1901" t="s">
        <v>196</v>
      </c>
      <c r="CU1901">
        <v>2403819511</v>
      </c>
      <c r="ED1901" t="s">
        <v>849</v>
      </c>
      <c r="EG1901" t="s">
        <v>196</v>
      </c>
      <c r="EH1901">
        <v>3019162515</v>
      </c>
      <c r="EM1901" t="s">
        <v>12311</v>
      </c>
      <c r="EP1901" t="s">
        <v>12312</v>
      </c>
      <c r="EQ1901" t="s">
        <v>849</v>
      </c>
      <c r="ES1901">
        <v>20841</v>
      </c>
      <c r="ET1901" t="s">
        <v>196</v>
      </c>
      <c r="EU1901">
        <v>3019162515</v>
      </c>
    </row>
    <row r="1902" spans="1:151" x14ac:dyDescent="0.2">
      <c r="A1902">
        <v>45662</v>
      </c>
      <c r="B1902" t="s">
        <v>2408</v>
      </c>
      <c r="C1902" t="s">
        <v>12313</v>
      </c>
      <c r="D1902" t="s">
        <v>1154</v>
      </c>
      <c r="E1902" t="s">
        <v>1213</v>
      </c>
      <c r="F1902" t="s">
        <v>12314</v>
      </c>
      <c r="G1902" t="str">
        <f>"0"</f>
        <v>0</v>
      </c>
      <c r="H1902" s="1">
        <v>38049</v>
      </c>
      <c r="I1902" t="s">
        <v>221</v>
      </c>
      <c r="K1902" t="s">
        <v>1961</v>
      </c>
      <c r="L1902" t="s">
        <v>2552</v>
      </c>
      <c r="M1902" t="s">
        <v>306</v>
      </c>
      <c r="N1902">
        <v>2025</v>
      </c>
      <c r="O1902" t="s">
        <v>2065</v>
      </c>
      <c r="P1902" t="s">
        <v>178</v>
      </c>
      <c r="Q1902" t="s">
        <v>172</v>
      </c>
      <c r="R1902" t="s">
        <v>510</v>
      </c>
      <c r="S1902">
        <v>32354836</v>
      </c>
      <c r="BM1902" t="s">
        <v>10663</v>
      </c>
    </row>
    <row r="1903" spans="1:151" x14ac:dyDescent="0.2">
      <c r="A1903">
        <v>38721</v>
      </c>
      <c r="B1903" t="s">
        <v>2408</v>
      </c>
      <c r="C1903" t="s">
        <v>12313</v>
      </c>
      <c r="D1903" t="s">
        <v>1154</v>
      </c>
      <c r="E1903" t="s">
        <v>1213</v>
      </c>
      <c r="F1903" t="s">
        <v>171</v>
      </c>
      <c r="G1903" t="str">
        <f>"0"</f>
        <v>0</v>
      </c>
      <c r="H1903" s="1">
        <v>38049</v>
      </c>
      <c r="I1903" t="s">
        <v>221</v>
      </c>
      <c r="K1903" t="s">
        <v>290</v>
      </c>
      <c r="L1903" t="s">
        <v>291</v>
      </c>
      <c r="M1903" t="s">
        <v>205</v>
      </c>
      <c r="N1903">
        <v>2023</v>
      </c>
      <c r="O1903" t="s">
        <v>921</v>
      </c>
      <c r="P1903" t="s">
        <v>178</v>
      </c>
      <c r="Q1903" t="s">
        <v>172</v>
      </c>
      <c r="R1903" t="s">
        <v>510</v>
      </c>
      <c r="S1903">
        <v>32354836</v>
      </c>
      <c r="BM1903" t="s">
        <v>10663</v>
      </c>
    </row>
    <row r="1904" spans="1:151" x14ac:dyDescent="0.2">
      <c r="A1904">
        <v>25903</v>
      </c>
      <c r="B1904" t="s">
        <v>12315</v>
      </c>
      <c r="C1904" t="s">
        <v>12316</v>
      </c>
      <c r="E1904" t="s">
        <v>12317</v>
      </c>
      <c r="F1904" t="s">
        <v>171</v>
      </c>
      <c r="K1904" t="s">
        <v>1853</v>
      </c>
      <c r="M1904" t="s">
        <v>306</v>
      </c>
      <c r="N1904">
        <v>2014</v>
      </c>
      <c r="O1904" t="s">
        <v>591</v>
      </c>
      <c r="P1904" t="s">
        <v>178</v>
      </c>
      <c r="Q1904" t="s">
        <v>172</v>
      </c>
    </row>
    <row r="1905" spans="1:151" x14ac:dyDescent="0.2">
      <c r="A1905">
        <v>12487</v>
      </c>
      <c r="B1905" t="s">
        <v>12318</v>
      </c>
      <c r="C1905" t="s">
        <v>12319</v>
      </c>
      <c r="D1905" t="s">
        <v>12320</v>
      </c>
      <c r="E1905" t="s">
        <v>12321</v>
      </c>
      <c r="F1905" t="s">
        <v>171</v>
      </c>
      <c r="G1905" t="s">
        <v>172</v>
      </c>
      <c r="H1905" s="1">
        <v>34409</v>
      </c>
      <c r="I1905" t="s">
        <v>221</v>
      </c>
      <c r="K1905" t="s">
        <v>439</v>
      </c>
      <c r="L1905" t="s">
        <v>175</v>
      </c>
      <c r="M1905" t="s">
        <v>224</v>
      </c>
      <c r="N1905">
        <v>2015</v>
      </c>
      <c r="O1905" t="s">
        <v>692</v>
      </c>
      <c r="P1905" t="s">
        <v>363</v>
      </c>
      <c r="Q1905" t="s">
        <v>172</v>
      </c>
      <c r="S1905">
        <v>27763445</v>
      </c>
      <c r="T1905" t="s">
        <v>196</v>
      </c>
      <c r="W1905" t="s">
        <v>12322</v>
      </c>
      <c r="X1905">
        <v>5415790610</v>
      </c>
      <c r="Y1905" t="s">
        <v>186</v>
      </c>
      <c r="Z1905" t="s">
        <v>282</v>
      </c>
      <c r="AA1905">
        <v>2016</v>
      </c>
      <c r="AB1905">
        <v>2016</v>
      </c>
      <c r="AC1905" t="s">
        <v>885</v>
      </c>
      <c r="AD1905" t="s">
        <v>185</v>
      </c>
      <c r="AS1905">
        <v>3.69</v>
      </c>
      <c r="AT1905" t="s">
        <v>188</v>
      </c>
      <c r="AU1905" t="s">
        <v>189</v>
      </c>
      <c r="AV1905" t="s">
        <v>190</v>
      </c>
      <c r="AW1905" t="s">
        <v>264</v>
      </c>
      <c r="BM1905" t="s">
        <v>12323</v>
      </c>
      <c r="BN1905" t="s">
        <v>487</v>
      </c>
      <c r="BP1905" t="s">
        <v>194</v>
      </c>
      <c r="BQ1905" t="s">
        <v>195</v>
      </c>
      <c r="BS1905">
        <v>14627</v>
      </c>
      <c r="BT1905" t="s">
        <v>196</v>
      </c>
      <c r="BU1905">
        <v>5412854546</v>
      </c>
      <c r="BZ1905" t="s">
        <v>12324</v>
      </c>
      <c r="CC1905" t="s">
        <v>12325</v>
      </c>
      <c r="CD1905" t="s">
        <v>8443</v>
      </c>
      <c r="CF1905">
        <v>97402</v>
      </c>
      <c r="CG1905" t="s">
        <v>196</v>
      </c>
      <c r="CH1905">
        <v>5416831315</v>
      </c>
      <c r="CM1905" t="s">
        <v>12326</v>
      </c>
      <c r="CP1905" t="s">
        <v>194</v>
      </c>
      <c r="CQ1905" t="s">
        <v>195</v>
      </c>
      <c r="CS1905">
        <v>14627</v>
      </c>
      <c r="CT1905" t="s">
        <v>196</v>
      </c>
      <c r="CU1905">
        <v>5412854546</v>
      </c>
      <c r="EM1905" t="s">
        <v>12324</v>
      </c>
      <c r="EP1905" t="s">
        <v>12325</v>
      </c>
      <c r="EQ1905" t="s">
        <v>8443</v>
      </c>
      <c r="ES1905">
        <v>97402</v>
      </c>
      <c r="ET1905" t="s">
        <v>196</v>
      </c>
      <c r="EU1905">
        <v>5416831315</v>
      </c>
    </row>
    <row r="1906" spans="1:151" x14ac:dyDescent="0.2">
      <c r="A1906">
        <v>25546</v>
      </c>
      <c r="B1906" t="s">
        <v>12327</v>
      </c>
      <c r="C1906" t="s">
        <v>12328</v>
      </c>
      <c r="D1906" t="s">
        <v>12329</v>
      </c>
      <c r="E1906" t="s">
        <v>12330</v>
      </c>
      <c r="F1906" t="s">
        <v>171</v>
      </c>
      <c r="G1906" t="s">
        <v>172</v>
      </c>
      <c r="H1906" s="1">
        <v>34926</v>
      </c>
      <c r="I1906" t="s">
        <v>221</v>
      </c>
      <c r="K1906" t="s">
        <v>3193</v>
      </c>
      <c r="L1906" t="s">
        <v>1158</v>
      </c>
      <c r="M1906" t="s">
        <v>205</v>
      </c>
      <c r="N1906">
        <v>2018</v>
      </c>
      <c r="O1906" t="s">
        <v>1553</v>
      </c>
      <c r="P1906" t="s">
        <v>178</v>
      </c>
      <c r="Q1906" t="s">
        <v>172</v>
      </c>
      <c r="R1906" t="s">
        <v>510</v>
      </c>
      <c r="S1906">
        <v>28716792</v>
      </c>
      <c r="BM1906" t="s">
        <v>4676</v>
      </c>
    </row>
    <row r="1907" spans="1:151" x14ac:dyDescent="0.2">
      <c r="A1907">
        <v>24652</v>
      </c>
      <c r="B1907" t="s">
        <v>12331</v>
      </c>
      <c r="C1907" t="s">
        <v>12332</v>
      </c>
      <c r="E1907" t="s">
        <v>12333</v>
      </c>
      <c r="F1907" t="s">
        <v>171</v>
      </c>
      <c r="G1907" t="s">
        <v>172</v>
      </c>
      <c r="H1907" s="1">
        <v>26564</v>
      </c>
      <c r="K1907" t="s">
        <v>253</v>
      </c>
      <c r="L1907" t="s">
        <v>645</v>
      </c>
      <c r="M1907" t="s">
        <v>306</v>
      </c>
      <c r="N1907">
        <v>2017</v>
      </c>
      <c r="O1907" t="s">
        <v>646</v>
      </c>
      <c r="P1907" t="s">
        <v>178</v>
      </c>
      <c r="Q1907" t="s">
        <v>172</v>
      </c>
      <c r="S1907">
        <v>30340176</v>
      </c>
      <c r="T1907" t="s">
        <v>693</v>
      </c>
      <c r="Y1907" t="s">
        <v>613</v>
      </c>
      <c r="Z1907" t="s">
        <v>614</v>
      </c>
      <c r="AA1907" t="s">
        <v>615</v>
      </c>
      <c r="AB1907" t="s">
        <v>259</v>
      </c>
      <c r="AC1907" t="s">
        <v>187</v>
      </c>
      <c r="AD1907" t="s">
        <v>185</v>
      </c>
      <c r="AS1907" t="str">
        <f>"0"</f>
        <v>0</v>
      </c>
      <c r="AT1907" t="s">
        <v>188</v>
      </c>
      <c r="AU1907" t="s">
        <v>189</v>
      </c>
      <c r="AV1907" t="s">
        <v>190</v>
      </c>
      <c r="AW1907" t="s">
        <v>237</v>
      </c>
      <c r="BM1907" t="s">
        <v>12334</v>
      </c>
      <c r="BP1907" t="s">
        <v>194</v>
      </c>
      <c r="BQ1907" t="s">
        <v>195</v>
      </c>
      <c r="BS1907">
        <v>14620</v>
      </c>
      <c r="BT1907" t="s">
        <v>196</v>
      </c>
      <c r="BU1907">
        <v>5852563316</v>
      </c>
      <c r="CM1907" t="s">
        <v>12334</v>
      </c>
      <c r="CP1907" t="s">
        <v>194</v>
      </c>
      <c r="CQ1907" t="s">
        <v>195</v>
      </c>
      <c r="CS1907">
        <v>14620</v>
      </c>
      <c r="CT1907" t="s">
        <v>196</v>
      </c>
      <c r="CU1907">
        <v>5852563316</v>
      </c>
    </row>
    <row r="1908" spans="1:151" x14ac:dyDescent="0.2">
      <c r="A1908">
        <v>37401</v>
      </c>
      <c r="B1908" t="s">
        <v>12335</v>
      </c>
      <c r="C1908" t="s">
        <v>12336</v>
      </c>
      <c r="E1908" t="s">
        <v>12337</v>
      </c>
      <c r="F1908" t="s">
        <v>171</v>
      </c>
      <c r="H1908" s="1">
        <v>36000</v>
      </c>
      <c r="I1908" t="s">
        <v>221</v>
      </c>
      <c r="K1908" t="s">
        <v>498</v>
      </c>
      <c r="L1908" t="s">
        <v>318</v>
      </c>
      <c r="M1908" t="s">
        <v>306</v>
      </c>
      <c r="N1908">
        <v>2022</v>
      </c>
      <c r="O1908" t="s">
        <v>782</v>
      </c>
      <c r="P1908" t="s">
        <v>178</v>
      </c>
      <c r="Q1908" t="s">
        <v>172</v>
      </c>
      <c r="S1908">
        <v>31623032</v>
      </c>
      <c r="T1908" t="s">
        <v>12338</v>
      </c>
      <c r="U1908" t="s">
        <v>424</v>
      </c>
      <c r="Y1908" t="str">
        <f>"04HSEAS"</f>
        <v>04HSEAS</v>
      </c>
      <c r="Z1908" t="s">
        <v>499</v>
      </c>
      <c r="AA1908" t="s">
        <v>321</v>
      </c>
      <c r="AC1908" t="s">
        <v>500</v>
      </c>
      <c r="AD1908" t="s">
        <v>185</v>
      </c>
      <c r="AM1908" t="s">
        <v>2214</v>
      </c>
      <c r="AS1908">
        <v>3.52</v>
      </c>
      <c r="AU1908" t="s">
        <v>235</v>
      </c>
      <c r="AV1908" t="s">
        <v>236</v>
      </c>
      <c r="AW1908" t="s">
        <v>430</v>
      </c>
      <c r="BF1908" t="s">
        <v>474</v>
      </c>
      <c r="BG1908" t="s">
        <v>474</v>
      </c>
      <c r="BM1908" t="s">
        <v>12339</v>
      </c>
      <c r="BN1908" t="s">
        <v>239</v>
      </c>
      <c r="BO1908" t="s">
        <v>12340</v>
      </c>
      <c r="BP1908" t="s">
        <v>241</v>
      </c>
      <c r="BQ1908" t="s">
        <v>195</v>
      </c>
      <c r="BS1908">
        <v>14627</v>
      </c>
      <c r="CD1908" t="s">
        <v>195</v>
      </c>
      <c r="CM1908" t="s">
        <v>12341</v>
      </c>
      <c r="CO1908" t="s">
        <v>12340</v>
      </c>
      <c r="CP1908" t="s">
        <v>12342</v>
      </c>
      <c r="CQ1908" t="s">
        <v>8598</v>
      </c>
      <c r="CS1908">
        <v>2080</v>
      </c>
      <c r="CT1908" t="s">
        <v>12338</v>
      </c>
      <c r="CU1908" t="s">
        <v>12343</v>
      </c>
    </row>
    <row r="1909" spans="1:151" x14ac:dyDescent="0.2">
      <c r="A1909">
        <v>36547</v>
      </c>
      <c r="B1909" t="s">
        <v>12335</v>
      </c>
      <c r="C1909" t="s">
        <v>12336</v>
      </c>
      <c r="E1909" t="s">
        <v>12337</v>
      </c>
      <c r="F1909" t="s">
        <v>171</v>
      </c>
      <c r="H1909" s="1">
        <v>36000</v>
      </c>
      <c r="I1909" t="s">
        <v>221</v>
      </c>
      <c r="K1909" t="s">
        <v>515</v>
      </c>
      <c r="L1909" t="s">
        <v>516</v>
      </c>
      <c r="M1909" t="s">
        <v>176</v>
      </c>
      <c r="N1909">
        <v>2022</v>
      </c>
      <c r="O1909" t="s">
        <v>555</v>
      </c>
      <c r="P1909" t="s">
        <v>178</v>
      </c>
      <c r="Q1909" t="s">
        <v>172</v>
      </c>
      <c r="S1909">
        <v>31623032</v>
      </c>
      <c r="T1909" t="s">
        <v>12338</v>
      </c>
      <c r="U1909" t="s">
        <v>424</v>
      </c>
      <c r="Y1909" t="str">
        <f>"04HSEAS"</f>
        <v>04HSEAS</v>
      </c>
      <c r="Z1909" t="s">
        <v>499</v>
      </c>
      <c r="AA1909" t="s">
        <v>321</v>
      </c>
      <c r="AC1909" t="s">
        <v>500</v>
      </c>
      <c r="AD1909" t="s">
        <v>185</v>
      </c>
      <c r="AM1909" t="s">
        <v>2214</v>
      </c>
      <c r="AS1909">
        <v>3.52</v>
      </c>
      <c r="AU1909" t="s">
        <v>235</v>
      </c>
      <c r="AV1909" t="s">
        <v>236</v>
      </c>
      <c r="AW1909" t="s">
        <v>430</v>
      </c>
      <c r="BF1909" t="s">
        <v>474</v>
      </c>
      <c r="BG1909" t="s">
        <v>474</v>
      </c>
      <c r="BM1909" t="s">
        <v>12339</v>
      </c>
      <c r="BN1909" t="s">
        <v>239</v>
      </c>
      <c r="BO1909" t="s">
        <v>12340</v>
      </c>
      <c r="BP1909" t="s">
        <v>241</v>
      </c>
      <c r="BQ1909" t="s">
        <v>195</v>
      </c>
      <c r="BS1909">
        <v>14627</v>
      </c>
      <c r="CD1909" t="s">
        <v>195</v>
      </c>
      <c r="CM1909" t="s">
        <v>12341</v>
      </c>
      <c r="CO1909" t="s">
        <v>12340</v>
      </c>
      <c r="CP1909" t="s">
        <v>12342</v>
      </c>
      <c r="CQ1909" t="s">
        <v>8598</v>
      </c>
      <c r="CS1909">
        <v>2080</v>
      </c>
      <c r="CT1909" t="s">
        <v>12338</v>
      </c>
      <c r="CU1909" t="s">
        <v>12343</v>
      </c>
    </row>
    <row r="1910" spans="1:151" x14ac:dyDescent="0.2">
      <c r="A1910">
        <v>26038</v>
      </c>
      <c r="B1910" t="s">
        <v>12344</v>
      </c>
      <c r="C1910" t="s">
        <v>12345</v>
      </c>
      <c r="E1910" t="s">
        <v>12346</v>
      </c>
      <c r="F1910" t="s">
        <v>171</v>
      </c>
      <c r="G1910" t="str">
        <f>"0"</f>
        <v>0</v>
      </c>
      <c r="K1910" t="s">
        <v>1372</v>
      </c>
      <c r="L1910" t="s">
        <v>1373</v>
      </c>
      <c r="M1910" t="s">
        <v>176</v>
      </c>
      <c r="N1910">
        <v>2018</v>
      </c>
      <c r="O1910" t="s">
        <v>612</v>
      </c>
      <c r="P1910" t="s">
        <v>178</v>
      </c>
      <c r="Q1910" t="s">
        <v>172</v>
      </c>
      <c r="S1910">
        <v>30410381</v>
      </c>
      <c r="T1910" t="s">
        <v>12347</v>
      </c>
      <c r="U1910" t="s">
        <v>180</v>
      </c>
      <c r="V1910" s="2">
        <v>42902</v>
      </c>
      <c r="W1910" t="s">
        <v>12348</v>
      </c>
      <c r="X1910" t="s">
        <v>12349</v>
      </c>
      <c r="Y1910" t="s">
        <v>613</v>
      </c>
      <c r="Z1910" t="s">
        <v>614</v>
      </c>
      <c r="AA1910" t="s">
        <v>615</v>
      </c>
      <c r="AB1910" t="s">
        <v>259</v>
      </c>
      <c r="AC1910" t="s">
        <v>2643</v>
      </c>
      <c r="AD1910" t="s">
        <v>185</v>
      </c>
      <c r="AS1910" t="str">
        <f>"0"</f>
        <v>0</v>
      </c>
      <c r="AT1910" t="s">
        <v>188</v>
      </c>
      <c r="AU1910" t="s">
        <v>647</v>
      </c>
      <c r="AV1910" t="s">
        <v>190</v>
      </c>
      <c r="AW1910" t="s">
        <v>191</v>
      </c>
      <c r="CM1910" t="s">
        <v>12350</v>
      </c>
      <c r="CN1910" t="s">
        <v>8457</v>
      </c>
      <c r="CP1910" t="s">
        <v>194</v>
      </c>
      <c r="CQ1910" t="s">
        <v>195</v>
      </c>
      <c r="CS1910">
        <v>14623</v>
      </c>
      <c r="CT1910" t="s">
        <v>196</v>
      </c>
    </row>
    <row r="1911" spans="1:151" x14ac:dyDescent="0.2">
      <c r="A1911">
        <v>17819</v>
      </c>
      <c r="B1911" t="s">
        <v>1792</v>
      </c>
      <c r="C1911" t="s">
        <v>12351</v>
      </c>
      <c r="D1911" t="s">
        <v>3474</v>
      </c>
      <c r="E1911" t="s">
        <v>12352</v>
      </c>
      <c r="F1911" t="s">
        <v>171</v>
      </c>
      <c r="G1911" t="s">
        <v>172</v>
      </c>
      <c r="H1911" s="1">
        <v>34968</v>
      </c>
      <c r="I1911" t="s">
        <v>173</v>
      </c>
      <c r="K1911" t="s">
        <v>409</v>
      </c>
      <c r="L1911" t="s">
        <v>1643</v>
      </c>
      <c r="M1911" t="s">
        <v>224</v>
      </c>
      <c r="N1911">
        <v>2016</v>
      </c>
      <c r="O1911" t="s">
        <v>410</v>
      </c>
      <c r="P1911" t="s">
        <v>178</v>
      </c>
      <c r="Q1911" t="s">
        <v>172</v>
      </c>
      <c r="S1911">
        <v>28178392</v>
      </c>
      <c r="T1911" t="s">
        <v>196</v>
      </c>
      <c r="W1911" t="s">
        <v>12353</v>
      </c>
      <c r="X1911">
        <v>5167417127</v>
      </c>
      <c r="Y1911" t="s">
        <v>186</v>
      </c>
      <c r="Z1911" t="s">
        <v>282</v>
      </c>
      <c r="AA1911">
        <v>2017</v>
      </c>
      <c r="AB1911">
        <v>2017</v>
      </c>
      <c r="AC1911" t="s">
        <v>396</v>
      </c>
      <c r="AD1911" t="s">
        <v>185</v>
      </c>
      <c r="AE1911" t="s">
        <v>413</v>
      </c>
      <c r="AM1911" t="s">
        <v>1308</v>
      </c>
      <c r="AN1911" t="s">
        <v>2261</v>
      </c>
      <c r="AO1911" t="s">
        <v>2598</v>
      </c>
      <c r="AS1911">
        <v>3.73</v>
      </c>
      <c r="AT1911" t="s">
        <v>188</v>
      </c>
      <c r="AU1911" t="s">
        <v>189</v>
      </c>
      <c r="AV1911" t="s">
        <v>190</v>
      </c>
      <c r="AW1911" t="s">
        <v>264</v>
      </c>
      <c r="BM1911" t="s">
        <v>12354</v>
      </c>
      <c r="BN1911" t="s">
        <v>193</v>
      </c>
      <c r="BP1911" t="s">
        <v>194</v>
      </c>
      <c r="BQ1911" t="s">
        <v>195</v>
      </c>
      <c r="BS1911">
        <v>14627</v>
      </c>
      <c r="BT1911" t="s">
        <v>196</v>
      </c>
      <c r="BU1911">
        <v>5167823047</v>
      </c>
      <c r="BZ1911" t="s">
        <v>12355</v>
      </c>
      <c r="CC1911" t="s">
        <v>4983</v>
      </c>
      <c r="CD1911" t="s">
        <v>195</v>
      </c>
      <c r="CF1911">
        <v>11530</v>
      </c>
      <c r="CG1911" t="s">
        <v>196</v>
      </c>
      <c r="CH1911">
        <v>5167417127</v>
      </c>
      <c r="CM1911" t="s">
        <v>12356</v>
      </c>
      <c r="CN1911" t="s">
        <v>12357</v>
      </c>
      <c r="CP1911" t="s">
        <v>194</v>
      </c>
      <c r="CQ1911" t="s">
        <v>195</v>
      </c>
      <c r="CS1911">
        <v>14627</v>
      </c>
      <c r="CT1911" t="s">
        <v>196</v>
      </c>
      <c r="CU1911">
        <v>5167823047</v>
      </c>
      <c r="EM1911" t="s">
        <v>12355</v>
      </c>
      <c r="EP1911" t="s">
        <v>4983</v>
      </c>
      <c r="EQ1911" t="s">
        <v>195</v>
      </c>
      <c r="ES1911">
        <v>11530</v>
      </c>
      <c r="ET1911" t="s">
        <v>196</v>
      </c>
      <c r="EU1911">
        <v>5167417127</v>
      </c>
    </row>
    <row r="1912" spans="1:151" x14ac:dyDescent="0.2">
      <c r="A1912">
        <v>26393</v>
      </c>
      <c r="B1912" t="s">
        <v>12358</v>
      </c>
      <c r="C1912" t="s">
        <v>12359</v>
      </c>
      <c r="D1912" t="s">
        <v>8451</v>
      </c>
      <c r="E1912" t="s">
        <v>12360</v>
      </c>
      <c r="F1912" t="s">
        <v>12361</v>
      </c>
      <c r="G1912" t="s">
        <v>172</v>
      </c>
      <c r="H1912" s="1">
        <v>35859</v>
      </c>
      <c r="I1912" t="s">
        <v>173</v>
      </c>
      <c r="K1912" t="s">
        <v>1939</v>
      </c>
      <c r="L1912" t="s">
        <v>1940</v>
      </c>
      <c r="M1912" t="s">
        <v>176</v>
      </c>
      <c r="N1912">
        <v>2019</v>
      </c>
      <c r="O1912" t="s">
        <v>482</v>
      </c>
      <c r="P1912" t="s">
        <v>178</v>
      </c>
      <c r="Q1912" t="s">
        <v>172</v>
      </c>
      <c r="S1912">
        <v>30009684</v>
      </c>
      <c r="T1912" t="s">
        <v>12347</v>
      </c>
      <c r="U1912" t="s">
        <v>180</v>
      </c>
      <c r="V1912" s="2">
        <v>43968</v>
      </c>
      <c r="W1912" t="s">
        <v>12362</v>
      </c>
      <c r="X1912" t="str">
        <f>"004915751502469"</f>
        <v>004915751502469</v>
      </c>
      <c r="Y1912" t="s">
        <v>186</v>
      </c>
      <c r="Z1912" t="s">
        <v>183</v>
      </c>
      <c r="AA1912">
        <v>2020</v>
      </c>
      <c r="AB1912">
        <v>2020</v>
      </c>
      <c r="AC1912" t="s">
        <v>208</v>
      </c>
      <c r="AD1912" t="s">
        <v>172</v>
      </c>
      <c r="AS1912">
        <v>3.63</v>
      </c>
      <c r="AT1912" t="s">
        <v>188</v>
      </c>
      <c r="AU1912" t="s">
        <v>189</v>
      </c>
      <c r="AV1912" t="s">
        <v>190</v>
      </c>
      <c r="AW1912" t="s">
        <v>191</v>
      </c>
      <c r="BM1912" t="s">
        <v>193</v>
      </c>
      <c r="BN1912" t="s">
        <v>2288</v>
      </c>
      <c r="BP1912" t="s">
        <v>194</v>
      </c>
      <c r="BQ1912" t="s">
        <v>195</v>
      </c>
      <c r="BS1912">
        <v>14627</v>
      </c>
      <c r="BT1912" t="s">
        <v>196</v>
      </c>
      <c r="BU1912">
        <v>5856292921</v>
      </c>
      <c r="CM1912" t="s">
        <v>12363</v>
      </c>
      <c r="CP1912" t="s">
        <v>194</v>
      </c>
      <c r="CQ1912" t="s">
        <v>195</v>
      </c>
      <c r="CS1912">
        <v>14627</v>
      </c>
      <c r="CT1912" t="s">
        <v>196</v>
      </c>
      <c r="CU1912">
        <v>5856292921</v>
      </c>
    </row>
    <row r="1913" spans="1:151" x14ac:dyDescent="0.2">
      <c r="A1913">
        <v>24734</v>
      </c>
      <c r="B1913" t="s">
        <v>12364</v>
      </c>
      <c r="C1913" t="s">
        <v>12365</v>
      </c>
      <c r="E1913" t="s">
        <v>12366</v>
      </c>
      <c r="F1913" t="s">
        <v>171</v>
      </c>
      <c r="H1913" s="1">
        <v>30360</v>
      </c>
      <c r="K1913" t="s">
        <v>10176</v>
      </c>
      <c r="L1913" t="s">
        <v>10177</v>
      </c>
      <c r="M1913" t="s">
        <v>255</v>
      </c>
      <c r="N1913" t="s">
        <v>2166</v>
      </c>
      <c r="O1913" t="s">
        <v>5927</v>
      </c>
      <c r="P1913" t="s">
        <v>178</v>
      </c>
      <c r="Q1913" t="s">
        <v>172</v>
      </c>
      <c r="S1913">
        <v>30877214</v>
      </c>
      <c r="T1913" t="s">
        <v>196</v>
      </c>
      <c r="Y1913" t="s">
        <v>613</v>
      </c>
      <c r="Z1913" t="s">
        <v>614</v>
      </c>
      <c r="AA1913" t="s">
        <v>615</v>
      </c>
      <c r="AB1913" t="s">
        <v>259</v>
      </c>
      <c r="AC1913" t="s">
        <v>762</v>
      </c>
      <c r="AD1913" t="s">
        <v>185</v>
      </c>
      <c r="AS1913" t="str">
        <f>"0"</f>
        <v>0</v>
      </c>
      <c r="AT1913" t="s">
        <v>188</v>
      </c>
      <c r="AU1913" t="s">
        <v>189</v>
      </c>
      <c r="AV1913" t="s">
        <v>190</v>
      </c>
      <c r="AW1913" t="s">
        <v>952</v>
      </c>
      <c r="BM1913" t="s">
        <v>12367</v>
      </c>
      <c r="BN1913" t="s">
        <v>12368</v>
      </c>
      <c r="BP1913" t="s">
        <v>194</v>
      </c>
      <c r="BQ1913" t="s">
        <v>195</v>
      </c>
      <c r="BS1913">
        <v>14623</v>
      </c>
      <c r="BT1913" t="s">
        <v>196</v>
      </c>
      <c r="BU1913">
        <v>4084171756</v>
      </c>
      <c r="BZ1913" t="s">
        <v>12367</v>
      </c>
      <c r="CA1913" t="s">
        <v>12368</v>
      </c>
      <c r="CC1913" t="s">
        <v>194</v>
      </c>
      <c r="CD1913" t="s">
        <v>195</v>
      </c>
      <c r="CF1913">
        <v>14623</v>
      </c>
      <c r="CG1913" t="s">
        <v>196</v>
      </c>
      <c r="CH1913">
        <v>4084171756</v>
      </c>
      <c r="CM1913" t="s">
        <v>12367</v>
      </c>
      <c r="CN1913" t="s">
        <v>12368</v>
      </c>
      <c r="CP1913" t="s">
        <v>194</v>
      </c>
      <c r="CQ1913" t="s">
        <v>195</v>
      </c>
      <c r="CS1913">
        <v>14623</v>
      </c>
      <c r="CT1913" t="s">
        <v>196</v>
      </c>
      <c r="CU1913">
        <v>4084171756</v>
      </c>
    </row>
    <row r="1914" spans="1:151" x14ac:dyDescent="0.2">
      <c r="A1914">
        <v>41957</v>
      </c>
      <c r="B1914" t="s">
        <v>9025</v>
      </c>
      <c r="C1914" t="s">
        <v>12365</v>
      </c>
      <c r="D1914" t="s">
        <v>1436</v>
      </c>
      <c r="E1914" t="s">
        <v>1213</v>
      </c>
      <c r="F1914" t="s">
        <v>171</v>
      </c>
      <c r="G1914" t="str">
        <f>"0"</f>
        <v>0</v>
      </c>
      <c r="H1914" s="1">
        <v>38077</v>
      </c>
      <c r="I1914" t="s">
        <v>173</v>
      </c>
      <c r="K1914" t="s">
        <v>1853</v>
      </c>
      <c r="L1914" t="s">
        <v>516</v>
      </c>
      <c r="M1914" t="s">
        <v>306</v>
      </c>
      <c r="N1914">
        <v>2024</v>
      </c>
      <c r="O1914" t="s">
        <v>710</v>
      </c>
      <c r="P1914" t="s">
        <v>178</v>
      </c>
      <c r="Q1914" t="s">
        <v>172</v>
      </c>
      <c r="R1914" t="s">
        <v>510</v>
      </c>
      <c r="S1914">
        <v>32312706</v>
      </c>
      <c r="BM1914" t="s">
        <v>3616</v>
      </c>
    </row>
    <row r="1915" spans="1:151" x14ac:dyDescent="0.2">
      <c r="A1915">
        <v>38294</v>
      </c>
      <c r="B1915" t="s">
        <v>9025</v>
      </c>
      <c r="C1915" t="s">
        <v>12365</v>
      </c>
      <c r="D1915" t="s">
        <v>1436</v>
      </c>
      <c r="E1915" t="s">
        <v>1213</v>
      </c>
      <c r="F1915" t="s">
        <v>171</v>
      </c>
      <c r="G1915" t="str">
        <f>"0"</f>
        <v>0</v>
      </c>
      <c r="H1915" s="1">
        <v>38077</v>
      </c>
      <c r="I1915" t="s">
        <v>173</v>
      </c>
      <c r="K1915" t="s">
        <v>409</v>
      </c>
      <c r="L1915" t="s">
        <v>1643</v>
      </c>
      <c r="M1915" t="s">
        <v>224</v>
      </c>
      <c r="N1915">
        <v>2023</v>
      </c>
      <c r="O1915" t="s">
        <v>597</v>
      </c>
      <c r="P1915" t="s">
        <v>178</v>
      </c>
      <c r="Q1915" t="s">
        <v>172</v>
      </c>
      <c r="R1915" t="s">
        <v>510</v>
      </c>
      <c r="S1915">
        <v>32312706</v>
      </c>
      <c r="BM1915" t="s">
        <v>3616</v>
      </c>
    </row>
    <row r="1916" spans="1:151" x14ac:dyDescent="0.2">
      <c r="A1916">
        <v>46722</v>
      </c>
      <c r="B1916" t="s">
        <v>10660</v>
      </c>
      <c r="C1916" t="s">
        <v>12369</v>
      </c>
      <c r="D1916" t="s">
        <v>8016</v>
      </c>
      <c r="E1916" t="s">
        <v>12370</v>
      </c>
      <c r="F1916" t="s">
        <v>171</v>
      </c>
      <c r="G1916" t="str">
        <f>"0"</f>
        <v>0</v>
      </c>
      <c r="H1916" s="1">
        <v>38492</v>
      </c>
      <c r="I1916" t="s">
        <v>173</v>
      </c>
      <c r="K1916" t="s">
        <v>515</v>
      </c>
      <c r="L1916" t="s">
        <v>516</v>
      </c>
      <c r="M1916" t="s">
        <v>176</v>
      </c>
      <c r="N1916">
        <v>2026</v>
      </c>
      <c r="O1916" t="s">
        <v>508</v>
      </c>
      <c r="P1916" t="s">
        <v>509</v>
      </c>
      <c r="Q1916" t="s">
        <v>172</v>
      </c>
      <c r="S1916">
        <v>32545371</v>
      </c>
      <c r="T1916" t="s">
        <v>226</v>
      </c>
      <c r="Y1916" t="str">
        <f>"04HSEAS"</f>
        <v>04HSEAS</v>
      </c>
      <c r="Z1916" t="s">
        <v>499</v>
      </c>
      <c r="AA1916" t="s">
        <v>228</v>
      </c>
      <c r="AB1916" t="s">
        <v>229</v>
      </c>
      <c r="AC1916" t="s">
        <v>3358</v>
      </c>
      <c r="AD1916" t="s">
        <v>185</v>
      </c>
      <c r="AS1916">
        <v>3.27</v>
      </c>
      <c r="AU1916" t="s">
        <v>472</v>
      </c>
      <c r="AV1916" t="s">
        <v>473</v>
      </c>
      <c r="AW1916" t="s">
        <v>264</v>
      </c>
      <c r="BM1916" t="s">
        <v>12371</v>
      </c>
      <c r="BN1916" t="s">
        <v>239</v>
      </c>
      <c r="BO1916" t="s">
        <v>12372</v>
      </c>
      <c r="BP1916" t="s">
        <v>241</v>
      </c>
      <c r="BQ1916" t="s">
        <v>195</v>
      </c>
      <c r="BS1916">
        <v>14627</v>
      </c>
      <c r="CD1916" t="s">
        <v>195</v>
      </c>
      <c r="CM1916" t="s">
        <v>12373</v>
      </c>
      <c r="CO1916" t="s">
        <v>12372</v>
      </c>
      <c r="CP1916" t="s">
        <v>12374</v>
      </c>
      <c r="CQ1916" t="s">
        <v>541</v>
      </c>
      <c r="CS1916" t="str">
        <f>"01867-3734"</f>
        <v>01867-3734</v>
      </c>
      <c r="CT1916" t="s">
        <v>244</v>
      </c>
      <c r="CU1916" t="s">
        <v>12375</v>
      </c>
    </row>
    <row r="1917" spans="1:151" x14ac:dyDescent="0.2">
      <c r="A1917">
        <v>15741</v>
      </c>
      <c r="B1917" t="s">
        <v>3949</v>
      </c>
      <c r="C1917" t="s">
        <v>12376</v>
      </c>
      <c r="D1917" t="s">
        <v>505</v>
      </c>
      <c r="E1917" t="s">
        <v>12377</v>
      </c>
      <c r="F1917" t="s">
        <v>171</v>
      </c>
      <c r="G1917" t="s">
        <v>172</v>
      </c>
      <c r="H1917" s="1">
        <v>35274</v>
      </c>
      <c r="I1917" t="s">
        <v>221</v>
      </c>
      <c r="K1917" t="s">
        <v>1661</v>
      </c>
      <c r="M1917" t="s">
        <v>176</v>
      </c>
      <c r="N1917">
        <v>2017</v>
      </c>
      <c r="O1917" t="s">
        <v>177</v>
      </c>
      <c r="P1917" t="s">
        <v>363</v>
      </c>
      <c r="Q1917" t="s">
        <v>172</v>
      </c>
      <c r="S1917">
        <v>28860754</v>
      </c>
      <c r="T1917" t="s">
        <v>196</v>
      </c>
      <c r="W1917" t="s">
        <v>12378</v>
      </c>
      <c r="X1917">
        <v>9177472694</v>
      </c>
      <c r="Y1917" t="s">
        <v>186</v>
      </c>
      <c r="Z1917" t="s">
        <v>282</v>
      </c>
      <c r="AA1917">
        <v>2018</v>
      </c>
      <c r="AB1917">
        <v>2018</v>
      </c>
      <c r="AC1917" t="s">
        <v>1441</v>
      </c>
      <c r="AD1917" t="s">
        <v>185</v>
      </c>
      <c r="AS1917">
        <v>2.52</v>
      </c>
      <c r="AT1917" t="s">
        <v>742</v>
      </c>
      <c r="AU1917" t="s">
        <v>189</v>
      </c>
      <c r="AV1917" t="s">
        <v>190</v>
      </c>
      <c r="AW1917" t="s">
        <v>210</v>
      </c>
      <c r="BM1917" t="s">
        <v>12379</v>
      </c>
      <c r="BN1917" t="s">
        <v>487</v>
      </c>
      <c r="BP1917" t="s">
        <v>194</v>
      </c>
      <c r="BQ1917" t="s">
        <v>195</v>
      </c>
      <c r="BS1917">
        <v>14627</v>
      </c>
      <c r="BT1917" t="s">
        <v>196</v>
      </c>
      <c r="BU1917">
        <v>9177474569</v>
      </c>
      <c r="BZ1917" t="s">
        <v>12380</v>
      </c>
      <c r="CC1917" t="s">
        <v>12381</v>
      </c>
      <c r="CD1917" t="s">
        <v>195</v>
      </c>
      <c r="CF1917">
        <v>10308</v>
      </c>
      <c r="CG1917" t="s">
        <v>196</v>
      </c>
      <c r="CH1917">
        <v>9177474569</v>
      </c>
      <c r="CM1917" t="s">
        <v>2124</v>
      </c>
      <c r="CN1917" t="s">
        <v>12382</v>
      </c>
      <c r="CP1917" t="s">
        <v>194</v>
      </c>
      <c r="CQ1917" t="s">
        <v>195</v>
      </c>
      <c r="CS1917">
        <v>14627</v>
      </c>
      <c r="CT1917" t="s">
        <v>196</v>
      </c>
      <c r="CU1917">
        <v>9177474569</v>
      </c>
      <c r="DZ1917" t="s">
        <v>12383</v>
      </c>
      <c r="EC1917" t="s">
        <v>12381</v>
      </c>
      <c r="ED1917" t="s">
        <v>195</v>
      </c>
      <c r="EF1917">
        <v>103123617</v>
      </c>
      <c r="EG1917" t="s">
        <v>196</v>
      </c>
      <c r="EM1917" t="s">
        <v>12380</v>
      </c>
      <c r="EP1917" t="s">
        <v>12381</v>
      </c>
      <c r="EQ1917" t="s">
        <v>195</v>
      </c>
      <c r="ES1917">
        <v>10308</v>
      </c>
      <c r="ET1917" t="s">
        <v>196</v>
      </c>
      <c r="EU1917">
        <v>9177474569</v>
      </c>
    </row>
    <row r="1918" spans="1:151" x14ac:dyDescent="0.2">
      <c r="A1918">
        <v>24518</v>
      </c>
      <c r="B1918" t="s">
        <v>1792</v>
      </c>
      <c r="C1918" t="s">
        <v>1945</v>
      </c>
      <c r="D1918" t="s">
        <v>1562</v>
      </c>
      <c r="E1918" t="s">
        <v>12384</v>
      </c>
      <c r="F1918" t="s">
        <v>171</v>
      </c>
      <c r="G1918" t="s">
        <v>172</v>
      </c>
      <c r="H1918" s="1">
        <v>35716</v>
      </c>
      <c r="I1918" t="s">
        <v>173</v>
      </c>
      <c r="K1918" t="s">
        <v>9557</v>
      </c>
      <c r="L1918" t="s">
        <v>820</v>
      </c>
      <c r="M1918" t="s">
        <v>176</v>
      </c>
      <c r="N1918">
        <v>2018</v>
      </c>
      <c r="O1918" t="s">
        <v>612</v>
      </c>
      <c r="P1918" t="s">
        <v>363</v>
      </c>
      <c r="Q1918" t="s">
        <v>172</v>
      </c>
      <c r="S1918">
        <v>29358205</v>
      </c>
      <c r="T1918" t="s">
        <v>196</v>
      </c>
      <c r="W1918" t="s">
        <v>12385</v>
      </c>
      <c r="X1918">
        <v>9148261640</v>
      </c>
      <c r="Y1918" t="s">
        <v>182</v>
      </c>
      <c r="Z1918" t="s">
        <v>183</v>
      </c>
      <c r="AA1918">
        <v>2019</v>
      </c>
      <c r="AB1918">
        <v>2019</v>
      </c>
      <c r="AC1918" t="s">
        <v>208</v>
      </c>
      <c r="AD1918" t="s">
        <v>185</v>
      </c>
      <c r="AS1918">
        <v>3.25</v>
      </c>
      <c r="AT1918" t="s">
        <v>188</v>
      </c>
      <c r="AU1918" t="s">
        <v>189</v>
      </c>
      <c r="AV1918" t="s">
        <v>190</v>
      </c>
      <c r="AW1918" t="s">
        <v>264</v>
      </c>
      <c r="BM1918" t="s">
        <v>12386</v>
      </c>
      <c r="BN1918" t="s">
        <v>193</v>
      </c>
      <c r="BP1918" t="s">
        <v>194</v>
      </c>
      <c r="BQ1918" t="s">
        <v>195</v>
      </c>
      <c r="BS1918">
        <v>14627</v>
      </c>
      <c r="BT1918" t="s">
        <v>196</v>
      </c>
      <c r="BU1918">
        <v>9146026400</v>
      </c>
      <c r="BZ1918" t="s">
        <v>12387</v>
      </c>
      <c r="CC1918" t="s">
        <v>385</v>
      </c>
      <c r="CD1918" t="s">
        <v>195</v>
      </c>
      <c r="CF1918">
        <v>10538</v>
      </c>
      <c r="CG1918" t="s">
        <v>196</v>
      </c>
      <c r="CH1918">
        <v>9148347336</v>
      </c>
      <c r="CM1918" t="s">
        <v>12388</v>
      </c>
      <c r="CP1918" t="s">
        <v>194</v>
      </c>
      <c r="CQ1918" t="s">
        <v>195</v>
      </c>
      <c r="CS1918">
        <v>14627</v>
      </c>
      <c r="CT1918" t="s">
        <v>196</v>
      </c>
      <c r="CU1918">
        <v>9146026400</v>
      </c>
      <c r="ED1918" t="s">
        <v>195</v>
      </c>
      <c r="EG1918" t="s">
        <v>196</v>
      </c>
      <c r="EH1918">
        <v>9148347336</v>
      </c>
      <c r="EM1918" t="s">
        <v>12387</v>
      </c>
      <c r="EP1918" t="s">
        <v>385</v>
      </c>
      <c r="EQ1918" t="s">
        <v>195</v>
      </c>
      <c r="ES1918">
        <v>10538</v>
      </c>
      <c r="ET1918" t="s">
        <v>196</v>
      </c>
      <c r="EU1918">
        <v>9148347336</v>
      </c>
    </row>
    <row r="1919" spans="1:151" x14ac:dyDescent="0.2">
      <c r="A1919">
        <v>26985</v>
      </c>
      <c r="B1919" t="s">
        <v>1085</v>
      </c>
      <c r="C1919" t="s">
        <v>1945</v>
      </c>
      <c r="D1919" t="s">
        <v>4848</v>
      </c>
      <c r="E1919" t="s">
        <v>12389</v>
      </c>
      <c r="F1919" t="s">
        <v>171</v>
      </c>
      <c r="G1919" t="s">
        <v>172</v>
      </c>
      <c r="H1919" s="1">
        <v>36056</v>
      </c>
      <c r="I1919" t="s">
        <v>221</v>
      </c>
      <c r="K1919" t="s">
        <v>304</v>
      </c>
      <c r="L1919" t="s">
        <v>305</v>
      </c>
      <c r="M1919" t="s">
        <v>306</v>
      </c>
      <c r="N1919">
        <v>2019</v>
      </c>
      <c r="O1919" t="s">
        <v>534</v>
      </c>
      <c r="P1919" t="s">
        <v>178</v>
      </c>
      <c r="Q1919" t="s">
        <v>172</v>
      </c>
      <c r="S1919">
        <v>30685475</v>
      </c>
      <c r="T1919" t="s">
        <v>196</v>
      </c>
      <c r="W1919" t="s">
        <v>12390</v>
      </c>
      <c r="X1919">
        <v>2064503532</v>
      </c>
      <c r="Y1919" t="s">
        <v>186</v>
      </c>
      <c r="Z1919" t="s">
        <v>183</v>
      </c>
      <c r="AA1919">
        <v>2021</v>
      </c>
      <c r="AB1919">
        <v>2021</v>
      </c>
      <c r="AC1919" t="s">
        <v>6542</v>
      </c>
      <c r="AD1919" t="s">
        <v>172</v>
      </c>
      <c r="AS1919">
        <v>3.43</v>
      </c>
      <c r="AT1919" t="s">
        <v>188</v>
      </c>
      <c r="AU1919" t="s">
        <v>189</v>
      </c>
      <c r="AV1919" t="s">
        <v>190</v>
      </c>
      <c r="AW1919" t="s">
        <v>952</v>
      </c>
      <c r="BM1919" t="s">
        <v>12391</v>
      </c>
      <c r="BP1919" t="s">
        <v>1432</v>
      </c>
      <c r="BQ1919" t="s">
        <v>1433</v>
      </c>
      <c r="BS1919">
        <v>98125</v>
      </c>
      <c r="BT1919" t="s">
        <v>196</v>
      </c>
      <c r="BU1919">
        <v>2063652895</v>
      </c>
      <c r="BZ1919" t="s">
        <v>12391</v>
      </c>
      <c r="CC1919" t="s">
        <v>1432</v>
      </c>
      <c r="CD1919" t="s">
        <v>1433</v>
      </c>
      <c r="CF1919">
        <v>98125</v>
      </c>
      <c r="CG1919" t="s">
        <v>196</v>
      </c>
      <c r="CH1919">
        <v>2063652895</v>
      </c>
      <c r="CM1919" t="s">
        <v>4925</v>
      </c>
      <c r="CP1919" t="s">
        <v>194</v>
      </c>
      <c r="CQ1919" t="s">
        <v>195</v>
      </c>
      <c r="CS1919">
        <v>14620</v>
      </c>
      <c r="CT1919" t="s">
        <v>196</v>
      </c>
      <c r="CU1919">
        <v>2065521953</v>
      </c>
      <c r="ED1919" t="s">
        <v>1433</v>
      </c>
      <c r="EG1919" t="s">
        <v>196</v>
      </c>
      <c r="EH1919">
        <v>2063652895</v>
      </c>
      <c r="EM1919" t="s">
        <v>12391</v>
      </c>
      <c r="EP1919" t="s">
        <v>1432</v>
      </c>
      <c r="EQ1919" t="s">
        <v>1433</v>
      </c>
      <c r="ES1919">
        <v>98125</v>
      </c>
      <c r="ET1919" t="s">
        <v>196</v>
      </c>
      <c r="EU1919">
        <v>2063652895</v>
      </c>
    </row>
    <row r="1920" spans="1:151" x14ac:dyDescent="0.2">
      <c r="A1920">
        <v>27835</v>
      </c>
      <c r="B1920" t="s">
        <v>4512</v>
      </c>
      <c r="C1920" t="s">
        <v>1945</v>
      </c>
      <c r="D1920" t="s">
        <v>201</v>
      </c>
      <c r="E1920" t="s">
        <v>12392</v>
      </c>
      <c r="F1920" t="s">
        <v>171</v>
      </c>
      <c r="G1920" t="s">
        <v>172</v>
      </c>
      <c r="H1920" s="1">
        <v>35726</v>
      </c>
      <c r="I1920" t="s">
        <v>221</v>
      </c>
      <c r="K1920" t="s">
        <v>1304</v>
      </c>
      <c r="L1920" t="s">
        <v>633</v>
      </c>
      <c r="M1920" t="s">
        <v>224</v>
      </c>
      <c r="N1920">
        <v>2019</v>
      </c>
      <c r="O1920" t="s">
        <v>279</v>
      </c>
      <c r="P1920" t="s">
        <v>363</v>
      </c>
      <c r="Q1920" t="s">
        <v>172</v>
      </c>
      <c r="S1920">
        <v>29375295</v>
      </c>
      <c r="T1920" t="s">
        <v>196</v>
      </c>
      <c r="W1920" t="s">
        <v>12393</v>
      </c>
      <c r="X1920">
        <v>5857048358</v>
      </c>
      <c r="Y1920" t="s">
        <v>186</v>
      </c>
      <c r="Z1920" t="s">
        <v>183</v>
      </c>
      <c r="AA1920">
        <v>2019</v>
      </c>
      <c r="AB1920">
        <v>2019</v>
      </c>
      <c r="AC1920" t="s">
        <v>5200</v>
      </c>
      <c r="AD1920" t="s">
        <v>185</v>
      </c>
      <c r="AM1920" t="s">
        <v>1308</v>
      </c>
      <c r="AS1920">
        <v>3.12</v>
      </c>
      <c r="AT1920" t="s">
        <v>188</v>
      </c>
      <c r="AU1920" t="s">
        <v>189</v>
      </c>
      <c r="AV1920" t="s">
        <v>190</v>
      </c>
      <c r="AW1920" t="s">
        <v>264</v>
      </c>
      <c r="BM1920" t="s">
        <v>12394</v>
      </c>
      <c r="BN1920" t="s">
        <v>193</v>
      </c>
      <c r="BP1920" t="s">
        <v>194</v>
      </c>
      <c r="BQ1920" t="s">
        <v>195</v>
      </c>
      <c r="BS1920">
        <v>14627</v>
      </c>
      <c r="BT1920" t="s">
        <v>196</v>
      </c>
      <c r="BU1920">
        <v>5854094548</v>
      </c>
      <c r="BZ1920" t="s">
        <v>12395</v>
      </c>
      <c r="CC1920" t="s">
        <v>12396</v>
      </c>
      <c r="CD1920" t="s">
        <v>195</v>
      </c>
      <c r="CF1920">
        <v>14569</v>
      </c>
      <c r="CG1920" t="s">
        <v>196</v>
      </c>
      <c r="CH1920">
        <v>5854094548</v>
      </c>
      <c r="CM1920" t="s">
        <v>12395</v>
      </c>
      <c r="CP1920" t="s">
        <v>12396</v>
      </c>
      <c r="CQ1920" t="s">
        <v>195</v>
      </c>
      <c r="CS1920">
        <v>14569</v>
      </c>
      <c r="CT1920" t="s">
        <v>196</v>
      </c>
      <c r="CU1920">
        <v>5854094548</v>
      </c>
      <c r="DZ1920" t="s">
        <v>12397</v>
      </c>
      <c r="EC1920" t="s">
        <v>12398</v>
      </c>
      <c r="ED1920" t="s">
        <v>195</v>
      </c>
      <c r="EF1920">
        <v>14472</v>
      </c>
      <c r="EG1920" t="s">
        <v>196</v>
      </c>
      <c r="EH1920">
        <v>5854094548</v>
      </c>
      <c r="EM1920" t="s">
        <v>12395</v>
      </c>
      <c r="EP1920" t="s">
        <v>12396</v>
      </c>
      <c r="EQ1920" t="s">
        <v>195</v>
      </c>
      <c r="ES1920">
        <v>14569</v>
      </c>
      <c r="ET1920" t="s">
        <v>196</v>
      </c>
      <c r="EU1920">
        <v>5854094548</v>
      </c>
    </row>
    <row r="1921" spans="1:151" x14ac:dyDescent="0.2">
      <c r="A1921">
        <v>33564</v>
      </c>
      <c r="B1921" t="s">
        <v>4093</v>
      </c>
      <c r="C1921" t="s">
        <v>1945</v>
      </c>
      <c r="D1921" t="s">
        <v>169</v>
      </c>
      <c r="E1921" t="s">
        <v>12399</v>
      </c>
      <c r="F1921" t="s">
        <v>171</v>
      </c>
      <c r="G1921" t="str">
        <f>"0"</f>
        <v>0</v>
      </c>
      <c r="K1921" t="s">
        <v>453</v>
      </c>
      <c r="L1921" t="s">
        <v>454</v>
      </c>
      <c r="M1921" t="s">
        <v>205</v>
      </c>
      <c r="N1921">
        <v>2020</v>
      </c>
      <c r="O1921" t="s">
        <v>455</v>
      </c>
      <c r="P1921" t="s">
        <v>178</v>
      </c>
      <c r="Q1921" t="s">
        <v>172</v>
      </c>
      <c r="R1921" t="s">
        <v>5734</v>
      </c>
      <c r="S1921">
        <v>29936519</v>
      </c>
      <c r="T1921" t="s">
        <v>226</v>
      </c>
      <c r="Y1921" t="str">
        <f>"01AS"</f>
        <v>01AS</v>
      </c>
      <c r="Z1921" t="s">
        <v>227</v>
      </c>
      <c r="AA1921" t="s">
        <v>320</v>
      </c>
      <c r="AB1921" t="s">
        <v>321</v>
      </c>
      <c r="AC1921" t="s">
        <v>3951</v>
      </c>
      <c r="AD1921" t="s">
        <v>185</v>
      </c>
      <c r="AF1921" t="s">
        <v>426</v>
      </c>
      <c r="AJ1921" t="s">
        <v>1693</v>
      </c>
      <c r="AK1921" t="s">
        <v>185</v>
      </c>
      <c r="AM1921" t="s">
        <v>2618</v>
      </c>
      <c r="AS1921">
        <v>2.96</v>
      </c>
      <c r="AT1921" t="s">
        <v>429</v>
      </c>
      <c r="AV1921" t="s">
        <v>473</v>
      </c>
      <c r="AW1921" t="s">
        <v>264</v>
      </c>
      <c r="BM1921" t="s">
        <v>12400</v>
      </c>
      <c r="BN1921" t="s">
        <v>239</v>
      </c>
      <c r="BO1921" t="s">
        <v>12401</v>
      </c>
      <c r="BP1921" t="s">
        <v>241</v>
      </c>
      <c r="BQ1921" t="s">
        <v>195</v>
      </c>
      <c r="BS1921">
        <v>14627</v>
      </c>
      <c r="CD1921" t="s">
        <v>195</v>
      </c>
      <c r="CM1921" t="s">
        <v>12402</v>
      </c>
      <c r="CO1921" t="s">
        <v>12401</v>
      </c>
      <c r="CP1921" t="s">
        <v>12403</v>
      </c>
      <c r="CQ1921" t="s">
        <v>2008</v>
      </c>
      <c r="CS1921">
        <v>32779</v>
      </c>
      <c r="CT1921" t="s">
        <v>244</v>
      </c>
      <c r="CU1921" t="s">
        <v>12404</v>
      </c>
    </row>
    <row r="1922" spans="1:151" x14ac:dyDescent="0.2">
      <c r="A1922">
        <v>46098</v>
      </c>
      <c r="B1922" t="s">
        <v>2986</v>
      </c>
      <c r="C1922" t="s">
        <v>12405</v>
      </c>
      <c r="D1922" t="s">
        <v>9597</v>
      </c>
      <c r="E1922" t="s">
        <v>12406</v>
      </c>
      <c r="F1922" t="s">
        <v>171</v>
      </c>
      <c r="G1922" t="str">
        <f>"0"</f>
        <v>0</v>
      </c>
      <c r="H1922" s="1">
        <v>37953</v>
      </c>
      <c r="I1922" t="s">
        <v>173</v>
      </c>
      <c r="K1922" t="s">
        <v>12407</v>
      </c>
      <c r="L1922" t="s">
        <v>318</v>
      </c>
      <c r="M1922" t="s">
        <v>224</v>
      </c>
      <c r="N1922">
        <v>2025</v>
      </c>
      <c r="O1922" t="s">
        <v>528</v>
      </c>
      <c r="P1922" t="s">
        <v>178</v>
      </c>
      <c r="Q1922" t="s">
        <v>172</v>
      </c>
      <c r="S1922">
        <v>32334456</v>
      </c>
      <c r="T1922" t="s">
        <v>226</v>
      </c>
      <c r="Y1922" t="str">
        <f>"01AS"</f>
        <v>01AS</v>
      </c>
      <c r="Z1922" t="s">
        <v>499</v>
      </c>
      <c r="AA1922" t="s">
        <v>833</v>
      </c>
      <c r="AB1922" t="s">
        <v>834</v>
      </c>
      <c r="AC1922" t="s">
        <v>1003</v>
      </c>
      <c r="AD1922" t="s">
        <v>172</v>
      </c>
      <c r="AS1922">
        <v>2.04</v>
      </c>
      <c r="AU1922" t="s">
        <v>472</v>
      </c>
      <c r="AV1922" t="s">
        <v>473</v>
      </c>
      <c r="AW1922" t="s">
        <v>264</v>
      </c>
      <c r="BM1922" t="s">
        <v>5236</v>
      </c>
      <c r="BN1922" t="s">
        <v>239</v>
      </c>
      <c r="BO1922" t="s">
        <v>12408</v>
      </c>
      <c r="BP1922" t="s">
        <v>241</v>
      </c>
      <c r="BQ1922" t="s">
        <v>195</v>
      </c>
      <c r="BS1922">
        <v>14627</v>
      </c>
      <c r="CD1922" t="s">
        <v>195</v>
      </c>
      <c r="CM1922" t="s">
        <v>12409</v>
      </c>
      <c r="CO1922" t="s">
        <v>12408</v>
      </c>
      <c r="CP1922" t="s">
        <v>12410</v>
      </c>
      <c r="CQ1922" t="s">
        <v>270</v>
      </c>
      <c r="CS1922" t="s">
        <v>12411</v>
      </c>
      <c r="CT1922" t="s">
        <v>244</v>
      </c>
      <c r="CU1922" t="s">
        <v>12412</v>
      </c>
    </row>
    <row r="1923" spans="1:151" x14ac:dyDescent="0.2">
      <c r="A1923">
        <v>41673</v>
      </c>
      <c r="B1923" t="s">
        <v>6767</v>
      </c>
      <c r="C1923" t="s">
        <v>12413</v>
      </c>
      <c r="D1923" t="s">
        <v>12414</v>
      </c>
      <c r="E1923" t="s">
        <v>12415</v>
      </c>
      <c r="F1923" t="s">
        <v>171</v>
      </c>
      <c r="G1923" t="str">
        <f>"0"</f>
        <v>0</v>
      </c>
      <c r="H1923" s="1">
        <v>37355</v>
      </c>
      <c r="I1923" t="s">
        <v>221</v>
      </c>
      <c r="K1923" t="s">
        <v>1866</v>
      </c>
      <c r="L1923" t="s">
        <v>1867</v>
      </c>
      <c r="M1923" t="s">
        <v>255</v>
      </c>
      <c r="N1923" t="s">
        <v>256</v>
      </c>
      <c r="O1923" t="s">
        <v>257</v>
      </c>
      <c r="P1923" t="s">
        <v>178</v>
      </c>
      <c r="Q1923" t="s">
        <v>172</v>
      </c>
      <c r="S1923">
        <v>31839365</v>
      </c>
      <c r="T1923" t="s">
        <v>226</v>
      </c>
      <c r="Y1923" t="str">
        <f>"02SBS"</f>
        <v>02SBS</v>
      </c>
      <c r="Z1923" t="s">
        <v>4693</v>
      </c>
      <c r="AA1923" t="s">
        <v>259</v>
      </c>
      <c r="AB1923" t="s">
        <v>260</v>
      </c>
      <c r="AC1923" t="s">
        <v>12416</v>
      </c>
      <c r="AD1923" t="s">
        <v>185</v>
      </c>
      <c r="AS1923">
        <v>3.79</v>
      </c>
      <c r="AU1923" t="s">
        <v>235</v>
      </c>
      <c r="AV1923" t="s">
        <v>236</v>
      </c>
      <c r="AW1923" t="s">
        <v>715</v>
      </c>
      <c r="BO1923" t="s">
        <v>12417</v>
      </c>
      <c r="BQ1923" t="s">
        <v>195</v>
      </c>
      <c r="BZ1923" t="s">
        <v>12418</v>
      </c>
      <c r="CB1923" t="s">
        <v>267</v>
      </c>
      <c r="CD1923" t="s">
        <v>195</v>
      </c>
      <c r="CF1923">
        <v>14627</v>
      </c>
      <c r="CG1923" t="s">
        <v>244</v>
      </c>
      <c r="CM1923" t="s">
        <v>12419</v>
      </c>
      <c r="CO1923" t="s">
        <v>12417</v>
      </c>
      <c r="CP1923" t="s">
        <v>241</v>
      </c>
      <c r="CQ1923" t="s">
        <v>247</v>
      </c>
      <c r="CS1923" t="s">
        <v>12420</v>
      </c>
      <c r="CT1923" t="s">
        <v>244</v>
      </c>
      <c r="CU1923" t="s">
        <v>12421</v>
      </c>
    </row>
    <row r="1924" spans="1:151" x14ac:dyDescent="0.2">
      <c r="A1924">
        <v>17787</v>
      </c>
      <c r="B1924" t="s">
        <v>1499</v>
      </c>
      <c r="C1924" t="s">
        <v>12422</v>
      </c>
      <c r="D1924" t="s">
        <v>12423</v>
      </c>
      <c r="E1924" t="s">
        <v>12424</v>
      </c>
      <c r="F1924" t="s">
        <v>171</v>
      </c>
      <c r="G1924" t="s">
        <v>172</v>
      </c>
      <c r="H1924" s="1">
        <v>35278</v>
      </c>
      <c r="I1924" t="s">
        <v>221</v>
      </c>
      <c r="K1924" t="s">
        <v>1910</v>
      </c>
      <c r="L1924" t="s">
        <v>1911</v>
      </c>
      <c r="M1924" t="s">
        <v>306</v>
      </c>
      <c r="N1924">
        <v>2016</v>
      </c>
      <c r="O1924" t="s">
        <v>380</v>
      </c>
      <c r="P1924" t="s">
        <v>178</v>
      </c>
      <c r="Q1924" t="s">
        <v>172</v>
      </c>
      <c r="S1924">
        <v>28739043</v>
      </c>
      <c r="T1924" t="s">
        <v>196</v>
      </c>
      <c r="W1924" t="s">
        <v>12425</v>
      </c>
      <c r="X1924">
        <v>9083031247</v>
      </c>
      <c r="Y1924" t="s">
        <v>182</v>
      </c>
      <c r="Z1924" t="s">
        <v>183</v>
      </c>
      <c r="AA1924">
        <v>2018</v>
      </c>
      <c r="AB1924">
        <v>2018</v>
      </c>
      <c r="AC1924" t="s">
        <v>752</v>
      </c>
      <c r="AD1924" t="s">
        <v>185</v>
      </c>
      <c r="AS1924">
        <v>3.21</v>
      </c>
      <c r="AT1924" t="s">
        <v>188</v>
      </c>
      <c r="AU1924" t="s">
        <v>189</v>
      </c>
      <c r="AV1924" t="s">
        <v>190</v>
      </c>
      <c r="AW1924" t="s">
        <v>264</v>
      </c>
      <c r="BM1924" t="s">
        <v>12426</v>
      </c>
      <c r="BN1924" t="s">
        <v>193</v>
      </c>
      <c r="BP1924" t="s">
        <v>194</v>
      </c>
      <c r="BQ1924" t="s">
        <v>195</v>
      </c>
      <c r="BS1924">
        <v>14627</v>
      </c>
      <c r="BT1924" t="s">
        <v>196</v>
      </c>
      <c r="BU1924">
        <v>9085286388</v>
      </c>
      <c r="BZ1924" t="s">
        <v>12427</v>
      </c>
      <c r="CC1924" t="s">
        <v>12428</v>
      </c>
      <c r="CD1924" t="s">
        <v>1150</v>
      </c>
      <c r="CF1924" t="str">
        <f>"08889"</f>
        <v>08889</v>
      </c>
      <c r="CG1924" t="s">
        <v>196</v>
      </c>
      <c r="CH1924">
        <v>9085286388</v>
      </c>
      <c r="CM1924" t="s">
        <v>215</v>
      </c>
      <c r="CP1924" t="s">
        <v>194</v>
      </c>
      <c r="CQ1924" t="s">
        <v>195</v>
      </c>
      <c r="CS1924">
        <v>14611</v>
      </c>
      <c r="CT1924" t="s">
        <v>196</v>
      </c>
      <c r="CU1924">
        <v>9085286388</v>
      </c>
      <c r="ED1924" t="s">
        <v>1150</v>
      </c>
      <c r="EG1924" t="s">
        <v>196</v>
      </c>
      <c r="EH1924">
        <v>9085286388</v>
      </c>
      <c r="EM1924" t="s">
        <v>12427</v>
      </c>
      <c r="EP1924" t="s">
        <v>12428</v>
      </c>
      <c r="EQ1924" t="s">
        <v>1150</v>
      </c>
      <c r="ES1924" t="str">
        <f>"08889"</f>
        <v>08889</v>
      </c>
      <c r="ET1924" t="s">
        <v>196</v>
      </c>
      <c r="EU1924">
        <v>9085286388</v>
      </c>
    </row>
    <row r="1925" spans="1:151" x14ac:dyDescent="0.2">
      <c r="A1925">
        <v>25684</v>
      </c>
      <c r="B1925" t="s">
        <v>12429</v>
      </c>
      <c r="C1925" t="s">
        <v>12422</v>
      </c>
      <c r="D1925" t="s">
        <v>4611</v>
      </c>
      <c r="E1925" t="s">
        <v>12430</v>
      </c>
      <c r="F1925" t="s">
        <v>171</v>
      </c>
      <c r="G1925" t="s">
        <v>172</v>
      </c>
      <c r="H1925" s="1">
        <v>35986</v>
      </c>
      <c r="I1925" t="s">
        <v>173</v>
      </c>
      <c r="K1925" t="s">
        <v>12431</v>
      </c>
      <c r="L1925" t="s">
        <v>2903</v>
      </c>
      <c r="M1925" t="s">
        <v>306</v>
      </c>
      <c r="N1925">
        <v>2018</v>
      </c>
      <c r="O1925" t="s">
        <v>307</v>
      </c>
      <c r="P1925" t="s">
        <v>178</v>
      </c>
      <c r="Q1925" t="s">
        <v>172</v>
      </c>
      <c r="S1925">
        <v>29852215</v>
      </c>
      <c r="T1925" t="s">
        <v>196</v>
      </c>
      <c r="W1925" t="s">
        <v>12432</v>
      </c>
      <c r="X1925">
        <v>5166061737</v>
      </c>
      <c r="Y1925" t="s">
        <v>186</v>
      </c>
      <c r="Z1925" t="s">
        <v>282</v>
      </c>
      <c r="AA1925">
        <v>2020</v>
      </c>
      <c r="AB1925">
        <v>2020</v>
      </c>
      <c r="AC1925" t="s">
        <v>960</v>
      </c>
      <c r="AD1925" t="s">
        <v>185</v>
      </c>
      <c r="AS1925">
        <v>3.69</v>
      </c>
      <c r="AT1925" t="s">
        <v>188</v>
      </c>
      <c r="AU1925" t="s">
        <v>189</v>
      </c>
      <c r="AV1925" t="s">
        <v>190</v>
      </c>
      <c r="AW1925" t="s">
        <v>264</v>
      </c>
      <c r="AY1925" t="s">
        <v>12433</v>
      </c>
      <c r="BM1925" t="s">
        <v>12434</v>
      </c>
      <c r="BN1925" t="s">
        <v>193</v>
      </c>
      <c r="BP1925" t="s">
        <v>194</v>
      </c>
      <c r="BQ1925" t="s">
        <v>195</v>
      </c>
      <c r="BS1925">
        <v>14627</v>
      </c>
      <c r="BT1925" t="s">
        <v>196</v>
      </c>
      <c r="BU1925">
        <v>6315611710</v>
      </c>
      <c r="BZ1925" t="s">
        <v>12435</v>
      </c>
      <c r="CC1925" t="s">
        <v>12436</v>
      </c>
      <c r="CD1925" t="s">
        <v>195</v>
      </c>
      <c r="CF1925">
        <v>11778</v>
      </c>
      <c r="CG1925" t="s">
        <v>196</v>
      </c>
      <c r="CH1925">
        <v>6317445825</v>
      </c>
      <c r="CM1925" t="s">
        <v>3192</v>
      </c>
      <c r="CP1925" t="s">
        <v>194</v>
      </c>
      <c r="CQ1925" t="s">
        <v>195</v>
      </c>
      <c r="CS1925">
        <v>14611</v>
      </c>
      <c r="CT1925" t="s">
        <v>196</v>
      </c>
      <c r="CU1925">
        <v>6315611710</v>
      </c>
      <c r="ED1925" t="s">
        <v>195</v>
      </c>
      <c r="EG1925" t="s">
        <v>196</v>
      </c>
      <c r="EH1925">
        <v>6317445825</v>
      </c>
      <c r="EM1925" t="s">
        <v>12435</v>
      </c>
      <c r="EP1925" t="s">
        <v>12436</v>
      </c>
      <c r="EQ1925" t="s">
        <v>195</v>
      </c>
      <c r="ES1925">
        <v>11778</v>
      </c>
      <c r="ET1925" t="s">
        <v>196</v>
      </c>
      <c r="EU1925">
        <v>6317445825</v>
      </c>
    </row>
    <row r="1926" spans="1:151" x14ac:dyDescent="0.2">
      <c r="A1926">
        <v>25977</v>
      </c>
      <c r="B1926" t="s">
        <v>2946</v>
      </c>
      <c r="C1926" t="s">
        <v>12437</v>
      </c>
      <c r="E1926" t="s">
        <v>12438</v>
      </c>
      <c r="F1926" t="s">
        <v>171</v>
      </c>
      <c r="K1926" t="s">
        <v>1961</v>
      </c>
      <c r="M1926" t="s">
        <v>306</v>
      </c>
      <c r="N1926">
        <v>2014</v>
      </c>
      <c r="O1926" t="s">
        <v>591</v>
      </c>
      <c r="P1926" t="s">
        <v>178</v>
      </c>
      <c r="Q1926" t="s">
        <v>172</v>
      </c>
    </row>
    <row r="1927" spans="1:151" x14ac:dyDescent="0.2">
      <c r="A1927">
        <v>23639</v>
      </c>
      <c r="B1927" t="s">
        <v>12439</v>
      </c>
      <c r="C1927" t="s">
        <v>12440</v>
      </c>
      <c r="D1927" t="s">
        <v>12441</v>
      </c>
      <c r="E1927" t="s">
        <v>12442</v>
      </c>
      <c r="F1927" t="s">
        <v>171</v>
      </c>
      <c r="G1927" t="str">
        <f>"0"</f>
        <v>0</v>
      </c>
      <c r="H1927" s="1">
        <v>35555</v>
      </c>
      <c r="I1927" t="s">
        <v>221</v>
      </c>
      <c r="K1927" t="s">
        <v>4639</v>
      </c>
      <c r="L1927" t="s">
        <v>820</v>
      </c>
      <c r="M1927" t="s">
        <v>176</v>
      </c>
      <c r="N1927">
        <v>2018</v>
      </c>
      <c r="O1927" t="s">
        <v>612</v>
      </c>
      <c r="P1927" t="s">
        <v>178</v>
      </c>
      <c r="Q1927" t="s">
        <v>172</v>
      </c>
      <c r="S1927">
        <v>29257577</v>
      </c>
      <c r="T1927" t="s">
        <v>196</v>
      </c>
      <c r="W1927" t="s">
        <v>12443</v>
      </c>
      <c r="X1927">
        <v>3179854431</v>
      </c>
      <c r="Y1927" t="s">
        <v>186</v>
      </c>
      <c r="Z1927" t="s">
        <v>183</v>
      </c>
      <c r="AA1927">
        <v>2019</v>
      </c>
      <c r="AB1927">
        <v>2019</v>
      </c>
      <c r="AC1927" t="s">
        <v>2905</v>
      </c>
      <c r="AD1927" t="s">
        <v>185</v>
      </c>
      <c r="AM1927" t="s">
        <v>1180</v>
      </c>
      <c r="AS1927">
        <v>3.87</v>
      </c>
      <c r="AT1927" t="s">
        <v>188</v>
      </c>
      <c r="AU1927" t="s">
        <v>189</v>
      </c>
      <c r="AV1927" t="s">
        <v>190</v>
      </c>
      <c r="AW1927" t="s">
        <v>264</v>
      </c>
      <c r="BM1927" t="s">
        <v>8061</v>
      </c>
      <c r="BN1927" t="s">
        <v>193</v>
      </c>
      <c r="BP1927" t="s">
        <v>194</v>
      </c>
      <c r="BQ1927" t="s">
        <v>195</v>
      </c>
      <c r="BS1927">
        <v>14627</v>
      </c>
      <c r="BT1927" t="s">
        <v>196</v>
      </c>
      <c r="BU1927">
        <v>3172634404</v>
      </c>
      <c r="BZ1927" t="s">
        <v>12444</v>
      </c>
      <c r="CC1927" t="s">
        <v>12445</v>
      </c>
      <c r="CD1927" t="s">
        <v>3845</v>
      </c>
      <c r="CF1927">
        <v>46077</v>
      </c>
      <c r="CG1927" t="s">
        <v>196</v>
      </c>
      <c r="CH1927">
        <v>3172634404</v>
      </c>
      <c r="CM1927" t="s">
        <v>8921</v>
      </c>
      <c r="CP1927" t="s">
        <v>194</v>
      </c>
      <c r="CQ1927" t="s">
        <v>195</v>
      </c>
      <c r="CS1927">
        <v>14627</v>
      </c>
      <c r="CT1927" t="s">
        <v>196</v>
      </c>
      <c r="CU1927">
        <v>3172634404</v>
      </c>
      <c r="ED1927" t="s">
        <v>3845</v>
      </c>
      <c r="EG1927" t="s">
        <v>196</v>
      </c>
      <c r="EH1927">
        <v>3172634404</v>
      </c>
      <c r="EM1927" t="s">
        <v>12444</v>
      </c>
      <c r="EP1927" t="s">
        <v>12445</v>
      </c>
      <c r="EQ1927" t="s">
        <v>3845</v>
      </c>
      <c r="ES1927">
        <v>46077</v>
      </c>
      <c r="ET1927" t="s">
        <v>196</v>
      </c>
      <c r="EU1927">
        <v>3172634404</v>
      </c>
    </row>
    <row r="1928" spans="1:151" x14ac:dyDescent="0.2">
      <c r="A1928">
        <v>20884</v>
      </c>
      <c r="B1928" t="s">
        <v>12439</v>
      </c>
      <c r="C1928" t="s">
        <v>12440</v>
      </c>
      <c r="D1928" t="s">
        <v>12441</v>
      </c>
      <c r="E1928" t="s">
        <v>12442</v>
      </c>
      <c r="F1928" t="s">
        <v>171</v>
      </c>
      <c r="G1928" t="str">
        <f>"0"</f>
        <v>0</v>
      </c>
      <c r="H1928" s="1">
        <v>35555</v>
      </c>
      <c r="I1928" t="s">
        <v>221</v>
      </c>
      <c r="K1928" t="s">
        <v>4262</v>
      </c>
      <c r="L1928" t="s">
        <v>1257</v>
      </c>
      <c r="M1928" t="s">
        <v>255</v>
      </c>
      <c r="N1928">
        <v>2016</v>
      </c>
      <c r="O1928" t="s">
        <v>883</v>
      </c>
      <c r="P1928" t="s">
        <v>178</v>
      </c>
      <c r="Q1928" t="s">
        <v>172</v>
      </c>
      <c r="S1928">
        <v>29257577</v>
      </c>
      <c r="T1928" t="s">
        <v>196</v>
      </c>
      <c r="W1928" t="s">
        <v>12443</v>
      </c>
      <c r="X1928">
        <v>3179854431</v>
      </c>
      <c r="Y1928" t="s">
        <v>186</v>
      </c>
      <c r="Z1928" t="s">
        <v>183</v>
      </c>
      <c r="AA1928">
        <v>2019</v>
      </c>
      <c r="AB1928">
        <v>2019</v>
      </c>
      <c r="AC1928" t="s">
        <v>2905</v>
      </c>
      <c r="AD1928" t="s">
        <v>185</v>
      </c>
      <c r="AM1928" t="s">
        <v>1180</v>
      </c>
      <c r="AS1928">
        <v>3.87</v>
      </c>
      <c r="AT1928" t="s">
        <v>188</v>
      </c>
      <c r="AU1928" t="s">
        <v>189</v>
      </c>
      <c r="AV1928" t="s">
        <v>190</v>
      </c>
      <c r="AW1928" t="s">
        <v>264</v>
      </c>
      <c r="BM1928" t="s">
        <v>8061</v>
      </c>
      <c r="BN1928" t="s">
        <v>193</v>
      </c>
      <c r="BP1928" t="s">
        <v>194</v>
      </c>
      <c r="BQ1928" t="s">
        <v>195</v>
      </c>
      <c r="BS1928">
        <v>14627</v>
      </c>
      <c r="BT1928" t="s">
        <v>196</v>
      </c>
      <c r="BU1928">
        <v>3172634404</v>
      </c>
      <c r="BZ1928" t="s">
        <v>12444</v>
      </c>
      <c r="CC1928" t="s">
        <v>12445</v>
      </c>
      <c r="CD1928" t="s">
        <v>3845</v>
      </c>
      <c r="CF1928">
        <v>46077</v>
      </c>
      <c r="CG1928" t="s">
        <v>196</v>
      </c>
      <c r="CH1928">
        <v>3172634404</v>
      </c>
      <c r="CM1928" t="s">
        <v>8921</v>
      </c>
      <c r="CP1928" t="s">
        <v>194</v>
      </c>
      <c r="CQ1928" t="s">
        <v>195</v>
      </c>
      <c r="CS1928">
        <v>14627</v>
      </c>
      <c r="CT1928" t="s">
        <v>196</v>
      </c>
      <c r="CU1928">
        <v>3172634404</v>
      </c>
      <c r="ED1928" t="s">
        <v>3845</v>
      </c>
      <c r="EG1928" t="s">
        <v>196</v>
      </c>
      <c r="EH1928">
        <v>3172634404</v>
      </c>
      <c r="EM1928" t="s">
        <v>12444</v>
      </c>
      <c r="EP1928" t="s">
        <v>12445</v>
      </c>
      <c r="EQ1928" t="s">
        <v>3845</v>
      </c>
      <c r="ES1928">
        <v>46077</v>
      </c>
      <c r="ET1928" t="s">
        <v>196</v>
      </c>
      <c r="EU1928">
        <v>3172634404</v>
      </c>
    </row>
    <row r="1929" spans="1:151" x14ac:dyDescent="0.2">
      <c r="A1929">
        <v>19153</v>
      </c>
      <c r="B1929" t="s">
        <v>12446</v>
      </c>
      <c r="C1929" t="s">
        <v>12447</v>
      </c>
      <c r="E1929" t="s">
        <v>12448</v>
      </c>
      <c r="F1929" t="s">
        <v>171</v>
      </c>
      <c r="G1929" t="s">
        <v>172</v>
      </c>
      <c r="H1929" s="1">
        <v>34858</v>
      </c>
      <c r="I1929" t="s">
        <v>221</v>
      </c>
      <c r="K1929" t="s">
        <v>8695</v>
      </c>
      <c r="L1929" t="s">
        <v>8696</v>
      </c>
      <c r="M1929" t="s">
        <v>306</v>
      </c>
      <c r="N1929">
        <v>2016</v>
      </c>
      <c r="O1929" t="s">
        <v>380</v>
      </c>
      <c r="P1929" t="s">
        <v>178</v>
      </c>
      <c r="Q1929" t="s">
        <v>172</v>
      </c>
      <c r="S1929">
        <v>28215448</v>
      </c>
      <c r="T1929" t="s">
        <v>196</v>
      </c>
      <c r="W1929" t="s">
        <v>12449</v>
      </c>
      <c r="X1929">
        <v>5855205802</v>
      </c>
      <c r="Y1929" t="s">
        <v>186</v>
      </c>
      <c r="Z1929" t="s">
        <v>282</v>
      </c>
      <c r="AA1929">
        <v>2017</v>
      </c>
      <c r="AB1929">
        <v>2017</v>
      </c>
      <c r="AC1929" t="s">
        <v>696</v>
      </c>
      <c r="AD1929" t="s">
        <v>185</v>
      </c>
      <c r="AS1929">
        <v>3.12</v>
      </c>
      <c r="AT1929" t="s">
        <v>188</v>
      </c>
      <c r="AU1929" t="s">
        <v>189</v>
      </c>
      <c r="AV1929" t="s">
        <v>190</v>
      </c>
      <c r="AW1929" t="s">
        <v>210</v>
      </c>
      <c r="BM1929" t="s">
        <v>12450</v>
      </c>
      <c r="BN1929" t="s">
        <v>487</v>
      </c>
      <c r="BP1929" t="s">
        <v>194</v>
      </c>
      <c r="BQ1929" t="s">
        <v>195</v>
      </c>
      <c r="BS1929">
        <v>14627</v>
      </c>
      <c r="BT1929" t="s">
        <v>196</v>
      </c>
      <c r="BU1929">
        <v>5852953938</v>
      </c>
      <c r="BZ1929" t="s">
        <v>12451</v>
      </c>
      <c r="CC1929" t="s">
        <v>194</v>
      </c>
      <c r="CD1929" t="s">
        <v>195</v>
      </c>
      <c r="CF1929">
        <v>14618</v>
      </c>
      <c r="CG1929" t="s">
        <v>196</v>
      </c>
      <c r="CH1929">
        <v>5854295535</v>
      </c>
      <c r="CM1929" t="s">
        <v>12451</v>
      </c>
      <c r="CP1929" t="s">
        <v>194</v>
      </c>
      <c r="CQ1929" t="s">
        <v>195</v>
      </c>
      <c r="CS1929">
        <v>14618</v>
      </c>
      <c r="CT1929" t="s">
        <v>196</v>
      </c>
      <c r="CU1929">
        <v>5852953938</v>
      </c>
      <c r="EM1929" t="s">
        <v>12451</v>
      </c>
      <c r="EP1929" t="s">
        <v>194</v>
      </c>
      <c r="EQ1929" t="s">
        <v>195</v>
      </c>
      <c r="ES1929">
        <v>14618</v>
      </c>
      <c r="ET1929" t="s">
        <v>196</v>
      </c>
      <c r="EU1929">
        <v>5854295535</v>
      </c>
    </row>
    <row r="1930" spans="1:151" x14ac:dyDescent="0.2">
      <c r="A1930">
        <v>13052</v>
      </c>
      <c r="B1930" t="s">
        <v>12446</v>
      </c>
      <c r="C1930" t="s">
        <v>12447</v>
      </c>
      <c r="E1930" t="s">
        <v>12448</v>
      </c>
      <c r="F1930" t="s">
        <v>171</v>
      </c>
      <c r="G1930" t="s">
        <v>172</v>
      </c>
      <c r="H1930" s="1">
        <v>34858</v>
      </c>
      <c r="I1930" t="s">
        <v>221</v>
      </c>
      <c r="K1930" t="s">
        <v>8700</v>
      </c>
      <c r="L1930" t="s">
        <v>8701</v>
      </c>
      <c r="M1930" t="s">
        <v>176</v>
      </c>
      <c r="N1930">
        <v>2016</v>
      </c>
      <c r="O1930" t="s">
        <v>634</v>
      </c>
      <c r="P1930" t="s">
        <v>178</v>
      </c>
      <c r="Q1930" t="s">
        <v>172</v>
      </c>
      <c r="S1930">
        <v>28215448</v>
      </c>
      <c r="T1930" t="s">
        <v>196</v>
      </c>
      <c r="W1930" t="s">
        <v>12449</v>
      </c>
      <c r="X1930">
        <v>5855205802</v>
      </c>
      <c r="Y1930" t="s">
        <v>186</v>
      </c>
      <c r="Z1930" t="s">
        <v>282</v>
      </c>
      <c r="AA1930">
        <v>2017</v>
      </c>
      <c r="AB1930">
        <v>2017</v>
      </c>
      <c r="AC1930" t="s">
        <v>696</v>
      </c>
      <c r="AD1930" t="s">
        <v>185</v>
      </c>
      <c r="AS1930">
        <v>3.12</v>
      </c>
      <c r="AT1930" t="s">
        <v>188</v>
      </c>
      <c r="AU1930" t="s">
        <v>189</v>
      </c>
      <c r="AV1930" t="s">
        <v>190</v>
      </c>
      <c r="AW1930" t="s">
        <v>210</v>
      </c>
      <c r="BM1930" t="s">
        <v>12450</v>
      </c>
      <c r="BN1930" t="s">
        <v>487</v>
      </c>
      <c r="BP1930" t="s">
        <v>194</v>
      </c>
      <c r="BQ1930" t="s">
        <v>195</v>
      </c>
      <c r="BS1930">
        <v>14627</v>
      </c>
      <c r="BT1930" t="s">
        <v>196</v>
      </c>
      <c r="BU1930">
        <v>5852953938</v>
      </c>
      <c r="BZ1930" t="s">
        <v>12451</v>
      </c>
      <c r="CC1930" t="s">
        <v>194</v>
      </c>
      <c r="CD1930" t="s">
        <v>195</v>
      </c>
      <c r="CF1930">
        <v>14618</v>
      </c>
      <c r="CG1930" t="s">
        <v>196</v>
      </c>
      <c r="CH1930">
        <v>5854295535</v>
      </c>
      <c r="CM1930" t="s">
        <v>12451</v>
      </c>
      <c r="CP1930" t="s">
        <v>194</v>
      </c>
      <c r="CQ1930" t="s">
        <v>195</v>
      </c>
      <c r="CS1930">
        <v>14618</v>
      </c>
      <c r="CT1930" t="s">
        <v>196</v>
      </c>
      <c r="CU1930">
        <v>5852953938</v>
      </c>
      <c r="EM1930" t="s">
        <v>12451</v>
      </c>
      <c r="EP1930" t="s">
        <v>194</v>
      </c>
      <c r="EQ1930" t="s">
        <v>195</v>
      </c>
      <c r="ES1930">
        <v>14618</v>
      </c>
      <c r="ET1930" t="s">
        <v>196</v>
      </c>
      <c r="EU1930">
        <v>5854295535</v>
      </c>
    </row>
    <row r="1931" spans="1:151" x14ac:dyDescent="0.2">
      <c r="A1931">
        <v>13116</v>
      </c>
      <c r="B1931" t="s">
        <v>12446</v>
      </c>
      <c r="C1931" t="s">
        <v>12447</v>
      </c>
      <c r="E1931" t="s">
        <v>12448</v>
      </c>
      <c r="F1931" t="s">
        <v>171</v>
      </c>
      <c r="G1931" t="s">
        <v>172</v>
      </c>
      <c r="H1931" s="1">
        <v>34858</v>
      </c>
      <c r="I1931" t="s">
        <v>221</v>
      </c>
      <c r="K1931" t="s">
        <v>547</v>
      </c>
      <c r="L1931" t="s">
        <v>548</v>
      </c>
      <c r="M1931" t="s">
        <v>306</v>
      </c>
      <c r="N1931">
        <v>2015</v>
      </c>
      <c r="O1931" t="s">
        <v>517</v>
      </c>
      <c r="P1931" t="s">
        <v>178</v>
      </c>
      <c r="Q1931" t="s">
        <v>172</v>
      </c>
      <c r="S1931">
        <v>28215448</v>
      </c>
      <c r="T1931" t="s">
        <v>196</v>
      </c>
      <c r="W1931" t="s">
        <v>12449</v>
      </c>
      <c r="X1931">
        <v>5855205802</v>
      </c>
      <c r="Y1931" t="s">
        <v>186</v>
      </c>
      <c r="Z1931" t="s">
        <v>282</v>
      </c>
      <c r="AA1931">
        <v>2017</v>
      </c>
      <c r="AB1931">
        <v>2017</v>
      </c>
      <c r="AC1931" t="s">
        <v>696</v>
      </c>
      <c r="AD1931" t="s">
        <v>185</v>
      </c>
      <c r="AS1931">
        <v>3.12</v>
      </c>
      <c r="AT1931" t="s">
        <v>188</v>
      </c>
      <c r="AU1931" t="s">
        <v>189</v>
      </c>
      <c r="AV1931" t="s">
        <v>190</v>
      </c>
      <c r="AW1931" t="s">
        <v>210</v>
      </c>
      <c r="BM1931" t="s">
        <v>12450</v>
      </c>
      <c r="BN1931" t="s">
        <v>487</v>
      </c>
      <c r="BP1931" t="s">
        <v>194</v>
      </c>
      <c r="BQ1931" t="s">
        <v>195</v>
      </c>
      <c r="BS1931">
        <v>14627</v>
      </c>
      <c r="BT1931" t="s">
        <v>196</v>
      </c>
      <c r="BU1931">
        <v>5852953938</v>
      </c>
      <c r="BZ1931" t="s">
        <v>12451</v>
      </c>
      <c r="CC1931" t="s">
        <v>194</v>
      </c>
      <c r="CD1931" t="s">
        <v>195</v>
      </c>
      <c r="CF1931">
        <v>14618</v>
      </c>
      <c r="CG1931" t="s">
        <v>196</v>
      </c>
      <c r="CH1931">
        <v>5854295535</v>
      </c>
      <c r="CM1931" t="s">
        <v>12451</v>
      </c>
      <c r="CP1931" t="s">
        <v>194</v>
      </c>
      <c r="CQ1931" t="s">
        <v>195</v>
      </c>
      <c r="CS1931">
        <v>14618</v>
      </c>
      <c r="CT1931" t="s">
        <v>196</v>
      </c>
      <c r="CU1931">
        <v>5852953938</v>
      </c>
      <c r="EM1931" t="s">
        <v>12451</v>
      </c>
      <c r="EP1931" t="s">
        <v>194</v>
      </c>
      <c r="EQ1931" t="s">
        <v>195</v>
      </c>
      <c r="ES1931">
        <v>14618</v>
      </c>
      <c r="ET1931" t="s">
        <v>196</v>
      </c>
      <c r="EU1931">
        <v>5854295535</v>
      </c>
    </row>
    <row r="1932" spans="1:151" x14ac:dyDescent="0.2">
      <c r="A1932">
        <v>24181</v>
      </c>
      <c r="B1932" t="s">
        <v>12452</v>
      </c>
      <c r="C1932" t="s">
        <v>12447</v>
      </c>
      <c r="D1932" t="s">
        <v>201</v>
      </c>
      <c r="E1932" t="s">
        <v>12453</v>
      </c>
      <c r="F1932" t="s">
        <v>171</v>
      </c>
      <c r="G1932" t="s">
        <v>172</v>
      </c>
      <c r="H1932" s="1">
        <v>35788</v>
      </c>
      <c r="I1932" t="s">
        <v>221</v>
      </c>
      <c r="K1932" t="s">
        <v>1046</v>
      </c>
      <c r="L1932" t="s">
        <v>1047</v>
      </c>
      <c r="M1932" t="s">
        <v>176</v>
      </c>
      <c r="N1932">
        <v>2018</v>
      </c>
      <c r="O1932" t="s">
        <v>612</v>
      </c>
      <c r="P1932" t="s">
        <v>178</v>
      </c>
      <c r="Q1932" t="s">
        <v>172</v>
      </c>
      <c r="S1932">
        <v>29447657</v>
      </c>
      <c r="T1932" t="s">
        <v>196</v>
      </c>
      <c r="W1932" t="s">
        <v>12454</v>
      </c>
      <c r="X1932">
        <v>3477771331</v>
      </c>
      <c r="Y1932" t="s">
        <v>186</v>
      </c>
      <c r="Z1932" t="s">
        <v>183</v>
      </c>
      <c r="AA1932">
        <v>2019</v>
      </c>
      <c r="AB1932">
        <v>2019</v>
      </c>
      <c r="AC1932" t="s">
        <v>993</v>
      </c>
      <c r="AD1932" t="s">
        <v>185</v>
      </c>
      <c r="AM1932" t="s">
        <v>3411</v>
      </c>
      <c r="AS1932">
        <v>2.69</v>
      </c>
      <c r="AT1932" t="s">
        <v>188</v>
      </c>
      <c r="AU1932" t="s">
        <v>189</v>
      </c>
      <c r="AV1932" t="s">
        <v>190</v>
      </c>
      <c r="AW1932" t="s">
        <v>210</v>
      </c>
      <c r="AX1932" t="s">
        <v>12455</v>
      </c>
      <c r="AY1932" t="s">
        <v>12456</v>
      </c>
      <c r="BM1932" t="s">
        <v>12457</v>
      </c>
      <c r="BN1932" t="s">
        <v>193</v>
      </c>
      <c r="BP1932" t="s">
        <v>194</v>
      </c>
      <c r="BQ1932" t="s">
        <v>195</v>
      </c>
      <c r="BS1932">
        <v>14627</v>
      </c>
      <c r="BT1932" t="s">
        <v>196</v>
      </c>
      <c r="BU1932">
        <v>3479718305</v>
      </c>
      <c r="BZ1932" t="s">
        <v>12458</v>
      </c>
      <c r="CC1932" t="s">
        <v>704</v>
      </c>
      <c r="CD1932" t="s">
        <v>195</v>
      </c>
      <c r="CF1932">
        <v>11207</v>
      </c>
      <c r="CG1932" t="s">
        <v>196</v>
      </c>
      <c r="CH1932">
        <v>3479718305</v>
      </c>
      <c r="CM1932" t="s">
        <v>215</v>
      </c>
      <c r="CN1932" t="s">
        <v>12459</v>
      </c>
      <c r="CP1932" t="s">
        <v>194</v>
      </c>
      <c r="CQ1932" t="s">
        <v>195</v>
      </c>
      <c r="CS1932">
        <v>14611</v>
      </c>
      <c r="CT1932" t="s">
        <v>196</v>
      </c>
      <c r="CU1932">
        <v>3479718305</v>
      </c>
      <c r="ED1932" t="s">
        <v>195</v>
      </c>
      <c r="EG1932" t="s">
        <v>196</v>
      </c>
      <c r="EH1932">
        <v>3479718305</v>
      </c>
      <c r="EM1932" t="s">
        <v>12457</v>
      </c>
      <c r="EN1932" t="s">
        <v>193</v>
      </c>
      <c r="EP1932" t="s">
        <v>194</v>
      </c>
      <c r="EQ1932" t="s">
        <v>195</v>
      </c>
      <c r="ES1932">
        <v>14627</v>
      </c>
      <c r="ET1932" t="s">
        <v>196</v>
      </c>
      <c r="EU1932">
        <v>3479718305</v>
      </c>
    </row>
    <row r="1933" spans="1:151" x14ac:dyDescent="0.2">
      <c r="A1933">
        <v>33021</v>
      </c>
      <c r="B1933" t="s">
        <v>12460</v>
      </c>
      <c r="C1933" t="s">
        <v>12447</v>
      </c>
      <c r="D1933" t="s">
        <v>8775</v>
      </c>
      <c r="E1933" t="s">
        <v>12461</v>
      </c>
      <c r="F1933" t="s">
        <v>171</v>
      </c>
      <c r="G1933" t="s">
        <v>172</v>
      </c>
      <c r="H1933" s="1">
        <v>36831</v>
      </c>
      <c r="I1933" t="s">
        <v>221</v>
      </c>
      <c r="K1933" t="s">
        <v>277</v>
      </c>
      <c r="L1933" t="s">
        <v>278</v>
      </c>
      <c r="M1933" t="s">
        <v>224</v>
      </c>
      <c r="N1933">
        <v>2020</v>
      </c>
      <c r="O1933" t="s">
        <v>362</v>
      </c>
      <c r="P1933" t="s">
        <v>363</v>
      </c>
      <c r="Q1933" t="s">
        <v>172</v>
      </c>
      <c r="S1933">
        <v>31548298</v>
      </c>
      <c r="T1933" t="s">
        <v>4567</v>
      </c>
      <c r="U1933" t="s">
        <v>180</v>
      </c>
      <c r="V1933" s="2">
        <v>45060</v>
      </c>
      <c r="W1933" t="s">
        <v>12462</v>
      </c>
      <c r="X1933">
        <v>7221266415</v>
      </c>
      <c r="Y1933" t="s">
        <v>186</v>
      </c>
      <c r="Z1933" t="s">
        <v>183</v>
      </c>
      <c r="AA1933">
        <v>2023</v>
      </c>
      <c r="AB1933">
        <v>2023</v>
      </c>
      <c r="AC1933" t="s">
        <v>6841</v>
      </c>
      <c r="AD1933" t="s">
        <v>172</v>
      </c>
      <c r="AS1933">
        <v>3.3</v>
      </c>
      <c r="AT1933" t="s">
        <v>188</v>
      </c>
      <c r="AU1933" t="s">
        <v>189</v>
      </c>
      <c r="AV1933" t="s">
        <v>190</v>
      </c>
      <c r="AW1933" t="s">
        <v>191</v>
      </c>
      <c r="BM1933" t="s">
        <v>12463</v>
      </c>
      <c r="BN1933" t="s">
        <v>193</v>
      </c>
      <c r="BP1933" t="s">
        <v>194</v>
      </c>
      <c r="BQ1933" t="s">
        <v>195</v>
      </c>
      <c r="BS1933">
        <v>14627</v>
      </c>
      <c r="BT1933" t="s">
        <v>196</v>
      </c>
      <c r="BU1933">
        <v>8084949188</v>
      </c>
      <c r="BZ1933" t="s">
        <v>12464</v>
      </c>
      <c r="CC1933" t="s">
        <v>12465</v>
      </c>
      <c r="CD1933" t="s">
        <v>5310</v>
      </c>
      <c r="CF1933">
        <v>967438476</v>
      </c>
      <c r="CG1933" t="s">
        <v>196</v>
      </c>
      <c r="CH1933">
        <v>8084949188</v>
      </c>
      <c r="CM1933" t="s">
        <v>12466</v>
      </c>
      <c r="CP1933" t="s">
        <v>194</v>
      </c>
      <c r="CQ1933" t="s">
        <v>195</v>
      </c>
      <c r="CS1933">
        <v>14627</v>
      </c>
      <c r="CT1933" t="s">
        <v>196</v>
      </c>
      <c r="CU1933">
        <v>8084949188</v>
      </c>
      <c r="ED1933" t="s">
        <v>5310</v>
      </c>
      <c r="EG1933" t="s">
        <v>196</v>
      </c>
      <c r="EH1933">
        <v>8084949188</v>
      </c>
      <c r="EM1933" t="s">
        <v>12464</v>
      </c>
      <c r="EP1933" t="s">
        <v>12465</v>
      </c>
      <c r="EQ1933" t="s">
        <v>5310</v>
      </c>
      <c r="ES1933">
        <v>967438476</v>
      </c>
      <c r="ET1933" t="s">
        <v>196</v>
      </c>
      <c r="EU1933">
        <v>8084949188</v>
      </c>
    </row>
    <row r="1934" spans="1:151" x14ac:dyDescent="0.2">
      <c r="A1934">
        <v>36620</v>
      </c>
      <c r="B1934" t="s">
        <v>12467</v>
      </c>
      <c r="C1934" t="s">
        <v>12468</v>
      </c>
      <c r="E1934" t="s">
        <v>12469</v>
      </c>
      <c r="F1934" t="s">
        <v>171</v>
      </c>
      <c r="G1934" t="str">
        <f>"0"</f>
        <v>0</v>
      </c>
      <c r="H1934" s="1">
        <v>37165</v>
      </c>
      <c r="I1934" t="s">
        <v>1450</v>
      </c>
      <c r="K1934" t="s">
        <v>2724</v>
      </c>
      <c r="L1934" t="s">
        <v>820</v>
      </c>
      <c r="M1934" t="s">
        <v>176</v>
      </c>
      <c r="N1934">
        <v>2022</v>
      </c>
      <c r="O1934" t="s">
        <v>555</v>
      </c>
      <c r="P1934" t="s">
        <v>178</v>
      </c>
      <c r="Q1934" t="s">
        <v>172</v>
      </c>
      <c r="S1934">
        <v>31607827</v>
      </c>
      <c r="T1934" t="s">
        <v>226</v>
      </c>
      <c r="Y1934" t="str">
        <f>"01AS"</f>
        <v>01AS</v>
      </c>
      <c r="Z1934" t="s">
        <v>227</v>
      </c>
      <c r="AA1934" t="s">
        <v>321</v>
      </c>
      <c r="AC1934" t="s">
        <v>2371</v>
      </c>
      <c r="AD1934" t="s">
        <v>185</v>
      </c>
      <c r="AM1934" t="s">
        <v>2214</v>
      </c>
      <c r="AS1934">
        <v>2.97</v>
      </c>
      <c r="AU1934" t="s">
        <v>472</v>
      </c>
      <c r="AV1934" t="s">
        <v>823</v>
      </c>
      <c r="AW1934" t="s">
        <v>210</v>
      </c>
      <c r="BF1934" t="s">
        <v>474</v>
      </c>
      <c r="BG1934" t="s">
        <v>474</v>
      </c>
      <c r="BO1934" t="s">
        <v>12470</v>
      </c>
      <c r="BQ1934" t="s">
        <v>195</v>
      </c>
      <c r="CA1934" t="s">
        <v>12471</v>
      </c>
      <c r="CD1934" t="s">
        <v>195</v>
      </c>
      <c r="CM1934" t="s">
        <v>12472</v>
      </c>
      <c r="CN1934" t="s">
        <v>12471</v>
      </c>
      <c r="CO1934" t="s">
        <v>12470</v>
      </c>
      <c r="CP1934" t="s">
        <v>5210</v>
      </c>
      <c r="CQ1934" t="s">
        <v>247</v>
      </c>
      <c r="CS1934" t="s">
        <v>12473</v>
      </c>
      <c r="CT1934" t="s">
        <v>244</v>
      </c>
      <c r="CU1934" t="s">
        <v>12474</v>
      </c>
    </row>
    <row r="1935" spans="1:151" x14ac:dyDescent="0.2">
      <c r="A1935">
        <v>42218</v>
      </c>
      <c r="B1935" t="s">
        <v>672</v>
      </c>
      <c r="C1935" t="s">
        <v>12468</v>
      </c>
      <c r="E1935" t="s">
        <v>12475</v>
      </c>
      <c r="F1935" t="s">
        <v>171</v>
      </c>
      <c r="G1935" t="str">
        <f>"0"</f>
        <v>0</v>
      </c>
      <c r="H1935" s="1">
        <v>38299</v>
      </c>
      <c r="I1935" t="s">
        <v>221</v>
      </c>
      <c r="K1935" t="s">
        <v>1826</v>
      </c>
      <c r="L1935" t="s">
        <v>3238</v>
      </c>
      <c r="M1935" t="s">
        <v>224</v>
      </c>
      <c r="N1935">
        <v>2024</v>
      </c>
      <c r="O1935" t="s">
        <v>225</v>
      </c>
      <c r="P1935" t="s">
        <v>363</v>
      </c>
      <c r="Q1935" t="s">
        <v>172</v>
      </c>
      <c r="S1935">
        <v>32553949</v>
      </c>
      <c r="T1935" t="s">
        <v>226</v>
      </c>
      <c r="Y1935" t="str">
        <f>"01AS"</f>
        <v>01AS</v>
      </c>
      <c r="Z1935" t="s">
        <v>499</v>
      </c>
      <c r="AA1935" t="s">
        <v>4344</v>
      </c>
      <c r="AB1935" t="s">
        <v>4345</v>
      </c>
      <c r="AC1935" t="s">
        <v>5962</v>
      </c>
      <c r="AD1935" t="s">
        <v>172</v>
      </c>
      <c r="AS1935">
        <v>1.3</v>
      </c>
      <c r="AU1935" t="s">
        <v>472</v>
      </c>
      <c r="AV1935" t="s">
        <v>473</v>
      </c>
      <c r="AW1935" t="s">
        <v>210</v>
      </c>
      <c r="BM1935" t="s">
        <v>12476</v>
      </c>
      <c r="BN1935" t="s">
        <v>239</v>
      </c>
      <c r="BO1935" t="s">
        <v>12477</v>
      </c>
      <c r="BP1935" t="s">
        <v>241</v>
      </c>
      <c r="BQ1935" t="s">
        <v>195</v>
      </c>
      <c r="BS1935">
        <v>14627</v>
      </c>
      <c r="CD1935" t="s">
        <v>195</v>
      </c>
      <c r="CM1935" t="s">
        <v>12478</v>
      </c>
      <c r="CO1935" t="s">
        <v>12477</v>
      </c>
      <c r="CP1935" t="s">
        <v>6869</v>
      </c>
      <c r="CQ1935" t="s">
        <v>2079</v>
      </c>
      <c r="CS1935" t="s">
        <v>12479</v>
      </c>
      <c r="CT1935" t="s">
        <v>244</v>
      </c>
      <c r="CU1935" t="s">
        <v>12480</v>
      </c>
    </row>
    <row r="1936" spans="1:151" x14ac:dyDescent="0.2">
      <c r="A1936">
        <v>14433</v>
      </c>
      <c r="B1936" t="s">
        <v>3505</v>
      </c>
      <c r="C1936" t="s">
        <v>12481</v>
      </c>
      <c r="D1936" t="s">
        <v>10105</v>
      </c>
      <c r="E1936" t="s">
        <v>12482</v>
      </c>
      <c r="F1936" t="s">
        <v>171</v>
      </c>
      <c r="G1936" t="s">
        <v>172</v>
      </c>
      <c r="H1936" s="1">
        <v>35353</v>
      </c>
      <c r="I1936" t="s">
        <v>221</v>
      </c>
      <c r="K1936" t="s">
        <v>590</v>
      </c>
      <c r="L1936" t="s">
        <v>305</v>
      </c>
      <c r="M1936" t="s">
        <v>306</v>
      </c>
      <c r="N1936">
        <v>2016</v>
      </c>
      <c r="O1936" t="s">
        <v>380</v>
      </c>
      <c r="P1936" t="s">
        <v>363</v>
      </c>
      <c r="Q1936" t="s">
        <v>172</v>
      </c>
      <c r="S1936">
        <v>28706717</v>
      </c>
      <c r="T1936" t="s">
        <v>196</v>
      </c>
      <c r="W1936" t="s">
        <v>12483</v>
      </c>
      <c r="X1936">
        <v>7737994451</v>
      </c>
      <c r="Y1936" t="s">
        <v>186</v>
      </c>
      <c r="Z1936" t="s">
        <v>183</v>
      </c>
      <c r="AA1936">
        <v>2018</v>
      </c>
      <c r="AB1936">
        <v>2018</v>
      </c>
      <c r="AC1936" t="s">
        <v>3984</v>
      </c>
      <c r="AD1936" t="s">
        <v>172</v>
      </c>
      <c r="AS1936">
        <v>2.64</v>
      </c>
      <c r="AT1936" t="s">
        <v>188</v>
      </c>
      <c r="AU1936" t="s">
        <v>189</v>
      </c>
      <c r="AV1936" t="s">
        <v>190</v>
      </c>
      <c r="AW1936" t="s">
        <v>294</v>
      </c>
      <c r="BM1936" t="s">
        <v>12484</v>
      </c>
      <c r="BN1936" t="s">
        <v>487</v>
      </c>
      <c r="BP1936" t="s">
        <v>194</v>
      </c>
      <c r="BQ1936" t="s">
        <v>195</v>
      </c>
      <c r="BS1936">
        <v>14627</v>
      </c>
      <c r="BT1936" t="s">
        <v>196</v>
      </c>
      <c r="BU1936">
        <v>6302102033</v>
      </c>
      <c r="BZ1936" t="s">
        <v>12485</v>
      </c>
      <c r="CC1936" t="s">
        <v>6053</v>
      </c>
      <c r="CD1936" t="s">
        <v>1648</v>
      </c>
      <c r="CF1936">
        <v>60540</v>
      </c>
      <c r="CG1936" t="s">
        <v>196</v>
      </c>
      <c r="CH1936">
        <v>6302102033</v>
      </c>
      <c r="CM1936" t="s">
        <v>12486</v>
      </c>
      <c r="CN1936" t="s">
        <v>487</v>
      </c>
      <c r="CP1936" t="s">
        <v>194</v>
      </c>
      <c r="CQ1936" t="s">
        <v>195</v>
      </c>
      <c r="CS1936">
        <v>14627</v>
      </c>
      <c r="CT1936" t="s">
        <v>196</v>
      </c>
      <c r="CU1936">
        <v>6302102033</v>
      </c>
      <c r="EM1936" t="s">
        <v>12485</v>
      </c>
      <c r="EP1936" t="s">
        <v>6053</v>
      </c>
      <c r="EQ1936" t="s">
        <v>1648</v>
      </c>
      <c r="ES1936">
        <v>60540</v>
      </c>
      <c r="ET1936" t="s">
        <v>196</v>
      </c>
      <c r="EU1936">
        <v>6302102033</v>
      </c>
    </row>
    <row r="1937" spans="1:151" x14ac:dyDescent="0.2">
      <c r="A1937">
        <v>14503</v>
      </c>
      <c r="B1937" t="s">
        <v>3505</v>
      </c>
      <c r="C1937" t="s">
        <v>12481</v>
      </c>
      <c r="D1937" t="s">
        <v>10105</v>
      </c>
      <c r="E1937" t="s">
        <v>12482</v>
      </c>
      <c r="F1937" t="s">
        <v>171</v>
      </c>
      <c r="G1937" t="s">
        <v>172</v>
      </c>
      <c r="H1937" s="1">
        <v>35353</v>
      </c>
      <c r="I1937" t="s">
        <v>221</v>
      </c>
      <c r="K1937" t="s">
        <v>304</v>
      </c>
      <c r="L1937" t="s">
        <v>305</v>
      </c>
      <c r="M1937" t="s">
        <v>306</v>
      </c>
      <c r="N1937">
        <v>2016</v>
      </c>
      <c r="O1937" t="s">
        <v>380</v>
      </c>
      <c r="P1937" t="s">
        <v>363</v>
      </c>
      <c r="Q1937" t="s">
        <v>172</v>
      </c>
      <c r="S1937">
        <v>28706717</v>
      </c>
      <c r="T1937" t="s">
        <v>196</v>
      </c>
      <c r="W1937" t="s">
        <v>12483</v>
      </c>
      <c r="X1937">
        <v>7737994451</v>
      </c>
      <c r="Y1937" t="s">
        <v>186</v>
      </c>
      <c r="Z1937" t="s">
        <v>183</v>
      </c>
      <c r="AA1937">
        <v>2018</v>
      </c>
      <c r="AB1937">
        <v>2018</v>
      </c>
      <c r="AC1937" t="s">
        <v>3984</v>
      </c>
      <c r="AD1937" t="s">
        <v>172</v>
      </c>
      <c r="AS1937">
        <v>2.64</v>
      </c>
      <c r="AT1937" t="s">
        <v>188</v>
      </c>
      <c r="AU1937" t="s">
        <v>189</v>
      </c>
      <c r="AV1937" t="s">
        <v>190</v>
      </c>
      <c r="AW1937" t="s">
        <v>294</v>
      </c>
      <c r="BM1937" t="s">
        <v>12484</v>
      </c>
      <c r="BN1937" t="s">
        <v>487</v>
      </c>
      <c r="BP1937" t="s">
        <v>194</v>
      </c>
      <c r="BQ1937" t="s">
        <v>195</v>
      </c>
      <c r="BS1937">
        <v>14627</v>
      </c>
      <c r="BT1937" t="s">
        <v>196</v>
      </c>
      <c r="BU1937">
        <v>6302102033</v>
      </c>
      <c r="BZ1937" t="s">
        <v>12485</v>
      </c>
      <c r="CC1937" t="s">
        <v>6053</v>
      </c>
      <c r="CD1937" t="s">
        <v>1648</v>
      </c>
      <c r="CF1937">
        <v>60540</v>
      </c>
      <c r="CG1937" t="s">
        <v>196</v>
      </c>
      <c r="CH1937">
        <v>6302102033</v>
      </c>
      <c r="CM1937" t="s">
        <v>12486</v>
      </c>
      <c r="CN1937" t="s">
        <v>487</v>
      </c>
      <c r="CP1937" t="s">
        <v>194</v>
      </c>
      <c r="CQ1937" t="s">
        <v>195</v>
      </c>
      <c r="CS1937">
        <v>14627</v>
      </c>
      <c r="CT1937" t="s">
        <v>196</v>
      </c>
      <c r="CU1937">
        <v>6302102033</v>
      </c>
      <c r="EM1937" t="s">
        <v>12485</v>
      </c>
      <c r="EP1937" t="s">
        <v>6053</v>
      </c>
      <c r="EQ1937" t="s">
        <v>1648</v>
      </c>
      <c r="ES1937">
        <v>60540</v>
      </c>
      <c r="ET1937" t="s">
        <v>196</v>
      </c>
      <c r="EU1937">
        <v>6302102033</v>
      </c>
    </row>
    <row r="1938" spans="1:151" x14ac:dyDescent="0.2">
      <c r="A1938">
        <v>19283</v>
      </c>
      <c r="B1938" t="s">
        <v>12487</v>
      </c>
      <c r="C1938" t="s">
        <v>12481</v>
      </c>
      <c r="D1938" t="s">
        <v>169</v>
      </c>
      <c r="E1938" t="s">
        <v>12488</v>
      </c>
      <c r="F1938" t="s">
        <v>171</v>
      </c>
      <c r="G1938" t="s">
        <v>172</v>
      </c>
      <c r="H1938" s="1">
        <v>35366</v>
      </c>
      <c r="I1938" t="s">
        <v>221</v>
      </c>
      <c r="K1938" t="s">
        <v>515</v>
      </c>
      <c r="L1938" t="s">
        <v>516</v>
      </c>
      <c r="M1938" t="s">
        <v>176</v>
      </c>
      <c r="N1938">
        <v>2017</v>
      </c>
      <c r="O1938" t="s">
        <v>177</v>
      </c>
      <c r="P1938" t="s">
        <v>178</v>
      </c>
      <c r="Q1938" t="s">
        <v>172</v>
      </c>
      <c r="S1938">
        <v>28754237</v>
      </c>
      <c r="T1938" t="s">
        <v>196</v>
      </c>
      <c r="W1938" t="s">
        <v>12489</v>
      </c>
      <c r="X1938">
        <v>9142719436</v>
      </c>
      <c r="Y1938" t="s">
        <v>182</v>
      </c>
      <c r="Z1938" t="s">
        <v>183</v>
      </c>
      <c r="AA1938">
        <v>2018</v>
      </c>
      <c r="AB1938">
        <v>2018</v>
      </c>
      <c r="AC1938" t="s">
        <v>293</v>
      </c>
      <c r="AD1938" t="s">
        <v>185</v>
      </c>
      <c r="AM1938" t="s">
        <v>413</v>
      </c>
      <c r="AS1938">
        <v>3.81</v>
      </c>
      <c r="AT1938" t="s">
        <v>188</v>
      </c>
      <c r="AU1938" t="s">
        <v>189</v>
      </c>
      <c r="AV1938" t="s">
        <v>190</v>
      </c>
      <c r="AW1938" t="s">
        <v>264</v>
      </c>
      <c r="BM1938" t="s">
        <v>12490</v>
      </c>
      <c r="BN1938" t="s">
        <v>193</v>
      </c>
      <c r="BP1938" t="s">
        <v>194</v>
      </c>
      <c r="BQ1938" t="s">
        <v>195</v>
      </c>
      <c r="BS1938">
        <v>14627</v>
      </c>
      <c r="BT1938" t="s">
        <v>196</v>
      </c>
      <c r="BU1938">
        <v>9144827964</v>
      </c>
      <c r="BZ1938" t="s">
        <v>12491</v>
      </c>
      <c r="CC1938" t="s">
        <v>12492</v>
      </c>
      <c r="CD1938" t="s">
        <v>195</v>
      </c>
      <c r="CF1938">
        <v>10520</v>
      </c>
      <c r="CG1938" t="s">
        <v>196</v>
      </c>
      <c r="CH1938">
        <v>9144827964</v>
      </c>
      <c r="CM1938" t="s">
        <v>12493</v>
      </c>
      <c r="CP1938" t="s">
        <v>194</v>
      </c>
      <c r="CQ1938" t="s">
        <v>195</v>
      </c>
      <c r="CS1938">
        <v>14627</v>
      </c>
      <c r="CT1938" t="s">
        <v>196</v>
      </c>
      <c r="CU1938">
        <v>9144827964</v>
      </c>
      <c r="ED1938" t="s">
        <v>195</v>
      </c>
      <c r="EG1938" t="s">
        <v>196</v>
      </c>
      <c r="EH1938">
        <v>9144827964</v>
      </c>
      <c r="EM1938" t="s">
        <v>12491</v>
      </c>
      <c r="EP1938" t="s">
        <v>12492</v>
      </c>
      <c r="EQ1938" t="s">
        <v>195</v>
      </c>
      <c r="ES1938">
        <v>10520</v>
      </c>
      <c r="ET1938" t="s">
        <v>196</v>
      </c>
      <c r="EU1938">
        <v>9144827964</v>
      </c>
    </row>
    <row r="1939" spans="1:151" x14ac:dyDescent="0.2">
      <c r="A1939">
        <v>44974</v>
      </c>
      <c r="B1939" t="s">
        <v>2896</v>
      </c>
      <c r="C1939" t="s">
        <v>12494</v>
      </c>
      <c r="D1939" t="s">
        <v>1394</v>
      </c>
      <c r="E1939" t="s">
        <v>12495</v>
      </c>
      <c r="F1939" t="s">
        <v>171</v>
      </c>
      <c r="G1939" t="str">
        <f>"0"</f>
        <v>0</v>
      </c>
      <c r="H1939" s="1">
        <v>37966</v>
      </c>
      <c r="I1939" t="s">
        <v>221</v>
      </c>
      <c r="K1939" t="s">
        <v>10201</v>
      </c>
      <c r="L1939" t="s">
        <v>10202</v>
      </c>
      <c r="M1939" t="s">
        <v>1389</v>
      </c>
      <c r="N1939">
        <v>2024</v>
      </c>
      <c r="O1939" t="s">
        <v>1390</v>
      </c>
      <c r="P1939" t="s">
        <v>178</v>
      </c>
      <c r="Q1939" t="s">
        <v>172</v>
      </c>
      <c r="R1939" t="s">
        <v>510</v>
      </c>
      <c r="S1939">
        <v>32569278</v>
      </c>
      <c r="BM1939" t="s">
        <v>4511</v>
      </c>
    </row>
    <row r="1940" spans="1:151" x14ac:dyDescent="0.2">
      <c r="A1940">
        <v>36364</v>
      </c>
      <c r="B1940" t="s">
        <v>1792</v>
      </c>
      <c r="C1940" t="s">
        <v>12496</v>
      </c>
      <c r="E1940" t="s">
        <v>12497</v>
      </c>
      <c r="F1940" t="s">
        <v>171</v>
      </c>
      <c r="G1940" t="s">
        <v>172</v>
      </c>
      <c r="H1940" s="1">
        <v>36748</v>
      </c>
      <c r="I1940" t="s">
        <v>173</v>
      </c>
      <c r="K1940" t="s">
        <v>709</v>
      </c>
      <c r="L1940" t="s">
        <v>318</v>
      </c>
      <c r="M1940" t="s">
        <v>306</v>
      </c>
      <c r="N1940">
        <v>2021</v>
      </c>
      <c r="O1940" t="s">
        <v>1673</v>
      </c>
      <c r="P1940" t="s">
        <v>178</v>
      </c>
      <c r="Q1940" t="s">
        <v>172</v>
      </c>
      <c r="S1940">
        <v>31432825</v>
      </c>
      <c r="T1940" t="s">
        <v>226</v>
      </c>
      <c r="Y1940" t="str">
        <f>"01AS"</f>
        <v>01AS</v>
      </c>
      <c r="Z1940" t="s">
        <v>227</v>
      </c>
      <c r="AA1940" t="s">
        <v>320</v>
      </c>
      <c r="AB1940" t="s">
        <v>321</v>
      </c>
      <c r="AC1940" t="s">
        <v>2285</v>
      </c>
      <c r="AD1940" t="s">
        <v>185</v>
      </c>
      <c r="AS1940">
        <v>3.58</v>
      </c>
      <c r="AT1940" t="s">
        <v>1261</v>
      </c>
      <c r="AU1940" t="s">
        <v>235</v>
      </c>
      <c r="AV1940" t="s">
        <v>236</v>
      </c>
      <c r="AW1940" t="s">
        <v>264</v>
      </c>
      <c r="BD1940" t="s">
        <v>474</v>
      </c>
      <c r="BM1940" t="s">
        <v>12498</v>
      </c>
      <c r="BN1940" t="s">
        <v>239</v>
      </c>
      <c r="BO1940" t="s">
        <v>12499</v>
      </c>
      <c r="BP1940" t="s">
        <v>241</v>
      </c>
      <c r="BQ1940" t="s">
        <v>195</v>
      </c>
      <c r="BS1940">
        <v>14627</v>
      </c>
      <c r="CA1940" t="s">
        <v>12500</v>
      </c>
      <c r="CD1940" t="s">
        <v>195</v>
      </c>
      <c r="CM1940" t="s">
        <v>12501</v>
      </c>
      <c r="CN1940" t="s">
        <v>12500</v>
      </c>
      <c r="CO1940" t="s">
        <v>12499</v>
      </c>
      <c r="CP1940" t="s">
        <v>720</v>
      </c>
      <c r="CQ1940" t="s">
        <v>247</v>
      </c>
      <c r="CS1940" t="s">
        <v>12502</v>
      </c>
      <c r="CT1940" t="s">
        <v>244</v>
      </c>
      <c r="CU1940" t="s">
        <v>12503</v>
      </c>
    </row>
    <row r="1941" spans="1:151" x14ac:dyDescent="0.2">
      <c r="A1941">
        <v>26039</v>
      </c>
      <c r="B1941" t="s">
        <v>2661</v>
      </c>
      <c r="C1941" t="s">
        <v>12504</v>
      </c>
      <c r="E1941" t="s">
        <v>12505</v>
      </c>
      <c r="F1941" t="s">
        <v>171</v>
      </c>
      <c r="G1941" t="str">
        <f>"0"</f>
        <v>0</v>
      </c>
      <c r="K1941" t="s">
        <v>1372</v>
      </c>
      <c r="L1941" t="s">
        <v>1373</v>
      </c>
      <c r="M1941" t="s">
        <v>176</v>
      </c>
      <c r="N1941">
        <v>2018</v>
      </c>
      <c r="O1941" t="s">
        <v>612</v>
      </c>
      <c r="P1941" t="s">
        <v>178</v>
      </c>
      <c r="Q1941" t="s">
        <v>172</v>
      </c>
      <c r="S1941">
        <v>30630185</v>
      </c>
      <c r="T1941" t="s">
        <v>2640</v>
      </c>
      <c r="U1941" t="s">
        <v>180</v>
      </c>
      <c r="V1941" s="2">
        <v>42902</v>
      </c>
      <c r="W1941" t="s">
        <v>12506</v>
      </c>
      <c r="X1941" t="s">
        <v>12507</v>
      </c>
      <c r="Y1941" t="s">
        <v>613</v>
      </c>
      <c r="Z1941" t="s">
        <v>614</v>
      </c>
      <c r="AA1941" t="s">
        <v>615</v>
      </c>
      <c r="AB1941" t="s">
        <v>259</v>
      </c>
      <c r="AC1941" t="s">
        <v>2643</v>
      </c>
      <c r="AD1941" t="s">
        <v>185</v>
      </c>
      <c r="AS1941" t="str">
        <f>"0"</f>
        <v>0</v>
      </c>
      <c r="AT1941" t="s">
        <v>188</v>
      </c>
      <c r="AU1941" t="s">
        <v>647</v>
      </c>
      <c r="AV1941" t="s">
        <v>190</v>
      </c>
      <c r="AW1941" t="s">
        <v>191</v>
      </c>
      <c r="CM1941" t="s">
        <v>12508</v>
      </c>
      <c r="CN1941" t="s">
        <v>9639</v>
      </c>
      <c r="CP1941" t="s">
        <v>194</v>
      </c>
      <c r="CQ1941" t="s">
        <v>195</v>
      </c>
      <c r="CS1941">
        <v>14623</v>
      </c>
      <c r="CT1941" t="s">
        <v>196</v>
      </c>
    </row>
    <row r="1942" spans="1:151" x14ac:dyDescent="0.2">
      <c r="A1942">
        <v>46514</v>
      </c>
      <c r="B1942" t="s">
        <v>12509</v>
      </c>
      <c r="C1942" t="s">
        <v>12510</v>
      </c>
      <c r="D1942" t="s">
        <v>201</v>
      </c>
      <c r="E1942" t="s">
        <v>12511</v>
      </c>
      <c r="F1942" t="s">
        <v>171</v>
      </c>
      <c r="G1942" t="str">
        <f>"0"</f>
        <v>0</v>
      </c>
      <c r="H1942" s="1">
        <v>38488</v>
      </c>
      <c r="I1942" t="s">
        <v>173</v>
      </c>
      <c r="K1942" t="s">
        <v>1291</v>
      </c>
      <c r="M1942" t="s">
        <v>176</v>
      </c>
      <c r="N1942">
        <v>2026</v>
      </c>
      <c r="O1942" t="s">
        <v>508</v>
      </c>
      <c r="P1942" t="s">
        <v>509</v>
      </c>
      <c r="Q1942" t="s">
        <v>172</v>
      </c>
      <c r="R1942" t="s">
        <v>510</v>
      </c>
      <c r="S1942">
        <v>29061587</v>
      </c>
      <c r="BM1942" t="s">
        <v>12512</v>
      </c>
    </row>
    <row r="1943" spans="1:151" x14ac:dyDescent="0.2">
      <c r="A1943">
        <v>38353</v>
      </c>
      <c r="B1943" t="s">
        <v>909</v>
      </c>
      <c r="C1943" t="s">
        <v>12513</v>
      </c>
      <c r="D1943" t="s">
        <v>7004</v>
      </c>
      <c r="E1943" t="s">
        <v>12514</v>
      </c>
      <c r="F1943" t="s">
        <v>171</v>
      </c>
      <c r="G1943" t="str">
        <f>"0"</f>
        <v>0</v>
      </c>
      <c r="H1943" s="1">
        <v>37534</v>
      </c>
      <c r="I1943" t="s">
        <v>173</v>
      </c>
      <c r="K1943" t="s">
        <v>1529</v>
      </c>
      <c r="L1943" t="s">
        <v>1530</v>
      </c>
      <c r="M1943" t="s">
        <v>224</v>
      </c>
      <c r="N1943">
        <v>2023</v>
      </c>
      <c r="O1943" t="s">
        <v>597</v>
      </c>
      <c r="P1943" t="s">
        <v>178</v>
      </c>
      <c r="Q1943" t="s">
        <v>172</v>
      </c>
      <c r="S1943">
        <v>32096958</v>
      </c>
      <c r="T1943" t="s">
        <v>226</v>
      </c>
      <c r="Y1943" t="str">
        <f>"01AS"</f>
        <v>01AS</v>
      </c>
      <c r="Z1943" t="s">
        <v>227</v>
      </c>
      <c r="AA1943" t="s">
        <v>320</v>
      </c>
      <c r="AB1943" t="s">
        <v>321</v>
      </c>
      <c r="AC1943" t="s">
        <v>12515</v>
      </c>
      <c r="AD1943" t="s">
        <v>185</v>
      </c>
      <c r="AS1943">
        <v>3.77</v>
      </c>
      <c r="AU1943" t="s">
        <v>472</v>
      </c>
      <c r="AV1943" t="s">
        <v>473</v>
      </c>
      <c r="AW1943" t="s">
        <v>237</v>
      </c>
      <c r="BO1943" t="s">
        <v>12516</v>
      </c>
      <c r="BQ1943" t="s">
        <v>195</v>
      </c>
      <c r="CD1943" t="s">
        <v>195</v>
      </c>
      <c r="CM1943" t="s">
        <v>12517</v>
      </c>
      <c r="CO1943" t="s">
        <v>12516</v>
      </c>
      <c r="CP1943" t="s">
        <v>1991</v>
      </c>
      <c r="CQ1943" t="s">
        <v>4463</v>
      </c>
      <c r="CS1943" t="str">
        <f>"06037-2913"</f>
        <v>06037-2913</v>
      </c>
      <c r="CT1943" t="s">
        <v>244</v>
      </c>
      <c r="CU1943" t="s">
        <v>12518</v>
      </c>
    </row>
    <row r="1944" spans="1:151" x14ac:dyDescent="0.2">
      <c r="A1944">
        <v>24339</v>
      </c>
      <c r="B1944" t="s">
        <v>4122</v>
      </c>
      <c r="C1944" t="s">
        <v>12519</v>
      </c>
      <c r="D1944" t="s">
        <v>4305</v>
      </c>
      <c r="E1944" t="s">
        <v>12520</v>
      </c>
      <c r="F1944" t="s">
        <v>171</v>
      </c>
      <c r="G1944" t="s">
        <v>172</v>
      </c>
      <c r="H1944" s="1">
        <v>35631</v>
      </c>
      <c r="I1944" t="s">
        <v>173</v>
      </c>
      <c r="K1944" t="s">
        <v>9557</v>
      </c>
      <c r="L1944" t="s">
        <v>820</v>
      </c>
      <c r="M1944" t="s">
        <v>176</v>
      </c>
      <c r="N1944">
        <v>2018</v>
      </c>
      <c r="O1944" t="s">
        <v>612</v>
      </c>
      <c r="P1944" t="s">
        <v>178</v>
      </c>
      <c r="Q1944" t="s">
        <v>172</v>
      </c>
      <c r="S1944">
        <v>29399321</v>
      </c>
      <c r="T1944" t="s">
        <v>196</v>
      </c>
      <c r="W1944" t="s">
        <v>12521</v>
      </c>
      <c r="X1944">
        <v>7049074459</v>
      </c>
      <c r="Y1944" t="s">
        <v>182</v>
      </c>
      <c r="Z1944" t="s">
        <v>183</v>
      </c>
      <c r="AA1944">
        <v>2019</v>
      </c>
      <c r="AB1944">
        <v>2019</v>
      </c>
      <c r="AC1944" t="s">
        <v>208</v>
      </c>
      <c r="AD1944" t="s">
        <v>185</v>
      </c>
      <c r="AS1944">
        <v>2.8</v>
      </c>
      <c r="AT1944" t="s">
        <v>188</v>
      </c>
      <c r="AU1944" t="s">
        <v>189</v>
      </c>
      <c r="AV1944" t="s">
        <v>190</v>
      </c>
      <c r="AW1944" t="s">
        <v>264</v>
      </c>
      <c r="BM1944" t="s">
        <v>12522</v>
      </c>
      <c r="BN1944" t="s">
        <v>193</v>
      </c>
      <c r="BP1944" t="s">
        <v>194</v>
      </c>
      <c r="BQ1944" t="s">
        <v>195</v>
      </c>
      <c r="BS1944">
        <v>14627</v>
      </c>
      <c r="BT1944" t="s">
        <v>196</v>
      </c>
      <c r="BU1944">
        <v>7047747220</v>
      </c>
      <c r="BZ1944" t="s">
        <v>12523</v>
      </c>
      <c r="CC1944" t="s">
        <v>12524</v>
      </c>
      <c r="CD1944" t="s">
        <v>936</v>
      </c>
      <c r="CF1944">
        <v>28104</v>
      </c>
      <c r="CG1944" t="s">
        <v>196</v>
      </c>
      <c r="CH1944">
        <v>7047747220</v>
      </c>
      <c r="CM1944" t="s">
        <v>12525</v>
      </c>
      <c r="CP1944" t="s">
        <v>194</v>
      </c>
      <c r="CQ1944" t="s">
        <v>195</v>
      </c>
      <c r="CS1944">
        <v>14627</v>
      </c>
      <c r="CT1944" t="s">
        <v>196</v>
      </c>
      <c r="CU1944">
        <v>7047747220</v>
      </c>
      <c r="ED1944" t="s">
        <v>936</v>
      </c>
      <c r="EG1944" t="s">
        <v>196</v>
      </c>
      <c r="EH1944">
        <v>7047747220</v>
      </c>
      <c r="EM1944" t="s">
        <v>12523</v>
      </c>
      <c r="EP1944" t="s">
        <v>12524</v>
      </c>
      <c r="EQ1944" t="s">
        <v>936</v>
      </c>
      <c r="ES1944">
        <v>28104</v>
      </c>
      <c r="ET1944" t="s">
        <v>196</v>
      </c>
      <c r="EU1944">
        <v>7047747220</v>
      </c>
    </row>
    <row r="1945" spans="1:151" x14ac:dyDescent="0.2">
      <c r="A1945">
        <v>26942</v>
      </c>
      <c r="B1945" t="s">
        <v>12526</v>
      </c>
      <c r="C1945" t="s">
        <v>12527</v>
      </c>
      <c r="D1945" t="s">
        <v>1580</v>
      </c>
      <c r="E1945" t="s">
        <v>12528</v>
      </c>
      <c r="F1945" t="s">
        <v>171</v>
      </c>
      <c r="G1945" t="s">
        <v>172</v>
      </c>
      <c r="H1945" s="1">
        <v>35468</v>
      </c>
      <c r="I1945" t="s">
        <v>221</v>
      </c>
      <c r="K1945" t="s">
        <v>1256</v>
      </c>
      <c r="L1945" t="s">
        <v>1257</v>
      </c>
      <c r="M1945" t="s">
        <v>205</v>
      </c>
      <c r="N1945">
        <v>2019</v>
      </c>
      <c r="O1945" t="s">
        <v>206</v>
      </c>
      <c r="P1945" t="s">
        <v>178</v>
      </c>
      <c r="Q1945" t="s">
        <v>172</v>
      </c>
      <c r="R1945" t="s">
        <v>510</v>
      </c>
      <c r="S1945">
        <v>29400836</v>
      </c>
      <c r="BM1945" t="s">
        <v>5799</v>
      </c>
    </row>
    <row r="1946" spans="1:151" x14ac:dyDescent="0.2">
      <c r="A1946">
        <v>40848</v>
      </c>
      <c r="B1946" t="s">
        <v>6650</v>
      </c>
      <c r="C1946" t="s">
        <v>12529</v>
      </c>
      <c r="D1946" t="s">
        <v>12530</v>
      </c>
      <c r="E1946" t="s">
        <v>12531</v>
      </c>
      <c r="F1946" t="s">
        <v>171</v>
      </c>
      <c r="G1946" t="str">
        <f>"0"</f>
        <v>0</v>
      </c>
      <c r="H1946" s="1">
        <v>37666</v>
      </c>
      <c r="I1946" t="s">
        <v>221</v>
      </c>
      <c r="K1946" t="s">
        <v>1046</v>
      </c>
      <c r="L1946" t="s">
        <v>1047</v>
      </c>
      <c r="M1946" t="s">
        <v>176</v>
      </c>
      <c r="N1946">
        <v>2024</v>
      </c>
      <c r="O1946" t="s">
        <v>319</v>
      </c>
      <c r="P1946" t="s">
        <v>178</v>
      </c>
      <c r="Q1946" t="s">
        <v>172</v>
      </c>
      <c r="S1946">
        <v>32063394</v>
      </c>
      <c r="T1946" t="s">
        <v>226</v>
      </c>
      <c r="Y1946" t="str">
        <f>"01AS"</f>
        <v>01AS</v>
      </c>
      <c r="Z1946" t="s">
        <v>227</v>
      </c>
      <c r="AA1946" t="s">
        <v>320</v>
      </c>
      <c r="AB1946" t="s">
        <v>321</v>
      </c>
      <c r="AC1946" t="s">
        <v>656</v>
      </c>
      <c r="AD1946" t="s">
        <v>185</v>
      </c>
      <c r="AE1946" t="s">
        <v>1236</v>
      </c>
      <c r="AS1946">
        <v>3.9</v>
      </c>
      <c r="AU1946" t="s">
        <v>235</v>
      </c>
      <c r="AV1946" t="s">
        <v>236</v>
      </c>
      <c r="AW1946" t="s">
        <v>210</v>
      </c>
      <c r="BM1946" t="s">
        <v>12532</v>
      </c>
      <c r="BN1946" t="s">
        <v>239</v>
      </c>
      <c r="BO1946" t="s">
        <v>12533</v>
      </c>
      <c r="BP1946" t="s">
        <v>241</v>
      </c>
      <c r="BQ1946" t="s">
        <v>195</v>
      </c>
      <c r="BS1946">
        <v>14627</v>
      </c>
      <c r="BZ1946" t="s">
        <v>242</v>
      </c>
      <c r="CB1946" t="s">
        <v>243</v>
      </c>
      <c r="CD1946" t="s">
        <v>195</v>
      </c>
      <c r="CF1946">
        <v>14642</v>
      </c>
      <c r="CG1946" t="s">
        <v>244</v>
      </c>
      <c r="CM1946" t="s">
        <v>12534</v>
      </c>
      <c r="CO1946" t="s">
        <v>12533</v>
      </c>
      <c r="CP1946" t="s">
        <v>12535</v>
      </c>
      <c r="CQ1946" t="s">
        <v>247</v>
      </c>
      <c r="CS1946" t="s">
        <v>12536</v>
      </c>
      <c r="CT1946" t="s">
        <v>244</v>
      </c>
      <c r="CU1946" t="s">
        <v>12537</v>
      </c>
    </row>
    <row r="1947" spans="1:151" x14ac:dyDescent="0.2">
      <c r="A1947">
        <v>38278</v>
      </c>
      <c r="B1947" t="s">
        <v>6650</v>
      </c>
      <c r="C1947" t="s">
        <v>12529</v>
      </c>
      <c r="D1947" t="s">
        <v>12530</v>
      </c>
      <c r="E1947" t="s">
        <v>12531</v>
      </c>
      <c r="F1947" t="s">
        <v>171</v>
      </c>
      <c r="G1947" t="str">
        <f>"0"</f>
        <v>0</v>
      </c>
      <c r="H1947" s="1">
        <v>37666</v>
      </c>
      <c r="I1947" t="s">
        <v>221</v>
      </c>
      <c r="K1947" t="s">
        <v>277</v>
      </c>
      <c r="L1947" t="s">
        <v>278</v>
      </c>
      <c r="M1947" t="s">
        <v>224</v>
      </c>
      <c r="N1947">
        <v>2023</v>
      </c>
      <c r="O1947" t="s">
        <v>597</v>
      </c>
      <c r="P1947" t="s">
        <v>178</v>
      </c>
      <c r="Q1947" t="s">
        <v>172</v>
      </c>
      <c r="S1947">
        <v>32063394</v>
      </c>
      <c r="T1947" t="s">
        <v>226</v>
      </c>
      <c r="Y1947" t="str">
        <f>"01AS"</f>
        <v>01AS</v>
      </c>
      <c r="Z1947" t="s">
        <v>227</v>
      </c>
      <c r="AA1947" t="s">
        <v>320</v>
      </c>
      <c r="AB1947" t="s">
        <v>321</v>
      </c>
      <c r="AC1947" t="s">
        <v>656</v>
      </c>
      <c r="AD1947" t="s">
        <v>185</v>
      </c>
      <c r="AE1947" t="s">
        <v>1236</v>
      </c>
      <c r="AS1947">
        <v>3.9</v>
      </c>
      <c r="AU1947" t="s">
        <v>235</v>
      </c>
      <c r="AV1947" t="s">
        <v>236</v>
      </c>
      <c r="AW1947" t="s">
        <v>210</v>
      </c>
      <c r="BM1947" t="s">
        <v>12532</v>
      </c>
      <c r="BN1947" t="s">
        <v>239</v>
      </c>
      <c r="BO1947" t="s">
        <v>12533</v>
      </c>
      <c r="BP1947" t="s">
        <v>241</v>
      </c>
      <c r="BQ1947" t="s">
        <v>195</v>
      </c>
      <c r="BS1947">
        <v>14627</v>
      </c>
      <c r="BZ1947" t="s">
        <v>242</v>
      </c>
      <c r="CB1947" t="s">
        <v>243</v>
      </c>
      <c r="CD1947" t="s">
        <v>195</v>
      </c>
      <c r="CF1947">
        <v>14642</v>
      </c>
      <c r="CG1947" t="s">
        <v>244</v>
      </c>
      <c r="CM1947" t="s">
        <v>12534</v>
      </c>
      <c r="CO1947" t="s">
        <v>12533</v>
      </c>
      <c r="CP1947" t="s">
        <v>12535</v>
      </c>
      <c r="CQ1947" t="s">
        <v>247</v>
      </c>
      <c r="CS1947" t="s">
        <v>12536</v>
      </c>
      <c r="CT1947" t="s">
        <v>244</v>
      </c>
      <c r="CU1947" t="s">
        <v>12537</v>
      </c>
    </row>
    <row r="1948" spans="1:151" x14ac:dyDescent="0.2">
      <c r="A1948">
        <v>26129</v>
      </c>
      <c r="B1948" t="s">
        <v>7253</v>
      </c>
      <c r="C1948" t="s">
        <v>12538</v>
      </c>
      <c r="D1948" t="s">
        <v>2594</v>
      </c>
      <c r="E1948" t="s">
        <v>12539</v>
      </c>
      <c r="F1948" t="s">
        <v>171</v>
      </c>
      <c r="G1948" t="s">
        <v>172</v>
      </c>
      <c r="H1948" s="1">
        <v>35930</v>
      </c>
      <c r="I1948" t="s">
        <v>221</v>
      </c>
      <c r="K1948" t="s">
        <v>3218</v>
      </c>
      <c r="L1948" t="s">
        <v>12540</v>
      </c>
      <c r="M1948" t="s">
        <v>224</v>
      </c>
      <c r="N1948">
        <v>2018</v>
      </c>
      <c r="O1948" t="s">
        <v>354</v>
      </c>
      <c r="P1948" t="s">
        <v>178</v>
      </c>
      <c r="Q1948" t="s">
        <v>172</v>
      </c>
      <c r="S1948">
        <v>29965458</v>
      </c>
      <c r="T1948" t="s">
        <v>196</v>
      </c>
      <c r="W1948" t="s">
        <v>12541</v>
      </c>
      <c r="X1948">
        <v>6464568667</v>
      </c>
      <c r="Y1948" t="s">
        <v>802</v>
      </c>
      <c r="Z1948" t="s">
        <v>1583</v>
      </c>
      <c r="AA1948">
        <v>2020</v>
      </c>
      <c r="AB1948">
        <v>2020</v>
      </c>
      <c r="AC1948" t="s">
        <v>1584</v>
      </c>
      <c r="AD1948" t="s">
        <v>185</v>
      </c>
      <c r="AF1948" t="s">
        <v>186</v>
      </c>
      <c r="AG1948" t="s">
        <v>282</v>
      </c>
      <c r="AH1948">
        <v>2020</v>
      </c>
      <c r="AI1948">
        <v>2020</v>
      </c>
      <c r="AJ1948" t="s">
        <v>4181</v>
      </c>
      <c r="AK1948" t="s">
        <v>185</v>
      </c>
      <c r="AP1948" t="s">
        <v>3109</v>
      </c>
      <c r="AS1948">
        <v>3.88</v>
      </c>
      <c r="AT1948" t="s">
        <v>188</v>
      </c>
      <c r="AU1948" t="s">
        <v>189</v>
      </c>
      <c r="AV1948" t="s">
        <v>190</v>
      </c>
      <c r="AW1948" t="s">
        <v>264</v>
      </c>
      <c r="BM1948" t="s">
        <v>9796</v>
      </c>
      <c r="BN1948" t="s">
        <v>12542</v>
      </c>
      <c r="BP1948" t="s">
        <v>194</v>
      </c>
      <c r="BQ1948" t="s">
        <v>195</v>
      </c>
      <c r="BS1948">
        <v>14605</v>
      </c>
      <c r="BT1948" t="s">
        <v>196</v>
      </c>
      <c r="BU1948">
        <v>2015466653</v>
      </c>
      <c r="BZ1948" t="s">
        <v>12543</v>
      </c>
      <c r="CC1948" t="s">
        <v>12544</v>
      </c>
      <c r="CD1948" t="s">
        <v>1150</v>
      </c>
      <c r="CF1948" t="str">
        <f>"070243002"</f>
        <v>070243002</v>
      </c>
      <c r="CG1948" t="s">
        <v>196</v>
      </c>
      <c r="CH1948">
        <v>6464568667</v>
      </c>
      <c r="CM1948" t="s">
        <v>9796</v>
      </c>
      <c r="CN1948" t="s">
        <v>12542</v>
      </c>
      <c r="CP1948" t="s">
        <v>194</v>
      </c>
      <c r="CQ1948" t="s">
        <v>195</v>
      </c>
      <c r="CS1948">
        <v>14604</v>
      </c>
      <c r="CT1948" t="s">
        <v>196</v>
      </c>
      <c r="CU1948">
        <v>2015466653</v>
      </c>
      <c r="ED1948" t="s">
        <v>1150</v>
      </c>
      <c r="EG1948" t="s">
        <v>196</v>
      </c>
      <c r="EH1948">
        <v>6464568667</v>
      </c>
      <c r="EM1948" t="s">
        <v>12543</v>
      </c>
      <c r="EP1948" t="s">
        <v>12544</v>
      </c>
      <c r="EQ1948" t="s">
        <v>1150</v>
      </c>
      <c r="ES1948" t="str">
        <f>"070243002"</f>
        <v>070243002</v>
      </c>
      <c r="ET1948" t="s">
        <v>196</v>
      </c>
      <c r="EU1948">
        <v>6464568667</v>
      </c>
    </row>
    <row r="1949" spans="1:151" x14ac:dyDescent="0.2">
      <c r="A1949">
        <v>27042</v>
      </c>
      <c r="B1949" t="s">
        <v>12545</v>
      </c>
      <c r="C1949" t="s">
        <v>12538</v>
      </c>
      <c r="D1949" t="s">
        <v>622</v>
      </c>
      <c r="E1949" t="s">
        <v>12546</v>
      </c>
      <c r="F1949" t="s">
        <v>171</v>
      </c>
      <c r="G1949" t="s">
        <v>172</v>
      </c>
      <c r="H1949" s="1">
        <v>36456</v>
      </c>
      <c r="I1949" t="s">
        <v>221</v>
      </c>
      <c r="K1949" t="s">
        <v>222</v>
      </c>
      <c r="L1949" t="s">
        <v>223</v>
      </c>
      <c r="M1949" t="s">
        <v>224</v>
      </c>
      <c r="N1949">
        <v>2019</v>
      </c>
      <c r="O1949" t="s">
        <v>279</v>
      </c>
      <c r="P1949" t="s">
        <v>363</v>
      </c>
      <c r="Q1949" t="s">
        <v>172</v>
      </c>
      <c r="S1949">
        <v>31435635</v>
      </c>
      <c r="T1949" t="s">
        <v>196</v>
      </c>
      <c r="W1949" t="s">
        <v>12547</v>
      </c>
      <c r="X1949">
        <v>2673123999</v>
      </c>
      <c r="Y1949" t="s">
        <v>186</v>
      </c>
      <c r="Z1949" t="s">
        <v>282</v>
      </c>
      <c r="AA1949">
        <v>2022</v>
      </c>
      <c r="AB1949">
        <v>2022</v>
      </c>
      <c r="AC1949" t="s">
        <v>1280</v>
      </c>
      <c r="AD1949" t="s">
        <v>172</v>
      </c>
      <c r="AS1949">
        <v>3.8</v>
      </c>
      <c r="AT1949" t="s">
        <v>188</v>
      </c>
      <c r="AU1949" t="s">
        <v>189</v>
      </c>
      <c r="AV1949" t="s">
        <v>190</v>
      </c>
      <c r="AW1949" t="s">
        <v>264</v>
      </c>
      <c r="BM1949" t="s">
        <v>12548</v>
      </c>
      <c r="BN1949" t="s">
        <v>193</v>
      </c>
      <c r="BP1949" t="s">
        <v>194</v>
      </c>
      <c r="BQ1949" t="s">
        <v>195</v>
      </c>
      <c r="BS1949">
        <v>14627</v>
      </c>
      <c r="BT1949" t="s">
        <v>196</v>
      </c>
      <c r="BU1949">
        <v>2678938787</v>
      </c>
      <c r="BZ1949" t="s">
        <v>12549</v>
      </c>
      <c r="CC1949" t="s">
        <v>6198</v>
      </c>
      <c r="CD1949" t="s">
        <v>650</v>
      </c>
      <c r="CF1949">
        <v>189029155</v>
      </c>
      <c r="CG1949" t="s">
        <v>196</v>
      </c>
      <c r="CH1949">
        <v>2673123999</v>
      </c>
      <c r="CM1949" t="s">
        <v>12550</v>
      </c>
      <c r="CP1949" t="s">
        <v>194</v>
      </c>
      <c r="CQ1949" t="s">
        <v>195</v>
      </c>
      <c r="CS1949">
        <v>14627</v>
      </c>
      <c r="CT1949" t="s">
        <v>196</v>
      </c>
      <c r="CU1949">
        <v>2678938787</v>
      </c>
      <c r="ED1949" t="s">
        <v>650</v>
      </c>
      <c r="EG1949" t="s">
        <v>196</v>
      </c>
      <c r="EH1949">
        <v>2673123999</v>
      </c>
      <c r="EM1949" t="s">
        <v>12549</v>
      </c>
      <c r="EP1949" t="s">
        <v>6198</v>
      </c>
      <c r="EQ1949" t="s">
        <v>650</v>
      </c>
      <c r="ES1949">
        <v>189029155</v>
      </c>
      <c r="ET1949" t="s">
        <v>196</v>
      </c>
      <c r="EU1949">
        <v>2673123999</v>
      </c>
    </row>
    <row r="1950" spans="1:151" x14ac:dyDescent="0.2">
      <c r="A1950">
        <v>10226</v>
      </c>
      <c r="B1950" t="s">
        <v>12551</v>
      </c>
      <c r="C1950" t="s">
        <v>12552</v>
      </c>
      <c r="D1950" t="s">
        <v>12553</v>
      </c>
      <c r="E1950" t="s">
        <v>12554</v>
      </c>
      <c r="F1950" t="s">
        <v>171</v>
      </c>
      <c r="G1950" t="s">
        <v>172</v>
      </c>
      <c r="H1950" s="1">
        <v>34476</v>
      </c>
      <c r="I1950" t="s">
        <v>221</v>
      </c>
      <c r="K1950" t="s">
        <v>515</v>
      </c>
      <c r="L1950" t="s">
        <v>516</v>
      </c>
      <c r="M1950" t="s">
        <v>176</v>
      </c>
      <c r="N1950">
        <v>2015</v>
      </c>
      <c r="O1950" t="s">
        <v>1014</v>
      </c>
      <c r="P1950" t="s">
        <v>178</v>
      </c>
      <c r="Q1950" t="s">
        <v>172</v>
      </c>
      <c r="S1950">
        <v>27801222</v>
      </c>
      <c r="T1950" t="s">
        <v>12555</v>
      </c>
      <c r="U1950" t="s">
        <v>180</v>
      </c>
      <c r="V1950" s="2">
        <v>42505</v>
      </c>
      <c r="W1950" t="s">
        <v>12556</v>
      </c>
      <c r="X1950">
        <v>2022979251</v>
      </c>
      <c r="Y1950" t="s">
        <v>182</v>
      </c>
      <c r="Z1950" t="s">
        <v>183</v>
      </c>
      <c r="AA1950">
        <v>2016</v>
      </c>
      <c r="AB1950">
        <v>2016</v>
      </c>
      <c r="AC1950" t="s">
        <v>293</v>
      </c>
      <c r="AD1950" t="s">
        <v>185</v>
      </c>
      <c r="AM1950" t="s">
        <v>187</v>
      </c>
      <c r="AS1950">
        <v>3.9</v>
      </c>
      <c r="AT1950" t="s">
        <v>188</v>
      </c>
      <c r="AU1950" t="s">
        <v>189</v>
      </c>
      <c r="AV1950" t="s">
        <v>190</v>
      </c>
      <c r="AW1950" t="s">
        <v>191</v>
      </c>
      <c r="BM1950" t="s">
        <v>12557</v>
      </c>
      <c r="BN1950" t="s">
        <v>487</v>
      </c>
      <c r="BP1950" t="s">
        <v>194</v>
      </c>
      <c r="BQ1950" t="s">
        <v>195</v>
      </c>
      <c r="BS1950">
        <v>14627</v>
      </c>
      <c r="BT1950" t="s">
        <v>196</v>
      </c>
      <c r="BU1950">
        <v>2023754394</v>
      </c>
      <c r="BZ1950" t="s">
        <v>12558</v>
      </c>
      <c r="CA1950" t="s">
        <v>12559</v>
      </c>
      <c r="CC1950" t="s">
        <v>12560</v>
      </c>
      <c r="CG1950" t="s">
        <v>12555</v>
      </c>
      <c r="CH1950" t="s">
        <v>12561</v>
      </c>
      <c r="CM1950" t="s">
        <v>8260</v>
      </c>
      <c r="CN1950" t="s">
        <v>193</v>
      </c>
      <c r="CP1950" t="s">
        <v>194</v>
      </c>
      <c r="CQ1950" t="s">
        <v>195</v>
      </c>
      <c r="CS1950">
        <v>14627</v>
      </c>
      <c r="CT1950" t="s">
        <v>196</v>
      </c>
      <c r="CU1950">
        <v>2023754394</v>
      </c>
      <c r="CZ1950" t="s">
        <v>12558</v>
      </c>
      <c r="DA1950" t="s">
        <v>12559</v>
      </c>
      <c r="DC1950" t="s">
        <v>12560</v>
      </c>
      <c r="DG1950" t="s">
        <v>12555</v>
      </c>
      <c r="DH1950" t="s">
        <v>12561</v>
      </c>
      <c r="EM1950" t="s">
        <v>12558</v>
      </c>
      <c r="EN1950" t="s">
        <v>12559</v>
      </c>
      <c r="EP1950" t="s">
        <v>12560</v>
      </c>
      <c r="ET1950" t="s">
        <v>12555</v>
      </c>
      <c r="EU1950" t="s">
        <v>12561</v>
      </c>
    </row>
    <row r="1951" spans="1:151" x14ac:dyDescent="0.2">
      <c r="A1951">
        <v>25391</v>
      </c>
      <c r="B1951" t="s">
        <v>12562</v>
      </c>
      <c r="C1951" t="s">
        <v>12552</v>
      </c>
      <c r="E1951" t="s">
        <v>12563</v>
      </c>
      <c r="F1951" t="s">
        <v>171</v>
      </c>
      <c r="K1951" t="s">
        <v>769</v>
      </c>
      <c r="L1951" t="s">
        <v>770</v>
      </c>
      <c r="M1951" t="s">
        <v>176</v>
      </c>
      <c r="N1951">
        <v>2017</v>
      </c>
      <c r="O1951" t="s">
        <v>177</v>
      </c>
      <c r="P1951" t="s">
        <v>178</v>
      </c>
      <c r="Q1951" t="s">
        <v>172</v>
      </c>
    </row>
    <row r="1952" spans="1:151" x14ac:dyDescent="0.2">
      <c r="A1952">
        <v>46507</v>
      </c>
      <c r="B1952" t="s">
        <v>2754</v>
      </c>
      <c r="C1952" t="s">
        <v>12564</v>
      </c>
      <c r="D1952" t="s">
        <v>169</v>
      </c>
      <c r="E1952" t="s">
        <v>12565</v>
      </c>
      <c r="F1952" t="s">
        <v>171</v>
      </c>
      <c r="G1952" t="str">
        <f>"0"</f>
        <v>0</v>
      </c>
      <c r="H1952" s="1">
        <v>38271</v>
      </c>
      <c r="I1952" t="s">
        <v>221</v>
      </c>
      <c r="K1952" t="s">
        <v>5139</v>
      </c>
      <c r="M1952" t="s">
        <v>176</v>
      </c>
      <c r="N1952">
        <v>2026</v>
      </c>
      <c r="O1952" t="s">
        <v>508</v>
      </c>
      <c r="P1952" t="s">
        <v>509</v>
      </c>
      <c r="Q1952" t="s">
        <v>172</v>
      </c>
      <c r="R1952" t="s">
        <v>510</v>
      </c>
      <c r="S1952">
        <v>31481007</v>
      </c>
      <c r="BM1952" t="s">
        <v>12566</v>
      </c>
    </row>
    <row r="1953" spans="1:151" x14ac:dyDescent="0.2">
      <c r="A1953">
        <v>46506</v>
      </c>
      <c r="B1953" t="s">
        <v>2754</v>
      </c>
      <c r="C1953" t="s">
        <v>12564</v>
      </c>
      <c r="D1953" t="s">
        <v>169</v>
      </c>
      <c r="E1953" t="s">
        <v>12565</v>
      </c>
      <c r="F1953" t="s">
        <v>171</v>
      </c>
      <c r="G1953" t="str">
        <f>"0"</f>
        <v>0</v>
      </c>
      <c r="H1953" s="1">
        <v>38271</v>
      </c>
      <c r="I1953" t="s">
        <v>221</v>
      </c>
      <c r="K1953" t="s">
        <v>7582</v>
      </c>
      <c r="M1953" t="s">
        <v>176</v>
      </c>
      <c r="N1953">
        <v>2026</v>
      </c>
      <c r="O1953" t="s">
        <v>508</v>
      </c>
      <c r="P1953" t="s">
        <v>509</v>
      </c>
      <c r="Q1953" t="s">
        <v>172</v>
      </c>
      <c r="R1953" t="s">
        <v>510</v>
      </c>
      <c r="S1953">
        <v>31481007</v>
      </c>
      <c r="BM1953" t="s">
        <v>12566</v>
      </c>
    </row>
    <row r="1954" spans="1:151" x14ac:dyDescent="0.2">
      <c r="A1954">
        <v>45475</v>
      </c>
      <c r="B1954" t="s">
        <v>2754</v>
      </c>
      <c r="C1954" t="s">
        <v>12564</v>
      </c>
      <c r="D1954" t="s">
        <v>169</v>
      </c>
      <c r="E1954" t="s">
        <v>12565</v>
      </c>
      <c r="F1954" t="s">
        <v>12567</v>
      </c>
      <c r="G1954" t="str">
        <f>"0"</f>
        <v>0</v>
      </c>
      <c r="H1954" s="1">
        <v>38271</v>
      </c>
      <c r="I1954" t="s">
        <v>221</v>
      </c>
      <c r="K1954" t="s">
        <v>882</v>
      </c>
      <c r="L1954" t="s">
        <v>318</v>
      </c>
      <c r="M1954" t="s">
        <v>255</v>
      </c>
      <c r="N1954" t="s">
        <v>1165</v>
      </c>
      <c r="O1954" t="s">
        <v>1214</v>
      </c>
      <c r="P1954" t="s">
        <v>178</v>
      </c>
      <c r="Q1954" t="s">
        <v>172</v>
      </c>
      <c r="R1954" t="s">
        <v>510</v>
      </c>
      <c r="S1954">
        <v>31481007</v>
      </c>
      <c r="BM1954" t="s">
        <v>12566</v>
      </c>
    </row>
    <row r="1955" spans="1:151" x14ac:dyDescent="0.2">
      <c r="A1955">
        <v>45476</v>
      </c>
      <c r="B1955" t="s">
        <v>3574</v>
      </c>
      <c r="C1955" t="s">
        <v>12564</v>
      </c>
      <c r="D1955" t="s">
        <v>169</v>
      </c>
      <c r="E1955" t="s">
        <v>12568</v>
      </c>
      <c r="F1955" t="s">
        <v>171</v>
      </c>
      <c r="G1955" t="str">
        <f>"0"</f>
        <v>0</v>
      </c>
      <c r="H1955" s="1">
        <v>38271</v>
      </c>
      <c r="I1955" t="s">
        <v>221</v>
      </c>
      <c r="K1955" t="s">
        <v>882</v>
      </c>
      <c r="L1955" t="s">
        <v>318</v>
      </c>
      <c r="M1955" t="s">
        <v>255</v>
      </c>
      <c r="N1955" t="s">
        <v>1165</v>
      </c>
      <c r="O1955" t="s">
        <v>1214</v>
      </c>
      <c r="P1955" t="s">
        <v>178</v>
      </c>
      <c r="Q1955" t="s">
        <v>172</v>
      </c>
      <c r="R1955" t="s">
        <v>510</v>
      </c>
      <c r="S1955">
        <v>31480314</v>
      </c>
      <c r="BM1955" t="s">
        <v>12569</v>
      </c>
    </row>
    <row r="1956" spans="1:151" x14ac:dyDescent="0.2">
      <c r="A1956">
        <v>19493</v>
      </c>
      <c r="B1956" t="s">
        <v>543</v>
      </c>
      <c r="C1956" t="s">
        <v>12570</v>
      </c>
      <c r="D1956" t="s">
        <v>1792</v>
      </c>
      <c r="E1956" t="s">
        <v>12571</v>
      </c>
      <c r="F1956" t="s">
        <v>171</v>
      </c>
      <c r="G1956" t="s">
        <v>172</v>
      </c>
      <c r="H1956" s="1">
        <v>35079</v>
      </c>
      <c r="I1956" t="s">
        <v>173</v>
      </c>
      <c r="K1956" t="s">
        <v>6043</v>
      </c>
      <c r="L1956" t="s">
        <v>820</v>
      </c>
      <c r="M1956" t="s">
        <v>176</v>
      </c>
      <c r="N1956">
        <v>2017</v>
      </c>
      <c r="O1956" t="s">
        <v>177</v>
      </c>
      <c r="P1956" t="s">
        <v>178</v>
      </c>
      <c r="Q1956" t="s">
        <v>172</v>
      </c>
      <c r="S1956">
        <v>28788973</v>
      </c>
      <c r="T1956" t="s">
        <v>196</v>
      </c>
      <c r="W1956" t="s">
        <v>12572</v>
      </c>
      <c r="X1956">
        <v>5853709806</v>
      </c>
      <c r="Y1956" t="s">
        <v>186</v>
      </c>
      <c r="Z1956" t="s">
        <v>282</v>
      </c>
      <c r="AA1956">
        <v>2018</v>
      </c>
      <c r="AB1956">
        <v>2018</v>
      </c>
      <c r="AC1956" t="s">
        <v>1280</v>
      </c>
      <c r="AD1956" t="s">
        <v>185</v>
      </c>
      <c r="AE1956" t="s">
        <v>856</v>
      </c>
      <c r="AS1956">
        <v>3.39</v>
      </c>
      <c r="AT1956" t="s">
        <v>188</v>
      </c>
      <c r="AU1956" t="s">
        <v>189</v>
      </c>
      <c r="AV1956" t="s">
        <v>190</v>
      </c>
      <c r="AW1956" t="s">
        <v>237</v>
      </c>
      <c r="BM1956" t="s">
        <v>12573</v>
      </c>
      <c r="BN1956" t="s">
        <v>193</v>
      </c>
      <c r="BP1956" t="s">
        <v>194</v>
      </c>
      <c r="BQ1956" t="s">
        <v>195</v>
      </c>
      <c r="BS1956">
        <v>14627</v>
      </c>
      <c r="BT1956" t="s">
        <v>196</v>
      </c>
      <c r="BU1956">
        <v>5859574904</v>
      </c>
      <c r="BZ1956" t="s">
        <v>12574</v>
      </c>
      <c r="CC1956" t="s">
        <v>2052</v>
      </c>
      <c r="CD1956" t="s">
        <v>195</v>
      </c>
      <c r="CF1956">
        <v>14526</v>
      </c>
      <c r="CG1956" t="s">
        <v>196</v>
      </c>
      <c r="CH1956">
        <v>5858723247</v>
      </c>
      <c r="CM1956" t="s">
        <v>12575</v>
      </c>
      <c r="CP1956" t="s">
        <v>194</v>
      </c>
      <c r="CQ1956" t="s">
        <v>195</v>
      </c>
      <c r="CS1956">
        <v>14526</v>
      </c>
      <c r="CT1956" t="s">
        <v>196</v>
      </c>
      <c r="CU1956">
        <v>5859574904</v>
      </c>
      <c r="ED1956" t="s">
        <v>195</v>
      </c>
      <c r="EG1956" t="s">
        <v>196</v>
      </c>
      <c r="EH1956">
        <v>5858723247</v>
      </c>
      <c r="EM1956" t="s">
        <v>12574</v>
      </c>
      <c r="EP1956" t="s">
        <v>2052</v>
      </c>
      <c r="EQ1956" t="s">
        <v>195</v>
      </c>
      <c r="ES1956">
        <v>14526</v>
      </c>
      <c r="ET1956" t="s">
        <v>196</v>
      </c>
      <c r="EU1956">
        <v>5858723247</v>
      </c>
    </row>
    <row r="1957" spans="1:151" x14ac:dyDescent="0.2">
      <c r="A1957">
        <v>27561</v>
      </c>
      <c r="B1957" t="s">
        <v>12576</v>
      </c>
      <c r="C1957" t="s">
        <v>12577</v>
      </c>
      <c r="D1957" t="s">
        <v>12578</v>
      </c>
      <c r="E1957" t="s">
        <v>12579</v>
      </c>
      <c r="F1957" t="s">
        <v>171</v>
      </c>
      <c r="H1957" s="1">
        <v>35965</v>
      </c>
      <c r="I1957" t="s">
        <v>221</v>
      </c>
      <c r="J1957" t="s">
        <v>9243</v>
      </c>
      <c r="K1957" t="s">
        <v>1304</v>
      </c>
      <c r="L1957" t="s">
        <v>633</v>
      </c>
      <c r="M1957" t="s">
        <v>224</v>
      </c>
      <c r="N1957">
        <v>2019</v>
      </c>
      <c r="O1957" t="s">
        <v>279</v>
      </c>
      <c r="P1957" t="s">
        <v>178</v>
      </c>
      <c r="Q1957" t="s">
        <v>185</v>
      </c>
      <c r="BM1957" t="s">
        <v>12580</v>
      </c>
      <c r="BP1957" t="s">
        <v>1448</v>
      </c>
      <c r="BQ1957" t="s">
        <v>11849</v>
      </c>
      <c r="BS1957">
        <v>29621</v>
      </c>
      <c r="BT1957" t="s">
        <v>226</v>
      </c>
      <c r="BU1957">
        <v>8642024556</v>
      </c>
      <c r="BX1957" t="s">
        <v>12581</v>
      </c>
      <c r="BY1957" t="s">
        <v>1605</v>
      </c>
    </row>
    <row r="1958" spans="1:151" x14ac:dyDescent="0.2">
      <c r="A1958">
        <v>13220</v>
      </c>
      <c r="B1958" t="s">
        <v>12582</v>
      </c>
      <c r="C1958" t="s">
        <v>12583</v>
      </c>
      <c r="D1958" t="s">
        <v>2510</v>
      </c>
      <c r="E1958" t="s">
        <v>12584</v>
      </c>
      <c r="F1958" t="s">
        <v>171</v>
      </c>
      <c r="H1958" s="1">
        <v>35252</v>
      </c>
      <c r="I1958" t="s">
        <v>221</v>
      </c>
      <c r="K1958" t="s">
        <v>2660</v>
      </c>
      <c r="L1958" t="s">
        <v>920</v>
      </c>
      <c r="M1958" t="s">
        <v>224</v>
      </c>
      <c r="N1958">
        <v>2015</v>
      </c>
      <c r="O1958" t="s">
        <v>692</v>
      </c>
      <c r="P1958" t="s">
        <v>178</v>
      </c>
      <c r="Q1958" t="s">
        <v>185</v>
      </c>
    </row>
    <row r="1959" spans="1:151" x14ac:dyDescent="0.2">
      <c r="A1959">
        <v>40907</v>
      </c>
      <c r="B1959" t="s">
        <v>4351</v>
      </c>
      <c r="C1959" t="s">
        <v>12585</v>
      </c>
      <c r="D1959" t="s">
        <v>12586</v>
      </c>
      <c r="E1959" t="s">
        <v>12587</v>
      </c>
      <c r="F1959" t="s">
        <v>171</v>
      </c>
      <c r="G1959" t="str">
        <f>"0"</f>
        <v>0</v>
      </c>
      <c r="H1959" s="1">
        <v>37869</v>
      </c>
      <c r="I1959" t="s">
        <v>221</v>
      </c>
      <c r="K1959" t="s">
        <v>2514</v>
      </c>
      <c r="L1959" t="s">
        <v>2515</v>
      </c>
      <c r="M1959" t="s">
        <v>176</v>
      </c>
      <c r="N1959">
        <v>2024</v>
      </c>
      <c r="O1959" t="s">
        <v>319</v>
      </c>
      <c r="P1959" t="s">
        <v>178</v>
      </c>
      <c r="Q1959" t="s">
        <v>172</v>
      </c>
      <c r="S1959">
        <v>32053852</v>
      </c>
      <c r="T1959" t="s">
        <v>226</v>
      </c>
      <c r="Y1959" t="str">
        <f>"01AS"</f>
        <v>01AS</v>
      </c>
      <c r="Z1959" t="s">
        <v>227</v>
      </c>
      <c r="AA1959" t="s">
        <v>320</v>
      </c>
      <c r="AB1959" t="s">
        <v>321</v>
      </c>
      <c r="AC1959" t="s">
        <v>656</v>
      </c>
      <c r="AD1959" t="s">
        <v>185</v>
      </c>
      <c r="AM1959" t="s">
        <v>3319</v>
      </c>
      <c r="AN1959" t="s">
        <v>5354</v>
      </c>
      <c r="AS1959">
        <v>3.62</v>
      </c>
      <c r="AU1959" t="s">
        <v>235</v>
      </c>
      <c r="AV1959" t="s">
        <v>236</v>
      </c>
      <c r="AW1959" t="s">
        <v>264</v>
      </c>
      <c r="BM1959" t="s">
        <v>12588</v>
      </c>
      <c r="BN1959" t="s">
        <v>239</v>
      </c>
      <c r="BO1959" t="s">
        <v>12589</v>
      </c>
      <c r="BP1959" t="s">
        <v>241</v>
      </c>
      <c r="BQ1959" t="s">
        <v>195</v>
      </c>
      <c r="BS1959">
        <v>14627</v>
      </c>
      <c r="BZ1959" t="s">
        <v>242</v>
      </c>
      <c r="CB1959" t="s">
        <v>243</v>
      </c>
      <c r="CD1959" t="s">
        <v>195</v>
      </c>
      <c r="CF1959">
        <v>14642</v>
      </c>
      <c r="CG1959" t="s">
        <v>244</v>
      </c>
      <c r="CM1959" t="s">
        <v>12590</v>
      </c>
      <c r="CO1959" t="s">
        <v>12589</v>
      </c>
      <c r="CP1959" t="s">
        <v>3022</v>
      </c>
      <c r="CQ1959" t="s">
        <v>247</v>
      </c>
      <c r="CS1959" t="s">
        <v>12591</v>
      </c>
      <c r="CT1959" t="s">
        <v>244</v>
      </c>
      <c r="CU1959" t="s">
        <v>12592</v>
      </c>
    </row>
    <row r="1960" spans="1:151" x14ac:dyDescent="0.2">
      <c r="A1960">
        <v>38719</v>
      </c>
      <c r="B1960" t="s">
        <v>12593</v>
      </c>
      <c r="C1960" t="s">
        <v>12594</v>
      </c>
      <c r="D1960" t="s">
        <v>8016</v>
      </c>
      <c r="E1960" t="s">
        <v>12595</v>
      </c>
      <c r="F1960" t="s">
        <v>171</v>
      </c>
      <c r="G1960" t="str">
        <f>"0"</f>
        <v>0</v>
      </c>
      <c r="I1960" t="s">
        <v>173</v>
      </c>
      <c r="K1960" t="s">
        <v>290</v>
      </c>
      <c r="L1960" t="s">
        <v>291</v>
      </c>
      <c r="M1960" t="s">
        <v>205</v>
      </c>
      <c r="N1960">
        <v>2023</v>
      </c>
      <c r="O1960" t="s">
        <v>921</v>
      </c>
      <c r="P1960" t="s">
        <v>178</v>
      </c>
      <c r="Q1960" t="s">
        <v>172</v>
      </c>
      <c r="S1960">
        <v>32017014</v>
      </c>
      <c r="T1960" t="s">
        <v>226</v>
      </c>
      <c r="Y1960" t="str">
        <f>"01AS"</f>
        <v>01AS</v>
      </c>
      <c r="Z1960" t="s">
        <v>227</v>
      </c>
      <c r="AA1960" t="s">
        <v>228</v>
      </c>
      <c r="AB1960" t="s">
        <v>229</v>
      </c>
      <c r="AC1960" t="s">
        <v>4356</v>
      </c>
      <c r="AD1960" t="s">
        <v>185</v>
      </c>
      <c r="AS1960">
        <v>3.67</v>
      </c>
      <c r="AU1960" t="s">
        <v>472</v>
      </c>
      <c r="AV1960" t="s">
        <v>473</v>
      </c>
      <c r="AW1960" t="s">
        <v>264</v>
      </c>
      <c r="BM1960" t="s">
        <v>12596</v>
      </c>
      <c r="BN1960" t="s">
        <v>239</v>
      </c>
      <c r="BO1960" t="s">
        <v>12597</v>
      </c>
      <c r="BP1960" t="s">
        <v>241</v>
      </c>
      <c r="BQ1960" t="s">
        <v>195</v>
      </c>
      <c r="BS1960">
        <v>14627</v>
      </c>
      <c r="CD1960" t="s">
        <v>195</v>
      </c>
      <c r="CM1960" t="s">
        <v>12598</v>
      </c>
      <c r="CO1960" t="s">
        <v>12597</v>
      </c>
      <c r="CP1960" t="s">
        <v>2134</v>
      </c>
      <c r="CQ1960" t="s">
        <v>247</v>
      </c>
      <c r="CS1960" t="s">
        <v>12599</v>
      </c>
      <c r="CT1960" t="s">
        <v>244</v>
      </c>
      <c r="CU1960" t="s">
        <v>12600</v>
      </c>
    </row>
    <row r="1961" spans="1:151" x14ac:dyDescent="0.2">
      <c r="A1961">
        <v>41299</v>
      </c>
      <c r="B1961" t="s">
        <v>2682</v>
      </c>
      <c r="C1961" t="s">
        <v>12601</v>
      </c>
      <c r="D1961" t="s">
        <v>1418</v>
      </c>
      <c r="E1961" t="s">
        <v>12602</v>
      </c>
      <c r="F1961" t="s">
        <v>171</v>
      </c>
      <c r="G1961" t="str">
        <f>"0"</f>
        <v>0</v>
      </c>
      <c r="H1961" s="1">
        <v>37355</v>
      </c>
      <c r="I1961" t="s">
        <v>221</v>
      </c>
      <c r="K1961" t="s">
        <v>2001</v>
      </c>
      <c r="L1961" t="s">
        <v>1257</v>
      </c>
      <c r="M1961" t="s">
        <v>224</v>
      </c>
      <c r="N1961">
        <v>2024</v>
      </c>
      <c r="O1961" t="s">
        <v>225</v>
      </c>
      <c r="P1961" t="s">
        <v>178</v>
      </c>
      <c r="Q1961" t="s">
        <v>172</v>
      </c>
      <c r="R1961" t="s">
        <v>510</v>
      </c>
      <c r="S1961">
        <v>31814669</v>
      </c>
      <c r="BM1961" t="s">
        <v>2635</v>
      </c>
    </row>
    <row r="1962" spans="1:151" x14ac:dyDescent="0.2">
      <c r="A1962">
        <v>13277</v>
      </c>
      <c r="B1962" t="s">
        <v>12603</v>
      </c>
      <c r="C1962" t="s">
        <v>12604</v>
      </c>
      <c r="E1962" t="s">
        <v>12605</v>
      </c>
      <c r="F1962" t="s">
        <v>171</v>
      </c>
      <c r="G1962" t="s">
        <v>172</v>
      </c>
      <c r="H1962" s="1">
        <v>35465</v>
      </c>
      <c r="I1962" t="s">
        <v>173</v>
      </c>
      <c r="K1962" t="s">
        <v>174</v>
      </c>
      <c r="L1962" t="s">
        <v>175</v>
      </c>
      <c r="M1962" t="s">
        <v>306</v>
      </c>
      <c r="N1962">
        <v>2016</v>
      </c>
      <c r="O1962" t="s">
        <v>380</v>
      </c>
      <c r="P1962" t="s">
        <v>178</v>
      </c>
      <c r="Q1962" t="s">
        <v>172</v>
      </c>
      <c r="S1962">
        <v>28711261</v>
      </c>
      <c r="T1962" t="s">
        <v>196</v>
      </c>
      <c r="W1962" t="s">
        <v>12606</v>
      </c>
      <c r="X1962">
        <v>8453803898</v>
      </c>
      <c r="Y1962" t="s">
        <v>182</v>
      </c>
      <c r="Z1962" t="s">
        <v>183</v>
      </c>
      <c r="AA1962">
        <v>2018</v>
      </c>
      <c r="AB1962">
        <v>2018</v>
      </c>
      <c r="AC1962" t="s">
        <v>1191</v>
      </c>
      <c r="AD1962" t="s">
        <v>185</v>
      </c>
      <c r="AM1962" t="s">
        <v>7753</v>
      </c>
      <c r="AN1962" t="s">
        <v>752</v>
      </c>
      <c r="AS1962">
        <v>3.99</v>
      </c>
      <c r="AT1962" t="s">
        <v>188</v>
      </c>
      <c r="AU1962" t="s">
        <v>189</v>
      </c>
      <c r="AV1962" t="s">
        <v>190</v>
      </c>
      <c r="AW1962" t="s">
        <v>715</v>
      </c>
      <c r="BM1962" t="s">
        <v>12607</v>
      </c>
      <c r="BN1962" t="s">
        <v>193</v>
      </c>
      <c r="BP1962" t="s">
        <v>194</v>
      </c>
      <c r="BQ1962" t="s">
        <v>195</v>
      </c>
      <c r="BS1962">
        <v>14627</v>
      </c>
      <c r="BT1962" t="s">
        <v>196</v>
      </c>
      <c r="BU1962">
        <v>8454633783</v>
      </c>
      <c r="BZ1962" t="s">
        <v>12608</v>
      </c>
      <c r="CC1962" t="s">
        <v>3900</v>
      </c>
      <c r="CD1962" t="s">
        <v>195</v>
      </c>
      <c r="CF1962">
        <v>12603</v>
      </c>
      <c r="CG1962" t="s">
        <v>196</v>
      </c>
      <c r="CH1962">
        <v>8453454631</v>
      </c>
      <c r="CM1962" t="s">
        <v>12609</v>
      </c>
      <c r="CP1962" t="s">
        <v>194</v>
      </c>
      <c r="CQ1962" t="s">
        <v>195</v>
      </c>
      <c r="CS1962">
        <v>14611</v>
      </c>
      <c r="CT1962" t="s">
        <v>196</v>
      </c>
      <c r="CU1962">
        <v>8454633783</v>
      </c>
      <c r="ED1962" t="s">
        <v>195</v>
      </c>
      <c r="EG1962" t="s">
        <v>196</v>
      </c>
      <c r="EH1962">
        <v>8453454631</v>
      </c>
      <c r="EM1962" t="s">
        <v>12608</v>
      </c>
      <c r="EP1962" t="s">
        <v>3900</v>
      </c>
      <c r="EQ1962" t="s">
        <v>195</v>
      </c>
      <c r="ES1962">
        <v>12603</v>
      </c>
      <c r="ET1962" t="s">
        <v>196</v>
      </c>
      <c r="EU1962">
        <v>8453454631</v>
      </c>
    </row>
    <row r="1963" spans="1:151" x14ac:dyDescent="0.2">
      <c r="A1963">
        <v>42067</v>
      </c>
      <c r="B1963" t="s">
        <v>8175</v>
      </c>
      <c r="C1963" t="s">
        <v>12610</v>
      </c>
      <c r="D1963" t="s">
        <v>1243</v>
      </c>
      <c r="E1963" t="s">
        <v>12611</v>
      </c>
      <c r="F1963" t="s">
        <v>171</v>
      </c>
      <c r="G1963" t="str">
        <f>"0"</f>
        <v>0</v>
      </c>
      <c r="H1963" s="1">
        <v>38047</v>
      </c>
      <c r="I1963" t="s">
        <v>221</v>
      </c>
      <c r="K1963" t="s">
        <v>2349</v>
      </c>
      <c r="L1963" t="s">
        <v>2350</v>
      </c>
      <c r="M1963" t="s">
        <v>205</v>
      </c>
      <c r="N1963">
        <v>2024</v>
      </c>
      <c r="O1963" t="s">
        <v>2271</v>
      </c>
      <c r="P1963" t="s">
        <v>178</v>
      </c>
      <c r="Q1963" t="s">
        <v>172</v>
      </c>
      <c r="S1963">
        <v>32292077</v>
      </c>
      <c r="T1963" t="s">
        <v>226</v>
      </c>
      <c r="Y1963" t="str">
        <f>"01AS"</f>
        <v>01AS</v>
      </c>
      <c r="Z1963" t="s">
        <v>499</v>
      </c>
      <c r="AA1963" t="s">
        <v>228</v>
      </c>
      <c r="AB1963" t="s">
        <v>229</v>
      </c>
      <c r="AC1963" t="s">
        <v>5592</v>
      </c>
      <c r="AD1963" t="s">
        <v>185</v>
      </c>
      <c r="AM1963" t="s">
        <v>2988</v>
      </c>
      <c r="AS1963">
        <v>3</v>
      </c>
      <c r="AU1963" t="s">
        <v>472</v>
      </c>
      <c r="AV1963" t="s">
        <v>473</v>
      </c>
      <c r="AW1963" t="s">
        <v>264</v>
      </c>
      <c r="BM1963" t="s">
        <v>12612</v>
      </c>
      <c r="BN1963" t="s">
        <v>239</v>
      </c>
      <c r="BO1963" t="s">
        <v>12613</v>
      </c>
      <c r="BP1963" t="s">
        <v>241</v>
      </c>
      <c r="BQ1963" t="s">
        <v>195</v>
      </c>
      <c r="BS1963">
        <v>14627</v>
      </c>
      <c r="BZ1963" t="s">
        <v>3241</v>
      </c>
      <c r="CB1963" t="s">
        <v>267</v>
      </c>
      <c r="CD1963" t="s">
        <v>195</v>
      </c>
      <c r="CF1963">
        <v>14627</v>
      </c>
      <c r="CG1963" t="s">
        <v>244</v>
      </c>
      <c r="CM1963" t="s">
        <v>12614</v>
      </c>
      <c r="CO1963" t="s">
        <v>12613</v>
      </c>
      <c r="CP1963" t="s">
        <v>12615</v>
      </c>
      <c r="CQ1963" t="s">
        <v>1473</v>
      </c>
      <c r="CS1963">
        <v>28205</v>
      </c>
      <c r="CT1963" t="s">
        <v>244</v>
      </c>
      <c r="CU1963" t="s">
        <v>12616</v>
      </c>
    </row>
    <row r="1964" spans="1:151" x14ac:dyDescent="0.2">
      <c r="A1964">
        <v>14699</v>
      </c>
      <c r="B1964" t="s">
        <v>12617</v>
      </c>
      <c r="C1964" t="s">
        <v>12618</v>
      </c>
      <c r="D1964" t="s">
        <v>5932</v>
      </c>
      <c r="E1964" t="s">
        <v>12619</v>
      </c>
      <c r="F1964" t="s">
        <v>171</v>
      </c>
      <c r="G1964" t="s">
        <v>172</v>
      </c>
      <c r="H1964" s="1">
        <v>34781</v>
      </c>
      <c r="I1964" t="s">
        <v>221</v>
      </c>
      <c r="K1964" t="s">
        <v>439</v>
      </c>
      <c r="L1964" t="s">
        <v>175</v>
      </c>
      <c r="M1964" t="s">
        <v>224</v>
      </c>
      <c r="N1964">
        <v>2016</v>
      </c>
      <c r="O1964" t="s">
        <v>410</v>
      </c>
      <c r="P1964" t="s">
        <v>363</v>
      </c>
      <c r="Q1964" t="s">
        <v>172</v>
      </c>
      <c r="S1964">
        <v>28271246</v>
      </c>
      <c r="T1964" t="s">
        <v>196</v>
      </c>
      <c r="W1964" t="s">
        <v>12620</v>
      </c>
      <c r="X1964">
        <v>8187079066</v>
      </c>
      <c r="Y1964" t="s">
        <v>186</v>
      </c>
      <c r="Z1964" t="s">
        <v>282</v>
      </c>
      <c r="AA1964">
        <v>2017</v>
      </c>
      <c r="AB1964">
        <v>2017</v>
      </c>
      <c r="AC1964" t="s">
        <v>1109</v>
      </c>
      <c r="AD1964" t="s">
        <v>185</v>
      </c>
      <c r="AS1964">
        <v>3.31</v>
      </c>
      <c r="AT1964" t="s">
        <v>188</v>
      </c>
      <c r="AU1964" t="s">
        <v>189</v>
      </c>
      <c r="AV1964" t="s">
        <v>190</v>
      </c>
      <c r="AW1964" t="s">
        <v>715</v>
      </c>
      <c r="BM1964" t="s">
        <v>12621</v>
      </c>
      <c r="BN1964" t="s">
        <v>487</v>
      </c>
      <c r="BP1964" t="s">
        <v>194</v>
      </c>
      <c r="BQ1964" t="s">
        <v>195</v>
      </c>
      <c r="BS1964">
        <v>14627</v>
      </c>
      <c r="BT1964" t="s">
        <v>196</v>
      </c>
      <c r="BU1964">
        <v>8188576343</v>
      </c>
      <c r="BZ1964" t="s">
        <v>12622</v>
      </c>
      <c r="CC1964" t="s">
        <v>3440</v>
      </c>
      <c r="CD1964" t="s">
        <v>461</v>
      </c>
      <c r="CF1964">
        <v>91301</v>
      </c>
      <c r="CG1964" t="s">
        <v>196</v>
      </c>
      <c r="CH1964">
        <v>8187079066</v>
      </c>
      <c r="CM1964" t="s">
        <v>12623</v>
      </c>
      <c r="CN1964" t="s">
        <v>487</v>
      </c>
      <c r="CP1964" t="s">
        <v>194</v>
      </c>
      <c r="CQ1964" t="s">
        <v>195</v>
      </c>
      <c r="CS1964">
        <v>14627</v>
      </c>
      <c r="CT1964" t="s">
        <v>196</v>
      </c>
      <c r="CU1964">
        <v>8188576343</v>
      </c>
      <c r="EM1964" t="s">
        <v>12622</v>
      </c>
      <c r="EP1964" t="s">
        <v>3440</v>
      </c>
      <c r="EQ1964" t="s">
        <v>461</v>
      </c>
      <c r="ES1964">
        <v>91301</v>
      </c>
      <c r="ET1964" t="s">
        <v>196</v>
      </c>
      <c r="EU1964">
        <v>8187079066</v>
      </c>
    </row>
    <row r="1965" spans="1:151" x14ac:dyDescent="0.2">
      <c r="A1965">
        <v>20841</v>
      </c>
      <c r="B1965" t="s">
        <v>12624</v>
      </c>
      <c r="C1965" t="s">
        <v>12618</v>
      </c>
      <c r="D1965" t="s">
        <v>12625</v>
      </c>
      <c r="E1965" t="s">
        <v>12626</v>
      </c>
      <c r="F1965" t="s">
        <v>171</v>
      </c>
      <c r="G1965" t="s">
        <v>172</v>
      </c>
      <c r="H1965" s="1">
        <v>35170</v>
      </c>
      <c r="I1965" t="s">
        <v>221</v>
      </c>
      <c r="K1965" t="s">
        <v>1106</v>
      </c>
      <c r="L1965" t="s">
        <v>1107</v>
      </c>
      <c r="M1965" t="s">
        <v>306</v>
      </c>
      <c r="N1965">
        <v>2017</v>
      </c>
      <c r="O1965" t="s">
        <v>646</v>
      </c>
      <c r="P1965" t="s">
        <v>178</v>
      </c>
      <c r="Q1965" t="s">
        <v>172</v>
      </c>
      <c r="S1965">
        <v>29808434</v>
      </c>
      <c r="T1965" t="s">
        <v>11555</v>
      </c>
      <c r="U1965" t="s">
        <v>180</v>
      </c>
      <c r="V1965" s="2">
        <v>43455</v>
      </c>
      <c r="W1965" t="s">
        <v>12627</v>
      </c>
      <c r="X1965">
        <v>8609977764</v>
      </c>
      <c r="Y1965" t="s">
        <v>186</v>
      </c>
      <c r="Z1965" t="s">
        <v>282</v>
      </c>
      <c r="AA1965">
        <v>2019</v>
      </c>
      <c r="AB1965">
        <v>2019</v>
      </c>
      <c r="AC1965" t="s">
        <v>396</v>
      </c>
      <c r="AD1965" t="s">
        <v>185</v>
      </c>
      <c r="AM1965" t="s">
        <v>2261</v>
      </c>
      <c r="AS1965">
        <v>3.96</v>
      </c>
      <c r="AT1965" t="s">
        <v>188</v>
      </c>
      <c r="AU1965" t="s">
        <v>1520</v>
      </c>
      <c r="AV1965" t="s">
        <v>4161</v>
      </c>
      <c r="AW1965" t="s">
        <v>191</v>
      </c>
      <c r="CM1965" t="s">
        <v>12628</v>
      </c>
      <c r="CN1965" t="s">
        <v>487</v>
      </c>
      <c r="CP1965" t="s">
        <v>194</v>
      </c>
      <c r="CQ1965" t="s">
        <v>195</v>
      </c>
      <c r="CS1965">
        <v>14627</v>
      </c>
      <c r="CT1965" t="s">
        <v>196</v>
      </c>
      <c r="CU1965">
        <v>5854045022</v>
      </c>
    </row>
    <row r="1966" spans="1:151" x14ac:dyDescent="0.2">
      <c r="A1966">
        <v>27057</v>
      </c>
      <c r="B1966" t="s">
        <v>12629</v>
      </c>
      <c r="C1966" t="s">
        <v>12618</v>
      </c>
      <c r="E1966" t="s">
        <v>12630</v>
      </c>
      <c r="F1966" t="s">
        <v>171</v>
      </c>
      <c r="G1966" t="s">
        <v>172</v>
      </c>
      <c r="H1966" s="1">
        <v>36722</v>
      </c>
      <c r="I1966" t="s">
        <v>221</v>
      </c>
      <c r="K1966" t="s">
        <v>867</v>
      </c>
      <c r="L1966" t="s">
        <v>868</v>
      </c>
      <c r="M1966" t="s">
        <v>224</v>
      </c>
      <c r="N1966">
        <v>2019</v>
      </c>
      <c r="O1966" t="s">
        <v>279</v>
      </c>
      <c r="P1966" t="s">
        <v>363</v>
      </c>
      <c r="Q1966" t="s">
        <v>172</v>
      </c>
      <c r="S1966">
        <v>31438339</v>
      </c>
      <c r="T1966" t="s">
        <v>11555</v>
      </c>
      <c r="U1966" t="s">
        <v>180</v>
      </c>
      <c r="V1966" s="2">
        <v>44696</v>
      </c>
      <c r="W1966" t="s">
        <v>12631</v>
      </c>
      <c r="X1966" t="str">
        <f>"0844892222"</f>
        <v>0844892222</v>
      </c>
      <c r="Y1966" t="s">
        <v>186</v>
      </c>
      <c r="Z1966" t="s">
        <v>183</v>
      </c>
      <c r="AA1966">
        <v>2022</v>
      </c>
      <c r="AB1966">
        <v>2022</v>
      </c>
      <c r="AC1966" t="s">
        <v>752</v>
      </c>
      <c r="AD1966" t="s">
        <v>172</v>
      </c>
      <c r="AS1966">
        <v>4</v>
      </c>
      <c r="AT1966" t="s">
        <v>188</v>
      </c>
      <c r="AU1966" t="s">
        <v>189</v>
      </c>
      <c r="AV1966" t="s">
        <v>190</v>
      </c>
      <c r="AW1966" t="s">
        <v>191</v>
      </c>
      <c r="BM1966" t="s">
        <v>12632</v>
      </c>
      <c r="BN1966" t="s">
        <v>193</v>
      </c>
      <c r="BP1966" t="s">
        <v>194</v>
      </c>
      <c r="BQ1966" t="s">
        <v>195</v>
      </c>
      <c r="BS1966">
        <v>14627</v>
      </c>
      <c r="BT1966" t="s">
        <v>196</v>
      </c>
      <c r="BU1966">
        <v>5854719862</v>
      </c>
      <c r="CM1966" t="s">
        <v>2124</v>
      </c>
      <c r="CN1966" t="s">
        <v>9892</v>
      </c>
      <c r="CP1966" t="s">
        <v>194</v>
      </c>
      <c r="CQ1966" t="s">
        <v>195</v>
      </c>
      <c r="CS1966">
        <v>14611</v>
      </c>
      <c r="CT1966" t="s">
        <v>196</v>
      </c>
      <c r="CU1966">
        <v>5854719862</v>
      </c>
      <c r="DM1966" t="s">
        <v>12633</v>
      </c>
      <c r="DP1966" t="s">
        <v>12634</v>
      </c>
      <c r="DR1966" t="s">
        <v>12635</v>
      </c>
      <c r="DS1966">
        <v>460000</v>
      </c>
      <c r="DT1966" t="s">
        <v>12636</v>
      </c>
      <c r="DU1966">
        <v>84948912222</v>
      </c>
      <c r="DX1966" t="s">
        <v>12637</v>
      </c>
      <c r="DY1966" t="s">
        <v>375</v>
      </c>
    </row>
    <row r="1967" spans="1:151" x14ac:dyDescent="0.2">
      <c r="A1967">
        <v>32874</v>
      </c>
      <c r="B1967" t="s">
        <v>12638</v>
      </c>
      <c r="C1967" t="s">
        <v>12618</v>
      </c>
      <c r="D1967" t="s">
        <v>12639</v>
      </c>
      <c r="E1967" t="s">
        <v>12640</v>
      </c>
      <c r="F1967" t="s">
        <v>171</v>
      </c>
      <c r="G1967" t="s">
        <v>172</v>
      </c>
      <c r="H1967" s="1">
        <v>36355</v>
      </c>
      <c r="I1967" t="s">
        <v>221</v>
      </c>
      <c r="K1967" t="s">
        <v>3487</v>
      </c>
      <c r="M1967" t="s">
        <v>224</v>
      </c>
      <c r="N1967">
        <v>2020</v>
      </c>
      <c r="O1967" t="s">
        <v>362</v>
      </c>
      <c r="P1967" t="s">
        <v>363</v>
      </c>
      <c r="Q1967" t="s">
        <v>172</v>
      </c>
      <c r="S1967">
        <v>30625976</v>
      </c>
      <c r="T1967" t="s">
        <v>12636</v>
      </c>
      <c r="U1967" t="s">
        <v>424</v>
      </c>
      <c r="Y1967" t="str">
        <f>"01AS"</f>
        <v>01AS</v>
      </c>
      <c r="Z1967" t="s">
        <v>499</v>
      </c>
      <c r="AA1967" t="s">
        <v>320</v>
      </c>
      <c r="AB1967" t="s">
        <v>321</v>
      </c>
      <c r="AC1967" t="s">
        <v>428</v>
      </c>
      <c r="AD1967" t="s">
        <v>185</v>
      </c>
      <c r="AF1967" t="s">
        <v>426</v>
      </c>
      <c r="AG1967" t="s">
        <v>729</v>
      </c>
      <c r="AJ1967" t="s">
        <v>1236</v>
      </c>
      <c r="AK1967" t="s">
        <v>185</v>
      </c>
      <c r="AS1967">
        <v>3.73</v>
      </c>
      <c r="AT1967" t="s">
        <v>429</v>
      </c>
      <c r="AU1967" t="s">
        <v>472</v>
      </c>
      <c r="AV1967" t="s">
        <v>1777</v>
      </c>
      <c r="AW1967" t="s">
        <v>430</v>
      </c>
      <c r="BM1967" t="s">
        <v>12641</v>
      </c>
      <c r="BN1967" t="s">
        <v>239</v>
      </c>
      <c r="BO1967" t="s">
        <v>12642</v>
      </c>
      <c r="BP1967" t="s">
        <v>241</v>
      </c>
      <c r="BQ1967" t="s">
        <v>195</v>
      </c>
      <c r="BS1967">
        <v>14627</v>
      </c>
      <c r="CA1967" t="s">
        <v>12643</v>
      </c>
      <c r="CD1967" t="s">
        <v>195</v>
      </c>
      <c r="CM1967" t="s">
        <v>12644</v>
      </c>
      <c r="CN1967" t="s">
        <v>12643</v>
      </c>
      <c r="CO1967" t="s">
        <v>12642</v>
      </c>
      <c r="CP1967" t="s">
        <v>12642</v>
      </c>
      <c r="CQ1967" t="s">
        <v>8193</v>
      </c>
      <c r="CS1967">
        <v>100000</v>
      </c>
      <c r="CT1967" t="s">
        <v>12636</v>
      </c>
    </row>
    <row r="1968" spans="1:151" x14ac:dyDescent="0.2">
      <c r="A1968">
        <v>44875</v>
      </c>
      <c r="B1968" t="s">
        <v>12645</v>
      </c>
      <c r="C1968" t="s">
        <v>12646</v>
      </c>
      <c r="E1968" t="s">
        <v>12647</v>
      </c>
      <c r="F1968" t="s">
        <v>171</v>
      </c>
      <c r="G1968" t="str">
        <f>"0"</f>
        <v>0</v>
      </c>
      <c r="H1968" s="1">
        <v>37999</v>
      </c>
      <c r="I1968" t="s">
        <v>221</v>
      </c>
      <c r="K1968" t="s">
        <v>3576</v>
      </c>
      <c r="L1968" t="s">
        <v>633</v>
      </c>
      <c r="M1968" t="s">
        <v>1389</v>
      </c>
      <c r="N1968">
        <v>2024</v>
      </c>
      <c r="O1968" t="s">
        <v>1390</v>
      </c>
      <c r="P1968" t="s">
        <v>178</v>
      </c>
      <c r="Q1968" t="s">
        <v>172</v>
      </c>
      <c r="S1968">
        <v>32346251</v>
      </c>
      <c r="T1968" t="s">
        <v>12636</v>
      </c>
      <c r="U1968" t="s">
        <v>424</v>
      </c>
      <c r="Y1968" t="str">
        <f>"01AS"</f>
        <v>01AS</v>
      </c>
      <c r="Z1968" t="s">
        <v>499</v>
      </c>
      <c r="AA1968" t="s">
        <v>320</v>
      </c>
      <c r="AB1968" t="s">
        <v>321</v>
      </c>
      <c r="AC1968" t="s">
        <v>821</v>
      </c>
      <c r="AD1968" t="s">
        <v>185</v>
      </c>
      <c r="AM1968" t="s">
        <v>1720</v>
      </c>
      <c r="AS1968">
        <v>3.48</v>
      </c>
      <c r="AU1968" t="s">
        <v>472</v>
      </c>
      <c r="AV1968" t="s">
        <v>473</v>
      </c>
      <c r="AW1968" t="s">
        <v>430</v>
      </c>
      <c r="BM1968" t="s">
        <v>12648</v>
      </c>
      <c r="BN1968" t="s">
        <v>239</v>
      </c>
      <c r="BO1968" t="s">
        <v>12649</v>
      </c>
      <c r="BP1968" t="s">
        <v>241</v>
      </c>
      <c r="BQ1968" t="s">
        <v>195</v>
      </c>
      <c r="BS1968">
        <v>14627</v>
      </c>
      <c r="CD1968" t="s">
        <v>195</v>
      </c>
      <c r="CM1968" t="s">
        <v>12650</v>
      </c>
      <c r="CO1968" t="s">
        <v>12649</v>
      </c>
      <c r="CP1968" t="s">
        <v>12649</v>
      </c>
      <c r="CQ1968" t="s">
        <v>12651</v>
      </c>
      <c r="CS1968">
        <v>700000</v>
      </c>
      <c r="CT1968" t="s">
        <v>12636</v>
      </c>
      <c r="CU1968" t="s">
        <v>12652</v>
      </c>
    </row>
    <row r="1969" spans="1:151" x14ac:dyDescent="0.2">
      <c r="A1969">
        <v>28559</v>
      </c>
      <c r="B1969" t="s">
        <v>12653</v>
      </c>
      <c r="C1969" t="s">
        <v>12654</v>
      </c>
      <c r="E1969" t="s">
        <v>12655</v>
      </c>
      <c r="F1969" t="s">
        <v>171</v>
      </c>
      <c r="G1969" t="s">
        <v>172</v>
      </c>
      <c r="H1969" s="1">
        <v>36500</v>
      </c>
      <c r="I1969" t="s">
        <v>221</v>
      </c>
      <c r="K1969" t="s">
        <v>3465</v>
      </c>
      <c r="L1969" t="s">
        <v>4957</v>
      </c>
      <c r="M1969" t="s">
        <v>176</v>
      </c>
      <c r="N1969">
        <v>2020</v>
      </c>
      <c r="O1969" t="s">
        <v>978</v>
      </c>
      <c r="P1969" t="s">
        <v>979</v>
      </c>
      <c r="Q1969" t="s">
        <v>172</v>
      </c>
      <c r="S1969">
        <v>30623385</v>
      </c>
      <c r="T1969" t="s">
        <v>12636</v>
      </c>
      <c r="U1969" t="s">
        <v>424</v>
      </c>
      <c r="Y1969" t="str">
        <f>"04HSEAS"</f>
        <v>04HSEAS</v>
      </c>
      <c r="Z1969" t="s">
        <v>499</v>
      </c>
      <c r="AA1969" t="s">
        <v>320</v>
      </c>
      <c r="AB1969" t="s">
        <v>321</v>
      </c>
      <c r="AC1969" t="s">
        <v>500</v>
      </c>
      <c r="AD1969" t="s">
        <v>185</v>
      </c>
      <c r="AS1969">
        <v>3.55</v>
      </c>
      <c r="AT1969" t="s">
        <v>1261</v>
      </c>
      <c r="AU1969" t="s">
        <v>235</v>
      </c>
      <c r="AV1969" t="s">
        <v>236</v>
      </c>
      <c r="AW1969" t="s">
        <v>430</v>
      </c>
      <c r="BM1969" t="s">
        <v>12656</v>
      </c>
      <c r="BN1969" t="s">
        <v>239</v>
      </c>
      <c r="BO1969" t="s">
        <v>12642</v>
      </c>
      <c r="BP1969" t="s">
        <v>241</v>
      </c>
      <c r="BQ1969" t="s">
        <v>195</v>
      </c>
      <c r="BS1969">
        <v>14627</v>
      </c>
      <c r="CA1969" t="s">
        <v>12657</v>
      </c>
      <c r="CD1969" t="s">
        <v>195</v>
      </c>
      <c r="CM1969" t="s">
        <v>12658</v>
      </c>
      <c r="CN1969" t="s">
        <v>12657</v>
      </c>
      <c r="CO1969" t="s">
        <v>12642</v>
      </c>
      <c r="CP1969" t="s">
        <v>12642</v>
      </c>
      <c r="CQ1969" t="s">
        <v>8193</v>
      </c>
      <c r="CS1969">
        <v>10000</v>
      </c>
      <c r="CT1969" t="s">
        <v>12636</v>
      </c>
    </row>
    <row r="1970" spans="1:151" x14ac:dyDescent="0.2">
      <c r="A1970">
        <v>25364</v>
      </c>
      <c r="B1970" t="s">
        <v>1922</v>
      </c>
      <c r="C1970" t="s">
        <v>12659</v>
      </c>
      <c r="E1970" t="s">
        <v>12660</v>
      </c>
      <c r="F1970" t="s">
        <v>171</v>
      </c>
      <c r="K1970" t="s">
        <v>610</v>
      </c>
      <c r="L1970" t="s">
        <v>651</v>
      </c>
      <c r="M1970" t="s">
        <v>176</v>
      </c>
      <c r="N1970">
        <v>2017</v>
      </c>
      <c r="O1970" t="s">
        <v>177</v>
      </c>
      <c r="P1970" t="s">
        <v>178</v>
      </c>
      <c r="Q1970" t="s">
        <v>172</v>
      </c>
    </row>
    <row r="1971" spans="1:151" x14ac:dyDescent="0.2">
      <c r="A1971">
        <v>25819</v>
      </c>
      <c r="B1971" t="s">
        <v>12661</v>
      </c>
      <c r="C1971" t="s">
        <v>12662</v>
      </c>
      <c r="D1971" t="s">
        <v>1436</v>
      </c>
      <c r="E1971" t="s">
        <v>12663</v>
      </c>
      <c r="F1971" t="s">
        <v>171</v>
      </c>
      <c r="G1971" t="s">
        <v>172</v>
      </c>
      <c r="H1971" s="1">
        <v>35796</v>
      </c>
      <c r="I1971" t="s">
        <v>173</v>
      </c>
      <c r="K1971" t="s">
        <v>1046</v>
      </c>
      <c r="L1971" t="s">
        <v>1047</v>
      </c>
      <c r="M1971" t="s">
        <v>176</v>
      </c>
      <c r="N1971">
        <v>2019</v>
      </c>
      <c r="O1971" t="s">
        <v>482</v>
      </c>
      <c r="P1971" t="s">
        <v>178</v>
      </c>
      <c r="Q1971" t="s">
        <v>172</v>
      </c>
      <c r="S1971">
        <v>29853687</v>
      </c>
      <c r="T1971" t="s">
        <v>196</v>
      </c>
      <c r="W1971" t="s">
        <v>12664</v>
      </c>
      <c r="X1971">
        <v>3154366252</v>
      </c>
      <c r="Y1971" t="s">
        <v>186</v>
      </c>
      <c r="Z1971" t="s">
        <v>282</v>
      </c>
      <c r="AA1971">
        <v>2020</v>
      </c>
      <c r="AB1971">
        <v>2020</v>
      </c>
      <c r="AC1971" t="s">
        <v>187</v>
      </c>
      <c r="AD1971" t="s">
        <v>172</v>
      </c>
      <c r="AS1971">
        <v>3.43</v>
      </c>
      <c r="AT1971" t="s">
        <v>188</v>
      </c>
      <c r="AU1971" t="s">
        <v>189</v>
      </c>
      <c r="AV1971" t="s">
        <v>190</v>
      </c>
      <c r="AW1971" t="s">
        <v>210</v>
      </c>
      <c r="BM1971" t="s">
        <v>12665</v>
      </c>
      <c r="BN1971">
        <v>272855</v>
      </c>
      <c r="BP1971" t="s">
        <v>194</v>
      </c>
      <c r="BQ1971" t="s">
        <v>195</v>
      </c>
      <c r="BS1971">
        <v>14627</v>
      </c>
      <c r="BT1971" t="s">
        <v>196</v>
      </c>
      <c r="BU1971">
        <v>3154391054</v>
      </c>
      <c r="BZ1971" t="s">
        <v>12666</v>
      </c>
      <c r="CC1971" t="s">
        <v>5394</v>
      </c>
      <c r="CD1971" t="s">
        <v>195</v>
      </c>
      <c r="CF1971">
        <v>13104</v>
      </c>
      <c r="CG1971" t="s">
        <v>196</v>
      </c>
      <c r="CH1971">
        <v>3154391054</v>
      </c>
      <c r="CM1971" t="s">
        <v>12667</v>
      </c>
      <c r="CP1971" t="s">
        <v>194</v>
      </c>
      <c r="CQ1971" t="s">
        <v>195</v>
      </c>
      <c r="CS1971">
        <v>14620</v>
      </c>
      <c r="CT1971" t="s">
        <v>196</v>
      </c>
      <c r="CU1971">
        <v>3154391054</v>
      </c>
      <c r="ED1971" t="s">
        <v>195</v>
      </c>
      <c r="EG1971" t="s">
        <v>196</v>
      </c>
      <c r="EH1971">
        <v>3154391054</v>
      </c>
      <c r="EM1971" t="s">
        <v>12666</v>
      </c>
      <c r="EP1971" t="s">
        <v>5394</v>
      </c>
      <c r="EQ1971" t="s">
        <v>195</v>
      </c>
      <c r="ES1971">
        <v>13104</v>
      </c>
      <c r="ET1971" t="s">
        <v>196</v>
      </c>
      <c r="EU1971">
        <v>3154391054</v>
      </c>
    </row>
    <row r="1972" spans="1:151" x14ac:dyDescent="0.2">
      <c r="A1972">
        <v>28456</v>
      </c>
      <c r="B1972" t="s">
        <v>5792</v>
      </c>
      <c r="C1972" t="s">
        <v>12668</v>
      </c>
      <c r="D1972" t="s">
        <v>12669</v>
      </c>
      <c r="E1972" t="s">
        <v>12670</v>
      </c>
      <c r="F1972" t="s">
        <v>171</v>
      </c>
      <c r="G1972" t="s">
        <v>172</v>
      </c>
      <c r="H1972" s="1">
        <v>36294</v>
      </c>
      <c r="I1972" t="s">
        <v>173</v>
      </c>
      <c r="K1972" t="s">
        <v>547</v>
      </c>
      <c r="L1972" t="s">
        <v>548</v>
      </c>
      <c r="M1972" t="s">
        <v>176</v>
      </c>
      <c r="N1972">
        <v>2020</v>
      </c>
      <c r="O1972" t="s">
        <v>978</v>
      </c>
      <c r="P1972" t="s">
        <v>979</v>
      </c>
      <c r="Q1972" t="s">
        <v>172</v>
      </c>
      <c r="S1972">
        <v>30672680</v>
      </c>
      <c r="T1972" t="s">
        <v>226</v>
      </c>
      <c r="Y1972" t="str">
        <f>"01AS"</f>
        <v>01AS</v>
      </c>
      <c r="Z1972" t="s">
        <v>227</v>
      </c>
      <c r="AA1972" t="s">
        <v>320</v>
      </c>
      <c r="AB1972" t="s">
        <v>321</v>
      </c>
      <c r="AC1972" t="s">
        <v>1203</v>
      </c>
      <c r="AD1972" t="s">
        <v>185</v>
      </c>
      <c r="AE1972" t="s">
        <v>12671</v>
      </c>
      <c r="AS1972">
        <v>3.86</v>
      </c>
      <c r="AT1972" t="s">
        <v>1261</v>
      </c>
      <c r="AU1972" t="s">
        <v>235</v>
      </c>
      <c r="AV1972" t="s">
        <v>236</v>
      </c>
      <c r="AW1972" t="s">
        <v>237</v>
      </c>
      <c r="BM1972" t="s">
        <v>5408</v>
      </c>
      <c r="BN1972" t="s">
        <v>239</v>
      </c>
      <c r="BO1972" t="s">
        <v>12672</v>
      </c>
      <c r="BP1972" t="s">
        <v>241</v>
      </c>
      <c r="BQ1972" t="s">
        <v>195</v>
      </c>
      <c r="BS1972">
        <v>14627</v>
      </c>
      <c r="CD1972" t="s">
        <v>195</v>
      </c>
      <c r="CM1972" t="s">
        <v>12673</v>
      </c>
      <c r="CO1972" t="s">
        <v>12672</v>
      </c>
      <c r="CP1972" t="s">
        <v>12674</v>
      </c>
      <c r="CQ1972" t="s">
        <v>247</v>
      </c>
      <c r="CS1972">
        <v>10706</v>
      </c>
      <c r="CT1972" t="s">
        <v>244</v>
      </c>
      <c r="CU1972" t="s">
        <v>12675</v>
      </c>
    </row>
    <row r="1973" spans="1:151" x14ac:dyDescent="0.2">
      <c r="A1973">
        <v>24886</v>
      </c>
      <c r="B1973" t="s">
        <v>12676</v>
      </c>
      <c r="C1973" t="s">
        <v>12677</v>
      </c>
      <c r="E1973" t="s">
        <v>12678</v>
      </c>
      <c r="F1973" t="s">
        <v>171</v>
      </c>
      <c r="K1973" t="s">
        <v>1372</v>
      </c>
      <c r="L1973" t="s">
        <v>1373</v>
      </c>
      <c r="M1973" t="s">
        <v>176</v>
      </c>
      <c r="N1973">
        <v>2017</v>
      </c>
      <c r="O1973" t="s">
        <v>177</v>
      </c>
      <c r="P1973" t="s">
        <v>178</v>
      </c>
      <c r="Q1973" t="s">
        <v>172</v>
      </c>
    </row>
    <row r="1974" spans="1:151" x14ac:dyDescent="0.2">
      <c r="A1974">
        <v>45055</v>
      </c>
      <c r="B1974" t="s">
        <v>12679</v>
      </c>
      <c r="C1974" t="s">
        <v>12680</v>
      </c>
      <c r="E1974" t="s">
        <v>12681</v>
      </c>
      <c r="F1974" t="s">
        <v>171</v>
      </c>
      <c r="G1974" t="str">
        <f>"0"</f>
        <v>0</v>
      </c>
      <c r="H1974" s="1">
        <v>38322</v>
      </c>
      <c r="I1974" t="s">
        <v>221</v>
      </c>
      <c r="K1974" t="s">
        <v>1046</v>
      </c>
      <c r="L1974" t="s">
        <v>1047</v>
      </c>
      <c r="M1974" t="s">
        <v>176</v>
      </c>
      <c r="N1974">
        <v>2025</v>
      </c>
      <c r="O1974" t="s">
        <v>677</v>
      </c>
      <c r="P1974" t="s">
        <v>178</v>
      </c>
      <c r="Q1974" t="s">
        <v>172</v>
      </c>
      <c r="R1974" t="s">
        <v>510</v>
      </c>
      <c r="S1974">
        <v>32362633</v>
      </c>
      <c r="BM1974" t="s">
        <v>9504</v>
      </c>
    </row>
    <row r="1975" spans="1:151" x14ac:dyDescent="0.2">
      <c r="A1975">
        <v>24032</v>
      </c>
      <c r="B1975" t="s">
        <v>4011</v>
      </c>
      <c r="C1975" t="s">
        <v>12682</v>
      </c>
      <c r="D1975" t="s">
        <v>6589</v>
      </c>
      <c r="E1975" t="s">
        <v>12683</v>
      </c>
      <c r="F1975" t="s">
        <v>12684</v>
      </c>
      <c r="G1975" t="s">
        <v>172</v>
      </c>
      <c r="H1975" s="1">
        <v>35574</v>
      </c>
      <c r="I1975" t="s">
        <v>221</v>
      </c>
      <c r="K1975" t="s">
        <v>9522</v>
      </c>
      <c r="L1975" t="s">
        <v>9523</v>
      </c>
      <c r="M1975" t="s">
        <v>176</v>
      </c>
      <c r="N1975">
        <v>2018</v>
      </c>
      <c r="O1975" t="s">
        <v>612</v>
      </c>
      <c r="P1975" t="s">
        <v>178</v>
      </c>
      <c r="Q1975" t="s">
        <v>172</v>
      </c>
      <c r="S1975">
        <v>29381739</v>
      </c>
      <c r="T1975" t="s">
        <v>196</v>
      </c>
      <c r="W1975" t="s">
        <v>12685</v>
      </c>
      <c r="X1975">
        <v>2012449318</v>
      </c>
      <c r="Y1975" t="s">
        <v>186</v>
      </c>
      <c r="Z1975" t="s">
        <v>183</v>
      </c>
      <c r="AA1975">
        <v>2019</v>
      </c>
      <c r="AB1975">
        <v>2019</v>
      </c>
      <c r="AC1975" t="s">
        <v>1092</v>
      </c>
      <c r="AD1975" t="s">
        <v>185</v>
      </c>
      <c r="AM1975" t="s">
        <v>3528</v>
      </c>
      <c r="AS1975">
        <v>3.76</v>
      </c>
      <c r="AT1975" t="s">
        <v>188</v>
      </c>
      <c r="AU1975" t="s">
        <v>189</v>
      </c>
      <c r="AV1975" t="s">
        <v>190</v>
      </c>
      <c r="AW1975" t="s">
        <v>264</v>
      </c>
      <c r="BM1975" t="s">
        <v>12686</v>
      </c>
      <c r="BN1975" t="s">
        <v>193</v>
      </c>
      <c r="BP1975" t="s">
        <v>194</v>
      </c>
      <c r="BQ1975" t="s">
        <v>195</v>
      </c>
      <c r="BS1975">
        <v>14627</v>
      </c>
      <c r="BT1975" t="s">
        <v>196</v>
      </c>
      <c r="BU1975">
        <v>8453413113</v>
      </c>
      <c r="BZ1975" t="s">
        <v>12687</v>
      </c>
      <c r="CC1975" t="s">
        <v>12688</v>
      </c>
      <c r="CD1975" t="s">
        <v>195</v>
      </c>
      <c r="CF1975">
        <v>10990</v>
      </c>
      <c r="CG1975" t="s">
        <v>196</v>
      </c>
      <c r="CH1975">
        <v>8453413113</v>
      </c>
      <c r="CM1975" t="s">
        <v>12689</v>
      </c>
      <c r="CP1975" t="s">
        <v>194</v>
      </c>
      <c r="CQ1975" t="s">
        <v>195</v>
      </c>
      <c r="CS1975">
        <v>14620</v>
      </c>
      <c r="CT1975" t="s">
        <v>196</v>
      </c>
      <c r="CU1975">
        <v>8453413113</v>
      </c>
      <c r="DM1975" t="s">
        <v>12690</v>
      </c>
      <c r="DP1975" t="s">
        <v>7784</v>
      </c>
      <c r="DQ1975" t="s">
        <v>195</v>
      </c>
      <c r="DS1975">
        <v>10990</v>
      </c>
      <c r="DT1975" t="s">
        <v>226</v>
      </c>
      <c r="DU1975">
        <v>8455441150</v>
      </c>
      <c r="DW1975">
        <v>8453413113</v>
      </c>
      <c r="DX1975" t="s">
        <v>12691</v>
      </c>
      <c r="DY1975" t="s">
        <v>406</v>
      </c>
      <c r="ED1975" t="s">
        <v>195</v>
      </c>
      <c r="EG1975" t="s">
        <v>196</v>
      </c>
      <c r="EH1975">
        <v>8453413113</v>
      </c>
      <c r="EM1975" t="s">
        <v>12687</v>
      </c>
      <c r="EP1975" t="s">
        <v>12688</v>
      </c>
      <c r="EQ1975" t="s">
        <v>195</v>
      </c>
      <c r="ES1975">
        <v>10990</v>
      </c>
      <c r="ET1975" t="s">
        <v>196</v>
      </c>
      <c r="EU1975">
        <v>8453413113</v>
      </c>
    </row>
    <row r="1976" spans="1:151" x14ac:dyDescent="0.2">
      <c r="A1976">
        <v>19146</v>
      </c>
      <c r="B1976" t="s">
        <v>12692</v>
      </c>
      <c r="C1976" t="s">
        <v>12693</v>
      </c>
      <c r="D1976" t="s">
        <v>1968</v>
      </c>
      <c r="E1976" t="s">
        <v>12694</v>
      </c>
      <c r="F1976" t="s">
        <v>12695</v>
      </c>
      <c r="G1976" t="s">
        <v>172</v>
      </c>
      <c r="H1976" s="1">
        <v>34838</v>
      </c>
      <c r="I1976" t="s">
        <v>221</v>
      </c>
      <c r="K1976" t="s">
        <v>1078</v>
      </c>
      <c r="L1976" t="s">
        <v>1867</v>
      </c>
      <c r="M1976" t="s">
        <v>224</v>
      </c>
      <c r="N1976">
        <v>2016</v>
      </c>
      <c r="O1976" t="s">
        <v>410</v>
      </c>
      <c r="P1976" t="s">
        <v>178</v>
      </c>
      <c r="Q1976" t="s">
        <v>172</v>
      </c>
      <c r="S1976">
        <v>28270751</v>
      </c>
      <c r="T1976" t="s">
        <v>196</v>
      </c>
      <c r="W1976" t="s">
        <v>12696</v>
      </c>
      <c r="X1976">
        <v>6262533367</v>
      </c>
      <c r="Y1976" t="s">
        <v>186</v>
      </c>
      <c r="Z1976" t="s">
        <v>282</v>
      </c>
      <c r="AA1976">
        <v>2017</v>
      </c>
      <c r="AB1976">
        <v>2017</v>
      </c>
      <c r="AC1976" t="s">
        <v>696</v>
      </c>
      <c r="AD1976" t="s">
        <v>185</v>
      </c>
      <c r="AM1976" t="s">
        <v>7660</v>
      </c>
      <c r="AN1976" t="s">
        <v>413</v>
      </c>
      <c r="AS1976">
        <v>3.44</v>
      </c>
      <c r="AT1976" t="s">
        <v>188</v>
      </c>
      <c r="AU1976" t="s">
        <v>189</v>
      </c>
      <c r="AV1976" t="s">
        <v>190</v>
      </c>
      <c r="AW1976" t="s">
        <v>210</v>
      </c>
      <c r="BM1976" t="s">
        <v>12697</v>
      </c>
      <c r="BN1976" t="s">
        <v>193</v>
      </c>
      <c r="BP1976" t="s">
        <v>194</v>
      </c>
      <c r="BQ1976" t="s">
        <v>195</v>
      </c>
      <c r="BS1976">
        <v>14627</v>
      </c>
      <c r="BT1976" t="s">
        <v>196</v>
      </c>
      <c r="BU1976">
        <v>6264304850</v>
      </c>
      <c r="BZ1976" t="s">
        <v>12698</v>
      </c>
      <c r="CC1976" t="s">
        <v>12699</v>
      </c>
      <c r="CD1976" t="s">
        <v>461</v>
      </c>
      <c r="CF1976">
        <v>91740</v>
      </c>
      <c r="CG1976" t="s">
        <v>196</v>
      </c>
      <c r="CH1976">
        <v>6264304850</v>
      </c>
      <c r="CM1976" t="s">
        <v>12700</v>
      </c>
      <c r="CP1976" t="s">
        <v>194</v>
      </c>
      <c r="CQ1976" t="s">
        <v>195</v>
      </c>
      <c r="CS1976">
        <v>14619</v>
      </c>
      <c r="CT1976" t="s">
        <v>196</v>
      </c>
      <c r="CU1976">
        <v>6264304850</v>
      </c>
      <c r="EM1976" t="s">
        <v>12698</v>
      </c>
      <c r="EP1976" t="s">
        <v>12699</v>
      </c>
      <c r="EQ1976" t="s">
        <v>461</v>
      </c>
      <c r="ES1976">
        <v>91740</v>
      </c>
      <c r="ET1976" t="s">
        <v>196</v>
      </c>
      <c r="EU1976">
        <v>6264304850</v>
      </c>
    </row>
    <row r="1977" spans="1:151" x14ac:dyDescent="0.2">
      <c r="A1977">
        <v>24769</v>
      </c>
      <c r="B1977" t="s">
        <v>12701</v>
      </c>
      <c r="C1977" t="s">
        <v>12693</v>
      </c>
      <c r="D1977" t="s">
        <v>12702</v>
      </c>
      <c r="E1977" t="s">
        <v>12703</v>
      </c>
      <c r="F1977" t="s">
        <v>171</v>
      </c>
      <c r="G1977" t="s">
        <v>172</v>
      </c>
      <c r="H1977" s="1">
        <v>36118</v>
      </c>
      <c r="I1977" t="s">
        <v>221</v>
      </c>
      <c r="K1977" t="s">
        <v>2902</v>
      </c>
      <c r="L1977" t="s">
        <v>2903</v>
      </c>
      <c r="M1977" t="s">
        <v>224</v>
      </c>
      <c r="N1977">
        <v>2018</v>
      </c>
      <c r="O1977" t="s">
        <v>354</v>
      </c>
      <c r="P1977" t="s">
        <v>178</v>
      </c>
      <c r="Q1977" t="s">
        <v>172</v>
      </c>
      <c r="S1977">
        <v>30757363</v>
      </c>
      <c r="T1977" t="s">
        <v>196</v>
      </c>
      <c r="W1977" t="s">
        <v>12704</v>
      </c>
      <c r="X1977">
        <v>8023107219</v>
      </c>
      <c r="Y1977" t="s">
        <v>186</v>
      </c>
      <c r="Z1977" t="s">
        <v>183</v>
      </c>
      <c r="AA1977">
        <v>2021</v>
      </c>
      <c r="AB1977">
        <v>2021</v>
      </c>
      <c r="AC1977" t="s">
        <v>457</v>
      </c>
      <c r="AD1977" t="s">
        <v>172</v>
      </c>
      <c r="AS1977">
        <v>3.58</v>
      </c>
      <c r="AT1977" t="s">
        <v>188</v>
      </c>
      <c r="AU1977" t="s">
        <v>189</v>
      </c>
      <c r="AV1977" t="s">
        <v>190</v>
      </c>
      <c r="AW1977" t="s">
        <v>264</v>
      </c>
      <c r="BM1977" t="s">
        <v>12705</v>
      </c>
      <c r="BN1977" t="s">
        <v>193</v>
      </c>
      <c r="BP1977" t="s">
        <v>194</v>
      </c>
      <c r="BQ1977" t="s">
        <v>195</v>
      </c>
      <c r="BS1977">
        <v>14627</v>
      </c>
      <c r="BT1977" t="s">
        <v>196</v>
      </c>
      <c r="BU1977">
        <v>8028298848</v>
      </c>
      <c r="BZ1977" t="s">
        <v>12706</v>
      </c>
      <c r="CC1977" t="s">
        <v>1112</v>
      </c>
      <c r="CD1977" t="s">
        <v>1113</v>
      </c>
      <c r="CF1977" t="str">
        <f>"05408"</f>
        <v>05408</v>
      </c>
      <c r="CG1977" t="s">
        <v>196</v>
      </c>
      <c r="CH1977">
        <v>8023997215</v>
      </c>
      <c r="CM1977" t="s">
        <v>12707</v>
      </c>
      <c r="CP1977" t="s">
        <v>194</v>
      </c>
      <c r="CQ1977" t="s">
        <v>195</v>
      </c>
      <c r="CS1977">
        <v>14627</v>
      </c>
      <c r="CT1977" t="s">
        <v>196</v>
      </c>
      <c r="CU1977">
        <v>8028298848</v>
      </c>
      <c r="ED1977" t="s">
        <v>1113</v>
      </c>
      <c r="EG1977" t="s">
        <v>196</v>
      </c>
      <c r="EH1977">
        <v>8023997215</v>
      </c>
      <c r="EM1977" t="s">
        <v>12706</v>
      </c>
      <c r="EP1977" t="s">
        <v>1112</v>
      </c>
      <c r="EQ1977" t="s">
        <v>1113</v>
      </c>
      <c r="ES1977" t="str">
        <f>"05408"</f>
        <v>05408</v>
      </c>
      <c r="ET1977" t="s">
        <v>196</v>
      </c>
      <c r="EU1977">
        <v>8023997215</v>
      </c>
    </row>
    <row r="1978" spans="1:151" x14ac:dyDescent="0.2">
      <c r="A1978">
        <v>26494</v>
      </c>
      <c r="B1978" t="s">
        <v>12708</v>
      </c>
      <c r="C1978" t="s">
        <v>12693</v>
      </c>
      <c r="D1978" t="s">
        <v>12709</v>
      </c>
      <c r="E1978" t="s">
        <v>12710</v>
      </c>
      <c r="F1978" t="s">
        <v>171</v>
      </c>
      <c r="G1978" t="s">
        <v>172</v>
      </c>
      <c r="H1978" s="1">
        <v>35857</v>
      </c>
      <c r="I1978" t="s">
        <v>221</v>
      </c>
      <c r="K1978" t="s">
        <v>515</v>
      </c>
      <c r="L1978" t="s">
        <v>516</v>
      </c>
      <c r="M1978" t="s">
        <v>176</v>
      </c>
      <c r="N1978">
        <v>2019</v>
      </c>
      <c r="O1978" t="s">
        <v>482</v>
      </c>
      <c r="P1978" t="s">
        <v>178</v>
      </c>
      <c r="Q1978" t="s">
        <v>172</v>
      </c>
      <c r="S1978">
        <v>29884544</v>
      </c>
      <c r="T1978" t="s">
        <v>196</v>
      </c>
      <c r="W1978" t="s">
        <v>12711</v>
      </c>
      <c r="X1978">
        <v>9788845530</v>
      </c>
      <c r="Y1978" t="s">
        <v>186</v>
      </c>
      <c r="Z1978" t="s">
        <v>183</v>
      </c>
      <c r="AA1978">
        <v>2020</v>
      </c>
      <c r="AB1978">
        <v>2020</v>
      </c>
      <c r="AC1978" t="s">
        <v>184</v>
      </c>
      <c r="AD1978" t="s">
        <v>172</v>
      </c>
      <c r="AS1978">
        <v>3.35</v>
      </c>
      <c r="AT1978" t="s">
        <v>188</v>
      </c>
      <c r="AU1978" t="s">
        <v>189</v>
      </c>
      <c r="AV1978" t="s">
        <v>190</v>
      </c>
      <c r="AW1978" t="s">
        <v>264</v>
      </c>
      <c r="BM1978" t="s">
        <v>12712</v>
      </c>
      <c r="BN1978" t="s">
        <v>193</v>
      </c>
      <c r="BP1978" t="s">
        <v>194</v>
      </c>
      <c r="BQ1978" t="s">
        <v>195</v>
      </c>
      <c r="BS1978">
        <v>14627</v>
      </c>
      <c r="BT1978" t="s">
        <v>196</v>
      </c>
      <c r="BU1978">
        <v>9784734020</v>
      </c>
      <c r="BZ1978" t="s">
        <v>12713</v>
      </c>
      <c r="CC1978" t="s">
        <v>12714</v>
      </c>
      <c r="CD1978" t="s">
        <v>401</v>
      </c>
      <c r="CF1978" t="str">
        <f>"01984"</f>
        <v>01984</v>
      </c>
      <c r="CG1978" t="s">
        <v>196</v>
      </c>
      <c r="CH1978">
        <v>9784734020</v>
      </c>
      <c r="CM1978" t="s">
        <v>215</v>
      </c>
      <c r="CP1978" t="s">
        <v>194</v>
      </c>
      <c r="CQ1978" t="s">
        <v>195</v>
      </c>
      <c r="CS1978">
        <v>14611</v>
      </c>
      <c r="CT1978" t="s">
        <v>196</v>
      </c>
      <c r="CU1978">
        <v>9784734020</v>
      </c>
      <c r="ED1978" t="s">
        <v>401</v>
      </c>
      <c r="EG1978" t="s">
        <v>196</v>
      </c>
      <c r="EH1978">
        <v>9784734020</v>
      </c>
      <c r="EM1978" t="s">
        <v>12713</v>
      </c>
      <c r="EP1978" t="s">
        <v>12714</v>
      </c>
      <c r="EQ1978" t="s">
        <v>401</v>
      </c>
      <c r="ES1978" t="str">
        <f>"01984"</f>
        <v>01984</v>
      </c>
      <c r="ET1978" t="s">
        <v>196</v>
      </c>
      <c r="EU1978">
        <v>9784734020</v>
      </c>
    </row>
    <row r="1979" spans="1:151" x14ac:dyDescent="0.2">
      <c r="A1979">
        <v>31484</v>
      </c>
      <c r="B1979" t="s">
        <v>4514</v>
      </c>
      <c r="C1979" t="s">
        <v>12715</v>
      </c>
      <c r="D1979" t="s">
        <v>9444</v>
      </c>
      <c r="E1979" t="s">
        <v>12716</v>
      </c>
      <c r="F1979" t="s">
        <v>171</v>
      </c>
      <c r="G1979" t="str">
        <f>"0"</f>
        <v>0</v>
      </c>
      <c r="K1979" t="s">
        <v>882</v>
      </c>
      <c r="L1979" t="s">
        <v>318</v>
      </c>
      <c r="M1979" t="s">
        <v>255</v>
      </c>
      <c r="N1979" t="s">
        <v>421</v>
      </c>
      <c r="O1979" t="s">
        <v>422</v>
      </c>
      <c r="P1979" t="s">
        <v>178</v>
      </c>
      <c r="Q1979" t="s">
        <v>172</v>
      </c>
      <c r="S1979">
        <v>31318204</v>
      </c>
      <c r="T1979" t="s">
        <v>226</v>
      </c>
      <c r="Y1979" t="str">
        <f>"01AS"</f>
        <v>01AS</v>
      </c>
      <c r="Z1979" t="s">
        <v>499</v>
      </c>
      <c r="AA1979" t="s">
        <v>833</v>
      </c>
      <c r="AB1979" t="s">
        <v>834</v>
      </c>
      <c r="AC1979" t="s">
        <v>728</v>
      </c>
      <c r="AD1979" t="s">
        <v>172</v>
      </c>
      <c r="AS1979">
        <v>3.45</v>
      </c>
      <c r="AT1979" t="s">
        <v>429</v>
      </c>
      <c r="AU1979" t="s">
        <v>472</v>
      </c>
      <c r="AV1979" t="s">
        <v>1777</v>
      </c>
      <c r="AW1979" t="s">
        <v>264</v>
      </c>
      <c r="BO1979" t="s">
        <v>12717</v>
      </c>
      <c r="BQ1979" t="s">
        <v>195</v>
      </c>
      <c r="CD1979" t="s">
        <v>195</v>
      </c>
      <c r="CM1979" t="s">
        <v>12718</v>
      </c>
      <c r="CO1979" t="s">
        <v>12717</v>
      </c>
      <c r="CP1979" t="s">
        <v>12719</v>
      </c>
      <c r="CQ1979" t="s">
        <v>4559</v>
      </c>
      <c r="CS1979">
        <v>29169</v>
      </c>
      <c r="CT1979" t="s">
        <v>244</v>
      </c>
      <c r="CU1979" t="s">
        <v>12720</v>
      </c>
    </row>
    <row r="1980" spans="1:151" x14ac:dyDescent="0.2">
      <c r="A1980">
        <v>10068</v>
      </c>
      <c r="B1980" t="s">
        <v>2911</v>
      </c>
      <c r="C1980" t="s">
        <v>12721</v>
      </c>
      <c r="E1980" t="s">
        <v>12722</v>
      </c>
      <c r="F1980" t="s">
        <v>171</v>
      </c>
      <c r="G1980" t="s">
        <v>172</v>
      </c>
      <c r="H1980" s="1">
        <v>34532</v>
      </c>
      <c r="I1980" t="s">
        <v>221</v>
      </c>
      <c r="K1980" t="s">
        <v>943</v>
      </c>
      <c r="M1980" t="s">
        <v>176</v>
      </c>
      <c r="N1980">
        <v>2015</v>
      </c>
      <c r="O1980" t="s">
        <v>1014</v>
      </c>
      <c r="P1980" t="s">
        <v>178</v>
      </c>
      <c r="Q1980" t="s">
        <v>172</v>
      </c>
      <c r="S1980">
        <v>25726664</v>
      </c>
      <c r="T1980" t="s">
        <v>196</v>
      </c>
      <c r="W1980" t="s">
        <v>12723</v>
      </c>
      <c r="X1980">
        <v>5852888956</v>
      </c>
      <c r="Y1980" t="s">
        <v>186</v>
      </c>
      <c r="Z1980" t="s">
        <v>282</v>
      </c>
      <c r="AA1980">
        <v>2016</v>
      </c>
      <c r="AB1980">
        <v>2016</v>
      </c>
      <c r="AC1980" t="s">
        <v>396</v>
      </c>
      <c r="AD1980" t="s">
        <v>185</v>
      </c>
      <c r="AS1980">
        <v>3.3</v>
      </c>
      <c r="AT1980" t="s">
        <v>188</v>
      </c>
      <c r="AU1980" t="s">
        <v>189</v>
      </c>
      <c r="AV1980" t="s">
        <v>190</v>
      </c>
      <c r="AW1980" t="s">
        <v>237</v>
      </c>
      <c r="BM1980" t="s">
        <v>12724</v>
      </c>
      <c r="BP1980" t="s">
        <v>194</v>
      </c>
      <c r="BQ1980" t="s">
        <v>195</v>
      </c>
      <c r="BS1980">
        <v>14609</v>
      </c>
      <c r="BT1980" t="s">
        <v>196</v>
      </c>
      <c r="BU1980">
        <v>5852888956</v>
      </c>
      <c r="BZ1980" t="s">
        <v>12724</v>
      </c>
      <c r="CC1980" t="s">
        <v>194</v>
      </c>
      <c r="CD1980" t="s">
        <v>195</v>
      </c>
      <c r="CF1980">
        <v>14609</v>
      </c>
      <c r="CG1980" t="s">
        <v>196</v>
      </c>
      <c r="CH1980">
        <v>5852888956</v>
      </c>
      <c r="CM1980" t="s">
        <v>12725</v>
      </c>
      <c r="CP1980" t="s">
        <v>194</v>
      </c>
      <c r="CQ1980" t="s">
        <v>195</v>
      </c>
      <c r="CS1980">
        <v>14611</v>
      </c>
      <c r="CT1980" t="s">
        <v>196</v>
      </c>
      <c r="CU1980">
        <v>5854063444</v>
      </c>
      <c r="EM1980" t="s">
        <v>12724</v>
      </c>
      <c r="EP1980" t="s">
        <v>194</v>
      </c>
      <c r="EQ1980" t="s">
        <v>195</v>
      </c>
      <c r="ES1980">
        <v>14609</v>
      </c>
      <c r="ET1980" t="s">
        <v>196</v>
      </c>
      <c r="EU1980">
        <v>5852888956</v>
      </c>
    </row>
    <row r="1981" spans="1:151" x14ac:dyDescent="0.2">
      <c r="A1981">
        <v>20903</v>
      </c>
      <c r="B1981" t="s">
        <v>1792</v>
      </c>
      <c r="C1981" t="s">
        <v>12726</v>
      </c>
      <c r="D1981" t="s">
        <v>12727</v>
      </c>
      <c r="E1981" t="s">
        <v>12728</v>
      </c>
      <c r="F1981" t="s">
        <v>171</v>
      </c>
      <c r="G1981" t="str">
        <f>"0"</f>
        <v>0</v>
      </c>
      <c r="H1981" s="1">
        <v>34393</v>
      </c>
      <c r="I1981" t="s">
        <v>173</v>
      </c>
      <c r="K1981" t="s">
        <v>882</v>
      </c>
      <c r="L1981" t="s">
        <v>318</v>
      </c>
      <c r="M1981" t="s">
        <v>255</v>
      </c>
      <c r="N1981">
        <v>2016</v>
      </c>
      <c r="O1981" t="s">
        <v>883</v>
      </c>
      <c r="P1981" t="s">
        <v>178</v>
      </c>
      <c r="Q1981" t="s">
        <v>172</v>
      </c>
      <c r="S1981">
        <v>28199236</v>
      </c>
      <c r="T1981" t="s">
        <v>196</v>
      </c>
      <c r="W1981" t="s">
        <v>12729</v>
      </c>
      <c r="X1981">
        <v>3156737139</v>
      </c>
      <c r="Y1981" t="s">
        <v>186</v>
      </c>
      <c r="Z1981" t="s">
        <v>282</v>
      </c>
      <c r="AA1981">
        <v>2017</v>
      </c>
      <c r="AB1981">
        <v>2017</v>
      </c>
      <c r="AC1981" t="s">
        <v>395</v>
      </c>
      <c r="AD1981" t="s">
        <v>185</v>
      </c>
      <c r="AE1981" t="s">
        <v>1280</v>
      </c>
      <c r="AM1981" t="s">
        <v>4334</v>
      </c>
      <c r="AS1981">
        <v>3.82</v>
      </c>
      <c r="AT1981" t="s">
        <v>188</v>
      </c>
      <c r="AU1981" t="s">
        <v>189</v>
      </c>
      <c r="AV1981" t="s">
        <v>190</v>
      </c>
      <c r="AW1981" t="s">
        <v>264</v>
      </c>
      <c r="BM1981" t="s">
        <v>12730</v>
      </c>
      <c r="BN1981" t="s">
        <v>193</v>
      </c>
      <c r="BP1981" t="s">
        <v>194</v>
      </c>
      <c r="BQ1981" t="s">
        <v>195</v>
      </c>
      <c r="BS1981">
        <v>14627</v>
      </c>
      <c r="BT1981" t="s">
        <v>196</v>
      </c>
      <c r="BU1981">
        <v>3154303734</v>
      </c>
      <c r="BZ1981" t="s">
        <v>12731</v>
      </c>
      <c r="CC1981" t="s">
        <v>12732</v>
      </c>
      <c r="CD1981" t="s">
        <v>195</v>
      </c>
      <c r="CF1981">
        <v>13108</v>
      </c>
      <c r="CG1981" t="s">
        <v>196</v>
      </c>
      <c r="CH1981">
        <v>3156737139</v>
      </c>
      <c r="CM1981" t="s">
        <v>12733</v>
      </c>
      <c r="CP1981" t="s">
        <v>194</v>
      </c>
      <c r="CQ1981" t="s">
        <v>195</v>
      </c>
      <c r="CS1981">
        <v>14620</v>
      </c>
      <c r="CT1981" t="s">
        <v>196</v>
      </c>
      <c r="CU1981">
        <v>3154303734</v>
      </c>
      <c r="DM1981" t="s">
        <v>12734</v>
      </c>
      <c r="DP1981" t="s">
        <v>12735</v>
      </c>
      <c r="DQ1981" t="s">
        <v>195</v>
      </c>
      <c r="DS1981">
        <v>13108</v>
      </c>
      <c r="DT1981" t="s">
        <v>226</v>
      </c>
      <c r="DU1981" t="s">
        <v>12736</v>
      </c>
      <c r="DW1981" t="s">
        <v>12737</v>
      </c>
      <c r="DX1981" t="s">
        <v>12738</v>
      </c>
      <c r="DY1981" t="s">
        <v>6713</v>
      </c>
      <c r="EM1981" t="s">
        <v>12731</v>
      </c>
      <c r="EP1981" t="s">
        <v>12732</v>
      </c>
      <c r="EQ1981" t="s">
        <v>195</v>
      </c>
      <c r="ES1981">
        <v>13108</v>
      </c>
      <c r="ET1981" t="s">
        <v>196</v>
      </c>
      <c r="EU1981">
        <v>3156737139</v>
      </c>
    </row>
    <row r="1982" spans="1:151" x14ac:dyDescent="0.2">
      <c r="A1982">
        <v>25928</v>
      </c>
      <c r="B1982" t="s">
        <v>12739</v>
      </c>
      <c r="C1982" t="s">
        <v>12740</v>
      </c>
      <c r="E1982" t="s">
        <v>12741</v>
      </c>
      <c r="F1982" t="s">
        <v>171</v>
      </c>
      <c r="K1982" t="s">
        <v>5454</v>
      </c>
      <c r="M1982" t="s">
        <v>306</v>
      </c>
      <c r="N1982">
        <v>2014</v>
      </c>
      <c r="O1982" t="s">
        <v>591</v>
      </c>
      <c r="P1982" t="s">
        <v>178</v>
      </c>
      <c r="Q1982" t="s">
        <v>172</v>
      </c>
    </row>
    <row r="1983" spans="1:151" x14ac:dyDescent="0.2">
      <c r="A1983">
        <v>45459</v>
      </c>
      <c r="B1983" t="s">
        <v>12742</v>
      </c>
      <c r="C1983" t="s">
        <v>12743</v>
      </c>
      <c r="D1983" t="s">
        <v>12582</v>
      </c>
      <c r="E1983" t="s">
        <v>12744</v>
      </c>
      <c r="F1983" t="s">
        <v>171</v>
      </c>
      <c r="G1983" t="str">
        <f>"0"</f>
        <v>0</v>
      </c>
      <c r="H1983" s="1">
        <v>37701</v>
      </c>
      <c r="I1983" t="s">
        <v>173</v>
      </c>
      <c r="K1983" t="s">
        <v>4091</v>
      </c>
      <c r="L1983" t="s">
        <v>3127</v>
      </c>
      <c r="M1983" t="s">
        <v>224</v>
      </c>
      <c r="N1983">
        <v>2025</v>
      </c>
      <c r="O1983" t="s">
        <v>528</v>
      </c>
      <c r="P1983" t="s">
        <v>178</v>
      </c>
      <c r="Q1983" t="s">
        <v>172</v>
      </c>
      <c r="S1983">
        <v>32016727</v>
      </c>
      <c r="T1983" t="s">
        <v>226</v>
      </c>
      <c r="Y1983" t="str">
        <f>"01AS"</f>
        <v>01AS</v>
      </c>
      <c r="Z1983" t="s">
        <v>227</v>
      </c>
      <c r="AA1983" t="s">
        <v>228</v>
      </c>
      <c r="AB1983" t="s">
        <v>229</v>
      </c>
      <c r="AC1983" t="s">
        <v>3118</v>
      </c>
      <c r="AD1983" t="s">
        <v>185</v>
      </c>
      <c r="AM1983" t="s">
        <v>3054</v>
      </c>
      <c r="AS1983">
        <v>3.64</v>
      </c>
      <c r="AU1983" t="s">
        <v>472</v>
      </c>
      <c r="AV1983" t="s">
        <v>473</v>
      </c>
      <c r="AW1983" t="s">
        <v>264</v>
      </c>
      <c r="BM1983" t="s">
        <v>11167</v>
      </c>
      <c r="BN1983" t="s">
        <v>239</v>
      </c>
      <c r="BO1983" t="s">
        <v>12745</v>
      </c>
      <c r="BP1983" t="s">
        <v>241</v>
      </c>
      <c r="BQ1983" t="s">
        <v>195</v>
      </c>
      <c r="BS1983">
        <v>14627</v>
      </c>
      <c r="CD1983" t="s">
        <v>195</v>
      </c>
      <c r="CM1983" t="s">
        <v>12746</v>
      </c>
      <c r="CO1983" t="s">
        <v>12745</v>
      </c>
      <c r="CP1983" t="s">
        <v>2070</v>
      </c>
      <c r="CQ1983" t="s">
        <v>735</v>
      </c>
      <c r="CS1983" t="s">
        <v>12747</v>
      </c>
      <c r="CT1983" t="s">
        <v>244</v>
      </c>
      <c r="CU1983" t="s">
        <v>12748</v>
      </c>
    </row>
    <row r="1984" spans="1:151" x14ac:dyDescent="0.2">
      <c r="A1984">
        <v>41130</v>
      </c>
      <c r="B1984" t="s">
        <v>12742</v>
      </c>
      <c r="C1984" t="s">
        <v>12743</v>
      </c>
      <c r="D1984" t="s">
        <v>12582</v>
      </c>
      <c r="E1984" t="s">
        <v>12744</v>
      </c>
      <c r="F1984" t="s">
        <v>171</v>
      </c>
      <c r="G1984" t="str">
        <f>"0"</f>
        <v>0</v>
      </c>
      <c r="H1984" s="1">
        <v>37701</v>
      </c>
      <c r="I1984" t="s">
        <v>173</v>
      </c>
      <c r="K1984" t="s">
        <v>4354</v>
      </c>
      <c r="L1984" t="s">
        <v>4355</v>
      </c>
      <c r="M1984" t="s">
        <v>176</v>
      </c>
      <c r="N1984">
        <v>2024</v>
      </c>
      <c r="O1984" t="s">
        <v>319</v>
      </c>
      <c r="P1984" t="s">
        <v>178</v>
      </c>
      <c r="Q1984" t="s">
        <v>172</v>
      </c>
      <c r="S1984">
        <v>32016727</v>
      </c>
      <c r="T1984" t="s">
        <v>226</v>
      </c>
      <c r="Y1984" t="str">
        <f>"01AS"</f>
        <v>01AS</v>
      </c>
      <c r="Z1984" t="s">
        <v>227</v>
      </c>
      <c r="AA1984" t="s">
        <v>228</v>
      </c>
      <c r="AB1984" t="s">
        <v>229</v>
      </c>
      <c r="AC1984" t="s">
        <v>3118</v>
      </c>
      <c r="AD1984" t="s">
        <v>185</v>
      </c>
      <c r="AM1984" t="s">
        <v>3054</v>
      </c>
      <c r="AS1984">
        <v>3.64</v>
      </c>
      <c r="AU1984" t="s">
        <v>472</v>
      </c>
      <c r="AV1984" t="s">
        <v>473</v>
      </c>
      <c r="AW1984" t="s">
        <v>264</v>
      </c>
      <c r="BM1984" t="s">
        <v>11167</v>
      </c>
      <c r="BN1984" t="s">
        <v>239</v>
      </c>
      <c r="BO1984" t="s">
        <v>12745</v>
      </c>
      <c r="BP1984" t="s">
        <v>241</v>
      </c>
      <c r="BQ1984" t="s">
        <v>195</v>
      </c>
      <c r="BS1984">
        <v>14627</v>
      </c>
      <c r="CD1984" t="s">
        <v>195</v>
      </c>
      <c r="CM1984" t="s">
        <v>12746</v>
      </c>
      <c r="CO1984" t="s">
        <v>12745</v>
      </c>
      <c r="CP1984" t="s">
        <v>2070</v>
      </c>
      <c r="CQ1984" t="s">
        <v>735</v>
      </c>
      <c r="CS1984" t="s">
        <v>12747</v>
      </c>
      <c r="CT1984" t="s">
        <v>244</v>
      </c>
      <c r="CU1984" t="s">
        <v>12748</v>
      </c>
    </row>
    <row r="1985" spans="1:151" x14ac:dyDescent="0.2">
      <c r="A1985">
        <v>25365</v>
      </c>
      <c r="B1985" t="s">
        <v>12749</v>
      </c>
      <c r="C1985" t="s">
        <v>12750</v>
      </c>
      <c r="E1985" t="s">
        <v>12751</v>
      </c>
      <c r="F1985" t="s">
        <v>171</v>
      </c>
      <c r="K1985" t="s">
        <v>610</v>
      </c>
      <c r="L1985" t="s">
        <v>651</v>
      </c>
      <c r="M1985" t="s">
        <v>176</v>
      </c>
      <c r="N1985">
        <v>2017</v>
      </c>
      <c r="O1985" t="s">
        <v>177</v>
      </c>
      <c r="P1985" t="s">
        <v>178</v>
      </c>
      <c r="Q1985" t="s">
        <v>172</v>
      </c>
      <c r="S1985">
        <v>20077761</v>
      </c>
      <c r="T1985" t="s">
        <v>196</v>
      </c>
      <c r="W1985" t="s">
        <v>12752</v>
      </c>
      <c r="X1985">
        <v>2018032136</v>
      </c>
      <c r="Y1985" t="s">
        <v>613</v>
      </c>
      <c r="Z1985" t="s">
        <v>614</v>
      </c>
      <c r="AA1985" t="s">
        <v>615</v>
      </c>
      <c r="AB1985" t="s">
        <v>259</v>
      </c>
      <c r="AC1985" t="s">
        <v>187</v>
      </c>
      <c r="AD1985" t="s">
        <v>185</v>
      </c>
      <c r="AS1985" t="str">
        <f>"0"</f>
        <v>0</v>
      </c>
      <c r="AT1985" t="s">
        <v>188</v>
      </c>
      <c r="AU1985" t="s">
        <v>647</v>
      </c>
      <c r="AV1985" t="s">
        <v>190</v>
      </c>
      <c r="AW1985" t="s">
        <v>952</v>
      </c>
      <c r="BM1985" t="s">
        <v>12753</v>
      </c>
      <c r="BP1985" t="s">
        <v>12754</v>
      </c>
      <c r="BQ1985" t="s">
        <v>195</v>
      </c>
      <c r="BS1985">
        <v>14871</v>
      </c>
      <c r="BT1985" t="s">
        <v>196</v>
      </c>
      <c r="BU1985">
        <v>6077336308</v>
      </c>
      <c r="BZ1985" t="s">
        <v>12753</v>
      </c>
      <c r="CC1985" t="s">
        <v>12754</v>
      </c>
      <c r="CD1985" t="s">
        <v>195</v>
      </c>
      <c r="CF1985">
        <v>14871</v>
      </c>
      <c r="CG1985" t="s">
        <v>196</v>
      </c>
      <c r="CH1985">
        <v>6077336308</v>
      </c>
      <c r="CM1985" t="s">
        <v>12753</v>
      </c>
      <c r="CP1985" t="s">
        <v>12754</v>
      </c>
      <c r="CQ1985" t="s">
        <v>195</v>
      </c>
      <c r="CS1985">
        <v>14871</v>
      </c>
      <c r="CT1985" t="s">
        <v>196</v>
      </c>
      <c r="CU1985">
        <v>6077336308</v>
      </c>
      <c r="ED1985" t="s">
        <v>195</v>
      </c>
      <c r="EG1985" t="s">
        <v>196</v>
      </c>
      <c r="EH1985">
        <v>6077336308</v>
      </c>
      <c r="EM1985" t="s">
        <v>12755</v>
      </c>
      <c r="EP1985" t="s">
        <v>12754</v>
      </c>
      <c r="EQ1985" t="s">
        <v>195</v>
      </c>
      <c r="ES1985">
        <v>14871</v>
      </c>
      <c r="ET1985" t="s">
        <v>196</v>
      </c>
      <c r="EU1985">
        <v>6077336308</v>
      </c>
    </row>
    <row r="1986" spans="1:151" x14ac:dyDescent="0.2">
      <c r="A1986">
        <v>24867</v>
      </c>
      <c r="B1986" t="s">
        <v>12756</v>
      </c>
      <c r="C1986" t="s">
        <v>12757</v>
      </c>
      <c r="E1986" t="s">
        <v>12758</v>
      </c>
      <c r="F1986" t="s">
        <v>171</v>
      </c>
      <c r="K1986" t="s">
        <v>1372</v>
      </c>
      <c r="L1986" t="s">
        <v>1373</v>
      </c>
      <c r="M1986" t="s">
        <v>176</v>
      </c>
      <c r="N1986">
        <v>2017</v>
      </c>
      <c r="O1986" t="s">
        <v>177</v>
      </c>
      <c r="P1986" t="s">
        <v>178</v>
      </c>
      <c r="Q1986" t="s">
        <v>172</v>
      </c>
      <c r="R1986" t="s">
        <v>510</v>
      </c>
      <c r="S1986">
        <v>26848679</v>
      </c>
      <c r="BM1986" t="s">
        <v>2489</v>
      </c>
    </row>
    <row r="1987" spans="1:151" x14ac:dyDescent="0.2">
      <c r="A1987">
        <v>23292</v>
      </c>
      <c r="B1987" t="s">
        <v>12759</v>
      </c>
      <c r="C1987" t="s">
        <v>12760</v>
      </c>
      <c r="E1987" t="s">
        <v>12761</v>
      </c>
      <c r="F1987" t="s">
        <v>171</v>
      </c>
      <c r="G1987" t="s">
        <v>172</v>
      </c>
      <c r="H1987" s="1">
        <v>35410</v>
      </c>
      <c r="I1987" t="s">
        <v>221</v>
      </c>
      <c r="K1987" t="s">
        <v>547</v>
      </c>
      <c r="L1987" t="s">
        <v>548</v>
      </c>
      <c r="M1987" t="s">
        <v>306</v>
      </c>
      <c r="N1987">
        <v>2017</v>
      </c>
      <c r="O1987" t="s">
        <v>646</v>
      </c>
      <c r="P1987" t="s">
        <v>178</v>
      </c>
      <c r="Q1987" t="s">
        <v>172</v>
      </c>
      <c r="S1987">
        <v>29411948</v>
      </c>
      <c r="T1987" t="s">
        <v>196</v>
      </c>
      <c r="W1987" t="s">
        <v>12762</v>
      </c>
      <c r="X1987">
        <v>2067827207</v>
      </c>
      <c r="Y1987" t="s">
        <v>182</v>
      </c>
      <c r="Z1987" t="s">
        <v>183</v>
      </c>
      <c r="AA1987">
        <v>2019</v>
      </c>
      <c r="AB1987">
        <v>2019</v>
      </c>
      <c r="AC1987" t="s">
        <v>208</v>
      </c>
      <c r="AD1987" t="s">
        <v>185</v>
      </c>
      <c r="AM1987" t="s">
        <v>1307</v>
      </c>
      <c r="AS1987">
        <v>3.59</v>
      </c>
      <c r="AT1987" t="s">
        <v>188</v>
      </c>
      <c r="AU1987" t="s">
        <v>189</v>
      </c>
      <c r="AV1987" t="s">
        <v>190</v>
      </c>
      <c r="AW1987" t="s">
        <v>264</v>
      </c>
      <c r="BM1987" t="s">
        <v>1545</v>
      </c>
      <c r="BP1987" t="s">
        <v>194</v>
      </c>
      <c r="BQ1987" t="s">
        <v>195</v>
      </c>
      <c r="BS1987">
        <v>14627</v>
      </c>
      <c r="BT1987" t="s">
        <v>196</v>
      </c>
      <c r="BU1987">
        <v>2066077724</v>
      </c>
      <c r="BZ1987" t="s">
        <v>12763</v>
      </c>
      <c r="CC1987" t="s">
        <v>1432</v>
      </c>
      <c r="CD1987" t="s">
        <v>1433</v>
      </c>
      <c r="CF1987">
        <v>98107</v>
      </c>
      <c r="CG1987" t="s">
        <v>196</v>
      </c>
      <c r="CH1987">
        <v>2066077724</v>
      </c>
      <c r="CM1987" t="s">
        <v>1545</v>
      </c>
      <c r="CP1987" t="s">
        <v>194</v>
      </c>
      <c r="CQ1987" t="s">
        <v>195</v>
      </c>
      <c r="CS1987">
        <v>14627</v>
      </c>
      <c r="CT1987" t="s">
        <v>196</v>
      </c>
      <c r="CU1987">
        <v>2066077724</v>
      </c>
      <c r="ED1987" t="s">
        <v>1433</v>
      </c>
      <c r="EG1987" t="s">
        <v>196</v>
      </c>
      <c r="EH1987">
        <v>2066077724</v>
      </c>
      <c r="EM1987" t="s">
        <v>12763</v>
      </c>
      <c r="EP1987" t="s">
        <v>1432</v>
      </c>
      <c r="EQ1987" t="s">
        <v>1433</v>
      </c>
      <c r="ES1987">
        <v>98107</v>
      </c>
      <c r="ET1987" t="s">
        <v>196</v>
      </c>
      <c r="EU1987">
        <v>2066077724</v>
      </c>
    </row>
    <row r="1988" spans="1:151" x14ac:dyDescent="0.2">
      <c r="A1988">
        <v>12486</v>
      </c>
      <c r="B1988" t="s">
        <v>3641</v>
      </c>
      <c r="C1988" t="s">
        <v>12764</v>
      </c>
      <c r="D1988" t="s">
        <v>1490</v>
      </c>
      <c r="E1988" t="s">
        <v>12765</v>
      </c>
      <c r="F1988" t="s">
        <v>171</v>
      </c>
      <c r="G1988" t="s">
        <v>172</v>
      </c>
      <c r="H1988" s="1">
        <v>34590</v>
      </c>
      <c r="I1988" t="s">
        <v>221</v>
      </c>
      <c r="K1988" t="s">
        <v>439</v>
      </c>
      <c r="L1988" t="s">
        <v>175</v>
      </c>
      <c r="M1988" t="s">
        <v>224</v>
      </c>
      <c r="N1988">
        <v>2015</v>
      </c>
      <c r="O1988" t="s">
        <v>692</v>
      </c>
      <c r="P1988" t="s">
        <v>363</v>
      </c>
      <c r="Q1988" t="s">
        <v>172</v>
      </c>
      <c r="S1988">
        <v>27707777</v>
      </c>
      <c r="T1988" t="s">
        <v>196</v>
      </c>
      <c r="W1988" t="s">
        <v>12766</v>
      </c>
      <c r="X1988">
        <v>7038153534</v>
      </c>
      <c r="Y1988" t="s">
        <v>186</v>
      </c>
      <c r="Z1988" t="s">
        <v>282</v>
      </c>
      <c r="AA1988">
        <v>2016</v>
      </c>
      <c r="AB1988">
        <v>2016</v>
      </c>
      <c r="AC1988" t="s">
        <v>2230</v>
      </c>
      <c r="AD1988" t="s">
        <v>185</v>
      </c>
      <c r="AS1988">
        <v>3.62</v>
      </c>
      <c r="AT1988" t="s">
        <v>188</v>
      </c>
      <c r="AU1988" t="s">
        <v>189</v>
      </c>
      <c r="AV1988" t="s">
        <v>3529</v>
      </c>
      <c r="AW1988" t="s">
        <v>264</v>
      </c>
      <c r="BM1988" t="s">
        <v>12767</v>
      </c>
      <c r="BN1988" t="s">
        <v>487</v>
      </c>
      <c r="BP1988" t="s">
        <v>194</v>
      </c>
      <c r="BQ1988" t="s">
        <v>195</v>
      </c>
      <c r="BS1988">
        <v>14627</v>
      </c>
      <c r="BT1988" t="s">
        <v>196</v>
      </c>
      <c r="BU1988">
        <v>7038535235</v>
      </c>
      <c r="BZ1988" t="s">
        <v>12768</v>
      </c>
      <c r="CC1988" t="s">
        <v>10361</v>
      </c>
      <c r="CD1988" t="s">
        <v>3451</v>
      </c>
      <c r="CF1988">
        <v>20120</v>
      </c>
      <c r="CG1988" t="s">
        <v>196</v>
      </c>
      <c r="CH1988">
        <v>7038153534</v>
      </c>
      <c r="CM1988" t="s">
        <v>522</v>
      </c>
      <c r="CN1988" t="s">
        <v>487</v>
      </c>
      <c r="CP1988" t="s">
        <v>194</v>
      </c>
      <c r="CQ1988" t="s">
        <v>195</v>
      </c>
      <c r="CS1988">
        <v>14627</v>
      </c>
      <c r="CT1988" t="s">
        <v>196</v>
      </c>
      <c r="CU1988">
        <v>7038535235</v>
      </c>
      <c r="EM1988" t="s">
        <v>12768</v>
      </c>
      <c r="EP1988" t="s">
        <v>10361</v>
      </c>
      <c r="EQ1988" t="s">
        <v>3451</v>
      </c>
      <c r="ES1988">
        <v>20120</v>
      </c>
      <c r="ET1988" t="s">
        <v>196</v>
      </c>
      <c r="EU1988">
        <v>7038153534</v>
      </c>
    </row>
    <row r="1989" spans="1:151" x14ac:dyDescent="0.2">
      <c r="A1989">
        <v>11425</v>
      </c>
      <c r="B1989" t="s">
        <v>3641</v>
      </c>
      <c r="C1989" t="s">
        <v>12764</v>
      </c>
      <c r="D1989" t="s">
        <v>1490</v>
      </c>
      <c r="E1989" t="s">
        <v>12765</v>
      </c>
      <c r="F1989" t="s">
        <v>171</v>
      </c>
      <c r="G1989" t="s">
        <v>172</v>
      </c>
      <c r="H1989" s="1">
        <v>34590</v>
      </c>
      <c r="I1989" t="s">
        <v>221</v>
      </c>
      <c r="K1989" t="s">
        <v>3708</v>
      </c>
      <c r="L1989" t="s">
        <v>1689</v>
      </c>
      <c r="M1989" t="s">
        <v>1164</v>
      </c>
      <c r="N1989">
        <v>2014</v>
      </c>
      <c r="O1989" t="s">
        <v>8345</v>
      </c>
      <c r="P1989" t="s">
        <v>178</v>
      </c>
      <c r="Q1989" t="s">
        <v>172</v>
      </c>
      <c r="S1989">
        <v>27707777</v>
      </c>
      <c r="T1989" t="s">
        <v>196</v>
      </c>
      <c r="W1989" t="s">
        <v>12766</v>
      </c>
      <c r="X1989">
        <v>7038153534</v>
      </c>
      <c r="Y1989" t="s">
        <v>186</v>
      </c>
      <c r="Z1989" t="s">
        <v>282</v>
      </c>
      <c r="AA1989">
        <v>2016</v>
      </c>
      <c r="AB1989">
        <v>2016</v>
      </c>
      <c r="AC1989" t="s">
        <v>2230</v>
      </c>
      <c r="AD1989" t="s">
        <v>185</v>
      </c>
      <c r="AS1989">
        <v>3.62</v>
      </c>
      <c r="AT1989" t="s">
        <v>188</v>
      </c>
      <c r="AU1989" t="s">
        <v>189</v>
      </c>
      <c r="AV1989" t="s">
        <v>3529</v>
      </c>
      <c r="AW1989" t="s">
        <v>264</v>
      </c>
      <c r="BM1989" t="s">
        <v>12767</v>
      </c>
      <c r="BN1989" t="s">
        <v>487</v>
      </c>
      <c r="BP1989" t="s">
        <v>194</v>
      </c>
      <c r="BQ1989" t="s">
        <v>195</v>
      </c>
      <c r="BS1989">
        <v>14627</v>
      </c>
      <c r="BT1989" t="s">
        <v>196</v>
      </c>
      <c r="BU1989">
        <v>7038535235</v>
      </c>
      <c r="BZ1989" t="s">
        <v>12768</v>
      </c>
      <c r="CC1989" t="s">
        <v>10361</v>
      </c>
      <c r="CD1989" t="s">
        <v>3451</v>
      </c>
      <c r="CF1989">
        <v>20120</v>
      </c>
      <c r="CG1989" t="s">
        <v>196</v>
      </c>
      <c r="CH1989">
        <v>7038153534</v>
      </c>
      <c r="CM1989" t="s">
        <v>522</v>
      </c>
      <c r="CN1989" t="s">
        <v>487</v>
      </c>
      <c r="CP1989" t="s">
        <v>194</v>
      </c>
      <c r="CQ1989" t="s">
        <v>195</v>
      </c>
      <c r="CS1989">
        <v>14627</v>
      </c>
      <c r="CT1989" t="s">
        <v>196</v>
      </c>
      <c r="CU1989">
        <v>7038535235</v>
      </c>
      <c r="EM1989" t="s">
        <v>12768</v>
      </c>
      <c r="EP1989" t="s">
        <v>10361</v>
      </c>
      <c r="EQ1989" t="s">
        <v>3451</v>
      </c>
      <c r="ES1989">
        <v>20120</v>
      </c>
      <c r="ET1989" t="s">
        <v>196</v>
      </c>
      <c r="EU1989">
        <v>7038153534</v>
      </c>
    </row>
    <row r="1990" spans="1:151" x14ac:dyDescent="0.2">
      <c r="A1990">
        <v>23291</v>
      </c>
      <c r="B1990" t="s">
        <v>12769</v>
      </c>
      <c r="C1990" t="s">
        <v>12764</v>
      </c>
      <c r="E1990" t="s">
        <v>12770</v>
      </c>
      <c r="F1990" t="s">
        <v>171</v>
      </c>
      <c r="G1990" t="s">
        <v>172</v>
      </c>
      <c r="H1990" s="1">
        <v>35141</v>
      </c>
      <c r="I1990" t="s">
        <v>221</v>
      </c>
      <c r="K1990" t="s">
        <v>1046</v>
      </c>
      <c r="L1990" t="s">
        <v>1047</v>
      </c>
      <c r="M1990" t="s">
        <v>306</v>
      </c>
      <c r="N1990">
        <v>2017</v>
      </c>
      <c r="O1990" t="s">
        <v>646</v>
      </c>
      <c r="P1990" t="s">
        <v>178</v>
      </c>
      <c r="Q1990" t="s">
        <v>172</v>
      </c>
      <c r="S1990">
        <v>28693055</v>
      </c>
      <c r="T1990" t="s">
        <v>196</v>
      </c>
      <c r="W1990" t="s">
        <v>12771</v>
      </c>
      <c r="X1990">
        <v>2026794699</v>
      </c>
      <c r="Y1990" t="s">
        <v>186</v>
      </c>
      <c r="Z1990" t="s">
        <v>282</v>
      </c>
      <c r="AA1990">
        <v>2018</v>
      </c>
      <c r="AB1990">
        <v>2018</v>
      </c>
      <c r="AC1990" t="s">
        <v>1280</v>
      </c>
      <c r="AD1990" t="s">
        <v>185</v>
      </c>
      <c r="AS1990">
        <v>3.03</v>
      </c>
      <c r="AT1990" t="s">
        <v>188</v>
      </c>
      <c r="AU1990" t="s">
        <v>189</v>
      </c>
      <c r="AV1990" t="s">
        <v>190</v>
      </c>
      <c r="AW1990" t="s">
        <v>294</v>
      </c>
      <c r="BM1990" t="s">
        <v>12772</v>
      </c>
      <c r="BN1990" t="s">
        <v>193</v>
      </c>
      <c r="BP1990" t="s">
        <v>194</v>
      </c>
      <c r="BQ1990" t="s">
        <v>195</v>
      </c>
      <c r="BS1990">
        <v>14627</v>
      </c>
      <c r="BT1990" t="s">
        <v>196</v>
      </c>
      <c r="BU1990">
        <v>2026790993</v>
      </c>
      <c r="BZ1990" t="s">
        <v>12773</v>
      </c>
      <c r="CC1990" t="s">
        <v>860</v>
      </c>
      <c r="CD1990" t="s">
        <v>861</v>
      </c>
      <c r="CF1990">
        <v>20020</v>
      </c>
      <c r="CG1990" t="s">
        <v>196</v>
      </c>
      <c r="CH1990">
        <v>2026790993</v>
      </c>
      <c r="CM1990" t="s">
        <v>12774</v>
      </c>
      <c r="CP1990" t="s">
        <v>12775</v>
      </c>
      <c r="CQ1990" t="s">
        <v>195</v>
      </c>
      <c r="CS1990">
        <v>14627</v>
      </c>
      <c r="CT1990" t="s">
        <v>196</v>
      </c>
      <c r="CU1990">
        <v>2026790993</v>
      </c>
      <c r="ED1990" t="s">
        <v>861</v>
      </c>
      <c r="EG1990" t="s">
        <v>196</v>
      </c>
      <c r="EH1990">
        <v>2026790993</v>
      </c>
      <c r="EM1990" t="s">
        <v>12773</v>
      </c>
      <c r="EP1990" t="s">
        <v>860</v>
      </c>
      <c r="EQ1990" t="s">
        <v>861</v>
      </c>
      <c r="ES1990">
        <v>20020</v>
      </c>
      <c r="ET1990" t="s">
        <v>196</v>
      </c>
      <c r="EU1990">
        <v>2026790993</v>
      </c>
    </row>
    <row r="1991" spans="1:151" x14ac:dyDescent="0.2">
      <c r="A1991">
        <v>46633</v>
      </c>
      <c r="B1991" t="s">
        <v>12776</v>
      </c>
      <c r="C1991" t="s">
        <v>12777</v>
      </c>
      <c r="D1991" t="s">
        <v>201</v>
      </c>
      <c r="E1991" t="s">
        <v>12778</v>
      </c>
      <c r="F1991" t="s">
        <v>171</v>
      </c>
      <c r="G1991" t="str">
        <f>"0"</f>
        <v>0</v>
      </c>
      <c r="H1991" s="1">
        <v>38670</v>
      </c>
      <c r="I1991" t="s">
        <v>221</v>
      </c>
      <c r="K1991" t="s">
        <v>2212</v>
      </c>
      <c r="M1991" t="s">
        <v>176</v>
      </c>
      <c r="N1991">
        <v>2026</v>
      </c>
      <c r="O1991" t="s">
        <v>508</v>
      </c>
      <c r="P1991" t="s">
        <v>509</v>
      </c>
      <c r="Q1991" t="s">
        <v>172</v>
      </c>
      <c r="R1991" t="s">
        <v>510</v>
      </c>
      <c r="S1991">
        <v>32610673</v>
      </c>
      <c r="BM1991" t="s">
        <v>3027</v>
      </c>
    </row>
    <row r="1992" spans="1:151" x14ac:dyDescent="0.2">
      <c r="A1992">
        <v>46632</v>
      </c>
      <c r="B1992" t="s">
        <v>12776</v>
      </c>
      <c r="C1992" t="s">
        <v>12777</v>
      </c>
      <c r="D1992" t="s">
        <v>201</v>
      </c>
      <c r="E1992" t="s">
        <v>12778</v>
      </c>
      <c r="F1992" t="s">
        <v>171</v>
      </c>
      <c r="G1992" t="str">
        <f>"0"</f>
        <v>0</v>
      </c>
      <c r="H1992" s="1">
        <v>38670</v>
      </c>
      <c r="I1992" t="s">
        <v>221</v>
      </c>
      <c r="K1992" t="s">
        <v>317</v>
      </c>
      <c r="L1992" t="s">
        <v>318</v>
      </c>
      <c r="M1992" t="s">
        <v>176</v>
      </c>
      <c r="N1992">
        <v>2026</v>
      </c>
      <c r="O1992" t="s">
        <v>508</v>
      </c>
      <c r="P1992" t="s">
        <v>509</v>
      </c>
      <c r="Q1992" t="s">
        <v>172</v>
      </c>
      <c r="R1992" t="s">
        <v>510</v>
      </c>
      <c r="S1992">
        <v>32610673</v>
      </c>
      <c r="BM1992" t="s">
        <v>3027</v>
      </c>
    </row>
    <row r="1993" spans="1:151" x14ac:dyDescent="0.2">
      <c r="A1993">
        <v>46700</v>
      </c>
      <c r="B1993" t="s">
        <v>12776</v>
      </c>
      <c r="C1993" t="s">
        <v>12777</v>
      </c>
      <c r="D1993" t="s">
        <v>201</v>
      </c>
      <c r="E1993" t="s">
        <v>12778</v>
      </c>
      <c r="F1993" t="s">
        <v>171</v>
      </c>
      <c r="G1993" t="str">
        <f>"0"</f>
        <v>0</v>
      </c>
      <c r="H1993" s="1">
        <v>38670</v>
      </c>
      <c r="I1993" t="s">
        <v>221</v>
      </c>
      <c r="K1993" t="s">
        <v>632</v>
      </c>
      <c r="M1993" t="s">
        <v>176</v>
      </c>
      <c r="N1993">
        <v>2026</v>
      </c>
      <c r="O1993" t="s">
        <v>508</v>
      </c>
      <c r="P1993" t="s">
        <v>509</v>
      </c>
      <c r="Q1993" t="s">
        <v>172</v>
      </c>
      <c r="R1993" t="s">
        <v>510</v>
      </c>
      <c r="S1993">
        <v>32610673</v>
      </c>
      <c r="BM1993" t="s">
        <v>3027</v>
      </c>
    </row>
    <row r="1994" spans="1:151" x14ac:dyDescent="0.2">
      <c r="A1994">
        <v>25071</v>
      </c>
      <c r="B1994" t="s">
        <v>1085</v>
      </c>
      <c r="C1994" t="s">
        <v>12779</v>
      </c>
      <c r="D1994" t="s">
        <v>201</v>
      </c>
      <c r="E1994" t="s">
        <v>12780</v>
      </c>
      <c r="F1994" t="s">
        <v>171</v>
      </c>
      <c r="G1994" t="s">
        <v>172</v>
      </c>
      <c r="H1994" s="1">
        <v>35679</v>
      </c>
      <c r="I1994" t="s">
        <v>221</v>
      </c>
      <c r="K1994" t="s">
        <v>1478</v>
      </c>
      <c r="L1994" t="s">
        <v>727</v>
      </c>
      <c r="M1994" t="s">
        <v>306</v>
      </c>
      <c r="N1994">
        <v>2018</v>
      </c>
      <c r="O1994" t="s">
        <v>307</v>
      </c>
      <c r="P1994" t="s">
        <v>178</v>
      </c>
      <c r="Q1994" t="s">
        <v>172</v>
      </c>
      <c r="S1994">
        <v>29256990</v>
      </c>
      <c r="T1994" t="s">
        <v>196</v>
      </c>
      <c r="W1994" t="s">
        <v>12781</v>
      </c>
      <c r="X1994">
        <v>2672594311</v>
      </c>
      <c r="Y1994" t="s">
        <v>186</v>
      </c>
      <c r="Z1994" t="s">
        <v>282</v>
      </c>
      <c r="AA1994" t="s">
        <v>615</v>
      </c>
      <c r="AB1994" t="s">
        <v>3710</v>
      </c>
      <c r="AC1994" t="s">
        <v>1288</v>
      </c>
      <c r="AD1994" t="s">
        <v>185</v>
      </c>
      <c r="AM1994" t="s">
        <v>636</v>
      </c>
      <c r="AS1994">
        <v>3.45</v>
      </c>
      <c r="AT1994" t="s">
        <v>188</v>
      </c>
      <c r="AU1994" t="s">
        <v>189</v>
      </c>
      <c r="AV1994" t="s">
        <v>190</v>
      </c>
      <c r="AW1994" t="s">
        <v>237</v>
      </c>
      <c r="BM1994" t="s">
        <v>12782</v>
      </c>
      <c r="BN1994" t="s">
        <v>193</v>
      </c>
      <c r="BP1994" t="s">
        <v>194</v>
      </c>
      <c r="BQ1994" t="s">
        <v>195</v>
      </c>
      <c r="BS1994">
        <v>14627</v>
      </c>
      <c r="BT1994" t="s">
        <v>196</v>
      </c>
      <c r="BU1994">
        <v>2152379720</v>
      </c>
      <c r="BZ1994" t="s">
        <v>12783</v>
      </c>
      <c r="CC1994" t="s">
        <v>12784</v>
      </c>
      <c r="CD1994" t="s">
        <v>650</v>
      </c>
      <c r="CF1994">
        <v>19012</v>
      </c>
      <c r="CG1994" t="s">
        <v>196</v>
      </c>
      <c r="CH1994">
        <v>2156357483</v>
      </c>
      <c r="CM1994" t="s">
        <v>12785</v>
      </c>
      <c r="CP1994" t="s">
        <v>194</v>
      </c>
      <c r="CQ1994" t="s">
        <v>195</v>
      </c>
      <c r="CS1994">
        <v>14620</v>
      </c>
      <c r="CT1994" t="s">
        <v>196</v>
      </c>
      <c r="CU1994">
        <v>2152379720</v>
      </c>
      <c r="ED1994" t="s">
        <v>650</v>
      </c>
      <c r="EG1994" t="s">
        <v>196</v>
      </c>
      <c r="EH1994">
        <v>2156357483</v>
      </c>
      <c r="EM1994" t="s">
        <v>12783</v>
      </c>
      <c r="EP1994" t="s">
        <v>12784</v>
      </c>
      <c r="EQ1994" t="s">
        <v>650</v>
      </c>
      <c r="ES1994">
        <v>19012</v>
      </c>
      <c r="ET1994" t="s">
        <v>196</v>
      </c>
      <c r="EU1994">
        <v>2156357483</v>
      </c>
    </row>
    <row r="1995" spans="1:151" x14ac:dyDescent="0.2">
      <c r="A1995">
        <v>25392</v>
      </c>
      <c r="B1995" t="s">
        <v>12786</v>
      </c>
      <c r="C1995" t="s">
        <v>12787</v>
      </c>
      <c r="E1995" t="s">
        <v>12788</v>
      </c>
      <c r="F1995" t="s">
        <v>171</v>
      </c>
      <c r="K1995" t="s">
        <v>769</v>
      </c>
      <c r="L1995" t="s">
        <v>770</v>
      </c>
      <c r="M1995" t="s">
        <v>176</v>
      </c>
      <c r="N1995">
        <v>2017</v>
      </c>
      <c r="O1995" t="s">
        <v>177</v>
      </c>
      <c r="P1995" t="s">
        <v>178</v>
      </c>
      <c r="Q1995" t="s">
        <v>172</v>
      </c>
    </row>
    <row r="1996" spans="1:151" x14ac:dyDescent="0.2">
      <c r="A1996">
        <v>41484</v>
      </c>
      <c r="B1996" t="s">
        <v>2408</v>
      </c>
      <c r="C1996" t="s">
        <v>12789</v>
      </c>
      <c r="D1996" t="s">
        <v>1418</v>
      </c>
      <c r="E1996" t="s">
        <v>12790</v>
      </c>
      <c r="F1996" t="s">
        <v>171</v>
      </c>
      <c r="G1996" t="str">
        <f>"0"</f>
        <v>0</v>
      </c>
      <c r="H1996" s="1">
        <v>38224</v>
      </c>
      <c r="I1996" t="s">
        <v>1619</v>
      </c>
      <c r="K1996" t="s">
        <v>2724</v>
      </c>
      <c r="L1996" t="s">
        <v>820</v>
      </c>
      <c r="M1996" t="s">
        <v>306</v>
      </c>
      <c r="N1996">
        <v>2024</v>
      </c>
      <c r="O1996" t="s">
        <v>710</v>
      </c>
      <c r="P1996" t="s">
        <v>178</v>
      </c>
      <c r="Q1996" t="s">
        <v>172</v>
      </c>
      <c r="R1996" t="s">
        <v>510</v>
      </c>
      <c r="S1996">
        <v>32341522</v>
      </c>
      <c r="BM1996" t="s">
        <v>3257</v>
      </c>
    </row>
    <row r="1997" spans="1:151" x14ac:dyDescent="0.2">
      <c r="A1997">
        <v>19609</v>
      </c>
      <c r="B1997" t="s">
        <v>12791</v>
      </c>
      <c r="C1997" t="s">
        <v>12792</v>
      </c>
      <c r="D1997" t="s">
        <v>957</v>
      </c>
      <c r="E1997" t="s">
        <v>12793</v>
      </c>
      <c r="F1997" t="s">
        <v>171</v>
      </c>
      <c r="G1997" t="s">
        <v>172</v>
      </c>
      <c r="H1997" s="1">
        <v>35164</v>
      </c>
      <c r="I1997" t="s">
        <v>221</v>
      </c>
      <c r="K1997" t="s">
        <v>4354</v>
      </c>
      <c r="L1997" t="s">
        <v>4355</v>
      </c>
      <c r="M1997" t="s">
        <v>176</v>
      </c>
      <c r="N1997">
        <v>2017</v>
      </c>
      <c r="O1997" t="s">
        <v>177</v>
      </c>
      <c r="P1997" t="s">
        <v>178</v>
      </c>
      <c r="Q1997" t="s">
        <v>172</v>
      </c>
      <c r="S1997">
        <v>28813774</v>
      </c>
      <c r="T1997" t="s">
        <v>196</v>
      </c>
      <c r="W1997" t="s">
        <v>12794</v>
      </c>
      <c r="X1997">
        <v>7164997758</v>
      </c>
      <c r="Y1997" t="s">
        <v>186</v>
      </c>
      <c r="Z1997" t="s">
        <v>282</v>
      </c>
      <c r="AA1997">
        <v>2018</v>
      </c>
      <c r="AB1997">
        <v>2018</v>
      </c>
      <c r="AC1997" t="s">
        <v>396</v>
      </c>
      <c r="AD1997" t="s">
        <v>185</v>
      </c>
      <c r="AE1997" t="s">
        <v>395</v>
      </c>
      <c r="AS1997">
        <v>3.47</v>
      </c>
      <c r="AT1997" t="s">
        <v>188</v>
      </c>
      <c r="AU1997" t="s">
        <v>189</v>
      </c>
      <c r="AV1997" t="s">
        <v>190</v>
      </c>
      <c r="AW1997" t="s">
        <v>264</v>
      </c>
      <c r="BM1997" t="s">
        <v>193</v>
      </c>
      <c r="BN1997" t="s">
        <v>12795</v>
      </c>
      <c r="BP1997" t="s">
        <v>194</v>
      </c>
      <c r="BQ1997" t="s">
        <v>195</v>
      </c>
      <c r="BS1997">
        <v>14627</v>
      </c>
      <c r="BT1997" t="s">
        <v>196</v>
      </c>
      <c r="BU1997">
        <v>7164997705</v>
      </c>
      <c r="BZ1997" t="s">
        <v>12796</v>
      </c>
      <c r="CC1997" t="s">
        <v>12797</v>
      </c>
      <c r="CD1997" t="s">
        <v>195</v>
      </c>
      <c r="CF1997">
        <v>14747</v>
      </c>
      <c r="CG1997" t="s">
        <v>196</v>
      </c>
      <c r="CH1997">
        <v>7162677987</v>
      </c>
      <c r="CM1997" t="s">
        <v>12798</v>
      </c>
      <c r="CP1997" t="s">
        <v>194</v>
      </c>
      <c r="CQ1997" t="s">
        <v>195</v>
      </c>
      <c r="CS1997">
        <v>14620</v>
      </c>
      <c r="CT1997" t="s">
        <v>196</v>
      </c>
      <c r="CU1997">
        <v>7164997705</v>
      </c>
      <c r="ED1997" t="s">
        <v>195</v>
      </c>
      <c r="EG1997" t="s">
        <v>196</v>
      </c>
      <c r="EH1997">
        <v>7162677987</v>
      </c>
      <c r="EM1997" t="s">
        <v>12796</v>
      </c>
      <c r="EP1997" t="s">
        <v>12797</v>
      </c>
      <c r="EQ1997" t="s">
        <v>195</v>
      </c>
      <c r="ES1997">
        <v>14747</v>
      </c>
      <c r="ET1997" t="s">
        <v>196</v>
      </c>
      <c r="EU1997">
        <v>7162677987</v>
      </c>
    </row>
    <row r="1998" spans="1:151" x14ac:dyDescent="0.2">
      <c r="A1998">
        <v>42120</v>
      </c>
      <c r="B1998" t="s">
        <v>6245</v>
      </c>
      <c r="C1998" t="s">
        <v>12799</v>
      </c>
      <c r="D1998" t="s">
        <v>2754</v>
      </c>
      <c r="E1998" t="s">
        <v>12800</v>
      </c>
      <c r="F1998" t="s">
        <v>171</v>
      </c>
      <c r="G1998" t="str">
        <f>"0"</f>
        <v>0</v>
      </c>
      <c r="H1998" s="1">
        <v>38368</v>
      </c>
      <c r="I1998" t="s">
        <v>221</v>
      </c>
      <c r="K1998" t="s">
        <v>453</v>
      </c>
      <c r="L1998" t="s">
        <v>2757</v>
      </c>
      <c r="M1998" t="s">
        <v>205</v>
      </c>
      <c r="N1998">
        <v>2024</v>
      </c>
      <c r="O1998" t="s">
        <v>2271</v>
      </c>
      <c r="P1998" t="s">
        <v>178</v>
      </c>
      <c r="Q1998" t="s">
        <v>172</v>
      </c>
      <c r="S1998">
        <v>32495447</v>
      </c>
      <c r="T1998" t="s">
        <v>226</v>
      </c>
      <c r="Y1998" t="str">
        <f>"01AS"</f>
        <v>01AS</v>
      </c>
      <c r="Z1998" t="s">
        <v>227</v>
      </c>
      <c r="AA1998" t="s">
        <v>833</v>
      </c>
      <c r="AB1998" t="s">
        <v>834</v>
      </c>
      <c r="AC1998" t="s">
        <v>1693</v>
      </c>
      <c r="AD1998" t="s">
        <v>172</v>
      </c>
      <c r="AS1998">
        <v>3.89</v>
      </c>
      <c r="AU1998" t="s">
        <v>472</v>
      </c>
      <c r="AV1998" t="s">
        <v>473</v>
      </c>
      <c r="AW1998" t="s">
        <v>264</v>
      </c>
      <c r="BM1998" t="s">
        <v>12801</v>
      </c>
      <c r="BN1998" t="s">
        <v>239</v>
      </c>
      <c r="BO1998" t="s">
        <v>12802</v>
      </c>
      <c r="BP1998" t="s">
        <v>241</v>
      </c>
      <c r="BQ1998" t="s">
        <v>195</v>
      </c>
      <c r="BS1998">
        <v>14627</v>
      </c>
      <c r="CD1998" t="s">
        <v>195</v>
      </c>
      <c r="CM1998" t="s">
        <v>12803</v>
      </c>
      <c r="CO1998" t="s">
        <v>12802</v>
      </c>
      <c r="CP1998" t="s">
        <v>12804</v>
      </c>
      <c r="CQ1998" t="s">
        <v>541</v>
      </c>
      <c r="CS1998" t="s">
        <v>12805</v>
      </c>
      <c r="CT1998" t="s">
        <v>244</v>
      </c>
      <c r="CU1998" t="s">
        <v>12806</v>
      </c>
    </row>
    <row r="1999" spans="1:151" x14ac:dyDescent="0.2">
      <c r="A1999">
        <v>29968</v>
      </c>
      <c r="B1999" t="s">
        <v>532</v>
      </c>
      <c r="C1999" t="s">
        <v>12807</v>
      </c>
      <c r="E1999" t="s">
        <v>12808</v>
      </c>
      <c r="F1999" t="s">
        <v>171</v>
      </c>
      <c r="G1999" t="s">
        <v>172</v>
      </c>
      <c r="H1999" s="1">
        <v>36356</v>
      </c>
      <c r="I1999" t="s">
        <v>221</v>
      </c>
      <c r="K1999" t="s">
        <v>1853</v>
      </c>
      <c r="L1999" t="s">
        <v>516</v>
      </c>
      <c r="M1999" t="s">
        <v>176</v>
      </c>
      <c r="N1999">
        <v>2020</v>
      </c>
      <c r="O1999" t="s">
        <v>978</v>
      </c>
      <c r="P1999" t="s">
        <v>979</v>
      </c>
      <c r="Q1999" t="s">
        <v>172</v>
      </c>
      <c r="S1999">
        <v>30721005</v>
      </c>
      <c r="T1999" t="s">
        <v>226</v>
      </c>
      <c r="Y1999" t="str">
        <f>"01AS"</f>
        <v>01AS</v>
      </c>
      <c r="Z1999" t="s">
        <v>227</v>
      </c>
      <c r="AA1999" t="s">
        <v>320</v>
      </c>
      <c r="AB1999" t="s">
        <v>321</v>
      </c>
      <c r="AC1999" t="s">
        <v>822</v>
      </c>
      <c r="AD1999" t="s">
        <v>185</v>
      </c>
      <c r="AE1999" t="s">
        <v>1693</v>
      </c>
      <c r="AM1999" t="s">
        <v>680</v>
      </c>
      <c r="AS1999">
        <v>3.29</v>
      </c>
      <c r="AU1999" t="s">
        <v>235</v>
      </c>
      <c r="AV1999" t="s">
        <v>236</v>
      </c>
      <c r="AW1999" t="s">
        <v>264</v>
      </c>
      <c r="BM1999" t="s">
        <v>10063</v>
      </c>
      <c r="BN1999" t="s">
        <v>239</v>
      </c>
      <c r="BO1999" t="s">
        <v>12809</v>
      </c>
      <c r="BP1999" t="s">
        <v>241</v>
      </c>
      <c r="BQ1999" t="s">
        <v>195</v>
      </c>
      <c r="BS1999">
        <v>14627</v>
      </c>
      <c r="CD1999" t="s">
        <v>195</v>
      </c>
      <c r="CM1999" t="s">
        <v>12810</v>
      </c>
      <c r="CO1999" t="s">
        <v>12809</v>
      </c>
      <c r="CP1999" t="s">
        <v>12811</v>
      </c>
      <c r="CQ1999" t="s">
        <v>247</v>
      </c>
      <c r="CS1999">
        <v>11518</v>
      </c>
      <c r="CT1999" t="s">
        <v>244</v>
      </c>
      <c r="CU1999" t="s">
        <v>12812</v>
      </c>
    </row>
    <row r="2000" spans="1:151" x14ac:dyDescent="0.2">
      <c r="A2000">
        <v>37618</v>
      </c>
      <c r="B2000" t="s">
        <v>564</v>
      </c>
      <c r="C2000" t="s">
        <v>12813</v>
      </c>
      <c r="E2000" t="s">
        <v>12814</v>
      </c>
      <c r="F2000" t="s">
        <v>171</v>
      </c>
      <c r="G2000" t="str">
        <f>"0"</f>
        <v>0</v>
      </c>
      <c r="H2000" s="1">
        <v>37354</v>
      </c>
      <c r="I2000" t="s">
        <v>1571</v>
      </c>
      <c r="K2000" t="s">
        <v>3218</v>
      </c>
      <c r="L2000" t="s">
        <v>2679</v>
      </c>
      <c r="M2000" t="s">
        <v>224</v>
      </c>
      <c r="N2000">
        <v>2022</v>
      </c>
      <c r="O2000" t="s">
        <v>468</v>
      </c>
      <c r="P2000" t="s">
        <v>178</v>
      </c>
      <c r="Q2000" t="s">
        <v>172</v>
      </c>
      <c r="S2000">
        <v>31856706</v>
      </c>
      <c r="T2000" t="s">
        <v>226</v>
      </c>
      <c r="Y2000" t="str">
        <f>"06ESM"</f>
        <v>06ESM</v>
      </c>
      <c r="Z2000" t="s">
        <v>1717</v>
      </c>
      <c r="AA2000" t="s">
        <v>228</v>
      </c>
      <c r="AB2000" t="s">
        <v>229</v>
      </c>
      <c r="AC2000" t="s">
        <v>1718</v>
      </c>
      <c r="AD2000" t="s">
        <v>185</v>
      </c>
      <c r="AS2000">
        <v>3.91</v>
      </c>
      <c r="AU2000" t="s">
        <v>235</v>
      </c>
      <c r="AV2000" t="s">
        <v>236</v>
      </c>
      <c r="AW2000" t="s">
        <v>264</v>
      </c>
      <c r="BO2000" t="s">
        <v>12815</v>
      </c>
      <c r="BQ2000" t="s">
        <v>195</v>
      </c>
      <c r="CD2000" t="s">
        <v>195</v>
      </c>
      <c r="CM2000" t="s">
        <v>12816</v>
      </c>
      <c r="CO2000" t="s">
        <v>12815</v>
      </c>
      <c r="CP2000" t="s">
        <v>7243</v>
      </c>
      <c r="CQ2000" t="s">
        <v>6293</v>
      </c>
      <c r="CS2000">
        <v>43204</v>
      </c>
      <c r="CT2000" t="s">
        <v>244</v>
      </c>
      <c r="CU2000" t="s">
        <v>12817</v>
      </c>
    </row>
    <row r="2001" spans="1:151" x14ac:dyDescent="0.2">
      <c r="A2001">
        <v>27497</v>
      </c>
      <c r="B2001" t="s">
        <v>12818</v>
      </c>
      <c r="C2001" t="s">
        <v>12819</v>
      </c>
      <c r="D2001" t="s">
        <v>169</v>
      </c>
      <c r="E2001" t="s">
        <v>12820</v>
      </c>
      <c r="F2001" t="s">
        <v>171</v>
      </c>
      <c r="G2001" t="s">
        <v>172</v>
      </c>
      <c r="H2001" s="1">
        <v>35888</v>
      </c>
      <c r="I2001" t="s">
        <v>173</v>
      </c>
      <c r="K2001" t="s">
        <v>10781</v>
      </c>
      <c r="L2001" t="s">
        <v>1409</v>
      </c>
      <c r="M2001" t="s">
        <v>224</v>
      </c>
      <c r="N2001">
        <v>2019</v>
      </c>
      <c r="O2001" t="s">
        <v>279</v>
      </c>
      <c r="P2001" t="s">
        <v>178</v>
      </c>
      <c r="Q2001" t="s">
        <v>172</v>
      </c>
      <c r="S2001">
        <v>29861620</v>
      </c>
      <c r="T2001" t="s">
        <v>196</v>
      </c>
      <c r="W2001" t="s">
        <v>12821</v>
      </c>
      <c r="X2001">
        <v>2404328607</v>
      </c>
      <c r="Y2001" t="s">
        <v>186</v>
      </c>
      <c r="Z2001" t="s">
        <v>282</v>
      </c>
      <c r="AA2001">
        <v>2020</v>
      </c>
      <c r="AB2001">
        <v>2020</v>
      </c>
      <c r="AC2001" t="s">
        <v>1280</v>
      </c>
      <c r="AD2001" t="s">
        <v>172</v>
      </c>
      <c r="AS2001">
        <v>1.93</v>
      </c>
      <c r="AT2001" t="s">
        <v>188</v>
      </c>
      <c r="AU2001" t="s">
        <v>189</v>
      </c>
      <c r="AV2001" t="s">
        <v>190</v>
      </c>
      <c r="AW2001" t="s">
        <v>294</v>
      </c>
      <c r="BM2001" t="s">
        <v>12822</v>
      </c>
      <c r="BN2001" t="s">
        <v>193</v>
      </c>
      <c r="BP2001" t="s">
        <v>194</v>
      </c>
      <c r="BQ2001" t="s">
        <v>195</v>
      </c>
      <c r="BS2001">
        <v>14627</v>
      </c>
      <c r="BT2001" t="s">
        <v>196</v>
      </c>
      <c r="BU2001">
        <v>2027044020</v>
      </c>
      <c r="BZ2001" t="s">
        <v>12823</v>
      </c>
      <c r="CC2001" t="s">
        <v>860</v>
      </c>
      <c r="CD2001" t="s">
        <v>861</v>
      </c>
      <c r="CF2001">
        <v>20020</v>
      </c>
      <c r="CG2001" t="s">
        <v>196</v>
      </c>
      <c r="CH2001">
        <v>2027044020</v>
      </c>
      <c r="CM2001" t="s">
        <v>702</v>
      </c>
      <c r="CP2001" t="s">
        <v>194</v>
      </c>
      <c r="CQ2001" t="s">
        <v>195</v>
      </c>
      <c r="CS2001">
        <v>20032</v>
      </c>
      <c r="CT2001" t="s">
        <v>196</v>
      </c>
      <c r="CU2001">
        <v>2027044020</v>
      </c>
      <c r="ED2001" t="s">
        <v>861</v>
      </c>
      <c r="EG2001" t="s">
        <v>196</v>
      </c>
      <c r="EH2001">
        <v>2027044020</v>
      </c>
      <c r="EM2001" t="s">
        <v>12823</v>
      </c>
      <c r="EP2001" t="s">
        <v>860</v>
      </c>
      <c r="EQ2001" t="s">
        <v>861</v>
      </c>
      <c r="ES2001">
        <v>20020</v>
      </c>
      <c r="ET2001" t="s">
        <v>196</v>
      </c>
      <c r="EU2001">
        <v>2027044020</v>
      </c>
    </row>
    <row r="2002" spans="1:151" x14ac:dyDescent="0.2">
      <c r="A2002">
        <v>23739</v>
      </c>
      <c r="B2002" t="s">
        <v>2028</v>
      </c>
      <c r="C2002" t="s">
        <v>12824</v>
      </c>
      <c r="D2002" t="s">
        <v>1792</v>
      </c>
      <c r="E2002" t="s">
        <v>12825</v>
      </c>
      <c r="F2002" t="s">
        <v>171</v>
      </c>
      <c r="G2002" t="s">
        <v>172</v>
      </c>
      <c r="H2002" s="1">
        <v>32204</v>
      </c>
      <c r="I2002" t="s">
        <v>173</v>
      </c>
      <c r="K2002" t="s">
        <v>798</v>
      </c>
      <c r="L2002" t="s">
        <v>799</v>
      </c>
      <c r="M2002" t="s">
        <v>224</v>
      </c>
      <c r="N2002">
        <v>2017</v>
      </c>
      <c r="O2002" t="s">
        <v>441</v>
      </c>
      <c r="P2002" t="s">
        <v>178</v>
      </c>
      <c r="Q2002" t="s">
        <v>172</v>
      </c>
      <c r="R2002" t="s">
        <v>510</v>
      </c>
      <c r="S2002">
        <v>28843610</v>
      </c>
      <c r="BM2002" t="s">
        <v>9351</v>
      </c>
    </row>
    <row r="2003" spans="1:151" x14ac:dyDescent="0.2">
      <c r="A2003">
        <v>19383</v>
      </c>
      <c r="B2003" t="s">
        <v>2028</v>
      </c>
      <c r="C2003" t="s">
        <v>12824</v>
      </c>
      <c r="D2003" t="s">
        <v>1792</v>
      </c>
      <c r="E2003" t="s">
        <v>12825</v>
      </c>
      <c r="F2003" t="s">
        <v>171</v>
      </c>
      <c r="G2003" t="s">
        <v>172</v>
      </c>
      <c r="H2003" s="1">
        <v>32204</v>
      </c>
      <c r="I2003" t="s">
        <v>173</v>
      </c>
      <c r="K2003" t="s">
        <v>2307</v>
      </c>
      <c r="L2003" t="s">
        <v>2308</v>
      </c>
      <c r="M2003" t="s">
        <v>224</v>
      </c>
      <c r="N2003">
        <v>2016</v>
      </c>
      <c r="O2003" t="s">
        <v>410</v>
      </c>
      <c r="P2003" t="s">
        <v>178</v>
      </c>
      <c r="Q2003" t="s">
        <v>172</v>
      </c>
      <c r="R2003" t="s">
        <v>510</v>
      </c>
      <c r="S2003">
        <v>28843610</v>
      </c>
      <c r="BM2003" t="s">
        <v>9351</v>
      </c>
    </row>
    <row r="2004" spans="1:151" x14ac:dyDescent="0.2">
      <c r="A2004">
        <v>44882</v>
      </c>
      <c r="B2004" t="s">
        <v>12826</v>
      </c>
      <c r="C2004" t="s">
        <v>12827</v>
      </c>
      <c r="E2004" t="s">
        <v>12828</v>
      </c>
      <c r="F2004" t="s">
        <v>12829</v>
      </c>
      <c r="G2004" t="str">
        <f>"0"</f>
        <v>0</v>
      </c>
      <c r="H2004" s="1">
        <v>38128</v>
      </c>
      <c r="I2004" t="s">
        <v>221</v>
      </c>
      <c r="K2004" t="s">
        <v>515</v>
      </c>
      <c r="L2004" t="s">
        <v>516</v>
      </c>
      <c r="M2004" t="s">
        <v>176</v>
      </c>
      <c r="N2004">
        <v>2025</v>
      </c>
      <c r="O2004" t="s">
        <v>677</v>
      </c>
      <c r="P2004" t="s">
        <v>178</v>
      </c>
      <c r="Q2004" t="s">
        <v>172</v>
      </c>
      <c r="S2004">
        <v>30412774</v>
      </c>
      <c r="T2004" t="s">
        <v>226</v>
      </c>
      <c r="Y2004" t="str">
        <f>"04HSEAS"</f>
        <v>04HSEAS</v>
      </c>
      <c r="Z2004" t="s">
        <v>499</v>
      </c>
      <c r="AA2004" t="s">
        <v>320</v>
      </c>
      <c r="AB2004" t="s">
        <v>321</v>
      </c>
      <c r="AC2004" t="s">
        <v>3358</v>
      </c>
      <c r="AD2004" t="s">
        <v>185</v>
      </c>
      <c r="AS2004">
        <v>3.22</v>
      </c>
      <c r="AU2004" t="s">
        <v>472</v>
      </c>
      <c r="AV2004" t="s">
        <v>473</v>
      </c>
      <c r="AW2004" t="s">
        <v>237</v>
      </c>
      <c r="BM2004" t="s">
        <v>2469</v>
      </c>
      <c r="BN2004" t="s">
        <v>239</v>
      </c>
      <c r="BO2004" t="s">
        <v>11785</v>
      </c>
      <c r="BP2004" t="s">
        <v>241</v>
      </c>
      <c r="BQ2004" t="s">
        <v>195</v>
      </c>
      <c r="BS2004">
        <v>14627</v>
      </c>
      <c r="CD2004" t="s">
        <v>195</v>
      </c>
      <c r="CM2004" t="s">
        <v>12830</v>
      </c>
      <c r="CO2004" t="s">
        <v>11785</v>
      </c>
      <c r="CP2004" t="s">
        <v>241</v>
      </c>
      <c r="CQ2004" t="s">
        <v>247</v>
      </c>
      <c r="CS2004">
        <v>14618</v>
      </c>
      <c r="CT2004" t="s">
        <v>244</v>
      </c>
      <c r="CU2004" t="s">
        <v>12831</v>
      </c>
    </row>
    <row r="2005" spans="1:151" x14ac:dyDescent="0.2">
      <c r="A2005">
        <v>25297</v>
      </c>
      <c r="B2005" t="s">
        <v>12832</v>
      </c>
      <c r="C2005" t="s">
        <v>12833</v>
      </c>
      <c r="D2005" t="s">
        <v>1436</v>
      </c>
      <c r="E2005" t="s">
        <v>12834</v>
      </c>
      <c r="F2005" t="s">
        <v>171</v>
      </c>
      <c r="G2005" t="s">
        <v>172</v>
      </c>
      <c r="H2005" s="1">
        <v>35465</v>
      </c>
      <c r="I2005" t="s">
        <v>221</v>
      </c>
      <c r="K2005" t="s">
        <v>2747</v>
      </c>
      <c r="L2005" t="s">
        <v>820</v>
      </c>
      <c r="M2005" t="s">
        <v>306</v>
      </c>
      <c r="N2005">
        <v>2018</v>
      </c>
      <c r="O2005" t="s">
        <v>307</v>
      </c>
      <c r="P2005" t="s">
        <v>178</v>
      </c>
      <c r="Q2005" t="s">
        <v>172</v>
      </c>
      <c r="S2005">
        <v>29353569</v>
      </c>
      <c r="T2005" t="s">
        <v>196</v>
      </c>
      <c r="W2005" t="s">
        <v>12835</v>
      </c>
      <c r="X2005">
        <v>7162077803</v>
      </c>
      <c r="Y2005" t="s">
        <v>186</v>
      </c>
      <c r="Z2005" t="s">
        <v>183</v>
      </c>
      <c r="AA2005">
        <v>2019</v>
      </c>
      <c r="AB2005">
        <v>2019</v>
      </c>
      <c r="AC2005" t="s">
        <v>457</v>
      </c>
      <c r="AD2005" t="s">
        <v>185</v>
      </c>
      <c r="AM2005" t="s">
        <v>3411</v>
      </c>
      <c r="AS2005">
        <v>3.67</v>
      </c>
      <c r="AT2005" t="s">
        <v>188</v>
      </c>
      <c r="AU2005" t="s">
        <v>189</v>
      </c>
      <c r="AV2005" t="s">
        <v>190</v>
      </c>
      <c r="AW2005" t="s">
        <v>264</v>
      </c>
      <c r="BM2005" t="s">
        <v>12836</v>
      </c>
      <c r="BN2005" t="s">
        <v>193</v>
      </c>
      <c r="BP2005" t="s">
        <v>194</v>
      </c>
      <c r="BQ2005" t="s">
        <v>195</v>
      </c>
      <c r="BS2005">
        <v>14627</v>
      </c>
      <c r="BT2005" t="s">
        <v>196</v>
      </c>
      <c r="BU2005">
        <v>7165257018</v>
      </c>
      <c r="BZ2005" t="s">
        <v>12837</v>
      </c>
      <c r="CC2005" t="s">
        <v>4976</v>
      </c>
      <c r="CD2005" t="s">
        <v>195</v>
      </c>
      <c r="CF2005">
        <v>14216</v>
      </c>
      <c r="CG2005" t="s">
        <v>196</v>
      </c>
      <c r="CH2005">
        <v>7165257018</v>
      </c>
      <c r="CM2005" t="s">
        <v>12838</v>
      </c>
      <c r="CP2005" t="s">
        <v>194</v>
      </c>
      <c r="CQ2005" t="s">
        <v>195</v>
      </c>
      <c r="CS2005">
        <v>14626</v>
      </c>
      <c r="CT2005" t="s">
        <v>196</v>
      </c>
      <c r="CU2005">
        <v>7165257018</v>
      </c>
      <c r="DZ2005" t="s">
        <v>12839</v>
      </c>
      <c r="EC2005" t="s">
        <v>12840</v>
      </c>
      <c r="ED2005" t="s">
        <v>195</v>
      </c>
      <c r="EF2005">
        <v>14120</v>
      </c>
      <c r="EG2005" t="s">
        <v>196</v>
      </c>
      <c r="EH2005">
        <v>7165257018</v>
      </c>
      <c r="EM2005" t="s">
        <v>12837</v>
      </c>
      <c r="EP2005" t="s">
        <v>4976</v>
      </c>
      <c r="EQ2005" t="s">
        <v>195</v>
      </c>
      <c r="ES2005">
        <v>14216</v>
      </c>
      <c r="ET2005" t="s">
        <v>196</v>
      </c>
      <c r="EU2005">
        <v>7165257018</v>
      </c>
    </row>
    <row r="2006" spans="1:151" x14ac:dyDescent="0.2">
      <c r="A2006">
        <v>41612</v>
      </c>
      <c r="B2006" t="s">
        <v>6769</v>
      </c>
      <c r="C2006" t="s">
        <v>12841</v>
      </c>
      <c r="D2006" t="s">
        <v>4296</v>
      </c>
      <c r="E2006" t="s">
        <v>12842</v>
      </c>
      <c r="F2006" t="s">
        <v>171</v>
      </c>
      <c r="G2006" t="str">
        <f>"0"</f>
        <v>0</v>
      </c>
      <c r="H2006" s="1">
        <v>38295</v>
      </c>
      <c r="I2006" t="s">
        <v>221</v>
      </c>
      <c r="K2006" t="s">
        <v>466</v>
      </c>
      <c r="L2006" t="s">
        <v>467</v>
      </c>
      <c r="M2006" t="s">
        <v>224</v>
      </c>
      <c r="N2006">
        <v>2024</v>
      </c>
      <c r="O2006" t="s">
        <v>225</v>
      </c>
      <c r="P2006" t="s">
        <v>178</v>
      </c>
      <c r="Q2006" t="s">
        <v>172</v>
      </c>
      <c r="S2006">
        <v>32659597</v>
      </c>
      <c r="T2006" t="s">
        <v>226</v>
      </c>
      <c r="Y2006" t="str">
        <f>"06ESM"</f>
        <v>06ESM</v>
      </c>
      <c r="Z2006" t="s">
        <v>1717</v>
      </c>
      <c r="AA2006" t="s">
        <v>833</v>
      </c>
      <c r="AB2006" t="s">
        <v>834</v>
      </c>
      <c r="AC2006" t="s">
        <v>1718</v>
      </c>
      <c r="AD2006" t="s">
        <v>185</v>
      </c>
      <c r="AS2006">
        <v>3.65</v>
      </c>
      <c r="AU2006" t="s">
        <v>235</v>
      </c>
      <c r="AV2006" t="s">
        <v>236</v>
      </c>
      <c r="AW2006" t="s">
        <v>264</v>
      </c>
      <c r="BM2006" t="s">
        <v>4903</v>
      </c>
      <c r="BN2006" t="s">
        <v>12843</v>
      </c>
      <c r="BO2006" t="s">
        <v>12844</v>
      </c>
      <c r="BP2006" t="s">
        <v>241</v>
      </c>
      <c r="BQ2006" t="s">
        <v>195</v>
      </c>
      <c r="BS2006">
        <v>14605</v>
      </c>
      <c r="BZ2006" t="s">
        <v>242</v>
      </c>
      <c r="CB2006" t="s">
        <v>243</v>
      </c>
      <c r="CD2006" t="s">
        <v>195</v>
      </c>
      <c r="CF2006">
        <v>14642</v>
      </c>
      <c r="CG2006" t="s">
        <v>244</v>
      </c>
      <c r="CM2006" t="s">
        <v>12845</v>
      </c>
      <c r="CO2006" t="s">
        <v>12844</v>
      </c>
      <c r="CP2006" t="s">
        <v>12846</v>
      </c>
      <c r="CQ2006" t="s">
        <v>2079</v>
      </c>
      <c r="CS2006" t="s">
        <v>12847</v>
      </c>
      <c r="CT2006" t="s">
        <v>244</v>
      </c>
      <c r="CU2006" t="s">
        <v>12848</v>
      </c>
    </row>
    <row r="2007" spans="1:151" x14ac:dyDescent="0.2">
      <c r="A2007">
        <v>36783</v>
      </c>
      <c r="B2007" t="s">
        <v>1861</v>
      </c>
      <c r="C2007" t="s">
        <v>12849</v>
      </c>
      <c r="D2007" t="s">
        <v>3580</v>
      </c>
      <c r="E2007" t="s">
        <v>12850</v>
      </c>
      <c r="F2007" t="s">
        <v>171</v>
      </c>
      <c r="G2007" t="str">
        <f>"0"</f>
        <v>0</v>
      </c>
      <c r="H2007" s="1">
        <v>37070</v>
      </c>
      <c r="I2007" t="s">
        <v>1571</v>
      </c>
      <c r="K2007" t="s">
        <v>317</v>
      </c>
      <c r="L2007" t="s">
        <v>318</v>
      </c>
      <c r="M2007" t="s">
        <v>176</v>
      </c>
      <c r="N2007">
        <v>2022</v>
      </c>
      <c r="O2007" t="s">
        <v>555</v>
      </c>
      <c r="P2007" t="s">
        <v>178</v>
      </c>
      <c r="Q2007" t="s">
        <v>172</v>
      </c>
      <c r="S2007">
        <v>31551229</v>
      </c>
      <c r="T2007" t="s">
        <v>226</v>
      </c>
      <c r="Y2007" t="str">
        <f>"01AS"</f>
        <v>01AS</v>
      </c>
      <c r="Z2007" t="s">
        <v>227</v>
      </c>
      <c r="AA2007" t="s">
        <v>321</v>
      </c>
      <c r="AC2007" t="s">
        <v>1451</v>
      </c>
      <c r="AD2007" t="s">
        <v>185</v>
      </c>
      <c r="AM2007" t="s">
        <v>4894</v>
      </c>
      <c r="AS2007">
        <v>3.15</v>
      </c>
      <c r="AU2007" t="s">
        <v>235</v>
      </c>
      <c r="AV2007" t="s">
        <v>236</v>
      </c>
      <c r="AW2007" t="s">
        <v>952</v>
      </c>
      <c r="BF2007" t="s">
        <v>474</v>
      </c>
      <c r="BM2007" t="s">
        <v>12851</v>
      </c>
      <c r="BN2007" t="s">
        <v>239</v>
      </c>
      <c r="BO2007" t="s">
        <v>12852</v>
      </c>
      <c r="BP2007" t="s">
        <v>241</v>
      </c>
      <c r="BQ2007" t="s">
        <v>195</v>
      </c>
      <c r="BS2007">
        <v>14627</v>
      </c>
      <c r="CD2007" t="s">
        <v>195</v>
      </c>
      <c r="CM2007" t="s">
        <v>12853</v>
      </c>
      <c r="CO2007" t="s">
        <v>12852</v>
      </c>
      <c r="CP2007" t="s">
        <v>12854</v>
      </c>
      <c r="CQ2007" t="s">
        <v>4463</v>
      </c>
      <c r="CS2007" t="str">
        <f>"06870-1922"</f>
        <v>06870-1922</v>
      </c>
      <c r="CT2007" t="s">
        <v>244</v>
      </c>
      <c r="CU2007" t="s">
        <v>12855</v>
      </c>
    </row>
    <row r="2008" spans="1:151" x14ac:dyDescent="0.2">
      <c r="A2008">
        <v>46373</v>
      </c>
      <c r="B2008" t="s">
        <v>12856</v>
      </c>
      <c r="C2008" t="s">
        <v>12857</v>
      </c>
      <c r="D2008" t="s">
        <v>201</v>
      </c>
      <c r="E2008" t="s">
        <v>1213</v>
      </c>
      <c r="F2008" t="s">
        <v>12858</v>
      </c>
      <c r="G2008" t="str">
        <f>"0"</f>
        <v>0</v>
      </c>
      <c r="H2008" s="1">
        <v>38200</v>
      </c>
      <c r="I2008" t="s">
        <v>221</v>
      </c>
      <c r="K2008" t="s">
        <v>4780</v>
      </c>
      <c r="M2008" t="s">
        <v>176</v>
      </c>
      <c r="N2008">
        <v>2026</v>
      </c>
      <c r="O2008" t="s">
        <v>508</v>
      </c>
      <c r="P2008" t="s">
        <v>2100</v>
      </c>
      <c r="Q2008" t="s">
        <v>172</v>
      </c>
      <c r="R2008" t="s">
        <v>510</v>
      </c>
      <c r="S2008">
        <v>32495416</v>
      </c>
      <c r="BM2008" t="s">
        <v>1912</v>
      </c>
    </row>
    <row r="2009" spans="1:151" x14ac:dyDescent="0.2">
      <c r="A2009">
        <v>41674</v>
      </c>
      <c r="B2009" t="s">
        <v>12856</v>
      </c>
      <c r="C2009" t="s">
        <v>12857</v>
      </c>
      <c r="D2009" t="s">
        <v>201</v>
      </c>
      <c r="E2009" t="s">
        <v>1213</v>
      </c>
      <c r="F2009" t="s">
        <v>171</v>
      </c>
      <c r="G2009" t="str">
        <f>"0"</f>
        <v>0</v>
      </c>
      <c r="H2009" s="1">
        <v>38200</v>
      </c>
      <c r="I2009" t="s">
        <v>221</v>
      </c>
      <c r="K2009" t="s">
        <v>1866</v>
      </c>
      <c r="L2009" t="s">
        <v>1867</v>
      </c>
      <c r="M2009" t="s">
        <v>255</v>
      </c>
      <c r="N2009" t="s">
        <v>256</v>
      </c>
      <c r="O2009" t="s">
        <v>257</v>
      </c>
      <c r="P2009" t="s">
        <v>178</v>
      </c>
      <c r="Q2009" t="s">
        <v>172</v>
      </c>
      <c r="R2009" t="s">
        <v>510</v>
      </c>
      <c r="S2009">
        <v>32495416</v>
      </c>
      <c r="BM2009" t="s">
        <v>1912</v>
      </c>
    </row>
    <row r="2010" spans="1:151" x14ac:dyDescent="0.2">
      <c r="A2010">
        <v>39368</v>
      </c>
      <c r="B2010" t="s">
        <v>1354</v>
      </c>
      <c r="C2010" t="s">
        <v>12859</v>
      </c>
      <c r="D2010" t="s">
        <v>3925</v>
      </c>
      <c r="E2010" t="s">
        <v>12860</v>
      </c>
      <c r="F2010" t="s">
        <v>171</v>
      </c>
      <c r="G2010" t="str">
        <f>"0"</f>
        <v>0</v>
      </c>
      <c r="H2010" s="1">
        <v>37872</v>
      </c>
      <c r="I2010" t="s">
        <v>173</v>
      </c>
      <c r="K2010" t="s">
        <v>515</v>
      </c>
      <c r="L2010" t="s">
        <v>516</v>
      </c>
      <c r="M2010" t="s">
        <v>176</v>
      </c>
      <c r="N2010">
        <v>2024</v>
      </c>
      <c r="O2010" t="s">
        <v>319</v>
      </c>
      <c r="P2010" t="s">
        <v>178</v>
      </c>
      <c r="Q2010" t="s">
        <v>172</v>
      </c>
      <c r="S2010">
        <v>32063271</v>
      </c>
      <c r="T2010" t="s">
        <v>226</v>
      </c>
      <c r="Y2010" t="str">
        <f>"04HSEAS"</f>
        <v>04HSEAS</v>
      </c>
      <c r="Z2010" t="s">
        <v>499</v>
      </c>
      <c r="AA2010" t="s">
        <v>320</v>
      </c>
      <c r="AB2010" t="s">
        <v>321</v>
      </c>
      <c r="AC2010" t="s">
        <v>3358</v>
      </c>
      <c r="AD2010" t="s">
        <v>185</v>
      </c>
      <c r="AS2010">
        <v>3.81</v>
      </c>
      <c r="AU2010" t="s">
        <v>235</v>
      </c>
      <c r="AV2010" t="s">
        <v>236</v>
      </c>
      <c r="AW2010" t="s">
        <v>210</v>
      </c>
      <c r="BJ2010" t="s">
        <v>474</v>
      </c>
      <c r="BM2010" t="s">
        <v>12861</v>
      </c>
      <c r="BN2010" t="s">
        <v>239</v>
      </c>
      <c r="BO2010" t="s">
        <v>12862</v>
      </c>
      <c r="BP2010" t="s">
        <v>241</v>
      </c>
      <c r="BQ2010" t="s">
        <v>195</v>
      </c>
      <c r="BS2010">
        <v>14627</v>
      </c>
      <c r="CD2010" t="s">
        <v>195</v>
      </c>
      <c r="CM2010" t="s">
        <v>12863</v>
      </c>
      <c r="CO2010" t="s">
        <v>12862</v>
      </c>
      <c r="CP2010" t="s">
        <v>12864</v>
      </c>
      <c r="CQ2010" t="s">
        <v>4463</v>
      </c>
      <c r="CS2010" t="str">
        <f>"06110-1734"</f>
        <v>06110-1734</v>
      </c>
      <c r="CT2010" t="s">
        <v>244</v>
      </c>
      <c r="CU2010" t="s">
        <v>12865</v>
      </c>
    </row>
    <row r="2011" spans="1:151" x14ac:dyDescent="0.2">
      <c r="A2011">
        <v>14627</v>
      </c>
      <c r="B2011" t="s">
        <v>12866</v>
      </c>
      <c r="C2011" t="s">
        <v>12867</v>
      </c>
      <c r="D2011" t="s">
        <v>3981</v>
      </c>
      <c r="E2011" t="s">
        <v>12868</v>
      </c>
      <c r="F2011" t="s">
        <v>171</v>
      </c>
      <c r="G2011" t="s">
        <v>172</v>
      </c>
      <c r="H2011" s="1">
        <v>33681</v>
      </c>
      <c r="I2011" t="s">
        <v>173</v>
      </c>
      <c r="K2011" t="s">
        <v>1278</v>
      </c>
      <c r="M2011" t="s">
        <v>176</v>
      </c>
      <c r="N2011">
        <v>2016</v>
      </c>
      <c r="O2011" t="s">
        <v>634</v>
      </c>
      <c r="P2011" t="s">
        <v>363</v>
      </c>
      <c r="Q2011" t="s">
        <v>172</v>
      </c>
      <c r="S2011">
        <v>27619803</v>
      </c>
      <c r="T2011" t="s">
        <v>196</v>
      </c>
      <c r="W2011" t="s">
        <v>12869</v>
      </c>
      <c r="X2011">
        <v>5852694723</v>
      </c>
      <c r="Y2011" t="s">
        <v>186</v>
      </c>
      <c r="Z2011" t="s">
        <v>282</v>
      </c>
      <c r="AA2011">
        <v>2017</v>
      </c>
      <c r="AB2011">
        <v>2017</v>
      </c>
      <c r="AC2011" t="s">
        <v>696</v>
      </c>
      <c r="AD2011" t="s">
        <v>185</v>
      </c>
      <c r="AS2011">
        <v>2.25</v>
      </c>
      <c r="AT2011" t="s">
        <v>188</v>
      </c>
      <c r="AU2011" t="s">
        <v>189</v>
      </c>
      <c r="AV2011" t="s">
        <v>190</v>
      </c>
      <c r="AW2011" t="s">
        <v>294</v>
      </c>
      <c r="BM2011" t="s">
        <v>12870</v>
      </c>
      <c r="BN2011" t="s">
        <v>487</v>
      </c>
      <c r="BP2011" t="s">
        <v>194</v>
      </c>
      <c r="BQ2011" t="s">
        <v>195</v>
      </c>
      <c r="BS2011">
        <v>14627</v>
      </c>
      <c r="BT2011" t="s">
        <v>196</v>
      </c>
      <c r="BU2011">
        <v>5853134659</v>
      </c>
      <c r="BZ2011" t="s">
        <v>12871</v>
      </c>
      <c r="CC2011" t="s">
        <v>194</v>
      </c>
      <c r="CD2011" t="s">
        <v>195</v>
      </c>
      <c r="CF2011">
        <v>14621</v>
      </c>
      <c r="CG2011" t="s">
        <v>196</v>
      </c>
      <c r="CH2011">
        <v>5853281948</v>
      </c>
      <c r="CM2011" t="s">
        <v>12871</v>
      </c>
      <c r="CP2011" t="s">
        <v>194</v>
      </c>
      <c r="CQ2011" t="s">
        <v>195</v>
      </c>
      <c r="CS2011">
        <v>14621</v>
      </c>
      <c r="CT2011" t="s">
        <v>196</v>
      </c>
      <c r="CU2011">
        <v>5853134659</v>
      </c>
      <c r="DZ2011" t="s">
        <v>12872</v>
      </c>
      <c r="EC2011" t="s">
        <v>12873</v>
      </c>
      <c r="ED2011" t="s">
        <v>214</v>
      </c>
      <c r="EF2011">
        <v>32750</v>
      </c>
      <c r="EG2011" t="s">
        <v>196</v>
      </c>
      <c r="EM2011" t="s">
        <v>12871</v>
      </c>
      <c r="EP2011" t="s">
        <v>194</v>
      </c>
      <c r="EQ2011" t="s">
        <v>195</v>
      </c>
      <c r="ES2011">
        <v>14621</v>
      </c>
      <c r="ET2011" t="s">
        <v>196</v>
      </c>
      <c r="EU2011">
        <v>5853281948</v>
      </c>
    </row>
    <row r="2012" spans="1:151" x14ac:dyDescent="0.2">
      <c r="A2012">
        <v>13172</v>
      </c>
      <c r="B2012" t="s">
        <v>3881</v>
      </c>
      <c r="C2012" t="s">
        <v>12874</v>
      </c>
      <c r="D2012" t="s">
        <v>3317</v>
      </c>
      <c r="E2012" t="s">
        <v>12875</v>
      </c>
      <c r="F2012" t="s">
        <v>171</v>
      </c>
      <c r="H2012" s="1">
        <v>35178</v>
      </c>
      <c r="I2012" t="s">
        <v>221</v>
      </c>
      <c r="K2012" t="s">
        <v>1035</v>
      </c>
      <c r="L2012" t="s">
        <v>1036</v>
      </c>
      <c r="M2012" t="s">
        <v>224</v>
      </c>
      <c r="N2012">
        <v>2015</v>
      </c>
      <c r="O2012" t="s">
        <v>692</v>
      </c>
      <c r="P2012" t="s">
        <v>178</v>
      </c>
      <c r="Q2012" t="s">
        <v>185</v>
      </c>
    </row>
    <row r="2013" spans="1:151" x14ac:dyDescent="0.2">
      <c r="A2013">
        <v>46290</v>
      </c>
      <c r="B2013" t="s">
        <v>12876</v>
      </c>
      <c r="C2013" t="s">
        <v>12877</v>
      </c>
      <c r="E2013" t="s">
        <v>12878</v>
      </c>
      <c r="F2013" t="s">
        <v>171</v>
      </c>
      <c r="G2013" t="str">
        <f>"0"</f>
        <v>0</v>
      </c>
      <c r="H2013" s="1">
        <v>36550</v>
      </c>
      <c r="I2013" t="s">
        <v>173</v>
      </c>
      <c r="K2013" t="s">
        <v>3398</v>
      </c>
      <c r="L2013" t="s">
        <v>7380</v>
      </c>
      <c r="M2013" t="s">
        <v>224</v>
      </c>
      <c r="N2013">
        <v>2025</v>
      </c>
      <c r="O2013" t="s">
        <v>528</v>
      </c>
      <c r="P2013" t="s">
        <v>178</v>
      </c>
      <c r="Q2013" t="s">
        <v>172</v>
      </c>
      <c r="S2013">
        <v>32391640</v>
      </c>
      <c r="T2013" t="s">
        <v>226</v>
      </c>
      <c r="Y2013" t="str">
        <f>"07SMD"</f>
        <v>07SMD</v>
      </c>
      <c r="Z2013" t="s">
        <v>849</v>
      </c>
      <c r="AA2013" t="s">
        <v>3400</v>
      </c>
      <c r="AB2013" t="s">
        <v>3401</v>
      </c>
      <c r="AC2013" t="s">
        <v>3402</v>
      </c>
      <c r="AD2013" t="s">
        <v>185</v>
      </c>
      <c r="AS2013" t="str">
        <f>"0"</f>
        <v>0</v>
      </c>
      <c r="AU2013" t="s">
        <v>472</v>
      </c>
      <c r="AV2013" t="s">
        <v>473</v>
      </c>
      <c r="AW2013" t="s">
        <v>715</v>
      </c>
      <c r="BO2013" t="s">
        <v>12879</v>
      </c>
      <c r="BQ2013" t="s">
        <v>195</v>
      </c>
      <c r="CD2013" t="s">
        <v>195</v>
      </c>
      <c r="CM2013" t="s">
        <v>12880</v>
      </c>
      <c r="CO2013" t="s">
        <v>12879</v>
      </c>
      <c r="CP2013" t="s">
        <v>720</v>
      </c>
      <c r="CQ2013" t="s">
        <v>247</v>
      </c>
      <c r="CS2013">
        <v>11226</v>
      </c>
      <c r="CT2013" t="s">
        <v>244</v>
      </c>
      <c r="CU2013" t="s">
        <v>12881</v>
      </c>
    </row>
    <row r="2014" spans="1:151" x14ac:dyDescent="0.2">
      <c r="A2014">
        <v>25393</v>
      </c>
      <c r="B2014" t="s">
        <v>12882</v>
      </c>
      <c r="C2014" t="s">
        <v>12883</v>
      </c>
      <c r="E2014" t="s">
        <v>12884</v>
      </c>
      <c r="F2014" t="s">
        <v>171</v>
      </c>
      <c r="K2014" t="s">
        <v>769</v>
      </c>
      <c r="L2014" t="s">
        <v>770</v>
      </c>
      <c r="M2014" t="s">
        <v>176</v>
      </c>
      <c r="N2014">
        <v>2017</v>
      </c>
      <c r="O2014" t="s">
        <v>177</v>
      </c>
      <c r="P2014" t="s">
        <v>178</v>
      </c>
      <c r="Q2014" t="s">
        <v>172</v>
      </c>
    </row>
    <row r="2015" spans="1:151" x14ac:dyDescent="0.2">
      <c r="A2015">
        <v>27603</v>
      </c>
      <c r="B2015" t="s">
        <v>12885</v>
      </c>
      <c r="C2015" t="s">
        <v>12441</v>
      </c>
      <c r="D2015" t="s">
        <v>3075</v>
      </c>
      <c r="E2015" t="s">
        <v>12886</v>
      </c>
      <c r="F2015" t="s">
        <v>171</v>
      </c>
      <c r="G2015" t="str">
        <f>"0"</f>
        <v>0</v>
      </c>
      <c r="K2015" t="s">
        <v>2425</v>
      </c>
      <c r="L2015" t="s">
        <v>2426</v>
      </c>
      <c r="M2015" t="s">
        <v>205</v>
      </c>
      <c r="N2015">
        <v>2019</v>
      </c>
      <c r="O2015" t="s">
        <v>206</v>
      </c>
      <c r="P2015" t="s">
        <v>178</v>
      </c>
      <c r="Q2015" t="s">
        <v>172</v>
      </c>
      <c r="S2015">
        <v>30696242</v>
      </c>
      <c r="T2015" t="s">
        <v>196</v>
      </c>
      <c r="W2015" t="s">
        <v>12887</v>
      </c>
      <c r="X2015">
        <v>5152105025</v>
      </c>
      <c r="Y2015" t="s">
        <v>186</v>
      </c>
      <c r="Z2015" t="s">
        <v>282</v>
      </c>
      <c r="AA2015">
        <v>2021</v>
      </c>
      <c r="AB2015">
        <v>2021</v>
      </c>
      <c r="AC2015" t="s">
        <v>1307</v>
      </c>
      <c r="AD2015" t="s">
        <v>172</v>
      </c>
      <c r="AS2015">
        <v>2.9</v>
      </c>
      <c r="AT2015" t="s">
        <v>188</v>
      </c>
      <c r="AU2015" t="s">
        <v>189</v>
      </c>
      <c r="AV2015" t="s">
        <v>190</v>
      </c>
      <c r="AW2015" t="s">
        <v>264</v>
      </c>
      <c r="BM2015" t="s">
        <v>12888</v>
      </c>
      <c r="BN2015" t="s">
        <v>193</v>
      </c>
      <c r="BP2015" t="s">
        <v>194</v>
      </c>
      <c r="BQ2015" t="s">
        <v>195</v>
      </c>
      <c r="BS2015">
        <v>14627</v>
      </c>
      <c r="BT2015" t="s">
        <v>196</v>
      </c>
      <c r="BU2015">
        <v>5154027084</v>
      </c>
      <c r="BZ2015" t="s">
        <v>12889</v>
      </c>
      <c r="CC2015" t="s">
        <v>12890</v>
      </c>
      <c r="CD2015" t="s">
        <v>9269</v>
      </c>
      <c r="CF2015">
        <v>50103</v>
      </c>
      <c r="CG2015" t="s">
        <v>196</v>
      </c>
      <c r="CH2015">
        <v>5154027084</v>
      </c>
      <c r="CM2015" t="s">
        <v>12891</v>
      </c>
      <c r="CP2015" t="s">
        <v>194</v>
      </c>
      <c r="CQ2015" t="s">
        <v>195</v>
      </c>
      <c r="CS2015">
        <v>14611</v>
      </c>
      <c r="CT2015" t="s">
        <v>196</v>
      </c>
      <c r="CU2015">
        <v>5154027084</v>
      </c>
      <c r="DZ2015" t="s">
        <v>12892</v>
      </c>
      <c r="EC2015" t="s">
        <v>12893</v>
      </c>
      <c r="ED2015" t="s">
        <v>9269</v>
      </c>
      <c r="EF2015">
        <v>501261530</v>
      </c>
      <c r="EG2015" t="s">
        <v>196</v>
      </c>
      <c r="EH2015">
        <v>5154027084</v>
      </c>
      <c r="EM2015" t="s">
        <v>12889</v>
      </c>
      <c r="EP2015" t="s">
        <v>12890</v>
      </c>
      <c r="EQ2015" t="s">
        <v>9269</v>
      </c>
      <c r="ES2015">
        <v>50103</v>
      </c>
      <c r="ET2015" t="s">
        <v>196</v>
      </c>
      <c r="EU2015">
        <v>5154027084</v>
      </c>
    </row>
    <row r="2016" spans="1:151" x14ac:dyDescent="0.2">
      <c r="A2016">
        <v>38474</v>
      </c>
      <c r="B2016" t="s">
        <v>12876</v>
      </c>
      <c r="C2016" t="s">
        <v>12894</v>
      </c>
      <c r="D2016" t="s">
        <v>12895</v>
      </c>
      <c r="E2016" t="s">
        <v>12896</v>
      </c>
      <c r="F2016" t="s">
        <v>171</v>
      </c>
      <c r="G2016" t="str">
        <f>"0"</f>
        <v>0</v>
      </c>
      <c r="H2016" s="1">
        <v>37483</v>
      </c>
      <c r="I2016" t="s">
        <v>173</v>
      </c>
      <c r="K2016" t="s">
        <v>1046</v>
      </c>
      <c r="L2016" t="s">
        <v>1047</v>
      </c>
      <c r="M2016" t="s">
        <v>306</v>
      </c>
      <c r="N2016">
        <v>2023</v>
      </c>
      <c r="O2016" t="s">
        <v>908</v>
      </c>
      <c r="P2016" t="s">
        <v>178</v>
      </c>
      <c r="Q2016" t="s">
        <v>172</v>
      </c>
      <c r="S2016">
        <v>31760300</v>
      </c>
      <c r="T2016" t="s">
        <v>711</v>
      </c>
      <c r="U2016" t="s">
        <v>712</v>
      </c>
      <c r="Y2016" t="str">
        <f>"01AS"</f>
        <v>01AS</v>
      </c>
      <c r="Z2016" t="s">
        <v>499</v>
      </c>
      <c r="AA2016" t="s">
        <v>320</v>
      </c>
      <c r="AB2016" t="s">
        <v>321</v>
      </c>
      <c r="AC2016" t="s">
        <v>2066</v>
      </c>
      <c r="AD2016" t="s">
        <v>185</v>
      </c>
      <c r="AM2016" t="s">
        <v>897</v>
      </c>
      <c r="AS2016">
        <v>3.53</v>
      </c>
      <c r="AU2016" t="s">
        <v>235</v>
      </c>
      <c r="AV2016" t="s">
        <v>823</v>
      </c>
      <c r="AW2016" t="s">
        <v>237</v>
      </c>
      <c r="BM2016" t="s">
        <v>12897</v>
      </c>
      <c r="BN2016" t="s">
        <v>239</v>
      </c>
      <c r="BO2016" t="s">
        <v>12898</v>
      </c>
      <c r="BP2016" t="s">
        <v>241</v>
      </c>
      <c r="BQ2016" t="s">
        <v>195</v>
      </c>
      <c r="BS2016">
        <v>14627</v>
      </c>
      <c r="CA2016" t="s">
        <v>12899</v>
      </c>
      <c r="CD2016" t="s">
        <v>195</v>
      </c>
      <c r="CM2016" t="s">
        <v>12900</v>
      </c>
      <c r="CN2016" t="s">
        <v>12899</v>
      </c>
      <c r="CO2016" t="s">
        <v>12898</v>
      </c>
      <c r="CP2016" t="s">
        <v>5210</v>
      </c>
      <c r="CQ2016" t="s">
        <v>247</v>
      </c>
      <c r="CS2016" t="s">
        <v>12901</v>
      </c>
      <c r="CT2016" t="s">
        <v>244</v>
      </c>
      <c r="CU2016" t="s">
        <v>12902</v>
      </c>
    </row>
    <row r="2017" spans="1:151" x14ac:dyDescent="0.2">
      <c r="A2017">
        <v>23785</v>
      </c>
      <c r="B2017" t="s">
        <v>1546</v>
      </c>
      <c r="C2017" t="s">
        <v>12903</v>
      </c>
      <c r="D2017" t="s">
        <v>12904</v>
      </c>
      <c r="E2017" t="s">
        <v>12905</v>
      </c>
      <c r="F2017" t="s">
        <v>171</v>
      </c>
      <c r="G2017" t="s">
        <v>172</v>
      </c>
      <c r="H2017" s="1">
        <v>34466</v>
      </c>
      <c r="I2017" t="s">
        <v>173</v>
      </c>
      <c r="K2017" t="s">
        <v>798</v>
      </c>
      <c r="L2017" t="s">
        <v>799</v>
      </c>
      <c r="M2017" t="s">
        <v>224</v>
      </c>
      <c r="N2017">
        <v>2017</v>
      </c>
      <c r="O2017" t="s">
        <v>441</v>
      </c>
      <c r="P2017" t="s">
        <v>178</v>
      </c>
      <c r="Q2017" t="s">
        <v>172</v>
      </c>
      <c r="S2017">
        <v>27716410</v>
      </c>
      <c r="T2017" t="s">
        <v>196</v>
      </c>
      <c r="W2017" t="s">
        <v>12906</v>
      </c>
      <c r="X2017">
        <v>3153968606</v>
      </c>
      <c r="Y2017" t="s">
        <v>802</v>
      </c>
      <c r="Z2017" t="s">
        <v>1360</v>
      </c>
      <c r="AA2017" t="s">
        <v>615</v>
      </c>
      <c r="AB2017" t="s">
        <v>259</v>
      </c>
      <c r="AC2017" t="s">
        <v>804</v>
      </c>
      <c r="AD2017" t="s">
        <v>185</v>
      </c>
      <c r="AM2017" t="s">
        <v>1585</v>
      </c>
      <c r="AS2017" t="str">
        <f>"0"</f>
        <v>0</v>
      </c>
      <c r="AT2017" t="s">
        <v>188</v>
      </c>
      <c r="AU2017" t="s">
        <v>189</v>
      </c>
      <c r="AV2017" t="s">
        <v>190</v>
      </c>
      <c r="AW2017" t="s">
        <v>264</v>
      </c>
      <c r="BM2017" t="s">
        <v>12907</v>
      </c>
      <c r="BN2017" t="s">
        <v>12908</v>
      </c>
      <c r="BP2017" t="s">
        <v>194</v>
      </c>
      <c r="BQ2017" t="s">
        <v>195</v>
      </c>
      <c r="BS2017">
        <v>14618</v>
      </c>
      <c r="BT2017" t="s">
        <v>196</v>
      </c>
      <c r="BU2017">
        <v>3157081224</v>
      </c>
      <c r="BZ2017" t="s">
        <v>12909</v>
      </c>
      <c r="CC2017" t="s">
        <v>5394</v>
      </c>
      <c r="CD2017" t="s">
        <v>195</v>
      </c>
      <c r="CF2017">
        <v>13104</v>
      </c>
      <c r="CG2017" t="s">
        <v>196</v>
      </c>
      <c r="CH2017">
        <v>3157081224</v>
      </c>
      <c r="CM2017" t="s">
        <v>12907</v>
      </c>
      <c r="CN2017" t="s">
        <v>12908</v>
      </c>
      <c r="CP2017" t="s">
        <v>194</v>
      </c>
      <c r="CQ2017" t="s">
        <v>195</v>
      </c>
      <c r="CS2017">
        <v>14618</v>
      </c>
      <c r="CT2017" t="s">
        <v>196</v>
      </c>
      <c r="CU2017">
        <v>3157081224</v>
      </c>
      <c r="ED2017" t="s">
        <v>195</v>
      </c>
      <c r="EG2017" t="s">
        <v>196</v>
      </c>
      <c r="EH2017">
        <v>3157081224</v>
      </c>
      <c r="EM2017" t="s">
        <v>12909</v>
      </c>
      <c r="EP2017" t="s">
        <v>5394</v>
      </c>
      <c r="EQ2017" t="s">
        <v>195</v>
      </c>
      <c r="ES2017">
        <v>13104</v>
      </c>
      <c r="ET2017" t="s">
        <v>196</v>
      </c>
      <c r="EU2017">
        <v>3157081224</v>
      </c>
    </row>
    <row r="2018" spans="1:151" x14ac:dyDescent="0.2">
      <c r="A2018">
        <v>27775</v>
      </c>
      <c r="B2018" t="s">
        <v>6683</v>
      </c>
      <c r="C2018" t="s">
        <v>12910</v>
      </c>
      <c r="D2018" t="s">
        <v>390</v>
      </c>
      <c r="E2018" t="s">
        <v>12911</v>
      </c>
      <c r="F2018" t="s">
        <v>171</v>
      </c>
      <c r="G2018" t="s">
        <v>172</v>
      </c>
      <c r="H2018" s="1">
        <v>35386</v>
      </c>
      <c r="I2018" t="s">
        <v>221</v>
      </c>
      <c r="K2018" t="s">
        <v>203</v>
      </c>
      <c r="L2018" t="s">
        <v>204</v>
      </c>
      <c r="M2018" t="s">
        <v>205</v>
      </c>
      <c r="N2018">
        <v>2019</v>
      </c>
      <c r="O2018" t="s">
        <v>206</v>
      </c>
      <c r="P2018" t="s">
        <v>178</v>
      </c>
      <c r="Q2018" t="s">
        <v>172</v>
      </c>
      <c r="S2018">
        <v>29336180</v>
      </c>
      <c r="T2018" t="s">
        <v>196</v>
      </c>
      <c r="W2018" t="s">
        <v>12912</v>
      </c>
      <c r="X2018">
        <v>5852330375</v>
      </c>
      <c r="Y2018" t="s">
        <v>182</v>
      </c>
      <c r="Z2018" t="s">
        <v>183</v>
      </c>
      <c r="AA2018">
        <v>2019</v>
      </c>
      <c r="AB2018">
        <v>2019</v>
      </c>
      <c r="AC2018" t="s">
        <v>208</v>
      </c>
      <c r="AD2018" t="s">
        <v>185</v>
      </c>
      <c r="AF2018" t="s">
        <v>186</v>
      </c>
      <c r="AG2018" t="s">
        <v>282</v>
      </c>
      <c r="AH2018">
        <v>2019</v>
      </c>
      <c r="AI2018">
        <v>2019</v>
      </c>
      <c r="AJ2018" t="s">
        <v>1109</v>
      </c>
      <c r="AK2018" t="s">
        <v>185</v>
      </c>
      <c r="AM2018" t="s">
        <v>396</v>
      </c>
      <c r="AS2018">
        <v>3.9</v>
      </c>
      <c r="AT2018" t="s">
        <v>188</v>
      </c>
      <c r="AU2018" t="s">
        <v>189</v>
      </c>
      <c r="AV2018" t="s">
        <v>190</v>
      </c>
      <c r="AW2018" t="s">
        <v>264</v>
      </c>
      <c r="BM2018" t="s">
        <v>12913</v>
      </c>
      <c r="BP2018" t="s">
        <v>2421</v>
      </c>
      <c r="BQ2018" t="s">
        <v>195</v>
      </c>
      <c r="BS2018">
        <v>14450</v>
      </c>
      <c r="BT2018" t="s">
        <v>196</v>
      </c>
      <c r="BU2018">
        <v>5856903251</v>
      </c>
      <c r="BZ2018" t="s">
        <v>12913</v>
      </c>
      <c r="CC2018" t="s">
        <v>2421</v>
      </c>
      <c r="CD2018" t="s">
        <v>195</v>
      </c>
      <c r="CF2018">
        <v>14450</v>
      </c>
      <c r="CG2018" t="s">
        <v>196</v>
      </c>
      <c r="CH2018">
        <v>5856903251</v>
      </c>
      <c r="CM2018" t="s">
        <v>12913</v>
      </c>
      <c r="CP2018" t="s">
        <v>2421</v>
      </c>
      <c r="CQ2018" t="s">
        <v>195</v>
      </c>
      <c r="CS2018">
        <v>14450</v>
      </c>
      <c r="CT2018" t="s">
        <v>196</v>
      </c>
      <c r="CU2018">
        <v>5856903251</v>
      </c>
      <c r="ED2018" t="s">
        <v>195</v>
      </c>
      <c r="EG2018" t="s">
        <v>196</v>
      </c>
      <c r="EH2018">
        <v>5856903251</v>
      </c>
      <c r="EM2018" t="s">
        <v>12913</v>
      </c>
      <c r="EP2018" t="s">
        <v>2421</v>
      </c>
      <c r="EQ2018" t="s">
        <v>195</v>
      </c>
      <c r="ES2018">
        <v>14450</v>
      </c>
      <c r="ET2018" t="s">
        <v>196</v>
      </c>
      <c r="EU2018">
        <v>5856903251</v>
      </c>
    </row>
    <row r="2019" spans="1:151" x14ac:dyDescent="0.2">
      <c r="A2019">
        <v>41060</v>
      </c>
      <c r="B2019" t="s">
        <v>12914</v>
      </c>
      <c r="C2019" t="s">
        <v>10997</v>
      </c>
      <c r="D2019" t="s">
        <v>12915</v>
      </c>
      <c r="E2019" t="s">
        <v>12916</v>
      </c>
      <c r="F2019" t="s">
        <v>171</v>
      </c>
      <c r="G2019" t="str">
        <f>"0"</f>
        <v>0</v>
      </c>
      <c r="H2019" s="1">
        <v>38261</v>
      </c>
      <c r="I2019" t="s">
        <v>221</v>
      </c>
      <c r="K2019" t="s">
        <v>498</v>
      </c>
      <c r="L2019" t="s">
        <v>318</v>
      </c>
      <c r="M2019" t="s">
        <v>176</v>
      </c>
      <c r="N2019">
        <v>2024</v>
      </c>
      <c r="O2019" t="s">
        <v>319</v>
      </c>
      <c r="P2019" t="s">
        <v>178</v>
      </c>
      <c r="Q2019" t="s">
        <v>172</v>
      </c>
      <c r="S2019">
        <v>32240146</v>
      </c>
      <c r="T2019" t="s">
        <v>226</v>
      </c>
      <c r="Y2019" t="str">
        <f>"04HSEAS"</f>
        <v>04HSEAS</v>
      </c>
      <c r="Z2019" t="s">
        <v>499</v>
      </c>
      <c r="AA2019" t="s">
        <v>228</v>
      </c>
      <c r="AB2019" t="s">
        <v>229</v>
      </c>
      <c r="AC2019" t="s">
        <v>535</v>
      </c>
      <c r="AD2019" t="s">
        <v>185</v>
      </c>
      <c r="AS2019">
        <v>3.37</v>
      </c>
      <c r="AU2019" t="s">
        <v>472</v>
      </c>
      <c r="AV2019" t="s">
        <v>473</v>
      </c>
      <c r="AW2019" t="s">
        <v>264</v>
      </c>
      <c r="AX2019" t="s">
        <v>12914</v>
      </c>
      <c r="AY2019" t="s">
        <v>716</v>
      </c>
      <c r="BM2019" t="s">
        <v>12917</v>
      </c>
      <c r="BN2019" t="s">
        <v>239</v>
      </c>
      <c r="BO2019" t="s">
        <v>12918</v>
      </c>
      <c r="BP2019" t="s">
        <v>241</v>
      </c>
      <c r="BQ2019" t="s">
        <v>195</v>
      </c>
      <c r="BS2019">
        <v>14627</v>
      </c>
      <c r="BZ2019" t="s">
        <v>242</v>
      </c>
      <c r="CB2019" t="s">
        <v>243</v>
      </c>
      <c r="CD2019" t="s">
        <v>195</v>
      </c>
      <c r="CF2019">
        <v>14642</v>
      </c>
      <c r="CG2019" t="s">
        <v>244</v>
      </c>
      <c r="CM2019" t="s">
        <v>12919</v>
      </c>
      <c r="CO2019" t="s">
        <v>12918</v>
      </c>
      <c r="CP2019" t="s">
        <v>12920</v>
      </c>
      <c r="CQ2019" t="s">
        <v>247</v>
      </c>
      <c r="CS2019" t="s">
        <v>12921</v>
      </c>
      <c r="CT2019" t="s">
        <v>244</v>
      </c>
      <c r="CU2019" t="s">
        <v>12922</v>
      </c>
    </row>
    <row r="2020" spans="1:151" x14ac:dyDescent="0.2">
      <c r="A2020">
        <v>41667</v>
      </c>
      <c r="B2020" t="s">
        <v>12914</v>
      </c>
      <c r="C2020" t="s">
        <v>10997</v>
      </c>
      <c r="D2020" t="s">
        <v>12915</v>
      </c>
      <c r="E2020" t="s">
        <v>12916</v>
      </c>
      <c r="F2020" t="s">
        <v>171</v>
      </c>
      <c r="G2020" t="str">
        <f>"0"</f>
        <v>0</v>
      </c>
      <c r="H2020" s="1">
        <v>38261</v>
      </c>
      <c r="I2020" t="s">
        <v>221</v>
      </c>
      <c r="K2020" t="s">
        <v>1866</v>
      </c>
      <c r="L2020" t="s">
        <v>1867</v>
      </c>
      <c r="M2020" t="s">
        <v>255</v>
      </c>
      <c r="N2020" t="s">
        <v>256</v>
      </c>
      <c r="O2020" t="s">
        <v>257</v>
      </c>
      <c r="P2020" t="s">
        <v>178</v>
      </c>
      <c r="Q2020" t="s">
        <v>172</v>
      </c>
      <c r="S2020">
        <v>32240146</v>
      </c>
      <c r="T2020" t="s">
        <v>226</v>
      </c>
      <c r="Y2020" t="str">
        <f>"04HSEAS"</f>
        <v>04HSEAS</v>
      </c>
      <c r="Z2020" t="s">
        <v>499</v>
      </c>
      <c r="AA2020" t="s">
        <v>228</v>
      </c>
      <c r="AB2020" t="s">
        <v>229</v>
      </c>
      <c r="AC2020" t="s">
        <v>535</v>
      </c>
      <c r="AD2020" t="s">
        <v>185</v>
      </c>
      <c r="AS2020">
        <v>3.37</v>
      </c>
      <c r="AU2020" t="s">
        <v>472</v>
      </c>
      <c r="AV2020" t="s">
        <v>473</v>
      </c>
      <c r="AW2020" t="s">
        <v>264</v>
      </c>
      <c r="AX2020" t="s">
        <v>12914</v>
      </c>
      <c r="AY2020" t="s">
        <v>716</v>
      </c>
      <c r="BM2020" t="s">
        <v>12917</v>
      </c>
      <c r="BN2020" t="s">
        <v>239</v>
      </c>
      <c r="BO2020" t="s">
        <v>12918</v>
      </c>
      <c r="BP2020" t="s">
        <v>241</v>
      </c>
      <c r="BQ2020" t="s">
        <v>195</v>
      </c>
      <c r="BS2020">
        <v>14627</v>
      </c>
      <c r="BZ2020" t="s">
        <v>242</v>
      </c>
      <c r="CB2020" t="s">
        <v>243</v>
      </c>
      <c r="CD2020" t="s">
        <v>195</v>
      </c>
      <c r="CF2020">
        <v>14642</v>
      </c>
      <c r="CG2020" t="s">
        <v>244</v>
      </c>
      <c r="CM2020" t="s">
        <v>12919</v>
      </c>
      <c r="CO2020" t="s">
        <v>12918</v>
      </c>
      <c r="CP2020" t="s">
        <v>12920</v>
      </c>
      <c r="CQ2020" t="s">
        <v>247</v>
      </c>
      <c r="CS2020" t="s">
        <v>12921</v>
      </c>
      <c r="CT2020" t="s">
        <v>244</v>
      </c>
      <c r="CU2020" t="s">
        <v>12922</v>
      </c>
    </row>
    <row r="2021" spans="1:151" x14ac:dyDescent="0.2">
      <c r="A2021">
        <v>23219</v>
      </c>
      <c r="B2021" t="s">
        <v>12923</v>
      </c>
      <c r="C2021" t="s">
        <v>12924</v>
      </c>
      <c r="D2021" t="s">
        <v>940</v>
      </c>
      <c r="E2021" t="s">
        <v>12925</v>
      </c>
      <c r="F2021" t="s">
        <v>171</v>
      </c>
      <c r="K2021" t="s">
        <v>6934</v>
      </c>
      <c r="L2021" t="s">
        <v>6935</v>
      </c>
      <c r="M2021" t="s">
        <v>306</v>
      </c>
      <c r="N2021">
        <v>2017</v>
      </c>
      <c r="O2021" t="s">
        <v>646</v>
      </c>
      <c r="P2021" t="s">
        <v>178</v>
      </c>
      <c r="Q2021" t="s">
        <v>172</v>
      </c>
      <c r="S2021">
        <v>28730453</v>
      </c>
      <c r="T2021" t="s">
        <v>196</v>
      </c>
      <c r="W2021" t="s">
        <v>12926</v>
      </c>
      <c r="X2021">
        <v>5712164926</v>
      </c>
      <c r="Y2021" t="s">
        <v>186</v>
      </c>
      <c r="Z2021" t="s">
        <v>183</v>
      </c>
      <c r="AA2021">
        <v>2018</v>
      </c>
      <c r="AB2021">
        <v>2018</v>
      </c>
      <c r="AC2021" t="s">
        <v>457</v>
      </c>
      <c r="AD2021" t="s">
        <v>185</v>
      </c>
      <c r="AS2021">
        <v>3.3</v>
      </c>
      <c r="AT2021" t="s">
        <v>188</v>
      </c>
      <c r="AU2021" t="s">
        <v>189</v>
      </c>
      <c r="AV2021" t="s">
        <v>190</v>
      </c>
      <c r="AW2021" t="s">
        <v>264</v>
      </c>
      <c r="BM2021" t="s">
        <v>11142</v>
      </c>
      <c r="BN2021" t="s">
        <v>193</v>
      </c>
      <c r="BP2021" t="s">
        <v>194</v>
      </c>
      <c r="BQ2021" t="s">
        <v>195</v>
      </c>
      <c r="BS2021">
        <v>14627</v>
      </c>
      <c r="BT2021" t="s">
        <v>196</v>
      </c>
      <c r="BU2021">
        <v>5712961852</v>
      </c>
      <c r="BZ2021" t="s">
        <v>12927</v>
      </c>
      <c r="CC2021" t="s">
        <v>12928</v>
      </c>
      <c r="CD2021" t="s">
        <v>3451</v>
      </c>
      <c r="CF2021">
        <v>22043</v>
      </c>
      <c r="CG2021" t="s">
        <v>196</v>
      </c>
      <c r="CH2021">
        <v>7036418830</v>
      </c>
      <c r="CM2021" t="s">
        <v>12929</v>
      </c>
      <c r="CP2021" t="s">
        <v>194</v>
      </c>
      <c r="CQ2021" t="s">
        <v>195</v>
      </c>
      <c r="CS2021">
        <v>14642</v>
      </c>
      <c r="CT2021" t="s">
        <v>196</v>
      </c>
      <c r="CU2021">
        <v>5712961852</v>
      </c>
      <c r="ED2021" t="s">
        <v>3451</v>
      </c>
      <c r="EG2021" t="s">
        <v>196</v>
      </c>
      <c r="EH2021">
        <v>7036418830</v>
      </c>
      <c r="EM2021" t="s">
        <v>12927</v>
      </c>
      <c r="EP2021" t="s">
        <v>12928</v>
      </c>
      <c r="EQ2021" t="s">
        <v>3451</v>
      </c>
      <c r="ES2021">
        <v>22043</v>
      </c>
      <c r="ET2021" t="s">
        <v>196</v>
      </c>
      <c r="EU2021">
        <v>7036418830</v>
      </c>
    </row>
    <row r="2022" spans="1:151" x14ac:dyDescent="0.2">
      <c r="A2022">
        <v>39126</v>
      </c>
      <c r="B2022" t="s">
        <v>2406</v>
      </c>
      <c r="C2022" t="s">
        <v>12924</v>
      </c>
      <c r="D2022" t="s">
        <v>12930</v>
      </c>
      <c r="E2022" t="s">
        <v>12931</v>
      </c>
      <c r="F2022" t="s">
        <v>171</v>
      </c>
      <c r="G2022" t="str">
        <f>"0"</f>
        <v>0</v>
      </c>
      <c r="H2022" s="1">
        <v>37490</v>
      </c>
      <c r="I2022" t="s">
        <v>221</v>
      </c>
      <c r="K2022" t="s">
        <v>304</v>
      </c>
      <c r="L2022" t="s">
        <v>305</v>
      </c>
      <c r="M2022" t="s">
        <v>306</v>
      </c>
      <c r="N2022">
        <v>2023</v>
      </c>
      <c r="O2022" t="s">
        <v>908</v>
      </c>
      <c r="P2022" t="s">
        <v>178</v>
      </c>
      <c r="Q2022" t="s">
        <v>172</v>
      </c>
      <c r="S2022">
        <v>31794251</v>
      </c>
      <c r="T2022" t="s">
        <v>226</v>
      </c>
      <c r="Y2022" t="str">
        <f>"01AS"</f>
        <v>01AS</v>
      </c>
      <c r="Z2022" t="s">
        <v>227</v>
      </c>
      <c r="AA2022" t="s">
        <v>320</v>
      </c>
      <c r="AB2022" t="s">
        <v>321</v>
      </c>
      <c r="AC2022" t="s">
        <v>678</v>
      </c>
      <c r="AD2022" t="s">
        <v>185</v>
      </c>
      <c r="AS2022">
        <v>3.54</v>
      </c>
      <c r="AU2022" t="s">
        <v>235</v>
      </c>
      <c r="AV2022" t="s">
        <v>236</v>
      </c>
      <c r="AW2022" t="s">
        <v>952</v>
      </c>
      <c r="BM2022" t="s">
        <v>12686</v>
      </c>
      <c r="BN2022" t="s">
        <v>239</v>
      </c>
      <c r="BO2022" t="s">
        <v>12932</v>
      </c>
      <c r="BP2022" t="s">
        <v>241</v>
      </c>
      <c r="BQ2022" t="s">
        <v>195</v>
      </c>
      <c r="BS2022">
        <v>14627</v>
      </c>
      <c r="BZ2022" t="s">
        <v>266</v>
      </c>
      <c r="CB2022" t="s">
        <v>267</v>
      </c>
      <c r="CD2022" t="s">
        <v>195</v>
      </c>
      <c r="CF2022">
        <v>14627</v>
      </c>
      <c r="CG2022" t="s">
        <v>244</v>
      </c>
      <c r="CM2022" t="s">
        <v>12933</v>
      </c>
      <c r="CO2022" t="s">
        <v>12932</v>
      </c>
      <c r="CP2022" t="s">
        <v>2376</v>
      </c>
      <c r="CQ2022" t="s">
        <v>247</v>
      </c>
      <c r="CS2022" t="s">
        <v>12934</v>
      </c>
      <c r="CT2022" t="s">
        <v>244</v>
      </c>
      <c r="CU2022" t="s">
        <v>12935</v>
      </c>
    </row>
    <row r="2023" spans="1:151" x14ac:dyDescent="0.2">
      <c r="A2023">
        <v>27988</v>
      </c>
      <c r="B2023" t="s">
        <v>1792</v>
      </c>
      <c r="C2023" t="s">
        <v>12936</v>
      </c>
      <c r="D2023" t="s">
        <v>2199</v>
      </c>
      <c r="E2023" t="s">
        <v>12937</v>
      </c>
      <c r="F2023" t="s">
        <v>171</v>
      </c>
      <c r="G2023" t="s">
        <v>172</v>
      </c>
      <c r="H2023" s="1">
        <v>32179</v>
      </c>
      <c r="I2023" t="s">
        <v>173</v>
      </c>
      <c r="K2023" t="s">
        <v>1372</v>
      </c>
      <c r="L2023" t="s">
        <v>1373</v>
      </c>
      <c r="M2023" t="s">
        <v>176</v>
      </c>
      <c r="N2023">
        <v>2019</v>
      </c>
      <c r="O2023" t="s">
        <v>482</v>
      </c>
      <c r="P2023" t="s">
        <v>178</v>
      </c>
      <c r="Q2023" t="s">
        <v>172</v>
      </c>
      <c r="S2023">
        <v>31132398</v>
      </c>
      <c r="T2023" t="s">
        <v>196</v>
      </c>
      <c r="Y2023" t="s">
        <v>613</v>
      </c>
      <c r="Z2023" t="s">
        <v>614</v>
      </c>
      <c r="AA2023" t="s">
        <v>615</v>
      </c>
      <c r="AB2023" t="s">
        <v>259</v>
      </c>
      <c r="AC2023" t="s">
        <v>4245</v>
      </c>
      <c r="AD2023" t="s">
        <v>185</v>
      </c>
      <c r="AS2023" t="str">
        <f>"0"</f>
        <v>0</v>
      </c>
      <c r="AT2023" t="s">
        <v>188</v>
      </c>
      <c r="AU2023" t="s">
        <v>647</v>
      </c>
      <c r="AV2023" t="s">
        <v>190</v>
      </c>
      <c r="AW2023" t="s">
        <v>264</v>
      </c>
      <c r="BM2023" t="s">
        <v>12938</v>
      </c>
      <c r="BP2023" t="s">
        <v>12939</v>
      </c>
      <c r="BQ2023" t="s">
        <v>195</v>
      </c>
      <c r="BS2023">
        <v>14414</v>
      </c>
      <c r="BT2023" t="s">
        <v>196</v>
      </c>
      <c r="BU2023">
        <v>5857397065</v>
      </c>
      <c r="BZ2023" t="s">
        <v>12938</v>
      </c>
      <c r="CC2023" t="s">
        <v>12939</v>
      </c>
      <c r="CD2023" t="s">
        <v>195</v>
      </c>
      <c r="CF2023">
        <v>14414</v>
      </c>
      <c r="CG2023" t="s">
        <v>196</v>
      </c>
      <c r="CH2023">
        <v>5857397065</v>
      </c>
      <c r="CM2023" t="s">
        <v>12938</v>
      </c>
      <c r="CP2023" t="s">
        <v>12939</v>
      </c>
      <c r="CQ2023" t="s">
        <v>195</v>
      </c>
      <c r="CS2023">
        <v>14414</v>
      </c>
      <c r="CT2023" t="s">
        <v>196</v>
      </c>
      <c r="CU2023">
        <v>5857397065</v>
      </c>
      <c r="DM2023" t="s">
        <v>12940</v>
      </c>
      <c r="DP2023" t="s">
        <v>12941</v>
      </c>
      <c r="DQ2023" t="s">
        <v>195</v>
      </c>
      <c r="DS2023">
        <v>14414</v>
      </c>
      <c r="DT2023" t="s">
        <v>226</v>
      </c>
      <c r="DU2023">
        <v>8479510801</v>
      </c>
      <c r="DX2023" t="s">
        <v>12942</v>
      </c>
      <c r="DY2023" t="s">
        <v>12943</v>
      </c>
    </row>
    <row r="2024" spans="1:151" x14ac:dyDescent="0.2">
      <c r="A2024">
        <v>17880</v>
      </c>
      <c r="B2024" t="s">
        <v>1980</v>
      </c>
      <c r="C2024" t="s">
        <v>12944</v>
      </c>
      <c r="D2024" t="s">
        <v>4305</v>
      </c>
      <c r="E2024" t="s">
        <v>12945</v>
      </c>
      <c r="F2024" t="s">
        <v>171</v>
      </c>
      <c r="G2024" t="s">
        <v>172</v>
      </c>
      <c r="H2024" s="1">
        <v>34569</v>
      </c>
      <c r="I2024" t="s">
        <v>173</v>
      </c>
      <c r="K2024" t="s">
        <v>222</v>
      </c>
      <c r="L2024" t="s">
        <v>223</v>
      </c>
      <c r="M2024" t="s">
        <v>224</v>
      </c>
      <c r="N2024">
        <v>2016</v>
      </c>
      <c r="O2024" t="s">
        <v>410</v>
      </c>
      <c r="P2024" t="s">
        <v>178</v>
      </c>
      <c r="Q2024" t="s">
        <v>172</v>
      </c>
      <c r="R2024" t="s">
        <v>510</v>
      </c>
      <c r="S2024">
        <v>27772140</v>
      </c>
      <c r="BM2024" t="s">
        <v>529</v>
      </c>
    </row>
    <row r="2025" spans="1:151" x14ac:dyDescent="0.2">
      <c r="A2025">
        <v>45269</v>
      </c>
      <c r="B2025" t="s">
        <v>12946</v>
      </c>
      <c r="C2025" t="s">
        <v>12947</v>
      </c>
      <c r="E2025" t="s">
        <v>1213</v>
      </c>
      <c r="F2025" t="s">
        <v>171</v>
      </c>
      <c r="G2025" t="str">
        <f>"0"</f>
        <v>0</v>
      </c>
      <c r="H2025" s="1">
        <v>37475</v>
      </c>
      <c r="I2025" t="s">
        <v>221</v>
      </c>
      <c r="K2025" t="s">
        <v>687</v>
      </c>
      <c r="L2025" t="s">
        <v>204</v>
      </c>
      <c r="M2025" t="s">
        <v>1389</v>
      </c>
      <c r="N2025">
        <v>2024</v>
      </c>
      <c r="O2025" t="s">
        <v>1390</v>
      </c>
      <c r="P2025" t="s">
        <v>178</v>
      </c>
      <c r="Q2025" t="s">
        <v>172</v>
      </c>
      <c r="R2025" t="s">
        <v>510</v>
      </c>
      <c r="S2025">
        <v>32070705</v>
      </c>
      <c r="BM2025" t="s">
        <v>3667</v>
      </c>
    </row>
    <row r="2026" spans="1:151" x14ac:dyDescent="0.2">
      <c r="A2026">
        <v>45533</v>
      </c>
      <c r="B2026" t="s">
        <v>12948</v>
      </c>
      <c r="C2026" t="s">
        <v>12949</v>
      </c>
      <c r="E2026" t="s">
        <v>12950</v>
      </c>
      <c r="F2026" t="s">
        <v>171</v>
      </c>
      <c r="G2026" t="str">
        <f>"0"</f>
        <v>0</v>
      </c>
      <c r="H2026" s="1">
        <v>38685</v>
      </c>
      <c r="I2026" t="s">
        <v>221</v>
      </c>
      <c r="K2026" t="s">
        <v>2976</v>
      </c>
      <c r="L2026" t="s">
        <v>2515</v>
      </c>
      <c r="M2026" t="s">
        <v>224</v>
      </c>
      <c r="N2026">
        <v>2025</v>
      </c>
      <c r="O2026" t="s">
        <v>528</v>
      </c>
      <c r="P2026" t="s">
        <v>178</v>
      </c>
      <c r="Q2026" t="s">
        <v>172</v>
      </c>
      <c r="S2026">
        <v>32522181</v>
      </c>
      <c r="T2026" t="s">
        <v>226</v>
      </c>
      <c r="Y2026" t="str">
        <f>"01AS"</f>
        <v>01AS</v>
      </c>
      <c r="Z2026" t="s">
        <v>227</v>
      </c>
      <c r="AA2026" t="s">
        <v>228</v>
      </c>
      <c r="AB2026" t="s">
        <v>229</v>
      </c>
      <c r="AC2026" t="s">
        <v>678</v>
      </c>
      <c r="AD2026" t="s">
        <v>185</v>
      </c>
      <c r="AS2026">
        <v>3.45</v>
      </c>
      <c r="AU2026" t="s">
        <v>472</v>
      </c>
      <c r="AV2026" t="s">
        <v>473</v>
      </c>
      <c r="AW2026" t="s">
        <v>715</v>
      </c>
      <c r="BM2026" t="s">
        <v>12951</v>
      </c>
      <c r="BN2026" t="s">
        <v>239</v>
      </c>
      <c r="BO2026" t="s">
        <v>12952</v>
      </c>
      <c r="BP2026" t="s">
        <v>241</v>
      </c>
      <c r="BQ2026" t="s">
        <v>195</v>
      </c>
      <c r="BS2026">
        <v>14627</v>
      </c>
      <c r="CD2026" t="s">
        <v>195</v>
      </c>
      <c r="CM2026" t="s">
        <v>12953</v>
      </c>
      <c r="CO2026" t="s">
        <v>12952</v>
      </c>
      <c r="CP2026" t="s">
        <v>7609</v>
      </c>
      <c r="CQ2026" t="s">
        <v>4463</v>
      </c>
      <c r="CS2026" t="str">
        <f>"06460-6514"</f>
        <v>06460-6514</v>
      </c>
      <c r="CT2026" t="s">
        <v>244</v>
      </c>
      <c r="CU2026" t="s">
        <v>12954</v>
      </c>
    </row>
    <row r="2027" spans="1:151" x14ac:dyDescent="0.2">
      <c r="A2027">
        <v>45724</v>
      </c>
      <c r="B2027" t="s">
        <v>12955</v>
      </c>
      <c r="C2027" t="s">
        <v>12949</v>
      </c>
      <c r="E2027" t="s">
        <v>12956</v>
      </c>
      <c r="F2027" t="s">
        <v>171</v>
      </c>
      <c r="G2027" t="str">
        <f>"0"</f>
        <v>0</v>
      </c>
      <c r="H2027" s="1">
        <v>38439</v>
      </c>
      <c r="I2027" t="s">
        <v>173</v>
      </c>
      <c r="K2027" t="s">
        <v>867</v>
      </c>
      <c r="L2027" t="s">
        <v>868</v>
      </c>
      <c r="M2027" t="s">
        <v>224</v>
      </c>
      <c r="N2027">
        <v>2025</v>
      </c>
      <c r="O2027" t="s">
        <v>528</v>
      </c>
      <c r="P2027" t="s">
        <v>178</v>
      </c>
      <c r="Q2027" t="s">
        <v>172</v>
      </c>
      <c r="R2027" t="s">
        <v>510</v>
      </c>
      <c r="S2027">
        <v>32635294</v>
      </c>
      <c r="BM2027" t="s">
        <v>1621</v>
      </c>
    </row>
    <row r="2028" spans="1:151" x14ac:dyDescent="0.2">
      <c r="A2028">
        <v>41987</v>
      </c>
      <c r="B2028" t="s">
        <v>12957</v>
      </c>
      <c r="C2028" t="s">
        <v>12958</v>
      </c>
      <c r="E2028" t="s">
        <v>12959</v>
      </c>
      <c r="F2028" t="s">
        <v>171</v>
      </c>
      <c r="G2028" t="str">
        <f>"0"</f>
        <v>0</v>
      </c>
      <c r="H2028" s="1">
        <v>37257</v>
      </c>
      <c r="I2028" t="s">
        <v>173</v>
      </c>
      <c r="K2028" t="s">
        <v>1046</v>
      </c>
      <c r="L2028" t="s">
        <v>1047</v>
      </c>
      <c r="M2028" t="s">
        <v>306</v>
      </c>
      <c r="N2028">
        <v>2024</v>
      </c>
      <c r="O2028" t="s">
        <v>710</v>
      </c>
      <c r="P2028" t="s">
        <v>178</v>
      </c>
      <c r="Q2028" t="s">
        <v>172</v>
      </c>
      <c r="S2028">
        <v>31832960</v>
      </c>
      <c r="T2028" t="s">
        <v>12960</v>
      </c>
      <c r="U2028" t="s">
        <v>712</v>
      </c>
      <c r="Y2028" t="str">
        <f t="shared" ref="Y2028:Y2040" si="13">"01AS"</f>
        <v>01AS</v>
      </c>
      <c r="Z2028" t="s">
        <v>499</v>
      </c>
      <c r="AA2028" t="s">
        <v>320</v>
      </c>
      <c r="AB2028" t="s">
        <v>321</v>
      </c>
      <c r="AC2028" t="s">
        <v>713</v>
      </c>
      <c r="AD2028" t="s">
        <v>185</v>
      </c>
      <c r="AS2028">
        <v>2.71</v>
      </c>
      <c r="AU2028" t="s">
        <v>472</v>
      </c>
      <c r="AV2028" t="s">
        <v>823</v>
      </c>
      <c r="AW2028" t="s">
        <v>715</v>
      </c>
      <c r="BJ2028" t="s">
        <v>1473</v>
      </c>
      <c r="BL2028" t="s">
        <v>474</v>
      </c>
      <c r="BO2028" t="s">
        <v>12961</v>
      </c>
      <c r="BQ2028" t="s">
        <v>195</v>
      </c>
      <c r="CD2028" t="s">
        <v>195</v>
      </c>
      <c r="CM2028" t="s">
        <v>12962</v>
      </c>
      <c r="CO2028" t="s">
        <v>12961</v>
      </c>
      <c r="CP2028" t="s">
        <v>241</v>
      </c>
      <c r="CQ2028" t="s">
        <v>247</v>
      </c>
      <c r="CS2028" t="s">
        <v>12963</v>
      </c>
      <c r="CT2028" t="s">
        <v>244</v>
      </c>
      <c r="CU2028" t="s">
        <v>12964</v>
      </c>
    </row>
    <row r="2029" spans="1:151" x14ac:dyDescent="0.2">
      <c r="A2029">
        <v>41025</v>
      </c>
      <c r="B2029" t="s">
        <v>12957</v>
      </c>
      <c r="C2029" t="s">
        <v>12958</v>
      </c>
      <c r="E2029" t="s">
        <v>12959</v>
      </c>
      <c r="F2029" t="s">
        <v>171</v>
      </c>
      <c r="G2029" t="str">
        <f>"0"</f>
        <v>0</v>
      </c>
      <c r="H2029" s="1">
        <v>37257</v>
      </c>
      <c r="I2029" t="s">
        <v>173</v>
      </c>
      <c r="K2029" t="s">
        <v>1879</v>
      </c>
      <c r="L2029" t="s">
        <v>1880</v>
      </c>
      <c r="M2029" t="s">
        <v>255</v>
      </c>
      <c r="N2029" t="s">
        <v>256</v>
      </c>
      <c r="O2029" t="s">
        <v>257</v>
      </c>
      <c r="P2029" t="s">
        <v>178</v>
      </c>
      <c r="Q2029" t="s">
        <v>172</v>
      </c>
      <c r="S2029">
        <v>31832960</v>
      </c>
      <c r="T2029" t="s">
        <v>12960</v>
      </c>
      <c r="U2029" t="s">
        <v>712</v>
      </c>
      <c r="Y2029" t="str">
        <f t="shared" si="13"/>
        <v>01AS</v>
      </c>
      <c r="Z2029" t="s">
        <v>499</v>
      </c>
      <c r="AA2029" t="s">
        <v>320</v>
      </c>
      <c r="AB2029" t="s">
        <v>321</v>
      </c>
      <c r="AC2029" t="s">
        <v>713</v>
      </c>
      <c r="AD2029" t="s">
        <v>185</v>
      </c>
      <c r="AS2029">
        <v>2.71</v>
      </c>
      <c r="AU2029" t="s">
        <v>472</v>
      </c>
      <c r="AV2029" t="s">
        <v>823</v>
      </c>
      <c r="AW2029" t="s">
        <v>715</v>
      </c>
      <c r="BJ2029" t="s">
        <v>1473</v>
      </c>
      <c r="BL2029" t="s">
        <v>474</v>
      </c>
      <c r="BO2029" t="s">
        <v>12961</v>
      </c>
      <c r="BQ2029" t="s">
        <v>195</v>
      </c>
      <c r="CD2029" t="s">
        <v>195</v>
      </c>
      <c r="CM2029" t="s">
        <v>12962</v>
      </c>
      <c r="CO2029" t="s">
        <v>12961</v>
      </c>
      <c r="CP2029" t="s">
        <v>241</v>
      </c>
      <c r="CQ2029" t="s">
        <v>247</v>
      </c>
      <c r="CS2029" t="s">
        <v>12963</v>
      </c>
      <c r="CT2029" t="s">
        <v>244</v>
      </c>
      <c r="CU2029" t="s">
        <v>12964</v>
      </c>
    </row>
    <row r="2030" spans="1:151" x14ac:dyDescent="0.2">
      <c r="A2030">
        <v>33808</v>
      </c>
      <c r="B2030" t="s">
        <v>12965</v>
      </c>
      <c r="C2030" t="s">
        <v>12966</v>
      </c>
      <c r="E2030" t="s">
        <v>12967</v>
      </c>
      <c r="F2030" t="s">
        <v>171</v>
      </c>
      <c r="G2030" t="s">
        <v>172</v>
      </c>
      <c r="H2030" s="1">
        <v>36388</v>
      </c>
      <c r="I2030" t="s">
        <v>221</v>
      </c>
      <c r="K2030" t="s">
        <v>1377</v>
      </c>
      <c r="L2030" t="s">
        <v>1378</v>
      </c>
      <c r="M2030" t="s">
        <v>306</v>
      </c>
      <c r="N2030">
        <v>2020</v>
      </c>
      <c r="O2030" t="s">
        <v>1379</v>
      </c>
      <c r="P2030" t="s">
        <v>509</v>
      </c>
      <c r="Q2030" t="s">
        <v>172</v>
      </c>
      <c r="S2030">
        <v>30623378</v>
      </c>
      <c r="T2030" t="s">
        <v>1382</v>
      </c>
      <c r="U2030" t="s">
        <v>424</v>
      </c>
      <c r="Y2030" t="str">
        <f t="shared" si="13"/>
        <v>01AS</v>
      </c>
      <c r="Z2030" t="s">
        <v>499</v>
      </c>
      <c r="AA2030" t="s">
        <v>320</v>
      </c>
      <c r="AB2030" t="s">
        <v>321</v>
      </c>
      <c r="AC2030" t="s">
        <v>428</v>
      </c>
      <c r="AD2030" t="s">
        <v>185</v>
      </c>
      <c r="AF2030" t="s">
        <v>426</v>
      </c>
      <c r="AG2030" t="s">
        <v>729</v>
      </c>
      <c r="AJ2030" t="s">
        <v>5261</v>
      </c>
      <c r="AK2030" t="s">
        <v>185</v>
      </c>
      <c r="AS2030">
        <v>3.67</v>
      </c>
      <c r="AT2030" t="s">
        <v>1261</v>
      </c>
      <c r="AU2030" t="s">
        <v>235</v>
      </c>
      <c r="AV2030" t="s">
        <v>236</v>
      </c>
      <c r="AW2030" t="s">
        <v>430</v>
      </c>
      <c r="BC2030" t="s">
        <v>474</v>
      </c>
      <c r="BM2030" t="s">
        <v>12968</v>
      </c>
      <c r="BN2030" t="s">
        <v>239</v>
      </c>
      <c r="BO2030" t="s">
        <v>5511</v>
      </c>
      <c r="BP2030" t="s">
        <v>241</v>
      </c>
      <c r="BQ2030" t="s">
        <v>195</v>
      </c>
      <c r="BS2030">
        <v>14627</v>
      </c>
      <c r="CA2030" t="s">
        <v>12969</v>
      </c>
      <c r="CD2030" t="s">
        <v>195</v>
      </c>
      <c r="CM2030" t="s">
        <v>12970</v>
      </c>
      <c r="CN2030" t="s">
        <v>12969</v>
      </c>
      <c r="CO2030" t="s">
        <v>5511</v>
      </c>
      <c r="CP2030" t="s">
        <v>5511</v>
      </c>
      <c r="CQ2030" t="s">
        <v>3674</v>
      </c>
      <c r="CS2030">
        <v>210000</v>
      </c>
      <c r="CT2030" t="s">
        <v>1382</v>
      </c>
      <c r="CU2030" t="s">
        <v>12971</v>
      </c>
    </row>
    <row r="2031" spans="1:151" x14ac:dyDescent="0.2">
      <c r="A2031">
        <v>33798</v>
      </c>
      <c r="B2031" t="s">
        <v>12972</v>
      </c>
      <c r="C2031" t="s">
        <v>12966</v>
      </c>
      <c r="E2031" t="s">
        <v>12973</v>
      </c>
      <c r="F2031" t="s">
        <v>171</v>
      </c>
      <c r="G2031" t="s">
        <v>172</v>
      </c>
      <c r="H2031" s="1">
        <v>36389</v>
      </c>
      <c r="I2031" t="s">
        <v>173</v>
      </c>
      <c r="K2031" t="s">
        <v>1377</v>
      </c>
      <c r="L2031" t="s">
        <v>1378</v>
      </c>
      <c r="M2031" t="s">
        <v>306</v>
      </c>
      <c r="N2031">
        <v>2020</v>
      </c>
      <c r="O2031" t="s">
        <v>1379</v>
      </c>
      <c r="P2031" t="s">
        <v>3256</v>
      </c>
      <c r="Q2031" t="s">
        <v>172</v>
      </c>
      <c r="S2031">
        <v>30615731</v>
      </c>
      <c r="T2031" t="s">
        <v>1382</v>
      </c>
      <c r="U2031" t="s">
        <v>424</v>
      </c>
      <c r="Y2031" t="str">
        <f t="shared" si="13"/>
        <v>01AS</v>
      </c>
      <c r="Z2031" t="s">
        <v>499</v>
      </c>
      <c r="AA2031" t="s">
        <v>320</v>
      </c>
      <c r="AB2031" t="s">
        <v>321</v>
      </c>
      <c r="AC2031" t="s">
        <v>1334</v>
      </c>
      <c r="AD2031" t="s">
        <v>185</v>
      </c>
      <c r="AF2031" t="s">
        <v>426</v>
      </c>
      <c r="AG2031" t="s">
        <v>729</v>
      </c>
      <c r="AJ2031" t="s">
        <v>822</v>
      </c>
      <c r="AK2031" t="s">
        <v>185</v>
      </c>
      <c r="AS2031">
        <v>3.58</v>
      </c>
      <c r="AT2031" t="s">
        <v>429</v>
      </c>
      <c r="AU2031" t="s">
        <v>6620</v>
      </c>
      <c r="AV2031" t="s">
        <v>236</v>
      </c>
      <c r="AW2031" t="s">
        <v>430</v>
      </c>
      <c r="BM2031" t="s">
        <v>12974</v>
      </c>
      <c r="BN2031" t="s">
        <v>239</v>
      </c>
      <c r="BO2031" t="s">
        <v>5547</v>
      </c>
      <c r="BP2031" t="s">
        <v>241</v>
      </c>
      <c r="BQ2031" t="s">
        <v>195</v>
      </c>
      <c r="BS2031">
        <v>14627</v>
      </c>
      <c r="CA2031" t="s">
        <v>12975</v>
      </c>
      <c r="CD2031" t="s">
        <v>195</v>
      </c>
      <c r="CM2031" t="s">
        <v>12976</v>
      </c>
      <c r="CN2031" t="s">
        <v>12975</v>
      </c>
      <c r="CO2031" t="s">
        <v>5547</v>
      </c>
      <c r="CP2031" t="s">
        <v>5547</v>
      </c>
      <c r="CQ2031" t="s">
        <v>4882</v>
      </c>
      <c r="CS2031">
        <v>518000</v>
      </c>
      <c r="CT2031" t="s">
        <v>1382</v>
      </c>
    </row>
    <row r="2032" spans="1:151" x14ac:dyDescent="0.2">
      <c r="A2032">
        <v>27720</v>
      </c>
      <c r="B2032" t="s">
        <v>12972</v>
      </c>
      <c r="C2032" t="s">
        <v>12966</v>
      </c>
      <c r="E2032" t="s">
        <v>12973</v>
      </c>
      <c r="F2032" t="s">
        <v>171</v>
      </c>
      <c r="G2032" t="s">
        <v>172</v>
      </c>
      <c r="H2032" s="1">
        <v>36389</v>
      </c>
      <c r="I2032" t="s">
        <v>173</v>
      </c>
      <c r="K2032" t="s">
        <v>12977</v>
      </c>
      <c r="L2032" t="s">
        <v>175</v>
      </c>
      <c r="M2032" t="s">
        <v>224</v>
      </c>
      <c r="N2032">
        <v>2019</v>
      </c>
      <c r="O2032" t="s">
        <v>279</v>
      </c>
      <c r="P2032" t="s">
        <v>178</v>
      </c>
      <c r="Q2032" t="s">
        <v>172</v>
      </c>
      <c r="S2032">
        <v>30615731</v>
      </c>
      <c r="T2032" t="s">
        <v>1382</v>
      </c>
      <c r="U2032" t="s">
        <v>424</v>
      </c>
      <c r="Y2032" t="str">
        <f t="shared" si="13"/>
        <v>01AS</v>
      </c>
      <c r="Z2032" t="s">
        <v>499</v>
      </c>
      <c r="AA2032" t="s">
        <v>320</v>
      </c>
      <c r="AB2032" t="s">
        <v>321</v>
      </c>
      <c r="AC2032" t="s">
        <v>1334</v>
      </c>
      <c r="AD2032" t="s">
        <v>185</v>
      </c>
      <c r="AF2032" t="s">
        <v>426</v>
      </c>
      <c r="AG2032" t="s">
        <v>729</v>
      </c>
      <c r="AJ2032" t="s">
        <v>822</v>
      </c>
      <c r="AK2032" t="s">
        <v>185</v>
      </c>
      <c r="AS2032">
        <v>3.58</v>
      </c>
      <c r="AT2032" t="s">
        <v>429</v>
      </c>
      <c r="AU2032" t="s">
        <v>6620</v>
      </c>
      <c r="AV2032" t="s">
        <v>236</v>
      </c>
      <c r="AW2032" t="s">
        <v>430</v>
      </c>
      <c r="BM2032" t="s">
        <v>12974</v>
      </c>
      <c r="BN2032" t="s">
        <v>239</v>
      </c>
      <c r="BO2032" t="s">
        <v>5547</v>
      </c>
      <c r="BP2032" t="s">
        <v>241</v>
      </c>
      <c r="BQ2032" t="s">
        <v>195</v>
      </c>
      <c r="BS2032">
        <v>14627</v>
      </c>
      <c r="CA2032" t="s">
        <v>12975</v>
      </c>
      <c r="CD2032" t="s">
        <v>195</v>
      </c>
      <c r="CM2032" t="s">
        <v>12976</v>
      </c>
      <c r="CN2032" t="s">
        <v>12975</v>
      </c>
      <c r="CO2032" t="s">
        <v>5547</v>
      </c>
      <c r="CP2032" t="s">
        <v>5547</v>
      </c>
      <c r="CQ2032" t="s">
        <v>4882</v>
      </c>
      <c r="CS2032">
        <v>518000</v>
      </c>
      <c r="CT2032" t="s">
        <v>1382</v>
      </c>
    </row>
    <row r="2033" spans="1:99" x14ac:dyDescent="0.2">
      <c r="A2033">
        <v>33787</v>
      </c>
      <c r="B2033" t="s">
        <v>12978</v>
      </c>
      <c r="C2033" t="s">
        <v>12966</v>
      </c>
      <c r="E2033" t="s">
        <v>12979</v>
      </c>
      <c r="F2033" t="s">
        <v>171</v>
      </c>
      <c r="G2033" t="s">
        <v>172</v>
      </c>
      <c r="H2033" s="1">
        <v>36592</v>
      </c>
      <c r="I2033" t="s">
        <v>221</v>
      </c>
      <c r="K2033" t="s">
        <v>1377</v>
      </c>
      <c r="L2033" t="s">
        <v>12980</v>
      </c>
      <c r="M2033" t="s">
        <v>306</v>
      </c>
      <c r="N2033">
        <v>2020</v>
      </c>
      <c r="O2033" t="s">
        <v>1379</v>
      </c>
      <c r="P2033" t="s">
        <v>178</v>
      </c>
      <c r="Q2033" t="s">
        <v>172</v>
      </c>
      <c r="S2033">
        <v>31336444</v>
      </c>
      <c r="T2033" t="s">
        <v>1382</v>
      </c>
      <c r="U2033" t="s">
        <v>424</v>
      </c>
      <c r="Y2033" t="str">
        <f t="shared" si="13"/>
        <v>01AS</v>
      </c>
      <c r="Z2033" t="s">
        <v>227</v>
      </c>
      <c r="AA2033" t="s">
        <v>320</v>
      </c>
      <c r="AB2033" t="s">
        <v>321</v>
      </c>
      <c r="AC2033" t="s">
        <v>4356</v>
      </c>
      <c r="AD2033" t="s">
        <v>185</v>
      </c>
      <c r="AM2033" t="s">
        <v>3319</v>
      </c>
      <c r="AS2033">
        <v>3.9</v>
      </c>
      <c r="AT2033" t="s">
        <v>1261</v>
      </c>
      <c r="AU2033" t="s">
        <v>235</v>
      </c>
      <c r="AV2033" t="s">
        <v>236</v>
      </c>
      <c r="AW2033" t="s">
        <v>430</v>
      </c>
      <c r="BA2033" t="s">
        <v>10791</v>
      </c>
      <c r="BC2033" t="s">
        <v>474</v>
      </c>
      <c r="BM2033" t="s">
        <v>12981</v>
      </c>
      <c r="BN2033" t="s">
        <v>239</v>
      </c>
      <c r="BO2033" t="s">
        <v>12982</v>
      </c>
      <c r="BP2033" t="s">
        <v>241</v>
      </c>
      <c r="BQ2033" t="s">
        <v>195</v>
      </c>
      <c r="BS2033">
        <v>14627</v>
      </c>
      <c r="CD2033" t="s">
        <v>195</v>
      </c>
      <c r="CM2033" t="s">
        <v>12983</v>
      </c>
      <c r="CO2033" t="s">
        <v>12982</v>
      </c>
      <c r="CP2033" t="s">
        <v>12982</v>
      </c>
      <c r="CQ2033" t="s">
        <v>3674</v>
      </c>
      <c r="CS2033">
        <v>210000</v>
      </c>
      <c r="CT2033" t="s">
        <v>1382</v>
      </c>
    </row>
    <row r="2034" spans="1:99" x14ac:dyDescent="0.2">
      <c r="A2034">
        <v>31212</v>
      </c>
      <c r="B2034" t="s">
        <v>12984</v>
      </c>
      <c r="C2034" t="s">
        <v>12966</v>
      </c>
      <c r="E2034" t="s">
        <v>12985</v>
      </c>
      <c r="F2034" t="s">
        <v>171</v>
      </c>
      <c r="G2034" t="s">
        <v>172</v>
      </c>
      <c r="H2034" s="1">
        <v>36573</v>
      </c>
      <c r="I2034" t="s">
        <v>221</v>
      </c>
      <c r="K2034" t="s">
        <v>3285</v>
      </c>
      <c r="L2034" t="s">
        <v>1409</v>
      </c>
      <c r="M2034" t="s">
        <v>176</v>
      </c>
      <c r="N2034">
        <v>2020</v>
      </c>
      <c r="O2034" t="s">
        <v>978</v>
      </c>
      <c r="P2034" t="s">
        <v>979</v>
      </c>
      <c r="Q2034" t="s">
        <v>172</v>
      </c>
      <c r="S2034">
        <v>31373265</v>
      </c>
      <c r="T2034" t="s">
        <v>226</v>
      </c>
      <c r="Y2034" t="str">
        <f t="shared" si="13"/>
        <v>01AS</v>
      </c>
      <c r="Z2034" t="s">
        <v>227</v>
      </c>
      <c r="AA2034" t="s">
        <v>833</v>
      </c>
      <c r="AB2034" t="s">
        <v>834</v>
      </c>
      <c r="AC2034" t="s">
        <v>2190</v>
      </c>
      <c r="AD2034" t="s">
        <v>172</v>
      </c>
      <c r="AS2034">
        <v>3.62</v>
      </c>
      <c r="AT2034" t="s">
        <v>429</v>
      </c>
      <c r="AU2034" t="s">
        <v>235</v>
      </c>
      <c r="AV2034" t="s">
        <v>236</v>
      </c>
      <c r="AW2034" t="s">
        <v>952</v>
      </c>
      <c r="BA2034" t="s">
        <v>10791</v>
      </c>
      <c r="BM2034" t="s">
        <v>12986</v>
      </c>
      <c r="BN2034" t="s">
        <v>239</v>
      </c>
      <c r="BO2034" t="s">
        <v>12987</v>
      </c>
      <c r="BP2034" t="s">
        <v>241</v>
      </c>
      <c r="BQ2034" t="s">
        <v>195</v>
      </c>
      <c r="BS2034">
        <v>14627</v>
      </c>
      <c r="CD2034" t="s">
        <v>195</v>
      </c>
      <c r="CM2034" t="s">
        <v>12988</v>
      </c>
      <c r="CO2034" t="s">
        <v>12987</v>
      </c>
      <c r="CP2034" t="s">
        <v>12989</v>
      </c>
      <c r="CQ2034" t="s">
        <v>735</v>
      </c>
      <c r="CS2034" t="s">
        <v>12990</v>
      </c>
      <c r="CT2034" t="s">
        <v>244</v>
      </c>
      <c r="CU2034" t="s">
        <v>12991</v>
      </c>
    </row>
    <row r="2035" spans="1:99" x14ac:dyDescent="0.2">
      <c r="A2035">
        <v>33872</v>
      </c>
      <c r="B2035" t="s">
        <v>12992</v>
      </c>
      <c r="C2035" t="s">
        <v>12966</v>
      </c>
      <c r="E2035" t="s">
        <v>12993</v>
      </c>
      <c r="F2035" t="s">
        <v>171</v>
      </c>
      <c r="G2035" t="s">
        <v>172</v>
      </c>
      <c r="H2035" s="1">
        <v>36805</v>
      </c>
      <c r="I2035" t="s">
        <v>173</v>
      </c>
      <c r="K2035" t="s">
        <v>1377</v>
      </c>
      <c r="L2035" t="s">
        <v>1378</v>
      </c>
      <c r="M2035" t="s">
        <v>306</v>
      </c>
      <c r="N2035">
        <v>2020</v>
      </c>
      <c r="O2035" t="s">
        <v>1379</v>
      </c>
      <c r="P2035" t="s">
        <v>3256</v>
      </c>
      <c r="Q2035" t="s">
        <v>172</v>
      </c>
      <c r="S2035">
        <v>31527064</v>
      </c>
      <c r="T2035" t="s">
        <v>1382</v>
      </c>
      <c r="U2035" t="s">
        <v>424</v>
      </c>
      <c r="Y2035" t="str">
        <f t="shared" si="13"/>
        <v>01AS</v>
      </c>
      <c r="Z2035" t="s">
        <v>227</v>
      </c>
      <c r="AA2035" t="s">
        <v>833</v>
      </c>
      <c r="AB2035" t="s">
        <v>834</v>
      </c>
      <c r="AC2035" t="s">
        <v>2924</v>
      </c>
      <c r="AD2035" t="s">
        <v>172</v>
      </c>
      <c r="AS2035">
        <v>2.87</v>
      </c>
      <c r="AT2035" t="s">
        <v>429</v>
      </c>
      <c r="AU2035" t="s">
        <v>235</v>
      </c>
      <c r="AV2035" t="s">
        <v>236</v>
      </c>
      <c r="AW2035" t="s">
        <v>430</v>
      </c>
      <c r="BM2035" t="s">
        <v>12994</v>
      </c>
      <c r="BN2035" t="s">
        <v>239</v>
      </c>
      <c r="BP2035" t="s">
        <v>241</v>
      </c>
      <c r="BQ2035" t="s">
        <v>195</v>
      </c>
      <c r="BS2035">
        <v>14627</v>
      </c>
      <c r="CD2035" t="s">
        <v>195</v>
      </c>
      <c r="CM2035" t="s">
        <v>12995</v>
      </c>
      <c r="CQ2035" t="s">
        <v>4697</v>
      </c>
      <c r="CS2035">
        <v>100086</v>
      </c>
      <c r="CT2035" t="s">
        <v>1382</v>
      </c>
      <c r="CU2035" t="s">
        <v>12996</v>
      </c>
    </row>
    <row r="2036" spans="1:99" x14ac:dyDescent="0.2">
      <c r="A2036">
        <v>33943</v>
      </c>
      <c r="B2036" t="s">
        <v>12997</v>
      </c>
      <c r="C2036" t="s">
        <v>12966</v>
      </c>
      <c r="E2036" t="s">
        <v>12998</v>
      </c>
      <c r="F2036" t="s">
        <v>171</v>
      </c>
      <c r="G2036" t="s">
        <v>172</v>
      </c>
      <c r="H2036" s="1">
        <v>36170</v>
      </c>
      <c r="I2036" t="s">
        <v>221</v>
      </c>
      <c r="K2036" t="s">
        <v>1377</v>
      </c>
      <c r="L2036" t="s">
        <v>1378</v>
      </c>
      <c r="M2036" t="s">
        <v>306</v>
      </c>
      <c r="N2036">
        <v>2020</v>
      </c>
      <c r="O2036" t="s">
        <v>1379</v>
      </c>
      <c r="P2036" t="s">
        <v>509</v>
      </c>
      <c r="Q2036" t="s">
        <v>172</v>
      </c>
      <c r="S2036">
        <v>30615571</v>
      </c>
      <c r="T2036" t="s">
        <v>1382</v>
      </c>
      <c r="U2036" t="s">
        <v>424</v>
      </c>
      <c r="Y2036" t="str">
        <f t="shared" si="13"/>
        <v>01AS</v>
      </c>
      <c r="Z2036" t="s">
        <v>499</v>
      </c>
      <c r="AA2036" t="s">
        <v>12999</v>
      </c>
      <c r="AB2036" t="s">
        <v>13000</v>
      </c>
      <c r="AC2036" t="s">
        <v>2003</v>
      </c>
      <c r="AD2036" t="s">
        <v>172</v>
      </c>
      <c r="AS2036">
        <v>3.69</v>
      </c>
      <c r="AT2036" t="s">
        <v>429</v>
      </c>
      <c r="AU2036" t="s">
        <v>235</v>
      </c>
      <c r="AV2036" t="s">
        <v>6636</v>
      </c>
      <c r="AW2036" t="s">
        <v>430</v>
      </c>
      <c r="BM2036" t="s">
        <v>13001</v>
      </c>
      <c r="BN2036" t="s">
        <v>239</v>
      </c>
      <c r="BO2036" t="s">
        <v>4702</v>
      </c>
      <c r="BP2036" t="s">
        <v>241</v>
      </c>
      <c r="BQ2036" t="s">
        <v>195</v>
      </c>
      <c r="BS2036">
        <v>14627</v>
      </c>
      <c r="CA2036" t="s">
        <v>13002</v>
      </c>
      <c r="CD2036" t="s">
        <v>195</v>
      </c>
      <c r="CM2036" t="s">
        <v>13003</v>
      </c>
      <c r="CN2036" t="s">
        <v>13002</v>
      </c>
      <c r="CO2036" t="s">
        <v>4702</v>
      </c>
      <c r="CP2036" t="s">
        <v>4702</v>
      </c>
      <c r="CQ2036" t="s">
        <v>4705</v>
      </c>
      <c r="CS2036">
        <v>200063</v>
      </c>
      <c r="CT2036" t="s">
        <v>1382</v>
      </c>
      <c r="CU2036" t="s">
        <v>13004</v>
      </c>
    </row>
    <row r="2037" spans="1:99" x14ac:dyDescent="0.2">
      <c r="A2037">
        <v>34016</v>
      </c>
      <c r="B2037" t="s">
        <v>4582</v>
      </c>
      <c r="C2037" t="s">
        <v>12966</v>
      </c>
      <c r="E2037" t="s">
        <v>13005</v>
      </c>
      <c r="F2037" t="s">
        <v>171</v>
      </c>
      <c r="G2037" t="s">
        <v>172</v>
      </c>
      <c r="H2037" s="1">
        <v>36876</v>
      </c>
      <c r="I2037" t="s">
        <v>173</v>
      </c>
      <c r="K2037" t="s">
        <v>1377</v>
      </c>
      <c r="L2037" t="s">
        <v>1378</v>
      </c>
      <c r="M2037" t="s">
        <v>306</v>
      </c>
      <c r="N2037">
        <v>2020</v>
      </c>
      <c r="O2037" t="s">
        <v>1379</v>
      </c>
      <c r="P2037" t="s">
        <v>3256</v>
      </c>
      <c r="Q2037" t="s">
        <v>172</v>
      </c>
      <c r="S2037">
        <v>31524988</v>
      </c>
      <c r="T2037" t="s">
        <v>1382</v>
      </c>
      <c r="U2037" t="s">
        <v>424</v>
      </c>
      <c r="Y2037" t="str">
        <f t="shared" si="13"/>
        <v>01AS</v>
      </c>
      <c r="Z2037" t="s">
        <v>227</v>
      </c>
      <c r="AA2037" t="s">
        <v>833</v>
      </c>
      <c r="AB2037" t="s">
        <v>834</v>
      </c>
      <c r="AC2037" t="s">
        <v>3310</v>
      </c>
      <c r="AD2037" t="s">
        <v>172</v>
      </c>
      <c r="AS2037">
        <v>3.94</v>
      </c>
      <c r="AT2037" t="s">
        <v>429</v>
      </c>
      <c r="AU2037" t="s">
        <v>235</v>
      </c>
      <c r="AV2037" t="s">
        <v>236</v>
      </c>
      <c r="AW2037" t="s">
        <v>430</v>
      </c>
      <c r="BM2037" t="s">
        <v>13006</v>
      </c>
      <c r="BN2037" t="s">
        <v>239</v>
      </c>
      <c r="BO2037" t="s">
        <v>1381</v>
      </c>
      <c r="BP2037" t="s">
        <v>241</v>
      </c>
      <c r="BQ2037" t="s">
        <v>195</v>
      </c>
      <c r="BS2037">
        <v>14627</v>
      </c>
      <c r="CA2037" t="s">
        <v>13007</v>
      </c>
      <c r="CD2037" t="s">
        <v>195</v>
      </c>
      <c r="CM2037" t="s">
        <v>13008</v>
      </c>
      <c r="CN2037" t="s">
        <v>13007</v>
      </c>
      <c r="CO2037" t="s">
        <v>1381</v>
      </c>
      <c r="CP2037" t="s">
        <v>1381</v>
      </c>
      <c r="CQ2037" t="s">
        <v>4697</v>
      </c>
      <c r="CS2037">
        <v>100050</v>
      </c>
      <c r="CT2037" t="s">
        <v>1382</v>
      </c>
    </row>
    <row r="2038" spans="1:99" x14ac:dyDescent="0.2">
      <c r="A2038">
        <v>34021</v>
      </c>
      <c r="B2038" t="s">
        <v>13009</v>
      </c>
      <c r="C2038" t="s">
        <v>12966</v>
      </c>
      <c r="E2038" t="s">
        <v>13010</v>
      </c>
      <c r="F2038" t="s">
        <v>171</v>
      </c>
      <c r="G2038" t="s">
        <v>172</v>
      </c>
      <c r="H2038" s="1">
        <v>37058</v>
      </c>
      <c r="I2038" t="s">
        <v>173</v>
      </c>
      <c r="K2038" t="s">
        <v>1377</v>
      </c>
      <c r="L2038" t="s">
        <v>1378</v>
      </c>
      <c r="M2038" t="s">
        <v>306</v>
      </c>
      <c r="N2038">
        <v>2020</v>
      </c>
      <c r="O2038" t="s">
        <v>1379</v>
      </c>
      <c r="P2038" t="s">
        <v>178</v>
      </c>
      <c r="Q2038" t="s">
        <v>172</v>
      </c>
      <c r="S2038">
        <v>31524810</v>
      </c>
      <c r="T2038" t="s">
        <v>1382</v>
      </c>
      <c r="U2038" t="s">
        <v>424</v>
      </c>
      <c r="Y2038" t="str">
        <f t="shared" si="13"/>
        <v>01AS</v>
      </c>
      <c r="Z2038" t="s">
        <v>227</v>
      </c>
      <c r="AA2038" t="s">
        <v>833</v>
      </c>
      <c r="AB2038" t="s">
        <v>834</v>
      </c>
      <c r="AC2038" t="s">
        <v>2003</v>
      </c>
      <c r="AD2038" t="s">
        <v>172</v>
      </c>
      <c r="AS2038">
        <v>3.6</v>
      </c>
      <c r="AT2038" t="s">
        <v>429</v>
      </c>
      <c r="AU2038" t="s">
        <v>472</v>
      </c>
      <c r="AV2038" t="s">
        <v>1777</v>
      </c>
      <c r="AW2038" t="s">
        <v>430</v>
      </c>
      <c r="BM2038" t="s">
        <v>13011</v>
      </c>
      <c r="BN2038" t="s">
        <v>239</v>
      </c>
      <c r="BO2038" t="s">
        <v>13012</v>
      </c>
      <c r="BP2038" t="s">
        <v>241</v>
      </c>
      <c r="BQ2038" t="s">
        <v>195</v>
      </c>
      <c r="BS2038">
        <v>14627</v>
      </c>
      <c r="CA2038" t="s">
        <v>13013</v>
      </c>
      <c r="CD2038" t="s">
        <v>195</v>
      </c>
      <c r="CM2038" t="s">
        <v>13014</v>
      </c>
      <c r="CN2038" t="s">
        <v>13013</v>
      </c>
      <c r="CO2038" t="s">
        <v>13012</v>
      </c>
      <c r="CP2038" t="s">
        <v>13012</v>
      </c>
      <c r="CQ2038" t="s">
        <v>3674</v>
      </c>
      <c r="CS2038">
        <v>331200</v>
      </c>
      <c r="CT2038" t="s">
        <v>1382</v>
      </c>
      <c r="CU2038" t="s">
        <v>13015</v>
      </c>
    </row>
    <row r="2039" spans="1:99" x14ac:dyDescent="0.2">
      <c r="A2039">
        <v>36140</v>
      </c>
      <c r="B2039" t="s">
        <v>13016</v>
      </c>
      <c r="C2039" t="s">
        <v>12966</v>
      </c>
      <c r="E2039" t="s">
        <v>13017</v>
      </c>
      <c r="F2039" t="s">
        <v>171</v>
      </c>
      <c r="G2039" t="s">
        <v>172</v>
      </c>
      <c r="H2039" s="1">
        <v>36924</v>
      </c>
      <c r="I2039" t="s">
        <v>221</v>
      </c>
      <c r="K2039" t="s">
        <v>1377</v>
      </c>
      <c r="L2039" t="s">
        <v>1378</v>
      </c>
      <c r="M2039" t="s">
        <v>176</v>
      </c>
      <c r="N2039">
        <v>2021</v>
      </c>
      <c r="O2039" t="s">
        <v>3142</v>
      </c>
      <c r="P2039" t="s">
        <v>178</v>
      </c>
      <c r="Q2039" t="s">
        <v>172</v>
      </c>
      <c r="S2039">
        <v>31527873</v>
      </c>
      <c r="T2039" t="s">
        <v>1382</v>
      </c>
      <c r="U2039" t="s">
        <v>424</v>
      </c>
      <c r="Y2039" t="str">
        <f t="shared" si="13"/>
        <v>01AS</v>
      </c>
      <c r="Z2039" t="s">
        <v>499</v>
      </c>
      <c r="AA2039" t="s">
        <v>228</v>
      </c>
      <c r="AB2039" t="s">
        <v>229</v>
      </c>
      <c r="AC2039" t="s">
        <v>2003</v>
      </c>
      <c r="AD2039" t="s">
        <v>185</v>
      </c>
      <c r="AM2039" t="s">
        <v>13018</v>
      </c>
      <c r="AS2039">
        <v>3.69</v>
      </c>
      <c r="AT2039" t="s">
        <v>429</v>
      </c>
      <c r="AU2039" t="s">
        <v>472</v>
      </c>
      <c r="AV2039" t="s">
        <v>473</v>
      </c>
      <c r="AW2039" t="s">
        <v>430</v>
      </c>
      <c r="BM2039" t="s">
        <v>13019</v>
      </c>
      <c r="BN2039" t="s">
        <v>239</v>
      </c>
      <c r="BO2039" t="s">
        <v>5547</v>
      </c>
      <c r="BP2039" t="s">
        <v>241</v>
      </c>
      <c r="BQ2039" t="s">
        <v>195</v>
      </c>
      <c r="BS2039">
        <v>14627</v>
      </c>
      <c r="CA2039" t="s">
        <v>13020</v>
      </c>
      <c r="CD2039" t="s">
        <v>195</v>
      </c>
      <c r="CM2039" t="s">
        <v>13021</v>
      </c>
      <c r="CN2039" t="s">
        <v>13020</v>
      </c>
      <c r="CO2039" t="s">
        <v>5547</v>
      </c>
      <c r="CP2039" t="s">
        <v>5547</v>
      </c>
      <c r="CQ2039" t="s">
        <v>4882</v>
      </c>
      <c r="CS2039">
        <v>518053</v>
      </c>
      <c r="CT2039" t="s">
        <v>1382</v>
      </c>
      <c r="CU2039" t="s">
        <v>13022</v>
      </c>
    </row>
    <row r="2040" spans="1:99" x14ac:dyDescent="0.2">
      <c r="A2040">
        <v>34010</v>
      </c>
      <c r="B2040" t="s">
        <v>13016</v>
      </c>
      <c r="C2040" t="s">
        <v>12966</v>
      </c>
      <c r="E2040" t="s">
        <v>13017</v>
      </c>
      <c r="F2040" t="s">
        <v>171</v>
      </c>
      <c r="G2040" t="s">
        <v>172</v>
      </c>
      <c r="H2040" s="1">
        <v>36924</v>
      </c>
      <c r="I2040" t="s">
        <v>221</v>
      </c>
      <c r="K2040" t="s">
        <v>1377</v>
      </c>
      <c r="L2040" t="s">
        <v>1378</v>
      </c>
      <c r="M2040" t="s">
        <v>306</v>
      </c>
      <c r="N2040">
        <v>2020</v>
      </c>
      <c r="O2040" t="s">
        <v>1379</v>
      </c>
      <c r="P2040" t="s">
        <v>509</v>
      </c>
      <c r="Q2040" t="s">
        <v>172</v>
      </c>
      <c r="S2040">
        <v>31527873</v>
      </c>
      <c r="T2040" t="s">
        <v>1382</v>
      </c>
      <c r="U2040" t="s">
        <v>424</v>
      </c>
      <c r="Y2040" t="str">
        <f t="shared" si="13"/>
        <v>01AS</v>
      </c>
      <c r="Z2040" t="s">
        <v>499</v>
      </c>
      <c r="AA2040" t="s">
        <v>228</v>
      </c>
      <c r="AB2040" t="s">
        <v>229</v>
      </c>
      <c r="AC2040" t="s">
        <v>2003</v>
      </c>
      <c r="AD2040" t="s">
        <v>185</v>
      </c>
      <c r="AM2040" t="s">
        <v>13018</v>
      </c>
      <c r="AS2040">
        <v>3.69</v>
      </c>
      <c r="AT2040" t="s">
        <v>429</v>
      </c>
      <c r="AU2040" t="s">
        <v>472</v>
      </c>
      <c r="AV2040" t="s">
        <v>473</v>
      </c>
      <c r="AW2040" t="s">
        <v>430</v>
      </c>
      <c r="BM2040" t="s">
        <v>13019</v>
      </c>
      <c r="BN2040" t="s">
        <v>239</v>
      </c>
      <c r="BO2040" t="s">
        <v>5547</v>
      </c>
      <c r="BP2040" t="s">
        <v>241</v>
      </c>
      <c r="BQ2040" t="s">
        <v>195</v>
      </c>
      <c r="BS2040">
        <v>14627</v>
      </c>
      <c r="CA2040" t="s">
        <v>13020</v>
      </c>
      <c r="CD2040" t="s">
        <v>195</v>
      </c>
      <c r="CM2040" t="s">
        <v>13021</v>
      </c>
      <c r="CN2040" t="s">
        <v>13020</v>
      </c>
      <c r="CO2040" t="s">
        <v>5547</v>
      </c>
      <c r="CP2040" t="s">
        <v>5547</v>
      </c>
      <c r="CQ2040" t="s">
        <v>4882</v>
      </c>
      <c r="CS2040">
        <v>518053</v>
      </c>
      <c r="CT2040" t="s">
        <v>1382</v>
      </c>
      <c r="CU2040" t="s">
        <v>13022</v>
      </c>
    </row>
    <row r="2041" spans="1:99" x14ac:dyDescent="0.2">
      <c r="A2041">
        <v>34188</v>
      </c>
      <c r="B2041" t="s">
        <v>13023</v>
      </c>
      <c r="C2041" t="s">
        <v>13024</v>
      </c>
      <c r="E2041" t="s">
        <v>13025</v>
      </c>
      <c r="F2041" t="s">
        <v>171</v>
      </c>
      <c r="H2041" s="1">
        <v>37356</v>
      </c>
      <c r="I2041" t="s">
        <v>173</v>
      </c>
      <c r="K2041" t="s">
        <v>1377</v>
      </c>
      <c r="L2041" t="s">
        <v>1378</v>
      </c>
      <c r="M2041" t="s">
        <v>306</v>
      </c>
      <c r="N2041">
        <v>2020</v>
      </c>
      <c r="O2041" t="s">
        <v>1379</v>
      </c>
      <c r="P2041" t="s">
        <v>178</v>
      </c>
      <c r="Q2041" t="s">
        <v>185</v>
      </c>
      <c r="BC2041" t="s">
        <v>474</v>
      </c>
      <c r="BM2041" t="s">
        <v>13026</v>
      </c>
      <c r="BN2041" t="s">
        <v>13027</v>
      </c>
      <c r="BO2041" t="s">
        <v>13028</v>
      </c>
      <c r="BP2041" t="s">
        <v>11320</v>
      </c>
      <c r="BR2041" t="s">
        <v>5530</v>
      </c>
      <c r="BS2041">
        <v>230001</v>
      </c>
      <c r="BT2041" t="s">
        <v>1382</v>
      </c>
      <c r="BU2041" t="s">
        <v>13029</v>
      </c>
    </row>
    <row r="2042" spans="1:99" x14ac:dyDescent="0.2">
      <c r="A2042">
        <v>34363</v>
      </c>
      <c r="B2042" t="s">
        <v>13030</v>
      </c>
      <c r="C2042" t="s">
        <v>13024</v>
      </c>
      <c r="E2042" t="s">
        <v>13031</v>
      </c>
      <c r="F2042" t="s">
        <v>171</v>
      </c>
      <c r="I2042" t="s">
        <v>173</v>
      </c>
      <c r="K2042" t="s">
        <v>1377</v>
      </c>
      <c r="L2042" t="s">
        <v>1378</v>
      </c>
      <c r="M2042" t="s">
        <v>306</v>
      </c>
      <c r="N2042">
        <v>2020</v>
      </c>
      <c r="O2042" t="s">
        <v>1379</v>
      </c>
      <c r="P2042" t="s">
        <v>509</v>
      </c>
      <c r="Q2042" t="s">
        <v>185</v>
      </c>
      <c r="BC2042" t="s">
        <v>474</v>
      </c>
      <c r="BM2042" t="s">
        <v>13032</v>
      </c>
      <c r="BP2042" t="s">
        <v>5567</v>
      </c>
      <c r="BR2042" t="s">
        <v>5568</v>
      </c>
      <c r="BS2042">
        <v>214002</v>
      </c>
      <c r="BT2042" t="s">
        <v>1382</v>
      </c>
      <c r="BU2042" t="s">
        <v>13033</v>
      </c>
      <c r="BW2042" t="s">
        <v>13033</v>
      </c>
      <c r="BX2042" t="s">
        <v>13034</v>
      </c>
    </row>
    <row r="2043" spans="1:99" x14ac:dyDescent="0.2">
      <c r="A2043">
        <v>36236</v>
      </c>
      <c r="B2043" t="s">
        <v>13035</v>
      </c>
      <c r="C2043" t="s">
        <v>13024</v>
      </c>
      <c r="E2043" t="s">
        <v>13036</v>
      </c>
      <c r="F2043" t="s">
        <v>171</v>
      </c>
      <c r="H2043" s="1">
        <v>36575</v>
      </c>
      <c r="K2043" t="s">
        <v>1377</v>
      </c>
      <c r="L2043" t="s">
        <v>1378</v>
      </c>
      <c r="M2043" t="s">
        <v>176</v>
      </c>
      <c r="N2043">
        <v>2021</v>
      </c>
      <c r="O2043" t="s">
        <v>3142</v>
      </c>
      <c r="P2043" t="s">
        <v>178</v>
      </c>
      <c r="Q2043" t="s">
        <v>172</v>
      </c>
      <c r="S2043">
        <v>31862042</v>
      </c>
      <c r="T2043" t="s">
        <v>5995</v>
      </c>
      <c r="U2043" t="s">
        <v>424</v>
      </c>
      <c r="Y2043" t="str">
        <f>"04HSEAS"</f>
        <v>04HSEAS</v>
      </c>
      <c r="Z2043" t="s">
        <v>499</v>
      </c>
      <c r="AA2043" t="s">
        <v>228</v>
      </c>
      <c r="AB2043" t="s">
        <v>229</v>
      </c>
      <c r="AC2043" t="s">
        <v>3358</v>
      </c>
      <c r="AD2043" t="s">
        <v>172</v>
      </c>
      <c r="AS2043">
        <v>3.77</v>
      </c>
      <c r="AT2043" t="s">
        <v>429</v>
      </c>
      <c r="AU2043" t="s">
        <v>472</v>
      </c>
      <c r="AV2043" t="s">
        <v>473</v>
      </c>
      <c r="AW2043" t="s">
        <v>430</v>
      </c>
      <c r="BM2043" t="s">
        <v>13037</v>
      </c>
      <c r="BN2043" t="s">
        <v>239</v>
      </c>
      <c r="BO2043" t="s">
        <v>13038</v>
      </c>
      <c r="BP2043" t="s">
        <v>241</v>
      </c>
      <c r="BQ2043" t="s">
        <v>195</v>
      </c>
      <c r="BS2043">
        <v>14627</v>
      </c>
      <c r="CA2043" t="s">
        <v>13039</v>
      </c>
      <c r="CD2043" t="s">
        <v>195</v>
      </c>
      <c r="CM2043" t="s">
        <v>13040</v>
      </c>
      <c r="CN2043" t="s">
        <v>13039</v>
      </c>
      <c r="CO2043" t="s">
        <v>13038</v>
      </c>
      <c r="CP2043" t="s">
        <v>13038</v>
      </c>
      <c r="CQ2043" t="s">
        <v>7039</v>
      </c>
      <c r="CS2043">
        <v>325000</v>
      </c>
      <c r="CT2043" t="s">
        <v>1382</v>
      </c>
      <c r="CU2043" t="s">
        <v>13041</v>
      </c>
    </row>
    <row r="2044" spans="1:99" x14ac:dyDescent="0.2">
      <c r="A2044">
        <v>36263</v>
      </c>
      <c r="B2044" t="s">
        <v>13042</v>
      </c>
      <c r="C2044" t="s">
        <v>13024</v>
      </c>
      <c r="E2044" t="s">
        <v>13043</v>
      </c>
      <c r="F2044" t="s">
        <v>171</v>
      </c>
      <c r="H2044" s="1">
        <v>35929</v>
      </c>
      <c r="K2044" t="s">
        <v>1377</v>
      </c>
      <c r="L2044" t="s">
        <v>13044</v>
      </c>
      <c r="M2044" t="s">
        <v>176</v>
      </c>
      <c r="N2044">
        <v>2021</v>
      </c>
      <c r="O2044" t="s">
        <v>3142</v>
      </c>
      <c r="P2044" t="s">
        <v>178</v>
      </c>
      <c r="Q2044" t="s">
        <v>172</v>
      </c>
      <c r="S2044">
        <v>31836166</v>
      </c>
      <c r="T2044" t="s">
        <v>1382</v>
      </c>
      <c r="U2044" t="s">
        <v>424</v>
      </c>
      <c r="Y2044" t="str">
        <f>"01AS"</f>
        <v>01AS</v>
      </c>
      <c r="Z2044" t="s">
        <v>499</v>
      </c>
      <c r="AA2044" t="s">
        <v>320</v>
      </c>
      <c r="AB2044" t="s">
        <v>321</v>
      </c>
      <c r="AC2044" t="s">
        <v>2066</v>
      </c>
      <c r="AD2044" t="s">
        <v>185</v>
      </c>
      <c r="AS2044">
        <v>3.57</v>
      </c>
      <c r="AT2044" t="s">
        <v>429</v>
      </c>
      <c r="AU2044" t="s">
        <v>235</v>
      </c>
      <c r="AV2044" t="s">
        <v>236</v>
      </c>
      <c r="AW2044" t="s">
        <v>430</v>
      </c>
      <c r="BM2044" t="s">
        <v>13045</v>
      </c>
      <c r="BN2044" t="s">
        <v>239</v>
      </c>
      <c r="BO2044" t="s">
        <v>5314</v>
      </c>
      <c r="BP2044" t="s">
        <v>241</v>
      </c>
      <c r="BQ2044" t="s">
        <v>195</v>
      </c>
      <c r="BS2044">
        <v>14627</v>
      </c>
      <c r="CD2044" t="s">
        <v>195</v>
      </c>
      <c r="CM2044" t="s">
        <v>13046</v>
      </c>
      <c r="CO2044" t="s">
        <v>5314</v>
      </c>
      <c r="CP2044" t="s">
        <v>241</v>
      </c>
      <c r="CQ2044" t="s">
        <v>247</v>
      </c>
      <c r="CS2044">
        <v>14604</v>
      </c>
      <c r="CT2044" t="s">
        <v>244</v>
      </c>
      <c r="CU2044" t="s">
        <v>13047</v>
      </c>
    </row>
    <row r="2045" spans="1:99" x14ac:dyDescent="0.2">
      <c r="A2045">
        <v>38473</v>
      </c>
      <c r="B2045" t="s">
        <v>13048</v>
      </c>
      <c r="C2045" t="s">
        <v>13024</v>
      </c>
      <c r="E2045" t="s">
        <v>13049</v>
      </c>
      <c r="F2045" t="s">
        <v>171</v>
      </c>
      <c r="G2045" t="str">
        <f>"0"</f>
        <v>0</v>
      </c>
      <c r="H2045" s="1">
        <v>37811</v>
      </c>
      <c r="I2045" t="s">
        <v>221</v>
      </c>
      <c r="K2045" t="s">
        <v>867</v>
      </c>
      <c r="L2045" t="s">
        <v>868</v>
      </c>
      <c r="M2045" t="s">
        <v>224</v>
      </c>
      <c r="N2045">
        <v>2023</v>
      </c>
      <c r="O2045" t="s">
        <v>597</v>
      </c>
      <c r="P2045" t="s">
        <v>178</v>
      </c>
      <c r="Q2045" t="s">
        <v>172</v>
      </c>
      <c r="S2045">
        <v>32143553</v>
      </c>
      <c r="T2045" t="s">
        <v>1382</v>
      </c>
      <c r="U2045" t="s">
        <v>424</v>
      </c>
      <c r="Y2045" t="str">
        <f>"06ESM"</f>
        <v>06ESM</v>
      </c>
      <c r="Z2045" t="s">
        <v>1717</v>
      </c>
      <c r="AA2045" t="s">
        <v>228</v>
      </c>
      <c r="AB2045" t="s">
        <v>229</v>
      </c>
      <c r="AC2045" t="s">
        <v>1718</v>
      </c>
      <c r="AD2045" t="s">
        <v>185</v>
      </c>
      <c r="AS2045">
        <v>3.41</v>
      </c>
      <c r="AU2045" t="s">
        <v>472</v>
      </c>
      <c r="AV2045" t="s">
        <v>1777</v>
      </c>
      <c r="AW2045" t="s">
        <v>430</v>
      </c>
      <c r="BO2045" t="s">
        <v>13050</v>
      </c>
      <c r="BQ2045" t="s">
        <v>195</v>
      </c>
      <c r="CA2045" t="s">
        <v>13051</v>
      </c>
      <c r="CD2045" t="s">
        <v>195</v>
      </c>
      <c r="CM2045" t="s">
        <v>13052</v>
      </c>
      <c r="CN2045" t="s">
        <v>13051</v>
      </c>
      <c r="CO2045" t="s">
        <v>13050</v>
      </c>
      <c r="CP2045" t="s">
        <v>5547</v>
      </c>
      <c r="CQ2045" t="s">
        <v>4882</v>
      </c>
      <c r="CS2045">
        <v>518000</v>
      </c>
      <c r="CT2045" t="s">
        <v>1382</v>
      </c>
      <c r="CU2045" t="s">
        <v>13053</v>
      </c>
    </row>
    <row r="2046" spans="1:99" x14ac:dyDescent="0.2">
      <c r="A2046">
        <v>38675</v>
      </c>
      <c r="B2046" t="s">
        <v>13054</v>
      </c>
      <c r="C2046" t="s">
        <v>13024</v>
      </c>
      <c r="E2046" t="s">
        <v>13055</v>
      </c>
      <c r="F2046" t="s">
        <v>171</v>
      </c>
      <c r="G2046" t="str">
        <f>"0"</f>
        <v>0</v>
      </c>
      <c r="H2046" s="1">
        <v>36935</v>
      </c>
      <c r="I2046" t="s">
        <v>221</v>
      </c>
      <c r="K2046" t="s">
        <v>769</v>
      </c>
      <c r="L2046" t="s">
        <v>2777</v>
      </c>
      <c r="M2046" t="s">
        <v>176</v>
      </c>
      <c r="N2046">
        <v>2023</v>
      </c>
      <c r="O2046" t="s">
        <v>1048</v>
      </c>
      <c r="P2046" t="s">
        <v>178</v>
      </c>
      <c r="Q2046" t="s">
        <v>172</v>
      </c>
      <c r="S2046">
        <v>32280531</v>
      </c>
      <c r="T2046" t="s">
        <v>1382</v>
      </c>
      <c r="U2046" t="s">
        <v>424</v>
      </c>
      <c r="Y2046" t="str">
        <f>"02SBS"</f>
        <v>02SBS</v>
      </c>
      <c r="Z2046" t="s">
        <v>4693</v>
      </c>
      <c r="AA2046" t="s">
        <v>259</v>
      </c>
      <c r="AB2046" t="s">
        <v>260</v>
      </c>
      <c r="AC2046" t="s">
        <v>6061</v>
      </c>
      <c r="AD2046" t="s">
        <v>185</v>
      </c>
      <c r="AS2046">
        <v>3.65</v>
      </c>
      <c r="AU2046" t="s">
        <v>2925</v>
      </c>
      <c r="AV2046" t="s">
        <v>236</v>
      </c>
      <c r="AW2046" t="s">
        <v>430</v>
      </c>
      <c r="BO2046" t="s">
        <v>5567</v>
      </c>
      <c r="BQ2046" t="s">
        <v>195</v>
      </c>
      <c r="CD2046" t="s">
        <v>195</v>
      </c>
      <c r="CM2046" t="s">
        <v>13056</v>
      </c>
      <c r="CO2046" t="s">
        <v>5567</v>
      </c>
      <c r="CP2046" t="s">
        <v>5567</v>
      </c>
      <c r="CQ2046" t="s">
        <v>3674</v>
      </c>
      <c r="CS2046">
        <v>214000</v>
      </c>
      <c r="CT2046" t="s">
        <v>1382</v>
      </c>
      <c r="CU2046" t="s">
        <v>13057</v>
      </c>
    </row>
    <row r="2047" spans="1:99" x14ac:dyDescent="0.2">
      <c r="A2047">
        <v>41831</v>
      </c>
      <c r="B2047" t="s">
        <v>13058</v>
      </c>
      <c r="C2047" t="s">
        <v>13024</v>
      </c>
      <c r="E2047" t="s">
        <v>13059</v>
      </c>
      <c r="F2047" t="s">
        <v>171</v>
      </c>
      <c r="G2047" t="str">
        <f>"0"</f>
        <v>0</v>
      </c>
      <c r="H2047" s="1">
        <v>37004</v>
      </c>
      <c r="I2047" t="s">
        <v>173</v>
      </c>
      <c r="K2047" t="s">
        <v>769</v>
      </c>
      <c r="L2047" t="s">
        <v>2488</v>
      </c>
      <c r="M2047" t="s">
        <v>176</v>
      </c>
      <c r="N2047">
        <v>2024</v>
      </c>
      <c r="O2047" t="s">
        <v>319</v>
      </c>
      <c r="P2047" t="s">
        <v>178</v>
      </c>
      <c r="Q2047" t="s">
        <v>172</v>
      </c>
      <c r="S2047">
        <v>32708691</v>
      </c>
      <c r="T2047" t="s">
        <v>1382</v>
      </c>
      <c r="U2047" t="s">
        <v>424</v>
      </c>
      <c r="Y2047" t="str">
        <f>"02SBS"</f>
        <v>02SBS</v>
      </c>
      <c r="Z2047" t="s">
        <v>4693</v>
      </c>
      <c r="AA2047" t="s">
        <v>259</v>
      </c>
      <c r="AB2047" t="s">
        <v>260</v>
      </c>
      <c r="AC2047" t="s">
        <v>12416</v>
      </c>
      <c r="AD2047" t="s">
        <v>185</v>
      </c>
      <c r="AS2047">
        <v>3.57</v>
      </c>
      <c r="AU2047" t="s">
        <v>235</v>
      </c>
      <c r="AV2047" t="s">
        <v>236</v>
      </c>
      <c r="AW2047" t="s">
        <v>430</v>
      </c>
      <c r="BO2047" t="s">
        <v>475</v>
      </c>
      <c r="BQ2047" t="s">
        <v>195</v>
      </c>
      <c r="CD2047" t="s">
        <v>195</v>
      </c>
      <c r="CM2047" t="s">
        <v>13060</v>
      </c>
      <c r="CO2047" t="s">
        <v>475</v>
      </c>
      <c r="CP2047" t="s">
        <v>241</v>
      </c>
      <c r="CQ2047" t="s">
        <v>247</v>
      </c>
      <c r="CS2047">
        <v>14620</v>
      </c>
      <c r="CT2047" t="s">
        <v>244</v>
      </c>
      <c r="CU2047" t="s">
        <v>13061</v>
      </c>
    </row>
    <row r="2048" spans="1:99" x14ac:dyDescent="0.2">
      <c r="A2048">
        <v>41832</v>
      </c>
      <c r="B2048" t="s">
        <v>13062</v>
      </c>
      <c r="C2048" t="s">
        <v>13024</v>
      </c>
      <c r="E2048" t="s">
        <v>13063</v>
      </c>
      <c r="F2048" t="s">
        <v>171</v>
      </c>
      <c r="G2048" t="str">
        <f>"0"</f>
        <v>0</v>
      </c>
      <c r="H2048" s="1">
        <v>37035</v>
      </c>
      <c r="I2048" t="s">
        <v>221</v>
      </c>
      <c r="K2048" t="s">
        <v>769</v>
      </c>
      <c r="L2048" t="s">
        <v>2488</v>
      </c>
      <c r="M2048" t="s">
        <v>176</v>
      </c>
      <c r="N2048">
        <v>2024</v>
      </c>
      <c r="O2048" t="s">
        <v>319</v>
      </c>
      <c r="P2048" t="s">
        <v>178</v>
      </c>
      <c r="Q2048" t="s">
        <v>172</v>
      </c>
      <c r="S2048">
        <v>32680256</v>
      </c>
      <c r="T2048" t="s">
        <v>1382</v>
      </c>
      <c r="U2048" t="s">
        <v>424</v>
      </c>
      <c r="Y2048" t="str">
        <f>"02SBS"</f>
        <v>02SBS</v>
      </c>
      <c r="Z2048" t="s">
        <v>4693</v>
      </c>
      <c r="AA2048" t="s">
        <v>259</v>
      </c>
      <c r="AB2048" t="s">
        <v>260</v>
      </c>
      <c r="AC2048" t="s">
        <v>4694</v>
      </c>
      <c r="AD2048" t="s">
        <v>185</v>
      </c>
      <c r="AS2048">
        <v>3.17</v>
      </c>
      <c r="AU2048" t="s">
        <v>2925</v>
      </c>
      <c r="AV2048" t="s">
        <v>236</v>
      </c>
      <c r="AW2048" t="s">
        <v>430</v>
      </c>
      <c r="BO2048" t="s">
        <v>13064</v>
      </c>
      <c r="BQ2048" t="s">
        <v>195</v>
      </c>
      <c r="CD2048" t="s">
        <v>195</v>
      </c>
      <c r="CM2048" t="s">
        <v>13065</v>
      </c>
      <c r="CO2048" t="s">
        <v>13064</v>
      </c>
      <c r="CP2048" t="s">
        <v>13064</v>
      </c>
      <c r="CQ2048" t="s">
        <v>13024</v>
      </c>
      <c r="CS2048">
        <v>430015</v>
      </c>
      <c r="CT2048" t="s">
        <v>1382</v>
      </c>
      <c r="CU2048" t="s">
        <v>13066</v>
      </c>
    </row>
    <row r="2049" spans="1:151" x14ac:dyDescent="0.2">
      <c r="A2049">
        <v>35977</v>
      </c>
      <c r="B2049" t="s">
        <v>13067</v>
      </c>
      <c r="C2049" t="s">
        <v>13068</v>
      </c>
      <c r="E2049" t="s">
        <v>13069</v>
      </c>
      <c r="F2049" t="s">
        <v>171</v>
      </c>
      <c r="G2049" t="s">
        <v>172</v>
      </c>
      <c r="H2049" s="1">
        <v>36705</v>
      </c>
      <c r="I2049" t="s">
        <v>173</v>
      </c>
      <c r="K2049" t="s">
        <v>1377</v>
      </c>
      <c r="L2049" t="s">
        <v>1378</v>
      </c>
      <c r="M2049" t="s">
        <v>176</v>
      </c>
      <c r="N2049">
        <v>2021</v>
      </c>
      <c r="O2049" t="s">
        <v>3142</v>
      </c>
      <c r="P2049" t="s">
        <v>178</v>
      </c>
      <c r="Q2049" t="s">
        <v>172</v>
      </c>
      <c r="S2049">
        <v>31448284</v>
      </c>
      <c r="T2049" t="s">
        <v>1382</v>
      </c>
      <c r="U2049" t="s">
        <v>424</v>
      </c>
      <c r="Y2049" t="str">
        <f>"01AS"</f>
        <v>01AS</v>
      </c>
      <c r="Z2049" t="s">
        <v>499</v>
      </c>
      <c r="AA2049" t="s">
        <v>320</v>
      </c>
      <c r="AB2049" t="s">
        <v>321</v>
      </c>
      <c r="AC2049" t="s">
        <v>1334</v>
      </c>
      <c r="AD2049" t="s">
        <v>185</v>
      </c>
      <c r="AS2049">
        <v>3.82</v>
      </c>
      <c r="AT2049" t="s">
        <v>1261</v>
      </c>
      <c r="AU2049" t="s">
        <v>472</v>
      </c>
      <c r="AV2049" t="s">
        <v>473</v>
      </c>
      <c r="AW2049" t="s">
        <v>430</v>
      </c>
      <c r="BM2049" t="s">
        <v>13070</v>
      </c>
      <c r="BN2049" t="s">
        <v>239</v>
      </c>
      <c r="BO2049" t="s">
        <v>4702</v>
      </c>
      <c r="BP2049" t="s">
        <v>241</v>
      </c>
      <c r="BQ2049" t="s">
        <v>195</v>
      </c>
      <c r="BS2049">
        <v>14627</v>
      </c>
      <c r="CA2049" t="s">
        <v>13071</v>
      </c>
      <c r="CD2049" t="s">
        <v>195</v>
      </c>
      <c r="CM2049" t="s">
        <v>13072</v>
      </c>
      <c r="CN2049" t="s">
        <v>13071</v>
      </c>
      <c r="CO2049" t="s">
        <v>4702</v>
      </c>
      <c r="CP2049" t="s">
        <v>4702</v>
      </c>
      <c r="CQ2049" t="s">
        <v>4705</v>
      </c>
      <c r="CS2049">
        <v>200062</v>
      </c>
      <c r="CT2049" t="s">
        <v>1382</v>
      </c>
      <c r="CU2049" t="s">
        <v>13073</v>
      </c>
    </row>
    <row r="2050" spans="1:151" x14ac:dyDescent="0.2">
      <c r="A2050">
        <v>33820</v>
      </c>
      <c r="B2050" t="s">
        <v>13067</v>
      </c>
      <c r="C2050" t="s">
        <v>13068</v>
      </c>
      <c r="E2050" t="s">
        <v>13069</v>
      </c>
      <c r="F2050" t="s">
        <v>171</v>
      </c>
      <c r="G2050" t="s">
        <v>172</v>
      </c>
      <c r="H2050" s="1">
        <v>36705</v>
      </c>
      <c r="I2050" t="s">
        <v>173</v>
      </c>
      <c r="K2050" t="s">
        <v>1377</v>
      </c>
      <c r="L2050" t="s">
        <v>1378</v>
      </c>
      <c r="M2050" t="s">
        <v>306</v>
      </c>
      <c r="N2050">
        <v>2020</v>
      </c>
      <c r="O2050" t="s">
        <v>1379</v>
      </c>
      <c r="P2050" t="s">
        <v>509</v>
      </c>
      <c r="Q2050" t="s">
        <v>172</v>
      </c>
      <c r="S2050">
        <v>31448284</v>
      </c>
      <c r="T2050" t="s">
        <v>1382</v>
      </c>
      <c r="U2050" t="s">
        <v>424</v>
      </c>
      <c r="Y2050" t="str">
        <f>"01AS"</f>
        <v>01AS</v>
      </c>
      <c r="Z2050" t="s">
        <v>499</v>
      </c>
      <c r="AA2050" t="s">
        <v>320</v>
      </c>
      <c r="AB2050" t="s">
        <v>321</v>
      </c>
      <c r="AC2050" t="s">
        <v>1334</v>
      </c>
      <c r="AD2050" t="s">
        <v>185</v>
      </c>
      <c r="AS2050">
        <v>3.82</v>
      </c>
      <c r="AT2050" t="s">
        <v>1261</v>
      </c>
      <c r="AU2050" t="s">
        <v>472</v>
      </c>
      <c r="AV2050" t="s">
        <v>473</v>
      </c>
      <c r="AW2050" t="s">
        <v>430</v>
      </c>
      <c r="BM2050" t="s">
        <v>13070</v>
      </c>
      <c r="BN2050" t="s">
        <v>239</v>
      </c>
      <c r="BO2050" t="s">
        <v>4702</v>
      </c>
      <c r="BP2050" t="s">
        <v>241</v>
      </c>
      <c r="BQ2050" t="s">
        <v>195</v>
      </c>
      <c r="BS2050">
        <v>14627</v>
      </c>
      <c r="CA2050" t="s">
        <v>13071</v>
      </c>
      <c r="CD2050" t="s">
        <v>195</v>
      </c>
      <c r="CM2050" t="s">
        <v>13072</v>
      </c>
      <c r="CN2050" t="s">
        <v>13071</v>
      </c>
      <c r="CO2050" t="s">
        <v>4702</v>
      </c>
      <c r="CP2050" t="s">
        <v>4702</v>
      </c>
      <c r="CQ2050" t="s">
        <v>4705</v>
      </c>
      <c r="CS2050">
        <v>200062</v>
      </c>
      <c r="CT2050" t="s">
        <v>1382</v>
      </c>
      <c r="CU2050" t="s">
        <v>13073</v>
      </c>
    </row>
    <row r="2051" spans="1:151" x14ac:dyDescent="0.2">
      <c r="A2051">
        <v>33845</v>
      </c>
      <c r="B2051" t="s">
        <v>13074</v>
      </c>
      <c r="C2051" t="s">
        <v>13068</v>
      </c>
      <c r="E2051" t="s">
        <v>13075</v>
      </c>
      <c r="F2051" t="s">
        <v>171</v>
      </c>
      <c r="G2051" t="s">
        <v>172</v>
      </c>
      <c r="H2051" s="1">
        <v>37120</v>
      </c>
      <c r="I2051" t="s">
        <v>221</v>
      </c>
      <c r="K2051" t="s">
        <v>1377</v>
      </c>
      <c r="L2051" t="s">
        <v>1378</v>
      </c>
      <c r="M2051" t="s">
        <v>306</v>
      </c>
      <c r="N2051">
        <v>2020</v>
      </c>
      <c r="O2051" t="s">
        <v>1379</v>
      </c>
      <c r="P2051" t="s">
        <v>509</v>
      </c>
      <c r="Q2051" t="s">
        <v>172</v>
      </c>
      <c r="S2051">
        <v>31320993</v>
      </c>
      <c r="T2051" t="s">
        <v>1382</v>
      </c>
      <c r="U2051" t="s">
        <v>424</v>
      </c>
      <c r="Y2051" t="str">
        <f>"01AS"</f>
        <v>01AS</v>
      </c>
      <c r="Z2051" t="s">
        <v>227</v>
      </c>
      <c r="AA2051" t="s">
        <v>833</v>
      </c>
      <c r="AB2051" t="s">
        <v>834</v>
      </c>
      <c r="AC2051" t="s">
        <v>1237</v>
      </c>
      <c r="AD2051" t="s">
        <v>172</v>
      </c>
      <c r="AS2051">
        <v>3.81</v>
      </c>
      <c r="AT2051" t="s">
        <v>429</v>
      </c>
      <c r="AU2051" t="s">
        <v>235</v>
      </c>
      <c r="AV2051" t="s">
        <v>236</v>
      </c>
      <c r="AW2051" t="s">
        <v>430</v>
      </c>
      <c r="BM2051" t="s">
        <v>13076</v>
      </c>
      <c r="BN2051" t="s">
        <v>239</v>
      </c>
      <c r="BO2051" t="s">
        <v>4702</v>
      </c>
      <c r="BP2051" t="s">
        <v>241</v>
      </c>
      <c r="BQ2051" t="s">
        <v>195</v>
      </c>
      <c r="BS2051">
        <v>14627</v>
      </c>
      <c r="CA2051" t="s">
        <v>13077</v>
      </c>
      <c r="CD2051" t="s">
        <v>195</v>
      </c>
      <c r="CM2051" t="s">
        <v>13078</v>
      </c>
      <c r="CN2051" t="s">
        <v>13077</v>
      </c>
      <c r="CO2051" t="s">
        <v>4702</v>
      </c>
      <c r="CP2051" t="s">
        <v>4702</v>
      </c>
      <c r="CQ2051" t="s">
        <v>4705</v>
      </c>
      <c r="CS2051">
        <v>201499</v>
      </c>
      <c r="CT2051" t="s">
        <v>1382</v>
      </c>
      <c r="CU2051" t="s">
        <v>13079</v>
      </c>
    </row>
    <row r="2052" spans="1:151" x14ac:dyDescent="0.2">
      <c r="A2052">
        <v>34400</v>
      </c>
      <c r="B2052" t="s">
        <v>13080</v>
      </c>
      <c r="C2052" t="s">
        <v>13081</v>
      </c>
      <c r="E2052" t="s">
        <v>13082</v>
      </c>
      <c r="F2052" t="s">
        <v>171</v>
      </c>
      <c r="I2052" t="s">
        <v>173</v>
      </c>
      <c r="K2052" t="s">
        <v>1377</v>
      </c>
      <c r="L2052" t="s">
        <v>1378</v>
      </c>
      <c r="M2052" t="s">
        <v>306</v>
      </c>
      <c r="N2052">
        <v>2020</v>
      </c>
      <c r="O2052" t="s">
        <v>1379</v>
      </c>
      <c r="P2052" t="s">
        <v>509</v>
      </c>
      <c r="Q2052" t="s">
        <v>185</v>
      </c>
      <c r="BM2052" t="s">
        <v>13083</v>
      </c>
      <c r="BN2052" t="s">
        <v>13084</v>
      </c>
      <c r="BO2052" t="s">
        <v>1381</v>
      </c>
      <c r="BP2052" t="s">
        <v>1381</v>
      </c>
      <c r="BR2052" t="s">
        <v>1381</v>
      </c>
      <c r="BS2052">
        <v>100871</v>
      </c>
      <c r="BT2052" t="s">
        <v>1382</v>
      </c>
      <c r="BU2052">
        <v>18810203877</v>
      </c>
      <c r="BW2052">
        <v>18810203877</v>
      </c>
    </row>
    <row r="2053" spans="1:151" x14ac:dyDescent="0.2">
      <c r="A2053">
        <v>10152</v>
      </c>
      <c r="B2053" t="s">
        <v>13085</v>
      </c>
      <c r="C2053" t="s">
        <v>13086</v>
      </c>
      <c r="E2053" t="s">
        <v>13087</v>
      </c>
      <c r="F2053" t="s">
        <v>171</v>
      </c>
      <c r="G2053" t="s">
        <v>172</v>
      </c>
      <c r="H2053" s="1">
        <v>34346</v>
      </c>
      <c r="I2053" t="s">
        <v>221</v>
      </c>
      <c r="K2053" t="s">
        <v>554</v>
      </c>
      <c r="L2053" t="s">
        <v>175</v>
      </c>
      <c r="M2053" t="s">
        <v>176</v>
      </c>
      <c r="N2053">
        <v>2015</v>
      </c>
      <c r="O2053" t="s">
        <v>1014</v>
      </c>
      <c r="P2053" t="s">
        <v>178</v>
      </c>
      <c r="Q2053" t="s">
        <v>172</v>
      </c>
      <c r="S2053">
        <v>27749241</v>
      </c>
      <c r="T2053" t="s">
        <v>196</v>
      </c>
      <c r="W2053" t="s">
        <v>13088</v>
      </c>
      <c r="X2053">
        <v>9173025655</v>
      </c>
      <c r="Y2053" t="s">
        <v>186</v>
      </c>
      <c r="Z2053" t="s">
        <v>282</v>
      </c>
      <c r="AA2053">
        <v>2016</v>
      </c>
      <c r="AB2053">
        <v>2016</v>
      </c>
      <c r="AC2053" t="s">
        <v>396</v>
      </c>
      <c r="AD2053" t="s">
        <v>185</v>
      </c>
      <c r="AS2053">
        <v>3.29</v>
      </c>
      <c r="AT2053" t="s">
        <v>188</v>
      </c>
      <c r="AU2053" t="s">
        <v>189</v>
      </c>
      <c r="AV2053" t="s">
        <v>190</v>
      </c>
      <c r="AW2053" t="s">
        <v>715</v>
      </c>
      <c r="BM2053" t="s">
        <v>13089</v>
      </c>
      <c r="BN2053" t="s">
        <v>487</v>
      </c>
      <c r="BP2053" t="s">
        <v>194</v>
      </c>
      <c r="BQ2053" t="s">
        <v>195</v>
      </c>
      <c r="BS2053">
        <v>14627</v>
      </c>
      <c r="BT2053" t="s">
        <v>196</v>
      </c>
      <c r="BU2053">
        <v>6462872286</v>
      </c>
      <c r="BZ2053" t="s">
        <v>13090</v>
      </c>
      <c r="CC2053" t="s">
        <v>10748</v>
      </c>
      <c r="CD2053" t="s">
        <v>195</v>
      </c>
      <c r="CF2053">
        <v>11366</v>
      </c>
      <c r="CG2053" t="s">
        <v>196</v>
      </c>
      <c r="CH2053">
        <v>7189691646</v>
      </c>
      <c r="CM2053" t="s">
        <v>13091</v>
      </c>
      <c r="CP2053" t="s">
        <v>194</v>
      </c>
      <c r="CQ2053" t="s">
        <v>195</v>
      </c>
      <c r="CS2053">
        <v>14620</v>
      </c>
      <c r="CT2053" t="s">
        <v>196</v>
      </c>
      <c r="CU2053">
        <v>6462872286</v>
      </c>
      <c r="EM2053" t="s">
        <v>13090</v>
      </c>
      <c r="EP2053" t="s">
        <v>10748</v>
      </c>
      <c r="EQ2053" t="s">
        <v>195</v>
      </c>
      <c r="ES2053">
        <v>11366</v>
      </c>
      <c r="ET2053" t="s">
        <v>196</v>
      </c>
      <c r="EU2053">
        <v>7189691646</v>
      </c>
    </row>
    <row r="2054" spans="1:151" x14ac:dyDescent="0.2">
      <c r="A2054">
        <v>14505</v>
      </c>
      <c r="B2054" t="s">
        <v>13092</v>
      </c>
      <c r="C2054" t="s">
        <v>13086</v>
      </c>
      <c r="E2054" t="s">
        <v>13093</v>
      </c>
      <c r="F2054" t="s">
        <v>171</v>
      </c>
      <c r="G2054" t="s">
        <v>172</v>
      </c>
      <c r="H2054" s="1">
        <v>34489</v>
      </c>
      <c r="I2054" t="s">
        <v>221</v>
      </c>
      <c r="K2054" t="s">
        <v>2448</v>
      </c>
      <c r="L2054" t="s">
        <v>2449</v>
      </c>
      <c r="M2054" t="s">
        <v>176</v>
      </c>
      <c r="N2054">
        <v>2016</v>
      </c>
      <c r="O2054" t="s">
        <v>634</v>
      </c>
      <c r="P2054" t="s">
        <v>178</v>
      </c>
      <c r="Q2054" t="s">
        <v>172</v>
      </c>
      <c r="S2054">
        <v>28291428</v>
      </c>
      <c r="T2054" t="s">
        <v>179</v>
      </c>
      <c r="U2054" t="s">
        <v>337</v>
      </c>
      <c r="W2054" t="s">
        <v>13094</v>
      </c>
      <c r="X2054">
        <v>9173780516</v>
      </c>
      <c r="Y2054" t="s">
        <v>186</v>
      </c>
      <c r="Z2054" t="s">
        <v>282</v>
      </c>
      <c r="AA2054">
        <v>2017</v>
      </c>
      <c r="AB2054">
        <v>2017</v>
      </c>
      <c r="AC2054" t="s">
        <v>696</v>
      </c>
      <c r="AD2054" t="s">
        <v>185</v>
      </c>
      <c r="AM2054" t="s">
        <v>932</v>
      </c>
      <c r="AN2054" t="s">
        <v>992</v>
      </c>
      <c r="AS2054">
        <v>3.43</v>
      </c>
      <c r="AT2054" t="s">
        <v>188</v>
      </c>
      <c r="AU2054" t="s">
        <v>189</v>
      </c>
      <c r="AV2054" t="s">
        <v>190</v>
      </c>
      <c r="AW2054" t="s">
        <v>715</v>
      </c>
      <c r="BM2054" t="s">
        <v>13095</v>
      </c>
      <c r="BN2054" t="s">
        <v>193</v>
      </c>
      <c r="BP2054" t="s">
        <v>194</v>
      </c>
      <c r="BQ2054" t="s">
        <v>195</v>
      </c>
      <c r="BS2054">
        <v>14627</v>
      </c>
      <c r="BT2054" t="s">
        <v>196</v>
      </c>
      <c r="BU2054">
        <v>6463717733</v>
      </c>
      <c r="BZ2054" t="s">
        <v>13096</v>
      </c>
      <c r="CC2054" t="s">
        <v>704</v>
      </c>
      <c r="CD2054" t="s">
        <v>195</v>
      </c>
      <c r="CF2054">
        <v>11206</v>
      </c>
      <c r="CG2054" t="s">
        <v>196</v>
      </c>
      <c r="CH2054">
        <v>7187825958</v>
      </c>
      <c r="CM2054" t="s">
        <v>4846</v>
      </c>
      <c r="CP2054" t="s">
        <v>194</v>
      </c>
      <c r="CQ2054" t="s">
        <v>195</v>
      </c>
      <c r="CS2054">
        <v>14627</v>
      </c>
      <c r="CT2054" t="s">
        <v>196</v>
      </c>
      <c r="CU2054">
        <v>6463717733</v>
      </c>
      <c r="EM2054" t="s">
        <v>13096</v>
      </c>
      <c r="EP2054" t="s">
        <v>704</v>
      </c>
      <c r="EQ2054" t="s">
        <v>195</v>
      </c>
      <c r="ES2054">
        <v>11206</v>
      </c>
      <c r="ET2054" t="s">
        <v>196</v>
      </c>
      <c r="EU2054">
        <v>7187825958</v>
      </c>
    </row>
    <row r="2055" spans="1:151" x14ac:dyDescent="0.2">
      <c r="A2055">
        <v>23348</v>
      </c>
      <c r="B2055" t="s">
        <v>13097</v>
      </c>
      <c r="C2055" t="s">
        <v>13086</v>
      </c>
      <c r="D2055" t="s">
        <v>185</v>
      </c>
      <c r="E2055" t="s">
        <v>13098</v>
      </c>
      <c r="F2055" t="s">
        <v>13099</v>
      </c>
      <c r="G2055" t="s">
        <v>172</v>
      </c>
      <c r="H2055" s="1">
        <v>35493</v>
      </c>
      <c r="I2055" t="s">
        <v>221</v>
      </c>
      <c r="K2055" t="s">
        <v>937</v>
      </c>
      <c r="M2055" t="s">
        <v>224</v>
      </c>
      <c r="N2055">
        <v>2017</v>
      </c>
      <c r="O2055" t="s">
        <v>441</v>
      </c>
      <c r="P2055" t="s">
        <v>178</v>
      </c>
      <c r="Q2055" t="s">
        <v>172</v>
      </c>
      <c r="S2055">
        <v>29368228</v>
      </c>
      <c r="T2055" t="s">
        <v>196</v>
      </c>
      <c r="W2055" t="s">
        <v>13100</v>
      </c>
      <c r="X2055">
        <v>5088476567</v>
      </c>
      <c r="Y2055" t="s">
        <v>186</v>
      </c>
      <c r="Z2055" t="s">
        <v>183</v>
      </c>
      <c r="AA2055">
        <v>2019</v>
      </c>
      <c r="AB2055">
        <v>2019</v>
      </c>
      <c r="AC2055" t="s">
        <v>187</v>
      </c>
      <c r="AD2055" t="s">
        <v>185</v>
      </c>
      <c r="AF2055" t="s">
        <v>186</v>
      </c>
      <c r="AG2055" t="s">
        <v>282</v>
      </c>
      <c r="AH2055">
        <v>2019</v>
      </c>
      <c r="AI2055">
        <v>2019</v>
      </c>
      <c r="AJ2055" t="s">
        <v>1686</v>
      </c>
      <c r="AK2055" t="s">
        <v>185</v>
      </c>
      <c r="AM2055" t="s">
        <v>4180</v>
      </c>
      <c r="AS2055">
        <v>3.95</v>
      </c>
      <c r="AT2055" t="s">
        <v>188</v>
      </c>
      <c r="AU2055" t="s">
        <v>189</v>
      </c>
      <c r="AV2055" t="s">
        <v>190</v>
      </c>
      <c r="AW2055" t="s">
        <v>715</v>
      </c>
      <c r="BM2055" t="s">
        <v>13101</v>
      </c>
      <c r="BN2055" t="s">
        <v>193</v>
      </c>
      <c r="BP2055" t="s">
        <v>194</v>
      </c>
      <c r="BQ2055" t="s">
        <v>195</v>
      </c>
      <c r="BS2055">
        <v>14627</v>
      </c>
      <c r="BT2055" t="s">
        <v>196</v>
      </c>
      <c r="BU2055">
        <v>9784675229</v>
      </c>
      <c r="BZ2055" t="s">
        <v>13102</v>
      </c>
      <c r="CC2055" t="s">
        <v>13103</v>
      </c>
      <c r="CD2055" t="s">
        <v>401</v>
      </c>
      <c r="CF2055" t="str">
        <f>"01886"</f>
        <v>01886</v>
      </c>
      <c r="CG2055" t="s">
        <v>196</v>
      </c>
      <c r="CH2055">
        <v>9786926960</v>
      </c>
      <c r="CM2055" t="s">
        <v>13104</v>
      </c>
      <c r="CP2055" t="s">
        <v>194</v>
      </c>
      <c r="CQ2055" t="s">
        <v>195</v>
      </c>
      <c r="CS2055">
        <v>14620</v>
      </c>
      <c r="CT2055" t="s">
        <v>196</v>
      </c>
      <c r="CU2055">
        <v>9784675229</v>
      </c>
      <c r="ED2055" t="s">
        <v>401</v>
      </c>
      <c r="EG2055" t="s">
        <v>196</v>
      </c>
      <c r="EH2055">
        <v>9786926960</v>
      </c>
      <c r="EM2055" t="s">
        <v>13102</v>
      </c>
      <c r="EP2055" t="s">
        <v>13103</v>
      </c>
      <c r="EQ2055" t="s">
        <v>401</v>
      </c>
      <c r="ES2055" t="str">
        <f>"01886"</f>
        <v>01886</v>
      </c>
      <c r="ET2055" t="s">
        <v>196</v>
      </c>
      <c r="EU2055">
        <v>9786926960</v>
      </c>
    </row>
    <row r="2056" spans="1:151" x14ac:dyDescent="0.2">
      <c r="A2056">
        <v>24494</v>
      </c>
      <c r="B2056" t="s">
        <v>13105</v>
      </c>
      <c r="C2056" t="s">
        <v>13086</v>
      </c>
      <c r="E2056" t="s">
        <v>13106</v>
      </c>
      <c r="F2056" t="s">
        <v>171</v>
      </c>
      <c r="G2056" t="s">
        <v>172</v>
      </c>
      <c r="H2056" s="1">
        <v>35111</v>
      </c>
      <c r="I2056" t="s">
        <v>221</v>
      </c>
      <c r="K2056" t="s">
        <v>576</v>
      </c>
      <c r="L2056" t="s">
        <v>577</v>
      </c>
      <c r="M2056" t="s">
        <v>224</v>
      </c>
      <c r="N2056">
        <v>2018</v>
      </c>
      <c r="O2056" t="s">
        <v>354</v>
      </c>
      <c r="P2056" t="s">
        <v>178</v>
      </c>
      <c r="Q2056" t="s">
        <v>172</v>
      </c>
      <c r="S2056">
        <v>28879114</v>
      </c>
      <c r="T2056" t="s">
        <v>5384</v>
      </c>
      <c r="U2056" t="s">
        <v>180</v>
      </c>
      <c r="V2056" s="2">
        <v>43275</v>
      </c>
      <c r="W2056" t="s">
        <v>13107</v>
      </c>
      <c r="X2056">
        <v>886920857837</v>
      </c>
      <c r="Y2056" t="s">
        <v>186</v>
      </c>
      <c r="Z2056" t="s">
        <v>183</v>
      </c>
      <c r="AA2056">
        <v>2018</v>
      </c>
      <c r="AB2056">
        <v>2018</v>
      </c>
      <c r="AC2056" t="s">
        <v>187</v>
      </c>
      <c r="AD2056" t="s">
        <v>185</v>
      </c>
      <c r="AS2056">
        <v>3.25</v>
      </c>
      <c r="AT2056" t="s">
        <v>188</v>
      </c>
      <c r="AU2056" t="s">
        <v>647</v>
      </c>
      <c r="AV2056" t="s">
        <v>190</v>
      </c>
      <c r="AW2056" t="s">
        <v>191</v>
      </c>
      <c r="BM2056" t="s">
        <v>13108</v>
      </c>
      <c r="BN2056" t="s">
        <v>487</v>
      </c>
      <c r="BP2056" t="s">
        <v>194</v>
      </c>
      <c r="BQ2056" t="s">
        <v>195</v>
      </c>
      <c r="BS2056">
        <v>14627</v>
      </c>
      <c r="BT2056" t="s">
        <v>196</v>
      </c>
      <c r="BU2056">
        <v>5855201620</v>
      </c>
      <c r="CM2056" t="s">
        <v>13108</v>
      </c>
      <c r="CN2056" t="s">
        <v>487</v>
      </c>
      <c r="CP2056" t="s">
        <v>194</v>
      </c>
      <c r="CQ2056" t="s">
        <v>195</v>
      </c>
      <c r="CS2056">
        <v>14627</v>
      </c>
      <c r="CT2056" t="s">
        <v>196</v>
      </c>
      <c r="CU2056">
        <v>5855201620</v>
      </c>
    </row>
    <row r="2057" spans="1:151" x14ac:dyDescent="0.2">
      <c r="A2057">
        <v>36165</v>
      </c>
      <c r="B2057" t="s">
        <v>13109</v>
      </c>
      <c r="C2057" t="s">
        <v>13086</v>
      </c>
      <c r="E2057" t="s">
        <v>13110</v>
      </c>
      <c r="F2057" t="s">
        <v>171</v>
      </c>
      <c r="G2057" t="s">
        <v>172</v>
      </c>
      <c r="H2057" s="1">
        <v>36838</v>
      </c>
      <c r="I2057" t="s">
        <v>221</v>
      </c>
      <c r="K2057" t="s">
        <v>1377</v>
      </c>
      <c r="L2057" t="s">
        <v>1378</v>
      </c>
      <c r="M2057" t="s">
        <v>176</v>
      </c>
      <c r="N2057">
        <v>2021</v>
      </c>
      <c r="O2057" t="s">
        <v>3142</v>
      </c>
      <c r="P2057" t="s">
        <v>178</v>
      </c>
      <c r="Q2057" t="s">
        <v>172</v>
      </c>
      <c r="S2057">
        <v>31389129</v>
      </c>
      <c r="T2057" t="s">
        <v>1382</v>
      </c>
      <c r="U2057" t="s">
        <v>424</v>
      </c>
      <c r="Y2057" t="str">
        <f>"01AS"</f>
        <v>01AS</v>
      </c>
      <c r="Z2057" t="s">
        <v>227</v>
      </c>
      <c r="AA2057" t="s">
        <v>228</v>
      </c>
      <c r="AB2057" t="s">
        <v>229</v>
      </c>
      <c r="AC2057" t="s">
        <v>5261</v>
      </c>
      <c r="AD2057" t="s">
        <v>185</v>
      </c>
      <c r="AF2057" t="s">
        <v>426</v>
      </c>
      <c r="AG2057" t="s">
        <v>427</v>
      </c>
      <c r="AJ2057" t="s">
        <v>428</v>
      </c>
      <c r="AK2057" t="s">
        <v>185</v>
      </c>
      <c r="AS2057">
        <v>3.87</v>
      </c>
      <c r="AT2057" t="s">
        <v>429</v>
      </c>
      <c r="AU2057" t="s">
        <v>472</v>
      </c>
      <c r="AV2057" t="s">
        <v>1777</v>
      </c>
      <c r="AW2057" t="s">
        <v>430</v>
      </c>
      <c r="BM2057" t="s">
        <v>13111</v>
      </c>
      <c r="BN2057" t="s">
        <v>239</v>
      </c>
      <c r="BO2057" t="s">
        <v>13112</v>
      </c>
      <c r="BP2057" t="s">
        <v>241</v>
      </c>
      <c r="BQ2057" t="s">
        <v>195</v>
      </c>
      <c r="BS2057">
        <v>14627</v>
      </c>
      <c r="CD2057" t="s">
        <v>195</v>
      </c>
      <c r="CM2057" t="s">
        <v>13113</v>
      </c>
      <c r="CO2057" t="s">
        <v>13112</v>
      </c>
      <c r="CP2057" t="s">
        <v>7044</v>
      </c>
      <c r="CQ2057" t="s">
        <v>5257</v>
      </c>
      <c r="CS2057">
        <v>610000</v>
      </c>
      <c r="CT2057" t="s">
        <v>1382</v>
      </c>
      <c r="CU2057" t="s">
        <v>13114</v>
      </c>
    </row>
    <row r="2058" spans="1:151" x14ac:dyDescent="0.2">
      <c r="A2058">
        <v>34133</v>
      </c>
      <c r="B2058" t="s">
        <v>13115</v>
      </c>
      <c r="C2058" t="s">
        <v>13086</v>
      </c>
      <c r="E2058" t="s">
        <v>13116</v>
      </c>
      <c r="F2058" t="s">
        <v>171</v>
      </c>
      <c r="G2058" t="s">
        <v>172</v>
      </c>
      <c r="H2058" s="1">
        <v>35911</v>
      </c>
      <c r="I2058" t="s">
        <v>221</v>
      </c>
      <c r="K2058" t="s">
        <v>1377</v>
      </c>
      <c r="L2058" t="s">
        <v>1378</v>
      </c>
      <c r="M2058" t="s">
        <v>306</v>
      </c>
      <c r="N2058">
        <v>2020</v>
      </c>
      <c r="O2058" t="s">
        <v>1379</v>
      </c>
      <c r="P2058" t="s">
        <v>509</v>
      </c>
      <c r="Q2058" t="s">
        <v>172</v>
      </c>
      <c r="S2058">
        <v>30800526</v>
      </c>
      <c r="T2058" t="s">
        <v>1382</v>
      </c>
      <c r="U2058" t="s">
        <v>424</v>
      </c>
      <c r="Y2058" t="str">
        <f>"04HSEAS"</f>
        <v>04HSEAS</v>
      </c>
      <c r="Z2058" t="s">
        <v>499</v>
      </c>
      <c r="AA2058" t="s">
        <v>320</v>
      </c>
      <c r="AB2058" t="s">
        <v>321</v>
      </c>
      <c r="AC2058" t="s">
        <v>8177</v>
      </c>
      <c r="AD2058" t="s">
        <v>185</v>
      </c>
      <c r="AM2058" t="s">
        <v>5890</v>
      </c>
      <c r="AS2058">
        <v>3.35</v>
      </c>
      <c r="AT2058" t="s">
        <v>429</v>
      </c>
      <c r="AU2058" t="s">
        <v>235</v>
      </c>
      <c r="AV2058" t="s">
        <v>236</v>
      </c>
      <c r="AW2058" t="s">
        <v>430</v>
      </c>
      <c r="BC2058" t="s">
        <v>474</v>
      </c>
      <c r="BM2058" t="s">
        <v>13117</v>
      </c>
      <c r="BN2058" t="s">
        <v>239</v>
      </c>
      <c r="BO2058" t="s">
        <v>13118</v>
      </c>
      <c r="BP2058" t="s">
        <v>241</v>
      </c>
      <c r="BQ2058" t="s">
        <v>195</v>
      </c>
      <c r="BS2058">
        <v>14627</v>
      </c>
      <c r="CA2058" t="s">
        <v>13119</v>
      </c>
      <c r="CD2058" t="s">
        <v>195</v>
      </c>
      <c r="CM2058" t="s">
        <v>13120</v>
      </c>
      <c r="CN2058" t="s">
        <v>13119</v>
      </c>
      <c r="CO2058" t="s">
        <v>13118</v>
      </c>
      <c r="CP2058" t="s">
        <v>13118</v>
      </c>
      <c r="CQ2058" t="s">
        <v>4882</v>
      </c>
      <c r="CS2058">
        <v>528415</v>
      </c>
      <c r="CT2058" t="s">
        <v>1382</v>
      </c>
      <c r="CU2058" t="s">
        <v>13121</v>
      </c>
    </row>
    <row r="2059" spans="1:151" x14ac:dyDescent="0.2">
      <c r="A2059">
        <v>35973</v>
      </c>
      <c r="B2059" t="s">
        <v>13122</v>
      </c>
      <c r="C2059" t="s">
        <v>13086</v>
      </c>
      <c r="E2059" t="s">
        <v>13123</v>
      </c>
      <c r="F2059" t="s">
        <v>171</v>
      </c>
      <c r="G2059" t="s">
        <v>172</v>
      </c>
      <c r="H2059" s="1">
        <v>36607</v>
      </c>
      <c r="I2059" t="s">
        <v>221</v>
      </c>
      <c r="K2059" t="s">
        <v>1377</v>
      </c>
      <c r="L2059" t="s">
        <v>1378</v>
      </c>
      <c r="M2059" t="s">
        <v>176</v>
      </c>
      <c r="N2059">
        <v>2021</v>
      </c>
      <c r="O2059" t="s">
        <v>3142</v>
      </c>
      <c r="P2059" t="s">
        <v>178</v>
      </c>
      <c r="Q2059" t="s">
        <v>172</v>
      </c>
      <c r="S2059">
        <v>31719391</v>
      </c>
      <c r="T2059" t="s">
        <v>1382</v>
      </c>
      <c r="U2059" t="s">
        <v>424</v>
      </c>
      <c r="Y2059" t="str">
        <f t="shared" ref="Y2059:Y2064" si="14">"01AS"</f>
        <v>01AS</v>
      </c>
      <c r="Z2059" t="s">
        <v>227</v>
      </c>
      <c r="AA2059" t="s">
        <v>228</v>
      </c>
      <c r="AB2059" t="s">
        <v>229</v>
      </c>
      <c r="AC2059" t="s">
        <v>1237</v>
      </c>
      <c r="AD2059" t="s">
        <v>185</v>
      </c>
      <c r="AS2059">
        <v>3.79</v>
      </c>
      <c r="AT2059" t="s">
        <v>1261</v>
      </c>
      <c r="AU2059" t="s">
        <v>472</v>
      </c>
      <c r="AV2059" t="s">
        <v>473</v>
      </c>
      <c r="AW2059" t="s">
        <v>430</v>
      </c>
      <c r="BC2059" t="s">
        <v>474</v>
      </c>
      <c r="BM2059" t="s">
        <v>13124</v>
      </c>
      <c r="BN2059" t="s">
        <v>239</v>
      </c>
      <c r="BO2059" t="s">
        <v>11320</v>
      </c>
      <c r="BP2059" t="s">
        <v>241</v>
      </c>
      <c r="BQ2059" t="s">
        <v>195</v>
      </c>
      <c r="BS2059">
        <v>14627</v>
      </c>
      <c r="CD2059" t="s">
        <v>195</v>
      </c>
      <c r="CM2059" t="s">
        <v>13125</v>
      </c>
      <c r="CO2059" t="s">
        <v>11320</v>
      </c>
      <c r="CP2059" t="s">
        <v>11320</v>
      </c>
      <c r="CQ2059" t="s">
        <v>1375</v>
      </c>
      <c r="CS2059">
        <v>230001</v>
      </c>
      <c r="CT2059" t="s">
        <v>1382</v>
      </c>
      <c r="CU2059" t="s">
        <v>13126</v>
      </c>
    </row>
    <row r="2060" spans="1:151" x14ac:dyDescent="0.2">
      <c r="A2060">
        <v>33854</v>
      </c>
      <c r="B2060" t="s">
        <v>13122</v>
      </c>
      <c r="C2060" t="s">
        <v>13086</v>
      </c>
      <c r="E2060" t="s">
        <v>13123</v>
      </c>
      <c r="F2060" t="s">
        <v>171</v>
      </c>
      <c r="G2060" t="s">
        <v>172</v>
      </c>
      <c r="H2060" s="1">
        <v>36607</v>
      </c>
      <c r="I2060" t="s">
        <v>221</v>
      </c>
      <c r="K2060" t="s">
        <v>1377</v>
      </c>
      <c r="L2060" t="s">
        <v>1378</v>
      </c>
      <c r="M2060" t="s">
        <v>306</v>
      </c>
      <c r="N2060">
        <v>2020</v>
      </c>
      <c r="O2060" t="s">
        <v>1379</v>
      </c>
      <c r="P2060" t="s">
        <v>178</v>
      </c>
      <c r="Q2060" t="s">
        <v>172</v>
      </c>
      <c r="S2060">
        <v>31719391</v>
      </c>
      <c r="T2060" t="s">
        <v>1382</v>
      </c>
      <c r="U2060" t="s">
        <v>424</v>
      </c>
      <c r="Y2060" t="str">
        <f t="shared" si="14"/>
        <v>01AS</v>
      </c>
      <c r="Z2060" t="s">
        <v>227</v>
      </c>
      <c r="AA2060" t="s">
        <v>228</v>
      </c>
      <c r="AB2060" t="s">
        <v>229</v>
      </c>
      <c r="AC2060" t="s">
        <v>1237</v>
      </c>
      <c r="AD2060" t="s">
        <v>185</v>
      </c>
      <c r="AS2060">
        <v>3.79</v>
      </c>
      <c r="AT2060" t="s">
        <v>1261</v>
      </c>
      <c r="AU2060" t="s">
        <v>472</v>
      </c>
      <c r="AV2060" t="s">
        <v>473</v>
      </c>
      <c r="AW2060" t="s">
        <v>430</v>
      </c>
      <c r="BC2060" t="s">
        <v>474</v>
      </c>
      <c r="BM2060" t="s">
        <v>13124</v>
      </c>
      <c r="BN2060" t="s">
        <v>239</v>
      </c>
      <c r="BO2060" t="s">
        <v>11320</v>
      </c>
      <c r="BP2060" t="s">
        <v>241</v>
      </c>
      <c r="BQ2060" t="s">
        <v>195</v>
      </c>
      <c r="BS2060">
        <v>14627</v>
      </c>
      <c r="CD2060" t="s">
        <v>195</v>
      </c>
      <c r="CM2060" t="s">
        <v>13125</v>
      </c>
      <c r="CO2060" t="s">
        <v>11320</v>
      </c>
      <c r="CP2060" t="s">
        <v>11320</v>
      </c>
      <c r="CQ2060" t="s">
        <v>1375</v>
      </c>
      <c r="CS2060">
        <v>230001</v>
      </c>
      <c r="CT2060" t="s">
        <v>1382</v>
      </c>
      <c r="CU2060" t="s">
        <v>13126</v>
      </c>
    </row>
    <row r="2061" spans="1:151" x14ac:dyDescent="0.2">
      <c r="A2061">
        <v>33900</v>
      </c>
      <c r="B2061" t="s">
        <v>13127</v>
      </c>
      <c r="C2061" t="s">
        <v>13086</v>
      </c>
      <c r="E2061" t="s">
        <v>13128</v>
      </c>
      <c r="F2061" t="s">
        <v>171</v>
      </c>
      <c r="G2061" t="s">
        <v>172</v>
      </c>
      <c r="H2061" s="1">
        <v>36462</v>
      </c>
      <c r="I2061" t="s">
        <v>221</v>
      </c>
      <c r="K2061" t="s">
        <v>1377</v>
      </c>
      <c r="L2061" t="s">
        <v>1378</v>
      </c>
      <c r="M2061" t="s">
        <v>306</v>
      </c>
      <c r="N2061">
        <v>2020</v>
      </c>
      <c r="O2061" t="s">
        <v>1379</v>
      </c>
      <c r="P2061" t="s">
        <v>178</v>
      </c>
      <c r="Q2061" t="s">
        <v>172</v>
      </c>
      <c r="S2061">
        <v>30619241</v>
      </c>
      <c r="T2061" t="s">
        <v>1382</v>
      </c>
      <c r="U2061" t="s">
        <v>424</v>
      </c>
      <c r="Y2061" t="str">
        <f t="shared" si="14"/>
        <v>01AS</v>
      </c>
      <c r="Z2061" t="s">
        <v>227</v>
      </c>
      <c r="AA2061" t="s">
        <v>320</v>
      </c>
      <c r="AB2061" t="s">
        <v>321</v>
      </c>
      <c r="AC2061" t="s">
        <v>5640</v>
      </c>
      <c r="AD2061" t="s">
        <v>185</v>
      </c>
      <c r="AE2061" t="s">
        <v>922</v>
      </c>
      <c r="AM2061" t="s">
        <v>2618</v>
      </c>
      <c r="AN2061" t="s">
        <v>11692</v>
      </c>
      <c r="AS2061">
        <v>3.42</v>
      </c>
      <c r="AT2061" t="s">
        <v>429</v>
      </c>
      <c r="AU2061" t="s">
        <v>235</v>
      </c>
      <c r="AV2061" t="s">
        <v>236</v>
      </c>
      <c r="AW2061" t="s">
        <v>430</v>
      </c>
      <c r="AX2061" t="s">
        <v>13129</v>
      </c>
      <c r="BA2061" t="s">
        <v>13130</v>
      </c>
      <c r="BC2061" t="s">
        <v>474</v>
      </c>
      <c r="BM2061" t="s">
        <v>13131</v>
      </c>
      <c r="BN2061" t="s">
        <v>239</v>
      </c>
      <c r="BO2061" t="s">
        <v>5530</v>
      </c>
      <c r="BP2061" t="s">
        <v>241</v>
      </c>
      <c r="BQ2061" t="s">
        <v>195</v>
      </c>
      <c r="BS2061">
        <v>14627</v>
      </c>
      <c r="CA2061" t="s">
        <v>13132</v>
      </c>
      <c r="CD2061" t="s">
        <v>195</v>
      </c>
      <c r="CM2061" t="s">
        <v>13133</v>
      </c>
      <c r="CN2061" t="s">
        <v>13132</v>
      </c>
      <c r="CO2061" t="s">
        <v>5530</v>
      </c>
      <c r="CP2061" t="s">
        <v>5530</v>
      </c>
      <c r="CQ2061" t="s">
        <v>1375</v>
      </c>
      <c r="CS2061">
        <v>230011</v>
      </c>
      <c r="CT2061" t="s">
        <v>1382</v>
      </c>
      <c r="CU2061" t="s">
        <v>13134</v>
      </c>
    </row>
    <row r="2062" spans="1:151" x14ac:dyDescent="0.2">
      <c r="A2062">
        <v>33964</v>
      </c>
      <c r="B2062" t="s">
        <v>13135</v>
      </c>
      <c r="C2062" t="s">
        <v>13086</v>
      </c>
      <c r="E2062" t="s">
        <v>13136</v>
      </c>
      <c r="F2062" t="s">
        <v>171</v>
      </c>
      <c r="G2062" t="s">
        <v>172</v>
      </c>
      <c r="H2062" s="1">
        <v>36313</v>
      </c>
      <c r="I2062" t="s">
        <v>221</v>
      </c>
      <c r="K2062" t="s">
        <v>1377</v>
      </c>
      <c r="L2062" t="s">
        <v>1378</v>
      </c>
      <c r="M2062" t="s">
        <v>306</v>
      </c>
      <c r="N2062">
        <v>2020</v>
      </c>
      <c r="O2062" t="s">
        <v>1379</v>
      </c>
      <c r="P2062" t="s">
        <v>178</v>
      </c>
      <c r="Q2062" t="s">
        <v>172</v>
      </c>
      <c r="S2062">
        <v>30787575</v>
      </c>
      <c r="T2062" t="s">
        <v>1382</v>
      </c>
      <c r="U2062" t="s">
        <v>424</v>
      </c>
      <c r="Y2062" t="str">
        <f t="shared" si="14"/>
        <v>01AS</v>
      </c>
      <c r="Z2062" t="s">
        <v>227</v>
      </c>
      <c r="AA2062" t="s">
        <v>320</v>
      </c>
      <c r="AB2062" t="s">
        <v>321</v>
      </c>
      <c r="AC2062" t="s">
        <v>4356</v>
      </c>
      <c r="AD2062" t="s">
        <v>185</v>
      </c>
      <c r="AE2062" t="s">
        <v>425</v>
      </c>
      <c r="AM2062" t="s">
        <v>3319</v>
      </c>
      <c r="AS2062">
        <v>3.71</v>
      </c>
      <c r="AT2062" t="s">
        <v>1261</v>
      </c>
      <c r="AU2062" t="s">
        <v>3009</v>
      </c>
      <c r="AV2062" t="s">
        <v>236</v>
      </c>
      <c r="AW2062" t="s">
        <v>430</v>
      </c>
      <c r="BC2062" t="s">
        <v>474</v>
      </c>
      <c r="BM2062" t="s">
        <v>13137</v>
      </c>
      <c r="BN2062" t="s">
        <v>239</v>
      </c>
      <c r="BO2062" t="s">
        <v>7036</v>
      </c>
      <c r="BP2062" t="s">
        <v>241</v>
      </c>
      <c r="BQ2062" t="s">
        <v>195</v>
      </c>
      <c r="BS2062">
        <v>14627</v>
      </c>
      <c r="CA2062" t="s">
        <v>13138</v>
      </c>
      <c r="CD2062" t="s">
        <v>195</v>
      </c>
      <c r="CM2062" t="s">
        <v>13139</v>
      </c>
      <c r="CN2062" t="s">
        <v>13138</v>
      </c>
      <c r="CO2062" t="s">
        <v>7036</v>
      </c>
      <c r="CP2062" t="s">
        <v>7036</v>
      </c>
      <c r="CQ2062" t="s">
        <v>7039</v>
      </c>
      <c r="CS2062">
        <v>315040</v>
      </c>
      <c r="CT2062" t="s">
        <v>1382</v>
      </c>
      <c r="CU2062" t="s">
        <v>13140</v>
      </c>
    </row>
    <row r="2063" spans="1:151" x14ac:dyDescent="0.2">
      <c r="A2063">
        <v>33974</v>
      </c>
      <c r="B2063" t="s">
        <v>13141</v>
      </c>
      <c r="C2063" t="s">
        <v>13086</v>
      </c>
      <c r="E2063" t="s">
        <v>13142</v>
      </c>
      <c r="F2063" t="s">
        <v>171</v>
      </c>
      <c r="G2063" t="s">
        <v>172</v>
      </c>
      <c r="H2063" s="1">
        <v>36758</v>
      </c>
      <c r="I2063" t="s">
        <v>173</v>
      </c>
      <c r="K2063" t="s">
        <v>1377</v>
      </c>
      <c r="L2063" t="s">
        <v>1378</v>
      </c>
      <c r="M2063" t="s">
        <v>306</v>
      </c>
      <c r="N2063">
        <v>2020</v>
      </c>
      <c r="O2063" t="s">
        <v>1379</v>
      </c>
      <c r="P2063" t="s">
        <v>509</v>
      </c>
      <c r="Q2063" t="s">
        <v>172</v>
      </c>
      <c r="S2063">
        <v>31317863</v>
      </c>
      <c r="T2063" t="s">
        <v>1382</v>
      </c>
      <c r="U2063" t="s">
        <v>424</v>
      </c>
      <c r="Y2063" t="str">
        <f t="shared" si="14"/>
        <v>01AS</v>
      </c>
      <c r="Z2063" t="s">
        <v>499</v>
      </c>
      <c r="AA2063" t="s">
        <v>228</v>
      </c>
      <c r="AB2063" t="s">
        <v>229</v>
      </c>
      <c r="AC2063" t="s">
        <v>2003</v>
      </c>
      <c r="AD2063" t="s">
        <v>185</v>
      </c>
      <c r="AS2063">
        <v>3.41</v>
      </c>
      <c r="AT2063" t="s">
        <v>429</v>
      </c>
      <c r="AU2063" t="s">
        <v>235</v>
      </c>
      <c r="AV2063" t="s">
        <v>236</v>
      </c>
      <c r="AW2063" t="s">
        <v>430</v>
      </c>
      <c r="BC2063" t="s">
        <v>474</v>
      </c>
      <c r="BM2063" t="s">
        <v>13143</v>
      </c>
      <c r="BN2063" t="s">
        <v>239</v>
      </c>
      <c r="BO2063" t="s">
        <v>7036</v>
      </c>
      <c r="BP2063" t="s">
        <v>241</v>
      </c>
      <c r="BQ2063" t="s">
        <v>195</v>
      </c>
      <c r="BS2063">
        <v>14627</v>
      </c>
      <c r="CA2063" t="s">
        <v>13144</v>
      </c>
      <c r="CD2063" t="s">
        <v>195</v>
      </c>
      <c r="CM2063" t="s">
        <v>13145</v>
      </c>
      <c r="CN2063" t="s">
        <v>13144</v>
      </c>
      <c r="CO2063" t="s">
        <v>7036</v>
      </c>
      <c r="CP2063" t="s">
        <v>7036</v>
      </c>
      <c r="CQ2063" t="s">
        <v>7039</v>
      </c>
      <c r="CS2063">
        <v>315000</v>
      </c>
      <c r="CT2063" t="s">
        <v>1382</v>
      </c>
      <c r="CU2063" t="s">
        <v>13146</v>
      </c>
    </row>
    <row r="2064" spans="1:151" x14ac:dyDescent="0.2">
      <c r="A2064">
        <v>33994</v>
      </c>
      <c r="B2064" t="s">
        <v>13147</v>
      </c>
      <c r="C2064" t="s">
        <v>13086</v>
      </c>
      <c r="E2064" t="s">
        <v>13148</v>
      </c>
      <c r="F2064" t="s">
        <v>171</v>
      </c>
      <c r="G2064" t="s">
        <v>172</v>
      </c>
      <c r="H2064" s="1">
        <v>35804</v>
      </c>
      <c r="I2064" t="s">
        <v>173</v>
      </c>
      <c r="K2064" t="s">
        <v>1377</v>
      </c>
      <c r="L2064" t="s">
        <v>1378</v>
      </c>
      <c r="M2064" t="s">
        <v>306</v>
      </c>
      <c r="N2064">
        <v>2020</v>
      </c>
      <c r="O2064" t="s">
        <v>1379</v>
      </c>
      <c r="P2064" t="s">
        <v>3256</v>
      </c>
      <c r="Q2064" t="s">
        <v>172</v>
      </c>
      <c r="S2064">
        <v>30625846</v>
      </c>
      <c r="T2064" t="s">
        <v>1382</v>
      </c>
      <c r="U2064" t="s">
        <v>424</v>
      </c>
      <c r="Y2064" t="str">
        <f t="shared" si="14"/>
        <v>01AS</v>
      </c>
      <c r="Z2064" t="s">
        <v>499</v>
      </c>
      <c r="AA2064" t="s">
        <v>320</v>
      </c>
      <c r="AB2064" t="s">
        <v>321</v>
      </c>
      <c r="AC2064" t="s">
        <v>428</v>
      </c>
      <c r="AD2064" t="s">
        <v>185</v>
      </c>
      <c r="AF2064" t="s">
        <v>426</v>
      </c>
      <c r="AG2064" t="s">
        <v>729</v>
      </c>
      <c r="AJ2064" t="s">
        <v>1334</v>
      </c>
      <c r="AK2064" t="s">
        <v>185</v>
      </c>
      <c r="AS2064">
        <v>3.82</v>
      </c>
      <c r="AT2064" t="s">
        <v>429</v>
      </c>
      <c r="AU2064" t="s">
        <v>235</v>
      </c>
      <c r="AV2064" t="s">
        <v>236</v>
      </c>
      <c r="AW2064" t="s">
        <v>430</v>
      </c>
      <c r="BM2064" t="s">
        <v>13149</v>
      </c>
      <c r="BN2064" t="s">
        <v>239</v>
      </c>
      <c r="BO2064" t="s">
        <v>13150</v>
      </c>
      <c r="BP2064" t="s">
        <v>241</v>
      </c>
      <c r="BQ2064" t="s">
        <v>195</v>
      </c>
      <c r="BS2064">
        <v>14627</v>
      </c>
      <c r="CD2064" t="s">
        <v>195</v>
      </c>
      <c r="CM2064" t="s">
        <v>13151</v>
      </c>
      <c r="CO2064" t="s">
        <v>13150</v>
      </c>
      <c r="CP2064" t="s">
        <v>13152</v>
      </c>
      <c r="CQ2064" t="s">
        <v>735</v>
      </c>
      <c r="CS2064" t="s">
        <v>13153</v>
      </c>
      <c r="CT2064" t="s">
        <v>244</v>
      </c>
      <c r="CU2064" t="s">
        <v>13154</v>
      </c>
    </row>
    <row r="2065" spans="1:151" x14ac:dyDescent="0.2">
      <c r="A2065">
        <v>34086</v>
      </c>
      <c r="B2065" t="s">
        <v>3668</v>
      </c>
      <c r="C2065" t="s">
        <v>13086</v>
      </c>
      <c r="E2065" t="s">
        <v>13155</v>
      </c>
      <c r="F2065" t="s">
        <v>171</v>
      </c>
      <c r="G2065" t="s">
        <v>172</v>
      </c>
      <c r="H2065" s="1">
        <v>36731</v>
      </c>
      <c r="I2065" t="s">
        <v>173</v>
      </c>
      <c r="K2065" t="s">
        <v>1377</v>
      </c>
      <c r="L2065" t="s">
        <v>1378</v>
      </c>
      <c r="M2065" t="s">
        <v>306</v>
      </c>
      <c r="N2065">
        <v>2020</v>
      </c>
      <c r="O2065" t="s">
        <v>1379</v>
      </c>
      <c r="P2065" t="s">
        <v>509</v>
      </c>
      <c r="Q2065" t="s">
        <v>172</v>
      </c>
      <c r="S2065">
        <v>31324458</v>
      </c>
      <c r="T2065" t="s">
        <v>1382</v>
      </c>
      <c r="U2065" t="s">
        <v>424</v>
      </c>
      <c r="Y2065" t="str">
        <f>"04HSEAS"</f>
        <v>04HSEAS</v>
      </c>
      <c r="Z2065" t="s">
        <v>499</v>
      </c>
      <c r="AA2065" t="s">
        <v>228</v>
      </c>
      <c r="AB2065" t="s">
        <v>229</v>
      </c>
      <c r="AC2065" t="s">
        <v>2737</v>
      </c>
      <c r="AD2065" t="s">
        <v>172</v>
      </c>
      <c r="AS2065">
        <v>2.68</v>
      </c>
      <c r="AT2065" t="s">
        <v>429</v>
      </c>
      <c r="AU2065" t="s">
        <v>235</v>
      </c>
      <c r="AV2065" t="s">
        <v>236</v>
      </c>
      <c r="AW2065" t="s">
        <v>430</v>
      </c>
      <c r="BC2065" t="s">
        <v>474</v>
      </c>
      <c r="BM2065" t="s">
        <v>13156</v>
      </c>
      <c r="BN2065" t="s">
        <v>239</v>
      </c>
      <c r="BO2065" t="s">
        <v>7044</v>
      </c>
      <c r="BP2065" t="s">
        <v>241</v>
      </c>
      <c r="BQ2065" t="s">
        <v>195</v>
      </c>
      <c r="BS2065">
        <v>14627</v>
      </c>
      <c r="CA2065" t="s">
        <v>13157</v>
      </c>
      <c r="CD2065" t="s">
        <v>195</v>
      </c>
      <c r="CM2065" t="s">
        <v>13158</v>
      </c>
      <c r="CN2065" t="s">
        <v>13157</v>
      </c>
      <c r="CO2065" t="s">
        <v>7044</v>
      </c>
      <c r="CP2065" t="s">
        <v>7044</v>
      </c>
      <c r="CQ2065" t="s">
        <v>5257</v>
      </c>
      <c r="CS2065">
        <v>610041</v>
      </c>
      <c r="CT2065" t="s">
        <v>1382</v>
      </c>
    </row>
    <row r="2066" spans="1:151" x14ac:dyDescent="0.2">
      <c r="A2066">
        <v>34276</v>
      </c>
      <c r="B2066" t="s">
        <v>7040</v>
      </c>
      <c r="C2066" t="s">
        <v>13159</v>
      </c>
      <c r="E2066" t="s">
        <v>13160</v>
      </c>
      <c r="F2066" t="s">
        <v>171</v>
      </c>
      <c r="I2066" t="s">
        <v>221</v>
      </c>
      <c r="K2066" t="s">
        <v>1377</v>
      </c>
      <c r="L2066" t="s">
        <v>1378</v>
      </c>
      <c r="M2066" t="s">
        <v>306</v>
      </c>
      <c r="N2066">
        <v>2020</v>
      </c>
      <c r="O2066" t="s">
        <v>1379</v>
      </c>
      <c r="P2066" t="s">
        <v>3256</v>
      </c>
      <c r="Q2066" t="s">
        <v>185</v>
      </c>
      <c r="BM2066" t="s">
        <v>13161</v>
      </c>
      <c r="BP2066" t="s">
        <v>1381</v>
      </c>
      <c r="BR2066" t="s">
        <v>1381</v>
      </c>
      <c r="BS2066">
        <v>100097</v>
      </c>
      <c r="BT2066" t="s">
        <v>1382</v>
      </c>
      <c r="BU2066">
        <v>18618371398</v>
      </c>
      <c r="BX2066" t="s">
        <v>13162</v>
      </c>
    </row>
    <row r="2067" spans="1:151" x14ac:dyDescent="0.2">
      <c r="A2067">
        <v>34429</v>
      </c>
      <c r="B2067" t="s">
        <v>13163</v>
      </c>
      <c r="C2067" t="s">
        <v>13159</v>
      </c>
      <c r="E2067" t="s">
        <v>13164</v>
      </c>
      <c r="F2067" t="s">
        <v>171</v>
      </c>
      <c r="I2067" t="s">
        <v>173</v>
      </c>
      <c r="K2067" t="s">
        <v>1377</v>
      </c>
      <c r="L2067" t="s">
        <v>1189</v>
      </c>
      <c r="M2067" t="s">
        <v>306</v>
      </c>
      <c r="N2067">
        <v>2020</v>
      </c>
      <c r="O2067" t="s">
        <v>1379</v>
      </c>
      <c r="P2067" t="s">
        <v>178</v>
      </c>
      <c r="Q2067" t="s">
        <v>185</v>
      </c>
      <c r="BM2067" t="s">
        <v>13165</v>
      </c>
      <c r="BP2067" t="s">
        <v>1381</v>
      </c>
      <c r="BR2067" t="s">
        <v>1381</v>
      </c>
      <c r="BS2067">
        <v>100081</v>
      </c>
      <c r="BT2067" t="s">
        <v>1382</v>
      </c>
      <c r="BU2067" t="s">
        <v>13166</v>
      </c>
      <c r="BY2067" t="s">
        <v>7385</v>
      </c>
    </row>
    <row r="2068" spans="1:151" x14ac:dyDescent="0.2">
      <c r="A2068">
        <v>34503</v>
      </c>
      <c r="B2068" t="s">
        <v>13167</v>
      </c>
      <c r="C2068" t="s">
        <v>13086</v>
      </c>
      <c r="E2068" t="s">
        <v>13168</v>
      </c>
      <c r="F2068" t="s">
        <v>171</v>
      </c>
      <c r="G2068" t="s">
        <v>172</v>
      </c>
      <c r="H2068" s="1">
        <v>36629</v>
      </c>
      <c r="I2068" t="s">
        <v>173</v>
      </c>
      <c r="K2068" t="s">
        <v>1377</v>
      </c>
      <c r="L2068" t="s">
        <v>1378</v>
      </c>
      <c r="M2068" t="s">
        <v>306</v>
      </c>
      <c r="N2068">
        <v>2020</v>
      </c>
      <c r="O2068" t="s">
        <v>1379</v>
      </c>
      <c r="P2068" t="s">
        <v>509</v>
      </c>
      <c r="Q2068" t="s">
        <v>172</v>
      </c>
      <c r="S2068">
        <v>31528085</v>
      </c>
      <c r="T2068" t="s">
        <v>1382</v>
      </c>
      <c r="U2068" t="s">
        <v>424</v>
      </c>
      <c r="Y2068" t="str">
        <f>"01AS"</f>
        <v>01AS</v>
      </c>
      <c r="Z2068" t="s">
        <v>227</v>
      </c>
      <c r="AA2068" t="s">
        <v>833</v>
      </c>
      <c r="AB2068" t="s">
        <v>834</v>
      </c>
      <c r="AC2068" t="s">
        <v>425</v>
      </c>
      <c r="AD2068" t="s">
        <v>172</v>
      </c>
      <c r="AS2068">
        <v>3.15</v>
      </c>
      <c r="AT2068" t="s">
        <v>429</v>
      </c>
      <c r="AU2068" t="s">
        <v>235</v>
      </c>
      <c r="AV2068" t="s">
        <v>236</v>
      </c>
      <c r="AW2068" t="s">
        <v>430</v>
      </c>
      <c r="BM2068" t="s">
        <v>13169</v>
      </c>
      <c r="BN2068" t="s">
        <v>239</v>
      </c>
      <c r="BO2068" t="s">
        <v>13170</v>
      </c>
      <c r="BP2068" t="s">
        <v>241</v>
      </c>
      <c r="BQ2068" t="s">
        <v>195</v>
      </c>
      <c r="BS2068">
        <v>14627</v>
      </c>
      <c r="CD2068" t="s">
        <v>195</v>
      </c>
      <c r="CM2068" t="s">
        <v>13171</v>
      </c>
      <c r="CO2068" t="s">
        <v>13170</v>
      </c>
      <c r="CP2068" t="s">
        <v>13172</v>
      </c>
      <c r="CQ2068" t="s">
        <v>541</v>
      </c>
      <c r="CS2068" t="s">
        <v>13173</v>
      </c>
      <c r="CT2068" t="s">
        <v>244</v>
      </c>
      <c r="CU2068" t="s">
        <v>13174</v>
      </c>
    </row>
    <row r="2069" spans="1:151" x14ac:dyDescent="0.2">
      <c r="A2069">
        <v>35618</v>
      </c>
      <c r="B2069" t="s">
        <v>13175</v>
      </c>
      <c r="C2069" t="s">
        <v>13159</v>
      </c>
      <c r="E2069" t="s">
        <v>13176</v>
      </c>
      <c r="F2069" t="s">
        <v>171</v>
      </c>
      <c r="I2069" t="s">
        <v>173</v>
      </c>
      <c r="K2069" t="s">
        <v>1377</v>
      </c>
      <c r="L2069" t="s">
        <v>1378</v>
      </c>
      <c r="M2069" t="s">
        <v>306</v>
      </c>
      <c r="N2069">
        <v>2020</v>
      </c>
      <c r="O2069" t="s">
        <v>1379</v>
      </c>
      <c r="P2069" t="s">
        <v>178</v>
      </c>
      <c r="Q2069" t="s">
        <v>185</v>
      </c>
      <c r="BC2069" t="s">
        <v>474</v>
      </c>
      <c r="BM2069" t="s">
        <v>13177</v>
      </c>
      <c r="BN2069" t="s">
        <v>13178</v>
      </c>
      <c r="BO2069" t="s">
        <v>13179</v>
      </c>
      <c r="BP2069" t="s">
        <v>5547</v>
      </c>
      <c r="BR2069" t="s">
        <v>8906</v>
      </c>
      <c r="BS2069">
        <v>518034</v>
      </c>
      <c r="BT2069" t="s">
        <v>1382</v>
      </c>
      <c r="BU2069" t="s">
        <v>13180</v>
      </c>
      <c r="BX2069" t="s">
        <v>13181</v>
      </c>
      <c r="BY2069" t="s">
        <v>1712</v>
      </c>
    </row>
    <row r="2070" spans="1:151" x14ac:dyDescent="0.2">
      <c r="A2070">
        <v>35839</v>
      </c>
      <c r="B2070" t="s">
        <v>13175</v>
      </c>
      <c r="C2070" t="s">
        <v>13159</v>
      </c>
      <c r="E2070" t="s">
        <v>13176</v>
      </c>
      <c r="F2070" t="s">
        <v>171</v>
      </c>
      <c r="H2070" s="1">
        <v>37498</v>
      </c>
      <c r="K2070" t="s">
        <v>1377</v>
      </c>
      <c r="L2070" t="s">
        <v>1378</v>
      </c>
      <c r="M2070" t="s">
        <v>176</v>
      </c>
      <c r="N2070">
        <v>2021</v>
      </c>
      <c r="O2070" t="s">
        <v>3142</v>
      </c>
      <c r="P2070" t="s">
        <v>178</v>
      </c>
      <c r="Q2070" t="s">
        <v>172</v>
      </c>
      <c r="S2070">
        <v>31728768</v>
      </c>
      <c r="T2070" t="s">
        <v>1382</v>
      </c>
      <c r="U2070" t="s">
        <v>424</v>
      </c>
      <c r="Y2070" t="str">
        <f>"04HSEAS"</f>
        <v>04HSEAS</v>
      </c>
      <c r="Z2070" t="s">
        <v>499</v>
      </c>
      <c r="AA2070" t="s">
        <v>4344</v>
      </c>
      <c r="AB2070" t="s">
        <v>4345</v>
      </c>
      <c r="AC2070" t="s">
        <v>8177</v>
      </c>
      <c r="AD2070" t="s">
        <v>172</v>
      </c>
      <c r="AS2070">
        <v>2.94</v>
      </c>
      <c r="AT2070" t="s">
        <v>429</v>
      </c>
      <c r="AU2070" t="s">
        <v>472</v>
      </c>
      <c r="AV2070" t="s">
        <v>1777</v>
      </c>
      <c r="AW2070" t="s">
        <v>430</v>
      </c>
      <c r="BM2070" t="s">
        <v>13182</v>
      </c>
      <c r="BN2070" t="s">
        <v>239</v>
      </c>
      <c r="BO2070" t="s">
        <v>5547</v>
      </c>
      <c r="BP2070" t="s">
        <v>241</v>
      </c>
      <c r="BQ2070" t="s">
        <v>195</v>
      </c>
      <c r="BS2070">
        <v>14627</v>
      </c>
      <c r="CA2070" t="s">
        <v>13179</v>
      </c>
      <c r="CD2070" t="s">
        <v>195</v>
      </c>
      <c r="CM2070" t="s">
        <v>13183</v>
      </c>
      <c r="CN2070" t="s">
        <v>13179</v>
      </c>
      <c r="CO2070" t="s">
        <v>5547</v>
      </c>
      <c r="CP2070" t="s">
        <v>5547</v>
      </c>
      <c r="CQ2070" t="s">
        <v>4882</v>
      </c>
      <c r="CS2070">
        <v>518000</v>
      </c>
      <c r="CT2070" t="s">
        <v>1382</v>
      </c>
      <c r="CU2070" t="s">
        <v>13184</v>
      </c>
    </row>
    <row r="2071" spans="1:151" x14ac:dyDescent="0.2">
      <c r="A2071">
        <v>36134</v>
      </c>
      <c r="B2071" t="s">
        <v>13163</v>
      </c>
      <c r="C2071" t="s">
        <v>13159</v>
      </c>
      <c r="E2071" t="s">
        <v>13164</v>
      </c>
      <c r="F2071" t="s">
        <v>171</v>
      </c>
      <c r="H2071" s="1">
        <v>36934</v>
      </c>
      <c r="K2071" t="s">
        <v>1377</v>
      </c>
      <c r="L2071" t="s">
        <v>1378</v>
      </c>
      <c r="M2071" t="s">
        <v>176</v>
      </c>
      <c r="N2071">
        <v>2021</v>
      </c>
      <c r="O2071" t="s">
        <v>3142</v>
      </c>
      <c r="P2071" t="s">
        <v>178</v>
      </c>
      <c r="Q2071" t="s">
        <v>172</v>
      </c>
      <c r="S2071">
        <v>31727327</v>
      </c>
      <c r="T2071" t="s">
        <v>1382</v>
      </c>
      <c r="U2071" t="s">
        <v>424</v>
      </c>
      <c r="Y2071" t="str">
        <f>"01AS"</f>
        <v>01AS</v>
      </c>
      <c r="Z2071" t="s">
        <v>227</v>
      </c>
      <c r="AA2071" t="s">
        <v>833</v>
      </c>
      <c r="AB2071" t="s">
        <v>834</v>
      </c>
      <c r="AC2071" t="s">
        <v>3310</v>
      </c>
      <c r="AD2071" t="s">
        <v>172</v>
      </c>
      <c r="AS2071" t="str">
        <f>"0"</f>
        <v>0</v>
      </c>
      <c r="AT2071" t="s">
        <v>429</v>
      </c>
      <c r="AU2071" t="s">
        <v>472</v>
      </c>
      <c r="AV2071" t="s">
        <v>473</v>
      </c>
      <c r="AW2071" t="s">
        <v>430</v>
      </c>
      <c r="BM2071" t="s">
        <v>13185</v>
      </c>
      <c r="BN2071" t="s">
        <v>239</v>
      </c>
      <c r="BO2071" t="s">
        <v>1381</v>
      </c>
      <c r="BP2071" t="s">
        <v>241</v>
      </c>
      <c r="BQ2071" t="s">
        <v>195</v>
      </c>
      <c r="BS2071">
        <v>14627</v>
      </c>
      <c r="CA2071" t="s">
        <v>13186</v>
      </c>
      <c r="CD2071" t="s">
        <v>195</v>
      </c>
      <c r="CM2071" t="s">
        <v>13187</v>
      </c>
      <c r="CN2071" t="s">
        <v>13186</v>
      </c>
      <c r="CO2071" t="s">
        <v>1381</v>
      </c>
      <c r="CP2071" t="s">
        <v>1381</v>
      </c>
      <c r="CQ2071" t="s">
        <v>4697</v>
      </c>
      <c r="CS2071">
        <v>100081</v>
      </c>
      <c r="CT2071" t="s">
        <v>1382</v>
      </c>
      <c r="CU2071" t="s">
        <v>13188</v>
      </c>
    </row>
    <row r="2072" spans="1:151" x14ac:dyDescent="0.2">
      <c r="A2072">
        <v>38607</v>
      </c>
      <c r="B2072" t="s">
        <v>13189</v>
      </c>
      <c r="C2072" t="s">
        <v>13159</v>
      </c>
      <c r="E2072" t="s">
        <v>13190</v>
      </c>
      <c r="F2072" t="s">
        <v>13191</v>
      </c>
      <c r="G2072" t="str">
        <f>"0"</f>
        <v>0</v>
      </c>
      <c r="H2072" s="1">
        <v>37822</v>
      </c>
      <c r="I2072" t="s">
        <v>221</v>
      </c>
      <c r="K2072" t="s">
        <v>709</v>
      </c>
      <c r="L2072" t="s">
        <v>318</v>
      </c>
      <c r="M2072" t="s">
        <v>306</v>
      </c>
      <c r="N2072">
        <v>2023</v>
      </c>
      <c r="O2072" t="s">
        <v>908</v>
      </c>
      <c r="P2072" t="s">
        <v>178</v>
      </c>
      <c r="Q2072" t="s">
        <v>172</v>
      </c>
      <c r="S2072">
        <v>32055450</v>
      </c>
      <c r="T2072" t="s">
        <v>226</v>
      </c>
      <c r="Y2072" t="str">
        <f>"01AS"</f>
        <v>01AS</v>
      </c>
      <c r="Z2072" t="s">
        <v>499</v>
      </c>
      <c r="AA2072" t="s">
        <v>320</v>
      </c>
      <c r="AB2072" t="s">
        <v>321</v>
      </c>
      <c r="AC2072" t="s">
        <v>2066</v>
      </c>
      <c r="AD2072" t="s">
        <v>185</v>
      </c>
      <c r="AS2072">
        <v>3.51</v>
      </c>
      <c r="AU2072" t="s">
        <v>235</v>
      </c>
      <c r="AV2072" t="s">
        <v>236</v>
      </c>
      <c r="AW2072" t="s">
        <v>715</v>
      </c>
      <c r="BM2072" t="s">
        <v>13192</v>
      </c>
      <c r="BN2072" t="s">
        <v>239</v>
      </c>
      <c r="BO2072" t="s">
        <v>13193</v>
      </c>
      <c r="BP2072" t="s">
        <v>241</v>
      </c>
      <c r="BQ2072" t="s">
        <v>195</v>
      </c>
      <c r="BS2072">
        <v>14627</v>
      </c>
      <c r="BZ2072" t="s">
        <v>242</v>
      </c>
      <c r="CB2072" t="s">
        <v>243</v>
      </c>
      <c r="CD2072" t="s">
        <v>195</v>
      </c>
      <c r="CF2072">
        <v>14642</v>
      </c>
      <c r="CG2072" t="s">
        <v>244</v>
      </c>
      <c r="CM2072" t="s">
        <v>13194</v>
      </c>
      <c r="CO2072" t="s">
        <v>13193</v>
      </c>
      <c r="CP2072" t="s">
        <v>13195</v>
      </c>
      <c r="CQ2072" t="s">
        <v>735</v>
      </c>
      <c r="CS2072">
        <v>95824</v>
      </c>
      <c r="CT2072" t="s">
        <v>244</v>
      </c>
      <c r="CU2072" t="s">
        <v>13196</v>
      </c>
    </row>
    <row r="2073" spans="1:151" x14ac:dyDescent="0.2">
      <c r="A2073">
        <v>42577</v>
      </c>
      <c r="B2073" t="s">
        <v>13197</v>
      </c>
      <c r="C2073" t="s">
        <v>13159</v>
      </c>
      <c r="E2073" t="s">
        <v>13198</v>
      </c>
      <c r="F2073" t="s">
        <v>13199</v>
      </c>
      <c r="G2073" t="str">
        <f>"0"</f>
        <v>0</v>
      </c>
      <c r="H2073" s="1">
        <v>38045</v>
      </c>
      <c r="I2073" t="s">
        <v>221</v>
      </c>
      <c r="K2073" t="s">
        <v>5429</v>
      </c>
      <c r="L2073" t="s">
        <v>1731</v>
      </c>
      <c r="M2073" t="s">
        <v>176</v>
      </c>
      <c r="N2073">
        <v>2025</v>
      </c>
      <c r="O2073" t="s">
        <v>677</v>
      </c>
      <c r="P2073" t="s">
        <v>178</v>
      </c>
      <c r="Q2073" t="s">
        <v>172</v>
      </c>
      <c r="S2073">
        <v>32758221</v>
      </c>
      <c r="T2073" t="s">
        <v>5995</v>
      </c>
      <c r="U2073" t="s">
        <v>424</v>
      </c>
      <c r="Y2073" t="str">
        <f>"01AS"</f>
        <v>01AS</v>
      </c>
      <c r="Z2073" t="s">
        <v>227</v>
      </c>
      <c r="AA2073" t="s">
        <v>320</v>
      </c>
      <c r="AB2073" t="s">
        <v>321</v>
      </c>
      <c r="AC2073" t="s">
        <v>13200</v>
      </c>
      <c r="AD2073" t="s">
        <v>185</v>
      </c>
      <c r="AM2073" t="s">
        <v>5251</v>
      </c>
      <c r="AS2073">
        <v>3.82</v>
      </c>
      <c r="AU2073" t="s">
        <v>472</v>
      </c>
      <c r="AV2073" t="s">
        <v>473</v>
      </c>
      <c r="AW2073" t="s">
        <v>430</v>
      </c>
      <c r="AX2073" t="s">
        <v>1382</v>
      </c>
      <c r="AY2073" t="s">
        <v>716</v>
      </c>
      <c r="BM2073" t="s">
        <v>13201</v>
      </c>
      <c r="BN2073" t="s">
        <v>239</v>
      </c>
      <c r="BP2073" t="s">
        <v>241</v>
      </c>
      <c r="BQ2073" t="s">
        <v>195</v>
      </c>
      <c r="BS2073">
        <v>14627</v>
      </c>
      <c r="CA2073" t="s">
        <v>13202</v>
      </c>
      <c r="CD2073" t="s">
        <v>195</v>
      </c>
      <c r="CM2073" t="s">
        <v>13203</v>
      </c>
      <c r="CN2073" t="s">
        <v>13202</v>
      </c>
      <c r="CP2073" t="s">
        <v>13204</v>
      </c>
      <c r="CT2073" t="s">
        <v>5995</v>
      </c>
      <c r="CU2073" t="s">
        <v>13205</v>
      </c>
    </row>
    <row r="2074" spans="1:151" x14ac:dyDescent="0.2">
      <c r="A2074">
        <v>45468</v>
      </c>
      <c r="B2074" t="s">
        <v>6618</v>
      </c>
      <c r="C2074" t="s">
        <v>13159</v>
      </c>
      <c r="E2074" t="s">
        <v>1213</v>
      </c>
      <c r="F2074" t="s">
        <v>3256</v>
      </c>
      <c r="G2074" t="str">
        <f>"0"</f>
        <v>0</v>
      </c>
      <c r="H2074" s="1">
        <v>38478</v>
      </c>
      <c r="I2074" t="s">
        <v>221</v>
      </c>
      <c r="K2074" t="s">
        <v>554</v>
      </c>
      <c r="L2074" t="s">
        <v>175</v>
      </c>
      <c r="M2074" t="s">
        <v>306</v>
      </c>
      <c r="N2074">
        <v>2025</v>
      </c>
      <c r="O2074" t="s">
        <v>2065</v>
      </c>
      <c r="P2074" t="s">
        <v>178</v>
      </c>
      <c r="Q2074" t="s">
        <v>172</v>
      </c>
      <c r="R2074" t="s">
        <v>510</v>
      </c>
      <c r="S2074">
        <v>32561579</v>
      </c>
      <c r="BM2074" t="s">
        <v>13206</v>
      </c>
    </row>
    <row r="2075" spans="1:151" x14ac:dyDescent="0.2">
      <c r="A2075">
        <v>46168</v>
      </c>
      <c r="B2075" t="s">
        <v>13207</v>
      </c>
      <c r="C2075" t="s">
        <v>13159</v>
      </c>
      <c r="E2075" t="s">
        <v>13208</v>
      </c>
      <c r="F2075" t="s">
        <v>171</v>
      </c>
      <c r="G2075" t="str">
        <f>"0"</f>
        <v>0</v>
      </c>
      <c r="H2075" s="1">
        <v>37750</v>
      </c>
      <c r="I2075" t="s">
        <v>173</v>
      </c>
      <c r="K2075" t="s">
        <v>334</v>
      </c>
      <c r="L2075" t="s">
        <v>204</v>
      </c>
      <c r="M2075" t="s">
        <v>205</v>
      </c>
      <c r="N2075">
        <v>2025</v>
      </c>
      <c r="O2075" t="s">
        <v>1159</v>
      </c>
      <c r="P2075" t="s">
        <v>178</v>
      </c>
      <c r="Q2075" t="s">
        <v>172</v>
      </c>
      <c r="S2075">
        <v>32624106</v>
      </c>
      <c r="T2075" t="s">
        <v>1382</v>
      </c>
      <c r="U2075" t="s">
        <v>424</v>
      </c>
      <c r="Y2075" t="str">
        <f>"01AS"</f>
        <v>01AS</v>
      </c>
      <c r="Z2075" t="s">
        <v>499</v>
      </c>
      <c r="AA2075" t="s">
        <v>320</v>
      </c>
      <c r="AB2075" t="s">
        <v>321</v>
      </c>
      <c r="AC2075" t="s">
        <v>428</v>
      </c>
      <c r="AD2075" t="s">
        <v>185</v>
      </c>
      <c r="AM2075" t="s">
        <v>730</v>
      </c>
      <c r="AS2075">
        <v>3.85</v>
      </c>
      <c r="AU2075" t="s">
        <v>235</v>
      </c>
      <c r="AV2075" t="s">
        <v>823</v>
      </c>
      <c r="AW2075" t="s">
        <v>430</v>
      </c>
      <c r="BM2075" t="s">
        <v>13209</v>
      </c>
      <c r="BN2075" t="s">
        <v>239</v>
      </c>
      <c r="BO2075" t="s">
        <v>13210</v>
      </c>
      <c r="BP2075" t="s">
        <v>241</v>
      </c>
      <c r="BQ2075" t="s">
        <v>195</v>
      </c>
      <c r="BS2075">
        <v>14627</v>
      </c>
      <c r="BZ2075" t="s">
        <v>242</v>
      </c>
      <c r="CA2075" t="s">
        <v>13211</v>
      </c>
      <c r="CB2075" t="s">
        <v>243</v>
      </c>
      <c r="CD2075" t="s">
        <v>195</v>
      </c>
      <c r="CF2075">
        <v>14642</v>
      </c>
      <c r="CG2075" t="s">
        <v>244</v>
      </c>
      <c r="CM2075" t="s">
        <v>13212</v>
      </c>
      <c r="CN2075" t="s">
        <v>13211</v>
      </c>
      <c r="CO2075" t="s">
        <v>13210</v>
      </c>
      <c r="CP2075" t="s">
        <v>5511</v>
      </c>
      <c r="CQ2075" t="s">
        <v>3674</v>
      </c>
      <c r="CS2075">
        <v>210000</v>
      </c>
      <c r="CT2075" t="s">
        <v>1382</v>
      </c>
      <c r="CU2075" t="s">
        <v>13213</v>
      </c>
    </row>
    <row r="2076" spans="1:151" x14ac:dyDescent="0.2">
      <c r="A2076">
        <v>19373</v>
      </c>
      <c r="B2076" t="s">
        <v>13214</v>
      </c>
      <c r="C2076" t="s">
        <v>13215</v>
      </c>
      <c r="D2076" t="s">
        <v>9449</v>
      </c>
      <c r="E2076" t="s">
        <v>13216</v>
      </c>
      <c r="F2076" t="s">
        <v>171</v>
      </c>
      <c r="H2076" s="1">
        <v>31305</v>
      </c>
      <c r="I2076" t="s">
        <v>221</v>
      </c>
      <c r="K2076" t="s">
        <v>3582</v>
      </c>
      <c r="L2076" t="s">
        <v>3583</v>
      </c>
      <c r="M2076" t="s">
        <v>224</v>
      </c>
      <c r="N2076">
        <v>2016</v>
      </c>
      <c r="O2076" t="s">
        <v>410</v>
      </c>
      <c r="P2076" t="s">
        <v>178</v>
      </c>
      <c r="Q2076" t="s">
        <v>185</v>
      </c>
    </row>
    <row r="2077" spans="1:151" x14ac:dyDescent="0.2">
      <c r="A2077">
        <v>28008</v>
      </c>
      <c r="B2077" t="s">
        <v>1498</v>
      </c>
      <c r="C2077" t="s">
        <v>13217</v>
      </c>
      <c r="D2077" t="s">
        <v>13218</v>
      </c>
      <c r="E2077" t="s">
        <v>13219</v>
      </c>
      <c r="F2077" t="s">
        <v>171</v>
      </c>
      <c r="G2077" t="s">
        <v>172</v>
      </c>
      <c r="H2077" s="1">
        <v>30175</v>
      </c>
      <c r="I2077" t="s">
        <v>173</v>
      </c>
      <c r="K2077" t="s">
        <v>769</v>
      </c>
      <c r="L2077" t="s">
        <v>6811</v>
      </c>
      <c r="M2077" t="s">
        <v>176</v>
      </c>
      <c r="N2077">
        <v>2019</v>
      </c>
      <c r="O2077" t="s">
        <v>482</v>
      </c>
      <c r="P2077" t="s">
        <v>178</v>
      </c>
      <c r="Q2077" t="s">
        <v>172</v>
      </c>
      <c r="S2077">
        <v>31430753</v>
      </c>
      <c r="T2077" t="s">
        <v>196</v>
      </c>
      <c r="Y2077" t="s">
        <v>613</v>
      </c>
      <c r="Z2077" t="s">
        <v>614</v>
      </c>
      <c r="AA2077" t="s">
        <v>615</v>
      </c>
      <c r="AB2077" t="s">
        <v>259</v>
      </c>
      <c r="AC2077" t="s">
        <v>970</v>
      </c>
      <c r="AD2077" t="s">
        <v>185</v>
      </c>
      <c r="AS2077" t="str">
        <f>"0"</f>
        <v>0</v>
      </c>
      <c r="AT2077" t="s">
        <v>188</v>
      </c>
      <c r="AU2077" t="s">
        <v>189</v>
      </c>
      <c r="AV2077" t="s">
        <v>190</v>
      </c>
      <c r="AW2077" t="s">
        <v>210</v>
      </c>
      <c r="BM2077" t="s">
        <v>13220</v>
      </c>
      <c r="BP2077" t="s">
        <v>13221</v>
      </c>
      <c r="BQ2077" t="s">
        <v>344</v>
      </c>
      <c r="BS2077">
        <v>76240</v>
      </c>
      <c r="BT2077" t="s">
        <v>196</v>
      </c>
      <c r="BU2077">
        <v>9407361430</v>
      </c>
      <c r="BZ2077" t="s">
        <v>13220</v>
      </c>
      <c r="CC2077" t="s">
        <v>13221</v>
      </c>
      <c r="CD2077" t="s">
        <v>344</v>
      </c>
      <c r="CF2077">
        <v>76240</v>
      </c>
      <c r="CG2077" t="s">
        <v>196</v>
      </c>
      <c r="CH2077">
        <v>9407361430</v>
      </c>
      <c r="CM2077" t="s">
        <v>13220</v>
      </c>
      <c r="CP2077" t="s">
        <v>13221</v>
      </c>
      <c r="CQ2077" t="s">
        <v>344</v>
      </c>
      <c r="CS2077">
        <v>76240</v>
      </c>
      <c r="CT2077" t="s">
        <v>196</v>
      </c>
      <c r="CU2077">
        <v>9407361430</v>
      </c>
      <c r="DT2077" t="s">
        <v>226</v>
      </c>
    </row>
    <row r="2078" spans="1:151" x14ac:dyDescent="0.2">
      <c r="A2078">
        <v>23157</v>
      </c>
      <c r="B2078" t="s">
        <v>12984</v>
      </c>
      <c r="C2078" t="s">
        <v>12306</v>
      </c>
      <c r="D2078" t="s">
        <v>4848</v>
      </c>
      <c r="E2078" t="s">
        <v>13222</v>
      </c>
      <c r="F2078" t="s">
        <v>13223</v>
      </c>
      <c r="G2078" t="s">
        <v>172</v>
      </c>
      <c r="H2078" s="1">
        <v>35067</v>
      </c>
      <c r="I2078" t="s">
        <v>221</v>
      </c>
      <c r="K2078" t="s">
        <v>943</v>
      </c>
      <c r="M2078" t="s">
        <v>306</v>
      </c>
      <c r="N2078">
        <v>2017</v>
      </c>
      <c r="O2078" t="s">
        <v>646</v>
      </c>
      <c r="P2078" t="s">
        <v>178</v>
      </c>
      <c r="Q2078" t="s">
        <v>172</v>
      </c>
      <c r="S2078">
        <v>28692997</v>
      </c>
      <c r="T2078" t="s">
        <v>196</v>
      </c>
      <c r="W2078" t="s">
        <v>13224</v>
      </c>
      <c r="X2078">
        <v>2679755203</v>
      </c>
      <c r="Y2078" t="s">
        <v>186</v>
      </c>
      <c r="Z2078" t="s">
        <v>282</v>
      </c>
      <c r="AA2078">
        <v>2018</v>
      </c>
      <c r="AB2078">
        <v>2018</v>
      </c>
      <c r="AC2078" t="s">
        <v>856</v>
      </c>
      <c r="AD2078" t="s">
        <v>185</v>
      </c>
      <c r="AM2078" t="s">
        <v>579</v>
      </c>
      <c r="AS2078">
        <v>3.22</v>
      </c>
      <c r="AT2078" t="s">
        <v>188</v>
      </c>
      <c r="AU2078" t="s">
        <v>189</v>
      </c>
      <c r="AV2078" t="s">
        <v>190</v>
      </c>
      <c r="AW2078" t="s">
        <v>294</v>
      </c>
      <c r="BM2078" t="s">
        <v>13225</v>
      </c>
      <c r="BN2078" t="s">
        <v>193</v>
      </c>
      <c r="BP2078" t="s">
        <v>194</v>
      </c>
      <c r="BQ2078" t="s">
        <v>195</v>
      </c>
      <c r="BS2078">
        <v>14627</v>
      </c>
      <c r="BT2078" t="s">
        <v>196</v>
      </c>
      <c r="BU2078">
        <v>3023771390</v>
      </c>
      <c r="BZ2078" t="s">
        <v>13226</v>
      </c>
      <c r="CC2078" t="s">
        <v>860</v>
      </c>
      <c r="CD2078" t="s">
        <v>861</v>
      </c>
      <c r="CF2078">
        <v>200204408</v>
      </c>
      <c r="CG2078" t="s">
        <v>196</v>
      </c>
      <c r="CH2078">
        <v>2028893694</v>
      </c>
      <c r="CM2078" t="s">
        <v>12774</v>
      </c>
      <c r="CP2078" t="s">
        <v>194</v>
      </c>
      <c r="CQ2078" t="s">
        <v>195</v>
      </c>
      <c r="CS2078">
        <v>14627</v>
      </c>
      <c r="CT2078" t="s">
        <v>196</v>
      </c>
      <c r="CU2078">
        <v>3023771390</v>
      </c>
      <c r="ED2078" t="s">
        <v>861</v>
      </c>
      <c r="EG2078" t="s">
        <v>196</v>
      </c>
      <c r="EH2078">
        <v>2028893694</v>
      </c>
      <c r="EM2078" t="s">
        <v>13226</v>
      </c>
      <c r="EP2078" t="s">
        <v>860</v>
      </c>
      <c r="EQ2078" t="s">
        <v>861</v>
      </c>
      <c r="ES2078">
        <v>200204408</v>
      </c>
      <c r="ET2078" t="s">
        <v>196</v>
      </c>
      <c r="EU2078">
        <v>2028893694</v>
      </c>
    </row>
    <row r="2079" spans="1:151" x14ac:dyDescent="0.2">
      <c r="A2079">
        <v>24653</v>
      </c>
      <c r="B2079" t="s">
        <v>13227</v>
      </c>
      <c r="C2079" t="s">
        <v>10483</v>
      </c>
      <c r="E2079" t="s">
        <v>13228</v>
      </c>
      <c r="F2079" t="s">
        <v>171</v>
      </c>
      <c r="G2079" t="s">
        <v>172</v>
      </c>
      <c r="H2079" s="1">
        <v>20991</v>
      </c>
      <c r="K2079" t="s">
        <v>253</v>
      </c>
      <c r="L2079" t="s">
        <v>645</v>
      </c>
      <c r="M2079" t="s">
        <v>306</v>
      </c>
      <c r="N2079">
        <v>2017</v>
      </c>
      <c r="O2079" t="s">
        <v>646</v>
      </c>
      <c r="P2079" t="s">
        <v>178</v>
      </c>
      <c r="Q2079" t="s">
        <v>172</v>
      </c>
      <c r="S2079">
        <v>30062436</v>
      </c>
      <c r="T2079" t="s">
        <v>196</v>
      </c>
      <c r="Y2079" t="s">
        <v>613</v>
      </c>
      <c r="Z2079" t="s">
        <v>614</v>
      </c>
      <c r="AA2079" t="s">
        <v>615</v>
      </c>
      <c r="AB2079" t="s">
        <v>259</v>
      </c>
      <c r="AC2079" t="s">
        <v>187</v>
      </c>
      <c r="AD2079" t="s">
        <v>185</v>
      </c>
      <c r="AS2079" t="str">
        <f>"0"</f>
        <v>0</v>
      </c>
      <c r="AT2079" t="s">
        <v>188</v>
      </c>
      <c r="AU2079" t="s">
        <v>189</v>
      </c>
      <c r="AV2079" t="s">
        <v>190</v>
      </c>
      <c r="AW2079" t="s">
        <v>294</v>
      </c>
      <c r="BM2079" t="s">
        <v>13229</v>
      </c>
      <c r="BP2079" t="s">
        <v>13230</v>
      </c>
      <c r="BQ2079" t="s">
        <v>3845</v>
      </c>
      <c r="BS2079">
        <v>47130</v>
      </c>
      <c r="BT2079" t="s">
        <v>196</v>
      </c>
      <c r="BU2079">
        <v>5025333190</v>
      </c>
      <c r="BZ2079" t="s">
        <v>13229</v>
      </c>
      <c r="CC2079" t="s">
        <v>13230</v>
      </c>
      <c r="CD2079" t="s">
        <v>3845</v>
      </c>
      <c r="CF2079">
        <v>47130</v>
      </c>
      <c r="CG2079" t="s">
        <v>196</v>
      </c>
      <c r="CH2079">
        <v>5025333190</v>
      </c>
      <c r="CM2079" t="s">
        <v>13229</v>
      </c>
      <c r="CP2079" t="s">
        <v>13230</v>
      </c>
      <c r="CQ2079" t="s">
        <v>3845</v>
      </c>
      <c r="CS2079">
        <v>47130</v>
      </c>
      <c r="CT2079" t="s">
        <v>196</v>
      </c>
      <c r="CU2079">
        <v>5025333190</v>
      </c>
    </row>
    <row r="2080" spans="1:151" x14ac:dyDescent="0.2">
      <c r="A2080">
        <v>26893</v>
      </c>
      <c r="B2080" t="s">
        <v>512</v>
      </c>
      <c r="C2080" t="s">
        <v>13231</v>
      </c>
      <c r="D2080" t="s">
        <v>13232</v>
      </c>
      <c r="E2080" t="s">
        <v>13233</v>
      </c>
      <c r="F2080" t="s">
        <v>171</v>
      </c>
      <c r="G2080" t="s">
        <v>172</v>
      </c>
      <c r="H2080" s="1">
        <v>35858</v>
      </c>
      <c r="I2080" t="s">
        <v>221</v>
      </c>
      <c r="K2080" t="s">
        <v>1304</v>
      </c>
      <c r="L2080" t="s">
        <v>633</v>
      </c>
      <c r="M2080" t="s">
        <v>224</v>
      </c>
      <c r="N2080">
        <v>2019</v>
      </c>
      <c r="O2080" t="s">
        <v>279</v>
      </c>
      <c r="P2080" t="s">
        <v>363</v>
      </c>
      <c r="Q2080" t="s">
        <v>172</v>
      </c>
      <c r="S2080">
        <v>30038424</v>
      </c>
      <c r="T2080" t="s">
        <v>196</v>
      </c>
      <c r="W2080" t="s">
        <v>13234</v>
      </c>
      <c r="X2080">
        <v>5858311547</v>
      </c>
      <c r="Y2080" t="s">
        <v>186</v>
      </c>
      <c r="Z2080" t="s">
        <v>282</v>
      </c>
      <c r="AA2080">
        <v>2020</v>
      </c>
      <c r="AB2080">
        <v>2020</v>
      </c>
      <c r="AC2080" t="s">
        <v>885</v>
      </c>
      <c r="AD2080" t="s">
        <v>185</v>
      </c>
      <c r="AM2080" t="s">
        <v>1308</v>
      </c>
      <c r="AS2080">
        <v>2.56</v>
      </c>
      <c r="AT2080" t="s">
        <v>188</v>
      </c>
      <c r="AU2080" t="s">
        <v>189</v>
      </c>
      <c r="AV2080" t="s">
        <v>190</v>
      </c>
      <c r="AW2080" t="s">
        <v>264</v>
      </c>
      <c r="BM2080" t="s">
        <v>193</v>
      </c>
      <c r="BN2080" t="s">
        <v>13235</v>
      </c>
      <c r="BP2080" t="s">
        <v>194</v>
      </c>
      <c r="BQ2080" t="s">
        <v>195</v>
      </c>
      <c r="BS2080">
        <v>14627</v>
      </c>
      <c r="BT2080" t="s">
        <v>196</v>
      </c>
      <c r="BU2080">
        <v>7063389165</v>
      </c>
      <c r="BZ2080" t="s">
        <v>13236</v>
      </c>
      <c r="CC2080" t="s">
        <v>10159</v>
      </c>
      <c r="CD2080" t="s">
        <v>195</v>
      </c>
      <c r="CF2080">
        <v>14468</v>
      </c>
      <c r="CG2080" t="s">
        <v>196</v>
      </c>
      <c r="CH2080">
        <v>7063389165</v>
      </c>
      <c r="CM2080" t="s">
        <v>13237</v>
      </c>
      <c r="CP2080" t="s">
        <v>194</v>
      </c>
      <c r="CQ2080" t="s">
        <v>195</v>
      </c>
      <c r="CS2080">
        <v>14627</v>
      </c>
      <c r="CT2080" t="s">
        <v>196</v>
      </c>
      <c r="CU2080">
        <v>7063389165</v>
      </c>
      <c r="DZ2080" t="s">
        <v>13238</v>
      </c>
      <c r="EC2080" t="s">
        <v>13239</v>
      </c>
      <c r="ED2080" t="s">
        <v>195</v>
      </c>
      <c r="EF2080">
        <v>30519</v>
      </c>
      <c r="EG2080" t="s">
        <v>196</v>
      </c>
      <c r="EH2080">
        <v>7063389165</v>
      </c>
      <c r="EM2080" t="s">
        <v>13236</v>
      </c>
      <c r="EP2080" t="s">
        <v>10159</v>
      </c>
      <c r="EQ2080" t="s">
        <v>195</v>
      </c>
      <c r="ES2080">
        <v>14468</v>
      </c>
      <c r="ET2080" t="s">
        <v>196</v>
      </c>
      <c r="EU2080">
        <v>7063389165</v>
      </c>
    </row>
    <row r="2081" spans="1:151" x14ac:dyDescent="0.2">
      <c r="A2081">
        <v>27408</v>
      </c>
      <c r="B2081" t="s">
        <v>13240</v>
      </c>
      <c r="C2081" t="s">
        <v>13231</v>
      </c>
      <c r="D2081" t="s">
        <v>13241</v>
      </c>
      <c r="E2081" t="s">
        <v>13242</v>
      </c>
      <c r="F2081" t="s">
        <v>171</v>
      </c>
      <c r="G2081" t="s">
        <v>172</v>
      </c>
      <c r="H2081" s="1">
        <v>35710</v>
      </c>
      <c r="I2081" t="s">
        <v>221</v>
      </c>
      <c r="K2081" t="s">
        <v>576</v>
      </c>
      <c r="L2081" t="s">
        <v>577</v>
      </c>
      <c r="M2081" t="s">
        <v>224</v>
      </c>
      <c r="N2081">
        <v>2019</v>
      </c>
      <c r="O2081" t="s">
        <v>279</v>
      </c>
      <c r="P2081" t="s">
        <v>178</v>
      </c>
      <c r="Q2081" t="s">
        <v>172</v>
      </c>
      <c r="S2081">
        <v>31448512</v>
      </c>
      <c r="T2081" t="s">
        <v>196</v>
      </c>
      <c r="W2081" t="s">
        <v>13243</v>
      </c>
      <c r="X2081">
        <v>3085391448</v>
      </c>
      <c r="Y2081" t="s">
        <v>186</v>
      </c>
      <c r="Z2081" t="s">
        <v>282</v>
      </c>
      <c r="AA2081">
        <v>2020</v>
      </c>
      <c r="AB2081">
        <v>2020</v>
      </c>
      <c r="AC2081" t="s">
        <v>1308</v>
      </c>
      <c r="AD2081" t="s">
        <v>185</v>
      </c>
      <c r="AS2081">
        <v>3.9</v>
      </c>
      <c r="AT2081" t="s">
        <v>188</v>
      </c>
      <c r="AU2081" t="s">
        <v>189</v>
      </c>
      <c r="AV2081" t="s">
        <v>190</v>
      </c>
      <c r="AW2081" t="s">
        <v>264</v>
      </c>
      <c r="BM2081" t="s">
        <v>13244</v>
      </c>
      <c r="BN2081" t="s">
        <v>193</v>
      </c>
      <c r="BP2081" t="s">
        <v>194</v>
      </c>
      <c r="BQ2081" t="s">
        <v>195</v>
      </c>
      <c r="BS2081">
        <v>14627</v>
      </c>
      <c r="BT2081" t="s">
        <v>196</v>
      </c>
      <c r="BU2081">
        <v>3085394948</v>
      </c>
      <c r="BZ2081" t="s">
        <v>13245</v>
      </c>
      <c r="CC2081" t="s">
        <v>13246</v>
      </c>
      <c r="CD2081" t="s">
        <v>4117</v>
      </c>
      <c r="CF2081">
        <v>69101</v>
      </c>
      <c r="CG2081" t="s">
        <v>196</v>
      </c>
      <c r="CH2081">
        <v>3085394948</v>
      </c>
      <c r="CM2081" t="s">
        <v>13247</v>
      </c>
      <c r="CP2081" t="s">
        <v>194</v>
      </c>
      <c r="CQ2081" t="s">
        <v>195</v>
      </c>
      <c r="CS2081">
        <v>146276733</v>
      </c>
      <c r="CT2081" t="s">
        <v>196</v>
      </c>
      <c r="CU2081">
        <v>3085394948</v>
      </c>
      <c r="ED2081" t="s">
        <v>4117</v>
      </c>
      <c r="EG2081" t="s">
        <v>196</v>
      </c>
      <c r="EH2081">
        <v>3085394948</v>
      </c>
      <c r="EM2081" t="s">
        <v>13245</v>
      </c>
      <c r="EP2081" t="s">
        <v>13246</v>
      </c>
      <c r="EQ2081" t="s">
        <v>4117</v>
      </c>
      <c r="ES2081">
        <v>69101</v>
      </c>
      <c r="ET2081" t="s">
        <v>196</v>
      </c>
      <c r="EU2081">
        <v>3085394948</v>
      </c>
    </row>
    <row r="2082" spans="1:151" x14ac:dyDescent="0.2">
      <c r="A2082">
        <v>27712</v>
      </c>
      <c r="B2082" t="s">
        <v>13248</v>
      </c>
      <c r="C2082" t="s">
        <v>13249</v>
      </c>
      <c r="E2082" t="s">
        <v>13250</v>
      </c>
      <c r="F2082" t="s">
        <v>171</v>
      </c>
      <c r="G2082" t="s">
        <v>172</v>
      </c>
      <c r="H2082" s="1">
        <v>35918</v>
      </c>
      <c r="I2082" t="s">
        <v>221</v>
      </c>
      <c r="K2082" t="s">
        <v>3708</v>
      </c>
      <c r="L2082" t="s">
        <v>1689</v>
      </c>
      <c r="M2082" t="s">
        <v>306</v>
      </c>
      <c r="N2082">
        <v>2019</v>
      </c>
      <c r="O2082" t="s">
        <v>534</v>
      </c>
      <c r="P2082" t="s">
        <v>178</v>
      </c>
      <c r="Q2082" t="s">
        <v>172</v>
      </c>
      <c r="S2082">
        <v>29990009</v>
      </c>
      <c r="T2082" t="s">
        <v>196</v>
      </c>
      <c r="W2082" t="s">
        <v>13251</v>
      </c>
      <c r="X2082">
        <v>9174968117</v>
      </c>
      <c r="Y2082" t="s">
        <v>186</v>
      </c>
      <c r="Z2082" t="s">
        <v>282</v>
      </c>
      <c r="AA2082">
        <v>2020</v>
      </c>
      <c r="AB2082">
        <v>2020</v>
      </c>
      <c r="AC2082" t="s">
        <v>1307</v>
      </c>
      <c r="AD2082" t="s">
        <v>172</v>
      </c>
      <c r="AS2082">
        <v>3.76</v>
      </c>
      <c r="AT2082" t="s">
        <v>188</v>
      </c>
      <c r="AU2082" t="s">
        <v>189</v>
      </c>
      <c r="AV2082" t="s">
        <v>190</v>
      </c>
      <c r="AW2082" t="s">
        <v>715</v>
      </c>
      <c r="BM2082" t="s">
        <v>13252</v>
      </c>
      <c r="BN2082" t="s">
        <v>193</v>
      </c>
      <c r="BP2082" t="s">
        <v>194</v>
      </c>
      <c r="BQ2082" t="s">
        <v>195</v>
      </c>
      <c r="BS2082">
        <v>14627</v>
      </c>
      <c r="BT2082" t="s">
        <v>196</v>
      </c>
      <c r="BU2082">
        <v>9179823664</v>
      </c>
      <c r="BZ2082" t="s">
        <v>13253</v>
      </c>
      <c r="CC2082" t="s">
        <v>973</v>
      </c>
      <c r="CD2082" t="s">
        <v>195</v>
      </c>
      <c r="CF2082">
        <v>10002</v>
      </c>
      <c r="CG2082" t="s">
        <v>196</v>
      </c>
      <c r="CH2082">
        <v>9174968117</v>
      </c>
      <c r="CM2082" t="s">
        <v>487</v>
      </c>
      <c r="CP2082" t="s">
        <v>194</v>
      </c>
      <c r="CQ2082" t="s">
        <v>195</v>
      </c>
      <c r="CS2082">
        <v>14620</v>
      </c>
      <c r="CT2082" t="s">
        <v>196</v>
      </c>
      <c r="CU2082">
        <v>9179823664</v>
      </c>
      <c r="ED2082" t="s">
        <v>195</v>
      </c>
      <c r="EG2082" t="s">
        <v>196</v>
      </c>
      <c r="EH2082">
        <v>9174968117</v>
      </c>
      <c r="EM2082" t="s">
        <v>13253</v>
      </c>
      <c r="EP2082" t="s">
        <v>973</v>
      </c>
      <c r="EQ2082" t="s">
        <v>195</v>
      </c>
      <c r="ES2082">
        <v>10002</v>
      </c>
      <c r="ET2082" t="s">
        <v>196</v>
      </c>
      <c r="EU2082">
        <v>9174968117</v>
      </c>
    </row>
    <row r="2083" spans="1:151" x14ac:dyDescent="0.2">
      <c r="A2083">
        <v>27004</v>
      </c>
      <c r="B2083" t="s">
        <v>10568</v>
      </c>
      <c r="C2083" t="s">
        <v>13254</v>
      </c>
      <c r="E2083" t="s">
        <v>13255</v>
      </c>
      <c r="F2083" t="s">
        <v>171</v>
      </c>
      <c r="G2083" t="s">
        <v>172</v>
      </c>
      <c r="H2083" s="1">
        <v>36040</v>
      </c>
      <c r="I2083" t="s">
        <v>221</v>
      </c>
      <c r="K2083" t="s">
        <v>882</v>
      </c>
      <c r="L2083" t="s">
        <v>318</v>
      </c>
      <c r="M2083" t="s">
        <v>255</v>
      </c>
      <c r="N2083" t="s">
        <v>1347</v>
      </c>
      <c r="O2083" t="s">
        <v>1348</v>
      </c>
      <c r="P2083" t="s">
        <v>178</v>
      </c>
      <c r="Q2083" t="s">
        <v>172</v>
      </c>
      <c r="S2083">
        <v>27680629</v>
      </c>
      <c r="T2083" t="s">
        <v>196</v>
      </c>
      <c r="W2083" t="s">
        <v>13256</v>
      </c>
      <c r="X2083">
        <v>5857370209</v>
      </c>
      <c r="Y2083" t="s">
        <v>802</v>
      </c>
      <c r="Z2083" t="s">
        <v>1583</v>
      </c>
      <c r="AA2083">
        <v>2020</v>
      </c>
      <c r="AB2083">
        <v>2020</v>
      </c>
      <c r="AC2083" t="s">
        <v>1584</v>
      </c>
      <c r="AD2083" t="s">
        <v>185</v>
      </c>
      <c r="AF2083" t="s">
        <v>186</v>
      </c>
      <c r="AG2083" t="s">
        <v>282</v>
      </c>
      <c r="AH2083">
        <v>2020</v>
      </c>
      <c r="AI2083">
        <v>2020</v>
      </c>
      <c r="AJ2083" t="s">
        <v>395</v>
      </c>
      <c r="AK2083" t="s">
        <v>185</v>
      </c>
      <c r="AS2083">
        <v>3.33</v>
      </c>
      <c r="AT2083" t="s">
        <v>188</v>
      </c>
      <c r="AU2083" t="s">
        <v>189</v>
      </c>
      <c r="AV2083" t="s">
        <v>190</v>
      </c>
      <c r="AW2083" t="s">
        <v>264</v>
      </c>
      <c r="BM2083" t="s">
        <v>13257</v>
      </c>
      <c r="BP2083" t="s">
        <v>2052</v>
      </c>
      <c r="BQ2083" t="s">
        <v>195</v>
      </c>
      <c r="BS2083">
        <v>14526</v>
      </c>
      <c r="BT2083" t="s">
        <v>196</v>
      </c>
      <c r="BU2083">
        <v>5852171952</v>
      </c>
      <c r="BZ2083" t="s">
        <v>13258</v>
      </c>
      <c r="CC2083" t="s">
        <v>2052</v>
      </c>
      <c r="CD2083" t="s">
        <v>195</v>
      </c>
      <c r="CF2083">
        <v>14526</v>
      </c>
      <c r="CG2083" t="s">
        <v>196</v>
      </c>
      <c r="CH2083">
        <v>5852171952</v>
      </c>
      <c r="CM2083" t="s">
        <v>13259</v>
      </c>
      <c r="CP2083" t="s">
        <v>194</v>
      </c>
      <c r="CQ2083" t="s">
        <v>195</v>
      </c>
      <c r="CS2083">
        <v>14605</v>
      </c>
      <c r="CT2083" t="s">
        <v>196</v>
      </c>
      <c r="CU2083">
        <v>5852171952</v>
      </c>
      <c r="DZ2083" t="s">
        <v>13257</v>
      </c>
      <c r="EC2083" t="s">
        <v>2052</v>
      </c>
      <c r="ED2083" t="s">
        <v>195</v>
      </c>
      <c r="EF2083">
        <v>14526</v>
      </c>
      <c r="EG2083" t="s">
        <v>196</v>
      </c>
      <c r="EH2083">
        <v>5852171952</v>
      </c>
      <c r="EM2083" t="s">
        <v>13258</v>
      </c>
      <c r="EP2083" t="s">
        <v>2052</v>
      </c>
      <c r="EQ2083" t="s">
        <v>195</v>
      </c>
      <c r="ES2083">
        <v>14526</v>
      </c>
      <c r="ET2083" t="s">
        <v>196</v>
      </c>
      <c r="EU2083">
        <v>5852171952</v>
      </c>
    </row>
    <row r="2084" spans="1:151" x14ac:dyDescent="0.2">
      <c r="A2084">
        <v>10129</v>
      </c>
      <c r="B2084" t="s">
        <v>6254</v>
      </c>
      <c r="C2084" t="s">
        <v>13260</v>
      </c>
      <c r="D2084" t="s">
        <v>7510</v>
      </c>
      <c r="E2084" t="s">
        <v>13261</v>
      </c>
      <c r="F2084" t="s">
        <v>171</v>
      </c>
      <c r="G2084" t="s">
        <v>172</v>
      </c>
      <c r="H2084" s="1">
        <v>34659</v>
      </c>
      <c r="I2084" t="s">
        <v>221</v>
      </c>
      <c r="K2084" t="s">
        <v>13262</v>
      </c>
      <c r="L2084" t="s">
        <v>8696</v>
      </c>
      <c r="M2084" t="s">
        <v>176</v>
      </c>
      <c r="N2084">
        <v>2015</v>
      </c>
      <c r="O2084" t="s">
        <v>1014</v>
      </c>
      <c r="P2084" t="s">
        <v>178</v>
      </c>
      <c r="Q2084" t="s">
        <v>172</v>
      </c>
      <c r="S2084">
        <v>27801345</v>
      </c>
      <c r="T2084" t="s">
        <v>196</v>
      </c>
      <c r="W2084" t="s">
        <v>13263</v>
      </c>
      <c r="X2084">
        <v>5028270715</v>
      </c>
      <c r="Y2084" t="s">
        <v>186</v>
      </c>
      <c r="Z2084" t="s">
        <v>183</v>
      </c>
      <c r="AA2084">
        <v>2016</v>
      </c>
      <c r="AB2084">
        <v>2016</v>
      </c>
      <c r="AC2084" t="s">
        <v>209</v>
      </c>
      <c r="AD2084" t="s">
        <v>185</v>
      </c>
      <c r="AF2084" t="s">
        <v>186</v>
      </c>
      <c r="AG2084" t="s">
        <v>282</v>
      </c>
      <c r="AH2084">
        <v>2016</v>
      </c>
      <c r="AI2084">
        <v>2016</v>
      </c>
      <c r="AJ2084" t="s">
        <v>1068</v>
      </c>
      <c r="AK2084" t="s">
        <v>185</v>
      </c>
      <c r="AS2084">
        <v>3.75</v>
      </c>
      <c r="AT2084" t="s">
        <v>188</v>
      </c>
      <c r="AU2084" t="s">
        <v>189</v>
      </c>
      <c r="AV2084" t="s">
        <v>190</v>
      </c>
      <c r="AW2084" t="s">
        <v>264</v>
      </c>
      <c r="BM2084" t="s">
        <v>13264</v>
      </c>
      <c r="BN2084" t="s">
        <v>487</v>
      </c>
      <c r="BP2084" t="s">
        <v>194</v>
      </c>
      <c r="BQ2084" t="s">
        <v>195</v>
      </c>
      <c r="BS2084">
        <v>14627</v>
      </c>
      <c r="BT2084" t="s">
        <v>196</v>
      </c>
      <c r="BU2084">
        <v>5852752121</v>
      </c>
      <c r="BZ2084" t="s">
        <v>13265</v>
      </c>
      <c r="CC2084" t="s">
        <v>5182</v>
      </c>
      <c r="CD2084" t="s">
        <v>5183</v>
      </c>
      <c r="CF2084">
        <v>40004</v>
      </c>
      <c r="CG2084" t="s">
        <v>196</v>
      </c>
      <c r="CH2084">
        <v>5023310966</v>
      </c>
      <c r="CM2084" t="s">
        <v>13266</v>
      </c>
      <c r="CN2084" t="s">
        <v>193</v>
      </c>
      <c r="CP2084" t="s">
        <v>194</v>
      </c>
      <c r="CQ2084" t="s">
        <v>195</v>
      </c>
      <c r="CS2084">
        <v>14627</v>
      </c>
      <c r="CT2084" t="s">
        <v>196</v>
      </c>
      <c r="CU2084">
        <v>5854150359</v>
      </c>
      <c r="DZ2084" t="s">
        <v>13267</v>
      </c>
      <c r="EC2084" t="s">
        <v>5186</v>
      </c>
      <c r="ED2084" t="s">
        <v>5183</v>
      </c>
      <c r="EF2084">
        <v>40243</v>
      </c>
      <c r="EG2084" t="s">
        <v>196</v>
      </c>
      <c r="EM2084" t="s">
        <v>13265</v>
      </c>
      <c r="EP2084" t="s">
        <v>5182</v>
      </c>
      <c r="EQ2084" t="s">
        <v>5183</v>
      </c>
      <c r="ES2084">
        <v>40004</v>
      </c>
      <c r="ET2084" t="s">
        <v>196</v>
      </c>
      <c r="EU2084">
        <v>5023310966</v>
      </c>
    </row>
    <row r="2085" spans="1:151" x14ac:dyDescent="0.2">
      <c r="A2085">
        <v>28012</v>
      </c>
      <c r="B2085" t="s">
        <v>1175</v>
      </c>
      <c r="C2085" t="s">
        <v>13268</v>
      </c>
      <c r="D2085" t="s">
        <v>2361</v>
      </c>
      <c r="E2085" t="s">
        <v>13269</v>
      </c>
      <c r="F2085" t="s">
        <v>171</v>
      </c>
      <c r="G2085" t="str">
        <f>"0"</f>
        <v>0</v>
      </c>
      <c r="K2085" t="s">
        <v>769</v>
      </c>
      <c r="L2085" t="s">
        <v>6811</v>
      </c>
      <c r="M2085" t="s">
        <v>176</v>
      </c>
      <c r="N2085">
        <v>2019</v>
      </c>
      <c r="O2085" t="s">
        <v>482</v>
      </c>
      <c r="P2085" t="s">
        <v>178</v>
      </c>
      <c r="Q2085" t="s">
        <v>172</v>
      </c>
      <c r="R2085" t="s">
        <v>510</v>
      </c>
      <c r="S2085">
        <v>27109618</v>
      </c>
      <c r="BM2085" t="s">
        <v>13270</v>
      </c>
    </row>
    <row r="2086" spans="1:151" x14ac:dyDescent="0.2">
      <c r="A2086">
        <v>41700</v>
      </c>
      <c r="B2086" t="s">
        <v>13271</v>
      </c>
      <c r="C2086" t="s">
        <v>13272</v>
      </c>
      <c r="E2086" t="s">
        <v>13273</v>
      </c>
      <c r="F2086" t="s">
        <v>171</v>
      </c>
      <c r="G2086" t="str">
        <f>"0"</f>
        <v>0</v>
      </c>
      <c r="H2086" s="1">
        <v>37296</v>
      </c>
      <c r="I2086" t="s">
        <v>221</v>
      </c>
      <c r="K2086" t="s">
        <v>13274</v>
      </c>
      <c r="L2086" t="s">
        <v>1158</v>
      </c>
      <c r="M2086" t="s">
        <v>224</v>
      </c>
      <c r="N2086">
        <v>2024</v>
      </c>
      <c r="O2086" t="s">
        <v>225</v>
      </c>
      <c r="P2086" t="s">
        <v>178</v>
      </c>
      <c r="Q2086" t="s">
        <v>172</v>
      </c>
      <c r="S2086">
        <v>31793889</v>
      </c>
      <c r="T2086" t="s">
        <v>226</v>
      </c>
      <c r="Y2086" t="str">
        <f>"01AS"</f>
        <v>01AS</v>
      </c>
      <c r="Z2086" t="s">
        <v>227</v>
      </c>
      <c r="AA2086" t="s">
        <v>320</v>
      </c>
      <c r="AB2086" t="s">
        <v>321</v>
      </c>
      <c r="AC2086" t="s">
        <v>598</v>
      </c>
      <c r="AD2086" t="s">
        <v>185</v>
      </c>
      <c r="AE2086" t="s">
        <v>1451</v>
      </c>
      <c r="AM2086" t="s">
        <v>3055</v>
      </c>
      <c r="AS2086">
        <v>3.91</v>
      </c>
      <c r="AU2086" t="s">
        <v>235</v>
      </c>
      <c r="AV2086" t="s">
        <v>236</v>
      </c>
      <c r="AW2086" t="s">
        <v>264</v>
      </c>
      <c r="BM2086" t="s">
        <v>12730</v>
      </c>
      <c r="BN2086" t="s">
        <v>239</v>
      </c>
      <c r="BO2086" t="s">
        <v>13275</v>
      </c>
      <c r="BP2086" t="s">
        <v>241</v>
      </c>
      <c r="BQ2086" t="s">
        <v>195</v>
      </c>
      <c r="BS2086">
        <v>14627</v>
      </c>
      <c r="BZ2086" t="s">
        <v>242</v>
      </c>
      <c r="CB2086" t="s">
        <v>243</v>
      </c>
      <c r="CD2086" t="s">
        <v>195</v>
      </c>
      <c r="CF2086">
        <v>14642</v>
      </c>
      <c r="CG2086" t="s">
        <v>244</v>
      </c>
      <c r="CM2086" t="s">
        <v>13276</v>
      </c>
      <c r="CO2086" t="s">
        <v>13275</v>
      </c>
      <c r="CP2086" t="s">
        <v>4493</v>
      </c>
      <c r="CQ2086" t="s">
        <v>247</v>
      </c>
      <c r="CS2086" t="s">
        <v>13277</v>
      </c>
      <c r="CT2086" t="s">
        <v>244</v>
      </c>
      <c r="CU2086" t="s">
        <v>13278</v>
      </c>
    </row>
    <row r="2087" spans="1:151" x14ac:dyDescent="0.2">
      <c r="A2087">
        <v>19359</v>
      </c>
      <c r="B2087" t="s">
        <v>13279</v>
      </c>
      <c r="C2087" t="s">
        <v>13280</v>
      </c>
      <c r="D2087" t="s">
        <v>3958</v>
      </c>
      <c r="E2087" t="s">
        <v>13281</v>
      </c>
      <c r="F2087" t="s">
        <v>171</v>
      </c>
      <c r="G2087" t="s">
        <v>172</v>
      </c>
      <c r="H2087" s="1">
        <v>34508</v>
      </c>
      <c r="I2087" t="s">
        <v>221</v>
      </c>
      <c r="K2087" t="s">
        <v>2307</v>
      </c>
      <c r="L2087" t="s">
        <v>2308</v>
      </c>
      <c r="M2087" t="s">
        <v>224</v>
      </c>
      <c r="N2087">
        <v>2016</v>
      </c>
      <c r="O2087" t="s">
        <v>410</v>
      </c>
      <c r="P2087" t="s">
        <v>178</v>
      </c>
      <c r="Q2087" t="s">
        <v>172</v>
      </c>
      <c r="S2087">
        <v>27693155</v>
      </c>
      <c r="T2087" t="s">
        <v>2966</v>
      </c>
      <c r="U2087" t="s">
        <v>180</v>
      </c>
      <c r="V2087" s="2">
        <v>42521</v>
      </c>
      <c r="W2087" t="s">
        <v>13282</v>
      </c>
      <c r="X2087">
        <v>6138395746</v>
      </c>
      <c r="Y2087" t="s">
        <v>802</v>
      </c>
      <c r="Z2087" t="s">
        <v>1583</v>
      </c>
      <c r="AA2087">
        <v>2016</v>
      </c>
      <c r="AB2087">
        <v>2016</v>
      </c>
      <c r="AC2087" t="s">
        <v>1584</v>
      </c>
      <c r="AD2087" t="s">
        <v>185</v>
      </c>
      <c r="AS2087">
        <v>3.92</v>
      </c>
      <c r="AT2087" t="s">
        <v>188</v>
      </c>
      <c r="AU2087" t="s">
        <v>189</v>
      </c>
      <c r="AV2087" t="s">
        <v>190</v>
      </c>
      <c r="AW2087" t="s">
        <v>191</v>
      </c>
      <c r="BM2087" t="s">
        <v>13283</v>
      </c>
      <c r="BP2087" t="s">
        <v>194</v>
      </c>
      <c r="BQ2087" t="s">
        <v>195</v>
      </c>
      <c r="BS2087">
        <v>14605</v>
      </c>
      <c r="BT2087" t="s">
        <v>196</v>
      </c>
      <c r="BU2087">
        <v>2313924179</v>
      </c>
      <c r="BZ2087" t="s">
        <v>13284</v>
      </c>
      <c r="CC2087" t="s">
        <v>13285</v>
      </c>
      <c r="CD2087" t="s">
        <v>6118</v>
      </c>
      <c r="CF2087" t="s">
        <v>13286</v>
      </c>
      <c r="CG2087" t="s">
        <v>2966</v>
      </c>
      <c r="CH2087">
        <v>6138395746</v>
      </c>
      <c r="CM2087" t="s">
        <v>13283</v>
      </c>
      <c r="CP2087" t="s">
        <v>194</v>
      </c>
      <c r="CQ2087" t="s">
        <v>195</v>
      </c>
      <c r="CS2087">
        <v>14605</v>
      </c>
      <c r="CT2087" t="s">
        <v>196</v>
      </c>
      <c r="CU2087">
        <v>2313924179</v>
      </c>
      <c r="CZ2087" t="s">
        <v>13284</v>
      </c>
      <c r="DC2087" t="s">
        <v>13285</v>
      </c>
      <c r="DD2087" t="s">
        <v>6118</v>
      </c>
      <c r="DF2087" t="s">
        <v>13286</v>
      </c>
      <c r="DG2087" t="s">
        <v>2966</v>
      </c>
      <c r="DH2087">
        <v>6138395746</v>
      </c>
      <c r="EM2087" t="s">
        <v>13284</v>
      </c>
      <c r="EP2087" t="s">
        <v>13285</v>
      </c>
      <c r="EQ2087" t="s">
        <v>6118</v>
      </c>
      <c r="ES2087" t="s">
        <v>13286</v>
      </c>
      <c r="ET2087" t="s">
        <v>2966</v>
      </c>
      <c r="EU2087">
        <v>6138395746</v>
      </c>
    </row>
    <row r="2088" spans="1:151" x14ac:dyDescent="0.2">
      <c r="A2088">
        <v>12806</v>
      </c>
      <c r="B2088" t="s">
        <v>4985</v>
      </c>
      <c r="C2088" t="s">
        <v>13287</v>
      </c>
      <c r="D2088" t="s">
        <v>4305</v>
      </c>
      <c r="E2088" t="s">
        <v>13288</v>
      </c>
      <c r="F2088" t="s">
        <v>171</v>
      </c>
      <c r="G2088" t="s">
        <v>172</v>
      </c>
      <c r="H2088" s="1">
        <v>34738</v>
      </c>
      <c r="I2088" t="s">
        <v>173</v>
      </c>
      <c r="K2088" t="s">
        <v>5454</v>
      </c>
      <c r="L2088" t="s">
        <v>305</v>
      </c>
      <c r="M2088" t="s">
        <v>306</v>
      </c>
      <c r="N2088">
        <v>2015</v>
      </c>
      <c r="O2088" t="s">
        <v>517</v>
      </c>
      <c r="P2088" t="s">
        <v>178</v>
      </c>
      <c r="Q2088" t="s">
        <v>172</v>
      </c>
      <c r="S2088">
        <v>28189077</v>
      </c>
      <c r="T2088" t="s">
        <v>196</v>
      </c>
      <c r="W2088" t="s">
        <v>13289</v>
      </c>
      <c r="X2088">
        <v>2024657187</v>
      </c>
      <c r="Y2088" t="s">
        <v>182</v>
      </c>
      <c r="Z2088" t="s">
        <v>183</v>
      </c>
      <c r="AA2088">
        <v>2017</v>
      </c>
      <c r="AB2088">
        <v>2017</v>
      </c>
      <c r="AC2088" t="s">
        <v>293</v>
      </c>
      <c r="AD2088" t="s">
        <v>185</v>
      </c>
      <c r="AS2088">
        <v>3.65</v>
      </c>
      <c r="AT2088" t="s">
        <v>188</v>
      </c>
      <c r="AU2088" t="s">
        <v>189</v>
      </c>
      <c r="AV2088" t="s">
        <v>190</v>
      </c>
      <c r="AW2088" t="s">
        <v>237</v>
      </c>
      <c r="BM2088" t="s">
        <v>13290</v>
      </c>
      <c r="BN2088" t="s">
        <v>193</v>
      </c>
      <c r="BP2088" t="s">
        <v>194</v>
      </c>
      <c r="BQ2088" t="s">
        <v>195</v>
      </c>
      <c r="BS2088">
        <v>14627</v>
      </c>
      <c r="BT2088" t="s">
        <v>196</v>
      </c>
      <c r="BU2088">
        <v>3344625423</v>
      </c>
      <c r="BZ2088" t="s">
        <v>13291</v>
      </c>
      <c r="CC2088" t="s">
        <v>13292</v>
      </c>
      <c r="CD2088" t="s">
        <v>195</v>
      </c>
      <c r="CF2088">
        <v>13669</v>
      </c>
      <c r="CG2088" t="s">
        <v>196</v>
      </c>
      <c r="CH2088">
        <v>3348689091</v>
      </c>
      <c r="CM2088" t="s">
        <v>13293</v>
      </c>
      <c r="CP2088" t="s">
        <v>194</v>
      </c>
      <c r="CQ2088" t="s">
        <v>195</v>
      </c>
      <c r="CS2088">
        <v>14611</v>
      </c>
      <c r="CT2088" t="s">
        <v>196</v>
      </c>
      <c r="CU2088">
        <v>3344625423</v>
      </c>
      <c r="ED2088" t="s">
        <v>195</v>
      </c>
      <c r="EG2088" t="s">
        <v>196</v>
      </c>
      <c r="EH2088">
        <v>3348689091</v>
      </c>
      <c r="EM2088" t="s">
        <v>13291</v>
      </c>
      <c r="EP2088" t="s">
        <v>13292</v>
      </c>
      <c r="EQ2088" t="s">
        <v>195</v>
      </c>
      <c r="ES2088">
        <v>13669</v>
      </c>
      <c r="ET2088" t="s">
        <v>196</v>
      </c>
      <c r="EU2088">
        <v>3348689091</v>
      </c>
    </row>
    <row r="2089" spans="1:151" x14ac:dyDescent="0.2">
      <c r="A2089">
        <v>21017</v>
      </c>
      <c r="B2089" t="s">
        <v>2028</v>
      </c>
      <c r="C2089" t="s">
        <v>13294</v>
      </c>
      <c r="D2089" t="s">
        <v>390</v>
      </c>
      <c r="E2089" t="s">
        <v>13295</v>
      </c>
      <c r="F2089" t="s">
        <v>1125</v>
      </c>
      <c r="G2089" t="s">
        <v>172</v>
      </c>
      <c r="H2089" s="1">
        <v>35314</v>
      </c>
      <c r="I2089" t="s">
        <v>173</v>
      </c>
      <c r="K2089" t="s">
        <v>1078</v>
      </c>
      <c r="L2089" t="s">
        <v>175</v>
      </c>
      <c r="M2089" t="s">
        <v>224</v>
      </c>
      <c r="N2089">
        <v>2017</v>
      </c>
      <c r="O2089" t="s">
        <v>441</v>
      </c>
      <c r="P2089" t="s">
        <v>178</v>
      </c>
      <c r="Q2089" t="s">
        <v>172</v>
      </c>
      <c r="S2089">
        <v>29223084</v>
      </c>
      <c r="T2089" t="s">
        <v>196</v>
      </c>
      <c r="W2089" t="s">
        <v>13296</v>
      </c>
      <c r="X2089">
        <v>8474041768</v>
      </c>
      <c r="Y2089" t="s">
        <v>186</v>
      </c>
      <c r="Z2089" t="s">
        <v>282</v>
      </c>
      <c r="AA2089">
        <v>2019</v>
      </c>
      <c r="AB2089">
        <v>2019</v>
      </c>
      <c r="AC2089" t="s">
        <v>382</v>
      </c>
      <c r="AD2089" t="s">
        <v>185</v>
      </c>
      <c r="AF2089" t="s">
        <v>186</v>
      </c>
      <c r="AG2089" t="s">
        <v>183</v>
      </c>
      <c r="AH2089">
        <v>2019</v>
      </c>
      <c r="AI2089">
        <v>2019</v>
      </c>
      <c r="AJ2089" t="s">
        <v>209</v>
      </c>
      <c r="AK2089" t="s">
        <v>185</v>
      </c>
      <c r="AS2089">
        <v>3.92</v>
      </c>
      <c r="AT2089" t="s">
        <v>188</v>
      </c>
      <c r="AU2089" t="s">
        <v>189</v>
      </c>
      <c r="AV2089" t="s">
        <v>190</v>
      </c>
      <c r="AW2089" t="s">
        <v>237</v>
      </c>
      <c r="BM2089" t="s">
        <v>13297</v>
      </c>
      <c r="BN2089" t="s">
        <v>193</v>
      </c>
      <c r="BP2089" t="s">
        <v>194</v>
      </c>
      <c r="BQ2089" t="s">
        <v>195</v>
      </c>
      <c r="BS2089">
        <v>14627</v>
      </c>
      <c r="BT2089" t="s">
        <v>196</v>
      </c>
      <c r="BU2089">
        <v>8479757416</v>
      </c>
      <c r="BZ2089" t="s">
        <v>13298</v>
      </c>
      <c r="CC2089" t="s">
        <v>13299</v>
      </c>
      <c r="CD2089" t="s">
        <v>1648</v>
      </c>
      <c r="CF2089">
        <v>60030</v>
      </c>
      <c r="CG2089" t="s">
        <v>196</v>
      </c>
      <c r="CH2089">
        <v>8475487654</v>
      </c>
      <c r="CM2089" t="s">
        <v>13300</v>
      </c>
      <c r="CP2089" t="s">
        <v>194</v>
      </c>
      <c r="CQ2089" t="s">
        <v>195</v>
      </c>
      <c r="CS2089">
        <v>14620</v>
      </c>
      <c r="CT2089" t="s">
        <v>196</v>
      </c>
      <c r="CU2089">
        <v>8479757416</v>
      </c>
      <c r="ED2089" t="s">
        <v>1648</v>
      </c>
      <c r="EG2089" t="s">
        <v>196</v>
      </c>
      <c r="EH2089">
        <v>8475487654</v>
      </c>
      <c r="EM2089" t="s">
        <v>13298</v>
      </c>
      <c r="EP2089" t="s">
        <v>13299</v>
      </c>
      <c r="EQ2089" t="s">
        <v>1648</v>
      </c>
      <c r="ES2089">
        <v>60030</v>
      </c>
      <c r="ET2089" t="s">
        <v>196</v>
      </c>
      <c r="EU2089">
        <v>8475487654</v>
      </c>
    </row>
    <row r="2090" spans="1:151" x14ac:dyDescent="0.2">
      <c r="A2090">
        <v>19019</v>
      </c>
      <c r="B2090" t="s">
        <v>3554</v>
      </c>
      <c r="C2090" t="s">
        <v>7725</v>
      </c>
      <c r="D2090" t="s">
        <v>13301</v>
      </c>
      <c r="E2090" t="s">
        <v>13302</v>
      </c>
      <c r="F2090" t="s">
        <v>171</v>
      </c>
      <c r="G2090" t="s">
        <v>172</v>
      </c>
      <c r="H2090" s="1">
        <v>35121</v>
      </c>
      <c r="I2090" t="s">
        <v>173</v>
      </c>
      <c r="K2090" t="s">
        <v>929</v>
      </c>
      <c r="L2090" t="s">
        <v>930</v>
      </c>
      <c r="M2090" t="s">
        <v>306</v>
      </c>
      <c r="N2090">
        <v>2016</v>
      </c>
      <c r="O2090" t="s">
        <v>380</v>
      </c>
      <c r="P2090" t="s">
        <v>178</v>
      </c>
      <c r="Q2090" t="s">
        <v>172</v>
      </c>
      <c r="S2090">
        <v>28876533</v>
      </c>
      <c r="T2090" t="s">
        <v>196</v>
      </c>
      <c r="W2090" t="s">
        <v>13303</v>
      </c>
      <c r="X2090">
        <v>6302012745</v>
      </c>
      <c r="Y2090" t="s">
        <v>186</v>
      </c>
      <c r="Z2090" t="s">
        <v>282</v>
      </c>
      <c r="AA2090">
        <v>2018</v>
      </c>
      <c r="AB2090">
        <v>2018</v>
      </c>
      <c r="AC2090" t="s">
        <v>696</v>
      </c>
      <c r="AD2090" t="s">
        <v>185</v>
      </c>
      <c r="AE2090" t="s">
        <v>396</v>
      </c>
      <c r="AS2090">
        <v>3.29</v>
      </c>
      <c r="AT2090" t="s">
        <v>188</v>
      </c>
      <c r="AU2090" t="s">
        <v>189</v>
      </c>
      <c r="AV2090" t="s">
        <v>190</v>
      </c>
      <c r="AW2090" t="s">
        <v>952</v>
      </c>
      <c r="BM2090" t="s">
        <v>6229</v>
      </c>
      <c r="BN2090" t="s">
        <v>193</v>
      </c>
      <c r="BP2090" t="s">
        <v>194</v>
      </c>
      <c r="BQ2090" t="s">
        <v>195</v>
      </c>
      <c r="BS2090">
        <v>14627</v>
      </c>
      <c r="BT2090" t="s">
        <v>196</v>
      </c>
      <c r="BU2090">
        <v>6309656503</v>
      </c>
      <c r="BZ2090" t="s">
        <v>13304</v>
      </c>
      <c r="CC2090" t="s">
        <v>2430</v>
      </c>
      <c r="CD2090" t="s">
        <v>344</v>
      </c>
      <c r="CF2090">
        <v>77095</v>
      </c>
      <c r="CG2090" t="s">
        <v>196</v>
      </c>
      <c r="CH2090">
        <v>6302012745</v>
      </c>
      <c r="CM2090" t="s">
        <v>13305</v>
      </c>
      <c r="CP2090" t="s">
        <v>194</v>
      </c>
      <c r="CQ2090" t="s">
        <v>195</v>
      </c>
      <c r="CS2090">
        <v>14611</v>
      </c>
      <c r="CT2090" t="s">
        <v>196</v>
      </c>
      <c r="CU2090">
        <v>6309656503</v>
      </c>
      <c r="ED2090" t="s">
        <v>344</v>
      </c>
      <c r="EG2090" t="s">
        <v>196</v>
      </c>
      <c r="EH2090">
        <v>6302012745</v>
      </c>
      <c r="EM2090" t="s">
        <v>13304</v>
      </c>
      <c r="EP2090" t="s">
        <v>2430</v>
      </c>
      <c r="EQ2090" t="s">
        <v>344</v>
      </c>
      <c r="ES2090">
        <v>77095</v>
      </c>
      <c r="ET2090" t="s">
        <v>196</v>
      </c>
      <c r="EU2090">
        <v>6302012745</v>
      </c>
    </row>
    <row r="2091" spans="1:151" x14ac:dyDescent="0.2">
      <c r="A2091">
        <v>13135</v>
      </c>
      <c r="B2091" t="s">
        <v>3554</v>
      </c>
      <c r="C2091" t="s">
        <v>7725</v>
      </c>
      <c r="D2091" t="s">
        <v>13301</v>
      </c>
      <c r="E2091" t="s">
        <v>13302</v>
      </c>
      <c r="F2091" t="s">
        <v>13306</v>
      </c>
      <c r="G2091" t="s">
        <v>172</v>
      </c>
      <c r="H2091" s="1">
        <v>35121</v>
      </c>
      <c r="I2091" t="s">
        <v>173</v>
      </c>
      <c r="K2091" t="s">
        <v>1078</v>
      </c>
      <c r="L2091" t="s">
        <v>1731</v>
      </c>
      <c r="M2091" t="s">
        <v>224</v>
      </c>
      <c r="N2091">
        <v>2015</v>
      </c>
      <c r="O2091" t="s">
        <v>692</v>
      </c>
      <c r="P2091" t="s">
        <v>178</v>
      </c>
      <c r="Q2091" t="s">
        <v>172</v>
      </c>
      <c r="S2091">
        <v>28876533</v>
      </c>
      <c r="T2091" t="s">
        <v>196</v>
      </c>
      <c r="W2091" t="s">
        <v>13303</v>
      </c>
      <c r="X2091">
        <v>6302012745</v>
      </c>
      <c r="Y2091" t="s">
        <v>186</v>
      </c>
      <c r="Z2091" t="s">
        <v>282</v>
      </c>
      <c r="AA2091">
        <v>2018</v>
      </c>
      <c r="AB2091">
        <v>2018</v>
      </c>
      <c r="AC2091" t="s">
        <v>696</v>
      </c>
      <c r="AD2091" t="s">
        <v>185</v>
      </c>
      <c r="AE2091" t="s">
        <v>396</v>
      </c>
      <c r="AS2091">
        <v>3.29</v>
      </c>
      <c r="AT2091" t="s">
        <v>188</v>
      </c>
      <c r="AU2091" t="s">
        <v>189</v>
      </c>
      <c r="AV2091" t="s">
        <v>190</v>
      </c>
      <c r="AW2091" t="s">
        <v>952</v>
      </c>
      <c r="BM2091" t="s">
        <v>6229</v>
      </c>
      <c r="BN2091" t="s">
        <v>193</v>
      </c>
      <c r="BP2091" t="s">
        <v>194</v>
      </c>
      <c r="BQ2091" t="s">
        <v>195</v>
      </c>
      <c r="BS2091">
        <v>14627</v>
      </c>
      <c r="BT2091" t="s">
        <v>196</v>
      </c>
      <c r="BU2091">
        <v>6309656503</v>
      </c>
      <c r="BZ2091" t="s">
        <v>13304</v>
      </c>
      <c r="CC2091" t="s">
        <v>2430</v>
      </c>
      <c r="CD2091" t="s">
        <v>344</v>
      </c>
      <c r="CF2091">
        <v>77095</v>
      </c>
      <c r="CG2091" t="s">
        <v>196</v>
      </c>
      <c r="CH2091">
        <v>6302012745</v>
      </c>
      <c r="CM2091" t="s">
        <v>13305</v>
      </c>
      <c r="CP2091" t="s">
        <v>194</v>
      </c>
      <c r="CQ2091" t="s">
        <v>195</v>
      </c>
      <c r="CS2091">
        <v>14611</v>
      </c>
      <c r="CT2091" t="s">
        <v>196</v>
      </c>
      <c r="CU2091">
        <v>6309656503</v>
      </c>
      <c r="ED2091" t="s">
        <v>344</v>
      </c>
      <c r="EG2091" t="s">
        <v>196</v>
      </c>
      <c r="EH2091">
        <v>6302012745</v>
      </c>
      <c r="EM2091" t="s">
        <v>13304</v>
      </c>
      <c r="EP2091" t="s">
        <v>2430</v>
      </c>
      <c r="EQ2091" t="s">
        <v>344</v>
      </c>
      <c r="ES2091">
        <v>77095</v>
      </c>
      <c r="ET2091" t="s">
        <v>196</v>
      </c>
      <c r="EU2091">
        <v>6302012745</v>
      </c>
    </row>
    <row r="2092" spans="1:151" x14ac:dyDescent="0.2">
      <c r="A2092">
        <v>23963</v>
      </c>
      <c r="B2092" t="s">
        <v>3065</v>
      </c>
      <c r="C2092" t="s">
        <v>13307</v>
      </c>
      <c r="D2092" t="s">
        <v>172</v>
      </c>
      <c r="E2092" t="s">
        <v>13308</v>
      </c>
      <c r="F2092" t="s">
        <v>171</v>
      </c>
      <c r="K2092" t="s">
        <v>3582</v>
      </c>
      <c r="L2092" t="s">
        <v>3583</v>
      </c>
      <c r="M2092" t="s">
        <v>224</v>
      </c>
      <c r="N2092">
        <v>2017</v>
      </c>
      <c r="O2092" t="s">
        <v>441</v>
      </c>
      <c r="P2092" t="s">
        <v>178</v>
      </c>
      <c r="Q2092" t="s">
        <v>172</v>
      </c>
      <c r="S2092">
        <v>23844872</v>
      </c>
      <c r="T2092" t="s">
        <v>196</v>
      </c>
      <c r="W2092" t="s">
        <v>13309</v>
      </c>
      <c r="X2092">
        <v>4142471948</v>
      </c>
      <c r="Y2092" t="s">
        <v>802</v>
      </c>
      <c r="Z2092" t="s">
        <v>803</v>
      </c>
      <c r="AA2092" t="s">
        <v>615</v>
      </c>
      <c r="AB2092" t="s">
        <v>259</v>
      </c>
      <c r="AC2092" t="s">
        <v>804</v>
      </c>
      <c r="AD2092" t="s">
        <v>185</v>
      </c>
      <c r="AS2092" t="str">
        <f>"0"</f>
        <v>0</v>
      </c>
      <c r="AT2092" t="s">
        <v>188</v>
      </c>
      <c r="AU2092" t="s">
        <v>189</v>
      </c>
      <c r="AV2092" t="s">
        <v>5930</v>
      </c>
      <c r="AW2092" t="s">
        <v>264</v>
      </c>
      <c r="BM2092" t="s">
        <v>13310</v>
      </c>
      <c r="BP2092" t="s">
        <v>194</v>
      </c>
      <c r="BQ2092" t="s">
        <v>195</v>
      </c>
      <c r="BS2092">
        <v>14604</v>
      </c>
      <c r="BT2092" t="s">
        <v>196</v>
      </c>
      <c r="BU2092">
        <v>5854650348</v>
      </c>
      <c r="BZ2092" t="s">
        <v>13311</v>
      </c>
      <c r="CC2092" t="s">
        <v>13312</v>
      </c>
      <c r="CD2092" t="s">
        <v>461</v>
      </c>
      <c r="CF2092">
        <v>94901</v>
      </c>
      <c r="CG2092" t="s">
        <v>196</v>
      </c>
      <c r="CH2092">
        <v>4152581666</v>
      </c>
      <c r="CM2092" t="s">
        <v>13310</v>
      </c>
      <c r="CP2092" t="s">
        <v>194</v>
      </c>
      <c r="CQ2092" t="s">
        <v>195</v>
      </c>
      <c r="CS2092">
        <v>14604</v>
      </c>
      <c r="CT2092" t="s">
        <v>196</v>
      </c>
      <c r="CU2092">
        <v>5854650348</v>
      </c>
      <c r="ED2092" t="s">
        <v>461</v>
      </c>
      <c r="EG2092" t="s">
        <v>196</v>
      </c>
      <c r="EH2092">
        <v>4152581666</v>
      </c>
      <c r="EM2092" t="s">
        <v>13311</v>
      </c>
      <c r="EP2092" t="s">
        <v>13312</v>
      </c>
      <c r="EQ2092" t="s">
        <v>461</v>
      </c>
      <c r="ES2092">
        <v>94901</v>
      </c>
      <c r="ET2092" t="s">
        <v>196</v>
      </c>
      <c r="EU2092">
        <v>4152581666</v>
      </c>
    </row>
    <row r="2093" spans="1:151" x14ac:dyDescent="0.2">
      <c r="A2093">
        <v>19367</v>
      </c>
      <c r="B2093" t="s">
        <v>3065</v>
      </c>
      <c r="C2093" t="s">
        <v>13307</v>
      </c>
      <c r="D2093" t="s">
        <v>172</v>
      </c>
      <c r="E2093" t="s">
        <v>13308</v>
      </c>
      <c r="F2093" t="s">
        <v>171</v>
      </c>
      <c r="K2093" t="s">
        <v>3582</v>
      </c>
      <c r="L2093" t="s">
        <v>3583</v>
      </c>
      <c r="M2093" t="s">
        <v>224</v>
      </c>
      <c r="N2093">
        <v>2016</v>
      </c>
      <c r="O2093" t="s">
        <v>410</v>
      </c>
      <c r="P2093" t="s">
        <v>178</v>
      </c>
      <c r="Q2093" t="s">
        <v>172</v>
      </c>
      <c r="S2093">
        <v>23844872</v>
      </c>
      <c r="T2093" t="s">
        <v>196</v>
      </c>
      <c r="W2093" t="s">
        <v>13309</v>
      </c>
      <c r="X2093">
        <v>4142471948</v>
      </c>
      <c r="Y2093" t="s">
        <v>802</v>
      </c>
      <c r="Z2093" t="s">
        <v>803</v>
      </c>
      <c r="AA2093" t="s">
        <v>615</v>
      </c>
      <c r="AB2093" t="s">
        <v>259</v>
      </c>
      <c r="AC2093" t="s">
        <v>804</v>
      </c>
      <c r="AD2093" t="s">
        <v>185</v>
      </c>
      <c r="AS2093" t="str">
        <f>"0"</f>
        <v>0</v>
      </c>
      <c r="AT2093" t="s">
        <v>188</v>
      </c>
      <c r="AU2093" t="s">
        <v>189</v>
      </c>
      <c r="AV2093" t="s">
        <v>5930</v>
      </c>
      <c r="AW2093" t="s">
        <v>264</v>
      </c>
      <c r="BM2093" t="s">
        <v>13310</v>
      </c>
      <c r="BP2093" t="s">
        <v>194</v>
      </c>
      <c r="BQ2093" t="s">
        <v>195</v>
      </c>
      <c r="BS2093">
        <v>14604</v>
      </c>
      <c r="BT2093" t="s">
        <v>196</v>
      </c>
      <c r="BU2093">
        <v>5854650348</v>
      </c>
      <c r="BZ2093" t="s">
        <v>13311</v>
      </c>
      <c r="CC2093" t="s">
        <v>13312</v>
      </c>
      <c r="CD2093" t="s">
        <v>461</v>
      </c>
      <c r="CF2093">
        <v>94901</v>
      </c>
      <c r="CG2093" t="s">
        <v>196</v>
      </c>
      <c r="CH2093">
        <v>4152581666</v>
      </c>
      <c r="CM2093" t="s">
        <v>13310</v>
      </c>
      <c r="CP2093" t="s">
        <v>194</v>
      </c>
      <c r="CQ2093" t="s">
        <v>195</v>
      </c>
      <c r="CS2093">
        <v>14604</v>
      </c>
      <c r="CT2093" t="s">
        <v>196</v>
      </c>
      <c r="CU2093">
        <v>5854650348</v>
      </c>
      <c r="ED2093" t="s">
        <v>461</v>
      </c>
      <c r="EG2093" t="s">
        <v>196</v>
      </c>
      <c r="EH2093">
        <v>4152581666</v>
      </c>
      <c r="EM2093" t="s">
        <v>13311</v>
      </c>
      <c r="EP2093" t="s">
        <v>13312</v>
      </c>
      <c r="EQ2093" t="s">
        <v>461</v>
      </c>
      <c r="ES2093">
        <v>94901</v>
      </c>
      <c r="ET2093" t="s">
        <v>196</v>
      </c>
      <c r="EU2093">
        <v>4152581666</v>
      </c>
    </row>
    <row r="2094" spans="1:151" x14ac:dyDescent="0.2">
      <c r="A2094">
        <v>25510</v>
      </c>
      <c r="B2094" t="s">
        <v>13313</v>
      </c>
      <c r="C2094" t="s">
        <v>13314</v>
      </c>
      <c r="D2094" t="s">
        <v>13315</v>
      </c>
      <c r="E2094" t="s">
        <v>13316</v>
      </c>
      <c r="F2094" t="s">
        <v>1890</v>
      </c>
      <c r="G2094" t="s">
        <v>172</v>
      </c>
      <c r="H2094" s="1">
        <v>35555</v>
      </c>
      <c r="I2094" t="s">
        <v>221</v>
      </c>
      <c r="K2094" t="s">
        <v>4255</v>
      </c>
      <c r="L2094" t="s">
        <v>318</v>
      </c>
      <c r="M2094" t="s">
        <v>224</v>
      </c>
      <c r="N2094">
        <v>2018</v>
      </c>
      <c r="O2094" t="s">
        <v>354</v>
      </c>
      <c r="P2094" t="s">
        <v>178</v>
      </c>
      <c r="Q2094" t="s">
        <v>172</v>
      </c>
      <c r="S2094">
        <v>31029797</v>
      </c>
      <c r="T2094" t="s">
        <v>196</v>
      </c>
      <c r="W2094" t="s">
        <v>13317</v>
      </c>
      <c r="X2094">
        <v>8183702276</v>
      </c>
      <c r="Y2094" t="s">
        <v>186</v>
      </c>
      <c r="Z2094" t="s">
        <v>282</v>
      </c>
      <c r="AA2094">
        <v>2019</v>
      </c>
      <c r="AB2094">
        <v>2019</v>
      </c>
      <c r="AC2094" t="s">
        <v>960</v>
      </c>
      <c r="AD2094" t="s">
        <v>185</v>
      </c>
      <c r="AM2094" t="s">
        <v>13318</v>
      </c>
      <c r="AS2094">
        <v>3.66</v>
      </c>
      <c r="AT2094" t="s">
        <v>188</v>
      </c>
      <c r="AU2094" t="s">
        <v>189</v>
      </c>
      <c r="AV2094" t="s">
        <v>190</v>
      </c>
      <c r="AW2094" t="s">
        <v>264</v>
      </c>
      <c r="BM2094" t="s">
        <v>13319</v>
      </c>
      <c r="BN2094" t="s">
        <v>193</v>
      </c>
      <c r="BP2094" t="s">
        <v>194</v>
      </c>
      <c r="BQ2094" t="s">
        <v>195</v>
      </c>
      <c r="BS2094">
        <v>14627</v>
      </c>
      <c r="BT2094" t="s">
        <v>196</v>
      </c>
      <c r="BU2094">
        <v>8183265480</v>
      </c>
      <c r="BZ2094" t="s">
        <v>13320</v>
      </c>
      <c r="CC2094" t="s">
        <v>13321</v>
      </c>
      <c r="CD2094" t="s">
        <v>461</v>
      </c>
      <c r="CF2094">
        <v>91316</v>
      </c>
      <c r="CG2094" t="s">
        <v>196</v>
      </c>
      <c r="CH2094">
        <v>8183265480</v>
      </c>
      <c r="CM2094" t="s">
        <v>2787</v>
      </c>
      <c r="CP2094" t="s">
        <v>194</v>
      </c>
      <c r="CQ2094" t="s">
        <v>195</v>
      </c>
      <c r="CS2094">
        <v>14627</v>
      </c>
      <c r="CT2094" t="s">
        <v>196</v>
      </c>
      <c r="CU2094">
        <v>8183265480</v>
      </c>
      <c r="ED2094" t="s">
        <v>461</v>
      </c>
      <c r="EG2094" t="s">
        <v>196</v>
      </c>
      <c r="EH2094">
        <v>8183265480</v>
      </c>
      <c r="EM2094" t="s">
        <v>13320</v>
      </c>
      <c r="EP2094" t="s">
        <v>13321</v>
      </c>
      <c r="EQ2094" t="s">
        <v>461</v>
      </c>
      <c r="ES2094">
        <v>91316</v>
      </c>
      <c r="ET2094" t="s">
        <v>196</v>
      </c>
      <c r="EU2094">
        <v>8183265480</v>
      </c>
    </row>
    <row r="2095" spans="1:151" x14ac:dyDescent="0.2">
      <c r="A2095">
        <v>45576</v>
      </c>
      <c r="B2095" t="s">
        <v>13322</v>
      </c>
      <c r="C2095" t="s">
        <v>13323</v>
      </c>
      <c r="D2095" t="s">
        <v>169</v>
      </c>
      <c r="E2095" t="s">
        <v>1213</v>
      </c>
      <c r="F2095" t="s">
        <v>171</v>
      </c>
      <c r="G2095" t="str">
        <f>"0"</f>
        <v>0</v>
      </c>
      <c r="H2095" s="1">
        <v>34487</v>
      </c>
      <c r="I2095" t="s">
        <v>221</v>
      </c>
      <c r="K2095" t="s">
        <v>5148</v>
      </c>
      <c r="L2095" t="s">
        <v>5149</v>
      </c>
      <c r="M2095" t="s">
        <v>176</v>
      </c>
      <c r="N2095">
        <v>2025</v>
      </c>
      <c r="O2095" t="s">
        <v>677</v>
      </c>
      <c r="P2095" t="s">
        <v>178</v>
      </c>
      <c r="Q2095" t="s">
        <v>172</v>
      </c>
      <c r="R2095" t="s">
        <v>510</v>
      </c>
      <c r="S2095">
        <v>32799163</v>
      </c>
      <c r="BM2095" t="s">
        <v>13324</v>
      </c>
    </row>
    <row r="2096" spans="1:151" x14ac:dyDescent="0.2">
      <c r="A2096">
        <v>23499</v>
      </c>
      <c r="B2096" t="s">
        <v>4290</v>
      </c>
      <c r="C2096" t="s">
        <v>13325</v>
      </c>
      <c r="D2096" t="s">
        <v>13326</v>
      </c>
      <c r="E2096" t="s">
        <v>13327</v>
      </c>
      <c r="F2096" t="s">
        <v>1368</v>
      </c>
      <c r="H2096" s="1">
        <v>34888</v>
      </c>
      <c r="I2096" t="s">
        <v>221</v>
      </c>
      <c r="J2096" t="s">
        <v>1369</v>
      </c>
      <c r="K2096" t="s">
        <v>1304</v>
      </c>
      <c r="L2096" t="s">
        <v>633</v>
      </c>
      <c r="M2096" t="s">
        <v>224</v>
      </c>
      <c r="N2096">
        <v>2017</v>
      </c>
      <c r="O2096" t="s">
        <v>441</v>
      </c>
      <c r="P2096" t="s">
        <v>2548</v>
      </c>
      <c r="Q2096" t="s">
        <v>185</v>
      </c>
    </row>
    <row r="2097" spans="1:151" x14ac:dyDescent="0.2">
      <c r="A2097">
        <v>23423</v>
      </c>
      <c r="B2097" t="s">
        <v>13328</v>
      </c>
      <c r="C2097" t="s">
        <v>13329</v>
      </c>
      <c r="D2097" t="s">
        <v>13330</v>
      </c>
      <c r="E2097" t="s">
        <v>13331</v>
      </c>
      <c r="F2097" t="s">
        <v>13332</v>
      </c>
      <c r="H2097" s="1">
        <v>30963</v>
      </c>
      <c r="I2097" t="s">
        <v>221</v>
      </c>
      <c r="K2097" t="s">
        <v>1304</v>
      </c>
      <c r="L2097" t="s">
        <v>633</v>
      </c>
      <c r="M2097" t="s">
        <v>224</v>
      </c>
      <c r="N2097">
        <v>2017</v>
      </c>
      <c r="O2097" t="s">
        <v>441</v>
      </c>
      <c r="P2097" t="s">
        <v>178</v>
      </c>
      <c r="Q2097" t="s">
        <v>185</v>
      </c>
    </row>
    <row r="2098" spans="1:151" x14ac:dyDescent="0.2">
      <c r="A2098">
        <v>38765</v>
      </c>
      <c r="B2098" t="s">
        <v>13333</v>
      </c>
      <c r="C2098" t="s">
        <v>13334</v>
      </c>
      <c r="E2098" t="s">
        <v>13335</v>
      </c>
      <c r="F2098" t="s">
        <v>171</v>
      </c>
      <c r="G2098" t="str">
        <f>"0"</f>
        <v>0</v>
      </c>
      <c r="H2098" s="1">
        <v>34917</v>
      </c>
      <c r="I2098" t="s">
        <v>173</v>
      </c>
      <c r="K2098" t="s">
        <v>610</v>
      </c>
      <c r="L2098" t="s">
        <v>969</v>
      </c>
      <c r="M2098" t="s">
        <v>176</v>
      </c>
      <c r="N2098">
        <v>2023</v>
      </c>
      <c r="O2098" t="s">
        <v>1048</v>
      </c>
      <c r="P2098" t="s">
        <v>178</v>
      </c>
      <c r="Q2098" t="s">
        <v>172</v>
      </c>
      <c r="S2098">
        <v>32343274</v>
      </c>
      <c r="T2098" t="s">
        <v>226</v>
      </c>
      <c r="Y2098" t="str">
        <f>"02SBS"</f>
        <v>02SBS</v>
      </c>
      <c r="Z2098" t="s">
        <v>258</v>
      </c>
      <c r="AA2098" t="s">
        <v>259</v>
      </c>
      <c r="AB2098" t="s">
        <v>260</v>
      </c>
      <c r="AC2098" t="s">
        <v>2778</v>
      </c>
      <c r="AD2098" t="s">
        <v>185</v>
      </c>
      <c r="AS2098">
        <v>3.79</v>
      </c>
      <c r="AU2098" t="s">
        <v>235</v>
      </c>
      <c r="AV2098" t="s">
        <v>236</v>
      </c>
      <c r="AW2098" t="s">
        <v>264</v>
      </c>
      <c r="BO2098" t="s">
        <v>5314</v>
      </c>
      <c r="BQ2098" t="s">
        <v>195</v>
      </c>
      <c r="BZ2098" t="s">
        <v>266</v>
      </c>
      <c r="CA2098" t="s">
        <v>13336</v>
      </c>
      <c r="CB2098" t="s">
        <v>267</v>
      </c>
      <c r="CD2098" t="s">
        <v>195</v>
      </c>
      <c r="CF2098">
        <v>14627</v>
      </c>
      <c r="CG2098" t="s">
        <v>244</v>
      </c>
      <c r="CM2098" t="s">
        <v>13337</v>
      </c>
      <c r="CN2098" t="s">
        <v>13336</v>
      </c>
      <c r="CO2098" t="s">
        <v>5314</v>
      </c>
      <c r="CP2098" t="s">
        <v>241</v>
      </c>
      <c r="CQ2098" t="s">
        <v>247</v>
      </c>
      <c r="CS2098">
        <v>14604</v>
      </c>
      <c r="CT2098" t="s">
        <v>244</v>
      </c>
      <c r="CU2098" t="s">
        <v>13338</v>
      </c>
    </row>
    <row r="2099" spans="1:151" x14ac:dyDescent="0.2">
      <c r="A2099">
        <v>24328</v>
      </c>
      <c r="B2099" t="s">
        <v>4524</v>
      </c>
      <c r="C2099" t="s">
        <v>13339</v>
      </c>
      <c r="D2099" t="s">
        <v>880</v>
      </c>
      <c r="E2099" t="s">
        <v>13340</v>
      </c>
      <c r="F2099" t="s">
        <v>171</v>
      </c>
      <c r="G2099" t="s">
        <v>172</v>
      </c>
      <c r="H2099" s="1">
        <v>35453</v>
      </c>
      <c r="I2099" t="s">
        <v>221</v>
      </c>
      <c r="K2099" t="s">
        <v>3792</v>
      </c>
      <c r="L2099" t="s">
        <v>1025</v>
      </c>
      <c r="M2099" t="s">
        <v>176</v>
      </c>
      <c r="N2099">
        <v>2018</v>
      </c>
      <c r="O2099" t="s">
        <v>612</v>
      </c>
      <c r="P2099" t="s">
        <v>178</v>
      </c>
      <c r="Q2099" t="s">
        <v>172</v>
      </c>
      <c r="S2099">
        <v>29406906</v>
      </c>
      <c r="T2099" t="s">
        <v>196</v>
      </c>
      <c r="W2099" t="s">
        <v>13341</v>
      </c>
      <c r="X2099">
        <v>6319724231</v>
      </c>
      <c r="Y2099" t="s">
        <v>186</v>
      </c>
      <c r="Z2099" t="s">
        <v>282</v>
      </c>
      <c r="AA2099">
        <v>2019</v>
      </c>
      <c r="AB2099">
        <v>2019</v>
      </c>
      <c r="AC2099" t="s">
        <v>857</v>
      </c>
      <c r="AD2099" t="s">
        <v>185</v>
      </c>
      <c r="AM2099" t="s">
        <v>397</v>
      </c>
      <c r="AN2099" t="s">
        <v>696</v>
      </c>
      <c r="AS2099">
        <v>3.22</v>
      </c>
      <c r="AT2099" t="s">
        <v>188</v>
      </c>
      <c r="AU2099" t="s">
        <v>189</v>
      </c>
      <c r="AV2099" t="s">
        <v>190</v>
      </c>
      <c r="AW2099" t="s">
        <v>715</v>
      </c>
      <c r="BM2099" t="s">
        <v>13342</v>
      </c>
      <c r="BN2099" t="s">
        <v>193</v>
      </c>
      <c r="BP2099" t="s">
        <v>194</v>
      </c>
      <c r="BQ2099" t="s">
        <v>195</v>
      </c>
      <c r="BS2099">
        <v>14627</v>
      </c>
      <c r="BT2099" t="s">
        <v>196</v>
      </c>
      <c r="BU2099">
        <v>6319724232</v>
      </c>
      <c r="BZ2099" t="s">
        <v>13343</v>
      </c>
      <c r="CC2099" t="s">
        <v>13344</v>
      </c>
      <c r="CD2099" t="s">
        <v>195</v>
      </c>
      <c r="CF2099">
        <v>11746</v>
      </c>
      <c r="CG2099" t="s">
        <v>196</v>
      </c>
      <c r="CH2099">
        <v>6319724232</v>
      </c>
      <c r="CM2099" t="s">
        <v>2035</v>
      </c>
      <c r="CN2099" t="s">
        <v>11850</v>
      </c>
      <c r="CP2099" t="s">
        <v>194</v>
      </c>
      <c r="CQ2099" t="s">
        <v>195</v>
      </c>
      <c r="CS2099">
        <v>14627</v>
      </c>
      <c r="CT2099" t="s">
        <v>196</v>
      </c>
      <c r="CU2099">
        <v>6319724232</v>
      </c>
      <c r="ED2099" t="s">
        <v>195</v>
      </c>
      <c r="EG2099" t="s">
        <v>196</v>
      </c>
      <c r="EH2099">
        <v>6319724232</v>
      </c>
      <c r="EM2099" t="s">
        <v>13343</v>
      </c>
      <c r="EP2099" t="s">
        <v>13344</v>
      </c>
      <c r="EQ2099" t="s">
        <v>195</v>
      </c>
      <c r="ES2099">
        <v>11746</v>
      </c>
      <c r="ET2099" t="s">
        <v>196</v>
      </c>
      <c r="EU2099">
        <v>6319724232</v>
      </c>
    </row>
    <row r="2100" spans="1:151" x14ac:dyDescent="0.2">
      <c r="A2100">
        <v>42671</v>
      </c>
      <c r="B2100" t="s">
        <v>592</v>
      </c>
      <c r="C2100" t="s">
        <v>13345</v>
      </c>
      <c r="D2100" t="s">
        <v>13346</v>
      </c>
      <c r="E2100" t="s">
        <v>13347</v>
      </c>
      <c r="F2100" t="s">
        <v>171</v>
      </c>
      <c r="G2100" t="str">
        <f>"0"</f>
        <v>0</v>
      </c>
      <c r="H2100" s="1">
        <v>38184</v>
      </c>
      <c r="I2100" t="s">
        <v>221</v>
      </c>
      <c r="K2100" t="s">
        <v>2724</v>
      </c>
      <c r="L2100" t="s">
        <v>820</v>
      </c>
      <c r="M2100" t="s">
        <v>176</v>
      </c>
      <c r="N2100">
        <v>2025</v>
      </c>
      <c r="O2100" t="s">
        <v>677</v>
      </c>
      <c r="P2100" t="s">
        <v>178</v>
      </c>
      <c r="Q2100" t="s">
        <v>172</v>
      </c>
      <c r="S2100">
        <v>32295672</v>
      </c>
      <c r="T2100" t="s">
        <v>226</v>
      </c>
      <c r="Y2100" t="str">
        <f>"01AS"</f>
        <v>01AS</v>
      </c>
      <c r="Z2100" t="s">
        <v>499</v>
      </c>
      <c r="AA2100" t="s">
        <v>320</v>
      </c>
      <c r="AB2100" t="s">
        <v>321</v>
      </c>
      <c r="AC2100" t="s">
        <v>7847</v>
      </c>
      <c r="AD2100" t="s">
        <v>185</v>
      </c>
      <c r="AM2100" t="s">
        <v>5354</v>
      </c>
      <c r="AS2100">
        <v>3.76</v>
      </c>
      <c r="AU2100" t="s">
        <v>472</v>
      </c>
      <c r="AV2100" t="s">
        <v>473</v>
      </c>
      <c r="AW2100" t="s">
        <v>264</v>
      </c>
      <c r="BM2100" t="s">
        <v>13348</v>
      </c>
      <c r="BN2100" t="s">
        <v>239</v>
      </c>
      <c r="BO2100" t="s">
        <v>13349</v>
      </c>
      <c r="BP2100" t="s">
        <v>241</v>
      </c>
      <c r="BQ2100" t="s">
        <v>195</v>
      </c>
      <c r="BS2100">
        <v>14627</v>
      </c>
      <c r="CD2100" t="s">
        <v>195</v>
      </c>
      <c r="CM2100" t="s">
        <v>13350</v>
      </c>
      <c r="CO2100" t="s">
        <v>13349</v>
      </c>
      <c r="CP2100" t="s">
        <v>13351</v>
      </c>
      <c r="CQ2100" t="s">
        <v>270</v>
      </c>
      <c r="CS2100" t="s">
        <v>13352</v>
      </c>
      <c r="CT2100" t="s">
        <v>244</v>
      </c>
      <c r="CU2100" t="s">
        <v>13353</v>
      </c>
    </row>
    <row r="2101" spans="1:151" x14ac:dyDescent="0.2">
      <c r="A2101">
        <v>33565</v>
      </c>
      <c r="B2101" t="s">
        <v>1499</v>
      </c>
      <c r="C2101" t="s">
        <v>13354</v>
      </c>
      <c r="D2101" t="s">
        <v>622</v>
      </c>
      <c r="E2101" t="s">
        <v>13355</v>
      </c>
      <c r="F2101" t="s">
        <v>171</v>
      </c>
      <c r="G2101" t="str">
        <f>"0"</f>
        <v>0</v>
      </c>
      <c r="K2101" t="s">
        <v>453</v>
      </c>
      <c r="L2101" t="s">
        <v>454</v>
      </c>
      <c r="M2101" t="s">
        <v>205</v>
      </c>
      <c r="N2101">
        <v>2020</v>
      </c>
      <c r="O2101" t="s">
        <v>455</v>
      </c>
      <c r="P2101" t="s">
        <v>178</v>
      </c>
      <c r="Q2101" t="s">
        <v>172</v>
      </c>
      <c r="S2101">
        <v>30602250</v>
      </c>
      <c r="T2101" t="s">
        <v>226</v>
      </c>
      <c r="Y2101" t="str">
        <f>"01AS"</f>
        <v>01AS</v>
      </c>
      <c r="Z2101" t="s">
        <v>499</v>
      </c>
      <c r="AA2101" t="s">
        <v>320</v>
      </c>
      <c r="AB2101" t="s">
        <v>321</v>
      </c>
      <c r="AC2101" t="s">
        <v>4871</v>
      </c>
      <c r="AD2101" t="s">
        <v>185</v>
      </c>
      <c r="AM2101" t="s">
        <v>11008</v>
      </c>
      <c r="AS2101">
        <v>3.35</v>
      </c>
      <c r="AT2101" t="s">
        <v>429</v>
      </c>
      <c r="AU2101" t="s">
        <v>235</v>
      </c>
      <c r="AV2101" t="s">
        <v>236</v>
      </c>
      <c r="AW2101" t="s">
        <v>264</v>
      </c>
      <c r="BM2101" t="s">
        <v>13356</v>
      </c>
      <c r="BN2101" t="s">
        <v>239</v>
      </c>
      <c r="BO2101" t="s">
        <v>13357</v>
      </c>
      <c r="BP2101" t="s">
        <v>241</v>
      </c>
      <c r="BQ2101" t="s">
        <v>195</v>
      </c>
      <c r="BS2101">
        <v>14627</v>
      </c>
      <c r="CD2101" t="s">
        <v>195</v>
      </c>
      <c r="CM2101" t="s">
        <v>13358</v>
      </c>
      <c r="CO2101" t="s">
        <v>13357</v>
      </c>
      <c r="CP2101" t="s">
        <v>13359</v>
      </c>
      <c r="CQ2101" t="s">
        <v>2008</v>
      </c>
      <c r="CS2101" t="s">
        <v>13360</v>
      </c>
      <c r="CT2101" t="s">
        <v>244</v>
      </c>
      <c r="CU2101" t="s">
        <v>13361</v>
      </c>
    </row>
    <row r="2102" spans="1:151" x14ac:dyDescent="0.2">
      <c r="A2102">
        <v>36925</v>
      </c>
      <c r="B2102" t="s">
        <v>6417</v>
      </c>
      <c r="C2102" t="s">
        <v>13362</v>
      </c>
      <c r="D2102" t="s">
        <v>917</v>
      </c>
      <c r="E2102" t="s">
        <v>13363</v>
      </c>
      <c r="F2102" t="s">
        <v>171</v>
      </c>
      <c r="H2102" s="1">
        <v>36833</v>
      </c>
      <c r="I2102" t="s">
        <v>221</v>
      </c>
      <c r="K2102" t="s">
        <v>13364</v>
      </c>
      <c r="L2102" t="s">
        <v>1025</v>
      </c>
      <c r="M2102" t="s">
        <v>224</v>
      </c>
      <c r="N2102">
        <v>2022</v>
      </c>
      <c r="O2102" t="s">
        <v>468</v>
      </c>
      <c r="P2102" t="s">
        <v>178</v>
      </c>
      <c r="Q2102" t="s">
        <v>172</v>
      </c>
      <c r="R2102" t="s">
        <v>510</v>
      </c>
      <c r="S2102">
        <v>31523684</v>
      </c>
      <c r="BF2102" t="s">
        <v>474</v>
      </c>
      <c r="BM2102" t="s">
        <v>5082</v>
      </c>
    </row>
    <row r="2103" spans="1:151" x14ac:dyDescent="0.2">
      <c r="A2103">
        <v>37808</v>
      </c>
      <c r="B2103" t="s">
        <v>3216</v>
      </c>
      <c r="C2103" t="s">
        <v>13365</v>
      </c>
      <c r="E2103" t="s">
        <v>13366</v>
      </c>
      <c r="F2103" t="s">
        <v>171</v>
      </c>
      <c r="G2103" t="s">
        <v>172</v>
      </c>
      <c r="H2103" s="1">
        <v>36966</v>
      </c>
      <c r="I2103" t="s">
        <v>173</v>
      </c>
      <c r="K2103" t="s">
        <v>853</v>
      </c>
      <c r="L2103" t="s">
        <v>854</v>
      </c>
      <c r="M2103" t="s">
        <v>176</v>
      </c>
      <c r="N2103">
        <v>2023</v>
      </c>
      <c r="O2103" t="s">
        <v>1048</v>
      </c>
      <c r="P2103" t="s">
        <v>178</v>
      </c>
      <c r="Q2103" t="s">
        <v>172</v>
      </c>
      <c r="S2103">
        <v>31610476</v>
      </c>
      <c r="T2103" t="s">
        <v>226</v>
      </c>
      <c r="Y2103" t="str">
        <f>"01AS"</f>
        <v>01AS</v>
      </c>
      <c r="Z2103" t="s">
        <v>499</v>
      </c>
      <c r="AA2103" t="s">
        <v>320</v>
      </c>
      <c r="AB2103" t="s">
        <v>321</v>
      </c>
      <c r="AC2103" t="s">
        <v>713</v>
      </c>
      <c r="AD2103" t="s">
        <v>185</v>
      </c>
      <c r="AM2103" t="s">
        <v>1719</v>
      </c>
      <c r="AS2103">
        <v>3.1</v>
      </c>
      <c r="AU2103" t="s">
        <v>472</v>
      </c>
      <c r="AV2103" t="s">
        <v>823</v>
      </c>
      <c r="AW2103" t="s">
        <v>294</v>
      </c>
      <c r="BO2103" t="s">
        <v>13367</v>
      </c>
      <c r="BQ2103" t="s">
        <v>195</v>
      </c>
      <c r="CD2103" t="s">
        <v>195</v>
      </c>
      <c r="CM2103" t="s">
        <v>13368</v>
      </c>
      <c r="CO2103" t="s">
        <v>13367</v>
      </c>
      <c r="CP2103" t="s">
        <v>13369</v>
      </c>
      <c r="CQ2103" t="s">
        <v>661</v>
      </c>
      <c r="CS2103" t="s">
        <v>13370</v>
      </c>
      <c r="CT2103" t="s">
        <v>244</v>
      </c>
      <c r="CU2103" t="s">
        <v>13371</v>
      </c>
    </row>
    <row r="2104" spans="1:151" x14ac:dyDescent="0.2">
      <c r="A2104">
        <v>39201</v>
      </c>
      <c r="B2104" t="s">
        <v>3216</v>
      </c>
      <c r="C2104" t="s">
        <v>13365</v>
      </c>
      <c r="E2104" t="s">
        <v>13366</v>
      </c>
      <c r="F2104" t="s">
        <v>171</v>
      </c>
      <c r="G2104" t="s">
        <v>172</v>
      </c>
      <c r="H2104" s="1">
        <v>36966</v>
      </c>
      <c r="I2104" t="s">
        <v>173</v>
      </c>
      <c r="K2104" t="s">
        <v>1396</v>
      </c>
      <c r="L2104" t="s">
        <v>1397</v>
      </c>
      <c r="M2104" t="s">
        <v>224</v>
      </c>
      <c r="N2104">
        <v>2023</v>
      </c>
      <c r="O2104" t="s">
        <v>597</v>
      </c>
      <c r="P2104" t="s">
        <v>178</v>
      </c>
      <c r="Q2104" t="s">
        <v>172</v>
      </c>
      <c r="S2104">
        <v>31610476</v>
      </c>
      <c r="T2104" t="s">
        <v>226</v>
      </c>
      <c r="Y2104" t="str">
        <f>"01AS"</f>
        <v>01AS</v>
      </c>
      <c r="Z2104" t="s">
        <v>499</v>
      </c>
      <c r="AA2104" t="s">
        <v>320</v>
      </c>
      <c r="AB2104" t="s">
        <v>321</v>
      </c>
      <c r="AC2104" t="s">
        <v>713</v>
      </c>
      <c r="AD2104" t="s">
        <v>185</v>
      </c>
      <c r="AM2104" t="s">
        <v>1719</v>
      </c>
      <c r="AS2104">
        <v>3.1</v>
      </c>
      <c r="AU2104" t="s">
        <v>472</v>
      </c>
      <c r="AV2104" t="s">
        <v>823</v>
      </c>
      <c r="AW2104" t="s">
        <v>294</v>
      </c>
      <c r="BO2104" t="s">
        <v>13367</v>
      </c>
      <c r="BQ2104" t="s">
        <v>195</v>
      </c>
      <c r="CD2104" t="s">
        <v>195</v>
      </c>
      <c r="CM2104" t="s">
        <v>13368</v>
      </c>
      <c r="CO2104" t="s">
        <v>13367</v>
      </c>
      <c r="CP2104" t="s">
        <v>13369</v>
      </c>
      <c r="CQ2104" t="s">
        <v>661</v>
      </c>
      <c r="CS2104" t="s">
        <v>13370</v>
      </c>
      <c r="CT2104" t="s">
        <v>244</v>
      </c>
      <c r="CU2104" t="s">
        <v>13371</v>
      </c>
    </row>
    <row r="2105" spans="1:151" x14ac:dyDescent="0.2">
      <c r="A2105">
        <v>46826</v>
      </c>
      <c r="B2105" t="s">
        <v>13372</v>
      </c>
      <c r="C2105" t="s">
        <v>13373</v>
      </c>
      <c r="E2105" t="s">
        <v>13374</v>
      </c>
      <c r="F2105" t="s">
        <v>171</v>
      </c>
      <c r="G2105" t="str">
        <f>"0"</f>
        <v>0</v>
      </c>
      <c r="H2105" s="1">
        <v>34656</v>
      </c>
      <c r="I2105" t="s">
        <v>221</v>
      </c>
      <c r="K2105" t="s">
        <v>3726</v>
      </c>
      <c r="M2105" t="s">
        <v>176</v>
      </c>
      <c r="N2105">
        <v>2026</v>
      </c>
      <c r="O2105" t="s">
        <v>508</v>
      </c>
      <c r="P2105" t="s">
        <v>178</v>
      </c>
      <c r="Q2105" t="s">
        <v>172</v>
      </c>
      <c r="R2105" t="s">
        <v>510</v>
      </c>
      <c r="S2105">
        <v>31296809</v>
      </c>
      <c r="BM2105" t="s">
        <v>4789</v>
      </c>
    </row>
    <row r="2106" spans="1:151" x14ac:dyDescent="0.2">
      <c r="A2106">
        <v>46830</v>
      </c>
      <c r="B2106" t="s">
        <v>13372</v>
      </c>
      <c r="C2106" t="s">
        <v>13373</v>
      </c>
      <c r="E2106" t="s">
        <v>13374</v>
      </c>
      <c r="F2106" t="s">
        <v>171</v>
      </c>
      <c r="G2106" t="str">
        <f>"0"</f>
        <v>0</v>
      </c>
      <c r="H2106" s="1">
        <v>34656</v>
      </c>
      <c r="I2106" t="s">
        <v>221</v>
      </c>
      <c r="K2106" t="s">
        <v>481</v>
      </c>
      <c r="L2106" t="s">
        <v>318</v>
      </c>
      <c r="M2106" t="s">
        <v>176</v>
      </c>
      <c r="N2106">
        <v>2026</v>
      </c>
      <c r="O2106" t="s">
        <v>508</v>
      </c>
      <c r="P2106" t="s">
        <v>2100</v>
      </c>
      <c r="Q2106" t="s">
        <v>172</v>
      </c>
      <c r="R2106" t="s">
        <v>510</v>
      </c>
      <c r="S2106">
        <v>31296809</v>
      </c>
      <c r="BM2106" t="s">
        <v>4789</v>
      </c>
    </row>
    <row r="2107" spans="1:151" x14ac:dyDescent="0.2">
      <c r="A2107">
        <v>26493</v>
      </c>
      <c r="B2107" t="s">
        <v>1173</v>
      </c>
      <c r="C2107" t="s">
        <v>13375</v>
      </c>
      <c r="D2107" t="s">
        <v>3075</v>
      </c>
      <c r="E2107" t="s">
        <v>13376</v>
      </c>
      <c r="F2107" t="s">
        <v>171</v>
      </c>
      <c r="G2107" t="s">
        <v>172</v>
      </c>
      <c r="H2107" s="1">
        <v>35710</v>
      </c>
      <c r="I2107" t="s">
        <v>221</v>
      </c>
      <c r="K2107" t="s">
        <v>11287</v>
      </c>
      <c r="L2107" t="s">
        <v>854</v>
      </c>
      <c r="M2107" t="s">
        <v>176</v>
      </c>
      <c r="N2107">
        <v>2019</v>
      </c>
      <c r="O2107" t="s">
        <v>482</v>
      </c>
      <c r="P2107" t="s">
        <v>178</v>
      </c>
      <c r="Q2107" t="s">
        <v>172</v>
      </c>
      <c r="S2107">
        <v>29840793</v>
      </c>
      <c r="T2107" t="s">
        <v>196</v>
      </c>
      <c r="W2107" t="s">
        <v>13377</v>
      </c>
      <c r="X2107">
        <v>9088682265</v>
      </c>
      <c r="Y2107" t="s">
        <v>186</v>
      </c>
      <c r="Z2107" t="s">
        <v>282</v>
      </c>
      <c r="AA2107">
        <v>2020</v>
      </c>
      <c r="AB2107">
        <v>2020</v>
      </c>
      <c r="AC2107" t="s">
        <v>2260</v>
      </c>
      <c r="AD2107" t="s">
        <v>172</v>
      </c>
      <c r="AS2107">
        <v>3.7</v>
      </c>
      <c r="AT2107" t="s">
        <v>188</v>
      </c>
      <c r="AU2107" t="s">
        <v>189</v>
      </c>
      <c r="AV2107" t="s">
        <v>190</v>
      </c>
      <c r="AW2107" t="s">
        <v>264</v>
      </c>
      <c r="BM2107" t="s">
        <v>193</v>
      </c>
      <c r="BP2107" t="s">
        <v>194</v>
      </c>
      <c r="BQ2107" t="s">
        <v>195</v>
      </c>
      <c r="BS2107">
        <v>14627</v>
      </c>
      <c r="BT2107" t="s">
        <v>196</v>
      </c>
      <c r="BU2107">
        <v>9088682265</v>
      </c>
      <c r="BZ2107" t="s">
        <v>13378</v>
      </c>
      <c r="CC2107" t="s">
        <v>13379</v>
      </c>
      <c r="CD2107" t="s">
        <v>1150</v>
      </c>
      <c r="CF2107" t="str">
        <f>"07924"</f>
        <v>07924</v>
      </c>
      <c r="CG2107" t="s">
        <v>196</v>
      </c>
      <c r="CH2107">
        <v>9087451224</v>
      </c>
      <c r="CM2107" t="s">
        <v>7252</v>
      </c>
      <c r="CP2107" t="s">
        <v>194</v>
      </c>
      <c r="CQ2107" t="s">
        <v>195</v>
      </c>
      <c r="CS2107">
        <v>14627</v>
      </c>
      <c r="CT2107" t="s">
        <v>196</v>
      </c>
      <c r="CU2107">
        <v>9088682265</v>
      </c>
      <c r="ED2107" t="s">
        <v>1150</v>
      </c>
      <c r="EG2107" t="s">
        <v>196</v>
      </c>
      <c r="EH2107">
        <v>9087451224</v>
      </c>
      <c r="EM2107" t="s">
        <v>13378</v>
      </c>
      <c r="EP2107" t="s">
        <v>13379</v>
      </c>
      <c r="EQ2107" t="s">
        <v>1150</v>
      </c>
      <c r="ES2107" t="str">
        <f>"07924"</f>
        <v>07924</v>
      </c>
      <c r="ET2107" t="s">
        <v>196</v>
      </c>
      <c r="EU2107">
        <v>9087451224</v>
      </c>
    </row>
    <row r="2108" spans="1:151" x14ac:dyDescent="0.2">
      <c r="A2108">
        <v>23608</v>
      </c>
      <c r="B2108" t="s">
        <v>1173</v>
      </c>
      <c r="C2108" t="s">
        <v>13375</v>
      </c>
      <c r="D2108" t="s">
        <v>3075</v>
      </c>
      <c r="E2108" t="s">
        <v>13376</v>
      </c>
      <c r="F2108" t="s">
        <v>171</v>
      </c>
      <c r="G2108" t="s">
        <v>172</v>
      </c>
      <c r="H2108" s="1">
        <v>35710</v>
      </c>
      <c r="I2108" t="s">
        <v>221</v>
      </c>
      <c r="K2108" t="s">
        <v>1135</v>
      </c>
      <c r="L2108" t="s">
        <v>1136</v>
      </c>
      <c r="M2108" t="s">
        <v>224</v>
      </c>
      <c r="N2108">
        <v>2017</v>
      </c>
      <c r="O2108" t="s">
        <v>441</v>
      </c>
      <c r="P2108" t="s">
        <v>178</v>
      </c>
      <c r="Q2108" t="s">
        <v>172</v>
      </c>
      <c r="S2108">
        <v>29840793</v>
      </c>
      <c r="T2108" t="s">
        <v>196</v>
      </c>
      <c r="W2108" t="s">
        <v>13377</v>
      </c>
      <c r="X2108">
        <v>9088682265</v>
      </c>
      <c r="Y2108" t="s">
        <v>186</v>
      </c>
      <c r="Z2108" t="s">
        <v>282</v>
      </c>
      <c r="AA2108">
        <v>2020</v>
      </c>
      <c r="AB2108">
        <v>2020</v>
      </c>
      <c r="AC2108" t="s">
        <v>2260</v>
      </c>
      <c r="AD2108" t="s">
        <v>172</v>
      </c>
      <c r="AS2108">
        <v>3.7</v>
      </c>
      <c r="AT2108" t="s">
        <v>188</v>
      </c>
      <c r="AU2108" t="s">
        <v>189</v>
      </c>
      <c r="AV2108" t="s">
        <v>190</v>
      </c>
      <c r="AW2108" t="s">
        <v>264</v>
      </c>
      <c r="BM2108" t="s">
        <v>193</v>
      </c>
      <c r="BP2108" t="s">
        <v>194</v>
      </c>
      <c r="BQ2108" t="s">
        <v>195</v>
      </c>
      <c r="BS2108">
        <v>14627</v>
      </c>
      <c r="BT2108" t="s">
        <v>196</v>
      </c>
      <c r="BU2108">
        <v>9088682265</v>
      </c>
      <c r="BZ2108" t="s">
        <v>13378</v>
      </c>
      <c r="CC2108" t="s">
        <v>13379</v>
      </c>
      <c r="CD2108" t="s">
        <v>1150</v>
      </c>
      <c r="CF2108" t="str">
        <f>"07924"</f>
        <v>07924</v>
      </c>
      <c r="CG2108" t="s">
        <v>196</v>
      </c>
      <c r="CH2108">
        <v>9087451224</v>
      </c>
      <c r="CM2108" t="s">
        <v>7252</v>
      </c>
      <c r="CP2108" t="s">
        <v>194</v>
      </c>
      <c r="CQ2108" t="s">
        <v>195</v>
      </c>
      <c r="CS2108">
        <v>14627</v>
      </c>
      <c r="CT2108" t="s">
        <v>196</v>
      </c>
      <c r="CU2108">
        <v>9088682265</v>
      </c>
      <c r="ED2108" t="s">
        <v>1150</v>
      </c>
      <c r="EG2108" t="s">
        <v>196</v>
      </c>
      <c r="EH2108">
        <v>9087451224</v>
      </c>
      <c r="EM2108" t="s">
        <v>13378</v>
      </c>
      <c r="EP2108" t="s">
        <v>13379</v>
      </c>
      <c r="EQ2108" t="s">
        <v>1150</v>
      </c>
      <c r="ES2108" t="str">
        <f>"07924"</f>
        <v>07924</v>
      </c>
      <c r="ET2108" t="s">
        <v>196</v>
      </c>
      <c r="EU2108">
        <v>9087451224</v>
      </c>
    </row>
    <row r="2109" spans="1:151" x14ac:dyDescent="0.2">
      <c r="A2109">
        <v>24275</v>
      </c>
      <c r="B2109" t="s">
        <v>13380</v>
      </c>
      <c r="C2109" t="s">
        <v>13381</v>
      </c>
      <c r="D2109" t="s">
        <v>13382</v>
      </c>
      <c r="E2109" t="s">
        <v>13383</v>
      </c>
      <c r="F2109" t="s">
        <v>13384</v>
      </c>
      <c r="G2109" t="s">
        <v>172</v>
      </c>
      <c r="H2109" s="1">
        <v>35467</v>
      </c>
      <c r="I2109" t="s">
        <v>221</v>
      </c>
      <c r="K2109" t="s">
        <v>1078</v>
      </c>
      <c r="L2109" t="s">
        <v>13385</v>
      </c>
      <c r="M2109" t="s">
        <v>176</v>
      </c>
      <c r="N2109">
        <v>2018</v>
      </c>
      <c r="O2109" t="s">
        <v>612</v>
      </c>
      <c r="P2109" t="s">
        <v>178</v>
      </c>
      <c r="Q2109" t="s">
        <v>172</v>
      </c>
      <c r="S2109">
        <v>29483433</v>
      </c>
      <c r="T2109" t="s">
        <v>280</v>
      </c>
      <c r="U2109" t="s">
        <v>180</v>
      </c>
      <c r="V2109" s="2">
        <v>43604</v>
      </c>
      <c r="W2109" t="s">
        <v>13386</v>
      </c>
      <c r="X2109" t="s">
        <v>13387</v>
      </c>
      <c r="Y2109" t="s">
        <v>186</v>
      </c>
      <c r="Z2109" t="s">
        <v>282</v>
      </c>
      <c r="AA2109">
        <v>2019</v>
      </c>
      <c r="AB2109">
        <v>2019</v>
      </c>
      <c r="AC2109" t="s">
        <v>857</v>
      </c>
      <c r="AD2109" t="s">
        <v>185</v>
      </c>
      <c r="AE2109" t="s">
        <v>960</v>
      </c>
      <c r="AS2109">
        <v>3.65</v>
      </c>
      <c r="AT2109" t="s">
        <v>188</v>
      </c>
      <c r="AU2109" t="s">
        <v>189</v>
      </c>
      <c r="AV2109" t="s">
        <v>190</v>
      </c>
      <c r="AW2109" t="s">
        <v>191</v>
      </c>
      <c r="AX2109" t="s">
        <v>13388</v>
      </c>
      <c r="AY2109" t="s">
        <v>1542</v>
      </c>
      <c r="BM2109" t="s">
        <v>13389</v>
      </c>
      <c r="BN2109" t="s">
        <v>193</v>
      </c>
      <c r="BP2109" t="s">
        <v>194</v>
      </c>
      <c r="BQ2109" t="s">
        <v>195</v>
      </c>
      <c r="BS2109">
        <v>14627</v>
      </c>
      <c r="BT2109" t="s">
        <v>196</v>
      </c>
      <c r="BU2109">
        <v>9292296284</v>
      </c>
      <c r="CM2109" t="s">
        <v>215</v>
      </c>
      <c r="CP2109" t="s">
        <v>194</v>
      </c>
      <c r="CQ2109" t="s">
        <v>195</v>
      </c>
      <c r="CS2109">
        <v>14611</v>
      </c>
      <c r="CT2109" t="s">
        <v>196</v>
      </c>
      <c r="CU2109">
        <v>9292296284</v>
      </c>
    </row>
    <row r="2110" spans="1:151" x14ac:dyDescent="0.2">
      <c r="A2110">
        <v>29767</v>
      </c>
      <c r="B2110" t="s">
        <v>13390</v>
      </c>
      <c r="C2110" t="s">
        <v>13381</v>
      </c>
      <c r="D2110" t="s">
        <v>13391</v>
      </c>
      <c r="E2110" t="s">
        <v>13392</v>
      </c>
      <c r="F2110" t="s">
        <v>1502</v>
      </c>
      <c r="G2110" t="s">
        <v>172</v>
      </c>
      <c r="H2110" s="1">
        <v>35860</v>
      </c>
      <c r="I2110" t="s">
        <v>221</v>
      </c>
      <c r="K2110" t="s">
        <v>943</v>
      </c>
      <c r="L2110" t="s">
        <v>318</v>
      </c>
      <c r="M2110" t="s">
        <v>176</v>
      </c>
      <c r="N2110">
        <v>2020</v>
      </c>
      <c r="O2110" t="s">
        <v>978</v>
      </c>
      <c r="P2110" t="s">
        <v>979</v>
      </c>
      <c r="Q2110" t="s">
        <v>172</v>
      </c>
      <c r="S2110">
        <v>30806276</v>
      </c>
      <c r="T2110" t="s">
        <v>2339</v>
      </c>
      <c r="U2110" t="s">
        <v>424</v>
      </c>
      <c r="Y2110" t="str">
        <f>"01AS"</f>
        <v>01AS</v>
      </c>
      <c r="Z2110" t="s">
        <v>227</v>
      </c>
      <c r="AA2110" t="s">
        <v>320</v>
      </c>
      <c r="AB2110" t="s">
        <v>321</v>
      </c>
      <c r="AC2110" t="s">
        <v>231</v>
      </c>
      <c r="AD2110" t="s">
        <v>185</v>
      </c>
      <c r="AE2110" t="s">
        <v>1451</v>
      </c>
      <c r="AS2110">
        <v>3.89</v>
      </c>
      <c r="AT2110" t="s">
        <v>1261</v>
      </c>
      <c r="AU2110" t="s">
        <v>235</v>
      </c>
      <c r="AV2110" t="s">
        <v>236</v>
      </c>
      <c r="AW2110" t="s">
        <v>430</v>
      </c>
      <c r="BM2110" t="s">
        <v>13393</v>
      </c>
      <c r="BN2110" t="s">
        <v>239</v>
      </c>
      <c r="BP2110" t="s">
        <v>241</v>
      </c>
      <c r="BQ2110" t="s">
        <v>195</v>
      </c>
      <c r="BS2110">
        <v>14627</v>
      </c>
      <c r="CD2110" t="s">
        <v>195</v>
      </c>
      <c r="CM2110" t="s">
        <v>13394</v>
      </c>
      <c r="CQ2110" t="s">
        <v>735</v>
      </c>
      <c r="CS2110">
        <v>11231</v>
      </c>
      <c r="CT2110" t="s">
        <v>2339</v>
      </c>
      <c r="CU2110" t="s">
        <v>13395</v>
      </c>
    </row>
    <row r="2111" spans="1:151" x14ac:dyDescent="0.2">
      <c r="A2111">
        <v>24597</v>
      </c>
      <c r="B2111" t="s">
        <v>13390</v>
      </c>
      <c r="C2111" t="s">
        <v>13381</v>
      </c>
      <c r="D2111" t="s">
        <v>13391</v>
      </c>
      <c r="E2111" t="s">
        <v>13392</v>
      </c>
      <c r="F2111" t="s">
        <v>171</v>
      </c>
      <c r="G2111" t="s">
        <v>172</v>
      </c>
      <c r="H2111" s="1">
        <v>35860</v>
      </c>
      <c r="I2111" t="s">
        <v>221</v>
      </c>
      <c r="K2111" t="s">
        <v>222</v>
      </c>
      <c r="L2111" t="s">
        <v>223</v>
      </c>
      <c r="M2111" t="s">
        <v>224</v>
      </c>
      <c r="N2111">
        <v>2018</v>
      </c>
      <c r="O2111" t="s">
        <v>354</v>
      </c>
      <c r="P2111" t="s">
        <v>178</v>
      </c>
      <c r="Q2111" t="s">
        <v>172</v>
      </c>
      <c r="S2111">
        <v>30806276</v>
      </c>
      <c r="T2111" t="s">
        <v>2339</v>
      </c>
      <c r="U2111" t="s">
        <v>424</v>
      </c>
      <c r="Y2111" t="str">
        <f>"01AS"</f>
        <v>01AS</v>
      </c>
      <c r="Z2111" t="s">
        <v>227</v>
      </c>
      <c r="AA2111" t="s">
        <v>320</v>
      </c>
      <c r="AB2111" t="s">
        <v>321</v>
      </c>
      <c r="AC2111" t="s">
        <v>231</v>
      </c>
      <c r="AD2111" t="s">
        <v>185</v>
      </c>
      <c r="AE2111" t="s">
        <v>1451</v>
      </c>
      <c r="AS2111">
        <v>3.89</v>
      </c>
      <c r="AT2111" t="s">
        <v>1261</v>
      </c>
      <c r="AU2111" t="s">
        <v>235</v>
      </c>
      <c r="AV2111" t="s">
        <v>236</v>
      </c>
      <c r="AW2111" t="s">
        <v>430</v>
      </c>
      <c r="BM2111" t="s">
        <v>13393</v>
      </c>
      <c r="BN2111" t="s">
        <v>239</v>
      </c>
      <c r="BP2111" t="s">
        <v>241</v>
      </c>
      <c r="BQ2111" t="s">
        <v>195</v>
      </c>
      <c r="BS2111">
        <v>14627</v>
      </c>
      <c r="CD2111" t="s">
        <v>195</v>
      </c>
      <c r="CM2111" t="s">
        <v>13394</v>
      </c>
      <c r="CQ2111" t="s">
        <v>735</v>
      </c>
      <c r="CS2111">
        <v>11231</v>
      </c>
      <c r="CT2111" t="s">
        <v>2339</v>
      </c>
      <c r="CU2111" t="s">
        <v>13395</v>
      </c>
    </row>
    <row r="2112" spans="1:151" x14ac:dyDescent="0.2">
      <c r="A2112">
        <v>42702</v>
      </c>
      <c r="B2112" t="s">
        <v>1354</v>
      </c>
      <c r="C2112" t="s">
        <v>13396</v>
      </c>
      <c r="D2112" t="s">
        <v>13397</v>
      </c>
      <c r="E2112" t="s">
        <v>13398</v>
      </c>
      <c r="F2112" t="s">
        <v>171</v>
      </c>
      <c r="G2112" t="str">
        <f>"0"</f>
        <v>0</v>
      </c>
      <c r="H2112" s="1">
        <v>37491</v>
      </c>
      <c r="I2112" t="s">
        <v>173</v>
      </c>
      <c r="K2112" t="s">
        <v>687</v>
      </c>
      <c r="L2112" t="s">
        <v>13399</v>
      </c>
      <c r="M2112" t="s">
        <v>224</v>
      </c>
      <c r="N2112">
        <v>2024</v>
      </c>
      <c r="O2112" t="s">
        <v>225</v>
      </c>
      <c r="P2112" t="s">
        <v>178</v>
      </c>
      <c r="Q2112" t="s">
        <v>172</v>
      </c>
      <c r="S2112">
        <v>31976985</v>
      </c>
      <c r="T2112" t="s">
        <v>226</v>
      </c>
      <c r="Y2112" t="str">
        <f>"04HSEAS"</f>
        <v>04HSEAS</v>
      </c>
      <c r="Z2112" t="s">
        <v>499</v>
      </c>
      <c r="AA2112" t="s">
        <v>320</v>
      </c>
      <c r="AB2112" t="s">
        <v>321</v>
      </c>
      <c r="AC2112" t="s">
        <v>500</v>
      </c>
      <c r="AD2112" t="s">
        <v>185</v>
      </c>
      <c r="AS2112">
        <v>3.77</v>
      </c>
      <c r="AU2112" t="s">
        <v>235</v>
      </c>
      <c r="AV2112" t="s">
        <v>236</v>
      </c>
      <c r="AW2112" t="s">
        <v>264</v>
      </c>
      <c r="BM2112" t="s">
        <v>13400</v>
      </c>
      <c r="BN2112" t="s">
        <v>239</v>
      </c>
      <c r="BO2112" t="s">
        <v>13401</v>
      </c>
      <c r="BP2112" t="s">
        <v>241</v>
      </c>
      <c r="BQ2112" t="s">
        <v>195</v>
      </c>
      <c r="BS2112">
        <v>14627</v>
      </c>
      <c r="BZ2112" t="s">
        <v>3928</v>
      </c>
      <c r="CB2112" t="s">
        <v>475</v>
      </c>
      <c r="CD2112" t="s">
        <v>195</v>
      </c>
      <c r="CF2112">
        <v>14620</v>
      </c>
      <c r="CG2112" t="s">
        <v>244</v>
      </c>
      <c r="CM2112" t="s">
        <v>13402</v>
      </c>
      <c r="CO2112" t="s">
        <v>13401</v>
      </c>
      <c r="CP2112" t="s">
        <v>1872</v>
      </c>
      <c r="CQ2112" t="s">
        <v>541</v>
      </c>
      <c r="CS2112">
        <v>20814</v>
      </c>
      <c r="CT2112" t="s">
        <v>244</v>
      </c>
      <c r="CU2112" t="s">
        <v>13403</v>
      </c>
    </row>
    <row r="2113" spans="1:151" x14ac:dyDescent="0.2">
      <c r="A2113">
        <v>12770</v>
      </c>
      <c r="B2113" t="s">
        <v>1475</v>
      </c>
      <c r="C2113" t="s">
        <v>13404</v>
      </c>
      <c r="E2113" t="s">
        <v>13405</v>
      </c>
      <c r="F2113" t="s">
        <v>171</v>
      </c>
      <c r="G2113" t="s">
        <v>172</v>
      </c>
      <c r="H2113" s="1">
        <v>34272</v>
      </c>
      <c r="I2113" t="s">
        <v>173</v>
      </c>
      <c r="K2113" t="s">
        <v>13406</v>
      </c>
      <c r="L2113" t="s">
        <v>854</v>
      </c>
      <c r="M2113" t="s">
        <v>306</v>
      </c>
      <c r="N2113">
        <v>2015</v>
      </c>
      <c r="O2113" t="s">
        <v>517</v>
      </c>
      <c r="P2113" t="s">
        <v>178</v>
      </c>
      <c r="Q2113" t="s">
        <v>172</v>
      </c>
      <c r="S2113">
        <v>27775202</v>
      </c>
      <c r="T2113" t="s">
        <v>196</v>
      </c>
      <c r="W2113" t="s">
        <v>13407</v>
      </c>
      <c r="X2113">
        <v>9786215457</v>
      </c>
      <c r="Y2113" t="s">
        <v>186</v>
      </c>
      <c r="Z2113" t="s">
        <v>282</v>
      </c>
      <c r="AA2113">
        <v>2016</v>
      </c>
      <c r="AB2113">
        <v>2016</v>
      </c>
      <c r="AC2113" t="s">
        <v>397</v>
      </c>
      <c r="AD2113" t="s">
        <v>185</v>
      </c>
      <c r="AM2113" t="s">
        <v>3411</v>
      </c>
      <c r="AN2113" t="s">
        <v>5407</v>
      </c>
      <c r="AS2113">
        <v>3.59</v>
      </c>
      <c r="AT2113" t="s">
        <v>188</v>
      </c>
      <c r="AU2113" t="s">
        <v>189</v>
      </c>
      <c r="AV2113" t="s">
        <v>190</v>
      </c>
      <c r="AW2113" t="s">
        <v>264</v>
      </c>
      <c r="BM2113" t="s">
        <v>13408</v>
      </c>
      <c r="BP2113" t="s">
        <v>8762</v>
      </c>
      <c r="BQ2113" t="s">
        <v>2314</v>
      </c>
      <c r="BS2113">
        <v>80304</v>
      </c>
      <c r="BT2113" t="s">
        <v>196</v>
      </c>
      <c r="BU2113">
        <v>7203898019</v>
      </c>
      <c r="BZ2113" t="s">
        <v>13408</v>
      </c>
      <c r="CC2113" t="s">
        <v>8762</v>
      </c>
      <c r="CD2113" t="s">
        <v>2314</v>
      </c>
      <c r="CF2113">
        <v>80304</v>
      </c>
      <c r="CG2113" t="s">
        <v>196</v>
      </c>
      <c r="CH2113">
        <v>7203898019</v>
      </c>
      <c r="CM2113" t="s">
        <v>13409</v>
      </c>
      <c r="CP2113" t="s">
        <v>194</v>
      </c>
      <c r="CQ2113" t="s">
        <v>195</v>
      </c>
      <c r="CS2113">
        <v>14627</v>
      </c>
      <c r="CT2113" t="s">
        <v>196</v>
      </c>
      <c r="CU2113">
        <v>6032334927</v>
      </c>
      <c r="EM2113" t="s">
        <v>13408</v>
      </c>
      <c r="EP2113" t="s">
        <v>8762</v>
      </c>
      <c r="EQ2113" t="s">
        <v>2314</v>
      </c>
      <c r="ES2113">
        <v>80304</v>
      </c>
      <c r="ET2113" t="s">
        <v>196</v>
      </c>
      <c r="EU2113">
        <v>7203898019</v>
      </c>
    </row>
    <row r="2114" spans="1:151" x14ac:dyDescent="0.2">
      <c r="A2114">
        <v>42001</v>
      </c>
      <c r="B2114" t="s">
        <v>13410</v>
      </c>
      <c r="C2114" t="s">
        <v>13411</v>
      </c>
      <c r="D2114" t="s">
        <v>13412</v>
      </c>
      <c r="E2114" t="s">
        <v>13413</v>
      </c>
      <c r="F2114" t="s">
        <v>171</v>
      </c>
      <c r="G2114" t="str">
        <f>"0"</f>
        <v>0</v>
      </c>
      <c r="H2114" s="1">
        <v>37867</v>
      </c>
      <c r="I2114" t="s">
        <v>221</v>
      </c>
      <c r="K2114" t="s">
        <v>515</v>
      </c>
      <c r="L2114" t="s">
        <v>516</v>
      </c>
      <c r="M2114" t="s">
        <v>306</v>
      </c>
      <c r="N2114">
        <v>2024</v>
      </c>
      <c r="O2114" t="s">
        <v>710</v>
      </c>
      <c r="P2114" t="s">
        <v>178</v>
      </c>
      <c r="Q2114" t="s">
        <v>172</v>
      </c>
      <c r="S2114">
        <v>32065664</v>
      </c>
      <c r="T2114" t="s">
        <v>226</v>
      </c>
      <c r="Y2114" t="str">
        <f>"04HSEAS"</f>
        <v>04HSEAS</v>
      </c>
      <c r="Z2114" t="s">
        <v>227</v>
      </c>
      <c r="AA2114" t="s">
        <v>320</v>
      </c>
      <c r="AB2114" t="s">
        <v>321</v>
      </c>
      <c r="AC2114" t="s">
        <v>500</v>
      </c>
      <c r="AD2114" t="s">
        <v>185</v>
      </c>
      <c r="AS2114">
        <v>2.96</v>
      </c>
      <c r="AU2114" t="s">
        <v>235</v>
      </c>
      <c r="AV2114" t="s">
        <v>236</v>
      </c>
      <c r="AW2114" t="s">
        <v>294</v>
      </c>
      <c r="BM2114" t="s">
        <v>9006</v>
      </c>
      <c r="BN2114" t="s">
        <v>239</v>
      </c>
      <c r="BO2114" t="s">
        <v>13414</v>
      </c>
      <c r="BP2114" t="s">
        <v>241</v>
      </c>
      <c r="BQ2114" t="s">
        <v>195</v>
      </c>
      <c r="BS2114">
        <v>14627</v>
      </c>
      <c r="BZ2114" t="s">
        <v>242</v>
      </c>
      <c r="CB2114" t="s">
        <v>243</v>
      </c>
      <c r="CD2114" t="s">
        <v>195</v>
      </c>
      <c r="CF2114">
        <v>14642</v>
      </c>
      <c r="CG2114" t="s">
        <v>244</v>
      </c>
      <c r="CM2114" t="s">
        <v>13415</v>
      </c>
      <c r="CO2114" t="s">
        <v>13414</v>
      </c>
      <c r="CP2114" t="s">
        <v>720</v>
      </c>
      <c r="CQ2114" t="s">
        <v>247</v>
      </c>
      <c r="CS2114" t="s">
        <v>13416</v>
      </c>
      <c r="CT2114" t="s">
        <v>244</v>
      </c>
      <c r="CU2114" t="s">
        <v>13417</v>
      </c>
    </row>
    <row r="2115" spans="1:151" x14ac:dyDescent="0.2">
      <c r="A2115">
        <v>26981</v>
      </c>
      <c r="B2115" t="s">
        <v>13418</v>
      </c>
      <c r="C2115" t="s">
        <v>13419</v>
      </c>
      <c r="E2115" t="s">
        <v>13420</v>
      </c>
      <c r="F2115" t="s">
        <v>171</v>
      </c>
      <c r="G2115" t="s">
        <v>172</v>
      </c>
      <c r="H2115" s="1">
        <v>36337</v>
      </c>
      <c r="I2115" t="s">
        <v>173</v>
      </c>
      <c r="K2115" t="s">
        <v>867</v>
      </c>
      <c r="L2115" t="s">
        <v>868</v>
      </c>
      <c r="M2115" t="s">
        <v>224</v>
      </c>
      <c r="N2115">
        <v>2019</v>
      </c>
      <c r="O2115" t="s">
        <v>279</v>
      </c>
      <c r="P2115" t="s">
        <v>178</v>
      </c>
      <c r="Q2115" t="s">
        <v>172</v>
      </c>
      <c r="S2115">
        <v>31400589</v>
      </c>
      <c r="T2115" t="s">
        <v>13421</v>
      </c>
      <c r="U2115" t="s">
        <v>424</v>
      </c>
      <c r="Y2115" t="str">
        <f>"04HSEAS"</f>
        <v>04HSEAS</v>
      </c>
      <c r="Z2115" t="s">
        <v>499</v>
      </c>
      <c r="AA2115" t="s">
        <v>320</v>
      </c>
      <c r="AB2115" t="s">
        <v>321</v>
      </c>
      <c r="AC2115" t="s">
        <v>8177</v>
      </c>
      <c r="AD2115" t="s">
        <v>185</v>
      </c>
      <c r="AS2115">
        <v>3.68</v>
      </c>
      <c r="AT2115" t="s">
        <v>1261</v>
      </c>
      <c r="AU2115" t="s">
        <v>235</v>
      </c>
      <c r="AV2115" t="s">
        <v>236</v>
      </c>
      <c r="AW2115" t="s">
        <v>430</v>
      </c>
      <c r="BM2115" t="s">
        <v>13422</v>
      </c>
      <c r="BN2115" t="s">
        <v>239</v>
      </c>
      <c r="BO2115" t="s">
        <v>267</v>
      </c>
      <c r="BP2115" t="s">
        <v>241</v>
      </c>
      <c r="BQ2115" t="s">
        <v>195</v>
      </c>
      <c r="BS2115">
        <v>14627</v>
      </c>
      <c r="CA2115" t="s">
        <v>502</v>
      </c>
      <c r="CD2115" t="s">
        <v>195</v>
      </c>
      <c r="CM2115" t="s">
        <v>13423</v>
      </c>
      <c r="CN2115" t="s">
        <v>502</v>
      </c>
      <c r="CO2115" t="s">
        <v>267</v>
      </c>
      <c r="CP2115" t="s">
        <v>241</v>
      </c>
      <c r="CQ2115" t="s">
        <v>247</v>
      </c>
      <c r="CS2115">
        <v>14627</v>
      </c>
      <c r="CT2115" t="s">
        <v>244</v>
      </c>
      <c r="CU2115" t="s">
        <v>13424</v>
      </c>
    </row>
    <row r="2116" spans="1:151" x14ac:dyDescent="0.2">
      <c r="A2116">
        <v>19702</v>
      </c>
      <c r="B2116" t="s">
        <v>13425</v>
      </c>
      <c r="C2116" t="s">
        <v>13426</v>
      </c>
      <c r="E2116" t="s">
        <v>13427</v>
      </c>
      <c r="F2116" t="s">
        <v>171</v>
      </c>
      <c r="G2116" t="s">
        <v>172</v>
      </c>
      <c r="H2116" s="1">
        <v>35107</v>
      </c>
      <c r="I2116" t="s">
        <v>173</v>
      </c>
      <c r="K2116" t="s">
        <v>8700</v>
      </c>
      <c r="L2116" t="s">
        <v>8701</v>
      </c>
      <c r="M2116" t="s">
        <v>176</v>
      </c>
      <c r="N2116">
        <v>2017</v>
      </c>
      <c r="O2116" t="s">
        <v>177</v>
      </c>
      <c r="P2116" t="s">
        <v>178</v>
      </c>
      <c r="Q2116" t="s">
        <v>172</v>
      </c>
      <c r="S2116">
        <v>28681069</v>
      </c>
      <c r="T2116" t="s">
        <v>196</v>
      </c>
      <c r="W2116" t="s">
        <v>13428</v>
      </c>
      <c r="X2116">
        <v>5857470577</v>
      </c>
      <c r="Y2116" t="s">
        <v>186</v>
      </c>
      <c r="Z2116" t="s">
        <v>282</v>
      </c>
      <c r="AA2116">
        <v>2019</v>
      </c>
      <c r="AB2116">
        <v>2019</v>
      </c>
      <c r="AC2116" t="s">
        <v>1280</v>
      </c>
      <c r="AD2116" t="s">
        <v>185</v>
      </c>
      <c r="AM2116" t="s">
        <v>413</v>
      </c>
      <c r="AS2116">
        <v>3.26</v>
      </c>
      <c r="AT2116" t="s">
        <v>188</v>
      </c>
      <c r="AU2116" t="s">
        <v>1520</v>
      </c>
      <c r="AV2116" t="s">
        <v>6477</v>
      </c>
      <c r="AW2116" t="s">
        <v>715</v>
      </c>
      <c r="BM2116" t="s">
        <v>13429</v>
      </c>
      <c r="BN2116" t="s">
        <v>193</v>
      </c>
      <c r="BP2116" t="s">
        <v>194</v>
      </c>
      <c r="BQ2116" t="s">
        <v>195</v>
      </c>
      <c r="BS2116">
        <v>14627</v>
      </c>
      <c r="BT2116" t="s">
        <v>196</v>
      </c>
      <c r="BU2116">
        <v>5859670515</v>
      </c>
      <c r="BZ2116" t="s">
        <v>13430</v>
      </c>
      <c r="CC2116" t="s">
        <v>194</v>
      </c>
      <c r="CD2116" t="s">
        <v>195</v>
      </c>
      <c r="CF2116">
        <v>14610</v>
      </c>
      <c r="CG2116" t="s">
        <v>196</v>
      </c>
      <c r="CH2116">
        <v>5859670515</v>
      </c>
      <c r="CM2116" t="s">
        <v>13431</v>
      </c>
      <c r="CP2116" t="s">
        <v>194</v>
      </c>
      <c r="CQ2116" t="s">
        <v>195</v>
      </c>
      <c r="CS2116">
        <v>14610</v>
      </c>
      <c r="CT2116" t="s">
        <v>196</v>
      </c>
      <c r="CU2116">
        <v>5854730515</v>
      </c>
      <c r="ED2116" t="s">
        <v>195</v>
      </c>
      <c r="EG2116" t="s">
        <v>196</v>
      </c>
      <c r="EH2116">
        <v>5859670515</v>
      </c>
      <c r="EM2116" t="s">
        <v>13430</v>
      </c>
      <c r="EP2116" t="s">
        <v>194</v>
      </c>
      <c r="EQ2116" t="s">
        <v>195</v>
      </c>
      <c r="ES2116">
        <v>14610</v>
      </c>
      <c r="ET2116" t="s">
        <v>196</v>
      </c>
      <c r="EU2116">
        <v>5859670515</v>
      </c>
    </row>
    <row r="2117" spans="1:151" x14ac:dyDescent="0.2">
      <c r="A2117">
        <v>45341</v>
      </c>
      <c r="B2117" t="s">
        <v>1032</v>
      </c>
      <c r="C2117" t="s">
        <v>13432</v>
      </c>
      <c r="D2117" t="s">
        <v>1562</v>
      </c>
      <c r="E2117" t="s">
        <v>13433</v>
      </c>
      <c r="F2117" t="s">
        <v>171</v>
      </c>
      <c r="G2117" t="str">
        <f>"0"</f>
        <v>0</v>
      </c>
      <c r="H2117" s="1">
        <v>34875</v>
      </c>
      <c r="I2117" t="s">
        <v>173</v>
      </c>
      <c r="K2117" t="s">
        <v>687</v>
      </c>
      <c r="L2117" t="s">
        <v>13434</v>
      </c>
      <c r="M2117" t="s">
        <v>1389</v>
      </c>
      <c r="N2117">
        <v>2024</v>
      </c>
      <c r="O2117" t="s">
        <v>1390</v>
      </c>
      <c r="P2117" t="s">
        <v>178</v>
      </c>
      <c r="Q2117" t="s">
        <v>172</v>
      </c>
      <c r="R2117" t="s">
        <v>510</v>
      </c>
      <c r="S2117">
        <v>32124477</v>
      </c>
      <c r="BM2117" t="s">
        <v>6366</v>
      </c>
    </row>
    <row r="2118" spans="1:151" x14ac:dyDescent="0.2">
      <c r="A2118">
        <v>31225</v>
      </c>
      <c r="B2118" t="s">
        <v>13435</v>
      </c>
      <c r="C2118" t="s">
        <v>13436</v>
      </c>
      <c r="E2118" t="s">
        <v>13437</v>
      </c>
      <c r="F2118" t="s">
        <v>171</v>
      </c>
      <c r="G2118" t="s">
        <v>172</v>
      </c>
      <c r="H2118" s="1">
        <v>32927</v>
      </c>
      <c r="I2118" t="s">
        <v>221</v>
      </c>
      <c r="K2118" t="s">
        <v>253</v>
      </c>
      <c r="L2118" t="s">
        <v>254</v>
      </c>
      <c r="M2118" t="s">
        <v>176</v>
      </c>
      <c r="N2118">
        <v>2020</v>
      </c>
      <c r="O2118" t="s">
        <v>978</v>
      </c>
      <c r="P2118" t="s">
        <v>178</v>
      </c>
      <c r="Q2118" t="s">
        <v>172</v>
      </c>
      <c r="S2118">
        <v>31332422</v>
      </c>
      <c r="T2118" t="s">
        <v>1941</v>
      </c>
      <c r="U2118" t="s">
        <v>180</v>
      </c>
      <c r="V2118" s="2">
        <v>43969</v>
      </c>
      <c r="W2118" t="s">
        <v>13438</v>
      </c>
      <c r="X2118" t="s">
        <v>13439</v>
      </c>
      <c r="Y2118" t="s">
        <v>613</v>
      </c>
      <c r="Z2118" t="s">
        <v>614</v>
      </c>
      <c r="AA2118" t="s">
        <v>615</v>
      </c>
      <c r="AB2118" t="s">
        <v>259</v>
      </c>
      <c r="AC2118" t="s">
        <v>3688</v>
      </c>
      <c r="AD2118" t="s">
        <v>185</v>
      </c>
      <c r="AS2118" t="str">
        <f>"0"</f>
        <v>0</v>
      </c>
      <c r="AT2118" t="s">
        <v>188</v>
      </c>
      <c r="AU2118" t="s">
        <v>189</v>
      </c>
      <c r="AV2118" t="s">
        <v>190</v>
      </c>
      <c r="AW2118" t="s">
        <v>191</v>
      </c>
      <c r="BM2118" t="s">
        <v>13440</v>
      </c>
      <c r="BP2118" t="s">
        <v>194</v>
      </c>
      <c r="BQ2118" t="s">
        <v>195</v>
      </c>
      <c r="BS2118">
        <v>14620</v>
      </c>
      <c r="BT2118" t="s">
        <v>196</v>
      </c>
      <c r="BU2118" t="s">
        <v>13441</v>
      </c>
      <c r="DM2118" t="s">
        <v>13442</v>
      </c>
      <c r="DN2118" t="s">
        <v>13443</v>
      </c>
      <c r="DP2118" t="s">
        <v>1053</v>
      </c>
      <c r="DQ2118" t="s">
        <v>195</v>
      </c>
      <c r="DS2118">
        <v>10027</v>
      </c>
      <c r="DT2118" t="s">
        <v>226</v>
      </c>
      <c r="DW2118">
        <v>9293171072</v>
      </c>
      <c r="DX2118" t="s">
        <v>13444</v>
      </c>
      <c r="DY2118" t="s">
        <v>13445</v>
      </c>
    </row>
    <row r="2119" spans="1:151" x14ac:dyDescent="0.2">
      <c r="A2119">
        <v>28006</v>
      </c>
      <c r="B2119" t="s">
        <v>13435</v>
      </c>
      <c r="C2119" t="s">
        <v>13436</v>
      </c>
      <c r="E2119" t="s">
        <v>13437</v>
      </c>
      <c r="F2119" t="s">
        <v>171</v>
      </c>
      <c r="G2119" t="s">
        <v>172</v>
      </c>
      <c r="H2119" s="1">
        <v>32927</v>
      </c>
      <c r="I2119" t="s">
        <v>221</v>
      </c>
      <c r="K2119" t="s">
        <v>769</v>
      </c>
      <c r="L2119" t="s">
        <v>6811</v>
      </c>
      <c r="M2119" t="s">
        <v>176</v>
      </c>
      <c r="N2119">
        <v>2019</v>
      </c>
      <c r="O2119" t="s">
        <v>482</v>
      </c>
      <c r="P2119" t="s">
        <v>178</v>
      </c>
      <c r="Q2119" t="s">
        <v>172</v>
      </c>
      <c r="S2119">
        <v>31332422</v>
      </c>
      <c r="T2119" t="s">
        <v>1941</v>
      </c>
      <c r="U2119" t="s">
        <v>180</v>
      </c>
      <c r="V2119" s="2">
        <v>43969</v>
      </c>
      <c r="W2119" t="s">
        <v>13438</v>
      </c>
      <c r="X2119" t="s">
        <v>13439</v>
      </c>
      <c r="Y2119" t="s">
        <v>613</v>
      </c>
      <c r="Z2119" t="s">
        <v>614</v>
      </c>
      <c r="AA2119" t="s">
        <v>615</v>
      </c>
      <c r="AB2119" t="s">
        <v>259</v>
      </c>
      <c r="AC2119" t="s">
        <v>3688</v>
      </c>
      <c r="AD2119" t="s">
        <v>185</v>
      </c>
      <c r="AS2119" t="str">
        <f>"0"</f>
        <v>0</v>
      </c>
      <c r="AT2119" t="s">
        <v>188</v>
      </c>
      <c r="AU2119" t="s">
        <v>189</v>
      </c>
      <c r="AV2119" t="s">
        <v>190</v>
      </c>
      <c r="AW2119" t="s">
        <v>191</v>
      </c>
      <c r="BM2119" t="s">
        <v>13440</v>
      </c>
      <c r="BP2119" t="s">
        <v>194</v>
      </c>
      <c r="BQ2119" t="s">
        <v>195</v>
      </c>
      <c r="BS2119">
        <v>14620</v>
      </c>
      <c r="BT2119" t="s">
        <v>196</v>
      </c>
      <c r="BU2119" t="s">
        <v>13441</v>
      </c>
      <c r="DM2119" t="s">
        <v>13442</v>
      </c>
      <c r="DN2119" t="s">
        <v>13443</v>
      </c>
      <c r="DP2119" t="s">
        <v>1053</v>
      </c>
      <c r="DQ2119" t="s">
        <v>195</v>
      </c>
      <c r="DS2119">
        <v>10027</v>
      </c>
      <c r="DT2119" t="s">
        <v>226</v>
      </c>
      <c r="DW2119">
        <v>9293171072</v>
      </c>
      <c r="DX2119" t="s">
        <v>13444</v>
      </c>
      <c r="DY2119" t="s">
        <v>13445</v>
      </c>
    </row>
    <row r="2120" spans="1:151" x14ac:dyDescent="0.2">
      <c r="A2120">
        <v>24104</v>
      </c>
      <c r="B2120" t="s">
        <v>3075</v>
      </c>
      <c r="C2120" t="s">
        <v>13446</v>
      </c>
      <c r="E2120" t="s">
        <v>13447</v>
      </c>
      <c r="F2120" t="s">
        <v>171</v>
      </c>
      <c r="G2120" t="s">
        <v>172</v>
      </c>
      <c r="H2120" s="1">
        <v>35338</v>
      </c>
      <c r="I2120" t="s">
        <v>221</v>
      </c>
      <c r="K2120" t="s">
        <v>1046</v>
      </c>
      <c r="L2120" t="s">
        <v>1047</v>
      </c>
      <c r="M2120" t="s">
        <v>176</v>
      </c>
      <c r="N2120">
        <v>2018</v>
      </c>
      <c r="O2120" t="s">
        <v>612</v>
      </c>
      <c r="P2120" t="s">
        <v>178</v>
      </c>
      <c r="Q2120" t="s">
        <v>172</v>
      </c>
      <c r="S2120">
        <v>29352555</v>
      </c>
      <c r="T2120" t="s">
        <v>196</v>
      </c>
      <c r="W2120" t="s">
        <v>13448</v>
      </c>
      <c r="X2120">
        <v>8324045783</v>
      </c>
      <c r="Y2120" t="s">
        <v>186</v>
      </c>
      <c r="Z2120" t="s">
        <v>183</v>
      </c>
      <c r="AA2120">
        <v>2019</v>
      </c>
      <c r="AB2120">
        <v>2019</v>
      </c>
      <c r="AC2120" t="s">
        <v>993</v>
      </c>
      <c r="AD2120" t="s">
        <v>185</v>
      </c>
      <c r="AS2120">
        <v>3.34</v>
      </c>
      <c r="AT2120" t="s">
        <v>188</v>
      </c>
      <c r="AU2120" t="s">
        <v>189</v>
      </c>
      <c r="AV2120" t="s">
        <v>190</v>
      </c>
      <c r="AW2120" t="s">
        <v>294</v>
      </c>
      <c r="BM2120" t="s">
        <v>887</v>
      </c>
      <c r="BN2120" t="s">
        <v>13449</v>
      </c>
      <c r="BP2120" t="s">
        <v>194</v>
      </c>
      <c r="BQ2120" t="s">
        <v>195</v>
      </c>
      <c r="BS2120">
        <v>14627</v>
      </c>
      <c r="BT2120" t="s">
        <v>196</v>
      </c>
      <c r="BU2120">
        <v>8327084606</v>
      </c>
      <c r="BZ2120" t="s">
        <v>13450</v>
      </c>
      <c r="CC2120" t="s">
        <v>2430</v>
      </c>
      <c r="CD2120" t="s">
        <v>344</v>
      </c>
      <c r="CF2120">
        <v>77083</v>
      </c>
      <c r="CG2120" t="s">
        <v>196</v>
      </c>
      <c r="CH2120">
        <v>8327084606</v>
      </c>
      <c r="CM2120" t="s">
        <v>3414</v>
      </c>
      <c r="CP2120" t="s">
        <v>194</v>
      </c>
      <c r="CQ2120" t="s">
        <v>195</v>
      </c>
      <c r="CS2120">
        <v>14611</v>
      </c>
      <c r="CT2120" t="s">
        <v>196</v>
      </c>
      <c r="CU2120">
        <v>8327084606</v>
      </c>
      <c r="ED2120" t="s">
        <v>344</v>
      </c>
      <c r="EG2120" t="s">
        <v>196</v>
      </c>
      <c r="EH2120">
        <v>8327084606</v>
      </c>
      <c r="EM2120" t="s">
        <v>13450</v>
      </c>
      <c r="EP2120" t="s">
        <v>2430</v>
      </c>
      <c r="EQ2120" t="s">
        <v>344</v>
      </c>
      <c r="ES2120">
        <v>77083</v>
      </c>
      <c r="ET2120" t="s">
        <v>196</v>
      </c>
      <c r="EU2120">
        <v>8327084606</v>
      </c>
    </row>
    <row r="2121" spans="1:151" x14ac:dyDescent="0.2">
      <c r="A2121">
        <v>46244</v>
      </c>
      <c r="B2121" t="s">
        <v>13451</v>
      </c>
      <c r="C2121" t="s">
        <v>13452</v>
      </c>
      <c r="D2121" t="s">
        <v>940</v>
      </c>
      <c r="E2121" t="s">
        <v>1213</v>
      </c>
      <c r="F2121" t="s">
        <v>171</v>
      </c>
      <c r="G2121" t="str">
        <f>"0"</f>
        <v>0</v>
      </c>
      <c r="H2121" s="1">
        <v>38043</v>
      </c>
      <c r="I2121" t="s">
        <v>221</v>
      </c>
      <c r="K2121" t="s">
        <v>3333</v>
      </c>
      <c r="L2121" t="s">
        <v>3334</v>
      </c>
      <c r="M2121" t="s">
        <v>224</v>
      </c>
      <c r="N2121">
        <v>2025</v>
      </c>
      <c r="O2121" t="s">
        <v>528</v>
      </c>
      <c r="P2121" t="s">
        <v>178</v>
      </c>
      <c r="Q2121" t="s">
        <v>172</v>
      </c>
      <c r="R2121" t="s">
        <v>510</v>
      </c>
      <c r="S2121">
        <v>32239836</v>
      </c>
      <c r="BM2121" t="s">
        <v>1488</v>
      </c>
    </row>
    <row r="2122" spans="1:151" x14ac:dyDescent="0.2">
      <c r="A2122">
        <v>26520</v>
      </c>
      <c r="B2122" t="s">
        <v>13453</v>
      </c>
      <c r="C2122" t="s">
        <v>13454</v>
      </c>
      <c r="E2122" t="s">
        <v>13455</v>
      </c>
      <c r="F2122" t="s">
        <v>1502</v>
      </c>
      <c r="G2122" t="s">
        <v>172</v>
      </c>
      <c r="H2122" s="1">
        <v>35214</v>
      </c>
      <c r="I2122" t="s">
        <v>173</v>
      </c>
      <c r="K2122" t="s">
        <v>1278</v>
      </c>
      <c r="L2122" t="s">
        <v>1503</v>
      </c>
      <c r="M2122" t="s">
        <v>176</v>
      </c>
      <c r="N2122">
        <v>2019</v>
      </c>
      <c r="O2122" t="s">
        <v>482</v>
      </c>
      <c r="P2122" t="s">
        <v>178</v>
      </c>
      <c r="Q2122" t="s">
        <v>172</v>
      </c>
      <c r="S2122">
        <v>29895083</v>
      </c>
      <c r="T2122" t="s">
        <v>13456</v>
      </c>
      <c r="U2122" t="s">
        <v>180</v>
      </c>
      <c r="V2122" s="2">
        <v>43968</v>
      </c>
      <c r="W2122" t="s">
        <v>13457</v>
      </c>
      <c r="X2122">
        <v>5854206886</v>
      </c>
      <c r="Y2122" t="s">
        <v>186</v>
      </c>
      <c r="Z2122" t="s">
        <v>282</v>
      </c>
      <c r="AA2122">
        <v>2020</v>
      </c>
      <c r="AB2122">
        <v>2020</v>
      </c>
      <c r="AC2122" t="s">
        <v>696</v>
      </c>
      <c r="AD2122" t="s">
        <v>172</v>
      </c>
      <c r="AS2122">
        <v>3.93</v>
      </c>
      <c r="AT2122" t="s">
        <v>188</v>
      </c>
      <c r="AU2122" t="s">
        <v>189</v>
      </c>
      <c r="AV2122" t="s">
        <v>190</v>
      </c>
      <c r="AW2122" t="s">
        <v>191</v>
      </c>
      <c r="BM2122" t="s">
        <v>13458</v>
      </c>
      <c r="BN2122" t="s">
        <v>193</v>
      </c>
      <c r="BP2122" t="s">
        <v>194</v>
      </c>
      <c r="BQ2122" t="s">
        <v>195</v>
      </c>
      <c r="BS2122">
        <v>14627</v>
      </c>
      <c r="BT2122" t="s">
        <v>196</v>
      </c>
      <c r="BU2122">
        <v>5854206886</v>
      </c>
      <c r="CM2122" t="s">
        <v>13459</v>
      </c>
      <c r="CP2122" t="s">
        <v>194</v>
      </c>
      <c r="CQ2122" t="s">
        <v>195</v>
      </c>
      <c r="CS2122">
        <v>14627</v>
      </c>
      <c r="CT2122" t="s">
        <v>196</v>
      </c>
      <c r="CU2122">
        <v>5854206886</v>
      </c>
    </row>
    <row r="2123" spans="1:151" x14ac:dyDescent="0.2">
      <c r="A2123">
        <v>20955</v>
      </c>
      <c r="B2123" t="s">
        <v>13453</v>
      </c>
      <c r="C2123" t="s">
        <v>13454</v>
      </c>
      <c r="E2123" t="s">
        <v>13455</v>
      </c>
      <c r="F2123" t="s">
        <v>171</v>
      </c>
      <c r="G2123" t="s">
        <v>172</v>
      </c>
      <c r="H2123" s="1">
        <v>35214</v>
      </c>
      <c r="I2123" t="s">
        <v>173</v>
      </c>
      <c r="K2123" t="s">
        <v>576</v>
      </c>
      <c r="L2123" t="s">
        <v>577</v>
      </c>
      <c r="M2123" t="s">
        <v>224</v>
      </c>
      <c r="N2123">
        <v>2017</v>
      </c>
      <c r="O2123" t="s">
        <v>441</v>
      </c>
      <c r="P2123" t="s">
        <v>178</v>
      </c>
      <c r="Q2123" t="s">
        <v>172</v>
      </c>
      <c r="S2123">
        <v>29895083</v>
      </c>
      <c r="T2123" t="s">
        <v>13456</v>
      </c>
      <c r="U2123" t="s">
        <v>180</v>
      </c>
      <c r="V2123" s="2">
        <v>43968</v>
      </c>
      <c r="W2123" t="s">
        <v>13457</v>
      </c>
      <c r="X2123">
        <v>5854206886</v>
      </c>
      <c r="Y2123" t="s">
        <v>186</v>
      </c>
      <c r="Z2123" t="s">
        <v>282</v>
      </c>
      <c r="AA2123">
        <v>2020</v>
      </c>
      <c r="AB2123">
        <v>2020</v>
      </c>
      <c r="AC2123" t="s">
        <v>696</v>
      </c>
      <c r="AD2123" t="s">
        <v>172</v>
      </c>
      <c r="AS2123">
        <v>3.93</v>
      </c>
      <c r="AT2123" t="s">
        <v>188</v>
      </c>
      <c r="AU2123" t="s">
        <v>189</v>
      </c>
      <c r="AV2123" t="s">
        <v>190</v>
      </c>
      <c r="AW2123" t="s">
        <v>191</v>
      </c>
      <c r="BM2123" t="s">
        <v>13458</v>
      </c>
      <c r="BN2123" t="s">
        <v>193</v>
      </c>
      <c r="BP2123" t="s">
        <v>194</v>
      </c>
      <c r="BQ2123" t="s">
        <v>195</v>
      </c>
      <c r="BS2123">
        <v>14627</v>
      </c>
      <c r="BT2123" t="s">
        <v>196</v>
      </c>
      <c r="BU2123">
        <v>5854206886</v>
      </c>
      <c r="CM2123" t="s">
        <v>13459</v>
      </c>
      <c r="CP2123" t="s">
        <v>194</v>
      </c>
      <c r="CQ2123" t="s">
        <v>195</v>
      </c>
      <c r="CS2123">
        <v>14627</v>
      </c>
      <c r="CT2123" t="s">
        <v>196</v>
      </c>
      <c r="CU2123">
        <v>5854206886</v>
      </c>
    </row>
    <row r="2124" spans="1:151" x14ac:dyDescent="0.2">
      <c r="A2124">
        <v>12517</v>
      </c>
      <c r="B2124" t="s">
        <v>13460</v>
      </c>
      <c r="C2124" t="s">
        <v>13461</v>
      </c>
      <c r="E2124" t="s">
        <v>13462</v>
      </c>
      <c r="F2124" t="s">
        <v>171</v>
      </c>
      <c r="G2124" t="s">
        <v>172</v>
      </c>
      <c r="H2124" s="1">
        <v>34323</v>
      </c>
      <c r="I2124" t="s">
        <v>173</v>
      </c>
      <c r="K2124" t="s">
        <v>439</v>
      </c>
      <c r="L2124" t="s">
        <v>175</v>
      </c>
      <c r="M2124" t="s">
        <v>224</v>
      </c>
      <c r="N2124">
        <v>2015</v>
      </c>
      <c r="O2124" t="s">
        <v>692</v>
      </c>
      <c r="P2124" t="s">
        <v>178</v>
      </c>
      <c r="Q2124" t="s">
        <v>172</v>
      </c>
      <c r="S2124">
        <v>27901106</v>
      </c>
      <c r="T2124" t="s">
        <v>196</v>
      </c>
      <c r="W2124" t="s">
        <v>13463</v>
      </c>
      <c r="X2124">
        <v>6466628631</v>
      </c>
      <c r="Y2124" t="s">
        <v>182</v>
      </c>
      <c r="Z2124" t="s">
        <v>183</v>
      </c>
      <c r="AA2124">
        <v>2016</v>
      </c>
      <c r="AB2124">
        <v>2016</v>
      </c>
      <c r="AC2124" t="s">
        <v>293</v>
      </c>
      <c r="AD2124" t="s">
        <v>185</v>
      </c>
      <c r="AS2124">
        <v>3.01</v>
      </c>
      <c r="AT2124" t="s">
        <v>188</v>
      </c>
      <c r="AU2124" t="s">
        <v>189</v>
      </c>
      <c r="AV2124" t="s">
        <v>190</v>
      </c>
      <c r="AW2124" t="s">
        <v>294</v>
      </c>
      <c r="BM2124" t="s">
        <v>13464</v>
      </c>
      <c r="BN2124" t="s">
        <v>487</v>
      </c>
      <c r="BP2124" t="s">
        <v>194</v>
      </c>
      <c r="BQ2124" t="s">
        <v>195</v>
      </c>
      <c r="BS2124">
        <v>14627</v>
      </c>
      <c r="BT2124" t="s">
        <v>196</v>
      </c>
      <c r="BU2124">
        <v>3472991432</v>
      </c>
      <c r="BZ2124" t="s">
        <v>13465</v>
      </c>
      <c r="CC2124" t="s">
        <v>521</v>
      </c>
      <c r="CD2124" t="s">
        <v>195</v>
      </c>
      <c r="CF2124">
        <v>104565462</v>
      </c>
      <c r="CG2124" t="s">
        <v>196</v>
      </c>
      <c r="CH2124">
        <v>7186842439</v>
      </c>
      <c r="CM2124" t="s">
        <v>215</v>
      </c>
      <c r="CN2124" t="s">
        <v>10295</v>
      </c>
      <c r="CP2124" t="s">
        <v>194</v>
      </c>
      <c r="CQ2124" t="s">
        <v>195</v>
      </c>
      <c r="CS2124">
        <v>14627</v>
      </c>
      <c r="CT2124" t="s">
        <v>196</v>
      </c>
      <c r="CU2124">
        <v>3472991432</v>
      </c>
      <c r="EM2124" t="s">
        <v>13465</v>
      </c>
      <c r="EP2124" t="s">
        <v>521</v>
      </c>
      <c r="EQ2124" t="s">
        <v>195</v>
      </c>
      <c r="ES2124">
        <v>104565462</v>
      </c>
      <c r="ET2124" t="s">
        <v>196</v>
      </c>
      <c r="EU2124">
        <v>7186842439</v>
      </c>
    </row>
    <row r="2125" spans="1:151" x14ac:dyDescent="0.2">
      <c r="A2125">
        <v>24607</v>
      </c>
      <c r="B2125" t="s">
        <v>13466</v>
      </c>
      <c r="C2125" t="s">
        <v>13467</v>
      </c>
      <c r="E2125" t="s">
        <v>13468</v>
      </c>
      <c r="F2125" t="s">
        <v>5234</v>
      </c>
      <c r="G2125" t="s">
        <v>172</v>
      </c>
      <c r="H2125" s="1">
        <v>35636</v>
      </c>
      <c r="I2125" t="s">
        <v>221</v>
      </c>
      <c r="K2125" t="s">
        <v>937</v>
      </c>
      <c r="L2125" t="s">
        <v>1503</v>
      </c>
      <c r="M2125" t="s">
        <v>224</v>
      </c>
      <c r="N2125">
        <v>2018</v>
      </c>
      <c r="O2125" t="s">
        <v>354</v>
      </c>
      <c r="P2125" t="s">
        <v>178</v>
      </c>
      <c r="Q2125" t="s">
        <v>172</v>
      </c>
      <c r="R2125" t="s">
        <v>510</v>
      </c>
      <c r="S2125">
        <v>29459186</v>
      </c>
      <c r="BM2125" t="s">
        <v>3337</v>
      </c>
    </row>
    <row r="2126" spans="1:151" x14ac:dyDescent="0.2">
      <c r="A2126">
        <v>26040</v>
      </c>
      <c r="B2126" t="s">
        <v>13469</v>
      </c>
      <c r="C2126" t="s">
        <v>13470</v>
      </c>
      <c r="D2126" t="s">
        <v>2361</v>
      </c>
      <c r="E2126" t="s">
        <v>13471</v>
      </c>
      <c r="F2126" t="s">
        <v>171</v>
      </c>
      <c r="G2126" t="str">
        <f>"0"</f>
        <v>0</v>
      </c>
      <c r="K2126" t="s">
        <v>1372</v>
      </c>
      <c r="L2126" t="s">
        <v>1373</v>
      </c>
      <c r="M2126" t="s">
        <v>176</v>
      </c>
      <c r="N2126">
        <v>2018</v>
      </c>
      <c r="O2126" t="s">
        <v>612</v>
      </c>
      <c r="P2126" t="s">
        <v>178</v>
      </c>
      <c r="Q2126" t="s">
        <v>172</v>
      </c>
      <c r="S2126">
        <v>30650589</v>
      </c>
      <c r="T2126" t="s">
        <v>2640</v>
      </c>
      <c r="U2126" t="s">
        <v>180</v>
      </c>
      <c r="V2126" s="2">
        <v>42902</v>
      </c>
      <c r="W2126" t="s">
        <v>13472</v>
      </c>
      <c r="X2126" t="s">
        <v>13473</v>
      </c>
      <c r="Y2126" t="s">
        <v>613</v>
      </c>
      <c r="Z2126" t="s">
        <v>614</v>
      </c>
      <c r="AA2126" t="s">
        <v>615</v>
      </c>
      <c r="AB2126" t="s">
        <v>259</v>
      </c>
      <c r="AC2126" t="s">
        <v>2643</v>
      </c>
      <c r="AD2126" t="s">
        <v>185</v>
      </c>
      <c r="AS2126" t="str">
        <f>"0"</f>
        <v>0</v>
      </c>
      <c r="AT2126" t="s">
        <v>188</v>
      </c>
      <c r="AU2126" t="s">
        <v>647</v>
      </c>
      <c r="AV2126" t="s">
        <v>190</v>
      </c>
      <c r="AW2126" t="s">
        <v>191</v>
      </c>
      <c r="CM2126" t="s">
        <v>13474</v>
      </c>
      <c r="CN2126" t="s">
        <v>9963</v>
      </c>
      <c r="CP2126" t="s">
        <v>194</v>
      </c>
      <c r="CQ2126" t="s">
        <v>195</v>
      </c>
      <c r="CS2126">
        <v>14623</v>
      </c>
      <c r="CT2126" t="s">
        <v>196</v>
      </c>
    </row>
    <row r="2127" spans="1:151" x14ac:dyDescent="0.2">
      <c r="A2127">
        <v>23238</v>
      </c>
      <c r="B2127" t="s">
        <v>13475</v>
      </c>
      <c r="C2127" t="s">
        <v>13476</v>
      </c>
      <c r="D2127" t="s">
        <v>13477</v>
      </c>
      <c r="E2127" t="s">
        <v>13478</v>
      </c>
      <c r="F2127" t="s">
        <v>171</v>
      </c>
      <c r="G2127" t="s">
        <v>172</v>
      </c>
      <c r="H2127" s="1">
        <v>36779</v>
      </c>
      <c r="I2127" t="s">
        <v>173</v>
      </c>
      <c r="K2127" t="s">
        <v>439</v>
      </c>
      <c r="M2127" t="s">
        <v>224</v>
      </c>
      <c r="N2127">
        <v>2017</v>
      </c>
      <c r="O2127" t="s">
        <v>441</v>
      </c>
      <c r="P2127" t="s">
        <v>363</v>
      </c>
      <c r="Q2127" t="s">
        <v>172</v>
      </c>
      <c r="S2127">
        <v>30012257</v>
      </c>
      <c r="T2127" t="s">
        <v>1982</v>
      </c>
      <c r="U2127" t="s">
        <v>180</v>
      </c>
      <c r="V2127" s="2">
        <v>43968</v>
      </c>
      <c r="W2127" t="s">
        <v>13479</v>
      </c>
      <c r="X2127">
        <v>2348036724858</v>
      </c>
      <c r="Y2127" t="s">
        <v>186</v>
      </c>
      <c r="Z2127" t="s">
        <v>183</v>
      </c>
      <c r="AA2127">
        <v>2020</v>
      </c>
      <c r="AB2127">
        <v>2020</v>
      </c>
      <c r="AC2127" t="s">
        <v>293</v>
      </c>
      <c r="AD2127" t="s">
        <v>172</v>
      </c>
      <c r="AS2127">
        <v>3.15</v>
      </c>
      <c r="AT2127" t="s">
        <v>188</v>
      </c>
      <c r="AU2127" t="s">
        <v>189</v>
      </c>
      <c r="AV2127" t="s">
        <v>190</v>
      </c>
      <c r="AW2127" t="s">
        <v>191</v>
      </c>
      <c r="BM2127" t="s">
        <v>13480</v>
      </c>
      <c r="BN2127" t="s">
        <v>193</v>
      </c>
      <c r="BP2127" t="s">
        <v>194</v>
      </c>
      <c r="BQ2127" t="s">
        <v>195</v>
      </c>
      <c r="BS2127">
        <v>14627</v>
      </c>
      <c r="BT2127" t="s">
        <v>196</v>
      </c>
      <c r="BU2127">
        <v>5856628513</v>
      </c>
      <c r="CM2127" t="s">
        <v>13481</v>
      </c>
      <c r="CN2127" t="s">
        <v>13482</v>
      </c>
      <c r="CP2127" t="s">
        <v>194</v>
      </c>
      <c r="CQ2127" t="s">
        <v>195</v>
      </c>
      <c r="CS2127">
        <v>14627</v>
      </c>
      <c r="CT2127" t="s">
        <v>196</v>
      </c>
      <c r="CU2127">
        <v>5856628513</v>
      </c>
    </row>
    <row r="2128" spans="1:151" x14ac:dyDescent="0.2">
      <c r="A2128">
        <v>26693</v>
      </c>
      <c r="B2128" t="s">
        <v>13483</v>
      </c>
      <c r="C2128" t="s">
        <v>13484</v>
      </c>
      <c r="E2128" t="s">
        <v>13485</v>
      </c>
      <c r="F2128" t="s">
        <v>171</v>
      </c>
      <c r="G2128" t="s">
        <v>172</v>
      </c>
      <c r="H2128" s="1">
        <v>35567</v>
      </c>
      <c r="I2128" t="s">
        <v>221</v>
      </c>
      <c r="K2128" t="s">
        <v>222</v>
      </c>
      <c r="L2128" t="s">
        <v>223</v>
      </c>
      <c r="M2128" t="s">
        <v>224</v>
      </c>
      <c r="N2128">
        <v>2019</v>
      </c>
      <c r="O2128" t="s">
        <v>279</v>
      </c>
      <c r="P2128" t="s">
        <v>363</v>
      </c>
      <c r="Q2128" t="s">
        <v>172</v>
      </c>
      <c r="S2128">
        <v>29858439</v>
      </c>
      <c r="T2128" t="s">
        <v>13486</v>
      </c>
      <c r="U2128" t="s">
        <v>180</v>
      </c>
      <c r="V2128" s="2">
        <v>43968</v>
      </c>
      <c r="W2128" t="s">
        <v>13487</v>
      </c>
      <c r="X2128">
        <v>5852594822</v>
      </c>
      <c r="Y2128" t="s">
        <v>186</v>
      </c>
      <c r="Z2128" t="s">
        <v>183</v>
      </c>
      <c r="AA2128">
        <v>2020</v>
      </c>
      <c r="AB2128">
        <v>2020</v>
      </c>
      <c r="AC2128" t="s">
        <v>283</v>
      </c>
      <c r="AD2128" t="s">
        <v>185</v>
      </c>
      <c r="AS2128">
        <v>2.71</v>
      </c>
      <c r="AT2128" t="s">
        <v>188</v>
      </c>
      <c r="AU2128" t="s">
        <v>647</v>
      </c>
      <c r="AV2128" t="s">
        <v>190</v>
      </c>
      <c r="AW2128" t="s">
        <v>191</v>
      </c>
      <c r="BM2128" t="s">
        <v>13488</v>
      </c>
      <c r="BP2128" t="s">
        <v>194</v>
      </c>
      <c r="BQ2128" t="s">
        <v>195</v>
      </c>
      <c r="BS2128">
        <v>14627</v>
      </c>
      <c r="BT2128" t="s">
        <v>196</v>
      </c>
      <c r="BU2128">
        <v>5852856401</v>
      </c>
      <c r="CM2128" t="s">
        <v>13489</v>
      </c>
      <c r="CN2128" t="s">
        <v>7910</v>
      </c>
      <c r="CP2128" t="s">
        <v>194</v>
      </c>
      <c r="CQ2128" t="s">
        <v>195</v>
      </c>
      <c r="CS2128">
        <v>14627</v>
      </c>
      <c r="CT2128" t="s">
        <v>196</v>
      </c>
      <c r="CU2128">
        <v>5856430377</v>
      </c>
      <c r="DT2128" t="s">
        <v>226</v>
      </c>
    </row>
    <row r="2129" spans="1:151" x14ac:dyDescent="0.2">
      <c r="A2129">
        <v>45590</v>
      </c>
      <c r="B2129" t="s">
        <v>13490</v>
      </c>
      <c r="C2129" t="s">
        <v>13491</v>
      </c>
      <c r="D2129" t="s">
        <v>2986</v>
      </c>
      <c r="E2129" t="s">
        <v>13492</v>
      </c>
      <c r="F2129" t="s">
        <v>171</v>
      </c>
      <c r="G2129" t="str">
        <f>"0"</f>
        <v>0</v>
      </c>
      <c r="H2129" s="1">
        <v>38566</v>
      </c>
      <c r="I2129" t="s">
        <v>173</v>
      </c>
      <c r="K2129" t="s">
        <v>8799</v>
      </c>
      <c r="L2129" t="s">
        <v>1047</v>
      </c>
      <c r="M2129" t="s">
        <v>255</v>
      </c>
      <c r="N2129" t="s">
        <v>1165</v>
      </c>
      <c r="O2129" t="s">
        <v>1214</v>
      </c>
      <c r="P2129" t="s">
        <v>178</v>
      </c>
      <c r="Q2129" t="s">
        <v>172</v>
      </c>
      <c r="S2129">
        <v>32496154</v>
      </c>
      <c r="T2129" t="s">
        <v>226</v>
      </c>
      <c r="Y2129" t="str">
        <f>"01AS"</f>
        <v>01AS</v>
      </c>
      <c r="Z2129" t="s">
        <v>227</v>
      </c>
      <c r="AA2129" t="s">
        <v>228</v>
      </c>
      <c r="AB2129" t="s">
        <v>229</v>
      </c>
      <c r="AC2129" t="s">
        <v>425</v>
      </c>
      <c r="AD2129" t="s">
        <v>172</v>
      </c>
      <c r="AS2129">
        <v>3.29</v>
      </c>
      <c r="AU2129" t="s">
        <v>472</v>
      </c>
      <c r="AV2129" t="s">
        <v>473</v>
      </c>
      <c r="AW2129" t="s">
        <v>210</v>
      </c>
      <c r="BM2129" t="s">
        <v>13493</v>
      </c>
      <c r="BN2129" t="s">
        <v>239</v>
      </c>
      <c r="BO2129" t="s">
        <v>13494</v>
      </c>
      <c r="BP2129" t="s">
        <v>241</v>
      </c>
      <c r="BQ2129" t="s">
        <v>195</v>
      </c>
      <c r="BS2129">
        <v>14627</v>
      </c>
      <c r="CD2129" t="s">
        <v>195</v>
      </c>
      <c r="CM2129" t="s">
        <v>13495</v>
      </c>
      <c r="CO2129" t="s">
        <v>13494</v>
      </c>
      <c r="CP2129" t="s">
        <v>10997</v>
      </c>
      <c r="CQ2129" t="s">
        <v>2773</v>
      </c>
      <c r="CS2129" t="s">
        <v>13496</v>
      </c>
      <c r="CT2129" t="s">
        <v>244</v>
      </c>
      <c r="CU2129" t="s">
        <v>13497</v>
      </c>
    </row>
    <row r="2130" spans="1:151" x14ac:dyDescent="0.2">
      <c r="A2130">
        <v>21039</v>
      </c>
      <c r="B2130" t="s">
        <v>10225</v>
      </c>
      <c r="C2130" t="s">
        <v>13498</v>
      </c>
      <c r="D2130" t="s">
        <v>1394</v>
      </c>
      <c r="E2130" t="s">
        <v>13499</v>
      </c>
      <c r="F2130" t="s">
        <v>942</v>
      </c>
      <c r="G2130" t="s">
        <v>172</v>
      </c>
      <c r="H2130" s="1">
        <v>35784</v>
      </c>
      <c r="I2130" t="s">
        <v>221</v>
      </c>
      <c r="K2130" t="s">
        <v>937</v>
      </c>
      <c r="L2130" t="s">
        <v>1503</v>
      </c>
      <c r="M2130" t="s">
        <v>224</v>
      </c>
      <c r="N2130">
        <v>2017</v>
      </c>
      <c r="O2130" t="s">
        <v>441</v>
      </c>
      <c r="P2130" t="s">
        <v>178</v>
      </c>
      <c r="Q2130" t="s">
        <v>172</v>
      </c>
      <c r="S2130">
        <v>29364817</v>
      </c>
      <c r="T2130" t="s">
        <v>693</v>
      </c>
      <c r="W2130" t="s">
        <v>13500</v>
      </c>
      <c r="X2130">
        <v>5857464568</v>
      </c>
      <c r="Y2130" t="s">
        <v>186</v>
      </c>
      <c r="Z2130" t="s">
        <v>183</v>
      </c>
      <c r="AA2130">
        <v>2019</v>
      </c>
      <c r="AB2130">
        <v>2019</v>
      </c>
      <c r="AC2130" t="s">
        <v>2905</v>
      </c>
      <c r="AD2130" t="s">
        <v>185</v>
      </c>
      <c r="AM2130" t="s">
        <v>13501</v>
      </c>
      <c r="AS2130">
        <v>3.86</v>
      </c>
      <c r="AT2130" t="s">
        <v>188</v>
      </c>
      <c r="AU2130" t="s">
        <v>189</v>
      </c>
      <c r="AV2130" t="s">
        <v>190</v>
      </c>
      <c r="AW2130" t="s">
        <v>715</v>
      </c>
      <c r="BM2130" t="s">
        <v>13502</v>
      </c>
      <c r="BN2130" t="s">
        <v>193</v>
      </c>
      <c r="BP2130" t="s">
        <v>194</v>
      </c>
      <c r="BQ2130" t="s">
        <v>195</v>
      </c>
      <c r="BS2130">
        <v>14627</v>
      </c>
      <c r="BT2130" t="s">
        <v>196</v>
      </c>
      <c r="BU2130">
        <v>6507935072</v>
      </c>
      <c r="CM2130" t="s">
        <v>1525</v>
      </c>
      <c r="CN2130" t="s">
        <v>13503</v>
      </c>
      <c r="CP2130" t="s">
        <v>194</v>
      </c>
      <c r="CQ2130" t="s">
        <v>195</v>
      </c>
      <c r="CS2130">
        <v>14627</v>
      </c>
      <c r="CT2130" t="s">
        <v>196</v>
      </c>
      <c r="CU2130">
        <v>6507935072</v>
      </c>
    </row>
    <row r="2131" spans="1:151" x14ac:dyDescent="0.2">
      <c r="A2131">
        <v>31299</v>
      </c>
      <c r="B2131" t="s">
        <v>378</v>
      </c>
      <c r="C2131" t="s">
        <v>13504</v>
      </c>
      <c r="D2131" t="s">
        <v>2661</v>
      </c>
      <c r="E2131" t="s">
        <v>13505</v>
      </c>
      <c r="F2131" t="s">
        <v>171</v>
      </c>
      <c r="G2131" t="s">
        <v>172</v>
      </c>
      <c r="H2131" s="1">
        <v>36385</v>
      </c>
      <c r="I2131" t="s">
        <v>173</v>
      </c>
      <c r="K2131" t="s">
        <v>13506</v>
      </c>
      <c r="L2131" t="s">
        <v>13507</v>
      </c>
      <c r="M2131" t="s">
        <v>176</v>
      </c>
      <c r="N2131">
        <v>2020</v>
      </c>
      <c r="O2131" t="s">
        <v>978</v>
      </c>
      <c r="P2131" t="s">
        <v>979</v>
      </c>
      <c r="Q2131" t="s">
        <v>172</v>
      </c>
      <c r="S2131">
        <v>30753365</v>
      </c>
      <c r="T2131" t="s">
        <v>980</v>
      </c>
      <c r="U2131" t="s">
        <v>424</v>
      </c>
      <c r="Y2131" t="str">
        <f>"04HSEAS"</f>
        <v>04HSEAS</v>
      </c>
      <c r="Z2131" t="s">
        <v>499</v>
      </c>
      <c r="AA2131" t="s">
        <v>320</v>
      </c>
      <c r="AB2131" t="s">
        <v>321</v>
      </c>
      <c r="AC2131" t="s">
        <v>3358</v>
      </c>
      <c r="AD2131" t="s">
        <v>185</v>
      </c>
      <c r="AF2131" t="s">
        <v>981</v>
      </c>
      <c r="AJ2131" t="s">
        <v>3358</v>
      </c>
      <c r="AK2131" t="s">
        <v>185</v>
      </c>
      <c r="AM2131" t="s">
        <v>730</v>
      </c>
      <c r="AS2131">
        <v>3.82</v>
      </c>
      <c r="AT2131" t="s">
        <v>1261</v>
      </c>
      <c r="AV2131" t="s">
        <v>473</v>
      </c>
      <c r="AW2131" t="s">
        <v>430</v>
      </c>
      <c r="BM2131" t="s">
        <v>13508</v>
      </c>
      <c r="BN2131" t="s">
        <v>239</v>
      </c>
      <c r="BP2131" t="s">
        <v>241</v>
      </c>
      <c r="BQ2131" t="s">
        <v>195</v>
      </c>
      <c r="BS2131">
        <v>14627</v>
      </c>
      <c r="CD2131" t="s">
        <v>195</v>
      </c>
      <c r="CM2131" t="s">
        <v>13509</v>
      </c>
      <c r="CP2131" t="s">
        <v>13510</v>
      </c>
      <c r="CQ2131" t="s">
        <v>434</v>
      </c>
      <c r="CS2131" t="s">
        <v>13511</v>
      </c>
      <c r="CT2131" t="s">
        <v>980</v>
      </c>
      <c r="CU2131" t="s">
        <v>13512</v>
      </c>
    </row>
    <row r="2132" spans="1:151" x14ac:dyDescent="0.2">
      <c r="A2132">
        <v>36728</v>
      </c>
      <c r="B2132" t="s">
        <v>13513</v>
      </c>
      <c r="C2132" t="s">
        <v>13514</v>
      </c>
      <c r="E2132" t="s">
        <v>13515</v>
      </c>
      <c r="F2132" t="s">
        <v>171</v>
      </c>
      <c r="G2132" t="str">
        <f>"0"</f>
        <v>0</v>
      </c>
      <c r="H2132" s="1">
        <v>36243</v>
      </c>
      <c r="I2132" t="s">
        <v>1571</v>
      </c>
      <c r="K2132" t="s">
        <v>515</v>
      </c>
      <c r="L2132" t="s">
        <v>516</v>
      </c>
      <c r="M2132" t="s">
        <v>176</v>
      </c>
      <c r="N2132">
        <v>2022</v>
      </c>
      <c r="O2132" t="s">
        <v>555</v>
      </c>
      <c r="P2132" t="s">
        <v>178</v>
      </c>
      <c r="Q2132" t="s">
        <v>172</v>
      </c>
      <c r="S2132">
        <v>31529556</v>
      </c>
      <c r="T2132" t="s">
        <v>13516</v>
      </c>
      <c r="U2132" t="s">
        <v>424</v>
      </c>
      <c r="Y2132" t="str">
        <f>"04HSEAS"</f>
        <v>04HSEAS</v>
      </c>
      <c r="Z2132" t="s">
        <v>499</v>
      </c>
      <c r="AA2132" t="s">
        <v>321</v>
      </c>
      <c r="AC2132" t="s">
        <v>1612</v>
      </c>
      <c r="AD2132" t="s">
        <v>185</v>
      </c>
      <c r="AM2132" t="s">
        <v>2214</v>
      </c>
      <c r="AS2132">
        <v>3.51</v>
      </c>
      <c r="AV2132" t="s">
        <v>823</v>
      </c>
      <c r="AW2132" t="s">
        <v>430</v>
      </c>
      <c r="BF2132" t="s">
        <v>474</v>
      </c>
      <c r="BG2132" t="s">
        <v>474</v>
      </c>
      <c r="BM2132" t="s">
        <v>13517</v>
      </c>
      <c r="BN2132" t="s">
        <v>239</v>
      </c>
      <c r="BO2132" t="s">
        <v>13518</v>
      </c>
      <c r="BP2132" t="s">
        <v>241</v>
      </c>
      <c r="BQ2132" t="s">
        <v>195</v>
      </c>
      <c r="BS2132">
        <v>14627</v>
      </c>
      <c r="CA2132" t="s">
        <v>13519</v>
      </c>
      <c r="CD2132" t="s">
        <v>195</v>
      </c>
      <c r="CM2132" t="s">
        <v>13520</v>
      </c>
      <c r="CN2132" t="s">
        <v>13519</v>
      </c>
      <c r="CO2132" t="s">
        <v>13518</v>
      </c>
      <c r="CP2132" t="s">
        <v>13521</v>
      </c>
      <c r="CT2132" t="s">
        <v>13516</v>
      </c>
      <c r="CU2132" t="s">
        <v>13522</v>
      </c>
    </row>
    <row r="2133" spans="1:151" x14ac:dyDescent="0.2">
      <c r="A2133">
        <v>33545</v>
      </c>
      <c r="B2133" t="s">
        <v>5072</v>
      </c>
      <c r="C2133" t="s">
        <v>13523</v>
      </c>
      <c r="D2133" t="s">
        <v>2567</v>
      </c>
      <c r="E2133" t="s">
        <v>13524</v>
      </c>
      <c r="F2133" t="s">
        <v>171</v>
      </c>
      <c r="G2133" t="s">
        <v>172</v>
      </c>
      <c r="H2133" s="1">
        <v>36451</v>
      </c>
      <c r="I2133" t="s">
        <v>221</v>
      </c>
      <c r="K2133" t="s">
        <v>5732</v>
      </c>
      <c r="L2133" t="s">
        <v>5733</v>
      </c>
      <c r="M2133" t="s">
        <v>205</v>
      </c>
      <c r="N2133">
        <v>2020</v>
      </c>
      <c r="O2133" t="s">
        <v>455</v>
      </c>
      <c r="P2133" t="s">
        <v>178</v>
      </c>
      <c r="Q2133" t="s">
        <v>172</v>
      </c>
      <c r="S2133">
        <v>31403931</v>
      </c>
      <c r="T2133" t="s">
        <v>226</v>
      </c>
      <c r="Y2133" t="str">
        <f>"01AS"</f>
        <v>01AS</v>
      </c>
      <c r="Z2133" t="s">
        <v>227</v>
      </c>
      <c r="AA2133" t="s">
        <v>228</v>
      </c>
      <c r="AB2133" t="s">
        <v>229</v>
      </c>
      <c r="AC2133" t="s">
        <v>3951</v>
      </c>
      <c r="AD2133" t="s">
        <v>185</v>
      </c>
      <c r="AE2133" t="s">
        <v>2190</v>
      </c>
      <c r="AS2133">
        <v>3.67</v>
      </c>
      <c r="AT2133" t="s">
        <v>1261</v>
      </c>
      <c r="AU2133" t="s">
        <v>235</v>
      </c>
      <c r="AV2133" t="s">
        <v>236</v>
      </c>
      <c r="AW2133" t="s">
        <v>264</v>
      </c>
      <c r="BM2133" t="s">
        <v>13525</v>
      </c>
      <c r="BN2133" t="s">
        <v>239</v>
      </c>
      <c r="BO2133" t="s">
        <v>13526</v>
      </c>
      <c r="BP2133" t="s">
        <v>241</v>
      </c>
      <c r="BQ2133" t="s">
        <v>195</v>
      </c>
      <c r="BS2133">
        <v>14627</v>
      </c>
      <c r="CD2133" t="s">
        <v>195</v>
      </c>
      <c r="CM2133" t="s">
        <v>13527</v>
      </c>
      <c r="CO2133" t="s">
        <v>13526</v>
      </c>
      <c r="CP2133" t="s">
        <v>13528</v>
      </c>
      <c r="CQ2133" t="s">
        <v>541</v>
      </c>
      <c r="CS2133" t="str">
        <f>"01588-1403"</f>
        <v>01588-1403</v>
      </c>
      <c r="CT2133" t="s">
        <v>244</v>
      </c>
      <c r="CU2133" t="s">
        <v>13529</v>
      </c>
    </row>
    <row r="2134" spans="1:151" x14ac:dyDescent="0.2">
      <c r="A2134">
        <v>25912</v>
      </c>
      <c r="B2134" t="s">
        <v>7961</v>
      </c>
      <c r="C2134" t="s">
        <v>13530</v>
      </c>
      <c r="E2134" t="s">
        <v>13531</v>
      </c>
      <c r="F2134" t="s">
        <v>171</v>
      </c>
      <c r="K2134" t="s">
        <v>8327</v>
      </c>
      <c r="M2134" t="s">
        <v>306</v>
      </c>
      <c r="N2134">
        <v>2014</v>
      </c>
      <c r="O2134" t="s">
        <v>591</v>
      </c>
      <c r="P2134" t="s">
        <v>178</v>
      </c>
      <c r="Q2134" t="s">
        <v>172</v>
      </c>
    </row>
    <row r="2135" spans="1:151" x14ac:dyDescent="0.2">
      <c r="A2135">
        <v>28180</v>
      </c>
      <c r="B2135" t="s">
        <v>2655</v>
      </c>
      <c r="C2135" t="s">
        <v>13532</v>
      </c>
      <c r="D2135" t="s">
        <v>3317</v>
      </c>
      <c r="E2135" t="s">
        <v>13533</v>
      </c>
      <c r="F2135" t="s">
        <v>171</v>
      </c>
      <c r="G2135" t="s">
        <v>172</v>
      </c>
      <c r="H2135" s="1">
        <v>36249</v>
      </c>
      <c r="I2135" t="s">
        <v>221</v>
      </c>
      <c r="K2135" t="s">
        <v>1930</v>
      </c>
      <c r="L2135" t="s">
        <v>1931</v>
      </c>
      <c r="M2135" t="s">
        <v>224</v>
      </c>
      <c r="N2135">
        <v>2019</v>
      </c>
      <c r="O2135" t="s">
        <v>279</v>
      </c>
      <c r="P2135" t="s">
        <v>178</v>
      </c>
      <c r="Q2135" t="s">
        <v>172</v>
      </c>
      <c r="S2135">
        <v>30696501</v>
      </c>
      <c r="T2135" t="s">
        <v>196</v>
      </c>
      <c r="W2135" t="s">
        <v>13534</v>
      </c>
      <c r="X2135">
        <v>9177336758</v>
      </c>
      <c r="Y2135" t="s">
        <v>186</v>
      </c>
      <c r="Z2135" t="s">
        <v>282</v>
      </c>
      <c r="AA2135">
        <v>2021</v>
      </c>
      <c r="AB2135">
        <v>2021</v>
      </c>
      <c r="AC2135" t="s">
        <v>885</v>
      </c>
      <c r="AD2135" t="s">
        <v>172</v>
      </c>
      <c r="AS2135">
        <v>4</v>
      </c>
      <c r="AT2135" t="s">
        <v>188</v>
      </c>
      <c r="AU2135" t="s">
        <v>189</v>
      </c>
      <c r="AV2135" t="s">
        <v>190</v>
      </c>
      <c r="AW2135" t="s">
        <v>264</v>
      </c>
      <c r="BM2135" t="s">
        <v>13535</v>
      </c>
      <c r="BN2135" t="s">
        <v>193</v>
      </c>
      <c r="BP2135" t="s">
        <v>194</v>
      </c>
      <c r="BQ2135" t="s">
        <v>195</v>
      </c>
      <c r="BS2135">
        <v>14627</v>
      </c>
      <c r="BT2135" t="s">
        <v>196</v>
      </c>
      <c r="BU2135">
        <v>2035058199</v>
      </c>
      <c r="BZ2135" t="s">
        <v>13536</v>
      </c>
      <c r="CC2135" t="s">
        <v>13537</v>
      </c>
      <c r="CD2135" t="s">
        <v>1508</v>
      </c>
      <c r="CF2135" t="str">
        <f>"06883"</f>
        <v>06883</v>
      </c>
      <c r="CG2135" t="s">
        <v>196</v>
      </c>
      <c r="CH2135">
        <v>2035058199</v>
      </c>
      <c r="CM2135" t="s">
        <v>13538</v>
      </c>
      <c r="CP2135" t="s">
        <v>194</v>
      </c>
      <c r="CQ2135" t="s">
        <v>195</v>
      </c>
      <c r="CS2135">
        <v>14627</v>
      </c>
      <c r="CT2135" t="s">
        <v>196</v>
      </c>
      <c r="CU2135">
        <v>2035058199</v>
      </c>
      <c r="DZ2135" t="s">
        <v>13539</v>
      </c>
      <c r="EC2135" t="s">
        <v>3459</v>
      </c>
      <c r="ED2135" t="s">
        <v>1508</v>
      </c>
      <c r="EF2135" t="str">
        <f>"06851"</f>
        <v>06851</v>
      </c>
      <c r="EG2135" t="s">
        <v>196</v>
      </c>
      <c r="EH2135">
        <v>2035058199</v>
      </c>
      <c r="EM2135" t="s">
        <v>13536</v>
      </c>
      <c r="EP2135" t="s">
        <v>13537</v>
      </c>
      <c r="EQ2135" t="s">
        <v>1508</v>
      </c>
      <c r="ES2135" t="str">
        <f>"06883"</f>
        <v>06883</v>
      </c>
      <c r="ET2135" t="s">
        <v>196</v>
      </c>
      <c r="EU2135">
        <v>2035058199</v>
      </c>
    </row>
    <row r="2136" spans="1:151" x14ac:dyDescent="0.2">
      <c r="A2136">
        <v>42330</v>
      </c>
      <c r="B2136" t="s">
        <v>13540</v>
      </c>
      <c r="C2136" t="s">
        <v>13541</v>
      </c>
      <c r="D2136" t="s">
        <v>13542</v>
      </c>
      <c r="E2136" t="s">
        <v>13543</v>
      </c>
      <c r="F2136" t="s">
        <v>171</v>
      </c>
      <c r="G2136" t="str">
        <f>"0"</f>
        <v>0</v>
      </c>
      <c r="H2136" s="1">
        <v>37201</v>
      </c>
      <c r="I2136" t="s">
        <v>221</v>
      </c>
      <c r="K2136" t="s">
        <v>334</v>
      </c>
      <c r="L2136" t="s">
        <v>2627</v>
      </c>
      <c r="M2136" t="s">
        <v>205</v>
      </c>
      <c r="N2136">
        <v>2024</v>
      </c>
      <c r="O2136" t="s">
        <v>2271</v>
      </c>
      <c r="P2136" t="s">
        <v>178</v>
      </c>
      <c r="Q2136" t="s">
        <v>172</v>
      </c>
      <c r="S2136">
        <v>31728904</v>
      </c>
      <c r="T2136" t="s">
        <v>226</v>
      </c>
      <c r="Y2136" t="str">
        <f>"01AS"</f>
        <v>01AS</v>
      </c>
      <c r="Z2136" t="s">
        <v>227</v>
      </c>
      <c r="AA2136" t="s">
        <v>320</v>
      </c>
      <c r="AB2136" t="s">
        <v>321</v>
      </c>
      <c r="AC2136" t="s">
        <v>1237</v>
      </c>
      <c r="AD2136" t="s">
        <v>185</v>
      </c>
      <c r="AM2136" t="s">
        <v>3054</v>
      </c>
      <c r="AS2136">
        <v>3.99</v>
      </c>
      <c r="AU2136" t="s">
        <v>235</v>
      </c>
      <c r="AV2136" t="s">
        <v>236</v>
      </c>
      <c r="AW2136" t="s">
        <v>264</v>
      </c>
      <c r="BM2136" t="s">
        <v>13544</v>
      </c>
      <c r="BN2136" t="s">
        <v>239</v>
      </c>
      <c r="BO2136" t="s">
        <v>1833</v>
      </c>
      <c r="BP2136" t="s">
        <v>241</v>
      </c>
      <c r="BQ2136" t="s">
        <v>195</v>
      </c>
      <c r="BS2136">
        <v>14627</v>
      </c>
      <c r="CD2136" t="s">
        <v>195</v>
      </c>
      <c r="CM2136" t="s">
        <v>13545</v>
      </c>
      <c r="CO2136" t="s">
        <v>1833</v>
      </c>
      <c r="CP2136" t="s">
        <v>241</v>
      </c>
      <c r="CQ2136" t="s">
        <v>247</v>
      </c>
      <c r="CS2136">
        <v>14619</v>
      </c>
      <c r="CT2136" t="s">
        <v>244</v>
      </c>
      <c r="CU2136" t="s">
        <v>13546</v>
      </c>
    </row>
    <row r="2137" spans="1:151" x14ac:dyDescent="0.2">
      <c r="A2137">
        <v>39047</v>
      </c>
      <c r="B2137" t="s">
        <v>13540</v>
      </c>
      <c r="C2137" t="s">
        <v>13541</v>
      </c>
      <c r="D2137" t="s">
        <v>13542</v>
      </c>
      <c r="E2137" t="s">
        <v>13543</v>
      </c>
      <c r="F2137" t="s">
        <v>171</v>
      </c>
      <c r="G2137" t="str">
        <f>"0"</f>
        <v>0</v>
      </c>
      <c r="H2137" s="1">
        <v>37201</v>
      </c>
      <c r="I2137" t="s">
        <v>221</v>
      </c>
      <c r="K2137" t="s">
        <v>334</v>
      </c>
      <c r="L2137" t="s">
        <v>13547</v>
      </c>
      <c r="M2137" t="s">
        <v>205</v>
      </c>
      <c r="N2137">
        <v>2023</v>
      </c>
      <c r="O2137" t="s">
        <v>921</v>
      </c>
      <c r="P2137" t="s">
        <v>178</v>
      </c>
      <c r="Q2137" t="s">
        <v>172</v>
      </c>
      <c r="S2137">
        <v>31728904</v>
      </c>
      <c r="T2137" t="s">
        <v>226</v>
      </c>
      <c r="Y2137" t="str">
        <f>"01AS"</f>
        <v>01AS</v>
      </c>
      <c r="Z2137" t="s">
        <v>227</v>
      </c>
      <c r="AA2137" t="s">
        <v>320</v>
      </c>
      <c r="AB2137" t="s">
        <v>321</v>
      </c>
      <c r="AC2137" t="s">
        <v>1237</v>
      </c>
      <c r="AD2137" t="s">
        <v>185</v>
      </c>
      <c r="AM2137" t="s">
        <v>3054</v>
      </c>
      <c r="AS2137">
        <v>3.99</v>
      </c>
      <c r="AU2137" t="s">
        <v>235</v>
      </c>
      <c r="AV2137" t="s">
        <v>236</v>
      </c>
      <c r="AW2137" t="s">
        <v>264</v>
      </c>
      <c r="BM2137" t="s">
        <v>13544</v>
      </c>
      <c r="BN2137" t="s">
        <v>239</v>
      </c>
      <c r="BO2137" t="s">
        <v>1833</v>
      </c>
      <c r="BP2137" t="s">
        <v>241</v>
      </c>
      <c r="BQ2137" t="s">
        <v>195</v>
      </c>
      <c r="BS2137">
        <v>14627</v>
      </c>
      <c r="CD2137" t="s">
        <v>195</v>
      </c>
      <c r="CM2137" t="s">
        <v>13545</v>
      </c>
      <c r="CO2137" t="s">
        <v>1833</v>
      </c>
      <c r="CP2137" t="s">
        <v>241</v>
      </c>
      <c r="CQ2137" t="s">
        <v>247</v>
      </c>
      <c r="CS2137">
        <v>14619</v>
      </c>
      <c r="CT2137" t="s">
        <v>244</v>
      </c>
      <c r="CU2137" t="s">
        <v>13546</v>
      </c>
    </row>
    <row r="2138" spans="1:151" x14ac:dyDescent="0.2">
      <c r="A2138">
        <v>41491</v>
      </c>
      <c r="B2138" t="s">
        <v>13540</v>
      </c>
      <c r="C2138" t="s">
        <v>13541</v>
      </c>
      <c r="D2138" t="s">
        <v>13542</v>
      </c>
      <c r="E2138" t="s">
        <v>13543</v>
      </c>
      <c r="F2138" t="s">
        <v>171</v>
      </c>
      <c r="G2138" t="str">
        <f>"0"</f>
        <v>0</v>
      </c>
      <c r="H2138" s="1">
        <v>37201</v>
      </c>
      <c r="I2138" t="s">
        <v>221</v>
      </c>
      <c r="K2138" t="s">
        <v>334</v>
      </c>
      <c r="L2138" t="s">
        <v>13548</v>
      </c>
      <c r="M2138" t="s">
        <v>255</v>
      </c>
      <c r="N2138" t="s">
        <v>256</v>
      </c>
      <c r="O2138" t="s">
        <v>257</v>
      </c>
      <c r="P2138" t="s">
        <v>178</v>
      </c>
      <c r="Q2138" t="s">
        <v>172</v>
      </c>
      <c r="S2138">
        <v>31728904</v>
      </c>
      <c r="T2138" t="s">
        <v>226</v>
      </c>
      <c r="Y2138" t="str">
        <f>"01AS"</f>
        <v>01AS</v>
      </c>
      <c r="Z2138" t="s">
        <v>227</v>
      </c>
      <c r="AA2138" t="s">
        <v>320</v>
      </c>
      <c r="AB2138" t="s">
        <v>321</v>
      </c>
      <c r="AC2138" t="s">
        <v>1237</v>
      </c>
      <c r="AD2138" t="s">
        <v>185</v>
      </c>
      <c r="AM2138" t="s">
        <v>3054</v>
      </c>
      <c r="AS2138">
        <v>3.99</v>
      </c>
      <c r="AU2138" t="s">
        <v>235</v>
      </c>
      <c r="AV2138" t="s">
        <v>236</v>
      </c>
      <c r="AW2138" t="s">
        <v>264</v>
      </c>
      <c r="BM2138" t="s">
        <v>13544</v>
      </c>
      <c r="BN2138" t="s">
        <v>239</v>
      </c>
      <c r="BO2138" t="s">
        <v>1833</v>
      </c>
      <c r="BP2138" t="s">
        <v>241</v>
      </c>
      <c r="BQ2138" t="s">
        <v>195</v>
      </c>
      <c r="BS2138">
        <v>14627</v>
      </c>
      <c r="CD2138" t="s">
        <v>195</v>
      </c>
      <c r="CM2138" t="s">
        <v>13545</v>
      </c>
      <c r="CO2138" t="s">
        <v>1833</v>
      </c>
      <c r="CP2138" t="s">
        <v>241</v>
      </c>
      <c r="CQ2138" t="s">
        <v>247</v>
      </c>
      <c r="CS2138">
        <v>14619</v>
      </c>
      <c r="CT2138" t="s">
        <v>244</v>
      </c>
      <c r="CU2138" t="s">
        <v>13546</v>
      </c>
    </row>
    <row r="2139" spans="1:151" x14ac:dyDescent="0.2">
      <c r="A2139">
        <v>38602</v>
      </c>
      <c r="B2139" t="s">
        <v>11749</v>
      </c>
      <c r="C2139" t="s">
        <v>13549</v>
      </c>
      <c r="D2139" t="s">
        <v>3186</v>
      </c>
      <c r="E2139" t="s">
        <v>13550</v>
      </c>
      <c r="F2139" t="s">
        <v>171</v>
      </c>
      <c r="G2139" t="str">
        <f>"0"</f>
        <v>0</v>
      </c>
      <c r="H2139" s="1">
        <v>37765</v>
      </c>
      <c r="I2139" t="s">
        <v>221</v>
      </c>
      <c r="K2139" t="s">
        <v>867</v>
      </c>
      <c r="L2139" t="s">
        <v>868</v>
      </c>
      <c r="M2139" t="s">
        <v>224</v>
      </c>
      <c r="N2139">
        <v>2023</v>
      </c>
      <c r="O2139" t="s">
        <v>597</v>
      </c>
      <c r="P2139" t="s">
        <v>178</v>
      </c>
      <c r="Q2139" t="s">
        <v>172</v>
      </c>
      <c r="S2139">
        <v>32060614</v>
      </c>
      <c r="T2139" t="s">
        <v>226</v>
      </c>
      <c r="Y2139" t="str">
        <f>"01AS"</f>
        <v>01AS</v>
      </c>
      <c r="Z2139" t="s">
        <v>499</v>
      </c>
      <c r="AA2139" t="s">
        <v>320</v>
      </c>
      <c r="AB2139" t="s">
        <v>321</v>
      </c>
      <c r="AC2139" t="s">
        <v>5612</v>
      </c>
      <c r="AD2139" t="s">
        <v>185</v>
      </c>
      <c r="AF2139" t="s">
        <v>426</v>
      </c>
      <c r="AG2139" t="s">
        <v>729</v>
      </c>
      <c r="AJ2139" t="s">
        <v>1818</v>
      </c>
      <c r="AK2139" t="s">
        <v>185</v>
      </c>
      <c r="AM2139" t="s">
        <v>1719</v>
      </c>
      <c r="AS2139">
        <v>3.59</v>
      </c>
      <c r="AU2139" t="s">
        <v>472</v>
      </c>
      <c r="AV2139" t="s">
        <v>473</v>
      </c>
      <c r="AW2139" t="s">
        <v>264</v>
      </c>
      <c r="BO2139" t="s">
        <v>13551</v>
      </c>
      <c r="BQ2139" t="s">
        <v>195</v>
      </c>
      <c r="BZ2139" t="s">
        <v>266</v>
      </c>
      <c r="CB2139" t="s">
        <v>267</v>
      </c>
      <c r="CD2139" t="s">
        <v>195</v>
      </c>
      <c r="CF2139">
        <v>14627</v>
      </c>
      <c r="CG2139" t="s">
        <v>244</v>
      </c>
      <c r="CM2139" t="s">
        <v>13552</v>
      </c>
      <c r="CO2139" t="s">
        <v>13551</v>
      </c>
      <c r="CP2139" t="s">
        <v>13553</v>
      </c>
      <c r="CQ2139" t="s">
        <v>247</v>
      </c>
      <c r="CS2139" t="s">
        <v>13554</v>
      </c>
      <c r="CT2139" t="s">
        <v>244</v>
      </c>
      <c r="CU2139" t="s">
        <v>13555</v>
      </c>
    </row>
    <row r="2140" spans="1:151" x14ac:dyDescent="0.2">
      <c r="A2140">
        <v>25394</v>
      </c>
      <c r="B2140" t="s">
        <v>13556</v>
      </c>
      <c r="C2140" t="s">
        <v>13557</v>
      </c>
      <c r="E2140" t="s">
        <v>13558</v>
      </c>
      <c r="F2140" t="s">
        <v>171</v>
      </c>
      <c r="K2140" t="s">
        <v>769</v>
      </c>
      <c r="L2140" t="s">
        <v>770</v>
      </c>
      <c r="M2140" t="s">
        <v>176</v>
      </c>
      <c r="N2140">
        <v>2017</v>
      </c>
      <c r="O2140" t="s">
        <v>177</v>
      </c>
      <c r="P2140" t="s">
        <v>178</v>
      </c>
      <c r="Q2140" t="s">
        <v>172</v>
      </c>
    </row>
    <row r="2141" spans="1:151" x14ac:dyDescent="0.2">
      <c r="A2141">
        <v>26989</v>
      </c>
      <c r="B2141" t="s">
        <v>4496</v>
      </c>
      <c r="C2141" t="s">
        <v>13559</v>
      </c>
      <c r="D2141" t="s">
        <v>1580</v>
      </c>
      <c r="E2141" t="s">
        <v>13560</v>
      </c>
      <c r="F2141" t="s">
        <v>171</v>
      </c>
      <c r="G2141" t="s">
        <v>172</v>
      </c>
      <c r="H2141" s="1">
        <v>29431</v>
      </c>
      <c r="I2141" t="s">
        <v>221</v>
      </c>
      <c r="K2141" t="s">
        <v>760</v>
      </c>
      <c r="L2141" t="s">
        <v>761</v>
      </c>
      <c r="M2141" t="s">
        <v>306</v>
      </c>
      <c r="N2141">
        <v>2018</v>
      </c>
      <c r="O2141" t="s">
        <v>307</v>
      </c>
      <c r="P2141" t="s">
        <v>178</v>
      </c>
      <c r="Q2141" t="s">
        <v>172</v>
      </c>
      <c r="S2141">
        <v>27013618</v>
      </c>
      <c r="T2141" t="s">
        <v>196</v>
      </c>
      <c r="W2141" t="s">
        <v>13561</v>
      </c>
      <c r="X2141">
        <v>5853078286</v>
      </c>
      <c r="Y2141" t="s">
        <v>613</v>
      </c>
      <c r="Z2141" t="s">
        <v>614</v>
      </c>
      <c r="AA2141" t="s">
        <v>615</v>
      </c>
      <c r="AB2141" t="s">
        <v>259</v>
      </c>
      <c r="AC2141" t="s">
        <v>970</v>
      </c>
      <c r="AD2141" t="s">
        <v>185</v>
      </c>
      <c r="AS2141" t="str">
        <f>"0"</f>
        <v>0</v>
      </c>
      <c r="AT2141" t="s">
        <v>188</v>
      </c>
      <c r="AU2141" t="s">
        <v>1520</v>
      </c>
      <c r="AV2141" t="s">
        <v>6477</v>
      </c>
      <c r="AW2141" t="s">
        <v>264</v>
      </c>
      <c r="BM2141" t="s">
        <v>13562</v>
      </c>
      <c r="BP2141" t="s">
        <v>194</v>
      </c>
      <c r="BQ2141" t="s">
        <v>195</v>
      </c>
      <c r="BS2141">
        <v>14619</v>
      </c>
      <c r="BT2141" t="s">
        <v>196</v>
      </c>
      <c r="BU2141">
        <v>5853078288</v>
      </c>
      <c r="BZ2141" t="s">
        <v>13562</v>
      </c>
      <c r="CC2141" t="s">
        <v>194</v>
      </c>
      <c r="CD2141" t="s">
        <v>195</v>
      </c>
      <c r="CF2141">
        <v>14619</v>
      </c>
      <c r="CG2141" t="s">
        <v>196</v>
      </c>
      <c r="CH2141">
        <v>5853078288</v>
      </c>
      <c r="CM2141" t="s">
        <v>13562</v>
      </c>
      <c r="CP2141" t="s">
        <v>194</v>
      </c>
      <c r="CQ2141" t="s">
        <v>195</v>
      </c>
      <c r="CS2141">
        <v>14619</v>
      </c>
      <c r="CT2141" t="s">
        <v>196</v>
      </c>
      <c r="CU2141">
        <v>5853078288</v>
      </c>
      <c r="ED2141" t="s">
        <v>195</v>
      </c>
      <c r="EG2141" t="s">
        <v>196</v>
      </c>
      <c r="EH2141">
        <v>5853078288</v>
      </c>
      <c r="EM2141" t="s">
        <v>13563</v>
      </c>
      <c r="EP2141" t="s">
        <v>194</v>
      </c>
      <c r="EQ2141" t="s">
        <v>195</v>
      </c>
      <c r="ES2141">
        <v>14610</v>
      </c>
      <c r="ET2141" t="s">
        <v>196</v>
      </c>
      <c r="EU2141">
        <v>5853078288</v>
      </c>
    </row>
    <row r="2142" spans="1:151" x14ac:dyDescent="0.2">
      <c r="A2142">
        <v>26041</v>
      </c>
      <c r="B2142" t="s">
        <v>13564</v>
      </c>
      <c r="C2142" t="s">
        <v>13565</v>
      </c>
      <c r="E2142" t="s">
        <v>13566</v>
      </c>
      <c r="F2142" t="s">
        <v>171</v>
      </c>
      <c r="G2142" t="str">
        <f>"0"</f>
        <v>0</v>
      </c>
      <c r="K2142" t="s">
        <v>1372</v>
      </c>
      <c r="L2142" t="s">
        <v>1373</v>
      </c>
      <c r="M2142" t="s">
        <v>176</v>
      </c>
      <c r="N2142">
        <v>2018</v>
      </c>
      <c r="O2142" t="s">
        <v>612</v>
      </c>
      <c r="P2142" t="s">
        <v>178</v>
      </c>
      <c r="Q2142" t="s">
        <v>172</v>
      </c>
      <c r="S2142">
        <v>30410398</v>
      </c>
      <c r="T2142" t="s">
        <v>1916</v>
      </c>
      <c r="U2142" t="s">
        <v>180</v>
      </c>
      <c r="V2142" s="2">
        <v>42902</v>
      </c>
      <c r="W2142" t="s">
        <v>13567</v>
      </c>
      <c r="X2142" t="s">
        <v>13568</v>
      </c>
      <c r="Y2142" t="s">
        <v>613</v>
      </c>
      <c r="Z2142" t="s">
        <v>614</v>
      </c>
      <c r="AA2142" t="s">
        <v>615</v>
      </c>
      <c r="AB2142" t="s">
        <v>259</v>
      </c>
      <c r="AC2142" t="s">
        <v>2643</v>
      </c>
      <c r="AD2142" t="s">
        <v>185</v>
      </c>
      <c r="AS2142" t="str">
        <f>"0"</f>
        <v>0</v>
      </c>
      <c r="AT2142" t="s">
        <v>188</v>
      </c>
      <c r="AU2142" t="s">
        <v>647</v>
      </c>
      <c r="AV2142" t="s">
        <v>190</v>
      </c>
      <c r="AW2142" t="s">
        <v>191</v>
      </c>
      <c r="CM2142" t="s">
        <v>13474</v>
      </c>
      <c r="CN2142" t="s">
        <v>10002</v>
      </c>
      <c r="CP2142" t="s">
        <v>194</v>
      </c>
      <c r="CQ2142" t="s">
        <v>195</v>
      </c>
      <c r="CS2142">
        <v>14623</v>
      </c>
      <c r="CT2142" t="s">
        <v>196</v>
      </c>
    </row>
    <row r="2143" spans="1:151" x14ac:dyDescent="0.2">
      <c r="A2143">
        <v>25883</v>
      </c>
      <c r="B2143" t="s">
        <v>6769</v>
      </c>
      <c r="C2143" t="s">
        <v>13569</v>
      </c>
      <c r="E2143" t="s">
        <v>13570</v>
      </c>
      <c r="F2143" t="s">
        <v>171</v>
      </c>
      <c r="K2143" t="s">
        <v>1538</v>
      </c>
      <c r="M2143" t="s">
        <v>306</v>
      </c>
      <c r="N2143">
        <v>2014</v>
      </c>
      <c r="O2143" t="s">
        <v>591</v>
      </c>
      <c r="P2143" t="s">
        <v>178</v>
      </c>
      <c r="Q2143" t="s">
        <v>172</v>
      </c>
    </row>
    <row r="2144" spans="1:151" x14ac:dyDescent="0.2">
      <c r="A2144">
        <v>45579</v>
      </c>
      <c r="B2144" t="s">
        <v>13571</v>
      </c>
      <c r="C2144" t="s">
        <v>13572</v>
      </c>
      <c r="D2144" t="s">
        <v>909</v>
      </c>
      <c r="E2144" t="s">
        <v>13573</v>
      </c>
      <c r="F2144" t="s">
        <v>171</v>
      </c>
      <c r="G2144" t="str">
        <f>"0"</f>
        <v>0</v>
      </c>
      <c r="H2144" s="1">
        <v>37914</v>
      </c>
      <c r="I2144" t="s">
        <v>173</v>
      </c>
      <c r="K2144" t="s">
        <v>1345</v>
      </c>
      <c r="L2144" t="s">
        <v>2201</v>
      </c>
      <c r="M2144" t="s">
        <v>255</v>
      </c>
      <c r="N2144" t="s">
        <v>1165</v>
      </c>
      <c r="O2144" t="s">
        <v>1214</v>
      </c>
      <c r="P2144" t="s">
        <v>178</v>
      </c>
      <c r="Q2144" t="s">
        <v>172</v>
      </c>
      <c r="S2144">
        <v>32240016</v>
      </c>
      <c r="T2144" t="s">
        <v>226</v>
      </c>
      <c r="Y2144" t="str">
        <f>"04HSEAS"</f>
        <v>04HSEAS</v>
      </c>
      <c r="Z2144" t="s">
        <v>499</v>
      </c>
      <c r="AA2144" t="s">
        <v>228</v>
      </c>
      <c r="AB2144" t="s">
        <v>229</v>
      </c>
      <c r="AC2144" t="s">
        <v>1868</v>
      </c>
      <c r="AD2144" t="s">
        <v>185</v>
      </c>
      <c r="AS2144">
        <v>3.15</v>
      </c>
      <c r="AU2144" t="s">
        <v>472</v>
      </c>
      <c r="AV2144" t="s">
        <v>473</v>
      </c>
      <c r="AW2144" t="s">
        <v>264</v>
      </c>
      <c r="BM2144" t="s">
        <v>13574</v>
      </c>
      <c r="BN2144" t="s">
        <v>239</v>
      </c>
      <c r="BO2144" t="s">
        <v>13575</v>
      </c>
      <c r="BP2144" t="s">
        <v>241</v>
      </c>
      <c r="BQ2144" t="s">
        <v>195</v>
      </c>
      <c r="BS2144">
        <v>14627</v>
      </c>
      <c r="CD2144" t="s">
        <v>195</v>
      </c>
      <c r="CM2144" t="s">
        <v>13576</v>
      </c>
      <c r="CO2144" t="s">
        <v>13575</v>
      </c>
      <c r="CP2144" t="s">
        <v>4301</v>
      </c>
      <c r="CQ2144" t="s">
        <v>571</v>
      </c>
      <c r="CS2144" t="s">
        <v>13577</v>
      </c>
      <c r="CT2144" t="s">
        <v>244</v>
      </c>
      <c r="CU2144" t="s">
        <v>13578</v>
      </c>
    </row>
    <row r="2145" spans="1:151" x14ac:dyDescent="0.2">
      <c r="A2145">
        <v>20899</v>
      </c>
      <c r="B2145" t="s">
        <v>4093</v>
      </c>
      <c r="C2145" t="s">
        <v>13579</v>
      </c>
      <c r="E2145" t="s">
        <v>13580</v>
      </c>
      <c r="F2145" t="s">
        <v>171</v>
      </c>
      <c r="G2145" t="s">
        <v>172</v>
      </c>
      <c r="H2145" s="1">
        <v>35178</v>
      </c>
      <c r="I2145" t="s">
        <v>221</v>
      </c>
      <c r="K2145" t="s">
        <v>882</v>
      </c>
      <c r="L2145" t="s">
        <v>318</v>
      </c>
      <c r="M2145" t="s">
        <v>255</v>
      </c>
      <c r="N2145">
        <v>2016</v>
      </c>
      <c r="O2145" t="s">
        <v>883</v>
      </c>
      <c r="P2145" t="s">
        <v>178</v>
      </c>
      <c r="Q2145" t="s">
        <v>172</v>
      </c>
      <c r="S2145">
        <v>28937593</v>
      </c>
      <c r="T2145" t="s">
        <v>196</v>
      </c>
      <c r="W2145" t="s">
        <v>13581</v>
      </c>
      <c r="X2145">
        <v>2039696694</v>
      </c>
      <c r="Y2145" t="s">
        <v>186</v>
      </c>
      <c r="Z2145" t="s">
        <v>183</v>
      </c>
      <c r="AA2145">
        <v>2018</v>
      </c>
      <c r="AB2145">
        <v>2018</v>
      </c>
      <c r="AC2145" t="s">
        <v>2905</v>
      </c>
      <c r="AD2145" t="s">
        <v>185</v>
      </c>
      <c r="AM2145" t="s">
        <v>1068</v>
      </c>
      <c r="AS2145">
        <v>2.98</v>
      </c>
      <c r="AT2145" t="s">
        <v>188</v>
      </c>
      <c r="AU2145" t="s">
        <v>189</v>
      </c>
      <c r="AV2145" t="s">
        <v>190</v>
      </c>
      <c r="AW2145" t="s">
        <v>264</v>
      </c>
      <c r="BM2145" t="s">
        <v>13582</v>
      </c>
      <c r="BN2145" t="s">
        <v>193</v>
      </c>
      <c r="BP2145" t="s">
        <v>194</v>
      </c>
      <c r="BQ2145" t="s">
        <v>195</v>
      </c>
      <c r="BS2145">
        <v>14627</v>
      </c>
      <c r="BT2145" t="s">
        <v>196</v>
      </c>
      <c r="BU2145">
        <v>9147153041</v>
      </c>
      <c r="BZ2145" t="s">
        <v>13583</v>
      </c>
      <c r="CC2145" t="s">
        <v>13584</v>
      </c>
      <c r="CD2145" t="s">
        <v>195</v>
      </c>
      <c r="CF2145">
        <v>105361313</v>
      </c>
      <c r="CG2145" t="s">
        <v>196</v>
      </c>
      <c r="CH2145">
        <v>9142328979</v>
      </c>
      <c r="CM2145" t="s">
        <v>13585</v>
      </c>
      <c r="CP2145" t="s">
        <v>194</v>
      </c>
      <c r="CQ2145" t="s">
        <v>195</v>
      </c>
      <c r="CS2145">
        <v>146204214</v>
      </c>
      <c r="CT2145" t="s">
        <v>196</v>
      </c>
      <c r="CU2145">
        <v>9147153041</v>
      </c>
      <c r="ED2145" t="s">
        <v>195</v>
      </c>
      <c r="EG2145" t="s">
        <v>196</v>
      </c>
      <c r="EH2145">
        <v>9142328979</v>
      </c>
      <c r="EM2145" t="s">
        <v>13583</v>
      </c>
      <c r="EP2145" t="s">
        <v>13584</v>
      </c>
      <c r="EQ2145" t="s">
        <v>195</v>
      </c>
      <c r="ES2145">
        <v>105361313</v>
      </c>
      <c r="ET2145" t="s">
        <v>196</v>
      </c>
      <c r="EU2145">
        <v>9142328979</v>
      </c>
    </row>
    <row r="2146" spans="1:151" x14ac:dyDescent="0.2">
      <c r="A2146">
        <v>25892</v>
      </c>
      <c r="B2146" t="s">
        <v>2446</v>
      </c>
      <c r="C2146" t="s">
        <v>13586</v>
      </c>
      <c r="E2146" t="s">
        <v>13587</v>
      </c>
      <c r="F2146" t="s">
        <v>171</v>
      </c>
      <c r="K2146" t="s">
        <v>11606</v>
      </c>
      <c r="M2146" t="s">
        <v>306</v>
      </c>
      <c r="N2146">
        <v>2014</v>
      </c>
      <c r="O2146" t="s">
        <v>591</v>
      </c>
      <c r="P2146" t="s">
        <v>178</v>
      </c>
      <c r="Q2146" t="s">
        <v>172</v>
      </c>
    </row>
    <row r="2147" spans="1:151" x14ac:dyDescent="0.2">
      <c r="A2147">
        <v>42049</v>
      </c>
      <c r="B2147" t="s">
        <v>13588</v>
      </c>
      <c r="C2147" t="s">
        <v>13589</v>
      </c>
      <c r="D2147" t="s">
        <v>1436</v>
      </c>
      <c r="E2147" t="s">
        <v>13590</v>
      </c>
      <c r="F2147" t="s">
        <v>171</v>
      </c>
      <c r="G2147" t="str">
        <f>"0"</f>
        <v>0</v>
      </c>
      <c r="H2147" s="1">
        <v>37687</v>
      </c>
      <c r="I2147" t="s">
        <v>221</v>
      </c>
      <c r="K2147" t="s">
        <v>1046</v>
      </c>
      <c r="L2147" t="s">
        <v>1047</v>
      </c>
      <c r="M2147" t="s">
        <v>306</v>
      </c>
      <c r="N2147">
        <v>2024</v>
      </c>
      <c r="O2147" t="s">
        <v>710</v>
      </c>
      <c r="P2147" t="s">
        <v>178</v>
      </c>
      <c r="Q2147" t="s">
        <v>172</v>
      </c>
      <c r="S2147">
        <v>32030990</v>
      </c>
      <c r="T2147" t="s">
        <v>226</v>
      </c>
      <c r="Y2147" t="str">
        <f>"01AS"</f>
        <v>01AS</v>
      </c>
      <c r="Z2147" t="s">
        <v>227</v>
      </c>
      <c r="AA2147" t="s">
        <v>320</v>
      </c>
      <c r="AB2147" t="s">
        <v>321</v>
      </c>
      <c r="AC2147" t="s">
        <v>656</v>
      </c>
      <c r="AD2147" t="s">
        <v>185</v>
      </c>
      <c r="AE2147" t="s">
        <v>1203</v>
      </c>
      <c r="AS2147">
        <v>3.89</v>
      </c>
      <c r="AU2147" t="s">
        <v>235</v>
      </c>
      <c r="AV2147" t="s">
        <v>236</v>
      </c>
      <c r="AW2147" t="s">
        <v>715</v>
      </c>
      <c r="BM2147" t="s">
        <v>13591</v>
      </c>
      <c r="BN2147" t="s">
        <v>239</v>
      </c>
      <c r="BO2147" t="s">
        <v>13592</v>
      </c>
      <c r="BP2147" t="s">
        <v>241</v>
      </c>
      <c r="BQ2147" t="s">
        <v>195</v>
      </c>
      <c r="BS2147">
        <v>14627</v>
      </c>
      <c r="CD2147" t="s">
        <v>195</v>
      </c>
      <c r="CM2147" t="s">
        <v>13593</v>
      </c>
      <c r="CO2147" t="s">
        <v>13592</v>
      </c>
      <c r="CP2147" t="s">
        <v>13594</v>
      </c>
      <c r="CQ2147" t="s">
        <v>247</v>
      </c>
      <c r="CS2147" t="str">
        <f>"08831-5131"</f>
        <v>08831-5131</v>
      </c>
      <c r="CT2147" t="s">
        <v>244</v>
      </c>
      <c r="CU2147" t="s">
        <v>13595</v>
      </c>
    </row>
    <row r="2148" spans="1:151" x14ac:dyDescent="0.2">
      <c r="A2148">
        <v>37440</v>
      </c>
      <c r="B2148" t="s">
        <v>13596</v>
      </c>
      <c r="C2148" t="s">
        <v>13597</v>
      </c>
      <c r="D2148" t="s">
        <v>13598</v>
      </c>
      <c r="E2148" t="s">
        <v>13599</v>
      </c>
      <c r="F2148" t="s">
        <v>171</v>
      </c>
      <c r="G2148" t="str">
        <f>"0"</f>
        <v>0</v>
      </c>
      <c r="H2148" s="1">
        <v>38151</v>
      </c>
      <c r="I2148" t="s">
        <v>1450</v>
      </c>
      <c r="K2148" t="s">
        <v>4354</v>
      </c>
      <c r="L2148" t="s">
        <v>4355</v>
      </c>
      <c r="M2148" t="s">
        <v>306</v>
      </c>
      <c r="N2148">
        <v>2022</v>
      </c>
      <c r="O2148" t="s">
        <v>782</v>
      </c>
      <c r="P2148" t="s">
        <v>178</v>
      </c>
      <c r="Q2148" t="s">
        <v>172</v>
      </c>
      <c r="S2148">
        <v>31809290</v>
      </c>
      <c r="T2148" t="s">
        <v>226</v>
      </c>
      <c r="Y2148" t="str">
        <f>"04HSEAS"</f>
        <v>04HSEAS</v>
      </c>
      <c r="Z2148" t="s">
        <v>499</v>
      </c>
      <c r="AA2148" t="s">
        <v>320</v>
      </c>
      <c r="AB2148" t="s">
        <v>321</v>
      </c>
      <c r="AC2148" t="s">
        <v>535</v>
      </c>
      <c r="AD2148" t="s">
        <v>185</v>
      </c>
      <c r="AS2148">
        <v>3.79</v>
      </c>
      <c r="AU2148" t="s">
        <v>472</v>
      </c>
      <c r="AV2148" t="s">
        <v>473</v>
      </c>
      <c r="AW2148" t="s">
        <v>294</v>
      </c>
      <c r="BF2148" t="s">
        <v>474</v>
      </c>
      <c r="BM2148" t="s">
        <v>13600</v>
      </c>
      <c r="BN2148" t="s">
        <v>239</v>
      </c>
      <c r="BO2148" t="s">
        <v>13601</v>
      </c>
      <c r="BP2148" t="s">
        <v>241</v>
      </c>
      <c r="BQ2148" t="s">
        <v>195</v>
      </c>
      <c r="BS2148">
        <v>14627</v>
      </c>
      <c r="CD2148" t="s">
        <v>195</v>
      </c>
      <c r="CM2148" t="s">
        <v>13602</v>
      </c>
      <c r="CO2148" t="s">
        <v>13601</v>
      </c>
      <c r="CP2148" t="s">
        <v>13603</v>
      </c>
      <c r="CQ2148" t="s">
        <v>13604</v>
      </c>
      <c r="CS2148">
        <v>106104</v>
      </c>
      <c r="CT2148" t="s">
        <v>2189</v>
      </c>
      <c r="CU2148" t="s">
        <v>13605</v>
      </c>
    </row>
    <row r="2149" spans="1:151" x14ac:dyDescent="0.2">
      <c r="A2149">
        <v>20940</v>
      </c>
      <c r="B2149" t="s">
        <v>13606</v>
      </c>
      <c r="C2149" t="s">
        <v>13607</v>
      </c>
      <c r="D2149" t="s">
        <v>1394</v>
      </c>
      <c r="E2149" t="s">
        <v>13608</v>
      </c>
      <c r="F2149" t="s">
        <v>171</v>
      </c>
      <c r="G2149" t="s">
        <v>172</v>
      </c>
      <c r="H2149" s="1">
        <v>35044</v>
      </c>
      <c r="I2149" t="s">
        <v>173</v>
      </c>
      <c r="K2149" t="s">
        <v>4372</v>
      </c>
      <c r="L2149" t="s">
        <v>1731</v>
      </c>
      <c r="M2149" t="s">
        <v>306</v>
      </c>
      <c r="N2149">
        <v>2017</v>
      </c>
      <c r="O2149" t="s">
        <v>646</v>
      </c>
      <c r="P2149" t="s">
        <v>178</v>
      </c>
      <c r="Q2149" t="s">
        <v>172</v>
      </c>
      <c r="S2149">
        <v>28752646</v>
      </c>
      <c r="T2149" t="s">
        <v>196</v>
      </c>
      <c r="W2149" t="s">
        <v>13609</v>
      </c>
      <c r="X2149">
        <v>4844678791</v>
      </c>
      <c r="Y2149" t="s">
        <v>186</v>
      </c>
      <c r="Z2149" t="s">
        <v>183</v>
      </c>
      <c r="AA2149">
        <v>2018</v>
      </c>
      <c r="AB2149">
        <v>2018</v>
      </c>
      <c r="AC2149" t="s">
        <v>209</v>
      </c>
      <c r="AD2149" t="s">
        <v>185</v>
      </c>
      <c r="AS2149">
        <v>3.15</v>
      </c>
      <c r="AT2149" t="s">
        <v>188</v>
      </c>
      <c r="AU2149" t="s">
        <v>189</v>
      </c>
      <c r="AV2149" t="s">
        <v>190</v>
      </c>
      <c r="AW2149" t="s">
        <v>264</v>
      </c>
      <c r="BM2149" t="s">
        <v>13610</v>
      </c>
      <c r="BN2149" t="s">
        <v>193</v>
      </c>
      <c r="BP2149" t="s">
        <v>194</v>
      </c>
      <c r="BQ2149" t="s">
        <v>195</v>
      </c>
      <c r="BS2149">
        <v>14627</v>
      </c>
      <c r="BT2149" t="s">
        <v>196</v>
      </c>
      <c r="BU2149">
        <v>4848837153</v>
      </c>
      <c r="BZ2149" t="s">
        <v>13611</v>
      </c>
      <c r="CC2149" t="s">
        <v>13612</v>
      </c>
      <c r="CD2149" t="s">
        <v>650</v>
      </c>
      <c r="CF2149">
        <v>19341</v>
      </c>
      <c r="CG2149" t="s">
        <v>196</v>
      </c>
      <c r="CH2149">
        <v>6105248926</v>
      </c>
      <c r="CM2149" t="s">
        <v>1747</v>
      </c>
      <c r="CP2149" t="s">
        <v>194</v>
      </c>
      <c r="CQ2149" t="s">
        <v>195</v>
      </c>
      <c r="CS2149">
        <v>14627</v>
      </c>
      <c r="CT2149" t="s">
        <v>196</v>
      </c>
      <c r="CU2149">
        <v>4848837153</v>
      </c>
      <c r="ED2149" t="s">
        <v>650</v>
      </c>
      <c r="EG2149" t="s">
        <v>196</v>
      </c>
      <c r="EH2149">
        <v>6105248926</v>
      </c>
      <c r="EM2149" t="s">
        <v>13611</v>
      </c>
      <c r="EP2149" t="s">
        <v>13612</v>
      </c>
      <c r="EQ2149" t="s">
        <v>650</v>
      </c>
      <c r="ES2149">
        <v>19341</v>
      </c>
      <c r="ET2149" t="s">
        <v>196</v>
      </c>
      <c r="EU2149">
        <v>6105248926</v>
      </c>
    </row>
    <row r="2150" spans="1:151" x14ac:dyDescent="0.2">
      <c r="A2150">
        <v>41490</v>
      </c>
      <c r="B2150" t="s">
        <v>13613</v>
      </c>
      <c r="C2150" t="s">
        <v>13614</v>
      </c>
      <c r="D2150" t="s">
        <v>2127</v>
      </c>
      <c r="E2150" t="s">
        <v>13615</v>
      </c>
      <c r="F2150" t="s">
        <v>171</v>
      </c>
      <c r="G2150" t="str">
        <f>"0"</f>
        <v>0</v>
      </c>
      <c r="H2150" s="1">
        <v>38539</v>
      </c>
      <c r="I2150" t="s">
        <v>221</v>
      </c>
      <c r="K2150" t="s">
        <v>466</v>
      </c>
      <c r="L2150" t="s">
        <v>467</v>
      </c>
      <c r="M2150" t="s">
        <v>224</v>
      </c>
      <c r="N2150">
        <v>2024</v>
      </c>
      <c r="O2150" t="s">
        <v>225</v>
      </c>
      <c r="P2150" t="s">
        <v>178</v>
      </c>
      <c r="Q2150" t="s">
        <v>172</v>
      </c>
      <c r="S2150">
        <v>32575132</v>
      </c>
      <c r="T2150" t="s">
        <v>226</v>
      </c>
      <c r="Y2150" t="str">
        <f>"01AS"</f>
        <v>01AS</v>
      </c>
      <c r="Z2150" t="s">
        <v>227</v>
      </c>
      <c r="AA2150" t="s">
        <v>833</v>
      </c>
      <c r="AB2150" t="s">
        <v>834</v>
      </c>
      <c r="AC2150" t="s">
        <v>1237</v>
      </c>
      <c r="AD2150" t="s">
        <v>185</v>
      </c>
      <c r="AS2150">
        <v>3.76</v>
      </c>
      <c r="AU2150" t="s">
        <v>235</v>
      </c>
      <c r="AV2150" t="s">
        <v>236</v>
      </c>
      <c r="AW2150" t="s">
        <v>264</v>
      </c>
      <c r="BM2150" t="s">
        <v>13616</v>
      </c>
      <c r="BN2150" t="s">
        <v>239</v>
      </c>
      <c r="BO2150" t="s">
        <v>13617</v>
      </c>
      <c r="BP2150" t="s">
        <v>241</v>
      </c>
      <c r="BQ2150" t="s">
        <v>195</v>
      </c>
      <c r="BS2150">
        <v>14627</v>
      </c>
      <c r="BZ2150" t="s">
        <v>3928</v>
      </c>
      <c r="CB2150" t="s">
        <v>475</v>
      </c>
      <c r="CD2150" t="s">
        <v>195</v>
      </c>
      <c r="CF2150">
        <v>14620</v>
      </c>
      <c r="CG2150" t="s">
        <v>244</v>
      </c>
      <c r="CM2150" t="s">
        <v>13618</v>
      </c>
      <c r="CO2150" t="s">
        <v>13617</v>
      </c>
      <c r="CP2150" t="s">
        <v>2078</v>
      </c>
      <c r="CQ2150" t="s">
        <v>2079</v>
      </c>
      <c r="CS2150" t="s">
        <v>13619</v>
      </c>
      <c r="CT2150" t="s">
        <v>244</v>
      </c>
      <c r="CU2150" t="s">
        <v>13620</v>
      </c>
    </row>
    <row r="2151" spans="1:151" x14ac:dyDescent="0.2">
      <c r="A2151">
        <v>45623</v>
      </c>
      <c r="B2151" t="s">
        <v>13621</v>
      </c>
      <c r="C2151" t="s">
        <v>13614</v>
      </c>
      <c r="D2151" t="s">
        <v>3186</v>
      </c>
      <c r="E2151" t="s">
        <v>13622</v>
      </c>
      <c r="F2151" t="s">
        <v>171</v>
      </c>
      <c r="G2151" t="str">
        <f>"0"</f>
        <v>0</v>
      </c>
      <c r="H2151" s="1">
        <v>38191</v>
      </c>
      <c r="I2151" t="s">
        <v>221</v>
      </c>
      <c r="K2151" t="s">
        <v>5624</v>
      </c>
      <c r="L2151" t="s">
        <v>1940</v>
      </c>
      <c r="M2151" t="s">
        <v>224</v>
      </c>
      <c r="N2151">
        <v>2025</v>
      </c>
      <c r="O2151" t="s">
        <v>528</v>
      </c>
      <c r="P2151" t="s">
        <v>178</v>
      </c>
      <c r="Q2151" t="s">
        <v>172</v>
      </c>
      <c r="R2151" t="s">
        <v>510</v>
      </c>
      <c r="S2151">
        <v>32305319</v>
      </c>
      <c r="BM2151" t="s">
        <v>5087</v>
      </c>
    </row>
    <row r="2152" spans="1:151" x14ac:dyDescent="0.2">
      <c r="A2152">
        <v>46059</v>
      </c>
      <c r="B2152" t="s">
        <v>13623</v>
      </c>
      <c r="C2152" t="s">
        <v>13624</v>
      </c>
      <c r="E2152" t="s">
        <v>13625</v>
      </c>
      <c r="F2152" t="s">
        <v>171</v>
      </c>
      <c r="G2152" t="str">
        <f>"0"</f>
        <v>0</v>
      </c>
      <c r="H2152" s="1">
        <v>38360</v>
      </c>
      <c r="I2152" t="s">
        <v>221</v>
      </c>
      <c r="K2152" t="s">
        <v>2448</v>
      </c>
      <c r="L2152" t="s">
        <v>2449</v>
      </c>
      <c r="M2152" t="s">
        <v>306</v>
      </c>
      <c r="N2152">
        <v>2025</v>
      </c>
      <c r="O2152" t="s">
        <v>2065</v>
      </c>
      <c r="P2152" t="s">
        <v>178</v>
      </c>
      <c r="Q2152" t="s">
        <v>172</v>
      </c>
      <c r="S2152">
        <v>32546897</v>
      </c>
      <c r="T2152" t="s">
        <v>226</v>
      </c>
      <c r="Y2152" t="str">
        <f>"01AS"</f>
        <v>01AS</v>
      </c>
      <c r="Z2152" t="s">
        <v>499</v>
      </c>
      <c r="AA2152" t="s">
        <v>228</v>
      </c>
      <c r="AB2152" t="s">
        <v>229</v>
      </c>
      <c r="AC2152" t="s">
        <v>656</v>
      </c>
      <c r="AD2152" t="s">
        <v>172</v>
      </c>
      <c r="AS2152">
        <v>3.91</v>
      </c>
      <c r="AU2152" t="s">
        <v>472</v>
      </c>
      <c r="AV2152" t="s">
        <v>473</v>
      </c>
      <c r="AW2152" t="s">
        <v>264</v>
      </c>
      <c r="BM2152" t="s">
        <v>13626</v>
      </c>
      <c r="BN2152" t="s">
        <v>239</v>
      </c>
      <c r="BO2152" t="s">
        <v>13627</v>
      </c>
      <c r="BP2152" t="s">
        <v>241</v>
      </c>
      <c r="BQ2152" t="s">
        <v>195</v>
      </c>
      <c r="BS2152">
        <v>14627</v>
      </c>
      <c r="CD2152" t="s">
        <v>195</v>
      </c>
      <c r="CM2152" t="s">
        <v>13628</v>
      </c>
      <c r="CO2152" t="s">
        <v>13627</v>
      </c>
      <c r="CP2152" t="s">
        <v>13629</v>
      </c>
      <c r="CQ2152" t="s">
        <v>247</v>
      </c>
      <c r="CS2152" t="str">
        <f>"07452-3610"</f>
        <v>07452-3610</v>
      </c>
      <c r="CT2152" t="s">
        <v>244</v>
      </c>
      <c r="CU2152" t="s">
        <v>13630</v>
      </c>
    </row>
    <row r="2153" spans="1:151" x14ac:dyDescent="0.2">
      <c r="A2153">
        <v>19561</v>
      </c>
      <c r="B2153" t="s">
        <v>1639</v>
      </c>
      <c r="C2153" t="s">
        <v>13631</v>
      </c>
      <c r="D2153" t="s">
        <v>13632</v>
      </c>
      <c r="E2153" t="s">
        <v>13633</v>
      </c>
      <c r="F2153" t="s">
        <v>13634</v>
      </c>
      <c r="G2153" t="s">
        <v>172</v>
      </c>
      <c r="H2153" s="1">
        <v>35215</v>
      </c>
      <c r="I2153" t="s">
        <v>221</v>
      </c>
      <c r="K2153" t="s">
        <v>1078</v>
      </c>
      <c r="L2153" t="s">
        <v>13635</v>
      </c>
      <c r="M2153" t="s">
        <v>176</v>
      </c>
      <c r="N2153">
        <v>2017</v>
      </c>
      <c r="O2153" t="s">
        <v>177</v>
      </c>
      <c r="P2153" t="s">
        <v>178</v>
      </c>
      <c r="Q2153" t="s">
        <v>172</v>
      </c>
      <c r="S2153">
        <v>28785675</v>
      </c>
      <c r="T2153" t="s">
        <v>196</v>
      </c>
      <c r="W2153" t="s">
        <v>13636</v>
      </c>
      <c r="X2153">
        <v>7812541199</v>
      </c>
      <c r="Y2153" t="s">
        <v>186</v>
      </c>
      <c r="Z2153" t="s">
        <v>282</v>
      </c>
      <c r="AA2153">
        <v>2018</v>
      </c>
      <c r="AB2153">
        <v>2018</v>
      </c>
      <c r="AC2153" t="s">
        <v>6978</v>
      </c>
      <c r="AD2153" t="s">
        <v>185</v>
      </c>
      <c r="AE2153" t="s">
        <v>857</v>
      </c>
      <c r="AM2153" t="s">
        <v>13637</v>
      </c>
      <c r="AS2153">
        <v>3.9</v>
      </c>
      <c r="AT2153" t="s">
        <v>188</v>
      </c>
      <c r="AU2153" t="s">
        <v>189</v>
      </c>
      <c r="AV2153" t="s">
        <v>190</v>
      </c>
      <c r="AW2153" t="s">
        <v>264</v>
      </c>
      <c r="BM2153" t="s">
        <v>13638</v>
      </c>
      <c r="BN2153" t="s">
        <v>193</v>
      </c>
      <c r="BP2153" t="s">
        <v>194</v>
      </c>
      <c r="BQ2153" t="s">
        <v>195</v>
      </c>
      <c r="BS2153">
        <v>14627</v>
      </c>
      <c r="BT2153" t="s">
        <v>196</v>
      </c>
      <c r="BU2153">
        <v>3392236563</v>
      </c>
      <c r="BZ2153" t="s">
        <v>13639</v>
      </c>
      <c r="CC2153" t="s">
        <v>9798</v>
      </c>
      <c r="CD2153" t="s">
        <v>401</v>
      </c>
      <c r="CF2153" t="str">
        <f>"02420"</f>
        <v>02420</v>
      </c>
      <c r="CG2153" t="s">
        <v>196</v>
      </c>
      <c r="CH2153">
        <v>7818631655</v>
      </c>
      <c r="CM2153" t="s">
        <v>5120</v>
      </c>
      <c r="CP2153" t="s">
        <v>194</v>
      </c>
      <c r="CQ2153" t="s">
        <v>195</v>
      </c>
      <c r="CS2153">
        <v>14619</v>
      </c>
      <c r="CT2153" t="s">
        <v>196</v>
      </c>
      <c r="CU2153">
        <v>3392236563</v>
      </c>
      <c r="ED2153" t="s">
        <v>401</v>
      </c>
      <c r="EG2153" t="s">
        <v>196</v>
      </c>
      <c r="EH2153">
        <v>7818631655</v>
      </c>
      <c r="EM2153" t="s">
        <v>13639</v>
      </c>
      <c r="EP2153" t="s">
        <v>9798</v>
      </c>
      <c r="EQ2153" t="s">
        <v>401</v>
      </c>
      <c r="ES2153" t="str">
        <f>"02420"</f>
        <v>02420</v>
      </c>
      <c r="ET2153" t="s">
        <v>196</v>
      </c>
      <c r="EU2153">
        <v>7818631655</v>
      </c>
    </row>
    <row r="2154" spans="1:151" x14ac:dyDescent="0.2">
      <c r="A2154">
        <v>18933</v>
      </c>
      <c r="B2154" t="s">
        <v>850</v>
      </c>
      <c r="C2154" t="s">
        <v>13640</v>
      </c>
      <c r="D2154" t="s">
        <v>3641</v>
      </c>
      <c r="E2154" t="s">
        <v>13641</v>
      </c>
      <c r="F2154" t="s">
        <v>171</v>
      </c>
      <c r="G2154" t="s">
        <v>172</v>
      </c>
      <c r="H2154" s="1">
        <v>35105</v>
      </c>
      <c r="I2154" t="s">
        <v>221</v>
      </c>
      <c r="K2154" t="s">
        <v>547</v>
      </c>
      <c r="L2154" t="s">
        <v>548</v>
      </c>
      <c r="M2154" t="s">
        <v>306</v>
      </c>
      <c r="N2154">
        <v>2016</v>
      </c>
      <c r="O2154" t="s">
        <v>380</v>
      </c>
      <c r="P2154" t="s">
        <v>178</v>
      </c>
      <c r="Q2154" t="s">
        <v>172</v>
      </c>
      <c r="S2154">
        <v>28759201</v>
      </c>
      <c r="T2154" t="s">
        <v>196</v>
      </c>
      <c r="W2154" t="s">
        <v>13642</v>
      </c>
      <c r="X2154">
        <v>4105620792</v>
      </c>
      <c r="Y2154" t="s">
        <v>186</v>
      </c>
      <c r="Z2154" t="s">
        <v>183</v>
      </c>
      <c r="AA2154">
        <v>2018</v>
      </c>
      <c r="AB2154">
        <v>2018</v>
      </c>
      <c r="AC2154" t="s">
        <v>1109</v>
      </c>
      <c r="AD2154" t="s">
        <v>185</v>
      </c>
      <c r="AM2154" t="s">
        <v>396</v>
      </c>
      <c r="AS2154">
        <v>3.48</v>
      </c>
      <c r="AT2154" t="s">
        <v>188</v>
      </c>
      <c r="AU2154" t="s">
        <v>189</v>
      </c>
      <c r="AV2154" t="s">
        <v>190</v>
      </c>
      <c r="AW2154" t="s">
        <v>264</v>
      </c>
      <c r="BM2154" t="s">
        <v>13643</v>
      </c>
      <c r="BN2154" t="s">
        <v>193</v>
      </c>
      <c r="BP2154" t="s">
        <v>194</v>
      </c>
      <c r="BQ2154" t="s">
        <v>195</v>
      </c>
      <c r="BS2154">
        <v>14627</v>
      </c>
      <c r="BT2154" t="s">
        <v>196</v>
      </c>
      <c r="BU2154">
        <v>4438758262</v>
      </c>
      <c r="BZ2154" t="s">
        <v>13644</v>
      </c>
      <c r="CC2154" t="s">
        <v>1837</v>
      </c>
      <c r="CD2154" t="s">
        <v>849</v>
      </c>
      <c r="CF2154">
        <v>21012</v>
      </c>
      <c r="CG2154" t="s">
        <v>196</v>
      </c>
      <c r="CH2154">
        <v>4106267529</v>
      </c>
      <c r="CM2154" t="s">
        <v>10676</v>
      </c>
      <c r="CP2154" t="s">
        <v>194</v>
      </c>
      <c r="CQ2154" t="s">
        <v>195</v>
      </c>
      <c r="CS2154">
        <v>14627</v>
      </c>
      <c r="CT2154" t="s">
        <v>196</v>
      </c>
      <c r="CU2154">
        <v>4438758262</v>
      </c>
      <c r="ED2154" t="s">
        <v>849</v>
      </c>
      <c r="EG2154" t="s">
        <v>196</v>
      </c>
      <c r="EH2154">
        <v>4106267529</v>
      </c>
      <c r="EM2154" t="s">
        <v>13644</v>
      </c>
      <c r="EP2154" t="s">
        <v>1837</v>
      </c>
      <c r="EQ2154" t="s">
        <v>849</v>
      </c>
      <c r="ES2154">
        <v>21012</v>
      </c>
      <c r="ET2154" t="s">
        <v>196</v>
      </c>
      <c r="EU2154">
        <v>4106267529</v>
      </c>
    </row>
    <row r="2155" spans="1:151" x14ac:dyDescent="0.2">
      <c r="A2155">
        <v>24505</v>
      </c>
      <c r="B2155" t="s">
        <v>13645</v>
      </c>
      <c r="C2155" t="s">
        <v>13646</v>
      </c>
      <c r="E2155" t="s">
        <v>13647</v>
      </c>
      <c r="F2155" t="s">
        <v>171</v>
      </c>
      <c r="G2155" t="s">
        <v>172</v>
      </c>
      <c r="H2155" s="1">
        <v>35333</v>
      </c>
      <c r="I2155" t="s">
        <v>173</v>
      </c>
      <c r="K2155" t="s">
        <v>576</v>
      </c>
      <c r="L2155" t="s">
        <v>577</v>
      </c>
      <c r="M2155" t="s">
        <v>224</v>
      </c>
      <c r="N2155">
        <v>2018</v>
      </c>
      <c r="O2155" t="s">
        <v>354</v>
      </c>
      <c r="P2155" t="s">
        <v>363</v>
      </c>
      <c r="Q2155" t="s">
        <v>172</v>
      </c>
      <c r="S2155">
        <v>30031104</v>
      </c>
      <c r="T2155" t="s">
        <v>196</v>
      </c>
      <c r="W2155" t="s">
        <v>13648</v>
      </c>
      <c r="X2155">
        <v>6316246181</v>
      </c>
      <c r="Y2155" t="s">
        <v>4206</v>
      </c>
      <c r="Z2155" t="s">
        <v>4207</v>
      </c>
      <c r="AA2155" t="s">
        <v>615</v>
      </c>
      <c r="AB2155" t="s">
        <v>4208</v>
      </c>
      <c r="AC2155" t="s">
        <v>4206</v>
      </c>
      <c r="AD2155" t="s">
        <v>172</v>
      </c>
      <c r="AS2155" t="str">
        <f>"0"</f>
        <v>0</v>
      </c>
      <c r="AT2155" t="s">
        <v>188</v>
      </c>
      <c r="AU2155" t="s">
        <v>647</v>
      </c>
      <c r="AV2155" t="s">
        <v>190</v>
      </c>
      <c r="AW2155" t="s">
        <v>715</v>
      </c>
      <c r="BA2155" t="s">
        <v>13649</v>
      </c>
      <c r="BM2155" t="s">
        <v>13650</v>
      </c>
      <c r="BP2155" t="s">
        <v>13651</v>
      </c>
      <c r="BQ2155" t="s">
        <v>195</v>
      </c>
      <c r="BS2155">
        <v>11706</v>
      </c>
      <c r="BT2155" t="s">
        <v>196</v>
      </c>
      <c r="BU2155">
        <v>7168635017</v>
      </c>
      <c r="BZ2155" t="s">
        <v>13650</v>
      </c>
      <c r="CC2155" t="s">
        <v>13651</v>
      </c>
      <c r="CD2155" t="s">
        <v>195</v>
      </c>
      <c r="CF2155">
        <v>11706</v>
      </c>
      <c r="CG2155" t="s">
        <v>196</v>
      </c>
      <c r="CH2155">
        <v>7168635017</v>
      </c>
      <c r="CM2155" t="s">
        <v>13652</v>
      </c>
      <c r="CP2155" t="s">
        <v>194</v>
      </c>
      <c r="CQ2155" t="s">
        <v>195</v>
      </c>
      <c r="CS2155">
        <v>11706</v>
      </c>
      <c r="CT2155" t="s">
        <v>196</v>
      </c>
      <c r="CU2155">
        <v>7168635017</v>
      </c>
      <c r="ED2155" t="s">
        <v>195</v>
      </c>
      <c r="EG2155" t="s">
        <v>196</v>
      </c>
      <c r="EH2155">
        <v>7168635017</v>
      </c>
      <c r="EM2155" t="s">
        <v>13650</v>
      </c>
      <c r="EP2155" t="s">
        <v>13651</v>
      </c>
      <c r="EQ2155" t="s">
        <v>195</v>
      </c>
      <c r="ES2155">
        <v>11706</v>
      </c>
      <c r="ET2155" t="s">
        <v>196</v>
      </c>
      <c r="EU2155">
        <v>7168635017</v>
      </c>
    </row>
    <row r="2156" spans="1:151" x14ac:dyDescent="0.2">
      <c r="A2156">
        <v>45392</v>
      </c>
      <c r="B2156" t="s">
        <v>13653</v>
      </c>
      <c r="C2156" t="s">
        <v>13654</v>
      </c>
      <c r="D2156" t="s">
        <v>169</v>
      </c>
      <c r="E2156" t="s">
        <v>1213</v>
      </c>
      <c r="F2156" t="s">
        <v>171</v>
      </c>
      <c r="G2156" t="str">
        <f>"0"</f>
        <v>0</v>
      </c>
      <c r="H2156" s="1">
        <v>38002</v>
      </c>
      <c r="I2156" t="s">
        <v>173</v>
      </c>
      <c r="K2156" t="s">
        <v>4091</v>
      </c>
      <c r="L2156" t="s">
        <v>3127</v>
      </c>
      <c r="M2156" t="s">
        <v>224</v>
      </c>
      <c r="N2156">
        <v>2025</v>
      </c>
      <c r="O2156" t="s">
        <v>528</v>
      </c>
      <c r="P2156" t="s">
        <v>178</v>
      </c>
      <c r="Q2156" t="s">
        <v>172</v>
      </c>
      <c r="R2156" t="s">
        <v>510</v>
      </c>
      <c r="S2156">
        <v>32324662</v>
      </c>
      <c r="BM2156" t="s">
        <v>8628</v>
      </c>
    </row>
    <row r="2157" spans="1:151" x14ac:dyDescent="0.2">
      <c r="A2157">
        <v>31369</v>
      </c>
      <c r="B2157" t="s">
        <v>13655</v>
      </c>
      <c r="C2157" t="s">
        <v>13656</v>
      </c>
      <c r="D2157" t="s">
        <v>169</v>
      </c>
      <c r="E2157" t="s">
        <v>13657</v>
      </c>
      <c r="F2157" t="s">
        <v>171</v>
      </c>
      <c r="G2157" t="str">
        <f>"0"</f>
        <v>0</v>
      </c>
      <c r="K2157" t="s">
        <v>3740</v>
      </c>
      <c r="L2157" t="s">
        <v>3741</v>
      </c>
      <c r="M2157" t="s">
        <v>255</v>
      </c>
      <c r="N2157" t="s">
        <v>421</v>
      </c>
      <c r="O2157" t="s">
        <v>422</v>
      </c>
      <c r="P2157" t="s">
        <v>178</v>
      </c>
      <c r="Q2157" t="s">
        <v>172</v>
      </c>
      <c r="R2157" t="s">
        <v>510</v>
      </c>
      <c r="S2157">
        <v>31524827</v>
      </c>
      <c r="BM2157" t="s">
        <v>9408</v>
      </c>
    </row>
    <row r="2158" spans="1:151" x14ac:dyDescent="0.2">
      <c r="A2158">
        <v>27409</v>
      </c>
      <c r="B2158" t="s">
        <v>13658</v>
      </c>
      <c r="C2158" t="s">
        <v>13659</v>
      </c>
      <c r="E2158" t="s">
        <v>13660</v>
      </c>
      <c r="F2158" t="s">
        <v>171</v>
      </c>
      <c r="G2158" t="s">
        <v>172</v>
      </c>
      <c r="H2158" s="1">
        <v>36313</v>
      </c>
      <c r="I2158" t="s">
        <v>221</v>
      </c>
      <c r="K2158" t="s">
        <v>576</v>
      </c>
      <c r="L2158" t="s">
        <v>577</v>
      </c>
      <c r="M2158" t="s">
        <v>224</v>
      </c>
      <c r="N2158">
        <v>2019</v>
      </c>
      <c r="O2158" t="s">
        <v>279</v>
      </c>
      <c r="P2158" t="s">
        <v>178</v>
      </c>
      <c r="Q2158" t="s">
        <v>172</v>
      </c>
      <c r="S2158">
        <v>27353561</v>
      </c>
      <c r="T2158" t="s">
        <v>196</v>
      </c>
      <c r="W2158" t="s">
        <v>13661</v>
      </c>
      <c r="X2158">
        <v>5857338494</v>
      </c>
      <c r="Y2158" t="s">
        <v>4948</v>
      </c>
      <c r="Z2158" t="s">
        <v>4207</v>
      </c>
      <c r="AA2158" t="s">
        <v>615</v>
      </c>
      <c r="AB2158" t="s">
        <v>4948</v>
      </c>
      <c r="AC2158" t="s">
        <v>4206</v>
      </c>
      <c r="AD2158" t="s">
        <v>185</v>
      </c>
      <c r="AS2158" t="str">
        <f>"0"</f>
        <v>0</v>
      </c>
      <c r="AT2158" t="s">
        <v>188</v>
      </c>
      <c r="AU2158" t="s">
        <v>647</v>
      </c>
      <c r="AV2158" t="s">
        <v>190</v>
      </c>
      <c r="AW2158" t="s">
        <v>237</v>
      </c>
      <c r="BM2158" t="s">
        <v>13662</v>
      </c>
      <c r="BN2158" t="s">
        <v>193</v>
      </c>
      <c r="BP2158" t="s">
        <v>194</v>
      </c>
      <c r="BQ2158" t="s">
        <v>195</v>
      </c>
      <c r="BS2158">
        <v>14627</v>
      </c>
      <c r="BT2158" t="s">
        <v>196</v>
      </c>
      <c r="BU2158">
        <v>5857488494</v>
      </c>
      <c r="BZ2158" t="s">
        <v>13663</v>
      </c>
      <c r="CC2158" t="s">
        <v>1083</v>
      </c>
      <c r="CD2158" t="s">
        <v>195</v>
      </c>
      <c r="CF2158">
        <v>14534</v>
      </c>
      <c r="CG2158" t="s">
        <v>196</v>
      </c>
      <c r="CH2158">
        <v>5857488494</v>
      </c>
      <c r="CM2158" t="s">
        <v>13663</v>
      </c>
      <c r="CP2158" t="s">
        <v>1083</v>
      </c>
      <c r="CQ2158" t="s">
        <v>195</v>
      </c>
      <c r="CS2158">
        <v>14534</v>
      </c>
      <c r="CT2158" t="s">
        <v>196</v>
      </c>
      <c r="CU2158">
        <v>5857488494</v>
      </c>
      <c r="ED2158" t="s">
        <v>195</v>
      </c>
      <c r="EG2158" t="s">
        <v>196</v>
      </c>
      <c r="EH2158">
        <v>5857488494</v>
      </c>
      <c r="EM2158" t="s">
        <v>13663</v>
      </c>
      <c r="EP2158" t="s">
        <v>1083</v>
      </c>
      <c r="EQ2158" t="s">
        <v>195</v>
      </c>
      <c r="ES2158">
        <v>14534</v>
      </c>
      <c r="ET2158" t="s">
        <v>196</v>
      </c>
      <c r="EU2158">
        <v>5857488494</v>
      </c>
    </row>
    <row r="2159" spans="1:151" x14ac:dyDescent="0.2">
      <c r="A2159">
        <v>25856</v>
      </c>
      <c r="B2159" t="s">
        <v>13664</v>
      </c>
      <c r="C2159" t="s">
        <v>13665</v>
      </c>
      <c r="E2159" t="s">
        <v>13666</v>
      </c>
      <c r="F2159" t="s">
        <v>13667</v>
      </c>
      <c r="K2159" t="s">
        <v>1078</v>
      </c>
      <c r="M2159" t="s">
        <v>306</v>
      </c>
      <c r="N2159">
        <v>2014</v>
      </c>
      <c r="O2159" t="s">
        <v>591</v>
      </c>
      <c r="P2159" t="s">
        <v>178</v>
      </c>
      <c r="Q2159" t="s">
        <v>172</v>
      </c>
    </row>
    <row r="2160" spans="1:151" x14ac:dyDescent="0.2">
      <c r="A2160">
        <v>13214</v>
      </c>
      <c r="B2160" t="s">
        <v>12727</v>
      </c>
      <c r="C2160" t="s">
        <v>13668</v>
      </c>
      <c r="E2160" t="s">
        <v>13669</v>
      </c>
      <c r="F2160" t="s">
        <v>171</v>
      </c>
      <c r="G2160" t="s">
        <v>172</v>
      </c>
      <c r="H2160" s="1">
        <v>34704</v>
      </c>
      <c r="I2160" t="s">
        <v>173</v>
      </c>
      <c r="K2160" t="s">
        <v>867</v>
      </c>
      <c r="L2160" t="s">
        <v>868</v>
      </c>
      <c r="M2160" t="s">
        <v>224</v>
      </c>
      <c r="N2160">
        <v>2015</v>
      </c>
      <c r="O2160" t="s">
        <v>692</v>
      </c>
      <c r="P2160" t="s">
        <v>178</v>
      </c>
      <c r="Q2160" t="s">
        <v>172</v>
      </c>
      <c r="R2160" t="s">
        <v>510</v>
      </c>
      <c r="S2160">
        <v>28226338</v>
      </c>
      <c r="BM2160" t="s">
        <v>4511</v>
      </c>
    </row>
    <row r="2161" spans="1:151" x14ac:dyDescent="0.2">
      <c r="A2161">
        <v>14647</v>
      </c>
      <c r="B2161" t="s">
        <v>4524</v>
      </c>
      <c r="C2161" t="s">
        <v>13670</v>
      </c>
      <c r="D2161" t="s">
        <v>1838</v>
      </c>
      <c r="E2161" t="s">
        <v>13671</v>
      </c>
      <c r="F2161" t="s">
        <v>171</v>
      </c>
      <c r="G2161" t="s">
        <v>172</v>
      </c>
      <c r="H2161" s="1">
        <v>35221</v>
      </c>
      <c r="I2161" t="s">
        <v>221</v>
      </c>
      <c r="K2161" t="s">
        <v>515</v>
      </c>
      <c r="L2161" t="s">
        <v>516</v>
      </c>
      <c r="M2161" t="s">
        <v>176</v>
      </c>
      <c r="N2161">
        <v>2017</v>
      </c>
      <c r="O2161" t="s">
        <v>177</v>
      </c>
      <c r="P2161" t="s">
        <v>178</v>
      </c>
      <c r="Q2161" t="s">
        <v>172</v>
      </c>
      <c r="S2161">
        <v>28824817</v>
      </c>
      <c r="T2161" t="s">
        <v>196</v>
      </c>
      <c r="W2161" t="s">
        <v>13672</v>
      </c>
      <c r="X2161">
        <v>8455215162</v>
      </c>
      <c r="Y2161" t="s">
        <v>182</v>
      </c>
      <c r="Z2161" t="s">
        <v>183</v>
      </c>
      <c r="AA2161">
        <v>2018</v>
      </c>
      <c r="AB2161">
        <v>2018</v>
      </c>
      <c r="AC2161" t="s">
        <v>293</v>
      </c>
      <c r="AD2161" t="s">
        <v>185</v>
      </c>
      <c r="AM2161" t="s">
        <v>3528</v>
      </c>
      <c r="AS2161">
        <v>3.75</v>
      </c>
      <c r="AT2161" t="s">
        <v>188</v>
      </c>
      <c r="AU2161" t="s">
        <v>189</v>
      </c>
      <c r="AV2161" t="s">
        <v>190</v>
      </c>
      <c r="AW2161" t="s">
        <v>210</v>
      </c>
      <c r="BM2161" t="s">
        <v>13673</v>
      </c>
      <c r="BN2161" t="s">
        <v>193</v>
      </c>
      <c r="BP2161" t="s">
        <v>194</v>
      </c>
      <c r="BQ2161" t="s">
        <v>195</v>
      </c>
      <c r="BS2161">
        <v>14627</v>
      </c>
      <c r="BT2161" t="s">
        <v>196</v>
      </c>
      <c r="BU2161">
        <v>8455215162</v>
      </c>
      <c r="BZ2161" t="s">
        <v>13674</v>
      </c>
      <c r="CC2161" t="s">
        <v>13675</v>
      </c>
      <c r="CD2161" t="s">
        <v>195</v>
      </c>
      <c r="CF2161">
        <v>10950</v>
      </c>
      <c r="CG2161" t="s">
        <v>196</v>
      </c>
      <c r="CH2161">
        <v>8457837832</v>
      </c>
      <c r="CM2161" t="s">
        <v>13676</v>
      </c>
      <c r="CN2161" t="s">
        <v>6446</v>
      </c>
      <c r="CP2161" t="s">
        <v>194</v>
      </c>
      <c r="CQ2161" t="s">
        <v>195</v>
      </c>
      <c r="CS2161">
        <v>14627</v>
      </c>
      <c r="CT2161" t="s">
        <v>196</v>
      </c>
      <c r="CU2161">
        <v>8455215162</v>
      </c>
      <c r="DZ2161" t="s">
        <v>13677</v>
      </c>
      <c r="EC2161" t="s">
        <v>13678</v>
      </c>
      <c r="ED2161" t="s">
        <v>195</v>
      </c>
      <c r="EF2161">
        <v>10962</v>
      </c>
      <c r="EG2161" t="s">
        <v>196</v>
      </c>
      <c r="EH2161">
        <v>8457837832</v>
      </c>
      <c r="EM2161" t="s">
        <v>13674</v>
      </c>
      <c r="EP2161" t="s">
        <v>13675</v>
      </c>
      <c r="EQ2161" t="s">
        <v>195</v>
      </c>
      <c r="ES2161">
        <v>10950</v>
      </c>
      <c r="ET2161" t="s">
        <v>196</v>
      </c>
      <c r="EU2161">
        <v>8457837832</v>
      </c>
    </row>
    <row r="2162" spans="1:151" x14ac:dyDescent="0.2">
      <c r="A2162">
        <v>42466</v>
      </c>
      <c r="B2162" t="s">
        <v>13679</v>
      </c>
      <c r="C2162" t="s">
        <v>13680</v>
      </c>
      <c r="D2162" t="s">
        <v>13681</v>
      </c>
      <c r="E2162" t="s">
        <v>13682</v>
      </c>
      <c r="F2162" t="s">
        <v>171</v>
      </c>
      <c r="G2162" t="str">
        <f>"0"</f>
        <v>0</v>
      </c>
      <c r="H2162" s="1">
        <v>38264</v>
      </c>
      <c r="I2162" t="s">
        <v>13683</v>
      </c>
      <c r="K2162" t="s">
        <v>3333</v>
      </c>
      <c r="L2162" t="s">
        <v>3334</v>
      </c>
      <c r="M2162" t="s">
        <v>224</v>
      </c>
      <c r="N2162">
        <v>2024</v>
      </c>
      <c r="O2162" t="s">
        <v>225</v>
      </c>
      <c r="P2162" t="s">
        <v>178</v>
      </c>
      <c r="Q2162" t="s">
        <v>172</v>
      </c>
      <c r="S2162">
        <v>32607536</v>
      </c>
      <c r="T2162" t="s">
        <v>226</v>
      </c>
      <c r="Y2162" t="str">
        <f>"01AS"</f>
        <v>01AS</v>
      </c>
      <c r="Z2162" t="s">
        <v>227</v>
      </c>
      <c r="AA2162" t="s">
        <v>228</v>
      </c>
      <c r="AB2162" t="s">
        <v>229</v>
      </c>
      <c r="AC2162" t="s">
        <v>1203</v>
      </c>
      <c r="AD2162" t="s">
        <v>172</v>
      </c>
      <c r="AS2162">
        <v>3.74</v>
      </c>
      <c r="AU2162" t="s">
        <v>472</v>
      </c>
      <c r="AV2162" t="s">
        <v>473</v>
      </c>
      <c r="AW2162" t="s">
        <v>264</v>
      </c>
      <c r="BO2162" t="s">
        <v>13684</v>
      </c>
      <c r="BQ2162" t="s">
        <v>195</v>
      </c>
      <c r="CD2162" t="s">
        <v>195</v>
      </c>
      <c r="CM2162" t="s">
        <v>13685</v>
      </c>
      <c r="CO2162" t="s">
        <v>13684</v>
      </c>
      <c r="CP2162" t="s">
        <v>588</v>
      </c>
      <c r="CQ2162" t="s">
        <v>247</v>
      </c>
      <c r="CS2162" t="s">
        <v>13686</v>
      </c>
      <c r="CT2162" t="s">
        <v>244</v>
      </c>
      <c r="CU2162" t="s">
        <v>13687</v>
      </c>
    </row>
    <row r="2163" spans="1:151" x14ac:dyDescent="0.2">
      <c r="A2163">
        <v>27836</v>
      </c>
      <c r="B2163" t="s">
        <v>12615</v>
      </c>
      <c r="C2163" t="s">
        <v>13688</v>
      </c>
      <c r="E2163" t="s">
        <v>13689</v>
      </c>
      <c r="F2163" t="s">
        <v>171</v>
      </c>
      <c r="H2163" s="1">
        <v>36096</v>
      </c>
      <c r="I2163" t="s">
        <v>221</v>
      </c>
      <c r="J2163" t="s">
        <v>13690</v>
      </c>
      <c r="K2163" t="s">
        <v>1035</v>
      </c>
      <c r="L2163" t="s">
        <v>1036</v>
      </c>
      <c r="M2163" t="s">
        <v>224</v>
      </c>
      <c r="N2163">
        <v>2019</v>
      </c>
      <c r="O2163" t="s">
        <v>279</v>
      </c>
      <c r="P2163" t="s">
        <v>178</v>
      </c>
      <c r="Q2163" t="s">
        <v>185</v>
      </c>
      <c r="BM2163">
        <v>5</v>
      </c>
      <c r="BN2163" t="s">
        <v>13691</v>
      </c>
      <c r="BP2163" t="s">
        <v>13692</v>
      </c>
      <c r="BS2163" t="s">
        <v>13693</v>
      </c>
      <c r="BT2163" t="s">
        <v>980</v>
      </c>
      <c r="BU2163">
        <v>7864005918</v>
      </c>
      <c r="BX2163" t="s">
        <v>13694</v>
      </c>
      <c r="BZ2163" t="s">
        <v>13695</v>
      </c>
      <c r="CC2163" t="s">
        <v>7769</v>
      </c>
      <c r="CD2163" t="s">
        <v>195</v>
      </c>
      <c r="CF2163">
        <v>14526</v>
      </c>
      <c r="CG2163" t="s">
        <v>226</v>
      </c>
      <c r="CH2163">
        <v>5856784704</v>
      </c>
      <c r="CK2163" t="s">
        <v>13694</v>
      </c>
    </row>
    <row r="2164" spans="1:151" x14ac:dyDescent="0.2">
      <c r="A2164">
        <v>38448</v>
      </c>
      <c r="B2164" t="s">
        <v>3881</v>
      </c>
      <c r="C2164" t="s">
        <v>13688</v>
      </c>
      <c r="D2164" t="s">
        <v>3657</v>
      </c>
      <c r="E2164" t="s">
        <v>13696</v>
      </c>
      <c r="F2164" t="s">
        <v>171</v>
      </c>
      <c r="G2164" t="str">
        <f>"0"</f>
        <v>0</v>
      </c>
      <c r="H2164" s="1">
        <v>37601</v>
      </c>
      <c r="I2164" t="s">
        <v>221</v>
      </c>
      <c r="K2164" t="s">
        <v>11148</v>
      </c>
      <c r="L2164" t="s">
        <v>11149</v>
      </c>
      <c r="M2164" t="s">
        <v>306</v>
      </c>
      <c r="N2164">
        <v>2023</v>
      </c>
      <c r="O2164" t="s">
        <v>908</v>
      </c>
      <c r="P2164" t="s">
        <v>178</v>
      </c>
      <c r="Q2164" t="s">
        <v>172</v>
      </c>
      <c r="S2164">
        <v>27288931</v>
      </c>
      <c r="T2164" t="s">
        <v>226</v>
      </c>
      <c r="Y2164" t="str">
        <f>"04HSEAS"</f>
        <v>04HSEAS</v>
      </c>
      <c r="Z2164" t="s">
        <v>499</v>
      </c>
      <c r="AA2164" t="s">
        <v>320</v>
      </c>
      <c r="AB2164" t="s">
        <v>321</v>
      </c>
      <c r="AC2164" t="s">
        <v>3358</v>
      </c>
      <c r="AD2164" t="s">
        <v>185</v>
      </c>
      <c r="AM2164" t="s">
        <v>8216</v>
      </c>
      <c r="AS2164">
        <v>3.94</v>
      </c>
      <c r="AU2164" t="s">
        <v>235</v>
      </c>
      <c r="AV2164" t="s">
        <v>236</v>
      </c>
      <c r="AW2164" t="s">
        <v>264</v>
      </c>
      <c r="BM2164" t="s">
        <v>13697</v>
      </c>
      <c r="BN2164" t="s">
        <v>239</v>
      </c>
      <c r="BO2164" t="s">
        <v>13698</v>
      </c>
      <c r="BP2164" t="s">
        <v>241</v>
      </c>
      <c r="BQ2164" t="s">
        <v>195</v>
      </c>
      <c r="BS2164">
        <v>14627</v>
      </c>
      <c r="CD2164" t="s">
        <v>195</v>
      </c>
      <c r="CM2164" t="s">
        <v>13695</v>
      </c>
      <c r="CO2164" t="s">
        <v>13698</v>
      </c>
      <c r="CP2164" t="s">
        <v>7769</v>
      </c>
      <c r="CQ2164" t="s">
        <v>247</v>
      </c>
      <c r="CS2164" t="s">
        <v>13699</v>
      </c>
      <c r="CT2164" t="s">
        <v>244</v>
      </c>
      <c r="CU2164" t="s">
        <v>13700</v>
      </c>
    </row>
    <row r="2165" spans="1:151" x14ac:dyDescent="0.2">
      <c r="A2165">
        <v>38574</v>
      </c>
      <c r="B2165" t="s">
        <v>13701</v>
      </c>
      <c r="C2165" t="s">
        <v>13702</v>
      </c>
      <c r="D2165" t="s">
        <v>13703</v>
      </c>
      <c r="E2165" t="s">
        <v>13704</v>
      </c>
      <c r="F2165" t="s">
        <v>171</v>
      </c>
      <c r="G2165" t="str">
        <f>"0"</f>
        <v>0</v>
      </c>
      <c r="H2165" s="1">
        <v>37743</v>
      </c>
      <c r="I2165" t="s">
        <v>221</v>
      </c>
      <c r="K2165" t="s">
        <v>2766</v>
      </c>
      <c r="L2165" t="s">
        <v>2767</v>
      </c>
      <c r="M2165" t="s">
        <v>306</v>
      </c>
      <c r="N2165">
        <v>2023</v>
      </c>
      <c r="O2165" t="s">
        <v>908</v>
      </c>
      <c r="P2165" t="s">
        <v>178</v>
      </c>
      <c r="Q2165" t="s">
        <v>172</v>
      </c>
      <c r="S2165">
        <v>32068887</v>
      </c>
      <c r="T2165" t="s">
        <v>226</v>
      </c>
      <c r="Y2165" t="str">
        <f>"01AS"</f>
        <v>01AS</v>
      </c>
      <c r="Z2165" t="s">
        <v>499</v>
      </c>
      <c r="AA2165" t="s">
        <v>320</v>
      </c>
      <c r="AB2165" t="s">
        <v>321</v>
      </c>
      <c r="AC2165" t="s">
        <v>2768</v>
      </c>
      <c r="AD2165" t="s">
        <v>185</v>
      </c>
      <c r="AF2165" t="s">
        <v>426</v>
      </c>
      <c r="AG2165" t="s">
        <v>729</v>
      </c>
      <c r="AJ2165" t="s">
        <v>4851</v>
      </c>
      <c r="AK2165" t="s">
        <v>185</v>
      </c>
      <c r="AM2165" t="s">
        <v>599</v>
      </c>
      <c r="AS2165">
        <v>3.54</v>
      </c>
      <c r="AU2165" t="s">
        <v>235</v>
      </c>
      <c r="AV2165" t="s">
        <v>236</v>
      </c>
      <c r="AW2165" t="s">
        <v>715</v>
      </c>
      <c r="BM2165" t="s">
        <v>13705</v>
      </c>
      <c r="BN2165" t="s">
        <v>239</v>
      </c>
      <c r="BO2165" t="s">
        <v>13706</v>
      </c>
      <c r="BP2165" t="s">
        <v>241</v>
      </c>
      <c r="BQ2165" t="s">
        <v>195</v>
      </c>
      <c r="BS2165">
        <v>14627</v>
      </c>
      <c r="BZ2165" t="s">
        <v>13707</v>
      </c>
      <c r="CB2165" t="s">
        <v>267</v>
      </c>
      <c r="CD2165" t="s">
        <v>195</v>
      </c>
      <c r="CF2165">
        <v>14627</v>
      </c>
      <c r="CG2165" t="s">
        <v>244</v>
      </c>
      <c r="CM2165" t="s">
        <v>13708</v>
      </c>
      <c r="CO2165" t="s">
        <v>13706</v>
      </c>
      <c r="CP2165" t="s">
        <v>5945</v>
      </c>
      <c r="CQ2165" t="s">
        <v>571</v>
      </c>
      <c r="CS2165" t="s">
        <v>13709</v>
      </c>
      <c r="CT2165" t="s">
        <v>244</v>
      </c>
      <c r="CU2165" t="s">
        <v>13710</v>
      </c>
    </row>
    <row r="2166" spans="1:151" x14ac:dyDescent="0.2">
      <c r="A2166">
        <v>44977</v>
      </c>
      <c r="B2166" t="s">
        <v>999</v>
      </c>
      <c r="C2166" t="s">
        <v>13711</v>
      </c>
      <c r="D2166" t="s">
        <v>1387</v>
      </c>
      <c r="E2166" t="s">
        <v>13712</v>
      </c>
      <c r="F2166" t="s">
        <v>171</v>
      </c>
      <c r="G2166" t="str">
        <f>"0"</f>
        <v>0</v>
      </c>
      <c r="H2166" s="1">
        <v>36811</v>
      </c>
      <c r="I2166" t="s">
        <v>173</v>
      </c>
      <c r="K2166" t="s">
        <v>10201</v>
      </c>
      <c r="L2166" t="s">
        <v>10202</v>
      </c>
      <c r="M2166" t="s">
        <v>1389</v>
      </c>
      <c r="N2166">
        <v>2024</v>
      </c>
      <c r="O2166" t="s">
        <v>1390</v>
      </c>
      <c r="P2166" t="s">
        <v>178</v>
      </c>
      <c r="Q2166" t="s">
        <v>172</v>
      </c>
      <c r="R2166" t="s">
        <v>510</v>
      </c>
      <c r="S2166">
        <v>32640694</v>
      </c>
      <c r="BM2166" t="s">
        <v>6366</v>
      </c>
    </row>
    <row r="2167" spans="1:151" x14ac:dyDescent="0.2">
      <c r="A2167">
        <v>19450</v>
      </c>
      <c r="B2167" t="s">
        <v>8507</v>
      </c>
      <c r="C2167" t="s">
        <v>10054</v>
      </c>
      <c r="D2167" t="s">
        <v>940</v>
      </c>
      <c r="E2167" t="s">
        <v>13713</v>
      </c>
      <c r="F2167" t="s">
        <v>171</v>
      </c>
      <c r="G2167" t="s">
        <v>172</v>
      </c>
      <c r="H2167" s="1">
        <v>35052</v>
      </c>
      <c r="I2167" t="s">
        <v>221</v>
      </c>
      <c r="K2167" t="s">
        <v>2024</v>
      </c>
      <c r="L2167" t="s">
        <v>820</v>
      </c>
      <c r="M2167" t="s">
        <v>176</v>
      </c>
      <c r="N2167">
        <v>2017</v>
      </c>
      <c r="O2167" t="s">
        <v>177</v>
      </c>
      <c r="P2167" t="s">
        <v>178</v>
      </c>
      <c r="Q2167" t="s">
        <v>172</v>
      </c>
      <c r="S2167">
        <v>28877776</v>
      </c>
      <c r="T2167" t="s">
        <v>196</v>
      </c>
      <c r="W2167" t="s">
        <v>13714</v>
      </c>
      <c r="X2167">
        <v>4082506898</v>
      </c>
      <c r="Y2167" t="s">
        <v>186</v>
      </c>
      <c r="Z2167" t="s">
        <v>183</v>
      </c>
      <c r="AA2167">
        <v>2018</v>
      </c>
      <c r="AB2167">
        <v>2018</v>
      </c>
      <c r="AC2167" t="s">
        <v>457</v>
      </c>
      <c r="AD2167" t="s">
        <v>185</v>
      </c>
      <c r="AM2167" t="s">
        <v>13715</v>
      </c>
      <c r="AS2167">
        <v>3.58</v>
      </c>
      <c r="AT2167" t="s">
        <v>188</v>
      </c>
      <c r="AU2167" t="s">
        <v>189</v>
      </c>
      <c r="AV2167" t="s">
        <v>190</v>
      </c>
      <c r="AW2167" t="s">
        <v>715</v>
      </c>
      <c r="BM2167" t="s">
        <v>13716</v>
      </c>
      <c r="BN2167" t="s">
        <v>193</v>
      </c>
      <c r="BP2167" t="s">
        <v>194</v>
      </c>
      <c r="BQ2167" t="s">
        <v>195</v>
      </c>
      <c r="BS2167">
        <v>14627</v>
      </c>
      <c r="BT2167" t="s">
        <v>196</v>
      </c>
      <c r="BU2167">
        <v>6503051879</v>
      </c>
      <c r="BZ2167" t="s">
        <v>13717</v>
      </c>
      <c r="CC2167" t="s">
        <v>13718</v>
      </c>
      <c r="CD2167" t="s">
        <v>461</v>
      </c>
      <c r="CF2167">
        <v>95129</v>
      </c>
      <c r="CG2167" t="s">
        <v>196</v>
      </c>
      <c r="CH2167">
        <v>6503051879</v>
      </c>
      <c r="CM2167" t="s">
        <v>13719</v>
      </c>
      <c r="CP2167" t="s">
        <v>194</v>
      </c>
      <c r="CQ2167" t="s">
        <v>195</v>
      </c>
      <c r="CS2167">
        <v>14619</v>
      </c>
      <c r="CT2167" t="s">
        <v>196</v>
      </c>
      <c r="CU2167">
        <v>6503051879</v>
      </c>
      <c r="ED2167" t="s">
        <v>461</v>
      </c>
      <c r="EG2167" t="s">
        <v>196</v>
      </c>
      <c r="EH2167">
        <v>6503051879</v>
      </c>
      <c r="EM2167" t="s">
        <v>13717</v>
      </c>
      <c r="EP2167" t="s">
        <v>13718</v>
      </c>
      <c r="EQ2167" t="s">
        <v>461</v>
      </c>
      <c r="ES2167">
        <v>95129</v>
      </c>
      <c r="ET2167" t="s">
        <v>196</v>
      </c>
      <c r="EU2167">
        <v>6503051879</v>
      </c>
    </row>
    <row r="2168" spans="1:151" x14ac:dyDescent="0.2">
      <c r="A2168">
        <v>19136</v>
      </c>
      <c r="B2168" t="s">
        <v>1175</v>
      </c>
      <c r="C2168" t="s">
        <v>13720</v>
      </c>
      <c r="D2168" t="s">
        <v>13721</v>
      </c>
      <c r="E2168" t="s">
        <v>13722</v>
      </c>
      <c r="F2168" t="s">
        <v>171</v>
      </c>
      <c r="G2168" t="s">
        <v>172</v>
      </c>
      <c r="H2168" s="1">
        <v>34776</v>
      </c>
      <c r="I2168" t="s">
        <v>221</v>
      </c>
      <c r="K2168" t="s">
        <v>439</v>
      </c>
      <c r="L2168" t="s">
        <v>175</v>
      </c>
      <c r="M2168" t="s">
        <v>224</v>
      </c>
      <c r="N2168">
        <v>2016</v>
      </c>
      <c r="O2168" t="s">
        <v>410</v>
      </c>
      <c r="P2168" t="s">
        <v>363</v>
      </c>
      <c r="Q2168" t="s">
        <v>172</v>
      </c>
      <c r="S2168">
        <v>28184089</v>
      </c>
      <c r="T2168" t="s">
        <v>2966</v>
      </c>
      <c r="U2168" t="s">
        <v>337</v>
      </c>
      <c r="W2168" t="s">
        <v>13723</v>
      </c>
      <c r="X2168">
        <v>5135809529</v>
      </c>
      <c r="Y2168" t="s">
        <v>186</v>
      </c>
      <c r="Z2168" t="s">
        <v>183</v>
      </c>
      <c r="AA2168">
        <v>2017</v>
      </c>
      <c r="AB2168">
        <v>2017</v>
      </c>
      <c r="AC2168" t="s">
        <v>1109</v>
      </c>
      <c r="AD2168" t="s">
        <v>185</v>
      </c>
      <c r="AS2168">
        <v>4</v>
      </c>
      <c r="AT2168" t="s">
        <v>188</v>
      </c>
      <c r="AU2168" t="s">
        <v>189</v>
      </c>
      <c r="AV2168" t="s">
        <v>190</v>
      </c>
      <c r="AW2168" t="s">
        <v>264</v>
      </c>
      <c r="BM2168" t="s">
        <v>13724</v>
      </c>
      <c r="BN2168" t="s">
        <v>193</v>
      </c>
      <c r="BP2168" t="s">
        <v>194</v>
      </c>
      <c r="BQ2168" t="s">
        <v>195</v>
      </c>
      <c r="BS2168">
        <v>14627</v>
      </c>
      <c r="BT2168" t="s">
        <v>196</v>
      </c>
      <c r="BU2168">
        <v>5853010898</v>
      </c>
      <c r="CM2168" t="s">
        <v>13725</v>
      </c>
      <c r="CN2168" t="s">
        <v>193</v>
      </c>
      <c r="CP2168" t="s">
        <v>194</v>
      </c>
      <c r="CQ2168" t="s">
        <v>195</v>
      </c>
      <c r="CS2168">
        <v>14627</v>
      </c>
      <c r="CT2168" t="s">
        <v>196</v>
      </c>
      <c r="CU2168">
        <v>5853010898</v>
      </c>
    </row>
    <row r="2169" spans="1:151" x14ac:dyDescent="0.2">
      <c r="A2169">
        <v>12641</v>
      </c>
      <c r="B2169" t="s">
        <v>1175</v>
      </c>
      <c r="C2169" t="s">
        <v>13720</v>
      </c>
      <c r="D2169" t="s">
        <v>13721</v>
      </c>
      <c r="E2169" t="s">
        <v>13722</v>
      </c>
      <c r="F2169" t="s">
        <v>171</v>
      </c>
      <c r="G2169" t="s">
        <v>172</v>
      </c>
      <c r="H2169" s="1">
        <v>34776</v>
      </c>
      <c r="I2169" t="s">
        <v>221</v>
      </c>
      <c r="K2169" t="s">
        <v>2747</v>
      </c>
      <c r="L2169" t="s">
        <v>820</v>
      </c>
      <c r="M2169" t="s">
        <v>306</v>
      </c>
      <c r="N2169">
        <v>2015</v>
      </c>
      <c r="O2169" t="s">
        <v>517</v>
      </c>
      <c r="P2169" t="s">
        <v>178</v>
      </c>
      <c r="Q2169" t="s">
        <v>172</v>
      </c>
      <c r="S2169">
        <v>28184089</v>
      </c>
      <c r="T2169" t="s">
        <v>2966</v>
      </c>
      <c r="U2169" t="s">
        <v>337</v>
      </c>
      <c r="W2169" t="s">
        <v>13723</v>
      </c>
      <c r="X2169">
        <v>5135809529</v>
      </c>
      <c r="Y2169" t="s">
        <v>186</v>
      </c>
      <c r="Z2169" t="s">
        <v>183</v>
      </c>
      <c r="AA2169">
        <v>2017</v>
      </c>
      <c r="AB2169">
        <v>2017</v>
      </c>
      <c r="AC2169" t="s">
        <v>1109</v>
      </c>
      <c r="AD2169" t="s">
        <v>185</v>
      </c>
      <c r="AS2169">
        <v>4</v>
      </c>
      <c r="AT2169" t="s">
        <v>188</v>
      </c>
      <c r="AU2169" t="s">
        <v>189</v>
      </c>
      <c r="AV2169" t="s">
        <v>190</v>
      </c>
      <c r="AW2169" t="s">
        <v>264</v>
      </c>
      <c r="BM2169" t="s">
        <v>13724</v>
      </c>
      <c r="BN2169" t="s">
        <v>193</v>
      </c>
      <c r="BP2169" t="s">
        <v>194</v>
      </c>
      <c r="BQ2169" t="s">
        <v>195</v>
      </c>
      <c r="BS2169">
        <v>14627</v>
      </c>
      <c r="BT2169" t="s">
        <v>196</v>
      </c>
      <c r="BU2169">
        <v>5853010898</v>
      </c>
      <c r="CM2169" t="s">
        <v>13725</v>
      </c>
      <c r="CN2169" t="s">
        <v>193</v>
      </c>
      <c r="CP2169" t="s">
        <v>194</v>
      </c>
      <c r="CQ2169" t="s">
        <v>195</v>
      </c>
      <c r="CS2169">
        <v>14627</v>
      </c>
      <c r="CT2169" t="s">
        <v>196</v>
      </c>
      <c r="CU2169">
        <v>5853010898</v>
      </c>
    </row>
    <row r="2170" spans="1:151" x14ac:dyDescent="0.2">
      <c r="A2170">
        <v>27321</v>
      </c>
      <c r="B2170" t="s">
        <v>13726</v>
      </c>
      <c r="C2170" t="s">
        <v>4418</v>
      </c>
      <c r="D2170" t="s">
        <v>13727</v>
      </c>
      <c r="E2170" t="s">
        <v>13728</v>
      </c>
      <c r="F2170" t="s">
        <v>171</v>
      </c>
      <c r="G2170" t="s">
        <v>172</v>
      </c>
      <c r="H2170" s="1">
        <v>36145</v>
      </c>
      <c r="I2170" t="s">
        <v>173</v>
      </c>
      <c r="K2170" t="s">
        <v>439</v>
      </c>
      <c r="L2170" t="s">
        <v>175</v>
      </c>
      <c r="M2170" t="s">
        <v>224</v>
      </c>
      <c r="N2170">
        <v>2019</v>
      </c>
      <c r="O2170" t="s">
        <v>279</v>
      </c>
      <c r="P2170" t="s">
        <v>178</v>
      </c>
      <c r="Q2170" t="s">
        <v>172</v>
      </c>
      <c r="S2170">
        <v>30872844</v>
      </c>
      <c r="T2170" t="s">
        <v>7990</v>
      </c>
      <c r="U2170" t="s">
        <v>180</v>
      </c>
      <c r="V2170" s="2">
        <v>44332</v>
      </c>
      <c r="W2170" t="s">
        <v>13729</v>
      </c>
      <c r="X2170">
        <v>7815101864</v>
      </c>
      <c r="Y2170" t="s">
        <v>186</v>
      </c>
      <c r="Z2170" t="s">
        <v>183</v>
      </c>
      <c r="AA2170">
        <v>2021</v>
      </c>
      <c r="AB2170">
        <v>2021</v>
      </c>
      <c r="AC2170" t="s">
        <v>184</v>
      </c>
      <c r="AD2170" t="s">
        <v>172</v>
      </c>
      <c r="AS2170">
        <v>3.91</v>
      </c>
      <c r="AT2170" t="s">
        <v>188</v>
      </c>
      <c r="AU2170" t="s">
        <v>189</v>
      </c>
      <c r="AV2170" t="s">
        <v>190</v>
      </c>
      <c r="AW2170" t="s">
        <v>191</v>
      </c>
      <c r="BM2170" t="s">
        <v>13730</v>
      </c>
      <c r="BN2170" t="s">
        <v>193</v>
      </c>
      <c r="BP2170" t="s">
        <v>194</v>
      </c>
      <c r="BQ2170" t="s">
        <v>195</v>
      </c>
      <c r="BS2170">
        <v>14627</v>
      </c>
      <c r="BT2170" t="s">
        <v>196</v>
      </c>
      <c r="BU2170">
        <v>4016969876</v>
      </c>
      <c r="CM2170" t="s">
        <v>13731</v>
      </c>
      <c r="CP2170" t="s">
        <v>194</v>
      </c>
      <c r="CQ2170" t="s">
        <v>195</v>
      </c>
      <c r="CS2170">
        <v>14627</v>
      </c>
      <c r="CT2170" t="s">
        <v>196</v>
      </c>
      <c r="CU2170">
        <v>4016969876</v>
      </c>
    </row>
    <row r="2171" spans="1:151" x14ac:dyDescent="0.2">
      <c r="A2171">
        <v>45176</v>
      </c>
      <c r="B2171" t="s">
        <v>13732</v>
      </c>
      <c r="C2171" t="s">
        <v>13733</v>
      </c>
      <c r="E2171" t="s">
        <v>13734</v>
      </c>
      <c r="F2171" t="s">
        <v>13735</v>
      </c>
      <c r="G2171" t="str">
        <f>"0"</f>
        <v>0</v>
      </c>
      <c r="H2171" s="1">
        <v>38070</v>
      </c>
      <c r="I2171" t="s">
        <v>221</v>
      </c>
      <c r="K2171" t="s">
        <v>1493</v>
      </c>
      <c r="L2171" t="s">
        <v>1158</v>
      </c>
      <c r="M2171" t="s">
        <v>176</v>
      </c>
      <c r="N2171">
        <v>2025</v>
      </c>
      <c r="O2171" t="s">
        <v>677</v>
      </c>
      <c r="P2171" t="s">
        <v>178</v>
      </c>
      <c r="Q2171" t="s">
        <v>172</v>
      </c>
      <c r="R2171" t="s">
        <v>510</v>
      </c>
      <c r="S2171">
        <v>32300925</v>
      </c>
      <c r="BM2171" t="s">
        <v>12566</v>
      </c>
    </row>
    <row r="2172" spans="1:151" x14ac:dyDescent="0.2">
      <c r="A2172">
        <v>24654</v>
      </c>
      <c r="B2172" t="s">
        <v>13736</v>
      </c>
      <c r="C2172" t="s">
        <v>13737</v>
      </c>
      <c r="E2172" t="s">
        <v>13738</v>
      </c>
      <c r="F2172" t="s">
        <v>171</v>
      </c>
      <c r="H2172" s="1">
        <v>32687</v>
      </c>
      <c r="K2172" t="s">
        <v>253</v>
      </c>
      <c r="L2172" t="s">
        <v>645</v>
      </c>
      <c r="M2172" t="s">
        <v>306</v>
      </c>
      <c r="N2172">
        <v>2017</v>
      </c>
      <c r="O2172" t="s">
        <v>646</v>
      </c>
      <c r="P2172" t="s">
        <v>178</v>
      </c>
      <c r="Q2172" t="s">
        <v>172</v>
      </c>
      <c r="R2172" t="s">
        <v>510</v>
      </c>
      <c r="S2172">
        <v>30088023</v>
      </c>
      <c r="BM2172" t="s">
        <v>10955</v>
      </c>
    </row>
    <row r="2173" spans="1:151" x14ac:dyDescent="0.2">
      <c r="A2173">
        <v>25366</v>
      </c>
      <c r="B2173" t="s">
        <v>13736</v>
      </c>
      <c r="C2173" t="s">
        <v>13737</v>
      </c>
      <c r="E2173" t="s">
        <v>13738</v>
      </c>
      <c r="F2173" t="s">
        <v>171</v>
      </c>
      <c r="H2173" s="1">
        <v>32687</v>
      </c>
      <c r="K2173" t="s">
        <v>610</v>
      </c>
      <c r="L2173" t="s">
        <v>651</v>
      </c>
      <c r="M2173" t="s">
        <v>176</v>
      </c>
      <c r="N2173">
        <v>2017</v>
      </c>
      <c r="O2173" t="s">
        <v>177</v>
      </c>
      <c r="P2173" t="s">
        <v>178</v>
      </c>
      <c r="Q2173" t="s">
        <v>172</v>
      </c>
      <c r="R2173" t="s">
        <v>510</v>
      </c>
      <c r="S2173">
        <v>30088023</v>
      </c>
      <c r="BM2173" t="s">
        <v>10955</v>
      </c>
    </row>
    <row r="2174" spans="1:151" x14ac:dyDescent="0.2">
      <c r="A2174">
        <v>19352</v>
      </c>
      <c r="B2174" t="s">
        <v>13739</v>
      </c>
      <c r="C2174" t="s">
        <v>13740</v>
      </c>
      <c r="E2174" t="s">
        <v>13741</v>
      </c>
      <c r="F2174" t="s">
        <v>171</v>
      </c>
      <c r="G2174" t="s">
        <v>172</v>
      </c>
      <c r="H2174" s="1">
        <v>35192</v>
      </c>
      <c r="I2174" t="s">
        <v>221</v>
      </c>
      <c r="K2174" t="s">
        <v>853</v>
      </c>
      <c r="L2174" t="s">
        <v>854</v>
      </c>
      <c r="M2174" t="s">
        <v>176</v>
      </c>
      <c r="N2174">
        <v>2017</v>
      </c>
      <c r="O2174" t="s">
        <v>177</v>
      </c>
      <c r="P2174" t="s">
        <v>178</v>
      </c>
      <c r="Q2174" t="s">
        <v>172</v>
      </c>
      <c r="S2174">
        <v>28806035</v>
      </c>
      <c r="T2174" t="s">
        <v>196</v>
      </c>
      <c r="W2174" t="s">
        <v>13742</v>
      </c>
      <c r="X2174">
        <v>5183542563</v>
      </c>
      <c r="Y2174" t="s">
        <v>186</v>
      </c>
      <c r="Z2174" t="s">
        <v>282</v>
      </c>
      <c r="AA2174">
        <v>2018</v>
      </c>
      <c r="AB2174">
        <v>2018</v>
      </c>
      <c r="AC2174" t="s">
        <v>187</v>
      </c>
      <c r="AD2174" t="s">
        <v>185</v>
      </c>
      <c r="AE2174" t="s">
        <v>382</v>
      </c>
      <c r="AS2174">
        <v>2.98</v>
      </c>
      <c r="AT2174" t="s">
        <v>188</v>
      </c>
      <c r="AU2174" t="s">
        <v>189</v>
      </c>
      <c r="AV2174" t="s">
        <v>190</v>
      </c>
      <c r="AW2174" t="s">
        <v>264</v>
      </c>
      <c r="BM2174" t="s">
        <v>13743</v>
      </c>
      <c r="BN2174" t="s">
        <v>193</v>
      </c>
      <c r="BP2174" t="s">
        <v>194</v>
      </c>
      <c r="BQ2174" t="s">
        <v>195</v>
      </c>
      <c r="BS2174">
        <v>14627</v>
      </c>
      <c r="BT2174" t="s">
        <v>196</v>
      </c>
      <c r="BU2174">
        <v>5185861735</v>
      </c>
      <c r="BZ2174" t="s">
        <v>13744</v>
      </c>
      <c r="CC2174" t="s">
        <v>13745</v>
      </c>
      <c r="CD2174" t="s">
        <v>195</v>
      </c>
      <c r="CF2174">
        <v>12883</v>
      </c>
      <c r="CG2174" t="s">
        <v>196</v>
      </c>
      <c r="CH2174">
        <v>5185852132</v>
      </c>
      <c r="CM2174" t="s">
        <v>13746</v>
      </c>
      <c r="CP2174" t="s">
        <v>194</v>
      </c>
      <c r="CQ2174" t="s">
        <v>195</v>
      </c>
      <c r="CS2174">
        <v>14627</v>
      </c>
      <c r="CT2174" t="s">
        <v>196</v>
      </c>
      <c r="CU2174">
        <v>5185861735</v>
      </c>
      <c r="ED2174" t="s">
        <v>195</v>
      </c>
      <c r="EG2174" t="s">
        <v>196</v>
      </c>
      <c r="EH2174">
        <v>5185852132</v>
      </c>
      <c r="EM2174" t="s">
        <v>13744</v>
      </c>
      <c r="EP2174" t="s">
        <v>13745</v>
      </c>
      <c r="EQ2174" t="s">
        <v>195</v>
      </c>
      <c r="ES2174">
        <v>12883</v>
      </c>
      <c r="ET2174" t="s">
        <v>196</v>
      </c>
      <c r="EU2174">
        <v>5185852132</v>
      </c>
    </row>
    <row r="2175" spans="1:151" x14ac:dyDescent="0.2">
      <c r="A2175">
        <v>23776</v>
      </c>
      <c r="B2175" t="s">
        <v>13747</v>
      </c>
      <c r="C2175" t="s">
        <v>13748</v>
      </c>
      <c r="D2175" t="s">
        <v>5792</v>
      </c>
      <c r="E2175" t="s">
        <v>13749</v>
      </c>
      <c r="F2175" t="s">
        <v>171</v>
      </c>
      <c r="G2175" t="s">
        <v>172</v>
      </c>
      <c r="H2175" s="1">
        <v>35455</v>
      </c>
      <c r="I2175" t="s">
        <v>173</v>
      </c>
      <c r="K2175" t="s">
        <v>3218</v>
      </c>
      <c r="L2175" t="s">
        <v>13750</v>
      </c>
      <c r="M2175" t="s">
        <v>224</v>
      </c>
      <c r="N2175">
        <v>2017</v>
      </c>
      <c r="O2175" t="s">
        <v>441</v>
      </c>
      <c r="P2175" t="s">
        <v>178</v>
      </c>
      <c r="Q2175" t="s">
        <v>172</v>
      </c>
      <c r="S2175">
        <v>29437283</v>
      </c>
      <c r="T2175" t="s">
        <v>196</v>
      </c>
      <c r="W2175" t="s">
        <v>13751</v>
      </c>
      <c r="X2175">
        <v>2019606784</v>
      </c>
      <c r="Y2175" t="s">
        <v>802</v>
      </c>
      <c r="Z2175" t="s">
        <v>1583</v>
      </c>
      <c r="AA2175">
        <v>2019</v>
      </c>
      <c r="AB2175">
        <v>2019</v>
      </c>
      <c r="AC2175" t="s">
        <v>1584</v>
      </c>
      <c r="AD2175" t="s">
        <v>185</v>
      </c>
      <c r="AS2175">
        <v>3.72</v>
      </c>
      <c r="AT2175" t="s">
        <v>188</v>
      </c>
      <c r="AU2175" t="s">
        <v>189</v>
      </c>
      <c r="AV2175" t="s">
        <v>190</v>
      </c>
      <c r="AW2175" t="s">
        <v>294</v>
      </c>
      <c r="BM2175" t="s">
        <v>13752</v>
      </c>
      <c r="BN2175" t="s">
        <v>3591</v>
      </c>
      <c r="BP2175" t="s">
        <v>194</v>
      </c>
      <c r="BQ2175" t="s">
        <v>195</v>
      </c>
      <c r="BS2175">
        <v>14605</v>
      </c>
      <c r="BT2175" t="s">
        <v>196</v>
      </c>
      <c r="BU2175">
        <v>8487029724</v>
      </c>
      <c r="BZ2175" t="s">
        <v>13753</v>
      </c>
      <c r="CC2175" t="s">
        <v>3191</v>
      </c>
      <c r="CD2175" t="s">
        <v>1150</v>
      </c>
      <c r="CF2175" t="str">
        <f>"074703644"</f>
        <v>074703644</v>
      </c>
      <c r="CG2175" t="s">
        <v>196</v>
      </c>
      <c r="CH2175">
        <v>8487029724</v>
      </c>
      <c r="CM2175" t="s">
        <v>13752</v>
      </c>
      <c r="CN2175" t="s">
        <v>3591</v>
      </c>
      <c r="CP2175" t="s">
        <v>194</v>
      </c>
      <c r="CQ2175" t="s">
        <v>195</v>
      </c>
      <c r="CS2175">
        <v>14605</v>
      </c>
      <c r="CT2175" t="s">
        <v>196</v>
      </c>
      <c r="CU2175">
        <v>8487029724</v>
      </c>
      <c r="ED2175" t="s">
        <v>1150</v>
      </c>
      <c r="EG2175" t="s">
        <v>196</v>
      </c>
      <c r="EH2175">
        <v>8487029724</v>
      </c>
      <c r="EM2175" t="s">
        <v>13753</v>
      </c>
      <c r="EP2175" t="s">
        <v>3191</v>
      </c>
      <c r="EQ2175" t="s">
        <v>1150</v>
      </c>
      <c r="ES2175" t="str">
        <f>"074703644"</f>
        <v>074703644</v>
      </c>
      <c r="ET2175" t="s">
        <v>196</v>
      </c>
      <c r="EU2175">
        <v>8487029724</v>
      </c>
    </row>
    <row r="2176" spans="1:151" x14ac:dyDescent="0.2">
      <c r="A2176">
        <v>42740</v>
      </c>
      <c r="B2176" t="s">
        <v>6605</v>
      </c>
      <c r="C2176" t="s">
        <v>13754</v>
      </c>
      <c r="D2176" t="s">
        <v>6769</v>
      </c>
      <c r="E2176" t="s">
        <v>13755</v>
      </c>
      <c r="F2176" t="s">
        <v>171</v>
      </c>
      <c r="G2176" t="str">
        <f>"0"</f>
        <v>0</v>
      </c>
      <c r="H2176" s="1">
        <v>38413</v>
      </c>
      <c r="I2176" t="s">
        <v>221</v>
      </c>
      <c r="K2176" t="s">
        <v>687</v>
      </c>
      <c r="L2176" t="s">
        <v>1189</v>
      </c>
      <c r="M2176" t="s">
        <v>224</v>
      </c>
      <c r="N2176">
        <v>2024</v>
      </c>
      <c r="O2176" t="s">
        <v>225</v>
      </c>
      <c r="P2176" t="s">
        <v>178</v>
      </c>
      <c r="Q2176" t="s">
        <v>172</v>
      </c>
      <c r="S2176">
        <v>32502701</v>
      </c>
      <c r="T2176" t="s">
        <v>226</v>
      </c>
      <c r="Y2176" t="str">
        <f>"01AS"</f>
        <v>01AS</v>
      </c>
      <c r="Z2176" t="s">
        <v>227</v>
      </c>
      <c r="AA2176" t="s">
        <v>228</v>
      </c>
      <c r="AB2176" t="s">
        <v>229</v>
      </c>
      <c r="AC2176" t="s">
        <v>8544</v>
      </c>
      <c r="AD2176" t="s">
        <v>185</v>
      </c>
      <c r="AE2176" t="s">
        <v>1451</v>
      </c>
      <c r="AS2176">
        <v>3.61</v>
      </c>
      <c r="AU2176" t="s">
        <v>472</v>
      </c>
      <c r="AV2176" t="s">
        <v>473</v>
      </c>
      <c r="AW2176" t="s">
        <v>294</v>
      </c>
      <c r="BO2176" t="s">
        <v>13756</v>
      </c>
      <c r="BQ2176" t="s">
        <v>195</v>
      </c>
      <c r="BZ2176" t="s">
        <v>242</v>
      </c>
      <c r="CB2176" t="s">
        <v>243</v>
      </c>
      <c r="CD2176" t="s">
        <v>195</v>
      </c>
      <c r="CF2176">
        <v>14642</v>
      </c>
      <c r="CG2176" t="s">
        <v>244</v>
      </c>
      <c r="CM2176" t="s">
        <v>13757</v>
      </c>
      <c r="CO2176" t="s">
        <v>13756</v>
      </c>
      <c r="CP2176" t="s">
        <v>1207</v>
      </c>
      <c r="CQ2176" t="s">
        <v>1208</v>
      </c>
      <c r="CS2176" t="s">
        <v>13758</v>
      </c>
      <c r="CT2176" t="s">
        <v>244</v>
      </c>
      <c r="CU2176" t="s">
        <v>13759</v>
      </c>
    </row>
    <row r="2177" spans="1:151" x14ac:dyDescent="0.2">
      <c r="A2177">
        <v>19465</v>
      </c>
      <c r="B2177" t="s">
        <v>1922</v>
      </c>
      <c r="C2177" t="s">
        <v>13760</v>
      </c>
      <c r="D2177" t="s">
        <v>12727</v>
      </c>
      <c r="E2177" t="s">
        <v>13761</v>
      </c>
      <c r="F2177" t="s">
        <v>171</v>
      </c>
      <c r="G2177" t="s">
        <v>172</v>
      </c>
      <c r="H2177" s="1">
        <v>35246</v>
      </c>
      <c r="I2177" t="s">
        <v>173</v>
      </c>
      <c r="K2177" t="s">
        <v>4902</v>
      </c>
      <c r="L2177" t="s">
        <v>633</v>
      </c>
      <c r="M2177" t="s">
        <v>1164</v>
      </c>
      <c r="N2177" t="s">
        <v>3425</v>
      </c>
      <c r="O2177" t="s">
        <v>3426</v>
      </c>
      <c r="P2177" t="s">
        <v>178</v>
      </c>
      <c r="Q2177" t="s">
        <v>172</v>
      </c>
      <c r="S2177">
        <v>28872757</v>
      </c>
      <c r="T2177" t="s">
        <v>196</v>
      </c>
      <c r="W2177" t="s">
        <v>13762</v>
      </c>
      <c r="X2177">
        <v>4122316949</v>
      </c>
      <c r="Y2177" t="s">
        <v>802</v>
      </c>
      <c r="Z2177" t="s">
        <v>1583</v>
      </c>
      <c r="AA2177">
        <v>2018</v>
      </c>
      <c r="AB2177">
        <v>2018</v>
      </c>
      <c r="AC2177" t="s">
        <v>1584</v>
      </c>
      <c r="AD2177" t="s">
        <v>185</v>
      </c>
      <c r="AM2177" t="s">
        <v>636</v>
      </c>
      <c r="AS2177">
        <v>3.87</v>
      </c>
      <c r="AT2177" t="s">
        <v>188</v>
      </c>
      <c r="AU2177" t="s">
        <v>189</v>
      </c>
      <c r="AV2177" t="s">
        <v>190</v>
      </c>
      <c r="AW2177" t="s">
        <v>264</v>
      </c>
      <c r="BM2177" t="s">
        <v>13763</v>
      </c>
      <c r="BP2177" t="s">
        <v>4163</v>
      </c>
      <c r="BQ2177" t="s">
        <v>650</v>
      </c>
      <c r="BS2177">
        <v>15212</v>
      </c>
      <c r="BT2177" t="s">
        <v>196</v>
      </c>
      <c r="BU2177">
        <v>4122316949</v>
      </c>
      <c r="BZ2177" t="s">
        <v>13764</v>
      </c>
      <c r="CC2177" t="s">
        <v>4163</v>
      </c>
      <c r="CD2177" t="s">
        <v>650</v>
      </c>
      <c r="CF2177">
        <v>152123610</v>
      </c>
      <c r="CG2177" t="s">
        <v>196</v>
      </c>
      <c r="CH2177">
        <v>4122316949</v>
      </c>
      <c r="CM2177" t="s">
        <v>13765</v>
      </c>
      <c r="CP2177" t="s">
        <v>194</v>
      </c>
      <c r="CQ2177" t="s">
        <v>195</v>
      </c>
      <c r="CS2177">
        <v>14607</v>
      </c>
      <c r="CT2177" t="s">
        <v>196</v>
      </c>
      <c r="CU2177">
        <v>4127098652</v>
      </c>
      <c r="ED2177" t="s">
        <v>650</v>
      </c>
      <c r="EG2177" t="s">
        <v>196</v>
      </c>
      <c r="EH2177">
        <v>4122316949</v>
      </c>
      <c r="EM2177" t="s">
        <v>13764</v>
      </c>
      <c r="EP2177" t="s">
        <v>4163</v>
      </c>
      <c r="EQ2177" t="s">
        <v>650</v>
      </c>
      <c r="ES2177">
        <v>152123610</v>
      </c>
      <c r="ET2177" t="s">
        <v>196</v>
      </c>
      <c r="EU2177">
        <v>4122316949</v>
      </c>
    </row>
    <row r="2178" spans="1:151" x14ac:dyDescent="0.2">
      <c r="A2178">
        <v>13227</v>
      </c>
      <c r="B2178" t="s">
        <v>1922</v>
      </c>
      <c r="C2178" t="s">
        <v>13760</v>
      </c>
      <c r="D2178" t="s">
        <v>12727</v>
      </c>
      <c r="E2178" t="s">
        <v>13761</v>
      </c>
      <c r="F2178" t="s">
        <v>171</v>
      </c>
      <c r="G2178" t="s">
        <v>172</v>
      </c>
      <c r="H2178" s="1">
        <v>35246</v>
      </c>
      <c r="I2178" t="s">
        <v>173</v>
      </c>
      <c r="K2178" t="s">
        <v>222</v>
      </c>
      <c r="L2178" t="s">
        <v>223</v>
      </c>
      <c r="M2178" t="s">
        <v>224</v>
      </c>
      <c r="N2178">
        <v>2015</v>
      </c>
      <c r="O2178" t="s">
        <v>692</v>
      </c>
      <c r="P2178" t="s">
        <v>178</v>
      </c>
      <c r="Q2178" t="s">
        <v>172</v>
      </c>
      <c r="S2178">
        <v>28872757</v>
      </c>
      <c r="T2178" t="s">
        <v>196</v>
      </c>
      <c r="W2178" t="s">
        <v>13762</v>
      </c>
      <c r="X2178">
        <v>4122316949</v>
      </c>
      <c r="Y2178" t="s">
        <v>802</v>
      </c>
      <c r="Z2178" t="s">
        <v>1583</v>
      </c>
      <c r="AA2178">
        <v>2018</v>
      </c>
      <c r="AB2178">
        <v>2018</v>
      </c>
      <c r="AC2178" t="s">
        <v>1584</v>
      </c>
      <c r="AD2178" t="s">
        <v>185</v>
      </c>
      <c r="AM2178" t="s">
        <v>636</v>
      </c>
      <c r="AS2178">
        <v>3.87</v>
      </c>
      <c r="AT2178" t="s">
        <v>188</v>
      </c>
      <c r="AU2178" t="s">
        <v>189</v>
      </c>
      <c r="AV2178" t="s">
        <v>190</v>
      </c>
      <c r="AW2178" t="s">
        <v>264</v>
      </c>
      <c r="BM2178" t="s">
        <v>13763</v>
      </c>
      <c r="BP2178" t="s">
        <v>4163</v>
      </c>
      <c r="BQ2178" t="s">
        <v>650</v>
      </c>
      <c r="BS2178">
        <v>15212</v>
      </c>
      <c r="BT2178" t="s">
        <v>196</v>
      </c>
      <c r="BU2178">
        <v>4122316949</v>
      </c>
      <c r="BZ2178" t="s">
        <v>13764</v>
      </c>
      <c r="CC2178" t="s">
        <v>4163</v>
      </c>
      <c r="CD2178" t="s">
        <v>650</v>
      </c>
      <c r="CF2178">
        <v>152123610</v>
      </c>
      <c r="CG2178" t="s">
        <v>196</v>
      </c>
      <c r="CH2178">
        <v>4122316949</v>
      </c>
      <c r="CM2178" t="s">
        <v>13765</v>
      </c>
      <c r="CP2178" t="s">
        <v>194</v>
      </c>
      <c r="CQ2178" t="s">
        <v>195</v>
      </c>
      <c r="CS2178">
        <v>14607</v>
      </c>
      <c r="CT2178" t="s">
        <v>196</v>
      </c>
      <c r="CU2178">
        <v>4127098652</v>
      </c>
      <c r="ED2178" t="s">
        <v>650</v>
      </c>
      <c r="EG2178" t="s">
        <v>196</v>
      </c>
      <c r="EH2178">
        <v>4122316949</v>
      </c>
      <c r="EM2178" t="s">
        <v>13764</v>
      </c>
      <c r="EP2178" t="s">
        <v>4163</v>
      </c>
      <c r="EQ2178" t="s">
        <v>650</v>
      </c>
      <c r="ES2178">
        <v>152123610</v>
      </c>
      <c r="ET2178" t="s">
        <v>196</v>
      </c>
      <c r="EU2178">
        <v>4122316949</v>
      </c>
    </row>
    <row r="2179" spans="1:151" x14ac:dyDescent="0.2">
      <c r="A2179">
        <v>24898</v>
      </c>
      <c r="B2179" t="s">
        <v>13766</v>
      </c>
      <c r="C2179" t="s">
        <v>13767</v>
      </c>
      <c r="E2179" t="s">
        <v>13768</v>
      </c>
      <c r="F2179" t="s">
        <v>171</v>
      </c>
      <c r="K2179" t="s">
        <v>1372</v>
      </c>
      <c r="L2179" t="s">
        <v>1373</v>
      </c>
      <c r="M2179" t="s">
        <v>176</v>
      </c>
      <c r="N2179">
        <v>2017</v>
      </c>
      <c r="O2179" t="s">
        <v>177</v>
      </c>
      <c r="P2179" t="s">
        <v>178</v>
      </c>
      <c r="Q2179" t="s">
        <v>172</v>
      </c>
    </row>
    <row r="2180" spans="1:151" x14ac:dyDescent="0.2">
      <c r="A2180">
        <v>25929</v>
      </c>
      <c r="B2180" t="s">
        <v>7275</v>
      </c>
      <c r="C2180" t="s">
        <v>13769</v>
      </c>
      <c r="E2180" t="s">
        <v>13770</v>
      </c>
      <c r="F2180" t="s">
        <v>171</v>
      </c>
      <c r="K2180" t="s">
        <v>5454</v>
      </c>
      <c r="M2180" t="s">
        <v>306</v>
      </c>
      <c r="N2180">
        <v>2014</v>
      </c>
      <c r="O2180" t="s">
        <v>591</v>
      </c>
      <c r="P2180" t="s">
        <v>178</v>
      </c>
      <c r="Q2180" t="s">
        <v>172</v>
      </c>
    </row>
    <row r="2181" spans="1:151" x14ac:dyDescent="0.2">
      <c r="A2181">
        <v>39460</v>
      </c>
      <c r="B2181" t="s">
        <v>1728</v>
      </c>
      <c r="C2181" t="s">
        <v>13771</v>
      </c>
      <c r="D2181" t="s">
        <v>13772</v>
      </c>
      <c r="E2181" t="s">
        <v>13773</v>
      </c>
      <c r="F2181" t="s">
        <v>171</v>
      </c>
      <c r="G2181" t="str">
        <f>"0"</f>
        <v>0</v>
      </c>
      <c r="H2181" s="1">
        <v>36359</v>
      </c>
      <c r="I2181" t="s">
        <v>221</v>
      </c>
      <c r="K2181" t="s">
        <v>687</v>
      </c>
      <c r="L2181" t="s">
        <v>13774</v>
      </c>
      <c r="M2181" t="s">
        <v>224</v>
      </c>
      <c r="N2181">
        <v>2023</v>
      </c>
      <c r="O2181" t="s">
        <v>597</v>
      </c>
      <c r="P2181" t="s">
        <v>178</v>
      </c>
      <c r="Q2181" t="s">
        <v>172</v>
      </c>
      <c r="S2181">
        <v>31838641</v>
      </c>
      <c r="T2181" t="s">
        <v>226</v>
      </c>
      <c r="Y2181" t="str">
        <f>"01AS"</f>
        <v>01AS</v>
      </c>
      <c r="Z2181" t="s">
        <v>470</v>
      </c>
      <c r="AA2181" t="s">
        <v>259</v>
      </c>
      <c r="AB2181" t="s">
        <v>260</v>
      </c>
      <c r="AC2181" t="s">
        <v>2129</v>
      </c>
      <c r="AD2181" t="s">
        <v>185</v>
      </c>
      <c r="AS2181" t="str">
        <f>"0"</f>
        <v>0</v>
      </c>
      <c r="AU2181" t="s">
        <v>472</v>
      </c>
      <c r="AV2181" t="s">
        <v>473</v>
      </c>
      <c r="AW2181" t="s">
        <v>715</v>
      </c>
      <c r="BO2181" t="s">
        <v>11785</v>
      </c>
      <c r="BQ2181" t="s">
        <v>195</v>
      </c>
      <c r="BZ2181" t="s">
        <v>266</v>
      </c>
      <c r="CA2181" t="s">
        <v>13775</v>
      </c>
      <c r="CB2181" t="s">
        <v>267</v>
      </c>
      <c r="CD2181" t="s">
        <v>195</v>
      </c>
      <c r="CF2181">
        <v>14627</v>
      </c>
      <c r="CG2181" t="s">
        <v>244</v>
      </c>
      <c r="CM2181" t="s">
        <v>13776</v>
      </c>
      <c r="CN2181" t="s">
        <v>13775</v>
      </c>
      <c r="CO2181" t="s">
        <v>11785</v>
      </c>
      <c r="CP2181" t="s">
        <v>241</v>
      </c>
      <c r="CQ2181" t="s">
        <v>247</v>
      </c>
      <c r="CS2181">
        <v>14618</v>
      </c>
      <c r="CT2181" t="s">
        <v>244</v>
      </c>
      <c r="CU2181" t="s">
        <v>13777</v>
      </c>
    </row>
    <row r="2182" spans="1:151" x14ac:dyDescent="0.2">
      <c r="A2182">
        <v>41528</v>
      </c>
      <c r="B2182" t="s">
        <v>10209</v>
      </c>
      <c r="C2182" t="s">
        <v>13771</v>
      </c>
      <c r="D2182" t="s">
        <v>7549</v>
      </c>
      <c r="E2182" t="s">
        <v>13778</v>
      </c>
      <c r="F2182" t="s">
        <v>171</v>
      </c>
      <c r="G2182" t="str">
        <f>"0"</f>
        <v>0</v>
      </c>
      <c r="H2182" s="1">
        <v>37196</v>
      </c>
      <c r="I2182" t="s">
        <v>221</v>
      </c>
      <c r="K2182" t="s">
        <v>3740</v>
      </c>
      <c r="L2182" t="s">
        <v>2350</v>
      </c>
      <c r="M2182" t="s">
        <v>255</v>
      </c>
      <c r="N2182" t="s">
        <v>256</v>
      </c>
      <c r="O2182" t="s">
        <v>257</v>
      </c>
      <c r="P2182" t="s">
        <v>178</v>
      </c>
      <c r="Q2182" t="s">
        <v>172</v>
      </c>
      <c r="S2182">
        <v>31727747</v>
      </c>
      <c r="T2182" t="s">
        <v>226</v>
      </c>
      <c r="Y2182" t="str">
        <f>"01AS"</f>
        <v>01AS</v>
      </c>
      <c r="Z2182" t="s">
        <v>499</v>
      </c>
      <c r="AA2182" t="s">
        <v>320</v>
      </c>
      <c r="AB2182" t="s">
        <v>321</v>
      </c>
      <c r="AC2182" t="s">
        <v>2129</v>
      </c>
      <c r="AD2182" t="s">
        <v>185</v>
      </c>
      <c r="AM2182" t="s">
        <v>2130</v>
      </c>
      <c r="AN2182" t="s">
        <v>2191</v>
      </c>
      <c r="AS2182">
        <v>3.79</v>
      </c>
      <c r="AU2182" t="s">
        <v>235</v>
      </c>
      <c r="AV2182" t="s">
        <v>236</v>
      </c>
      <c r="AW2182" t="s">
        <v>264</v>
      </c>
      <c r="BM2182" t="s">
        <v>13779</v>
      </c>
      <c r="BN2182" t="s">
        <v>239</v>
      </c>
      <c r="BO2182" t="s">
        <v>13780</v>
      </c>
      <c r="BP2182" t="s">
        <v>241</v>
      </c>
      <c r="BQ2182" t="s">
        <v>195</v>
      </c>
      <c r="BS2182">
        <v>14627</v>
      </c>
      <c r="CD2182" t="s">
        <v>195</v>
      </c>
      <c r="CM2182" t="s">
        <v>13781</v>
      </c>
      <c r="CO2182" t="s">
        <v>13780</v>
      </c>
      <c r="CP2182" t="s">
        <v>13782</v>
      </c>
      <c r="CQ2182" t="s">
        <v>270</v>
      </c>
      <c r="CS2182">
        <v>20181</v>
      </c>
      <c r="CT2182" t="s">
        <v>244</v>
      </c>
      <c r="CU2182" t="s">
        <v>13783</v>
      </c>
    </row>
    <row r="2183" spans="1:151" x14ac:dyDescent="0.2">
      <c r="A2183">
        <v>24891</v>
      </c>
      <c r="B2183" t="s">
        <v>13784</v>
      </c>
      <c r="C2183" t="s">
        <v>13785</v>
      </c>
      <c r="E2183" t="s">
        <v>13786</v>
      </c>
      <c r="F2183" t="s">
        <v>171</v>
      </c>
      <c r="K2183" t="s">
        <v>1372</v>
      </c>
      <c r="L2183" t="s">
        <v>1373</v>
      </c>
      <c r="M2183" t="s">
        <v>176</v>
      </c>
      <c r="N2183">
        <v>2017</v>
      </c>
      <c r="O2183" t="s">
        <v>177</v>
      </c>
      <c r="P2183" t="s">
        <v>178</v>
      </c>
      <c r="Q2183" t="s">
        <v>172</v>
      </c>
    </row>
    <row r="2184" spans="1:151" x14ac:dyDescent="0.2">
      <c r="A2184">
        <v>19611</v>
      </c>
      <c r="B2184" t="s">
        <v>13787</v>
      </c>
      <c r="C2184" t="s">
        <v>13788</v>
      </c>
      <c r="D2184" t="s">
        <v>2661</v>
      </c>
      <c r="E2184" t="s">
        <v>13789</v>
      </c>
      <c r="F2184" t="s">
        <v>171</v>
      </c>
      <c r="G2184" t="s">
        <v>172</v>
      </c>
      <c r="H2184" s="1">
        <v>35000</v>
      </c>
      <c r="I2184" t="s">
        <v>173</v>
      </c>
      <c r="K2184" t="s">
        <v>515</v>
      </c>
      <c r="L2184" t="s">
        <v>516</v>
      </c>
      <c r="M2184" t="s">
        <v>176</v>
      </c>
      <c r="N2184">
        <v>2017</v>
      </c>
      <c r="O2184" t="s">
        <v>177</v>
      </c>
      <c r="P2184" t="s">
        <v>178</v>
      </c>
      <c r="Q2184" t="s">
        <v>172</v>
      </c>
      <c r="S2184">
        <v>28754220</v>
      </c>
      <c r="T2184" t="s">
        <v>196</v>
      </c>
      <c r="W2184" t="s">
        <v>13790</v>
      </c>
      <c r="X2184">
        <v>3156372109</v>
      </c>
      <c r="Y2184" t="s">
        <v>182</v>
      </c>
      <c r="Z2184" t="s">
        <v>183</v>
      </c>
      <c r="AA2184">
        <v>2018</v>
      </c>
      <c r="AB2184">
        <v>2018</v>
      </c>
      <c r="AC2184" t="s">
        <v>293</v>
      </c>
      <c r="AD2184" t="s">
        <v>185</v>
      </c>
      <c r="AS2184">
        <v>3.86</v>
      </c>
      <c r="AT2184" t="s">
        <v>188</v>
      </c>
      <c r="AU2184" t="s">
        <v>189</v>
      </c>
      <c r="AV2184" t="s">
        <v>190</v>
      </c>
      <c r="AW2184" t="s">
        <v>210</v>
      </c>
      <c r="BM2184" t="s">
        <v>13791</v>
      </c>
      <c r="BN2184" t="s">
        <v>193</v>
      </c>
      <c r="BP2184" t="s">
        <v>194</v>
      </c>
      <c r="BQ2184" t="s">
        <v>195</v>
      </c>
      <c r="BS2184">
        <v>14627</v>
      </c>
      <c r="BT2184" t="s">
        <v>196</v>
      </c>
      <c r="BU2184">
        <v>3157068613</v>
      </c>
      <c r="BZ2184" t="s">
        <v>13792</v>
      </c>
      <c r="CC2184" t="s">
        <v>13793</v>
      </c>
      <c r="CD2184" t="s">
        <v>195</v>
      </c>
      <c r="CF2184">
        <v>13066</v>
      </c>
      <c r="CG2184" t="s">
        <v>196</v>
      </c>
      <c r="CH2184">
        <v>3156372109</v>
      </c>
      <c r="CM2184" t="s">
        <v>13794</v>
      </c>
      <c r="CP2184" t="s">
        <v>194</v>
      </c>
      <c r="CQ2184" t="s">
        <v>195</v>
      </c>
      <c r="CS2184">
        <v>14627</v>
      </c>
      <c r="CT2184" t="s">
        <v>196</v>
      </c>
      <c r="CU2184">
        <v>3157068613</v>
      </c>
      <c r="ED2184" t="s">
        <v>195</v>
      </c>
      <c r="EG2184" t="s">
        <v>196</v>
      </c>
      <c r="EH2184">
        <v>3156372109</v>
      </c>
      <c r="EM2184" t="s">
        <v>13792</v>
      </c>
      <c r="EP2184" t="s">
        <v>13793</v>
      </c>
      <c r="EQ2184" t="s">
        <v>195</v>
      </c>
      <c r="ES2184">
        <v>13066</v>
      </c>
      <c r="ET2184" t="s">
        <v>196</v>
      </c>
      <c r="EU2184">
        <v>3156372109</v>
      </c>
    </row>
    <row r="2185" spans="1:151" x14ac:dyDescent="0.2">
      <c r="A2185">
        <v>41675</v>
      </c>
      <c r="B2185" t="s">
        <v>3881</v>
      </c>
      <c r="C2185" t="s">
        <v>13795</v>
      </c>
      <c r="E2185" t="s">
        <v>13796</v>
      </c>
      <c r="F2185" t="s">
        <v>171</v>
      </c>
      <c r="G2185" t="str">
        <f>"0"</f>
        <v>0</v>
      </c>
      <c r="H2185" s="1">
        <v>38448</v>
      </c>
      <c r="I2185" t="s">
        <v>221</v>
      </c>
      <c r="K2185" t="s">
        <v>1866</v>
      </c>
      <c r="L2185" t="s">
        <v>1867</v>
      </c>
      <c r="M2185" t="s">
        <v>255</v>
      </c>
      <c r="N2185" t="s">
        <v>256</v>
      </c>
      <c r="O2185" t="s">
        <v>257</v>
      </c>
      <c r="P2185" t="s">
        <v>178</v>
      </c>
      <c r="Q2185" t="s">
        <v>172</v>
      </c>
      <c r="S2185">
        <v>32498677</v>
      </c>
      <c r="T2185" t="s">
        <v>226</v>
      </c>
      <c r="Y2185" t="str">
        <f>"01AS"</f>
        <v>01AS</v>
      </c>
      <c r="Z2185" t="s">
        <v>499</v>
      </c>
      <c r="AA2185" t="s">
        <v>833</v>
      </c>
      <c r="AB2185" t="s">
        <v>834</v>
      </c>
      <c r="AC2185" t="s">
        <v>2066</v>
      </c>
      <c r="AD2185" t="s">
        <v>172</v>
      </c>
      <c r="AS2185">
        <v>2.83</v>
      </c>
      <c r="AU2185" t="s">
        <v>472</v>
      </c>
      <c r="AV2185" t="s">
        <v>473</v>
      </c>
      <c r="AW2185" t="s">
        <v>264</v>
      </c>
      <c r="BM2185" t="s">
        <v>13797</v>
      </c>
      <c r="BN2185" t="s">
        <v>239</v>
      </c>
      <c r="BO2185" t="s">
        <v>13798</v>
      </c>
      <c r="BP2185" t="s">
        <v>241</v>
      </c>
      <c r="BQ2185" t="s">
        <v>195</v>
      </c>
      <c r="BS2185">
        <v>14627</v>
      </c>
      <c r="CD2185" t="s">
        <v>195</v>
      </c>
      <c r="CM2185" t="s">
        <v>13799</v>
      </c>
      <c r="CO2185" t="s">
        <v>13798</v>
      </c>
      <c r="CP2185" t="s">
        <v>4855</v>
      </c>
      <c r="CQ2185" t="s">
        <v>247</v>
      </c>
      <c r="CS2185" t="s">
        <v>13800</v>
      </c>
      <c r="CT2185" t="s">
        <v>244</v>
      </c>
      <c r="CU2185" t="s">
        <v>13801</v>
      </c>
    </row>
    <row r="2186" spans="1:151" x14ac:dyDescent="0.2">
      <c r="A2186">
        <v>41950</v>
      </c>
      <c r="B2186" t="s">
        <v>593</v>
      </c>
      <c r="C2186" t="s">
        <v>13795</v>
      </c>
      <c r="D2186" t="s">
        <v>13802</v>
      </c>
      <c r="E2186" t="s">
        <v>13803</v>
      </c>
      <c r="F2186" t="s">
        <v>171</v>
      </c>
      <c r="G2186" t="str">
        <f>"0"</f>
        <v>0</v>
      </c>
      <c r="H2186" s="1">
        <v>35943</v>
      </c>
      <c r="I2186" t="s">
        <v>221</v>
      </c>
      <c r="K2186" t="s">
        <v>687</v>
      </c>
      <c r="L2186" t="s">
        <v>2177</v>
      </c>
      <c r="M2186" t="s">
        <v>224</v>
      </c>
      <c r="N2186">
        <v>2024</v>
      </c>
      <c r="O2186" t="s">
        <v>225</v>
      </c>
      <c r="P2186" t="s">
        <v>178</v>
      </c>
      <c r="Q2186" t="s">
        <v>172</v>
      </c>
      <c r="S2186">
        <v>32168297</v>
      </c>
      <c r="T2186" t="s">
        <v>226</v>
      </c>
      <c r="Y2186" t="str">
        <f>"07SMD"</f>
        <v>07SMD</v>
      </c>
      <c r="Z2186" t="s">
        <v>470</v>
      </c>
      <c r="AA2186" t="s">
        <v>259</v>
      </c>
      <c r="AB2186" t="s">
        <v>260</v>
      </c>
      <c r="AC2186" t="s">
        <v>2890</v>
      </c>
      <c r="AD2186" t="s">
        <v>185</v>
      </c>
      <c r="AS2186" t="str">
        <f>"0"</f>
        <v>0</v>
      </c>
      <c r="AU2186" t="s">
        <v>235</v>
      </c>
      <c r="AV2186" t="s">
        <v>473</v>
      </c>
      <c r="AW2186" t="s">
        <v>264</v>
      </c>
      <c r="BO2186" t="s">
        <v>475</v>
      </c>
      <c r="BQ2186" t="s">
        <v>195</v>
      </c>
      <c r="BZ2186" t="s">
        <v>7371</v>
      </c>
      <c r="CB2186" t="s">
        <v>243</v>
      </c>
      <c r="CD2186" t="s">
        <v>195</v>
      </c>
      <c r="CF2186">
        <v>14642</v>
      </c>
      <c r="CG2186" t="s">
        <v>244</v>
      </c>
      <c r="CM2186" t="s">
        <v>13804</v>
      </c>
      <c r="CO2186" t="s">
        <v>475</v>
      </c>
      <c r="CP2186" t="s">
        <v>241</v>
      </c>
      <c r="CQ2186" t="s">
        <v>247</v>
      </c>
      <c r="CS2186">
        <v>14620</v>
      </c>
      <c r="CT2186" t="s">
        <v>244</v>
      </c>
      <c r="CU2186" t="s">
        <v>13805</v>
      </c>
    </row>
    <row r="2187" spans="1:151" x14ac:dyDescent="0.2">
      <c r="A2187">
        <v>45298</v>
      </c>
      <c r="B2187" t="s">
        <v>13806</v>
      </c>
      <c r="C2187" t="s">
        <v>13807</v>
      </c>
      <c r="D2187" t="s">
        <v>1562</v>
      </c>
      <c r="E2187" t="s">
        <v>13808</v>
      </c>
      <c r="F2187" t="s">
        <v>171</v>
      </c>
      <c r="G2187" t="str">
        <f>"0"</f>
        <v>0</v>
      </c>
      <c r="H2187" s="1">
        <v>31889</v>
      </c>
      <c r="I2187" t="s">
        <v>221</v>
      </c>
      <c r="K2187" t="s">
        <v>687</v>
      </c>
      <c r="L2187" t="s">
        <v>204</v>
      </c>
      <c r="M2187" t="s">
        <v>1389</v>
      </c>
      <c r="N2187">
        <v>2024</v>
      </c>
      <c r="O2187" t="s">
        <v>1390</v>
      </c>
      <c r="P2187" t="s">
        <v>178</v>
      </c>
      <c r="Q2187" t="s">
        <v>172</v>
      </c>
      <c r="S2187">
        <v>27071571</v>
      </c>
      <c r="T2187" t="s">
        <v>226</v>
      </c>
      <c r="Y2187" t="str">
        <f>"07SMD"</f>
        <v>07SMD</v>
      </c>
      <c r="Z2187" t="s">
        <v>470</v>
      </c>
      <c r="AA2187" t="s">
        <v>259</v>
      </c>
      <c r="AB2187" t="s">
        <v>260</v>
      </c>
      <c r="AC2187" t="s">
        <v>13809</v>
      </c>
      <c r="AD2187" t="s">
        <v>185</v>
      </c>
      <c r="AS2187" t="str">
        <f>"0"</f>
        <v>0</v>
      </c>
      <c r="AU2187" t="s">
        <v>235</v>
      </c>
      <c r="AV2187" t="s">
        <v>823</v>
      </c>
      <c r="AW2187" t="s">
        <v>264</v>
      </c>
      <c r="BO2187" t="s">
        <v>475</v>
      </c>
      <c r="BQ2187" t="s">
        <v>195</v>
      </c>
      <c r="CD2187" t="s">
        <v>195</v>
      </c>
      <c r="CM2187" t="s">
        <v>13810</v>
      </c>
      <c r="CO2187" t="s">
        <v>475</v>
      </c>
      <c r="CP2187" t="s">
        <v>241</v>
      </c>
      <c r="CQ2187" t="s">
        <v>247</v>
      </c>
      <c r="CS2187">
        <v>14620</v>
      </c>
      <c r="CT2187" t="s">
        <v>244</v>
      </c>
      <c r="CU2187" t="s">
        <v>13811</v>
      </c>
    </row>
    <row r="2188" spans="1:151" x14ac:dyDescent="0.2">
      <c r="A2188">
        <v>24268</v>
      </c>
      <c r="B2188" t="s">
        <v>1838</v>
      </c>
      <c r="C2188" t="s">
        <v>13812</v>
      </c>
      <c r="D2188" t="s">
        <v>169</v>
      </c>
      <c r="E2188" t="s">
        <v>13813</v>
      </c>
      <c r="F2188" t="s">
        <v>1890</v>
      </c>
      <c r="G2188" t="s">
        <v>172</v>
      </c>
      <c r="H2188" s="1">
        <v>35631</v>
      </c>
      <c r="I2188" t="s">
        <v>221</v>
      </c>
      <c r="K2188" t="s">
        <v>943</v>
      </c>
      <c r="M2188" t="s">
        <v>176</v>
      </c>
      <c r="N2188">
        <v>2018</v>
      </c>
      <c r="O2188" t="s">
        <v>612</v>
      </c>
      <c r="P2188" t="s">
        <v>178</v>
      </c>
      <c r="Q2188" t="s">
        <v>172</v>
      </c>
      <c r="S2188">
        <v>29429523</v>
      </c>
      <c r="T2188" t="s">
        <v>196</v>
      </c>
      <c r="W2188" t="s">
        <v>13814</v>
      </c>
      <c r="X2188">
        <v>2016383092</v>
      </c>
      <c r="Y2188" t="s">
        <v>186</v>
      </c>
      <c r="Z2188" t="s">
        <v>282</v>
      </c>
      <c r="AA2188">
        <v>2019</v>
      </c>
      <c r="AB2188">
        <v>2019</v>
      </c>
      <c r="AC2188" t="s">
        <v>1280</v>
      </c>
      <c r="AD2188" t="s">
        <v>185</v>
      </c>
      <c r="AE2188" t="s">
        <v>992</v>
      </c>
      <c r="AS2188">
        <v>3.73</v>
      </c>
      <c r="AT2188" t="s">
        <v>188</v>
      </c>
      <c r="AU2188" t="s">
        <v>189</v>
      </c>
      <c r="AV2188" t="s">
        <v>190</v>
      </c>
      <c r="AW2188" t="s">
        <v>264</v>
      </c>
      <c r="BM2188" t="s">
        <v>13815</v>
      </c>
      <c r="BN2188" t="s">
        <v>193</v>
      </c>
      <c r="BP2188" t="s">
        <v>194</v>
      </c>
      <c r="BQ2188" t="s">
        <v>195</v>
      </c>
      <c r="BS2188">
        <v>14627</v>
      </c>
      <c r="BT2188" t="s">
        <v>196</v>
      </c>
      <c r="BU2188">
        <v>2016610966</v>
      </c>
      <c r="BZ2188" t="s">
        <v>13816</v>
      </c>
      <c r="CC2188" t="s">
        <v>13817</v>
      </c>
      <c r="CD2188" t="s">
        <v>1150</v>
      </c>
      <c r="CF2188" t="str">
        <f>"07417"</f>
        <v>07417</v>
      </c>
      <c r="CG2188" t="s">
        <v>196</v>
      </c>
      <c r="CH2188">
        <v>2016383092</v>
      </c>
      <c r="CM2188" t="s">
        <v>997</v>
      </c>
      <c r="CP2188" t="s">
        <v>194</v>
      </c>
      <c r="CQ2188" t="s">
        <v>195</v>
      </c>
      <c r="CS2188">
        <v>14627</v>
      </c>
      <c r="CT2188" t="s">
        <v>196</v>
      </c>
      <c r="CU2188">
        <v>2016610966</v>
      </c>
      <c r="ED2188" t="s">
        <v>1150</v>
      </c>
      <c r="EG2188" t="s">
        <v>196</v>
      </c>
      <c r="EH2188">
        <v>2016383092</v>
      </c>
      <c r="EM2188" t="s">
        <v>13816</v>
      </c>
      <c r="EP2188" t="s">
        <v>13817</v>
      </c>
      <c r="EQ2188" t="s">
        <v>1150</v>
      </c>
      <c r="ES2188" t="str">
        <f>"07417"</f>
        <v>07417</v>
      </c>
      <c r="ET2188" t="s">
        <v>196</v>
      </c>
      <c r="EU2188">
        <v>2016383092</v>
      </c>
    </row>
    <row r="2189" spans="1:151" x14ac:dyDescent="0.2">
      <c r="A2189">
        <v>20993</v>
      </c>
      <c r="B2189" t="s">
        <v>1838</v>
      </c>
      <c r="C2189" t="s">
        <v>13812</v>
      </c>
      <c r="D2189" t="s">
        <v>169</v>
      </c>
      <c r="E2189" t="s">
        <v>13813</v>
      </c>
      <c r="F2189" t="s">
        <v>13818</v>
      </c>
      <c r="G2189" t="s">
        <v>172</v>
      </c>
      <c r="H2189" s="1">
        <v>35631</v>
      </c>
      <c r="I2189" t="s">
        <v>221</v>
      </c>
      <c r="K2189" t="s">
        <v>2176</v>
      </c>
      <c r="M2189" t="s">
        <v>306</v>
      </c>
      <c r="N2189">
        <v>2017</v>
      </c>
      <c r="O2189" t="s">
        <v>646</v>
      </c>
      <c r="P2189" t="s">
        <v>178</v>
      </c>
      <c r="Q2189" t="s">
        <v>172</v>
      </c>
      <c r="S2189">
        <v>29429523</v>
      </c>
      <c r="T2189" t="s">
        <v>196</v>
      </c>
      <c r="W2189" t="s">
        <v>13814</v>
      </c>
      <c r="X2189">
        <v>2016383092</v>
      </c>
      <c r="Y2189" t="s">
        <v>186</v>
      </c>
      <c r="Z2189" t="s">
        <v>282</v>
      </c>
      <c r="AA2189">
        <v>2019</v>
      </c>
      <c r="AB2189">
        <v>2019</v>
      </c>
      <c r="AC2189" t="s">
        <v>1280</v>
      </c>
      <c r="AD2189" t="s">
        <v>185</v>
      </c>
      <c r="AE2189" t="s">
        <v>992</v>
      </c>
      <c r="AS2189">
        <v>3.73</v>
      </c>
      <c r="AT2189" t="s">
        <v>188</v>
      </c>
      <c r="AU2189" t="s">
        <v>189</v>
      </c>
      <c r="AV2189" t="s">
        <v>190</v>
      </c>
      <c r="AW2189" t="s">
        <v>264</v>
      </c>
      <c r="BM2189" t="s">
        <v>13815</v>
      </c>
      <c r="BN2189" t="s">
        <v>193</v>
      </c>
      <c r="BP2189" t="s">
        <v>194</v>
      </c>
      <c r="BQ2189" t="s">
        <v>195</v>
      </c>
      <c r="BS2189">
        <v>14627</v>
      </c>
      <c r="BT2189" t="s">
        <v>196</v>
      </c>
      <c r="BU2189">
        <v>2016610966</v>
      </c>
      <c r="BZ2189" t="s">
        <v>13816</v>
      </c>
      <c r="CC2189" t="s">
        <v>13817</v>
      </c>
      <c r="CD2189" t="s">
        <v>1150</v>
      </c>
      <c r="CF2189" t="str">
        <f>"07417"</f>
        <v>07417</v>
      </c>
      <c r="CG2189" t="s">
        <v>196</v>
      </c>
      <c r="CH2189">
        <v>2016383092</v>
      </c>
      <c r="CM2189" t="s">
        <v>997</v>
      </c>
      <c r="CP2189" t="s">
        <v>194</v>
      </c>
      <c r="CQ2189" t="s">
        <v>195</v>
      </c>
      <c r="CS2189">
        <v>14627</v>
      </c>
      <c r="CT2189" t="s">
        <v>196</v>
      </c>
      <c r="CU2189">
        <v>2016610966</v>
      </c>
      <c r="ED2189" t="s">
        <v>1150</v>
      </c>
      <c r="EG2189" t="s">
        <v>196</v>
      </c>
      <c r="EH2189">
        <v>2016383092</v>
      </c>
      <c r="EM2189" t="s">
        <v>13816</v>
      </c>
      <c r="EP2189" t="s">
        <v>13817</v>
      </c>
      <c r="EQ2189" t="s">
        <v>1150</v>
      </c>
      <c r="ES2189" t="str">
        <f>"07417"</f>
        <v>07417</v>
      </c>
      <c r="ET2189" t="s">
        <v>196</v>
      </c>
      <c r="EU2189">
        <v>2016383092</v>
      </c>
    </row>
    <row r="2190" spans="1:151" x14ac:dyDescent="0.2">
      <c r="A2190">
        <v>27382</v>
      </c>
      <c r="B2190" t="s">
        <v>13819</v>
      </c>
      <c r="C2190" t="s">
        <v>13820</v>
      </c>
      <c r="D2190" t="s">
        <v>13821</v>
      </c>
      <c r="E2190" t="s">
        <v>13822</v>
      </c>
      <c r="F2190" t="s">
        <v>171</v>
      </c>
      <c r="G2190" t="s">
        <v>172</v>
      </c>
      <c r="H2190" s="1">
        <v>35669</v>
      </c>
      <c r="I2190" t="s">
        <v>173</v>
      </c>
      <c r="K2190" t="s">
        <v>515</v>
      </c>
      <c r="L2190" t="s">
        <v>516</v>
      </c>
      <c r="M2190" t="s">
        <v>306</v>
      </c>
      <c r="N2190">
        <v>2019</v>
      </c>
      <c r="O2190" t="s">
        <v>534</v>
      </c>
      <c r="P2190" t="s">
        <v>178</v>
      </c>
      <c r="Q2190" t="s">
        <v>172</v>
      </c>
      <c r="S2190">
        <v>30797796</v>
      </c>
      <c r="T2190" t="s">
        <v>13823</v>
      </c>
      <c r="U2190" t="s">
        <v>424</v>
      </c>
      <c r="Y2190" t="str">
        <f>"04HSEAS"</f>
        <v>04HSEAS</v>
      </c>
      <c r="Z2190" t="s">
        <v>499</v>
      </c>
      <c r="AA2190" t="s">
        <v>320</v>
      </c>
      <c r="AB2190" t="s">
        <v>321</v>
      </c>
      <c r="AC2190" t="s">
        <v>500</v>
      </c>
      <c r="AD2190" t="s">
        <v>185</v>
      </c>
      <c r="AM2190" t="s">
        <v>232</v>
      </c>
      <c r="AN2190" t="s">
        <v>4133</v>
      </c>
      <c r="AS2190">
        <v>3.97</v>
      </c>
      <c r="AT2190" t="s">
        <v>429</v>
      </c>
      <c r="AU2190" t="s">
        <v>235</v>
      </c>
      <c r="AV2190" t="s">
        <v>236</v>
      </c>
      <c r="AW2190" t="s">
        <v>430</v>
      </c>
      <c r="BM2190" t="s">
        <v>13824</v>
      </c>
      <c r="BN2190" t="s">
        <v>239</v>
      </c>
      <c r="BP2190" t="s">
        <v>241</v>
      </c>
      <c r="BQ2190" t="s">
        <v>195</v>
      </c>
      <c r="BS2190">
        <v>14627</v>
      </c>
      <c r="CD2190" t="s">
        <v>195</v>
      </c>
      <c r="CM2190" t="s">
        <v>13825</v>
      </c>
      <c r="CP2190" t="s">
        <v>13826</v>
      </c>
      <c r="CQ2190" t="s">
        <v>5257</v>
      </c>
      <c r="CS2190">
        <v>44100</v>
      </c>
      <c r="CT2190" t="s">
        <v>13823</v>
      </c>
      <c r="CU2190" t="s">
        <v>13827</v>
      </c>
      <c r="DM2190" t="s">
        <v>13825</v>
      </c>
      <c r="DP2190" t="s">
        <v>13826</v>
      </c>
      <c r="DS2190" t="s">
        <v>13828</v>
      </c>
      <c r="DT2190" t="s">
        <v>13823</v>
      </c>
      <c r="DW2190" t="s">
        <v>13829</v>
      </c>
      <c r="DX2190" t="s">
        <v>13830</v>
      </c>
      <c r="DY2190" t="s">
        <v>1965</v>
      </c>
    </row>
    <row r="2191" spans="1:151" x14ac:dyDescent="0.2">
      <c r="A2191">
        <v>25075</v>
      </c>
      <c r="B2191" t="s">
        <v>13819</v>
      </c>
      <c r="C2191" t="s">
        <v>13820</v>
      </c>
      <c r="D2191" t="s">
        <v>13821</v>
      </c>
      <c r="E2191" t="s">
        <v>13822</v>
      </c>
      <c r="F2191" t="s">
        <v>171</v>
      </c>
      <c r="G2191" t="s">
        <v>172</v>
      </c>
      <c r="H2191" s="1">
        <v>35669</v>
      </c>
      <c r="I2191" t="s">
        <v>173</v>
      </c>
      <c r="K2191" t="s">
        <v>576</v>
      </c>
      <c r="L2191" t="s">
        <v>577</v>
      </c>
      <c r="M2191" t="s">
        <v>224</v>
      </c>
      <c r="N2191">
        <v>2018</v>
      </c>
      <c r="O2191" t="s">
        <v>354</v>
      </c>
      <c r="P2191" t="s">
        <v>178</v>
      </c>
      <c r="Q2191" t="s">
        <v>172</v>
      </c>
      <c r="S2191">
        <v>30797796</v>
      </c>
      <c r="T2191" t="s">
        <v>13823</v>
      </c>
      <c r="U2191" t="s">
        <v>424</v>
      </c>
      <c r="Y2191" t="str">
        <f>"04HSEAS"</f>
        <v>04HSEAS</v>
      </c>
      <c r="Z2191" t="s">
        <v>499</v>
      </c>
      <c r="AA2191" t="s">
        <v>320</v>
      </c>
      <c r="AB2191" t="s">
        <v>321</v>
      </c>
      <c r="AC2191" t="s">
        <v>500</v>
      </c>
      <c r="AD2191" t="s">
        <v>185</v>
      </c>
      <c r="AM2191" t="s">
        <v>232</v>
      </c>
      <c r="AN2191" t="s">
        <v>4133</v>
      </c>
      <c r="AS2191">
        <v>3.97</v>
      </c>
      <c r="AT2191" t="s">
        <v>429</v>
      </c>
      <c r="AU2191" t="s">
        <v>235</v>
      </c>
      <c r="AV2191" t="s">
        <v>236</v>
      </c>
      <c r="AW2191" t="s">
        <v>430</v>
      </c>
      <c r="BM2191" t="s">
        <v>13824</v>
      </c>
      <c r="BN2191" t="s">
        <v>239</v>
      </c>
      <c r="BP2191" t="s">
        <v>241</v>
      </c>
      <c r="BQ2191" t="s">
        <v>195</v>
      </c>
      <c r="BS2191">
        <v>14627</v>
      </c>
      <c r="CD2191" t="s">
        <v>195</v>
      </c>
      <c r="CM2191" t="s">
        <v>13825</v>
      </c>
      <c r="CP2191" t="s">
        <v>13826</v>
      </c>
      <c r="CQ2191" t="s">
        <v>5257</v>
      </c>
      <c r="CS2191">
        <v>44100</v>
      </c>
      <c r="CT2191" t="s">
        <v>13823</v>
      </c>
      <c r="CU2191" t="s">
        <v>13827</v>
      </c>
      <c r="DM2191" t="s">
        <v>13825</v>
      </c>
      <c r="DP2191" t="s">
        <v>13826</v>
      </c>
      <c r="DS2191" t="s">
        <v>13828</v>
      </c>
      <c r="DT2191" t="s">
        <v>13823</v>
      </c>
      <c r="DW2191" t="s">
        <v>13829</v>
      </c>
      <c r="DX2191" t="s">
        <v>13830</v>
      </c>
      <c r="DY2191" t="s">
        <v>1965</v>
      </c>
    </row>
    <row r="2192" spans="1:151" x14ac:dyDescent="0.2">
      <c r="A2192">
        <v>34037</v>
      </c>
      <c r="B2192" t="s">
        <v>13831</v>
      </c>
      <c r="C2192" t="s">
        <v>13832</v>
      </c>
      <c r="E2192" t="s">
        <v>13833</v>
      </c>
      <c r="F2192" t="s">
        <v>171</v>
      </c>
      <c r="G2192" t="s">
        <v>172</v>
      </c>
      <c r="H2192" s="1">
        <v>36223</v>
      </c>
      <c r="I2192" t="s">
        <v>221</v>
      </c>
      <c r="K2192" t="s">
        <v>1377</v>
      </c>
      <c r="L2192" t="s">
        <v>1378</v>
      </c>
      <c r="M2192" t="s">
        <v>306</v>
      </c>
      <c r="N2192">
        <v>2020</v>
      </c>
      <c r="O2192" t="s">
        <v>1379</v>
      </c>
      <c r="P2192" t="s">
        <v>3256</v>
      </c>
      <c r="Q2192" t="s">
        <v>172</v>
      </c>
      <c r="S2192">
        <v>30605381</v>
      </c>
      <c r="T2192" t="s">
        <v>1382</v>
      </c>
      <c r="U2192" t="s">
        <v>424</v>
      </c>
      <c r="Y2192" t="str">
        <f>"01AS"</f>
        <v>01AS</v>
      </c>
      <c r="Z2192" t="s">
        <v>227</v>
      </c>
      <c r="AA2192" t="s">
        <v>320</v>
      </c>
      <c r="AB2192" t="s">
        <v>321</v>
      </c>
      <c r="AC2192" t="s">
        <v>2285</v>
      </c>
      <c r="AD2192" t="s">
        <v>185</v>
      </c>
      <c r="AE2192" t="s">
        <v>5261</v>
      </c>
      <c r="AS2192">
        <v>3.84</v>
      </c>
      <c r="AT2192" t="s">
        <v>429</v>
      </c>
      <c r="AU2192" t="s">
        <v>3009</v>
      </c>
      <c r="AV2192" t="s">
        <v>236</v>
      </c>
      <c r="AW2192" t="s">
        <v>430</v>
      </c>
      <c r="BM2192" t="s">
        <v>13834</v>
      </c>
      <c r="BN2192" t="s">
        <v>239</v>
      </c>
      <c r="BO2192" t="s">
        <v>1381</v>
      </c>
      <c r="BP2192" t="s">
        <v>241</v>
      </c>
      <c r="BQ2192" t="s">
        <v>195</v>
      </c>
      <c r="BS2192">
        <v>14627</v>
      </c>
      <c r="CA2192" t="s">
        <v>13835</v>
      </c>
      <c r="CD2192" t="s">
        <v>195</v>
      </c>
      <c r="CM2192" t="s">
        <v>13836</v>
      </c>
      <c r="CN2192" t="s">
        <v>13835</v>
      </c>
      <c r="CO2192" t="s">
        <v>1381</v>
      </c>
      <c r="CP2192" t="s">
        <v>1381</v>
      </c>
      <c r="CQ2192" t="s">
        <v>4697</v>
      </c>
      <c r="CS2192">
        <v>100193</v>
      </c>
      <c r="CT2192" t="s">
        <v>1382</v>
      </c>
      <c r="CU2192" t="s">
        <v>13837</v>
      </c>
    </row>
    <row r="2193" spans="1:155" x14ac:dyDescent="0.2">
      <c r="A2193">
        <v>34335</v>
      </c>
      <c r="B2193" t="s">
        <v>13838</v>
      </c>
      <c r="C2193" t="s">
        <v>13839</v>
      </c>
      <c r="E2193" t="s">
        <v>13840</v>
      </c>
      <c r="F2193" t="s">
        <v>171</v>
      </c>
      <c r="I2193" t="s">
        <v>221</v>
      </c>
      <c r="K2193" t="s">
        <v>1377</v>
      </c>
      <c r="L2193" t="s">
        <v>1378</v>
      </c>
      <c r="M2193" t="s">
        <v>306</v>
      </c>
      <c r="N2193">
        <v>2020</v>
      </c>
      <c r="O2193" t="s">
        <v>1379</v>
      </c>
      <c r="P2193" t="s">
        <v>178</v>
      </c>
      <c r="Q2193" t="s">
        <v>185</v>
      </c>
      <c r="BM2193" t="s">
        <v>13841</v>
      </c>
      <c r="BP2193" t="s">
        <v>1381</v>
      </c>
      <c r="BR2193" t="s">
        <v>1381</v>
      </c>
      <c r="BS2193">
        <v>100000</v>
      </c>
      <c r="BT2193" t="s">
        <v>1382</v>
      </c>
      <c r="BU2193">
        <v>13811189382</v>
      </c>
      <c r="BW2193" t="s">
        <v>13842</v>
      </c>
      <c r="BY2193" t="s">
        <v>9739</v>
      </c>
    </row>
    <row r="2194" spans="1:155" x14ac:dyDescent="0.2">
      <c r="A2194">
        <v>34459</v>
      </c>
      <c r="B2194" t="s">
        <v>13843</v>
      </c>
      <c r="C2194" t="s">
        <v>13839</v>
      </c>
      <c r="E2194" t="s">
        <v>13844</v>
      </c>
      <c r="F2194" t="s">
        <v>171</v>
      </c>
      <c r="I2194" t="s">
        <v>221</v>
      </c>
      <c r="K2194" t="s">
        <v>1377</v>
      </c>
      <c r="L2194" t="s">
        <v>1378</v>
      </c>
      <c r="M2194" t="s">
        <v>306</v>
      </c>
      <c r="N2194">
        <v>2020</v>
      </c>
      <c r="O2194" t="s">
        <v>1379</v>
      </c>
      <c r="P2194" t="s">
        <v>3256</v>
      </c>
      <c r="Q2194" t="s">
        <v>185</v>
      </c>
      <c r="BM2194" t="s">
        <v>13845</v>
      </c>
      <c r="BP2194" t="s">
        <v>1381</v>
      </c>
      <c r="BR2194" t="s">
        <v>1381</v>
      </c>
      <c r="BT2194" t="s">
        <v>1382</v>
      </c>
      <c r="BU2194" t="s">
        <v>13846</v>
      </c>
      <c r="BW2194" t="s">
        <v>13846</v>
      </c>
    </row>
    <row r="2195" spans="1:155" x14ac:dyDescent="0.2">
      <c r="A2195">
        <v>13216</v>
      </c>
      <c r="B2195" t="s">
        <v>13847</v>
      </c>
      <c r="C2195" t="s">
        <v>13848</v>
      </c>
      <c r="E2195" t="s">
        <v>13849</v>
      </c>
      <c r="F2195" t="s">
        <v>171</v>
      </c>
      <c r="G2195" t="s">
        <v>172</v>
      </c>
      <c r="H2195" s="1">
        <v>34062</v>
      </c>
      <c r="I2195" t="s">
        <v>173</v>
      </c>
      <c r="K2195" t="s">
        <v>867</v>
      </c>
      <c r="L2195" t="s">
        <v>868</v>
      </c>
      <c r="M2195" t="s">
        <v>224</v>
      </c>
      <c r="N2195">
        <v>2015</v>
      </c>
      <c r="O2195" t="s">
        <v>692</v>
      </c>
      <c r="P2195" t="s">
        <v>178</v>
      </c>
      <c r="Q2195" t="s">
        <v>172</v>
      </c>
      <c r="S2195">
        <v>27859094</v>
      </c>
      <c r="T2195" t="s">
        <v>179</v>
      </c>
      <c r="U2195" t="s">
        <v>337</v>
      </c>
      <c r="V2195" s="2">
        <v>41912</v>
      </c>
      <c r="W2195" t="s">
        <v>13850</v>
      </c>
      <c r="X2195">
        <v>5165473823</v>
      </c>
      <c r="Y2195" t="s">
        <v>182</v>
      </c>
      <c r="Z2195" t="s">
        <v>183</v>
      </c>
      <c r="AA2195">
        <v>2016</v>
      </c>
      <c r="AB2195">
        <v>2016</v>
      </c>
      <c r="AC2195" t="s">
        <v>1786</v>
      </c>
      <c r="AD2195" t="s">
        <v>185</v>
      </c>
      <c r="AM2195" t="s">
        <v>3109</v>
      </c>
      <c r="AS2195">
        <v>2.79</v>
      </c>
      <c r="AT2195" t="s">
        <v>188</v>
      </c>
      <c r="AU2195" t="s">
        <v>189</v>
      </c>
      <c r="AV2195" t="s">
        <v>190</v>
      </c>
      <c r="AW2195" t="s">
        <v>237</v>
      </c>
      <c r="BM2195" t="s">
        <v>13851</v>
      </c>
      <c r="BN2195" t="s">
        <v>487</v>
      </c>
      <c r="BP2195" t="s">
        <v>194</v>
      </c>
      <c r="BQ2195" t="s">
        <v>195</v>
      </c>
      <c r="BS2195">
        <v>14627</v>
      </c>
      <c r="BT2195" t="s">
        <v>196</v>
      </c>
      <c r="BU2195">
        <v>5166737024</v>
      </c>
      <c r="BZ2195" t="s">
        <v>13852</v>
      </c>
      <c r="CA2195" t="s">
        <v>13853</v>
      </c>
      <c r="CC2195" t="s">
        <v>13854</v>
      </c>
      <c r="CF2195">
        <v>100022</v>
      </c>
      <c r="CG2195" t="s">
        <v>179</v>
      </c>
      <c r="CH2195">
        <v>8613911360878</v>
      </c>
      <c r="CM2195" t="s">
        <v>13855</v>
      </c>
      <c r="CP2195" t="s">
        <v>194</v>
      </c>
      <c r="CQ2195" t="s">
        <v>195</v>
      </c>
      <c r="CS2195">
        <v>14623</v>
      </c>
      <c r="CT2195" t="s">
        <v>196</v>
      </c>
      <c r="CU2195">
        <v>5166737024</v>
      </c>
      <c r="CZ2195" t="s">
        <v>13852</v>
      </c>
      <c r="DA2195" t="s">
        <v>13853</v>
      </c>
      <c r="DC2195" t="s">
        <v>13854</v>
      </c>
      <c r="DF2195">
        <v>100022</v>
      </c>
      <c r="DG2195" t="s">
        <v>179</v>
      </c>
      <c r="DH2195">
        <v>8613911360878</v>
      </c>
      <c r="DZ2195" t="s">
        <v>13856</v>
      </c>
      <c r="EC2195" t="s">
        <v>13857</v>
      </c>
      <c r="ED2195" t="s">
        <v>1508</v>
      </c>
      <c r="EF2195" t="str">
        <f>"06281"</f>
        <v>06281</v>
      </c>
      <c r="EG2195" t="s">
        <v>196</v>
      </c>
      <c r="EM2195" t="s">
        <v>13852</v>
      </c>
      <c r="EN2195" t="s">
        <v>13853</v>
      </c>
      <c r="EP2195" t="s">
        <v>13854</v>
      </c>
      <c r="ES2195">
        <v>100022</v>
      </c>
      <c r="ET2195" t="s">
        <v>179</v>
      </c>
      <c r="EU2195">
        <v>8613911360878</v>
      </c>
    </row>
    <row r="2196" spans="1:155" x14ac:dyDescent="0.2">
      <c r="A2196">
        <v>13234</v>
      </c>
      <c r="B2196" t="s">
        <v>13858</v>
      </c>
      <c r="C2196" t="s">
        <v>13848</v>
      </c>
      <c r="E2196" t="s">
        <v>13859</v>
      </c>
      <c r="F2196" t="s">
        <v>171</v>
      </c>
      <c r="G2196" t="s">
        <v>172</v>
      </c>
      <c r="H2196" s="1">
        <v>34894</v>
      </c>
      <c r="I2196" t="s">
        <v>221</v>
      </c>
      <c r="K2196" t="s">
        <v>222</v>
      </c>
      <c r="L2196" t="s">
        <v>223</v>
      </c>
      <c r="M2196" t="s">
        <v>224</v>
      </c>
      <c r="N2196">
        <v>2015</v>
      </c>
      <c r="O2196" t="s">
        <v>692</v>
      </c>
      <c r="P2196" t="s">
        <v>178</v>
      </c>
      <c r="Q2196" t="s">
        <v>172</v>
      </c>
      <c r="S2196">
        <v>28197799</v>
      </c>
      <c r="T2196" t="s">
        <v>179</v>
      </c>
      <c r="U2196" t="s">
        <v>180</v>
      </c>
      <c r="V2196" s="2">
        <v>42876</v>
      </c>
      <c r="W2196" t="s">
        <v>13860</v>
      </c>
      <c r="X2196">
        <v>9433003391</v>
      </c>
      <c r="Y2196" t="s">
        <v>186</v>
      </c>
      <c r="Z2196" t="s">
        <v>282</v>
      </c>
      <c r="AA2196">
        <v>2017</v>
      </c>
      <c r="AB2196">
        <v>2017</v>
      </c>
      <c r="AC2196" t="s">
        <v>696</v>
      </c>
      <c r="AD2196" t="s">
        <v>185</v>
      </c>
      <c r="AS2196">
        <v>3.48</v>
      </c>
      <c r="AT2196" t="s">
        <v>188</v>
      </c>
      <c r="AU2196" t="s">
        <v>189</v>
      </c>
      <c r="AV2196" t="s">
        <v>190</v>
      </c>
      <c r="AW2196" t="s">
        <v>191</v>
      </c>
      <c r="BM2196" t="s">
        <v>13861</v>
      </c>
      <c r="BN2196" t="s">
        <v>487</v>
      </c>
      <c r="BP2196" t="s">
        <v>194</v>
      </c>
      <c r="BQ2196" t="s">
        <v>195</v>
      </c>
      <c r="BS2196">
        <v>14627</v>
      </c>
      <c r="BT2196" t="s">
        <v>196</v>
      </c>
      <c r="BU2196">
        <v>5857323702</v>
      </c>
      <c r="BZ2196" t="s">
        <v>13862</v>
      </c>
      <c r="CA2196" t="s">
        <v>13863</v>
      </c>
      <c r="CC2196" t="s">
        <v>13864</v>
      </c>
      <c r="CF2196">
        <v>210010</v>
      </c>
      <c r="CG2196" t="s">
        <v>179</v>
      </c>
      <c r="CH2196" t="s">
        <v>13865</v>
      </c>
      <c r="CM2196" t="s">
        <v>13866</v>
      </c>
      <c r="CN2196" t="s">
        <v>13867</v>
      </c>
      <c r="CP2196" t="s">
        <v>194</v>
      </c>
      <c r="CQ2196" t="s">
        <v>195</v>
      </c>
      <c r="CS2196">
        <v>14608</v>
      </c>
      <c r="CT2196" t="s">
        <v>196</v>
      </c>
      <c r="CU2196">
        <v>5857323702</v>
      </c>
      <c r="CZ2196" t="s">
        <v>13862</v>
      </c>
      <c r="DA2196" t="s">
        <v>13863</v>
      </c>
      <c r="DC2196" t="s">
        <v>13864</v>
      </c>
      <c r="DF2196">
        <v>210010</v>
      </c>
      <c r="DG2196" t="s">
        <v>179</v>
      </c>
      <c r="DH2196" t="s">
        <v>13865</v>
      </c>
      <c r="EM2196" t="s">
        <v>13862</v>
      </c>
      <c r="EN2196" t="s">
        <v>13863</v>
      </c>
      <c r="EP2196" t="s">
        <v>13864</v>
      </c>
      <c r="ES2196">
        <v>210010</v>
      </c>
      <c r="ET2196" t="s">
        <v>179</v>
      </c>
      <c r="EU2196" t="s">
        <v>13865</v>
      </c>
    </row>
    <row r="2197" spans="1:155" x14ac:dyDescent="0.2">
      <c r="A2197">
        <v>33817</v>
      </c>
      <c r="B2197" t="s">
        <v>13868</v>
      </c>
      <c r="C2197" t="s">
        <v>13848</v>
      </c>
      <c r="E2197" t="s">
        <v>13869</v>
      </c>
      <c r="F2197" t="s">
        <v>171</v>
      </c>
      <c r="G2197" t="s">
        <v>172</v>
      </c>
      <c r="H2197" s="1">
        <v>35710</v>
      </c>
      <c r="I2197" t="s">
        <v>173</v>
      </c>
      <c r="K2197" t="s">
        <v>1377</v>
      </c>
      <c r="L2197" t="s">
        <v>1378</v>
      </c>
      <c r="M2197" t="s">
        <v>306</v>
      </c>
      <c r="N2197">
        <v>2020</v>
      </c>
      <c r="O2197" t="s">
        <v>1379</v>
      </c>
      <c r="P2197" t="s">
        <v>509</v>
      </c>
      <c r="Q2197" t="s">
        <v>172</v>
      </c>
      <c r="S2197">
        <v>29853861</v>
      </c>
      <c r="T2197" t="s">
        <v>2238</v>
      </c>
      <c r="U2197" t="s">
        <v>424</v>
      </c>
      <c r="Y2197" t="str">
        <f>"01AS"</f>
        <v>01AS</v>
      </c>
      <c r="Z2197" t="s">
        <v>227</v>
      </c>
      <c r="AA2197" t="s">
        <v>320</v>
      </c>
      <c r="AB2197" t="s">
        <v>321</v>
      </c>
      <c r="AC2197" t="s">
        <v>6914</v>
      </c>
      <c r="AD2197" t="s">
        <v>185</v>
      </c>
      <c r="AM2197" t="s">
        <v>2191</v>
      </c>
      <c r="AS2197">
        <v>3.82</v>
      </c>
      <c r="AT2197" t="s">
        <v>429</v>
      </c>
      <c r="AU2197" t="s">
        <v>235</v>
      </c>
      <c r="AV2197" t="s">
        <v>236</v>
      </c>
      <c r="AW2197" t="s">
        <v>430</v>
      </c>
      <c r="BM2197" t="s">
        <v>9510</v>
      </c>
      <c r="BN2197" t="s">
        <v>239</v>
      </c>
      <c r="BO2197" t="s">
        <v>2730</v>
      </c>
      <c r="BP2197" t="s">
        <v>241</v>
      </c>
      <c r="BQ2197" t="s">
        <v>195</v>
      </c>
      <c r="BS2197">
        <v>14627</v>
      </c>
      <c r="CA2197" t="s">
        <v>13870</v>
      </c>
      <c r="CD2197" t="s">
        <v>195</v>
      </c>
      <c r="CM2197" t="s">
        <v>13871</v>
      </c>
      <c r="CN2197" t="s">
        <v>13870</v>
      </c>
      <c r="CO2197" t="s">
        <v>2730</v>
      </c>
      <c r="CP2197" t="s">
        <v>241</v>
      </c>
      <c r="CQ2197" t="s">
        <v>247</v>
      </c>
      <c r="CS2197">
        <v>14607</v>
      </c>
      <c r="CT2197" t="s">
        <v>244</v>
      </c>
    </row>
    <row r="2198" spans="1:155" x14ac:dyDescent="0.2">
      <c r="A2198">
        <v>28307</v>
      </c>
      <c r="B2198" t="s">
        <v>13868</v>
      </c>
      <c r="C2198" t="s">
        <v>13848</v>
      </c>
      <c r="E2198" t="s">
        <v>13869</v>
      </c>
      <c r="F2198" t="s">
        <v>171</v>
      </c>
      <c r="G2198" t="s">
        <v>172</v>
      </c>
      <c r="H2198" s="1">
        <v>35710</v>
      </c>
      <c r="I2198" t="s">
        <v>173</v>
      </c>
      <c r="K2198" t="s">
        <v>1493</v>
      </c>
      <c r="L2198" t="s">
        <v>1158</v>
      </c>
      <c r="M2198" t="s">
        <v>306</v>
      </c>
      <c r="N2198">
        <v>2019</v>
      </c>
      <c r="O2198" t="s">
        <v>534</v>
      </c>
      <c r="P2198" t="s">
        <v>178</v>
      </c>
      <c r="Q2198" t="s">
        <v>172</v>
      </c>
      <c r="S2198">
        <v>29853861</v>
      </c>
      <c r="T2198" t="s">
        <v>2238</v>
      </c>
      <c r="U2198" t="s">
        <v>424</v>
      </c>
      <c r="Y2198" t="str">
        <f>"01AS"</f>
        <v>01AS</v>
      </c>
      <c r="Z2198" t="s">
        <v>227</v>
      </c>
      <c r="AA2198" t="s">
        <v>320</v>
      </c>
      <c r="AB2198" t="s">
        <v>321</v>
      </c>
      <c r="AC2198" t="s">
        <v>6914</v>
      </c>
      <c r="AD2198" t="s">
        <v>185</v>
      </c>
      <c r="AM2198" t="s">
        <v>2191</v>
      </c>
      <c r="AS2198">
        <v>3.82</v>
      </c>
      <c r="AT2198" t="s">
        <v>429</v>
      </c>
      <c r="AU2198" t="s">
        <v>235</v>
      </c>
      <c r="AV2198" t="s">
        <v>236</v>
      </c>
      <c r="AW2198" t="s">
        <v>430</v>
      </c>
      <c r="BM2198" t="s">
        <v>9510</v>
      </c>
      <c r="BN2198" t="s">
        <v>239</v>
      </c>
      <c r="BO2198" t="s">
        <v>2730</v>
      </c>
      <c r="BP2198" t="s">
        <v>241</v>
      </c>
      <c r="BQ2198" t="s">
        <v>195</v>
      </c>
      <c r="BS2198">
        <v>14627</v>
      </c>
      <c r="CA2198" t="s">
        <v>13870</v>
      </c>
      <c r="CD2198" t="s">
        <v>195</v>
      </c>
      <c r="CM2198" t="s">
        <v>13871</v>
      </c>
      <c r="CN2198" t="s">
        <v>13870</v>
      </c>
      <c r="CO2198" t="s">
        <v>2730</v>
      </c>
      <c r="CP2198" t="s">
        <v>241</v>
      </c>
      <c r="CQ2198" t="s">
        <v>247</v>
      </c>
      <c r="CS2198">
        <v>14607</v>
      </c>
      <c r="CT2198" t="s">
        <v>244</v>
      </c>
    </row>
    <row r="2199" spans="1:155" x14ac:dyDescent="0.2">
      <c r="A2199">
        <v>26887</v>
      </c>
      <c r="B2199" t="s">
        <v>13872</v>
      </c>
      <c r="C2199" t="s">
        <v>13848</v>
      </c>
      <c r="E2199" t="s">
        <v>13873</v>
      </c>
      <c r="F2199" t="s">
        <v>171</v>
      </c>
      <c r="G2199" t="s">
        <v>172</v>
      </c>
      <c r="H2199" s="1">
        <v>35917</v>
      </c>
      <c r="I2199" t="s">
        <v>221</v>
      </c>
      <c r="K2199" t="s">
        <v>439</v>
      </c>
      <c r="L2199" t="s">
        <v>175</v>
      </c>
      <c r="M2199" t="s">
        <v>224</v>
      </c>
      <c r="N2199">
        <v>2019</v>
      </c>
      <c r="O2199" t="s">
        <v>279</v>
      </c>
      <c r="P2199" t="s">
        <v>178</v>
      </c>
      <c r="Q2199" t="s">
        <v>172</v>
      </c>
      <c r="S2199">
        <v>30009691</v>
      </c>
      <c r="T2199" t="s">
        <v>196</v>
      </c>
      <c r="W2199" t="s">
        <v>13874</v>
      </c>
      <c r="X2199">
        <v>9209939160</v>
      </c>
      <c r="Y2199" t="s">
        <v>186</v>
      </c>
      <c r="Z2199" t="s">
        <v>282</v>
      </c>
      <c r="AA2199">
        <v>2020</v>
      </c>
      <c r="AB2199">
        <v>2020</v>
      </c>
      <c r="AC2199" t="s">
        <v>857</v>
      </c>
      <c r="AD2199" t="s">
        <v>172</v>
      </c>
      <c r="AS2199">
        <v>2.82</v>
      </c>
      <c r="AT2199" t="s">
        <v>188</v>
      </c>
      <c r="AU2199" t="s">
        <v>189</v>
      </c>
      <c r="AV2199" t="s">
        <v>190</v>
      </c>
      <c r="AW2199" t="s">
        <v>715</v>
      </c>
      <c r="BM2199" t="s">
        <v>13875</v>
      </c>
      <c r="BN2199" t="s">
        <v>193</v>
      </c>
      <c r="BP2199" t="s">
        <v>194</v>
      </c>
      <c r="BQ2199" t="s">
        <v>195</v>
      </c>
      <c r="BS2199">
        <v>14627</v>
      </c>
      <c r="BT2199" t="s">
        <v>196</v>
      </c>
      <c r="BU2199">
        <v>9205401259</v>
      </c>
      <c r="BZ2199" t="s">
        <v>13876</v>
      </c>
      <c r="CC2199" t="s">
        <v>7547</v>
      </c>
      <c r="CD2199" t="s">
        <v>1648</v>
      </c>
      <c r="CF2199">
        <v>60616</v>
      </c>
      <c r="CG2199" t="s">
        <v>196</v>
      </c>
      <c r="CH2199">
        <v>9205401259</v>
      </c>
      <c r="CM2199" t="s">
        <v>215</v>
      </c>
      <c r="CN2199" t="s">
        <v>13877</v>
      </c>
      <c r="CP2199" t="s">
        <v>194</v>
      </c>
      <c r="CQ2199" t="s">
        <v>195</v>
      </c>
      <c r="CS2199">
        <v>14611</v>
      </c>
      <c r="CT2199" t="s">
        <v>196</v>
      </c>
      <c r="CU2199">
        <v>9205401259</v>
      </c>
      <c r="DM2199" t="s">
        <v>13878</v>
      </c>
      <c r="DN2199" t="s">
        <v>13879</v>
      </c>
      <c r="DP2199" t="s">
        <v>2078</v>
      </c>
      <c r="DQ2199" t="s">
        <v>1648</v>
      </c>
      <c r="DR2199" t="s">
        <v>1648</v>
      </c>
      <c r="DS2199" t="s">
        <v>13880</v>
      </c>
      <c r="DT2199" t="s">
        <v>226</v>
      </c>
      <c r="DU2199">
        <v>9204753215</v>
      </c>
      <c r="DW2199">
        <v>9209939160</v>
      </c>
      <c r="DX2199" t="s">
        <v>13881</v>
      </c>
      <c r="DY2199" t="s">
        <v>1605</v>
      </c>
      <c r="ED2199" t="s">
        <v>1648</v>
      </c>
      <c r="EG2199" t="s">
        <v>196</v>
      </c>
      <c r="EH2199">
        <v>9205401259</v>
      </c>
      <c r="EM2199" t="s">
        <v>13876</v>
      </c>
      <c r="EP2199" t="s">
        <v>7547</v>
      </c>
      <c r="EQ2199" t="s">
        <v>1648</v>
      </c>
      <c r="ES2199">
        <v>60616</v>
      </c>
      <c r="ET2199" t="s">
        <v>196</v>
      </c>
      <c r="EU2199">
        <v>9205401259</v>
      </c>
    </row>
    <row r="2200" spans="1:155" x14ac:dyDescent="0.2">
      <c r="A2200">
        <v>26220</v>
      </c>
      <c r="B2200" t="s">
        <v>13882</v>
      </c>
      <c r="C2200" t="s">
        <v>13848</v>
      </c>
      <c r="E2200" t="s">
        <v>13883</v>
      </c>
      <c r="F2200" t="s">
        <v>13884</v>
      </c>
      <c r="G2200" t="s">
        <v>172</v>
      </c>
      <c r="H2200" s="1">
        <v>35926</v>
      </c>
      <c r="I2200" t="s">
        <v>221</v>
      </c>
      <c r="K2200" t="s">
        <v>1078</v>
      </c>
      <c r="L2200" t="s">
        <v>2016</v>
      </c>
      <c r="M2200" t="s">
        <v>224</v>
      </c>
      <c r="N2200">
        <v>2018</v>
      </c>
      <c r="O2200" t="s">
        <v>354</v>
      </c>
      <c r="P2200" t="s">
        <v>178</v>
      </c>
      <c r="Q2200" t="s">
        <v>172</v>
      </c>
      <c r="S2200">
        <v>30816237</v>
      </c>
      <c r="T2200" t="s">
        <v>179</v>
      </c>
      <c r="U2200" t="s">
        <v>180</v>
      </c>
      <c r="V2200" s="2">
        <v>44332</v>
      </c>
      <c r="W2200" t="s">
        <v>13885</v>
      </c>
      <c r="X2200" t="s">
        <v>13886</v>
      </c>
      <c r="Y2200" t="s">
        <v>186</v>
      </c>
      <c r="Z2200" t="s">
        <v>183</v>
      </c>
      <c r="AA2200">
        <v>2021</v>
      </c>
      <c r="AB2200">
        <v>2021</v>
      </c>
      <c r="AC2200" t="s">
        <v>2883</v>
      </c>
      <c r="AD2200" t="s">
        <v>185</v>
      </c>
      <c r="AF2200" t="s">
        <v>186</v>
      </c>
      <c r="AG2200" t="s">
        <v>282</v>
      </c>
      <c r="AH2200">
        <v>2021</v>
      </c>
      <c r="AI2200">
        <v>2021</v>
      </c>
      <c r="AJ2200" t="s">
        <v>339</v>
      </c>
      <c r="AK2200" t="s">
        <v>185</v>
      </c>
      <c r="AS2200">
        <v>3.6</v>
      </c>
      <c r="AT2200" t="s">
        <v>188</v>
      </c>
      <c r="AU2200" t="s">
        <v>189</v>
      </c>
      <c r="AV2200" t="s">
        <v>190</v>
      </c>
      <c r="AW2200" t="s">
        <v>191</v>
      </c>
      <c r="BM2200" t="s">
        <v>13887</v>
      </c>
      <c r="BN2200" t="s">
        <v>193</v>
      </c>
      <c r="BP2200" t="s">
        <v>194</v>
      </c>
      <c r="BQ2200" t="s">
        <v>195</v>
      </c>
      <c r="BS2200">
        <v>14627</v>
      </c>
      <c r="BT2200" t="s">
        <v>196</v>
      </c>
      <c r="BU2200">
        <v>7176157150</v>
      </c>
      <c r="CM2200" t="s">
        <v>13888</v>
      </c>
      <c r="CP2200" t="s">
        <v>194</v>
      </c>
      <c r="CQ2200" t="s">
        <v>195</v>
      </c>
      <c r="CS2200">
        <v>14627</v>
      </c>
      <c r="CT2200" t="s">
        <v>196</v>
      </c>
      <c r="CU2200">
        <v>7176157150</v>
      </c>
      <c r="DM2200" t="s">
        <v>13889</v>
      </c>
      <c r="DP2200" t="s">
        <v>9867</v>
      </c>
      <c r="DR2200" t="s">
        <v>9868</v>
      </c>
      <c r="DS2200">
        <v>110003</v>
      </c>
      <c r="DT2200" t="s">
        <v>1382</v>
      </c>
      <c r="DW2200" t="s">
        <v>13890</v>
      </c>
      <c r="DX2200" t="s">
        <v>13891</v>
      </c>
      <c r="DY2200" t="s">
        <v>406</v>
      </c>
    </row>
    <row r="2201" spans="1:155" x14ac:dyDescent="0.2">
      <c r="A2201">
        <v>33923</v>
      </c>
      <c r="B2201" t="s">
        <v>13892</v>
      </c>
      <c r="C2201" t="s">
        <v>13848</v>
      </c>
      <c r="E2201" t="s">
        <v>13893</v>
      </c>
      <c r="F2201" t="s">
        <v>171</v>
      </c>
      <c r="G2201" t="s">
        <v>172</v>
      </c>
      <c r="H2201" s="1">
        <v>36831</v>
      </c>
      <c r="I2201" t="s">
        <v>173</v>
      </c>
      <c r="K2201" t="s">
        <v>1377</v>
      </c>
      <c r="L2201" t="s">
        <v>1378</v>
      </c>
      <c r="M2201" t="s">
        <v>306</v>
      </c>
      <c r="N2201">
        <v>2020</v>
      </c>
      <c r="O2201" t="s">
        <v>1379</v>
      </c>
      <c r="P2201" t="s">
        <v>509</v>
      </c>
      <c r="Q2201" t="s">
        <v>172</v>
      </c>
      <c r="S2201">
        <v>31524889</v>
      </c>
      <c r="T2201" t="s">
        <v>1382</v>
      </c>
      <c r="U2201" t="s">
        <v>424</v>
      </c>
      <c r="Y2201" t="str">
        <f>"01AS"</f>
        <v>01AS</v>
      </c>
      <c r="Z2201" t="s">
        <v>227</v>
      </c>
      <c r="AA2201" t="s">
        <v>833</v>
      </c>
      <c r="AB2201" t="s">
        <v>834</v>
      </c>
      <c r="AC2201" t="s">
        <v>2351</v>
      </c>
      <c r="AD2201" t="s">
        <v>172</v>
      </c>
      <c r="AS2201">
        <v>3.33</v>
      </c>
      <c r="AT2201" t="s">
        <v>429</v>
      </c>
      <c r="AU2201" t="s">
        <v>235</v>
      </c>
      <c r="AV2201" t="s">
        <v>236</v>
      </c>
      <c r="AW2201" t="s">
        <v>430</v>
      </c>
      <c r="BA2201" t="s">
        <v>3199</v>
      </c>
      <c r="BM2201" t="s">
        <v>13894</v>
      </c>
      <c r="BN2201" t="s">
        <v>239</v>
      </c>
      <c r="BO2201" t="s">
        <v>1381</v>
      </c>
      <c r="BP2201" t="s">
        <v>241</v>
      </c>
      <c r="BQ2201" t="s">
        <v>195</v>
      </c>
      <c r="BS2201">
        <v>14627</v>
      </c>
      <c r="CD2201" t="s">
        <v>195</v>
      </c>
      <c r="CM2201" t="s">
        <v>13895</v>
      </c>
      <c r="CO2201" t="s">
        <v>1381</v>
      </c>
      <c r="CP2201" t="s">
        <v>1381</v>
      </c>
      <c r="CQ2201" t="s">
        <v>4697</v>
      </c>
      <c r="CS2201">
        <v>100120</v>
      </c>
      <c r="CT2201" t="s">
        <v>1382</v>
      </c>
      <c r="CU2201" t="s">
        <v>13896</v>
      </c>
    </row>
    <row r="2202" spans="1:155" x14ac:dyDescent="0.2">
      <c r="A2202">
        <v>33930</v>
      </c>
      <c r="B2202" t="s">
        <v>13897</v>
      </c>
      <c r="C2202" t="s">
        <v>13848</v>
      </c>
      <c r="E2202" t="s">
        <v>13898</v>
      </c>
      <c r="F2202" t="s">
        <v>171</v>
      </c>
      <c r="G2202" t="s">
        <v>172</v>
      </c>
      <c r="H2202" s="1">
        <v>36568</v>
      </c>
      <c r="I2202" t="s">
        <v>173</v>
      </c>
      <c r="K2202" t="s">
        <v>1377</v>
      </c>
      <c r="L2202" t="s">
        <v>1378</v>
      </c>
      <c r="M2202" t="s">
        <v>306</v>
      </c>
      <c r="N2202">
        <v>2020</v>
      </c>
      <c r="O2202" t="s">
        <v>1379</v>
      </c>
      <c r="P2202" t="s">
        <v>509</v>
      </c>
      <c r="Q2202" t="s">
        <v>172</v>
      </c>
      <c r="S2202">
        <v>31527606</v>
      </c>
      <c r="T2202" t="s">
        <v>1382</v>
      </c>
      <c r="U2202" t="s">
        <v>424</v>
      </c>
      <c r="Y2202" t="str">
        <f>"01AS"</f>
        <v>01AS</v>
      </c>
      <c r="Z2202" t="s">
        <v>227</v>
      </c>
      <c r="AA2202" t="s">
        <v>833</v>
      </c>
      <c r="AB2202" t="s">
        <v>834</v>
      </c>
      <c r="AC2202" t="s">
        <v>2003</v>
      </c>
      <c r="AD2202" t="s">
        <v>172</v>
      </c>
      <c r="AS2202">
        <v>3.43</v>
      </c>
      <c r="AT2202" t="s">
        <v>429</v>
      </c>
      <c r="AU2202" t="s">
        <v>235</v>
      </c>
      <c r="AV2202" t="s">
        <v>236</v>
      </c>
      <c r="AW2202" t="s">
        <v>430</v>
      </c>
      <c r="BM2202" t="s">
        <v>13899</v>
      </c>
      <c r="BN2202" t="s">
        <v>239</v>
      </c>
      <c r="BO2202" t="s">
        <v>4702</v>
      </c>
      <c r="BP2202" t="s">
        <v>241</v>
      </c>
      <c r="BQ2202" t="s">
        <v>195</v>
      </c>
      <c r="BS2202">
        <v>14627</v>
      </c>
      <c r="CA2202" t="s">
        <v>13900</v>
      </c>
      <c r="CD2202" t="s">
        <v>195</v>
      </c>
      <c r="CM2202" t="s">
        <v>13901</v>
      </c>
      <c r="CN2202" t="s">
        <v>13900</v>
      </c>
      <c r="CO2202" t="s">
        <v>4702</v>
      </c>
      <c r="CP2202" t="s">
        <v>4702</v>
      </c>
      <c r="CQ2202" t="s">
        <v>4705</v>
      </c>
      <c r="CS2202">
        <v>201106</v>
      </c>
      <c r="CT2202" t="s">
        <v>1382</v>
      </c>
      <c r="CU2202" t="s">
        <v>13902</v>
      </c>
    </row>
    <row r="2203" spans="1:155" x14ac:dyDescent="0.2">
      <c r="A2203">
        <v>35560</v>
      </c>
      <c r="B2203" t="s">
        <v>13903</v>
      </c>
      <c r="C2203" t="s">
        <v>13904</v>
      </c>
      <c r="E2203" t="s">
        <v>13905</v>
      </c>
      <c r="F2203" t="s">
        <v>171</v>
      </c>
      <c r="I2203" t="s">
        <v>221</v>
      </c>
      <c r="K2203" t="s">
        <v>1377</v>
      </c>
      <c r="L2203" t="s">
        <v>1378</v>
      </c>
      <c r="M2203" t="s">
        <v>306</v>
      </c>
      <c r="N2203">
        <v>2020</v>
      </c>
      <c r="O2203" t="s">
        <v>1379</v>
      </c>
      <c r="P2203" t="s">
        <v>3256</v>
      </c>
      <c r="Q2203" t="s">
        <v>185</v>
      </c>
      <c r="BM2203" t="s">
        <v>13906</v>
      </c>
      <c r="BP2203" t="s">
        <v>1381</v>
      </c>
      <c r="BR2203" t="s">
        <v>1381</v>
      </c>
      <c r="BS2203">
        <v>100018</v>
      </c>
      <c r="BT2203" t="s">
        <v>1382</v>
      </c>
      <c r="BU2203" t="s">
        <v>13907</v>
      </c>
    </row>
    <row r="2204" spans="1:155" x14ac:dyDescent="0.2">
      <c r="A2204">
        <v>35571</v>
      </c>
      <c r="B2204" t="s">
        <v>13908</v>
      </c>
      <c r="C2204" t="s">
        <v>13904</v>
      </c>
      <c r="E2204" t="s">
        <v>13909</v>
      </c>
      <c r="F2204" t="s">
        <v>171</v>
      </c>
      <c r="I2204" t="s">
        <v>173</v>
      </c>
      <c r="K2204" t="s">
        <v>1377</v>
      </c>
      <c r="L2204" t="s">
        <v>13910</v>
      </c>
      <c r="M2204" t="s">
        <v>306</v>
      </c>
      <c r="N2204">
        <v>2020</v>
      </c>
      <c r="O2204" t="s">
        <v>1379</v>
      </c>
      <c r="P2204" t="s">
        <v>178</v>
      </c>
      <c r="Q2204" t="s">
        <v>185</v>
      </c>
      <c r="AA2204">
        <v>2020</v>
      </c>
      <c r="AX2204" t="s">
        <v>13911</v>
      </c>
      <c r="BM2204" t="s">
        <v>5700</v>
      </c>
      <c r="BN2204" t="s">
        <v>5700</v>
      </c>
      <c r="BO2204" t="s">
        <v>5700</v>
      </c>
      <c r="BP2204" t="s">
        <v>5700</v>
      </c>
      <c r="BQ2204" t="s">
        <v>13912</v>
      </c>
      <c r="BR2204" t="s">
        <v>5700</v>
      </c>
      <c r="BS2204" t="s">
        <v>5700</v>
      </c>
      <c r="BT2204" t="s">
        <v>226</v>
      </c>
      <c r="BU2204" t="s">
        <v>5700</v>
      </c>
      <c r="BV2204" t="s">
        <v>5700</v>
      </c>
      <c r="BW2204" t="s">
        <v>5700</v>
      </c>
      <c r="BX2204" t="s">
        <v>5700</v>
      </c>
      <c r="BY2204" t="s">
        <v>5700</v>
      </c>
      <c r="BZ2204" t="s">
        <v>5700</v>
      </c>
      <c r="CA2204" t="s">
        <v>5700</v>
      </c>
      <c r="CB2204" t="s">
        <v>5700</v>
      </c>
      <c r="CC2204" t="s">
        <v>5700</v>
      </c>
      <c r="CD2204" t="s">
        <v>13912</v>
      </c>
      <c r="CE2204" t="s">
        <v>5700</v>
      </c>
      <c r="CF2204" t="s">
        <v>5700</v>
      </c>
      <c r="CG2204" t="s">
        <v>226</v>
      </c>
      <c r="CH2204" t="s">
        <v>5700</v>
      </c>
      <c r="CI2204" t="s">
        <v>5700</v>
      </c>
      <c r="CJ2204" t="s">
        <v>5700</v>
      </c>
      <c r="CK2204" t="s">
        <v>5700</v>
      </c>
      <c r="CL2204" t="s">
        <v>5700</v>
      </c>
      <c r="CM2204" t="s">
        <v>5700</v>
      </c>
      <c r="CN2204" t="s">
        <v>5700</v>
      </c>
      <c r="CO2204" t="s">
        <v>5700</v>
      </c>
      <c r="CP2204" t="s">
        <v>5700</v>
      </c>
      <c r="CQ2204" t="s">
        <v>13912</v>
      </c>
      <c r="CR2204" t="s">
        <v>5700</v>
      </c>
      <c r="CS2204" t="s">
        <v>5700</v>
      </c>
      <c r="CT2204" t="s">
        <v>226</v>
      </c>
      <c r="CU2204" t="s">
        <v>5700</v>
      </c>
      <c r="CV2204" t="s">
        <v>5700</v>
      </c>
      <c r="CW2204" t="s">
        <v>5700</v>
      </c>
      <c r="CX2204" t="s">
        <v>5700</v>
      </c>
      <c r="CY2204" t="s">
        <v>5700</v>
      </c>
      <c r="CZ2204" t="s">
        <v>5700</v>
      </c>
      <c r="DA2204" t="s">
        <v>5700</v>
      </c>
      <c r="DB2204" t="s">
        <v>5700</v>
      </c>
      <c r="DC2204" t="s">
        <v>5700</v>
      </c>
      <c r="DD2204" t="s">
        <v>13912</v>
      </c>
      <c r="DE2204" t="s">
        <v>5700</v>
      </c>
      <c r="DF2204" t="s">
        <v>5700</v>
      </c>
      <c r="DG2204" t="s">
        <v>226</v>
      </c>
      <c r="DH2204" t="s">
        <v>5700</v>
      </c>
      <c r="DI2204" t="s">
        <v>5700</v>
      </c>
      <c r="DJ2204" t="s">
        <v>5700</v>
      </c>
      <c r="DK2204" t="s">
        <v>5700</v>
      </c>
      <c r="DL2204" t="s">
        <v>5700</v>
      </c>
      <c r="DM2204" t="s">
        <v>5700</v>
      </c>
      <c r="DN2204" t="s">
        <v>5700</v>
      </c>
      <c r="DO2204" t="s">
        <v>5700</v>
      </c>
      <c r="DP2204" t="s">
        <v>5700</v>
      </c>
      <c r="DQ2204" t="s">
        <v>13912</v>
      </c>
      <c r="DR2204" t="s">
        <v>5700</v>
      </c>
      <c r="DS2204" t="s">
        <v>5700</v>
      </c>
      <c r="DT2204" t="s">
        <v>226</v>
      </c>
      <c r="DU2204" t="s">
        <v>5700</v>
      </c>
      <c r="DW2204" t="s">
        <v>5700</v>
      </c>
      <c r="DX2204" t="s">
        <v>5700</v>
      </c>
      <c r="DY2204" t="s">
        <v>5700</v>
      </c>
      <c r="DZ2204" t="s">
        <v>5700</v>
      </c>
      <c r="EA2204" t="s">
        <v>5700</v>
      </c>
      <c r="EB2204" t="s">
        <v>5700</v>
      </c>
      <c r="EC2204" t="s">
        <v>5700</v>
      </c>
      <c r="ED2204" t="s">
        <v>13912</v>
      </c>
      <c r="EE2204" t="s">
        <v>5700</v>
      </c>
      <c r="EF2204" t="s">
        <v>5700</v>
      </c>
      <c r="EG2204" t="s">
        <v>226</v>
      </c>
      <c r="EH2204" t="s">
        <v>5700</v>
      </c>
      <c r="EI2204" t="s">
        <v>5700</v>
      </c>
      <c r="EJ2204" t="s">
        <v>5700</v>
      </c>
      <c r="EK2204" t="s">
        <v>5700</v>
      </c>
      <c r="EL2204" t="s">
        <v>5700</v>
      </c>
      <c r="EM2204" t="s">
        <v>5700</v>
      </c>
      <c r="EN2204" t="s">
        <v>5700</v>
      </c>
      <c r="EO2204" t="s">
        <v>5700</v>
      </c>
      <c r="EP2204" t="s">
        <v>5700</v>
      </c>
      <c r="EQ2204" t="s">
        <v>13913</v>
      </c>
      <c r="ER2204" t="s">
        <v>13912</v>
      </c>
      <c r="ES2204" t="s">
        <v>5700</v>
      </c>
      <c r="ET2204" t="s">
        <v>226</v>
      </c>
      <c r="EU2204" t="s">
        <v>5700</v>
      </c>
      <c r="EV2204" t="s">
        <v>5700</v>
      </c>
      <c r="EW2204" t="s">
        <v>5700</v>
      </c>
      <c r="EX2204" t="s">
        <v>5700</v>
      </c>
      <c r="EY2204" t="s">
        <v>5700</v>
      </c>
    </row>
    <row r="2205" spans="1:155" x14ac:dyDescent="0.2">
      <c r="A2205">
        <v>34394</v>
      </c>
      <c r="B2205" t="s">
        <v>13914</v>
      </c>
      <c r="C2205" t="s">
        <v>13848</v>
      </c>
      <c r="E2205" t="s">
        <v>13915</v>
      </c>
      <c r="F2205" t="s">
        <v>171</v>
      </c>
      <c r="G2205" t="s">
        <v>172</v>
      </c>
      <c r="H2205" s="1">
        <v>36624</v>
      </c>
      <c r="I2205" t="s">
        <v>221</v>
      </c>
      <c r="K2205" t="s">
        <v>1377</v>
      </c>
      <c r="L2205" t="s">
        <v>1378</v>
      </c>
      <c r="M2205" t="s">
        <v>306</v>
      </c>
      <c r="N2205">
        <v>2020</v>
      </c>
      <c r="O2205" t="s">
        <v>1379</v>
      </c>
      <c r="P2205" t="s">
        <v>509</v>
      </c>
      <c r="Q2205" t="s">
        <v>172</v>
      </c>
      <c r="S2205">
        <v>31380089</v>
      </c>
      <c r="T2205" t="s">
        <v>1382</v>
      </c>
      <c r="U2205" t="s">
        <v>424</v>
      </c>
      <c r="Y2205" t="str">
        <f>"04HSEAS"</f>
        <v>04HSEAS</v>
      </c>
      <c r="Z2205" t="s">
        <v>499</v>
      </c>
      <c r="AA2205" t="s">
        <v>833</v>
      </c>
      <c r="AB2205" t="s">
        <v>834</v>
      </c>
      <c r="AC2205" t="s">
        <v>5679</v>
      </c>
      <c r="AD2205" t="s">
        <v>185</v>
      </c>
      <c r="AE2205" t="s">
        <v>5521</v>
      </c>
      <c r="AS2205">
        <v>3.79</v>
      </c>
      <c r="AT2205" t="s">
        <v>429</v>
      </c>
      <c r="AU2205" t="s">
        <v>235</v>
      </c>
      <c r="AV2205" t="s">
        <v>6636</v>
      </c>
      <c r="AW2205" t="s">
        <v>430</v>
      </c>
      <c r="BM2205" t="s">
        <v>2123</v>
      </c>
      <c r="BN2205" t="s">
        <v>239</v>
      </c>
      <c r="BO2205" t="s">
        <v>4702</v>
      </c>
      <c r="BP2205" t="s">
        <v>241</v>
      </c>
      <c r="BQ2205" t="s">
        <v>195</v>
      </c>
      <c r="BS2205">
        <v>14627</v>
      </c>
      <c r="CA2205" t="s">
        <v>13916</v>
      </c>
      <c r="CD2205" t="s">
        <v>195</v>
      </c>
      <c r="CM2205" t="s">
        <v>13917</v>
      </c>
      <c r="CN2205" t="s">
        <v>13916</v>
      </c>
      <c r="CO2205" t="s">
        <v>4702</v>
      </c>
      <c r="CP2205" t="s">
        <v>4702</v>
      </c>
      <c r="CQ2205" t="s">
        <v>4705</v>
      </c>
      <c r="CS2205">
        <v>200433</v>
      </c>
      <c r="CT2205" t="s">
        <v>1382</v>
      </c>
      <c r="CU2205" t="s">
        <v>13918</v>
      </c>
    </row>
    <row r="2206" spans="1:155" x14ac:dyDescent="0.2">
      <c r="A2206">
        <v>36100</v>
      </c>
      <c r="B2206" t="s">
        <v>13919</v>
      </c>
      <c r="C2206" t="s">
        <v>13848</v>
      </c>
      <c r="E2206" t="s">
        <v>13920</v>
      </c>
      <c r="F2206" t="s">
        <v>171</v>
      </c>
      <c r="G2206" t="s">
        <v>172</v>
      </c>
      <c r="H2206" s="1">
        <v>36461</v>
      </c>
      <c r="I2206" t="s">
        <v>221</v>
      </c>
      <c r="K2206" t="s">
        <v>1377</v>
      </c>
      <c r="L2206" t="s">
        <v>1378</v>
      </c>
      <c r="M2206" t="s">
        <v>176</v>
      </c>
      <c r="N2206">
        <v>2021</v>
      </c>
      <c r="O2206" t="s">
        <v>3142</v>
      </c>
      <c r="P2206" t="s">
        <v>178</v>
      </c>
      <c r="Q2206" t="s">
        <v>172</v>
      </c>
      <c r="S2206">
        <v>30615694</v>
      </c>
      <c r="T2206" t="s">
        <v>1382</v>
      </c>
      <c r="U2206" t="s">
        <v>424</v>
      </c>
      <c r="Y2206" t="str">
        <f>"01AS"</f>
        <v>01AS</v>
      </c>
      <c r="Z2206" t="s">
        <v>227</v>
      </c>
      <c r="AA2206" t="s">
        <v>833</v>
      </c>
      <c r="AB2206" t="s">
        <v>834</v>
      </c>
      <c r="AC2206" t="s">
        <v>1236</v>
      </c>
      <c r="AD2206" t="s">
        <v>172</v>
      </c>
      <c r="AS2206">
        <v>2.08</v>
      </c>
      <c r="AT2206" t="s">
        <v>5587</v>
      </c>
      <c r="AU2206" t="s">
        <v>472</v>
      </c>
      <c r="AV2206" t="s">
        <v>473</v>
      </c>
      <c r="AW2206" t="s">
        <v>430</v>
      </c>
      <c r="BC2206" t="s">
        <v>474</v>
      </c>
      <c r="BO2206" t="s">
        <v>13064</v>
      </c>
      <c r="BQ2206" t="s">
        <v>195</v>
      </c>
      <c r="CA2206" t="s">
        <v>13921</v>
      </c>
      <c r="CD2206" t="s">
        <v>195</v>
      </c>
      <c r="CM2206" t="s">
        <v>13922</v>
      </c>
      <c r="CN2206" t="s">
        <v>13921</v>
      </c>
      <c r="CO2206" t="s">
        <v>13064</v>
      </c>
      <c r="CP2206" t="s">
        <v>13064</v>
      </c>
      <c r="CQ2206" t="s">
        <v>13024</v>
      </c>
      <c r="CS2206">
        <v>430050</v>
      </c>
      <c r="CT2206" t="s">
        <v>1382</v>
      </c>
      <c r="CU2206" t="s">
        <v>13923</v>
      </c>
    </row>
    <row r="2207" spans="1:155" x14ac:dyDescent="0.2">
      <c r="A2207">
        <v>34426</v>
      </c>
      <c r="B2207" t="s">
        <v>13919</v>
      </c>
      <c r="C2207" t="s">
        <v>13848</v>
      </c>
      <c r="E2207" t="s">
        <v>13920</v>
      </c>
      <c r="F2207" t="s">
        <v>171</v>
      </c>
      <c r="G2207" t="s">
        <v>172</v>
      </c>
      <c r="H2207" s="1">
        <v>36461</v>
      </c>
      <c r="I2207" t="s">
        <v>221</v>
      </c>
      <c r="K2207" t="s">
        <v>1377</v>
      </c>
      <c r="L2207" t="s">
        <v>1378</v>
      </c>
      <c r="M2207" t="s">
        <v>306</v>
      </c>
      <c r="N2207">
        <v>2020</v>
      </c>
      <c r="O2207" t="s">
        <v>1379</v>
      </c>
      <c r="P2207" t="s">
        <v>178</v>
      </c>
      <c r="Q2207" t="s">
        <v>172</v>
      </c>
      <c r="S2207">
        <v>30615694</v>
      </c>
      <c r="T2207" t="s">
        <v>1382</v>
      </c>
      <c r="U2207" t="s">
        <v>424</v>
      </c>
      <c r="Y2207" t="str">
        <f>"01AS"</f>
        <v>01AS</v>
      </c>
      <c r="Z2207" t="s">
        <v>227</v>
      </c>
      <c r="AA2207" t="s">
        <v>833</v>
      </c>
      <c r="AB2207" t="s">
        <v>834</v>
      </c>
      <c r="AC2207" t="s">
        <v>1236</v>
      </c>
      <c r="AD2207" t="s">
        <v>172</v>
      </c>
      <c r="AS2207">
        <v>2.08</v>
      </c>
      <c r="AT2207" t="s">
        <v>5587</v>
      </c>
      <c r="AU2207" t="s">
        <v>472</v>
      </c>
      <c r="AV2207" t="s">
        <v>473</v>
      </c>
      <c r="AW2207" t="s">
        <v>430</v>
      </c>
      <c r="BC2207" t="s">
        <v>474</v>
      </c>
      <c r="BO2207" t="s">
        <v>13064</v>
      </c>
      <c r="BQ2207" t="s">
        <v>195</v>
      </c>
      <c r="CA2207" t="s">
        <v>13921</v>
      </c>
      <c r="CD2207" t="s">
        <v>195</v>
      </c>
      <c r="CM2207" t="s">
        <v>13922</v>
      </c>
      <c r="CN2207" t="s">
        <v>13921</v>
      </c>
      <c r="CO2207" t="s">
        <v>13064</v>
      </c>
      <c r="CP2207" t="s">
        <v>13064</v>
      </c>
      <c r="CQ2207" t="s">
        <v>13024</v>
      </c>
      <c r="CS2207">
        <v>430050</v>
      </c>
      <c r="CT2207" t="s">
        <v>1382</v>
      </c>
      <c r="CU2207" t="s">
        <v>13923</v>
      </c>
    </row>
    <row r="2208" spans="1:155" x14ac:dyDescent="0.2">
      <c r="A2208">
        <v>34470</v>
      </c>
      <c r="B2208" t="s">
        <v>13924</v>
      </c>
      <c r="C2208" t="s">
        <v>13904</v>
      </c>
      <c r="E2208" t="s">
        <v>13925</v>
      </c>
      <c r="F2208" t="s">
        <v>171</v>
      </c>
      <c r="I2208" t="s">
        <v>221</v>
      </c>
      <c r="K2208" t="s">
        <v>1377</v>
      </c>
      <c r="L2208" t="s">
        <v>1378</v>
      </c>
      <c r="M2208" t="s">
        <v>306</v>
      </c>
      <c r="N2208">
        <v>2020</v>
      </c>
      <c r="O2208" t="s">
        <v>1379</v>
      </c>
      <c r="P2208" t="s">
        <v>509</v>
      </c>
      <c r="Q2208" t="s">
        <v>185</v>
      </c>
      <c r="BC2208" t="s">
        <v>474</v>
      </c>
      <c r="BM2208" t="s">
        <v>13926</v>
      </c>
      <c r="BN2208" t="s">
        <v>13927</v>
      </c>
      <c r="BP2208" t="s">
        <v>11452</v>
      </c>
      <c r="BR2208" t="s">
        <v>4730</v>
      </c>
      <c r="BS2208">
        <v>350001</v>
      </c>
      <c r="BT2208" t="s">
        <v>1382</v>
      </c>
      <c r="BU2208">
        <v>18705082631</v>
      </c>
      <c r="BW2208">
        <v>18705082631</v>
      </c>
      <c r="BX2208" t="s">
        <v>13928</v>
      </c>
      <c r="BY2208" t="s">
        <v>5710</v>
      </c>
    </row>
    <row r="2209" spans="1:99" x14ac:dyDescent="0.2">
      <c r="A2209">
        <v>34517</v>
      </c>
      <c r="B2209" t="s">
        <v>13929</v>
      </c>
      <c r="C2209" t="s">
        <v>13904</v>
      </c>
      <c r="E2209" t="s">
        <v>13930</v>
      </c>
      <c r="F2209" t="s">
        <v>171</v>
      </c>
      <c r="I2209" t="s">
        <v>173</v>
      </c>
      <c r="K2209" t="s">
        <v>1377</v>
      </c>
      <c r="L2209" t="s">
        <v>1378</v>
      </c>
      <c r="M2209" t="s">
        <v>306</v>
      </c>
      <c r="N2209">
        <v>2020</v>
      </c>
      <c r="O2209" t="s">
        <v>1379</v>
      </c>
      <c r="P2209" t="s">
        <v>178</v>
      </c>
      <c r="Q2209" t="s">
        <v>185</v>
      </c>
      <c r="BC2209" t="s">
        <v>474</v>
      </c>
      <c r="BM2209" t="s">
        <v>13931</v>
      </c>
      <c r="BN2209" t="s">
        <v>13932</v>
      </c>
      <c r="BO2209" t="s">
        <v>13933</v>
      </c>
      <c r="BP2209" t="s">
        <v>5511</v>
      </c>
      <c r="BR2209" t="s">
        <v>5568</v>
      </c>
      <c r="BS2209">
        <v>211300</v>
      </c>
      <c r="BT2209" t="s">
        <v>1382</v>
      </c>
      <c r="BU2209" t="str">
        <f>"08617512515554"</f>
        <v>08617512515554</v>
      </c>
      <c r="BW2209" t="str">
        <f>"08617512515554"</f>
        <v>08617512515554</v>
      </c>
    </row>
    <row r="2210" spans="1:99" x14ac:dyDescent="0.2">
      <c r="A2210">
        <v>35847</v>
      </c>
      <c r="B2210" t="s">
        <v>13929</v>
      </c>
      <c r="C2210" t="s">
        <v>13904</v>
      </c>
      <c r="E2210" t="s">
        <v>13934</v>
      </c>
      <c r="F2210" t="s">
        <v>171</v>
      </c>
      <c r="H2210" s="1">
        <v>37297</v>
      </c>
      <c r="K2210" t="s">
        <v>1377</v>
      </c>
      <c r="L2210" t="s">
        <v>1378</v>
      </c>
      <c r="M2210" t="s">
        <v>176</v>
      </c>
      <c r="N2210">
        <v>2021</v>
      </c>
      <c r="O2210" t="s">
        <v>3142</v>
      </c>
      <c r="P2210" t="s">
        <v>178</v>
      </c>
      <c r="Q2210" t="s">
        <v>172</v>
      </c>
      <c r="S2210">
        <v>31829885</v>
      </c>
      <c r="T2210" t="s">
        <v>1382</v>
      </c>
      <c r="U2210" t="s">
        <v>424</v>
      </c>
      <c r="Y2210" t="str">
        <f>"01AS"</f>
        <v>01AS</v>
      </c>
      <c r="Z2210" t="s">
        <v>499</v>
      </c>
      <c r="AA2210" t="s">
        <v>833</v>
      </c>
      <c r="AB2210" t="s">
        <v>834</v>
      </c>
      <c r="AC2210" t="s">
        <v>13935</v>
      </c>
      <c r="AD2210" t="s">
        <v>185</v>
      </c>
      <c r="AM2210" t="s">
        <v>13936</v>
      </c>
      <c r="AS2210">
        <v>4</v>
      </c>
      <c r="AT2210" t="s">
        <v>429</v>
      </c>
      <c r="AU2210" t="s">
        <v>472</v>
      </c>
      <c r="AV2210" t="s">
        <v>473</v>
      </c>
      <c r="AW2210" t="s">
        <v>430</v>
      </c>
      <c r="BM2210" t="s">
        <v>13937</v>
      </c>
      <c r="BN2210" t="s">
        <v>239</v>
      </c>
      <c r="BO2210" t="s">
        <v>5511</v>
      </c>
      <c r="BP2210" t="s">
        <v>241</v>
      </c>
      <c r="BQ2210" t="s">
        <v>195</v>
      </c>
      <c r="BS2210">
        <v>14627</v>
      </c>
      <c r="CA2210" t="s">
        <v>13938</v>
      </c>
      <c r="CD2210" t="s">
        <v>195</v>
      </c>
      <c r="CM2210" t="s">
        <v>13939</v>
      </c>
      <c r="CN2210" t="s">
        <v>13938</v>
      </c>
      <c r="CO2210" t="s">
        <v>5511</v>
      </c>
      <c r="CP2210" t="s">
        <v>5511</v>
      </c>
      <c r="CQ2210" t="s">
        <v>3674</v>
      </c>
      <c r="CS2210">
        <v>211316</v>
      </c>
      <c r="CT2210" t="s">
        <v>1382</v>
      </c>
      <c r="CU2210" t="s">
        <v>13940</v>
      </c>
    </row>
    <row r="2211" spans="1:99" x14ac:dyDescent="0.2">
      <c r="A2211">
        <v>36159</v>
      </c>
      <c r="B2211" t="s">
        <v>13908</v>
      </c>
      <c r="C2211" t="s">
        <v>13904</v>
      </c>
      <c r="E2211" t="s">
        <v>13941</v>
      </c>
      <c r="F2211" t="s">
        <v>171</v>
      </c>
      <c r="H2211" s="1">
        <v>37126</v>
      </c>
      <c r="K2211" t="s">
        <v>1377</v>
      </c>
      <c r="L2211" t="s">
        <v>1378</v>
      </c>
      <c r="M2211" t="s">
        <v>176</v>
      </c>
      <c r="N2211">
        <v>2021</v>
      </c>
      <c r="O2211" t="s">
        <v>3142</v>
      </c>
      <c r="P2211" t="s">
        <v>178</v>
      </c>
      <c r="Q2211" t="s">
        <v>172</v>
      </c>
      <c r="S2211">
        <v>31752909</v>
      </c>
      <c r="T2211" t="s">
        <v>1382</v>
      </c>
      <c r="U2211" t="s">
        <v>424</v>
      </c>
      <c r="Y2211" t="str">
        <f>"04HSEAS"</f>
        <v>04HSEAS</v>
      </c>
      <c r="Z2211" t="s">
        <v>499</v>
      </c>
      <c r="AA2211" t="s">
        <v>833</v>
      </c>
      <c r="AB2211" t="s">
        <v>834</v>
      </c>
      <c r="AC2211" t="s">
        <v>500</v>
      </c>
      <c r="AD2211" t="s">
        <v>172</v>
      </c>
      <c r="AS2211">
        <v>3.75</v>
      </c>
      <c r="AT2211" t="s">
        <v>429</v>
      </c>
      <c r="AU2211" t="s">
        <v>472</v>
      </c>
      <c r="AV2211" t="s">
        <v>473</v>
      </c>
      <c r="AW2211" t="s">
        <v>430</v>
      </c>
      <c r="BM2211" t="s">
        <v>13942</v>
      </c>
      <c r="BN2211" t="s">
        <v>239</v>
      </c>
      <c r="BO2211" t="s">
        <v>13943</v>
      </c>
      <c r="BP2211" t="s">
        <v>241</v>
      </c>
      <c r="BQ2211" t="s">
        <v>195</v>
      </c>
      <c r="BS2211">
        <v>14627</v>
      </c>
      <c r="CD2211" t="s">
        <v>195</v>
      </c>
      <c r="CM2211" t="s">
        <v>13944</v>
      </c>
      <c r="CO2211" t="s">
        <v>13943</v>
      </c>
      <c r="CP2211" t="s">
        <v>13945</v>
      </c>
      <c r="CQ2211" t="s">
        <v>541</v>
      </c>
      <c r="CS2211" t="str">
        <f>"01604-4203"</f>
        <v>01604-4203</v>
      </c>
      <c r="CT2211" t="s">
        <v>244</v>
      </c>
      <c r="CU2211" t="s">
        <v>13946</v>
      </c>
    </row>
    <row r="2212" spans="1:99" x14ac:dyDescent="0.2">
      <c r="A2212">
        <v>36197</v>
      </c>
      <c r="B2212" t="s">
        <v>13903</v>
      </c>
      <c r="C2212" t="s">
        <v>13904</v>
      </c>
      <c r="E2212" t="s">
        <v>13905</v>
      </c>
      <c r="F2212" t="s">
        <v>171</v>
      </c>
      <c r="H2212" s="1">
        <v>37266</v>
      </c>
      <c r="K2212" t="s">
        <v>1377</v>
      </c>
      <c r="L2212" t="s">
        <v>1378</v>
      </c>
      <c r="M2212" t="s">
        <v>176</v>
      </c>
      <c r="N2212">
        <v>2021</v>
      </c>
      <c r="O2212" t="s">
        <v>3142</v>
      </c>
      <c r="P2212" t="s">
        <v>178</v>
      </c>
      <c r="Q2212" t="s">
        <v>172</v>
      </c>
      <c r="S2212">
        <v>31824668</v>
      </c>
      <c r="T2212" t="s">
        <v>1382</v>
      </c>
      <c r="U2212" t="s">
        <v>424</v>
      </c>
      <c r="Y2212" t="str">
        <f>"04HSEAS"</f>
        <v>04HSEAS</v>
      </c>
      <c r="Z2212" t="s">
        <v>499</v>
      </c>
      <c r="AA2212" t="s">
        <v>833</v>
      </c>
      <c r="AB2212" t="s">
        <v>834</v>
      </c>
      <c r="AC2212" t="s">
        <v>500</v>
      </c>
      <c r="AD2212" t="s">
        <v>185</v>
      </c>
      <c r="AS2212">
        <v>3.97</v>
      </c>
      <c r="AT2212" t="s">
        <v>1261</v>
      </c>
      <c r="AU2212" t="s">
        <v>472</v>
      </c>
      <c r="AV2212" t="s">
        <v>473</v>
      </c>
      <c r="AW2212" t="s">
        <v>430</v>
      </c>
      <c r="BM2212" t="s">
        <v>13947</v>
      </c>
      <c r="BN2212" t="s">
        <v>239</v>
      </c>
      <c r="BO2212" t="s">
        <v>1381</v>
      </c>
      <c r="BP2212" t="s">
        <v>241</v>
      </c>
      <c r="BQ2212" t="s">
        <v>195</v>
      </c>
      <c r="BS2212">
        <v>14627</v>
      </c>
      <c r="CD2212" t="s">
        <v>195</v>
      </c>
      <c r="CM2212" t="s">
        <v>13906</v>
      </c>
      <c r="CO2212" t="s">
        <v>1381</v>
      </c>
      <c r="CP2212" t="s">
        <v>1381</v>
      </c>
      <c r="CQ2212" t="s">
        <v>4697</v>
      </c>
      <c r="CS2212">
        <v>100018</v>
      </c>
      <c r="CT2212" t="s">
        <v>1382</v>
      </c>
      <c r="CU2212" t="s">
        <v>13948</v>
      </c>
    </row>
    <row r="2213" spans="1:99" x14ac:dyDescent="0.2">
      <c r="A2213">
        <v>40812</v>
      </c>
      <c r="B2213" t="s">
        <v>1374</v>
      </c>
      <c r="C2213" t="s">
        <v>13904</v>
      </c>
      <c r="E2213" t="s">
        <v>13949</v>
      </c>
      <c r="F2213" t="s">
        <v>171</v>
      </c>
      <c r="G2213" t="str">
        <f>"0"</f>
        <v>0</v>
      </c>
      <c r="H2213" s="1">
        <v>37851</v>
      </c>
      <c r="I2213" t="s">
        <v>173</v>
      </c>
      <c r="K2213" t="s">
        <v>5429</v>
      </c>
      <c r="L2213" t="s">
        <v>1731</v>
      </c>
      <c r="M2213" t="s">
        <v>176</v>
      </c>
      <c r="N2213">
        <v>2024</v>
      </c>
      <c r="O2213" t="s">
        <v>319</v>
      </c>
      <c r="P2213" t="s">
        <v>178</v>
      </c>
      <c r="Q2213" t="s">
        <v>172</v>
      </c>
      <c r="S2213">
        <v>32325027</v>
      </c>
      <c r="T2213" t="s">
        <v>1382</v>
      </c>
      <c r="U2213" t="s">
        <v>712</v>
      </c>
      <c r="Y2213" t="str">
        <f>"01AS"</f>
        <v>01AS</v>
      </c>
      <c r="Z2213" t="s">
        <v>227</v>
      </c>
      <c r="AA2213" t="s">
        <v>228</v>
      </c>
      <c r="AB2213" t="s">
        <v>229</v>
      </c>
      <c r="AC2213" t="s">
        <v>425</v>
      </c>
      <c r="AD2213" t="s">
        <v>172</v>
      </c>
      <c r="AS2213">
        <v>3.67</v>
      </c>
      <c r="AU2213" t="s">
        <v>472</v>
      </c>
      <c r="AV2213" t="s">
        <v>473</v>
      </c>
      <c r="AW2213" t="s">
        <v>715</v>
      </c>
      <c r="BO2213" t="s">
        <v>13950</v>
      </c>
      <c r="BQ2213" t="s">
        <v>195</v>
      </c>
      <c r="CD2213" t="s">
        <v>195</v>
      </c>
      <c r="CM2213" t="s">
        <v>13951</v>
      </c>
      <c r="CO2213" t="s">
        <v>13950</v>
      </c>
      <c r="CP2213" t="s">
        <v>13952</v>
      </c>
      <c r="CQ2213" t="s">
        <v>571</v>
      </c>
      <c r="CS2213" t="s">
        <v>13953</v>
      </c>
      <c r="CT2213" t="s">
        <v>244</v>
      </c>
      <c r="CU2213" t="s">
        <v>13954</v>
      </c>
    </row>
    <row r="2214" spans="1:99" x14ac:dyDescent="0.2">
      <c r="A2214">
        <v>37999</v>
      </c>
      <c r="B2214" t="s">
        <v>13955</v>
      </c>
      <c r="C2214" t="s">
        <v>13904</v>
      </c>
      <c r="E2214" t="s">
        <v>13956</v>
      </c>
      <c r="F2214" t="s">
        <v>171</v>
      </c>
      <c r="G2214" t="str">
        <f>"0"</f>
        <v>0</v>
      </c>
      <c r="H2214" s="1">
        <v>36769</v>
      </c>
      <c r="I2214" t="s">
        <v>1450</v>
      </c>
      <c r="K2214" t="s">
        <v>853</v>
      </c>
      <c r="L2214" t="s">
        <v>854</v>
      </c>
      <c r="M2214" t="s">
        <v>176</v>
      </c>
      <c r="N2214">
        <v>2023</v>
      </c>
      <c r="O2214" t="s">
        <v>1048</v>
      </c>
      <c r="P2214" t="s">
        <v>178</v>
      </c>
      <c r="Q2214" t="s">
        <v>172</v>
      </c>
      <c r="S2214">
        <v>31591942</v>
      </c>
      <c r="T2214" t="s">
        <v>5995</v>
      </c>
      <c r="U2214" t="s">
        <v>712</v>
      </c>
      <c r="Y2214" t="str">
        <f>"01AS"</f>
        <v>01AS</v>
      </c>
      <c r="Z2214" t="s">
        <v>499</v>
      </c>
      <c r="AA2214" t="s">
        <v>321</v>
      </c>
      <c r="AC2214" t="s">
        <v>428</v>
      </c>
      <c r="AD2214" t="s">
        <v>185</v>
      </c>
      <c r="AF2214" t="s">
        <v>426</v>
      </c>
      <c r="AG2214" t="s">
        <v>8214</v>
      </c>
      <c r="AJ2214" t="s">
        <v>13957</v>
      </c>
      <c r="AK2214" t="s">
        <v>185</v>
      </c>
      <c r="AS2214">
        <v>3.64</v>
      </c>
      <c r="AU2214" t="s">
        <v>235</v>
      </c>
      <c r="AV2214" t="s">
        <v>236</v>
      </c>
      <c r="AW2214" t="s">
        <v>715</v>
      </c>
      <c r="BM2214" t="s">
        <v>13958</v>
      </c>
      <c r="BN2214" t="s">
        <v>239</v>
      </c>
      <c r="BO2214" t="s">
        <v>13959</v>
      </c>
      <c r="BP2214" t="s">
        <v>241</v>
      </c>
      <c r="BQ2214" t="s">
        <v>195</v>
      </c>
      <c r="BS2214">
        <v>14627</v>
      </c>
      <c r="CA2214" t="s">
        <v>13960</v>
      </c>
      <c r="CD2214" t="s">
        <v>195</v>
      </c>
      <c r="CM2214" t="s">
        <v>13961</v>
      </c>
      <c r="CN2214" t="s">
        <v>13960</v>
      </c>
      <c r="CO2214" t="s">
        <v>13959</v>
      </c>
      <c r="CP2214" t="s">
        <v>1053</v>
      </c>
      <c r="CQ2214" t="s">
        <v>247</v>
      </c>
      <c r="CS2214" t="s">
        <v>13962</v>
      </c>
      <c r="CT2214" t="s">
        <v>244</v>
      </c>
      <c r="CU2214" t="s">
        <v>13963</v>
      </c>
    </row>
    <row r="2215" spans="1:99" x14ac:dyDescent="0.2">
      <c r="A2215">
        <v>45941</v>
      </c>
      <c r="B2215" t="s">
        <v>13964</v>
      </c>
      <c r="C2215" t="s">
        <v>13904</v>
      </c>
      <c r="E2215" t="s">
        <v>13965</v>
      </c>
      <c r="F2215" t="s">
        <v>171</v>
      </c>
      <c r="G2215" t="str">
        <f>"0"</f>
        <v>0</v>
      </c>
      <c r="H2215" s="1">
        <v>38324</v>
      </c>
      <c r="I2215" t="s">
        <v>173</v>
      </c>
      <c r="K2215" t="s">
        <v>2724</v>
      </c>
      <c r="L2215" t="s">
        <v>820</v>
      </c>
      <c r="M2215" t="s">
        <v>306</v>
      </c>
      <c r="N2215">
        <v>2025</v>
      </c>
      <c r="O2215" t="s">
        <v>2065</v>
      </c>
      <c r="P2215" t="s">
        <v>178</v>
      </c>
      <c r="Q2215" t="s">
        <v>172</v>
      </c>
      <c r="S2215">
        <v>32325799</v>
      </c>
      <c r="T2215" t="s">
        <v>226</v>
      </c>
      <c r="Y2215" t="str">
        <f>"01AS"</f>
        <v>01AS</v>
      </c>
      <c r="Z2215" t="s">
        <v>227</v>
      </c>
      <c r="AA2215" t="s">
        <v>320</v>
      </c>
      <c r="AB2215" t="s">
        <v>321</v>
      </c>
      <c r="AC2215" t="s">
        <v>2003</v>
      </c>
      <c r="AD2215" t="s">
        <v>185</v>
      </c>
      <c r="AE2215" t="s">
        <v>425</v>
      </c>
      <c r="AS2215">
        <v>3.83</v>
      </c>
      <c r="AU2215" t="s">
        <v>472</v>
      </c>
      <c r="AV2215" t="s">
        <v>473</v>
      </c>
      <c r="AW2215" t="s">
        <v>715</v>
      </c>
      <c r="BM2215" t="s">
        <v>13966</v>
      </c>
      <c r="BN2215" t="s">
        <v>239</v>
      </c>
      <c r="BO2215" t="s">
        <v>13967</v>
      </c>
      <c r="BP2215" t="s">
        <v>241</v>
      </c>
      <c r="BQ2215" t="s">
        <v>195</v>
      </c>
      <c r="BS2215">
        <v>14627</v>
      </c>
      <c r="CD2215" t="s">
        <v>195</v>
      </c>
      <c r="CM2215" t="s">
        <v>13968</v>
      </c>
      <c r="CO2215" t="s">
        <v>13967</v>
      </c>
      <c r="CP2215" t="s">
        <v>8308</v>
      </c>
      <c r="CQ2215" t="s">
        <v>247</v>
      </c>
      <c r="CS2215" t="s">
        <v>13969</v>
      </c>
      <c r="CT2215" t="s">
        <v>244</v>
      </c>
      <c r="CU2215" t="s">
        <v>13970</v>
      </c>
    </row>
    <row r="2216" spans="1:99" x14ac:dyDescent="0.2">
      <c r="A2216">
        <v>46520</v>
      </c>
      <c r="B2216" t="s">
        <v>13971</v>
      </c>
      <c r="C2216" t="s">
        <v>13972</v>
      </c>
      <c r="E2216" t="s">
        <v>13973</v>
      </c>
      <c r="F2216" t="s">
        <v>10126</v>
      </c>
      <c r="G2216" t="str">
        <f>"0"</f>
        <v>0</v>
      </c>
      <c r="H2216" s="1">
        <v>38483</v>
      </c>
      <c r="I2216" t="s">
        <v>173</v>
      </c>
      <c r="K2216" t="s">
        <v>5579</v>
      </c>
      <c r="M2216" t="s">
        <v>176</v>
      </c>
      <c r="N2216">
        <v>2026</v>
      </c>
      <c r="O2216" t="s">
        <v>508</v>
      </c>
      <c r="P2216" t="s">
        <v>7054</v>
      </c>
      <c r="Q2216" t="s">
        <v>172</v>
      </c>
      <c r="R2216" t="s">
        <v>510</v>
      </c>
      <c r="S2216">
        <v>32501438</v>
      </c>
      <c r="BM2216" t="s">
        <v>9149</v>
      </c>
    </row>
    <row r="2217" spans="1:99" x14ac:dyDescent="0.2">
      <c r="A2217">
        <v>14667</v>
      </c>
      <c r="B2217" t="s">
        <v>13974</v>
      </c>
      <c r="C2217" t="s">
        <v>13975</v>
      </c>
      <c r="E2217" t="s">
        <v>13976</v>
      </c>
      <c r="F2217" t="s">
        <v>13977</v>
      </c>
      <c r="G2217" t="s">
        <v>172</v>
      </c>
      <c r="H2217" s="1">
        <v>34703</v>
      </c>
      <c r="I2217" t="s">
        <v>221</v>
      </c>
      <c r="K2217" t="s">
        <v>1078</v>
      </c>
      <c r="L2217" t="s">
        <v>13978</v>
      </c>
      <c r="M2217" t="s">
        <v>176</v>
      </c>
      <c r="N2217">
        <v>2016</v>
      </c>
      <c r="O2217" t="s">
        <v>634</v>
      </c>
      <c r="P2217" t="s">
        <v>178</v>
      </c>
      <c r="Q2217" t="s">
        <v>172</v>
      </c>
      <c r="S2217">
        <v>28285359</v>
      </c>
      <c r="T2217" t="s">
        <v>179</v>
      </c>
      <c r="U2217" t="s">
        <v>180</v>
      </c>
      <c r="V2217" s="2">
        <v>42876</v>
      </c>
      <c r="W2217" t="s">
        <v>13979</v>
      </c>
      <c r="X2217">
        <v>2064955276</v>
      </c>
      <c r="Y2217" t="s">
        <v>186</v>
      </c>
      <c r="Z2217" t="s">
        <v>282</v>
      </c>
      <c r="AA2217">
        <v>2017</v>
      </c>
      <c r="AB2217">
        <v>2017</v>
      </c>
      <c r="AC2217" t="s">
        <v>187</v>
      </c>
      <c r="AD2217" t="s">
        <v>185</v>
      </c>
      <c r="AE2217" t="s">
        <v>209</v>
      </c>
      <c r="AM2217" t="s">
        <v>397</v>
      </c>
      <c r="AS2217">
        <v>3.03</v>
      </c>
      <c r="AT2217" t="s">
        <v>188</v>
      </c>
      <c r="AU2217" t="s">
        <v>189</v>
      </c>
      <c r="AV2217" t="s">
        <v>190</v>
      </c>
      <c r="AW2217" t="s">
        <v>191</v>
      </c>
      <c r="CM2217" t="s">
        <v>1525</v>
      </c>
      <c r="CN2217" t="s">
        <v>13980</v>
      </c>
      <c r="CP2217" t="s">
        <v>194</v>
      </c>
      <c r="CQ2217" t="s">
        <v>195</v>
      </c>
      <c r="CS2217">
        <v>14627</v>
      </c>
      <c r="CT2217" t="s">
        <v>196</v>
      </c>
      <c r="CU2217">
        <v>6033770079</v>
      </c>
    </row>
    <row r="2218" spans="1:99" x14ac:dyDescent="0.2">
      <c r="A2218">
        <v>12666</v>
      </c>
      <c r="B2218" t="s">
        <v>13981</v>
      </c>
      <c r="C2218" t="s">
        <v>13975</v>
      </c>
      <c r="E2218" t="s">
        <v>13982</v>
      </c>
      <c r="F2218" t="s">
        <v>171</v>
      </c>
      <c r="G2218" t="s">
        <v>172</v>
      </c>
      <c r="H2218" s="1">
        <v>34703</v>
      </c>
      <c r="I2218" t="s">
        <v>221</v>
      </c>
      <c r="K2218" t="s">
        <v>481</v>
      </c>
      <c r="L2218" t="s">
        <v>318</v>
      </c>
      <c r="M2218" t="s">
        <v>306</v>
      </c>
      <c r="N2218">
        <v>2015</v>
      </c>
      <c r="O2218" t="s">
        <v>517</v>
      </c>
      <c r="P2218" t="s">
        <v>178</v>
      </c>
      <c r="Q2218" t="s">
        <v>172</v>
      </c>
      <c r="S2218">
        <v>28260462</v>
      </c>
      <c r="T2218" t="s">
        <v>179</v>
      </c>
      <c r="U2218" t="s">
        <v>180</v>
      </c>
      <c r="V2218" s="2">
        <v>42876</v>
      </c>
      <c r="W2218" t="s">
        <v>13983</v>
      </c>
      <c r="X2218" t="s">
        <v>13984</v>
      </c>
      <c r="Y2218" t="s">
        <v>186</v>
      </c>
      <c r="Z2218" t="s">
        <v>282</v>
      </c>
      <c r="AA2218">
        <v>2017</v>
      </c>
      <c r="AB2218">
        <v>2017</v>
      </c>
      <c r="AC2218" t="s">
        <v>209</v>
      </c>
      <c r="AD2218" t="s">
        <v>185</v>
      </c>
      <c r="AE2218" t="s">
        <v>1950</v>
      </c>
      <c r="AS2218">
        <v>3.85</v>
      </c>
      <c r="AT2218" t="s">
        <v>188</v>
      </c>
      <c r="AU2218" t="s">
        <v>189</v>
      </c>
      <c r="AV2218" t="s">
        <v>190</v>
      </c>
      <c r="AW2218" t="s">
        <v>191</v>
      </c>
      <c r="BM2218" t="s">
        <v>13985</v>
      </c>
      <c r="BN2218" t="s">
        <v>193</v>
      </c>
      <c r="BP2218" t="s">
        <v>194</v>
      </c>
      <c r="BQ2218" t="s">
        <v>195</v>
      </c>
      <c r="BS2218">
        <v>14627</v>
      </c>
      <c r="BT2218" t="s">
        <v>196</v>
      </c>
      <c r="BU2218">
        <v>5857323510</v>
      </c>
      <c r="CM2218" t="s">
        <v>13986</v>
      </c>
      <c r="CP2218" t="s">
        <v>194</v>
      </c>
      <c r="CQ2218" t="s">
        <v>195</v>
      </c>
      <c r="CS2218">
        <v>14627</v>
      </c>
      <c r="CT2218" t="s">
        <v>196</v>
      </c>
      <c r="CU2218">
        <v>5857323510</v>
      </c>
    </row>
    <row r="2219" spans="1:99" x14ac:dyDescent="0.2">
      <c r="A2219">
        <v>14422</v>
      </c>
      <c r="B2219" t="s">
        <v>13987</v>
      </c>
      <c r="C2219" t="s">
        <v>13975</v>
      </c>
      <c r="E2219" t="s">
        <v>13988</v>
      </c>
      <c r="F2219" t="s">
        <v>13989</v>
      </c>
      <c r="G2219" t="s">
        <v>172</v>
      </c>
      <c r="H2219" s="1">
        <v>34199</v>
      </c>
      <c r="I2219" t="s">
        <v>173</v>
      </c>
      <c r="K2219" t="s">
        <v>1078</v>
      </c>
      <c r="L2219" t="s">
        <v>1689</v>
      </c>
      <c r="M2219" t="s">
        <v>176</v>
      </c>
      <c r="N2219">
        <v>2016</v>
      </c>
      <c r="O2219" t="s">
        <v>634</v>
      </c>
      <c r="P2219" t="s">
        <v>178</v>
      </c>
      <c r="Q2219" t="s">
        <v>172</v>
      </c>
      <c r="S2219">
        <v>28287667</v>
      </c>
      <c r="T2219" t="s">
        <v>179</v>
      </c>
      <c r="U2219" t="s">
        <v>180</v>
      </c>
      <c r="V2219" s="2">
        <v>42877</v>
      </c>
      <c r="W2219" t="s">
        <v>13990</v>
      </c>
      <c r="X2219">
        <v>4407241984</v>
      </c>
      <c r="Y2219" t="s">
        <v>186</v>
      </c>
      <c r="Z2219" t="s">
        <v>282</v>
      </c>
      <c r="AA2219">
        <v>2017</v>
      </c>
      <c r="AB2219">
        <v>2017</v>
      </c>
      <c r="AC2219" t="s">
        <v>1950</v>
      </c>
      <c r="AD2219" t="s">
        <v>185</v>
      </c>
      <c r="AE2219" t="s">
        <v>209</v>
      </c>
      <c r="AS2219">
        <v>3.34</v>
      </c>
      <c r="AT2219" t="s">
        <v>188</v>
      </c>
      <c r="AU2219" t="s">
        <v>189</v>
      </c>
      <c r="AV2219" t="s">
        <v>190</v>
      </c>
      <c r="AW2219" t="s">
        <v>191</v>
      </c>
      <c r="BM2219" t="s">
        <v>13991</v>
      </c>
      <c r="BN2219" t="s">
        <v>193</v>
      </c>
      <c r="BP2219" t="s">
        <v>194</v>
      </c>
      <c r="BQ2219" t="s">
        <v>195</v>
      </c>
      <c r="BS2219">
        <v>14627</v>
      </c>
      <c r="BT2219" t="s">
        <v>196</v>
      </c>
      <c r="BU2219">
        <v>6144046433</v>
      </c>
      <c r="CM2219" t="s">
        <v>13992</v>
      </c>
      <c r="CP2219" t="s">
        <v>194</v>
      </c>
      <c r="CQ2219" t="s">
        <v>195</v>
      </c>
      <c r="CS2219">
        <v>14623</v>
      </c>
      <c r="CT2219" t="s">
        <v>196</v>
      </c>
      <c r="CU2219">
        <v>5854170786</v>
      </c>
    </row>
    <row r="2220" spans="1:99" x14ac:dyDescent="0.2">
      <c r="A2220">
        <v>15721</v>
      </c>
      <c r="B2220" t="s">
        <v>13993</v>
      </c>
      <c r="C2220" t="s">
        <v>13975</v>
      </c>
      <c r="E2220" t="s">
        <v>13994</v>
      </c>
      <c r="F2220" t="s">
        <v>171</v>
      </c>
      <c r="G2220" t="s">
        <v>172</v>
      </c>
      <c r="H2220" s="1">
        <v>33591</v>
      </c>
      <c r="I2220" t="s">
        <v>173</v>
      </c>
      <c r="K2220" t="s">
        <v>222</v>
      </c>
      <c r="L2220" t="s">
        <v>223</v>
      </c>
      <c r="M2220" t="s">
        <v>224</v>
      </c>
      <c r="N2220">
        <v>2016</v>
      </c>
      <c r="O2220" t="s">
        <v>410</v>
      </c>
      <c r="P2220" t="s">
        <v>178</v>
      </c>
      <c r="Q2220" t="s">
        <v>172</v>
      </c>
      <c r="S2220">
        <v>27455616</v>
      </c>
      <c r="T2220" t="s">
        <v>800</v>
      </c>
      <c r="U2220" t="s">
        <v>180</v>
      </c>
      <c r="V2220" s="2">
        <v>42876</v>
      </c>
      <c r="W2220" t="s">
        <v>13995</v>
      </c>
      <c r="X2220">
        <v>5857479173</v>
      </c>
      <c r="Y2220" t="s">
        <v>186</v>
      </c>
      <c r="Z2220" t="s">
        <v>282</v>
      </c>
      <c r="AA2220">
        <v>2017</v>
      </c>
      <c r="AB2220">
        <v>2017</v>
      </c>
      <c r="AC2220" t="s">
        <v>636</v>
      </c>
      <c r="AD2220" t="s">
        <v>185</v>
      </c>
      <c r="AE2220" t="s">
        <v>696</v>
      </c>
      <c r="AS2220">
        <v>3.08</v>
      </c>
      <c r="AT2220" t="s">
        <v>188</v>
      </c>
      <c r="AU2220" t="s">
        <v>189</v>
      </c>
      <c r="AV2220" t="s">
        <v>190</v>
      </c>
      <c r="AW2220" t="s">
        <v>191</v>
      </c>
      <c r="BM2220" t="s">
        <v>887</v>
      </c>
      <c r="BP2220" t="s">
        <v>194</v>
      </c>
      <c r="BQ2220" t="s">
        <v>195</v>
      </c>
      <c r="BS2220">
        <v>14627</v>
      </c>
      <c r="BT2220" t="s">
        <v>196</v>
      </c>
      <c r="BU2220">
        <v>5852841688</v>
      </c>
      <c r="CM2220" t="s">
        <v>13996</v>
      </c>
      <c r="CP2220" t="s">
        <v>194</v>
      </c>
      <c r="CQ2220" t="s">
        <v>195</v>
      </c>
      <c r="CS2220">
        <v>14623</v>
      </c>
      <c r="CT2220" t="s">
        <v>196</v>
      </c>
      <c r="CU2220">
        <v>5852841688</v>
      </c>
    </row>
    <row r="2221" spans="1:99" x14ac:dyDescent="0.2">
      <c r="A2221">
        <v>25733</v>
      </c>
      <c r="B2221" t="s">
        <v>13997</v>
      </c>
      <c r="C2221" t="s">
        <v>13975</v>
      </c>
      <c r="E2221" t="s">
        <v>13998</v>
      </c>
      <c r="F2221" t="s">
        <v>171</v>
      </c>
      <c r="G2221" t="str">
        <f>"0"</f>
        <v>0</v>
      </c>
      <c r="K2221" t="s">
        <v>769</v>
      </c>
      <c r="L2221" t="s">
        <v>770</v>
      </c>
      <c r="M2221" t="s">
        <v>176</v>
      </c>
      <c r="N2221">
        <v>2018</v>
      </c>
      <c r="O2221" t="s">
        <v>612</v>
      </c>
      <c r="P2221" t="s">
        <v>178</v>
      </c>
      <c r="Q2221" t="s">
        <v>172</v>
      </c>
      <c r="S2221">
        <v>31056632</v>
      </c>
      <c r="T2221" t="s">
        <v>179</v>
      </c>
      <c r="U2221" t="s">
        <v>180</v>
      </c>
      <c r="V2221" s="2">
        <v>43434</v>
      </c>
      <c r="W2221" t="s">
        <v>13999</v>
      </c>
      <c r="X2221" t="s">
        <v>14000</v>
      </c>
      <c r="Y2221" t="s">
        <v>613</v>
      </c>
      <c r="Z2221" t="s">
        <v>2958</v>
      </c>
      <c r="AA2221" t="s">
        <v>615</v>
      </c>
      <c r="AB2221" t="s">
        <v>259</v>
      </c>
      <c r="AC2221" t="s">
        <v>10179</v>
      </c>
      <c r="AD2221" t="s">
        <v>185</v>
      </c>
      <c r="AS2221" t="str">
        <f>"0"</f>
        <v>0</v>
      </c>
      <c r="AT2221" t="s">
        <v>188</v>
      </c>
      <c r="AU2221" t="s">
        <v>647</v>
      </c>
      <c r="AV2221" t="s">
        <v>190</v>
      </c>
      <c r="AW2221" t="s">
        <v>191</v>
      </c>
      <c r="BM2221" t="s">
        <v>14001</v>
      </c>
      <c r="BP2221" t="s">
        <v>194</v>
      </c>
      <c r="BQ2221" t="s">
        <v>195</v>
      </c>
      <c r="BS2221">
        <v>14623</v>
      </c>
      <c r="BT2221" t="s">
        <v>196</v>
      </c>
      <c r="BU2221">
        <v>5857648237</v>
      </c>
      <c r="CM2221" t="s">
        <v>14001</v>
      </c>
      <c r="CP2221" t="s">
        <v>194</v>
      </c>
      <c r="CQ2221" t="s">
        <v>195</v>
      </c>
      <c r="CS2221">
        <v>14623</v>
      </c>
      <c r="CT2221" t="s">
        <v>196</v>
      </c>
      <c r="CU2221">
        <v>5857648237</v>
      </c>
    </row>
    <row r="2222" spans="1:99" x14ac:dyDescent="0.2">
      <c r="A2222">
        <v>34186</v>
      </c>
      <c r="B2222" t="s">
        <v>14002</v>
      </c>
      <c r="C2222" t="s">
        <v>14003</v>
      </c>
      <c r="E2222" t="s">
        <v>14004</v>
      </c>
      <c r="F2222" t="s">
        <v>171</v>
      </c>
      <c r="I2222" t="s">
        <v>221</v>
      </c>
      <c r="K2222" t="s">
        <v>1377</v>
      </c>
      <c r="L2222" t="s">
        <v>1378</v>
      </c>
      <c r="M2222" t="s">
        <v>306</v>
      </c>
      <c r="N2222">
        <v>2020</v>
      </c>
      <c r="O2222" t="s">
        <v>1379</v>
      </c>
      <c r="P2222" t="s">
        <v>3256</v>
      </c>
      <c r="Q2222" t="s">
        <v>185</v>
      </c>
      <c r="BM2222" t="s">
        <v>14005</v>
      </c>
      <c r="BP2222" t="s">
        <v>1381</v>
      </c>
      <c r="BR2222" t="s">
        <v>1381</v>
      </c>
      <c r="BS2222">
        <v>100038</v>
      </c>
      <c r="BT2222" t="s">
        <v>1382</v>
      </c>
      <c r="BU2222" t="s">
        <v>14006</v>
      </c>
    </row>
    <row r="2223" spans="1:99" x14ac:dyDescent="0.2">
      <c r="A2223">
        <v>34330</v>
      </c>
      <c r="B2223" t="s">
        <v>14007</v>
      </c>
      <c r="C2223" t="s">
        <v>14003</v>
      </c>
      <c r="E2223" t="s">
        <v>14008</v>
      </c>
      <c r="F2223" t="s">
        <v>171</v>
      </c>
      <c r="I2223" t="s">
        <v>173</v>
      </c>
      <c r="K2223" t="s">
        <v>1377</v>
      </c>
      <c r="L2223" t="s">
        <v>1378</v>
      </c>
      <c r="M2223" t="s">
        <v>306</v>
      </c>
      <c r="N2223">
        <v>2020</v>
      </c>
      <c r="O2223" t="s">
        <v>1379</v>
      </c>
      <c r="P2223" t="s">
        <v>509</v>
      </c>
      <c r="Q2223" t="s">
        <v>185</v>
      </c>
      <c r="BM2223" t="s">
        <v>14009</v>
      </c>
      <c r="BN2223" t="s">
        <v>14010</v>
      </c>
      <c r="BP2223" t="s">
        <v>4702</v>
      </c>
      <c r="BR2223" t="s">
        <v>4702</v>
      </c>
      <c r="BS2223">
        <v>200082</v>
      </c>
      <c r="BT2223" t="s">
        <v>1382</v>
      </c>
      <c r="BU2223" t="s">
        <v>14011</v>
      </c>
      <c r="BW2223" t="s">
        <v>14011</v>
      </c>
      <c r="BX2223" t="s">
        <v>14012</v>
      </c>
      <c r="BY2223" t="s">
        <v>1605</v>
      </c>
    </row>
    <row r="2224" spans="1:99" x14ac:dyDescent="0.2">
      <c r="A2224">
        <v>36044</v>
      </c>
      <c r="B2224" t="s">
        <v>14007</v>
      </c>
      <c r="C2224" t="s">
        <v>14003</v>
      </c>
      <c r="E2224" t="s">
        <v>14008</v>
      </c>
      <c r="F2224" t="s">
        <v>171</v>
      </c>
      <c r="H2224" s="1">
        <v>37487</v>
      </c>
      <c r="K2224" t="s">
        <v>1377</v>
      </c>
      <c r="L2224" t="s">
        <v>1378</v>
      </c>
      <c r="M2224" t="s">
        <v>176</v>
      </c>
      <c r="N2224">
        <v>2021</v>
      </c>
      <c r="O2224" t="s">
        <v>3142</v>
      </c>
      <c r="P2224" t="s">
        <v>178</v>
      </c>
      <c r="Q2224" t="s">
        <v>172</v>
      </c>
      <c r="S2224">
        <v>31727846</v>
      </c>
      <c r="T2224" t="s">
        <v>1382</v>
      </c>
      <c r="U2224" t="s">
        <v>424</v>
      </c>
      <c r="Y2224" t="str">
        <f>"01AS"</f>
        <v>01AS</v>
      </c>
      <c r="Z2224" t="s">
        <v>227</v>
      </c>
      <c r="AA2224" t="s">
        <v>833</v>
      </c>
      <c r="AB2224" t="s">
        <v>834</v>
      </c>
      <c r="AC2224" t="s">
        <v>2351</v>
      </c>
      <c r="AD2224" t="s">
        <v>172</v>
      </c>
      <c r="AS2224">
        <v>3.78</v>
      </c>
      <c r="AT2224" t="s">
        <v>429</v>
      </c>
      <c r="AU2224" t="s">
        <v>472</v>
      </c>
      <c r="AV2224" t="s">
        <v>473</v>
      </c>
      <c r="AW2224" t="s">
        <v>430</v>
      </c>
      <c r="BM2224" t="s">
        <v>14013</v>
      </c>
      <c r="BN2224" t="s">
        <v>239</v>
      </c>
      <c r="BO2224" t="s">
        <v>14014</v>
      </c>
      <c r="BP2224" t="s">
        <v>241</v>
      </c>
      <c r="BQ2224" t="s">
        <v>195</v>
      </c>
      <c r="BS2224">
        <v>14627</v>
      </c>
      <c r="CA2224" t="s">
        <v>14010</v>
      </c>
      <c r="CD2224" t="s">
        <v>195</v>
      </c>
      <c r="CM2224" t="s">
        <v>14009</v>
      </c>
      <c r="CN2224" t="s">
        <v>14010</v>
      </c>
      <c r="CO2224" t="s">
        <v>14014</v>
      </c>
      <c r="CP2224" t="s">
        <v>4702</v>
      </c>
      <c r="CQ2224" t="s">
        <v>4705</v>
      </c>
      <c r="CS2224">
        <v>200082</v>
      </c>
      <c r="CT2224" t="s">
        <v>1382</v>
      </c>
      <c r="CU2224" t="s">
        <v>14015</v>
      </c>
    </row>
    <row r="2225" spans="1:151" x14ac:dyDescent="0.2">
      <c r="A2225">
        <v>36262</v>
      </c>
      <c r="B2225" t="s">
        <v>14016</v>
      </c>
      <c r="C2225" t="s">
        <v>14003</v>
      </c>
      <c r="E2225" t="s">
        <v>14017</v>
      </c>
      <c r="F2225" t="s">
        <v>171</v>
      </c>
      <c r="H2225" s="1">
        <v>37075</v>
      </c>
      <c r="K2225" t="s">
        <v>1377</v>
      </c>
      <c r="L2225" t="s">
        <v>1378</v>
      </c>
      <c r="M2225" t="s">
        <v>176</v>
      </c>
      <c r="N2225">
        <v>2021</v>
      </c>
      <c r="O2225" t="s">
        <v>3142</v>
      </c>
      <c r="P2225" t="s">
        <v>178</v>
      </c>
      <c r="Q2225" t="s">
        <v>172</v>
      </c>
      <c r="S2225">
        <v>31619295</v>
      </c>
      <c r="T2225" t="s">
        <v>1382</v>
      </c>
      <c r="U2225" t="s">
        <v>424</v>
      </c>
      <c r="Y2225" t="str">
        <f>"04HSEAS"</f>
        <v>04HSEAS</v>
      </c>
      <c r="Z2225" t="s">
        <v>499</v>
      </c>
      <c r="AA2225" t="s">
        <v>228</v>
      </c>
      <c r="AB2225" t="s">
        <v>229</v>
      </c>
      <c r="AC2225" t="s">
        <v>8177</v>
      </c>
      <c r="AD2225" t="s">
        <v>185</v>
      </c>
      <c r="AS2225">
        <v>3.45</v>
      </c>
      <c r="AT2225" t="s">
        <v>429</v>
      </c>
      <c r="AU2225" t="s">
        <v>472</v>
      </c>
      <c r="AV2225" t="s">
        <v>473</v>
      </c>
      <c r="AW2225" t="s">
        <v>430</v>
      </c>
      <c r="BM2225" t="s">
        <v>14018</v>
      </c>
      <c r="BN2225" t="s">
        <v>239</v>
      </c>
      <c r="BO2225" t="s">
        <v>1381</v>
      </c>
      <c r="BP2225" t="s">
        <v>241</v>
      </c>
      <c r="BQ2225" t="s">
        <v>195</v>
      </c>
      <c r="BS2225">
        <v>14627</v>
      </c>
      <c r="CA2225" t="s">
        <v>14019</v>
      </c>
      <c r="CD2225" t="s">
        <v>195</v>
      </c>
      <c r="CM2225" t="s">
        <v>14020</v>
      </c>
      <c r="CN2225" t="s">
        <v>14019</v>
      </c>
      <c r="CO2225" t="s">
        <v>1381</v>
      </c>
      <c r="CP2225" t="s">
        <v>1381</v>
      </c>
      <c r="CQ2225" t="s">
        <v>4697</v>
      </c>
      <c r="CS2225">
        <v>100083</v>
      </c>
      <c r="CT2225" t="s">
        <v>1382</v>
      </c>
    </row>
    <row r="2226" spans="1:151" x14ac:dyDescent="0.2">
      <c r="A2226">
        <v>42640</v>
      </c>
      <c r="B2226" t="s">
        <v>14021</v>
      </c>
      <c r="C2226" t="s">
        <v>14003</v>
      </c>
      <c r="E2226" t="s">
        <v>1213</v>
      </c>
      <c r="F2226" t="s">
        <v>171</v>
      </c>
      <c r="G2226" t="str">
        <f>"0"</f>
        <v>0</v>
      </c>
      <c r="H2226" s="1">
        <v>37554</v>
      </c>
      <c r="I2226" t="s">
        <v>221</v>
      </c>
      <c r="K2226" t="s">
        <v>687</v>
      </c>
      <c r="L2226" t="s">
        <v>1189</v>
      </c>
      <c r="M2226" t="s">
        <v>224</v>
      </c>
      <c r="N2226">
        <v>2024</v>
      </c>
      <c r="O2226" t="s">
        <v>225</v>
      </c>
      <c r="P2226" t="s">
        <v>178</v>
      </c>
      <c r="Q2226" t="s">
        <v>172</v>
      </c>
      <c r="R2226" t="s">
        <v>510</v>
      </c>
      <c r="S2226">
        <v>31977050</v>
      </c>
      <c r="BM2226" t="s">
        <v>14022</v>
      </c>
    </row>
    <row r="2227" spans="1:151" x14ac:dyDescent="0.2">
      <c r="A2227">
        <v>38093</v>
      </c>
      <c r="B2227" t="s">
        <v>11881</v>
      </c>
      <c r="C2227" t="s">
        <v>14003</v>
      </c>
      <c r="E2227" t="s">
        <v>14023</v>
      </c>
      <c r="F2227" t="s">
        <v>171</v>
      </c>
      <c r="G2227" t="str">
        <f>"0"</f>
        <v>0</v>
      </c>
      <c r="H2227" s="1">
        <v>34974</v>
      </c>
      <c r="I2227" t="s">
        <v>1450</v>
      </c>
      <c r="K2227" t="s">
        <v>1829</v>
      </c>
      <c r="L2227" t="s">
        <v>1830</v>
      </c>
      <c r="M2227" t="s">
        <v>1389</v>
      </c>
      <c r="N2227">
        <v>2022</v>
      </c>
      <c r="O2227" t="s">
        <v>1831</v>
      </c>
      <c r="P2227" t="s">
        <v>178</v>
      </c>
      <c r="Q2227" t="s">
        <v>172</v>
      </c>
      <c r="S2227">
        <v>32372205</v>
      </c>
      <c r="T2227" t="s">
        <v>1382</v>
      </c>
      <c r="U2227" t="s">
        <v>424</v>
      </c>
      <c r="Y2227" t="str">
        <f>"01AS"</f>
        <v>01AS</v>
      </c>
      <c r="Z2227" t="s">
        <v>470</v>
      </c>
      <c r="AA2227" t="s">
        <v>259</v>
      </c>
      <c r="AB2227" t="s">
        <v>260</v>
      </c>
      <c r="AC2227" t="s">
        <v>1832</v>
      </c>
      <c r="AD2227" t="s">
        <v>185</v>
      </c>
      <c r="AS2227" t="str">
        <f>"0"</f>
        <v>0</v>
      </c>
      <c r="AU2227" t="s">
        <v>472</v>
      </c>
      <c r="AV2227" t="s">
        <v>473</v>
      </c>
      <c r="AW2227" t="s">
        <v>430</v>
      </c>
      <c r="BO2227" t="s">
        <v>2114</v>
      </c>
      <c r="BQ2227" t="s">
        <v>195</v>
      </c>
      <c r="CD2227" t="s">
        <v>195</v>
      </c>
      <c r="CM2227" t="s">
        <v>14024</v>
      </c>
      <c r="CO2227" t="s">
        <v>2114</v>
      </c>
      <c r="CP2227" t="s">
        <v>241</v>
      </c>
      <c r="CQ2227" t="s">
        <v>247</v>
      </c>
      <c r="CS2227">
        <v>14623</v>
      </c>
      <c r="CT2227" t="s">
        <v>244</v>
      </c>
      <c r="CU2227" t="s">
        <v>14025</v>
      </c>
    </row>
    <row r="2228" spans="1:151" x14ac:dyDescent="0.2">
      <c r="A2228">
        <v>45527</v>
      </c>
      <c r="B2228" t="s">
        <v>14026</v>
      </c>
      <c r="C2228" t="s">
        <v>14003</v>
      </c>
      <c r="E2228" t="s">
        <v>14027</v>
      </c>
      <c r="F2228" t="s">
        <v>171</v>
      </c>
      <c r="G2228" t="str">
        <f>"0"</f>
        <v>0</v>
      </c>
      <c r="H2228" s="1">
        <v>38056</v>
      </c>
      <c r="I2228" t="s">
        <v>173</v>
      </c>
      <c r="K2228" t="s">
        <v>1730</v>
      </c>
      <c r="L2228" t="s">
        <v>1731</v>
      </c>
      <c r="M2228" t="s">
        <v>224</v>
      </c>
      <c r="N2228">
        <v>2025</v>
      </c>
      <c r="O2228" t="s">
        <v>528</v>
      </c>
      <c r="P2228" t="s">
        <v>178</v>
      </c>
      <c r="Q2228" t="s">
        <v>172</v>
      </c>
      <c r="R2228" t="s">
        <v>510</v>
      </c>
      <c r="S2228">
        <v>32531954</v>
      </c>
      <c r="BM2228" t="s">
        <v>4408</v>
      </c>
    </row>
    <row r="2229" spans="1:151" x14ac:dyDescent="0.2">
      <c r="A2229">
        <v>34079</v>
      </c>
      <c r="B2229" t="s">
        <v>14028</v>
      </c>
      <c r="C2229" t="s">
        <v>14029</v>
      </c>
      <c r="E2229" t="s">
        <v>14030</v>
      </c>
      <c r="F2229" t="s">
        <v>171</v>
      </c>
      <c r="G2229" t="s">
        <v>172</v>
      </c>
      <c r="H2229" s="1">
        <v>37030</v>
      </c>
      <c r="I2229" t="s">
        <v>173</v>
      </c>
      <c r="K2229" t="s">
        <v>1377</v>
      </c>
      <c r="L2229" t="s">
        <v>1378</v>
      </c>
      <c r="M2229" t="s">
        <v>306</v>
      </c>
      <c r="N2229">
        <v>2020</v>
      </c>
      <c r="O2229" t="s">
        <v>1379</v>
      </c>
      <c r="P2229" t="s">
        <v>3256</v>
      </c>
      <c r="Q2229" t="s">
        <v>172</v>
      </c>
      <c r="S2229">
        <v>31527101</v>
      </c>
      <c r="T2229" t="s">
        <v>1382</v>
      </c>
      <c r="U2229" t="s">
        <v>424</v>
      </c>
      <c r="Y2229" t="str">
        <f>"01AS"</f>
        <v>01AS</v>
      </c>
      <c r="Z2229" t="s">
        <v>227</v>
      </c>
      <c r="AA2229" t="s">
        <v>833</v>
      </c>
      <c r="AB2229" t="s">
        <v>834</v>
      </c>
      <c r="AC2229" t="s">
        <v>4356</v>
      </c>
      <c r="AD2229" t="s">
        <v>172</v>
      </c>
      <c r="AS2229">
        <v>3.03</v>
      </c>
      <c r="AT2229" t="s">
        <v>429</v>
      </c>
      <c r="AU2229" t="s">
        <v>235</v>
      </c>
      <c r="AV2229" t="s">
        <v>236</v>
      </c>
      <c r="AW2229" t="s">
        <v>430</v>
      </c>
      <c r="BM2229" t="s">
        <v>14031</v>
      </c>
      <c r="BN2229" t="s">
        <v>239</v>
      </c>
      <c r="BO2229" t="s">
        <v>1381</v>
      </c>
      <c r="BP2229" t="s">
        <v>241</v>
      </c>
      <c r="BQ2229" t="s">
        <v>195</v>
      </c>
      <c r="BS2229">
        <v>14627</v>
      </c>
      <c r="CA2229" t="s">
        <v>14032</v>
      </c>
      <c r="CD2229" t="s">
        <v>195</v>
      </c>
      <c r="CM2229" t="s">
        <v>14033</v>
      </c>
      <c r="CN2229" t="s">
        <v>14032</v>
      </c>
      <c r="CO2229" t="s">
        <v>1381</v>
      </c>
      <c r="CP2229" t="s">
        <v>1381</v>
      </c>
      <c r="CQ2229" t="s">
        <v>4697</v>
      </c>
      <c r="CS2229">
        <v>100089</v>
      </c>
      <c r="CT2229" t="s">
        <v>1382</v>
      </c>
      <c r="CU2229" t="s">
        <v>14034</v>
      </c>
    </row>
    <row r="2230" spans="1:151" x14ac:dyDescent="0.2">
      <c r="A2230">
        <v>34542</v>
      </c>
      <c r="B2230" t="s">
        <v>11882</v>
      </c>
      <c r="C2230" t="s">
        <v>14035</v>
      </c>
      <c r="E2230" t="s">
        <v>14036</v>
      </c>
      <c r="F2230" t="s">
        <v>171</v>
      </c>
      <c r="I2230" t="s">
        <v>173</v>
      </c>
      <c r="K2230" t="s">
        <v>1377</v>
      </c>
      <c r="L2230" t="s">
        <v>1378</v>
      </c>
      <c r="M2230" t="s">
        <v>306</v>
      </c>
      <c r="N2230">
        <v>2020</v>
      </c>
      <c r="O2230" t="s">
        <v>1379</v>
      </c>
      <c r="P2230" t="s">
        <v>178</v>
      </c>
      <c r="Q2230" t="s">
        <v>185</v>
      </c>
      <c r="BC2230" t="s">
        <v>474</v>
      </c>
      <c r="BM2230" t="s">
        <v>14037</v>
      </c>
      <c r="BP2230" t="s">
        <v>9087</v>
      </c>
      <c r="BR2230" t="s">
        <v>9088</v>
      </c>
      <c r="BS2230">
        <v>450008</v>
      </c>
      <c r="BT2230" t="s">
        <v>1382</v>
      </c>
      <c r="BU2230" t="s">
        <v>14038</v>
      </c>
      <c r="BX2230" t="s">
        <v>14039</v>
      </c>
      <c r="BY2230" t="s">
        <v>1605</v>
      </c>
    </row>
    <row r="2231" spans="1:151" x14ac:dyDescent="0.2">
      <c r="A2231">
        <v>35591</v>
      </c>
      <c r="B2231" t="s">
        <v>14040</v>
      </c>
      <c r="C2231" t="s">
        <v>14035</v>
      </c>
      <c r="E2231" t="s">
        <v>14041</v>
      </c>
      <c r="F2231" t="s">
        <v>171</v>
      </c>
      <c r="I2231" t="s">
        <v>173</v>
      </c>
      <c r="K2231" t="s">
        <v>1377</v>
      </c>
      <c r="L2231" t="s">
        <v>1378</v>
      </c>
      <c r="M2231" t="s">
        <v>306</v>
      </c>
      <c r="N2231">
        <v>2020</v>
      </c>
      <c r="O2231" t="s">
        <v>1379</v>
      </c>
      <c r="P2231" t="s">
        <v>3256</v>
      </c>
      <c r="Q2231" t="s">
        <v>185</v>
      </c>
      <c r="BM2231" t="s">
        <v>14042</v>
      </c>
      <c r="BP2231" t="s">
        <v>13854</v>
      </c>
      <c r="BR2231" t="s">
        <v>13854</v>
      </c>
      <c r="BS2231">
        <v>100143</v>
      </c>
      <c r="BT2231" t="s">
        <v>1382</v>
      </c>
      <c r="BU2231">
        <v>18810706757</v>
      </c>
      <c r="BX2231" t="s">
        <v>14043</v>
      </c>
    </row>
    <row r="2232" spans="1:151" x14ac:dyDescent="0.2">
      <c r="A2232">
        <v>46846</v>
      </c>
      <c r="B2232" t="s">
        <v>14044</v>
      </c>
      <c r="C2232" t="s">
        <v>14035</v>
      </c>
      <c r="E2232" t="s">
        <v>14045</v>
      </c>
      <c r="F2232" t="s">
        <v>171</v>
      </c>
      <c r="G2232" t="str">
        <f>"0"</f>
        <v>0</v>
      </c>
      <c r="H2232" s="1">
        <v>38719</v>
      </c>
      <c r="I2232" t="s">
        <v>173</v>
      </c>
      <c r="K2232" t="s">
        <v>5429</v>
      </c>
      <c r="M2232" t="s">
        <v>176</v>
      </c>
      <c r="N2232">
        <v>2026</v>
      </c>
      <c r="O2232" t="s">
        <v>508</v>
      </c>
      <c r="P2232" t="s">
        <v>509</v>
      </c>
      <c r="Q2232" t="s">
        <v>172</v>
      </c>
      <c r="S2232">
        <v>32807738</v>
      </c>
      <c r="T2232" t="s">
        <v>1382</v>
      </c>
      <c r="U2232" t="s">
        <v>424</v>
      </c>
      <c r="Y2232" t="str">
        <f>"04HSEAS"</f>
        <v>04HSEAS</v>
      </c>
      <c r="Z2232" t="s">
        <v>499</v>
      </c>
      <c r="AA2232" t="s">
        <v>833</v>
      </c>
      <c r="AB2232" t="s">
        <v>834</v>
      </c>
      <c r="AC2232" t="s">
        <v>535</v>
      </c>
      <c r="AD2232" t="s">
        <v>172</v>
      </c>
      <c r="AS2232">
        <v>3.93</v>
      </c>
      <c r="AU2232" t="s">
        <v>472</v>
      </c>
      <c r="AV2232" t="s">
        <v>473</v>
      </c>
      <c r="AW2232" t="s">
        <v>430</v>
      </c>
      <c r="BM2232" t="s">
        <v>14046</v>
      </c>
      <c r="BN2232" t="s">
        <v>239</v>
      </c>
      <c r="BO2232" t="s">
        <v>1381</v>
      </c>
      <c r="BP2232" t="s">
        <v>241</v>
      </c>
      <c r="BQ2232" t="s">
        <v>195</v>
      </c>
      <c r="BS2232">
        <v>14627</v>
      </c>
      <c r="CA2232" t="s">
        <v>14047</v>
      </c>
      <c r="CD2232" t="s">
        <v>195</v>
      </c>
      <c r="CM2232" t="s">
        <v>14048</v>
      </c>
      <c r="CN2232" t="s">
        <v>14047</v>
      </c>
      <c r="CO2232" t="s">
        <v>1381</v>
      </c>
      <c r="CP2232" t="s">
        <v>1381</v>
      </c>
      <c r="CQ2232" t="s">
        <v>4697</v>
      </c>
      <c r="CS2232">
        <v>100037</v>
      </c>
      <c r="CT2232" t="s">
        <v>1382</v>
      </c>
      <c r="CU2232" t="s">
        <v>14049</v>
      </c>
    </row>
    <row r="2233" spans="1:151" x14ac:dyDescent="0.2">
      <c r="A2233">
        <v>19025</v>
      </c>
      <c r="B2233" t="s">
        <v>4201</v>
      </c>
      <c r="C2233" t="s">
        <v>14050</v>
      </c>
      <c r="D2233" t="s">
        <v>2416</v>
      </c>
      <c r="E2233" t="s">
        <v>14051</v>
      </c>
      <c r="F2233" t="s">
        <v>171</v>
      </c>
      <c r="G2233" t="s">
        <v>172</v>
      </c>
      <c r="H2233" s="1">
        <v>34713</v>
      </c>
      <c r="I2233" t="s">
        <v>221</v>
      </c>
      <c r="K2233" t="s">
        <v>2812</v>
      </c>
      <c r="L2233" t="s">
        <v>577</v>
      </c>
      <c r="M2233" t="s">
        <v>1164</v>
      </c>
      <c r="N2233" t="s">
        <v>3425</v>
      </c>
      <c r="O2233" t="s">
        <v>3426</v>
      </c>
      <c r="P2233" t="s">
        <v>178</v>
      </c>
      <c r="Q2233" t="s">
        <v>172</v>
      </c>
      <c r="S2233">
        <v>28239123</v>
      </c>
      <c r="T2233" t="s">
        <v>196</v>
      </c>
      <c r="W2233" t="s">
        <v>14052</v>
      </c>
      <c r="X2233">
        <v>8143923580</v>
      </c>
      <c r="Y2233" t="s">
        <v>186</v>
      </c>
      <c r="Z2233" t="s">
        <v>282</v>
      </c>
      <c r="AA2233">
        <v>2017</v>
      </c>
      <c r="AB2233">
        <v>2017</v>
      </c>
      <c r="AC2233" t="s">
        <v>696</v>
      </c>
      <c r="AD2233" t="s">
        <v>185</v>
      </c>
      <c r="AE2233" t="s">
        <v>580</v>
      </c>
      <c r="AS2233">
        <v>3.84</v>
      </c>
      <c r="AT2233" t="s">
        <v>188</v>
      </c>
      <c r="AU2233" t="s">
        <v>189</v>
      </c>
      <c r="AV2233" t="s">
        <v>14053</v>
      </c>
      <c r="AW2233" t="s">
        <v>264</v>
      </c>
      <c r="BM2233" t="s">
        <v>14054</v>
      </c>
      <c r="BP2233" t="s">
        <v>14055</v>
      </c>
      <c r="BQ2233" t="s">
        <v>650</v>
      </c>
      <c r="BS2233">
        <v>16511</v>
      </c>
      <c r="BT2233" t="s">
        <v>196</v>
      </c>
      <c r="BU2233">
        <v>8148996862</v>
      </c>
      <c r="BZ2233" t="s">
        <v>14054</v>
      </c>
      <c r="CC2233" t="s">
        <v>14055</v>
      </c>
      <c r="CD2233" t="s">
        <v>650</v>
      </c>
      <c r="CF2233">
        <v>16511</v>
      </c>
      <c r="CG2233" t="s">
        <v>196</v>
      </c>
      <c r="CH2233">
        <v>8148996862</v>
      </c>
      <c r="CM2233" t="s">
        <v>9722</v>
      </c>
      <c r="CP2233" t="s">
        <v>194</v>
      </c>
      <c r="CQ2233" t="s">
        <v>195</v>
      </c>
      <c r="CS2233">
        <v>14611</v>
      </c>
      <c r="CT2233" t="s">
        <v>196</v>
      </c>
      <c r="CU2233">
        <v>8145286265</v>
      </c>
      <c r="ED2233" t="s">
        <v>650</v>
      </c>
      <c r="EG2233" t="s">
        <v>196</v>
      </c>
      <c r="EH2233">
        <v>8148996862</v>
      </c>
      <c r="EM2233" t="s">
        <v>14054</v>
      </c>
      <c r="EP2233" t="s">
        <v>14055</v>
      </c>
      <c r="EQ2233" t="s">
        <v>650</v>
      </c>
      <c r="ES2233">
        <v>16511</v>
      </c>
      <c r="ET2233" t="s">
        <v>196</v>
      </c>
      <c r="EU2233">
        <v>8148996862</v>
      </c>
    </row>
    <row r="2234" spans="1:151" x14ac:dyDescent="0.2">
      <c r="A2234">
        <v>26873</v>
      </c>
      <c r="B2234" t="s">
        <v>14056</v>
      </c>
      <c r="C2234" t="s">
        <v>14057</v>
      </c>
      <c r="D2234" t="s">
        <v>3186</v>
      </c>
      <c r="E2234" t="s">
        <v>14058</v>
      </c>
      <c r="F2234" t="s">
        <v>1502</v>
      </c>
      <c r="G2234" t="str">
        <f>"0"</f>
        <v>0</v>
      </c>
      <c r="H2234" s="1">
        <v>35996</v>
      </c>
      <c r="I2234" t="s">
        <v>173</v>
      </c>
      <c r="K2234" t="s">
        <v>943</v>
      </c>
      <c r="L2234" t="s">
        <v>318</v>
      </c>
      <c r="M2234" t="s">
        <v>306</v>
      </c>
      <c r="N2234">
        <v>2019</v>
      </c>
      <c r="O2234" t="s">
        <v>534</v>
      </c>
      <c r="P2234" t="s">
        <v>178</v>
      </c>
      <c r="Q2234" t="s">
        <v>172</v>
      </c>
      <c r="S2234">
        <v>29919475</v>
      </c>
      <c r="T2234" t="s">
        <v>226</v>
      </c>
      <c r="Y2234" t="str">
        <f>"03WSE"</f>
        <v>03WSE</v>
      </c>
      <c r="Z2234" t="s">
        <v>4693</v>
      </c>
      <c r="AA2234" t="s">
        <v>259</v>
      </c>
      <c r="AB2234" t="s">
        <v>260</v>
      </c>
      <c r="AC2234" t="s">
        <v>14059</v>
      </c>
      <c r="AD2234" t="s">
        <v>185</v>
      </c>
      <c r="AF2234" t="s">
        <v>8686</v>
      </c>
      <c r="AG2234" t="s">
        <v>8687</v>
      </c>
      <c r="AJ2234" t="s">
        <v>14060</v>
      </c>
      <c r="AK2234" t="s">
        <v>185</v>
      </c>
      <c r="AS2234">
        <v>4</v>
      </c>
      <c r="AU2234" t="s">
        <v>2925</v>
      </c>
      <c r="AV2234" t="s">
        <v>236</v>
      </c>
      <c r="AW2234" t="s">
        <v>264</v>
      </c>
      <c r="BO2234" t="s">
        <v>475</v>
      </c>
      <c r="BQ2234" t="s">
        <v>195</v>
      </c>
      <c r="BZ2234" t="s">
        <v>3928</v>
      </c>
      <c r="CA2234" t="s">
        <v>14061</v>
      </c>
      <c r="CB2234" t="s">
        <v>267</v>
      </c>
      <c r="CD2234" t="s">
        <v>195</v>
      </c>
      <c r="CF2234">
        <v>14627</v>
      </c>
      <c r="CG2234" t="s">
        <v>244</v>
      </c>
      <c r="CM2234" t="s">
        <v>14062</v>
      </c>
      <c r="CN2234" t="s">
        <v>14061</v>
      </c>
      <c r="CO2234" t="s">
        <v>475</v>
      </c>
      <c r="CP2234" t="s">
        <v>241</v>
      </c>
      <c r="CQ2234" t="s">
        <v>247</v>
      </c>
      <c r="CS2234">
        <v>14620</v>
      </c>
      <c r="CT2234" t="s">
        <v>244</v>
      </c>
      <c r="CU2234" t="s">
        <v>14063</v>
      </c>
    </row>
    <row r="2235" spans="1:151" x14ac:dyDescent="0.2">
      <c r="A2235">
        <v>12816</v>
      </c>
      <c r="B2235" t="s">
        <v>5073</v>
      </c>
      <c r="C2235" t="s">
        <v>14064</v>
      </c>
      <c r="D2235" t="s">
        <v>4013</v>
      </c>
      <c r="E2235" t="s">
        <v>14065</v>
      </c>
      <c r="F2235" t="s">
        <v>171</v>
      </c>
      <c r="G2235" t="s">
        <v>172</v>
      </c>
      <c r="H2235" s="1">
        <v>34582</v>
      </c>
      <c r="I2235" t="s">
        <v>221</v>
      </c>
      <c r="K2235" t="s">
        <v>943</v>
      </c>
      <c r="M2235" t="s">
        <v>306</v>
      </c>
      <c r="N2235">
        <v>2015</v>
      </c>
      <c r="O2235" t="s">
        <v>517</v>
      </c>
      <c r="P2235" t="s">
        <v>178</v>
      </c>
      <c r="Q2235" t="s">
        <v>172</v>
      </c>
      <c r="S2235">
        <v>27730072</v>
      </c>
      <c r="T2235" t="s">
        <v>196</v>
      </c>
      <c r="W2235" t="s">
        <v>14066</v>
      </c>
      <c r="X2235">
        <v>4357521024</v>
      </c>
      <c r="Y2235" t="s">
        <v>186</v>
      </c>
      <c r="Z2235" t="s">
        <v>282</v>
      </c>
      <c r="AA2235">
        <v>2016</v>
      </c>
      <c r="AB2235">
        <v>2016</v>
      </c>
      <c r="AC2235" t="s">
        <v>4115</v>
      </c>
      <c r="AD2235" t="s">
        <v>185</v>
      </c>
      <c r="AE2235" t="s">
        <v>1280</v>
      </c>
      <c r="AM2235" t="s">
        <v>187</v>
      </c>
      <c r="AS2235">
        <v>3.68</v>
      </c>
      <c r="AT2235" t="s">
        <v>188</v>
      </c>
      <c r="AU2235" t="s">
        <v>189</v>
      </c>
      <c r="AV2235" t="s">
        <v>190</v>
      </c>
      <c r="AW2235" t="s">
        <v>264</v>
      </c>
      <c r="BM2235" t="s">
        <v>14067</v>
      </c>
      <c r="BP2235" t="s">
        <v>14068</v>
      </c>
      <c r="BQ2235" t="s">
        <v>5759</v>
      </c>
      <c r="BS2235">
        <v>84318</v>
      </c>
      <c r="BT2235" t="s">
        <v>196</v>
      </c>
      <c r="BU2235">
        <v>4357521024</v>
      </c>
      <c r="BZ2235" t="s">
        <v>14067</v>
      </c>
      <c r="CC2235" t="s">
        <v>14068</v>
      </c>
      <c r="CD2235" t="s">
        <v>5759</v>
      </c>
      <c r="CF2235">
        <v>84318</v>
      </c>
      <c r="CG2235" t="s">
        <v>196</v>
      </c>
      <c r="CH2235">
        <v>4357521024</v>
      </c>
      <c r="CM2235" t="s">
        <v>11649</v>
      </c>
      <c r="CN2235" t="s">
        <v>487</v>
      </c>
      <c r="CP2235" t="s">
        <v>194</v>
      </c>
      <c r="CQ2235" t="s">
        <v>195</v>
      </c>
      <c r="CS2235">
        <v>14627</v>
      </c>
      <c r="CT2235" t="s">
        <v>196</v>
      </c>
      <c r="CU2235">
        <v>4357648740</v>
      </c>
      <c r="EM2235" t="s">
        <v>14067</v>
      </c>
      <c r="EP2235" t="s">
        <v>14068</v>
      </c>
      <c r="EQ2235" t="s">
        <v>5759</v>
      </c>
      <c r="ES2235">
        <v>84318</v>
      </c>
      <c r="ET2235" t="s">
        <v>196</v>
      </c>
      <c r="EU2235">
        <v>4357521024</v>
      </c>
    </row>
    <row r="2236" spans="1:151" x14ac:dyDescent="0.2">
      <c r="A2236">
        <v>20889</v>
      </c>
      <c r="B2236" t="s">
        <v>14069</v>
      </c>
      <c r="C2236" t="s">
        <v>14064</v>
      </c>
      <c r="E2236" t="s">
        <v>14070</v>
      </c>
      <c r="F2236" t="s">
        <v>171</v>
      </c>
      <c r="G2236" t="s">
        <v>172</v>
      </c>
      <c r="H2236" s="1">
        <v>35261</v>
      </c>
      <c r="I2236" t="s">
        <v>221</v>
      </c>
      <c r="K2236" t="s">
        <v>222</v>
      </c>
      <c r="L2236" t="s">
        <v>14071</v>
      </c>
      <c r="M2236" t="s">
        <v>224</v>
      </c>
      <c r="N2236">
        <v>2017</v>
      </c>
      <c r="O2236" t="s">
        <v>441</v>
      </c>
      <c r="P2236" t="s">
        <v>178</v>
      </c>
      <c r="Q2236" t="s">
        <v>172</v>
      </c>
      <c r="S2236">
        <v>28775096</v>
      </c>
      <c r="T2236" t="s">
        <v>196</v>
      </c>
      <c r="W2236" t="s">
        <v>14072</v>
      </c>
      <c r="X2236">
        <v>2163971439</v>
      </c>
      <c r="Y2236" t="s">
        <v>186</v>
      </c>
      <c r="Z2236" t="s">
        <v>282</v>
      </c>
      <c r="AA2236">
        <v>2018</v>
      </c>
      <c r="AB2236">
        <v>2018</v>
      </c>
      <c r="AC2236" t="s">
        <v>636</v>
      </c>
      <c r="AD2236" t="s">
        <v>185</v>
      </c>
      <c r="AE2236" t="s">
        <v>1307</v>
      </c>
      <c r="AS2236">
        <v>3.94</v>
      </c>
      <c r="AT2236" t="s">
        <v>188</v>
      </c>
      <c r="AU2236" t="s">
        <v>189</v>
      </c>
      <c r="AV2236" t="s">
        <v>190</v>
      </c>
      <c r="AW2236" t="s">
        <v>294</v>
      </c>
      <c r="BM2236" t="s">
        <v>14073</v>
      </c>
      <c r="BN2236" t="s">
        <v>193</v>
      </c>
      <c r="BP2236" t="s">
        <v>194</v>
      </c>
      <c r="BQ2236" t="s">
        <v>195</v>
      </c>
      <c r="BS2236">
        <v>14627</v>
      </c>
      <c r="BT2236" t="s">
        <v>196</v>
      </c>
      <c r="BU2236">
        <v>2162621464</v>
      </c>
      <c r="BZ2236" t="s">
        <v>14074</v>
      </c>
      <c r="CC2236" t="s">
        <v>14075</v>
      </c>
      <c r="CD2236" t="s">
        <v>1414</v>
      </c>
      <c r="CF2236">
        <v>44118</v>
      </c>
      <c r="CG2236" t="s">
        <v>196</v>
      </c>
      <c r="CH2236">
        <v>2162621464</v>
      </c>
      <c r="CM2236" t="s">
        <v>14076</v>
      </c>
      <c r="CP2236" t="s">
        <v>194</v>
      </c>
      <c r="CQ2236" t="s">
        <v>195</v>
      </c>
      <c r="CS2236">
        <v>14627</v>
      </c>
      <c r="CT2236" t="s">
        <v>196</v>
      </c>
      <c r="CU2236">
        <v>2162621464</v>
      </c>
      <c r="ED2236" t="s">
        <v>1414</v>
      </c>
      <c r="EG2236" t="s">
        <v>196</v>
      </c>
      <c r="EH2236">
        <v>2162621464</v>
      </c>
      <c r="EM2236" t="s">
        <v>14074</v>
      </c>
      <c r="EP2236" t="s">
        <v>14075</v>
      </c>
      <c r="EQ2236" t="s">
        <v>1414</v>
      </c>
      <c r="ES2236">
        <v>44118</v>
      </c>
      <c r="ET2236" t="s">
        <v>196</v>
      </c>
      <c r="EU2236">
        <v>2162621464</v>
      </c>
    </row>
    <row r="2237" spans="1:151" x14ac:dyDescent="0.2">
      <c r="A2237">
        <v>24292</v>
      </c>
      <c r="B2237" t="s">
        <v>407</v>
      </c>
      <c r="C2237" t="s">
        <v>14064</v>
      </c>
      <c r="D2237" t="s">
        <v>1436</v>
      </c>
      <c r="E2237" t="s">
        <v>14077</v>
      </c>
      <c r="F2237" t="s">
        <v>3256</v>
      </c>
      <c r="G2237" t="s">
        <v>172</v>
      </c>
      <c r="H2237" s="1">
        <v>35562</v>
      </c>
      <c r="I2237" t="s">
        <v>173</v>
      </c>
      <c r="K2237" t="s">
        <v>304</v>
      </c>
      <c r="L2237" t="s">
        <v>305</v>
      </c>
      <c r="M2237" t="s">
        <v>306</v>
      </c>
      <c r="N2237">
        <v>2018</v>
      </c>
      <c r="O2237" t="s">
        <v>307</v>
      </c>
      <c r="P2237" t="s">
        <v>178</v>
      </c>
      <c r="Q2237" t="s">
        <v>172</v>
      </c>
      <c r="S2237">
        <v>29377824</v>
      </c>
      <c r="T2237" t="s">
        <v>196</v>
      </c>
      <c r="W2237" t="s">
        <v>14078</v>
      </c>
      <c r="X2237">
        <v>9728001459</v>
      </c>
      <c r="Y2237" t="s">
        <v>186</v>
      </c>
      <c r="Z2237" t="s">
        <v>282</v>
      </c>
      <c r="AA2237">
        <v>2019</v>
      </c>
      <c r="AB2237">
        <v>2019</v>
      </c>
      <c r="AC2237" t="s">
        <v>283</v>
      </c>
      <c r="AD2237" t="s">
        <v>185</v>
      </c>
      <c r="AM2237" t="s">
        <v>397</v>
      </c>
      <c r="AN2237" t="s">
        <v>1307</v>
      </c>
      <c r="AO2237" t="s">
        <v>209</v>
      </c>
      <c r="AS2237">
        <v>3.99</v>
      </c>
      <c r="AT2237" t="s">
        <v>188</v>
      </c>
      <c r="AU2237" t="s">
        <v>1520</v>
      </c>
      <c r="AV2237" t="s">
        <v>4161</v>
      </c>
      <c r="AW2237" t="s">
        <v>264</v>
      </c>
      <c r="BM2237" t="s">
        <v>193</v>
      </c>
      <c r="BN2237" t="s">
        <v>14079</v>
      </c>
      <c r="BP2237" t="s">
        <v>194</v>
      </c>
      <c r="BQ2237" t="s">
        <v>195</v>
      </c>
      <c r="BS2237">
        <v>14627</v>
      </c>
      <c r="BT2237" t="s">
        <v>196</v>
      </c>
      <c r="BU2237">
        <v>9729556891</v>
      </c>
      <c r="BZ2237" t="s">
        <v>14080</v>
      </c>
      <c r="CC2237" t="s">
        <v>14081</v>
      </c>
      <c r="CD2237" t="s">
        <v>344</v>
      </c>
      <c r="CF2237">
        <v>75019</v>
      </c>
      <c r="CG2237" t="s">
        <v>196</v>
      </c>
      <c r="CH2237">
        <v>9729556891</v>
      </c>
      <c r="CM2237" t="s">
        <v>14082</v>
      </c>
      <c r="CP2237" t="s">
        <v>194</v>
      </c>
      <c r="CQ2237" t="s">
        <v>195</v>
      </c>
      <c r="CS2237">
        <v>14620</v>
      </c>
      <c r="CT2237" t="s">
        <v>196</v>
      </c>
      <c r="CU2237">
        <v>9729556891</v>
      </c>
      <c r="ED2237" t="s">
        <v>344</v>
      </c>
      <c r="EG2237" t="s">
        <v>196</v>
      </c>
      <c r="EH2237">
        <v>9729556891</v>
      </c>
      <c r="EM2237" t="s">
        <v>14080</v>
      </c>
      <c r="EP2237" t="s">
        <v>14081</v>
      </c>
      <c r="EQ2237" t="s">
        <v>344</v>
      </c>
      <c r="ES2237">
        <v>75019</v>
      </c>
      <c r="ET2237" t="s">
        <v>196</v>
      </c>
      <c r="EU2237">
        <v>9729556891</v>
      </c>
    </row>
    <row r="2238" spans="1:151" x14ac:dyDescent="0.2">
      <c r="A2238">
        <v>24764</v>
      </c>
      <c r="B2238" t="s">
        <v>3006</v>
      </c>
      <c r="C2238" t="s">
        <v>14064</v>
      </c>
      <c r="D2238" t="s">
        <v>1836</v>
      </c>
      <c r="E2238" t="s">
        <v>14083</v>
      </c>
      <c r="F2238" t="s">
        <v>171</v>
      </c>
      <c r="G2238" t="s">
        <v>172</v>
      </c>
      <c r="H2238" s="1">
        <v>35671</v>
      </c>
      <c r="I2238" t="s">
        <v>221</v>
      </c>
      <c r="K2238" t="s">
        <v>2902</v>
      </c>
      <c r="L2238" t="s">
        <v>2903</v>
      </c>
      <c r="M2238" t="s">
        <v>224</v>
      </c>
      <c r="N2238">
        <v>2018</v>
      </c>
      <c r="O2238" t="s">
        <v>354</v>
      </c>
      <c r="P2238" t="s">
        <v>178</v>
      </c>
      <c r="Q2238" t="s">
        <v>172</v>
      </c>
      <c r="S2238">
        <v>29293995</v>
      </c>
      <c r="T2238" t="s">
        <v>196</v>
      </c>
      <c r="W2238" t="s">
        <v>14084</v>
      </c>
      <c r="X2238">
        <v>5855767591</v>
      </c>
      <c r="Y2238" t="s">
        <v>186</v>
      </c>
      <c r="Z2238" t="s">
        <v>183</v>
      </c>
      <c r="AA2238" t="s">
        <v>615</v>
      </c>
      <c r="AB2238" t="s">
        <v>3710</v>
      </c>
      <c r="AC2238" t="s">
        <v>5806</v>
      </c>
      <c r="AD2238" t="s">
        <v>185</v>
      </c>
      <c r="AF2238" t="s">
        <v>186</v>
      </c>
      <c r="AG2238" t="s">
        <v>282</v>
      </c>
      <c r="AH2238" t="s">
        <v>615</v>
      </c>
      <c r="AI2238" t="s">
        <v>3710</v>
      </c>
      <c r="AJ2238" t="s">
        <v>1109</v>
      </c>
      <c r="AK2238" t="s">
        <v>185</v>
      </c>
      <c r="AM2238" t="s">
        <v>413</v>
      </c>
      <c r="AN2238" t="s">
        <v>396</v>
      </c>
      <c r="AS2238">
        <v>3.15</v>
      </c>
      <c r="AT2238" t="s">
        <v>188</v>
      </c>
      <c r="AU2238" t="s">
        <v>189</v>
      </c>
      <c r="AV2238" t="s">
        <v>190</v>
      </c>
      <c r="AW2238" t="s">
        <v>294</v>
      </c>
      <c r="BM2238" t="s">
        <v>14085</v>
      </c>
      <c r="BN2238" t="s">
        <v>193</v>
      </c>
      <c r="BP2238" t="s">
        <v>194</v>
      </c>
      <c r="BQ2238" t="s">
        <v>195</v>
      </c>
      <c r="BS2238">
        <v>14627</v>
      </c>
      <c r="BT2238" t="s">
        <v>196</v>
      </c>
      <c r="BU2238">
        <v>5854783914</v>
      </c>
      <c r="BZ2238" t="s">
        <v>14086</v>
      </c>
      <c r="CC2238" t="s">
        <v>194</v>
      </c>
      <c r="CD2238" t="s">
        <v>195</v>
      </c>
      <c r="CF2238">
        <v>14606</v>
      </c>
      <c r="CG2238" t="s">
        <v>196</v>
      </c>
      <c r="CH2238">
        <v>5854783914</v>
      </c>
      <c r="CM2238" t="s">
        <v>14087</v>
      </c>
      <c r="CP2238" t="s">
        <v>194</v>
      </c>
      <c r="CQ2238" t="s">
        <v>195</v>
      </c>
      <c r="CS2238">
        <v>14606</v>
      </c>
      <c r="CT2238" t="s">
        <v>196</v>
      </c>
      <c r="CU2238">
        <v>5854783914</v>
      </c>
      <c r="ED2238" t="s">
        <v>195</v>
      </c>
      <c r="EG2238" t="s">
        <v>196</v>
      </c>
      <c r="EH2238">
        <v>5854783914</v>
      </c>
      <c r="EM2238" t="s">
        <v>14086</v>
      </c>
      <c r="EP2238" t="s">
        <v>194</v>
      </c>
      <c r="EQ2238" t="s">
        <v>195</v>
      </c>
      <c r="ES2238">
        <v>14606</v>
      </c>
      <c r="ET2238" t="s">
        <v>196</v>
      </c>
      <c r="EU2238">
        <v>5854783914</v>
      </c>
    </row>
    <row r="2239" spans="1:151" x14ac:dyDescent="0.2">
      <c r="A2239">
        <v>25734</v>
      </c>
      <c r="B2239" t="s">
        <v>1791</v>
      </c>
      <c r="C2239" t="s">
        <v>14064</v>
      </c>
      <c r="D2239" t="s">
        <v>2661</v>
      </c>
      <c r="E2239" t="s">
        <v>14088</v>
      </c>
      <c r="F2239" t="s">
        <v>171</v>
      </c>
      <c r="G2239" t="str">
        <f>"0"</f>
        <v>0</v>
      </c>
      <c r="K2239" t="s">
        <v>769</v>
      </c>
      <c r="L2239" t="s">
        <v>770</v>
      </c>
      <c r="M2239" t="s">
        <v>176</v>
      </c>
      <c r="N2239">
        <v>2018</v>
      </c>
      <c r="O2239" t="s">
        <v>612</v>
      </c>
      <c r="P2239" t="s">
        <v>178</v>
      </c>
      <c r="Q2239" t="s">
        <v>172</v>
      </c>
      <c r="S2239">
        <v>30343580</v>
      </c>
      <c r="T2239" t="s">
        <v>196</v>
      </c>
      <c r="Y2239" t="s">
        <v>613</v>
      </c>
      <c r="Z2239" t="s">
        <v>614</v>
      </c>
      <c r="AA2239" t="s">
        <v>615</v>
      </c>
      <c r="AB2239" t="s">
        <v>259</v>
      </c>
      <c r="AC2239" t="s">
        <v>4245</v>
      </c>
      <c r="AD2239" t="s">
        <v>185</v>
      </c>
      <c r="AS2239" t="str">
        <f>"0"</f>
        <v>0</v>
      </c>
      <c r="AT2239" t="s">
        <v>188</v>
      </c>
      <c r="AU2239" t="s">
        <v>189</v>
      </c>
      <c r="AV2239" t="s">
        <v>190</v>
      </c>
      <c r="AW2239" t="s">
        <v>264</v>
      </c>
      <c r="BM2239" t="s">
        <v>14089</v>
      </c>
      <c r="BP2239" t="s">
        <v>194</v>
      </c>
      <c r="BQ2239" t="s">
        <v>195</v>
      </c>
      <c r="BS2239">
        <v>14624</v>
      </c>
      <c r="BT2239" t="s">
        <v>196</v>
      </c>
      <c r="BU2239">
        <v>5857468135</v>
      </c>
      <c r="BZ2239" t="s">
        <v>14090</v>
      </c>
      <c r="CA2239" t="s">
        <v>14091</v>
      </c>
      <c r="CC2239" t="s">
        <v>14092</v>
      </c>
      <c r="CD2239" t="s">
        <v>1072</v>
      </c>
      <c r="CF2239">
        <v>30319</v>
      </c>
      <c r="CG2239" t="s">
        <v>196</v>
      </c>
      <c r="CM2239" t="s">
        <v>14089</v>
      </c>
      <c r="CP2239" t="s">
        <v>194</v>
      </c>
      <c r="CQ2239" t="s">
        <v>195</v>
      </c>
      <c r="CS2239">
        <v>14624</v>
      </c>
      <c r="CT2239" t="s">
        <v>196</v>
      </c>
      <c r="CU2239">
        <v>5857468135</v>
      </c>
      <c r="ED2239" t="s">
        <v>1072</v>
      </c>
      <c r="EG2239" t="s">
        <v>196</v>
      </c>
      <c r="EM2239" t="s">
        <v>14090</v>
      </c>
      <c r="EN2239" t="s">
        <v>14091</v>
      </c>
      <c r="EP2239" t="s">
        <v>14092</v>
      </c>
      <c r="EQ2239" t="s">
        <v>1072</v>
      </c>
      <c r="ES2239">
        <v>30319</v>
      </c>
      <c r="ET2239" t="s">
        <v>196</v>
      </c>
    </row>
    <row r="2240" spans="1:151" x14ac:dyDescent="0.2">
      <c r="A2240">
        <v>27937</v>
      </c>
      <c r="B2240" t="s">
        <v>1475</v>
      </c>
      <c r="C2240" t="s">
        <v>14064</v>
      </c>
      <c r="D2240" t="s">
        <v>14093</v>
      </c>
      <c r="E2240" t="s">
        <v>14094</v>
      </c>
      <c r="F2240" t="s">
        <v>171</v>
      </c>
      <c r="G2240" t="str">
        <f>"0"</f>
        <v>0</v>
      </c>
      <c r="K2240" t="s">
        <v>610</v>
      </c>
      <c r="L2240" t="s">
        <v>969</v>
      </c>
      <c r="M2240" t="s">
        <v>176</v>
      </c>
      <c r="N2240">
        <v>2019</v>
      </c>
      <c r="O2240" t="s">
        <v>482</v>
      </c>
      <c r="P2240" t="s">
        <v>178</v>
      </c>
      <c r="Q2240" t="s">
        <v>172</v>
      </c>
      <c r="S2240">
        <v>31378765</v>
      </c>
      <c r="T2240" t="s">
        <v>196</v>
      </c>
      <c r="Y2240" t="s">
        <v>613</v>
      </c>
      <c r="Z2240" t="s">
        <v>614</v>
      </c>
      <c r="AA2240" t="s">
        <v>615</v>
      </c>
      <c r="AB2240" t="s">
        <v>259</v>
      </c>
      <c r="AC2240" t="s">
        <v>3688</v>
      </c>
      <c r="AD2240" t="s">
        <v>185</v>
      </c>
      <c r="AS2240" t="str">
        <f>"0"</f>
        <v>0</v>
      </c>
      <c r="AT2240" t="s">
        <v>188</v>
      </c>
      <c r="AU2240" t="s">
        <v>189</v>
      </c>
      <c r="AV2240" t="s">
        <v>190</v>
      </c>
      <c r="AW2240" t="s">
        <v>264</v>
      </c>
      <c r="BM2240" t="s">
        <v>14095</v>
      </c>
      <c r="BP2240" t="s">
        <v>14096</v>
      </c>
      <c r="BQ2240" t="s">
        <v>5788</v>
      </c>
      <c r="BS2240" t="s">
        <v>14097</v>
      </c>
      <c r="BT2240" t="s">
        <v>196</v>
      </c>
      <c r="BU2240">
        <v>2252418801</v>
      </c>
      <c r="BZ2240" t="s">
        <v>14095</v>
      </c>
      <c r="CC2240" t="s">
        <v>14096</v>
      </c>
      <c r="CD2240" t="s">
        <v>5788</v>
      </c>
      <c r="CF2240" t="s">
        <v>14097</v>
      </c>
      <c r="CG2240" t="s">
        <v>196</v>
      </c>
      <c r="CH2240">
        <v>2252418801</v>
      </c>
      <c r="CM2240" t="s">
        <v>14095</v>
      </c>
      <c r="CP2240" t="s">
        <v>14096</v>
      </c>
      <c r="CQ2240" t="s">
        <v>5788</v>
      </c>
      <c r="CS2240" t="s">
        <v>14097</v>
      </c>
      <c r="CT2240" t="s">
        <v>196</v>
      </c>
      <c r="CU2240">
        <v>2252418801</v>
      </c>
    </row>
    <row r="2241" spans="1:151" x14ac:dyDescent="0.2">
      <c r="A2241">
        <v>35819</v>
      </c>
      <c r="B2241" t="s">
        <v>14098</v>
      </c>
      <c r="C2241" t="s">
        <v>6774</v>
      </c>
      <c r="D2241" t="s">
        <v>8601</v>
      </c>
      <c r="E2241" t="s">
        <v>14099</v>
      </c>
      <c r="F2241" t="s">
        <v>171</v>
      </c>
      <c r="H2241" s="1">
        <v>35836</v>
      </c>
      <c r="K2241" t="s">
        <v>1610</v>
      </c>
      <c r="L2241" t="s">
        <v>1378</v>
      </c>
      <c r="M2241" t="s">
        <v>306</v>
      </c>
      <c r="N2241">
        <v>2020</v>
      </c>
      <c r="O2241" t="s">
        <v>1379</v>
      </c>
      <c r="P2241" t="s">
        <v>178</v>
      </c>
      <c r="Q2241" t="s">
        <v>172</v>
      </c>
      <c r="S2241">
        <v>31021029</v>
      </c>
      <c r="T2241" t="s">
        <v>226</v>
      </c>
      <c r="Y2241" t="str">
        <f>"01AS"</f>
        <v>01AS</v>
      </c>
      <c r="Z2241" t="s">
        <v>499</v>
      </c>
      <c r="AA2241" t="s">
        <v>320</v>
      </c>
      <c r="AB2241" t="s">
        <v>321</v>
      </c>
      <c r="AC2241" t="s">
        <v>5592</v>
      </c>
      <c r="AD2241" t="s">
        <v>185</v>
      </c>
      <c r="AM2241" t="s">
        <v>14100</v>
      </c>
      <c r="AS2241">
        <v>2.83</v>
      </c>
      <c r="AT2241" t="s">
        <v>429</v>
      </c>
      <c r="AU2241" t="s">
        <v>235</v>
      </c>
      <c r="AV2241" t="s">
        <v>236</v>
      </c>
      <c r="AW2241" t="s">
        <v>264</v>
      </c>
      <c r="BM2241" t="s">
        <v>14101</v>
      </c>
      <c r="BN2241" t="s">
        <v>239</v>
      </c>
      <c r="BO2241" t="s">
        <v>14102</v>
      </c>
      <c r="BP2241" t="s">
        <v>241</v>
      </c>
      <c r="BQ2241" t="s">
        <v>195</v>
      </c>
      <c r="BS2241">
        <v>14627</v>
      </c>
      <c r="CD2241" t="s">
        <v>195</v>
      </c>
      <c r="CM2241" t="s">
        <v>14103</v>
      </c>
      <c r="CO2241" t="s">
        <v>14102</v>
      </c>
      <c r="CP2241" t="s">
        <v>14104</v>
      </c>
      <c r="CQ2241" t="s">
        <v>2079</v>
      </c>
      <c r="CS2241">
        <v>60073</v>
      </c>
      <c r="CT2241" t="s">
        <v>244</v>
      </c>
      <c r="CU2241" t="s">
        <v>14105</v>
      </c>
    </row>
    <row r="2242" spans="1:151" x14ac:dyDescent="0.2">
      <c r="A2242">
        <v>36998</v>
      </c>
      <c r="B2242" t="s">
        <v>13397</v>
      </c>
      <c r="C2242" t="s">
        <v>6774</v>
      </c>
      <c r="E2242" t="s">
        <v>14106</v>
      </c>
      <c r="F2242" t="s">
        <v>171</v>
      </c>
      <c r="G2242" t="str">
        <f>"0"</f>
        <v>0</v>
      </c>
      <c r="H2242" s="1">
        <v>37295</v>
      </c>
      <c r="I2242" t="s">
        <v>173</v>
      </c>
      <c r="K2242" t="s">
        <v>392</v>
      </c>
      <c r="L2242" t="s">
        <v>393</v>
      </c>
      <c r="M2242" t="s">
        <v>1164</v>
      </c>
      <c r="N2242" t="s">
        <v>2610</v>
      </c>
      <c r="O2242" t="s">
        <v>14107</v>
      </c>
      <c r="P2242" t="s">
        <v>178</v>
      </c>
      <c r="Q2242" t="s">
        <v>172</v>
      </c>
      <c r="S2242">
        <v>32149951</v>
      </c>
      <c r="T2242" t="s">
        <v>423</v>
      </c>
      <c r="U2242" t="s">
        <v>424</v>
      </c>
      <c r="Y2242" t="str">
        <f>"01AS"</f>
        <v>01AS</v>
      </c>
      <c r="Z2242" t="s">
        <v>227</v>
      </c>
      <c r="AA2242" t="s">
        <v>320</v>
      </c>
      <c r="AB2242" t="s">
        <v>321</v>
      </c>
      <c r="AC2242" t="s">
        <v>1237</v>
      </c>
      <c r="AD2242" t="s">
        <v>185</v>
      </c>
      <c r="AM2242" t="s">
        <v>730</v>
      </c>
      <c r="AS2242">
        <v>3.96</v>
      </c>
      <c r="AU2242" t="s">
        <v>235</v>
      </c>
      <c r="AV2242" t="s">
        <v>236</v>
      </c>
      <c r="AW2242" t="s">
        <v>430</v>
      </c>
      <c r="BF2242" t="s">
        <v>474</v>
      </c>
      <c r="BO2242" t="s">
        <v>267</v>
      </c>
      <c r="BQ2242" t="s">
        <v>195</v>
      </c>
      <c r="CD2242" t="s">
        <v>195</v>
      </c>
      <c r="CM2242" t="s">
        <v>502</v>
      </c>
      <c r="CO2242" t="s">
        <v>267</v>
      </c>
      <c r="CP2242" t="s">
        <v>241</v>
      </c>
      <c r="CQ2242" t="s">
        <v>247</v>
      </c>
      <c r="CS2242">
        <v>14627</v>
      </c>
      <c r="CT2242" t="s">
        <v>244</v>
      </c>
      <c r="CU2242" t="s">
        <v>14108</v>
      </c>
    </row>
    <row r="2243" spans="1:151" x14ac:dyDescent="0.2">
      <c r="A2243">
        <v>41336</v>
      </c>
      <c r="B2243" t="s">
        <v>14109</v>
      </c>
      <c r="C2243" t="s">
        <v>6774</v>
      </c>
      <c r="D2243" t="s">
        <v>14110</v>
      </c>
      <c r="E2243" t="s">
        <v>14111</v>
      </c>
      <c r="F2243" t="s">
        <v>171</v>
      </c>
      <c r="G2243" t="str">
        <f>"0"</f>
        <v>0</v>
      </c>
      <c r="H2243" s="1">
        <v>38713</v>
      </c>
      <c r="I2243" t="s">
        <v>173</v>
      </c>
      <c r="K2243" t="s">
        <v>222</v>
      </c>
      <c r="L2243" t="s">
        <v>223</v>
      </c>
      <c r="M2243" t="s">
        <v>224</v>
      </c>
      <c r="N2243">
        <v>2024</v>
      </c>
      <c r="O2243" t="s">
        <v>225</v>
      </c>
      <c r="P2243" t="s">
        <v>178</v>
      </c>
      <c r="Q2243" t="s">
        <v>172</v>
      </c>
      <c r="S2243">
        <v>32541199</v>
      </c>
      <c r="T2243" t="s">
        <v>226</v>
      </c>
      <c r="Y2243" t="str">
        <f>"01AS"</f>
        <v>01AS</v>
      </c>
      <c r="Z2243" t="s">
        <v>499</v>
      </c>
      <c r="AA2243" t="s">
        <v>833</v>
      </c>
      <c r="AB2243" t="s">
        <v>834</v>
      </c>
      <c r="AC2243" t="s">
        <v>556</v>
      </c>
      <c r="AD2243" t="s">
        <v>172</v>
      </c>
      <c r="AS2243">
        <v>3.88</v>
      </c>
      <c r="AU2243" t="s">
        <v>235</v>
      </c>
      <c r="AV2243" t="s">
        <v>236</v>
      </c>
      <c r="AW2243" t="s">
        <v>294</v>
      </c>
      <c r="BM2243" t="s">
        <v>14112</v>
      </c>
      <c r="BN2243" t="s">
        <v>239</v>
      </c>
      <c r="BO2243" t="s">
        <v>14113</v>
      </c>
      <c r="BP2243" t="s">
        <v>241</v>
      </c>
      <c r="BQ2243" t="s">
        <v>195</v>
      </c>
      <c r="BS2243">
        <v>14627</v>
      </c>
      <c r="CD2243" t="s">
        <v>195</v>
      </c>
      <c r="CM2243" t="s">
        <v>14114</v>
      </c>
      <c r="CO2243" t="s">
        <v>14113</v>
      </c>
      <c r="CP2243" t="s">
        <v>14115</v>
      </c>
      <c r="CQ2243" t="s">
        <v>2079</v>
      </c>
      <c r="CS2243" t="s">
        <v>14116</v>
      </c>
      <c r="CT2243" t="s">
        <v>244</v>
      </c>
      <c r="CU2243" t="s">
        <v>14117</v>
      </c>
    </row>
    <row r="2244" spans="1:151" x14ac:dyDescent="0.2">
      <c r="A2244">
        <v>41529</v>
      </c>
      <c r="B2244" t="s">
        <v>14118</v>
      </c>
      <c r="C2244" t="s">
        <v>6774</v>
      </c>
      <c r="D2244" t="s">
        <v>169</v>
      </c>
      <c r="E2244" t="s">
        <v>14119</v>
      </c>
      <c r="F2244" t="s">
        <v>171</v>
      </c>
      <c r="G2244" t="str">
        <f>"0"</f>
        <v>0</v>
      </c>
      <c r="H2244" s="1">
        <v>37902</v>
      </c>
      <c r="I2244" t="s">
        <v>221</v>
      </c>
      <c r="K2244" t="s">
        <v>3740</v>
      </c>
      <c r="L2244" t="s">
        <v>2350</v>
      </c>
      <c r="M2244" t="s">
        <v>255</v>
      </c>
      <c r="N2244" t="s">
        <v>256</v>
      </c>
      <c r="O2244" t="s">
        <v>257</v>
      </c>
      <c r="P2244" t="s">
        <v>178</v>
      </c>
      <c r="Q2244" t="s">
        <v>172</v>
      </c>
      <c r="S2244">
        <v>32239942</v>
      </c>
      <c r="T2244" t="s">
        <v>226</v>
      </c>
      <c r="Y2244" t="str">
        <f>"01AS"</f>
        <v>01AS</v>
      </c>
      <c r="Z2244" t="s">
        <v>227</v>
      </c>
      <c r="AA2244" t="s">
        <v>228</v>
      </c>
      <c r="AB2244" t="s">
        <v>229</v>
      </c>
      <c r="AC2244" t="s">
        <v>1237</v>
      </c>
      <c r="AD2244" t="s">
        <v>185</v>
      </c>
      <c r="AS2244">
        <v>1.82</v>
      </c>
      <c r="AU2244" t="s">
        <v>472</v>
      </c>
      <c r="AV2244" t="s">
        <v>473</v>
      </c>
      <c r="AW2244" t="s">
        <v>264</v>
      </c>
      <c r="BO2244" t="s">
        <v>14120</v>
      </c>
      <c r="BQ2244" t="s">
        <v>195</v>
      </c>
      <c r="CD2244" t="s">
        <v>195</v>
      </c>
      <c r="CM2244" t="s">
        <v>14121</v>
      </c>
      <c r="CO2244" t="s">
        <v>14120</v>
      </c>
      <c r="CP2244" t="s">
        <v>11696</v>
      </c>
      <c r="CQ2244" t="s">
        <v>571</v>
      </c>
      <c r="CS2244" t="s">
        <v>14122</v>
      </c>
      <c r="CT2244" t="s">
        <v>244</v>
      </c>
      <c r="CU2244" t="s">
        <v>14123</v>
      </c>
    </row>
    <row r="2245" spans="1:151" x14ac:dyDescent="0.2">
      <c r="A2245">
        <v>45582</v>
      </c>
      <c r="B2245" t="s">
        <v>7872</v>
      </c>
      <c r="C2245" t="s">
        <v>6774</v>
      </c>
      <c r="D2245" t="s">
        <v>14124</v>
      </c>
      <c r="E2245" t="s">
        <v>14125</v>
      </c>
      <c r="F2245" t="s">
        <v>171</v>
      </c>
      <c r="G2245" t="str">
        <f>"0"</f>
        <v>0</v>
      </c>
      <c r="H2245" s="1">
        <v>38048</v>
      </c>
      <c r="I2245" t="s">
        <v>173</v>
      </c>
      <c r="K2245" t="s">
        <v>1345</v>
      </c>
      <c r="L2245" t="s">
        <v>2201</v>
      </c>
      <c r="M2245" t="s">
        <v>255</v>
      </c>
      <c r="N2245" t="s">
        <v>1165</v>
      </c>
      <c r="O2245" t="s">
        <v>1214</v>
      </c>
      <c r="P2245" t="s">
        <v>178</v>
      </c>
      <c r="Q2245" t="s">
        <v>172</v>
      </c>
      <c r="S2245">
        <v>32362398</v>
      </c>
      <c r="T2245" t="s">
        <v>226</v>
      </c>
      <c r="Y2245" t="str">
        <f>"01AS"</f>
        <v>01AS</v>
      </c>
      <c r="Z2245" t="s">
        <v>499</v>
      </c>
      <c r="AA2245" t="s">
        <v>320</v>
      </c>
      <c r="AB2245" t="s">
        <v>321</v>
      </c>
      <c r="AC2245" t="s">
        <v>2066</v>
      </c>
      <c r="AD2245" t="s">
        <v>185</v>
      </c>
      <c r="AS2245">
        <v>2.8</v>
      </c>
      <c r="AU2245" t="s">
        <v>472</v>
      </c>
      <c r="AV2245" t="s">
        <v>473</v>
      </c>
      <c r="AW2245" t="s">
        <v>264</v>
      </c>
      <c r="BM2245" t="s">
        <v>14126</v>
      </c>
      <c r="BN2245" t="s">
        <v>239</v>
      </c>
      <c r="BO2245" t="s">
        <v>14127</v>
      </c>
      <c r="BP2245" t="s">
        <v>241</v>
      </c>
      <c r="BQ2245" t="s">
        <v>195</v>
      </c>
      <c r="BS2245">
        <v>14627</v>
      </c>
      <c r="CD2245" t="s">
        <v>195</v>
      </c>
      <c r="CM2245" t="s">
        <v>14128</v>
      </c>
      <c r="CO2245" t="s">
        <v>14127</v>
      </c>
      <c r="CP2245" t="s">
        <v>1401</v>
      </c>
      <c r="CQ2245" t="s">
        <v>247</v>
      </c>
      <c r="CS2245" t="s">
        <v>14129</v>
      </c>
      <c r="CT2245" t="s">
        <v>244</v>
      </c>
      <c r="CU2245" t="s">
        <v>14130</v>
      </c>
    </row>
    <row r="2246" spans="1:151" x14ac:dyDescent="0.2">
      <c r="A2246">
        <v>12794</v>
      </c>
      <c r="B2246" t="s">
        <v>3170</v>
      </c>
      <c r="C2246" t="s">
        <v>14131</v>
      </c>
      <c r="D2246" t="s">
        <v>14132</v>
      </c>
      <c r="E2246" t="s">
        <v>14133</v>
      </c>
      <c r="F2246" t="s">
        <v>171</v>
      </c>
      <c r="G2246" t="s">
        <v>172</v>
      </c>
      <c r="H2246" s="1">
        <v>34809</v>
      </c>
      <c r="I2246" t="s">
        <v>221</v>
      </c>
      <c r="K2246" t="s">
        <v>1538</v>
      </c>
      <c r="L2246" t="s">
        <v>1539</v>
      </c>
      <c r="M2246" t="s">
        <v>306</v>
      </c>
      <c r="N2246">
        <v>2015</v>
      </c>
      <c r="O2246" t="s">
        <v>517</v>
      </c>
      <c r="P2246" t="s">
        <v>178</v>
      </c>
      <c r="Q2246" t="s">
        <v>172</v>
      </c>
      <c r="S2246">
        <v>28228325</v>
      </c>
      <c r="T2246" t="s">
        <v>196</v>
      </c>
      <c r="W2246" t="s">
        <v>14134</v>
      </c>
      <c r="X2246">
        <v>2159154241</v>
      </c>
      <c r="Y2246" t="s">
        <v>182</v>
      </c>
      <c r="Z2246" t="s">
        <v>183</v>
      </c>
      <c r="AA2246">
        <v>2017</v>
      </c>
      <c r="AB2246">
        <v>2017</v>
      </c>
      <c r="AC2246" t="s">
        <v>1191</v>
      </c>
      <c r="AD2246" t="s">
        <v>185</v>
      </c>
      <c r="AS2246">
        <v>3.52</v>
      </c>
      <c r="AT2246" t="s">
        <v>188</v>
      </c>
      <c r="AU2246" t="s">
        <v>189</v>
      </c>
      <c r="AV2246" t="s">
        <v>190</v>
      </c>
      <c r="AW2246" t="s">
        <v>264</v>
      </c>
      <c r="BM2246" t="s">
        <v>14135</v>
      </c>
      <c r="BN2246" t="s">
        <v>193</v>
      </c>
      <c r="BP2246" t="s">
        <v>194</v>
      </c>
      <c r="BQ2246" t="s">
        <v>195</v>
      </c>
      <c r="BS2246">
        <v>14627</v>
      </c>
      <c r="BT2246" t="s">
        <v>196</v>
      </c>
      <c r="BU2246">
        <v>2154502604</v>
      </c>
      <c r="BZ2246" t="s">
        <v>14136</v>
      </c>
      <c r="CC2246" t="s">
        <v>6198</v>
      </c>
      <c r="CD2246" t="s">
        <v>650</v>
      </c>
      <c r="CF2246">
        <v>18902</v>
      </c>
      <c r="CG2246" t="s">
        <v>196</v>
      </c>
      <c r="CH2246">
        <v>2152978893</v>
      </c>
      <c r="CM2246" t="s">
        <v>215</v>
      </c>
      <c r="CN2246" t="s">
        <v>7868</v>
      </c>
      <c r="CP2246" t="s">
        <v>194</v>
      </c>
      <c r="CQ2246" t="s">
        <v>195</v>
      </c>
      <c r="CS2246">
        <v>14627</v>
      </c>
      <c r="CT2246" t="s">
        <v>196</v>
      </c>
      <c r="CU2246">
        <v>2154502604</v>
      </c>
      <c r="ED2246" t="s">
        <v>650</v>
      </c>
      <c r="EG2246" t="s">
        <v>196</v>
      </c>
      <c r="EH2246">
        <v>2152978893</v>
      </c>
      <c r="EM2246" t="s">
        <v>14136</v>
      </c>
      <c r="EP2246" t="s">
        <v>6198</v>
      </c>
      <c r="EQ2246" t="s">
        <v>650</v>
      </c>
      <c r="ES2246">
        <v>18902</v>
      </c>
      <c r="ET2246" t="s">
        <v>196</v>
      </c>
      <c r="EU2246">
        <v>2152978893</v>
      </c>
    </row>
    <row r="2247" spans="1:151" x14ac:dyDescent="0.2">
      <c r="A2247">
        <v>26992</v>
      </c>
      <c r="B2247" t="s">
        <v>14137</v>
      </c>
      <c r="C2247" t="s">
        <v>14138</v>
      </c>
      <c r="E2247" t="s">
        <v>14139</v>
      </c>
      <c r="F2247" t="s">
        <v>171</v>
      </c>
      <c r="H2247" s="1">
        <v>31094</v>
      </c>
      <c r="K2247" t="s">
        <v>760</v>
      </c>
      <c r="L2247" t="s">
        <v>761</v>
      </c>
      <c r="M2247" t="s">
        <v>306</v>
      </c>
      <c r="N2247">
        <v>2018</v>
      </c>
      <c r="O2247" t="s">
        <v>307</v>
      </c>
      <c r="P2247" t="s">
        <v>178</v>
      </c>
      <c r="Q2247" t="s">
        <v>172</v>
      </c>
      <c r="S2247">
        <v>30970434</v>
      </c>
      <c r="T2247" t="s">
        <v>196</v>
      </c>
      <c r="Y2247" t="s">
        <v>613</v>
      </c>
      <c r="Z2247" t="s">
        <v>614</v>
      </c>
      <c r="AA2247" t="s">
        <v>615</v>
      </c>
      <c r="AB2247" t="s">
        <v>259</v>
      </c>
      <c r="AC2247" t="s">
        <v>187</v>
      </c>
      <c r="AD2247" t="s">
        <v>185</v>
      </c>
      <c r="AS2247" t="str">
        <f>"0"</f>
        <v>0</v>
      </c>
      <c r="AT2247" t="s">
        <v>188</v>
      </c>
      <c r="AU2247" t="s">
        <v>647</v>
      </c>
      <c r="AV2247" t="s">
        <v>190</v>
      </c>
      <c r="AW2247" t="s">
        <v>294</v>
      </c>
      <c r="BM2247" t="s">
        <v>14140</v>
      </c>
      <c r="BN2247" t="s">
        <v>14141</v>
      </c>
      <c r="BP2247" t="s">
        <v>973</v>
      </c>
      <c r="BQ2247" t="s">
        <v>195</v>
      </c>
      <c r="BS2247">
        <v>10009</v>
      </c>
      <c r="BT2247" t="s">
        <v>196</v>
      </c>
      <c r="BU2247">
        <v>9174784833</v>
      </c>
      <c r="BZ2247" t="s">
        <v>14140</v>
      </c>
      <c r="CA2247" t="s">
        <v>14141</v>
      </c>
      <c r="CC2247" t="s">
        <v>973</v>
      </c>
      <c r="CD2247" t="s">
        <v>195</v>
      </c>
      <c r="CF2247">
        <v>10009</v>
      </c>
      <c r="CG2247" t="s">
        <v>196</v>
      </c>
      <c r="CH2247">
        <v>9174784833</v>
      </c>
      <c r="CM2247" t="s">
        <v>14140</v>
      </c>
      <c r="CN2247" t="s">
        <v>14141</v>
      </c>
      <c r="CP2247" t="s">
        <v>973</v>
      </c>
      <c r="CQ2247" t="s">
        <v>195</v>
      </c>
      <c r="CS2247">
        <v>10009</v>
      </c>
      <c r="CT2247" t="s">
        <v>196</v>
      </c>
      <c r="CU2247">
        <v>9174784833</v>
      </c>
      <c r="DM2247" t="s">
        <v>14142</v>
      </c>
      <c r="DP2247" t="s">
        <v>14143</v>
      </c>
      <c r="DQ2247" t="s">
        <v>1150</v>
      </c>
      <c r="DS2247" t="str">
        <f>"08054"</f>
        <v>08054</v>
      </c>
      <c r="DT2247" t="s">
        <v>226</v>
      </c>
      <c r="DU2247">
        <v>6098763636</v>
      </c>
      <c r="DX2247" t="s">
        <v>14144</v>
      </c>
      <c r="DY2247" t="s">
        <v>1605</v>
      </c>
    </row>
    <row r="2248" spans="1:151" x14ac:dyDescent="0.2">
      <c r="A2248">
        <v>24729</v>
      </c>
      <c r="B2248" t="s">
        <v>14137</v>
      </c>
      <c r="C2248" t="s">
        <v>14138</v>
      </c>
      <c r="E2248" t="s">
        <v>14139</v>
      </c>
      <c r="F2248" t="s">
        <v>171</v>
      </c>
      <c r="H2248" s="1">
        <v>31094</v>
      </c>
      <c r="K2248" t="s">
        <v>10176</v>
      </c>
      <c r="L2248" t="s">
        <v>10177</v>
      </c>
      <c r="M2248" t="s">
        <v>255</v>
      </c>
      <c r="N2248" t="s">
        <v>2166</v>
      </c>
      <c r="O2248" t="s">
        <v>5927</v>
      </c>
      <c r="P2248" t="s">
        <v>178</v>
      </c>
      <c r="Q2248" t="s">
        <v>172</v>
      </c>
      <c r="S2248">
        <v>30970434</v>
      </c>
      <c r="T2248" t="s">
        <v>196</v>
      </c>
      <c r="Y2248" t="s">
        <v>613</v>
      </c>
      <c r="Z2248" t="s">
        <v>614</v>
      </c>
      <c r="AA2248" t="s">
        <v>615</v>
      </c>
      <c r="AB2248" t="s">
        <v>259</v>
      </c>
      <c r="AC2248" t="s">
        <v>187</v>
      </c>
      <c r="AD2248" t="s">
        <v>185</v>
      </c>
      <c r="AS2248" t="str">
        <f>"0"</f>
        <v>0</v>
      </c>
      <c r="AT2248" t="s">
        <v>188</v>
      </c>
      <c r="AU2248" t="s">
        <v>647</v>
      </c>
      <c r="AV2248" t="s">
        <v>190</v>
      </c>
      <c r="AW2248" t="s">
        <v>294</v>
      </c>
      <c r="BM2248" t="s">
        <v>14140</v>
      </c>
      <c r="BN2248" t="s">
        <v>14141</v>
      </c>
      <c r="BP2248" t="s">
        <v>973</v>
      </c>
      <c r="BQ2248" t="s">
        <v>195</v>
      </c>
      <c r="BS2248">
        <v>10009</v>
      </c>
      <c r="BT2248" t="s">
        <v>196</v>
      </c>
      <c r="BU2248">
        <v>9174784833</v>
      </c>
      <c r="BZ2248" t="s">
        <v>14140</v>
      </c>
      <c r="CA2248" t="s">
        <v>14141</v>
      </c>
      <c r="CC2248" t="s">
        <v>973</v>
      </c>
      <c r="CD2248" t="s">
        <v>195</v>
      </c>
      <c r="CF2248">
        <v>10009</v>
      </c>
      <c r="CG2248" t="s">
        <v>196</v>
      </c>
      <c r="CH2248">
        <v>9174784833</v>
      </c>
      <c r="CM2248" t="s">
        <v>14140</v>
      </c>
      <c r="CN2248" t="s">
        <v>14141</v>
      </c>
      <c r="CP2248" t="s">
        <v>973</v>
      </c>
      <c r="CQ2248" t="s">
        <v>195</v>
      </c>
      <c r="CS2248">
        <v>10009</v>
      </c>
      <c r="CT2248" t="s">
        <v>196</v>
      </c>
      <c r="CU2248">
        <v>9174784833</v>
      </c>
      <c r="DM2248" t="s">
        <v>14142</v>
      </c>
      <c r="DP2248" t="s">
        <v>14143</v>
      </c>
      <c r="DQ2248" t="s">
        <v>1150</v>
      </c>
      <c r="DS2248" t="str">
        <f>"08054"</f>
        <v>08054</v>
      </c>
      <c r="DT2248" t="s">
        <v>226</v>
      </c>
      <c r="DU2248">
        <v>6098763636</v>
      </c>
      <c r="DX2248" t="s">
        <v>14144</v>
      </c>
      <c r="DY2248" t="s">
        <v>1605</v>
      </c>
    </row>
    <row r="2249" spans="1:151" x14ac:dyDescent="0.2">
      <c r="A2249">
        <v>27159</v>
      </c>
      <c r="B2249" t="s">
        <v>7270</v>
      </c>
      <c r="C2249" t="s">
        <v>14145</v>
      </c>
      <c r="D2249" t="s">
        <v>2244</v>
      </c>
      <c r="E2249" t="s">
        <v>14146</v>
      </c>
      <c r="F2249" t="s">
        <v>171</v>
      </c>
      <c r="G2249" t="s">
        <v>172</v>
      </c>
      <c r="H2249" s="1">
        <v>36160</v>
      </c>
      <c r="I2249" t="s">
        <v>221</v>
      </c>
      <c r="K2249" t="s">
        <v>1939</v>
      </c>
      <c r="L2249" t="s">
        <v>1940</v>
      </c>
      <c r="M2249" t="s">
        <v>306</v>
      </c>
      <c r="N2249">
        <v>2019</v>
      </c>
      <c r="O2249" t="s">
        <v>534</v>
      </c>
      <c r="P2249" t="s">
        <v>178</v>
      </c>
      <c r="Q2249" t="s">
        <v>172</v>
      </c>
      <c r="S2249">
        <v>30594791</v>
      </c>
      <c r="T2249" t="s">
        <v>226</v>
      </c>
      <c r="Y2249" t="str">
        <f>"04HSEAS"</f>
        <v>04HSEAS</v>
      </c>
      <c r="Z2249" t="s">
        <v>499</v>
      </c>
      <c r="AA2249" t="s">
        <v>320</v>
      </c>
      <c r="AB2249" t="s">
        <v>321</v>
      </c>
      <c r="AC2249" t="s">
        <v>535</v>
      </c>
      <c r="AD2249" t="s">
        <v>185</v>
      </c>
      <c r="AM2249" t="s">
        <v>5890</v>
      </c>
      <c r="AS2249">
        <v>3.59</v>
      </c>
      <c r="AT2249" t="s">
        <v>429</v>
      </c>
      <c r="AU2249" t="s">
        <v>472</v>
      </c>
      <c r="AV2249" t="s">
        <v>473</v>
      </c>
      <c r="AW2249" t="s">
        <v>264</v>
      </c>
      <c r="BM2249" t="s">
        <v>14147</v>
      </c>
      <c r="BN2249" t="s">
        <v>239</v>
      </c>
      <c r="BO2249" t="s">
        <v>14148</v>
      </c>
      <c r="BP2249" t="s">
        <v>241</v>
      </c>
      <c r="BQ2249" t="s">
        <v>195</v>
      </c>
      <c r="BS2249">
        <v>14627</v>
      </c>
      <c r="CD2249" t="s">
        <v>195</v>
      </c>
      <c r="CM2249" t="s">
        <v>14149</v>
      </c>
      <c r="CO2249" t="s">
        <v>14148</v>
      </c>
      <c r="CP2249" t="s">
        <v>901</v>
      </c>
      <c r="CQ2249" t="s">
        <v>247</v>
      </c>
      <c r="CS2249">
        <v>14222</v>
      </c>
      <c r="CT2249" t="s">
        <v>244</v>
      </c>
      <c r="CU2249" t="s">
        <v>14150</v>
      </c>
    </row>
    <row r="2250" spans="1:151" x14ac:dyDescent="0.2">
      <c r="A2250">
        <v>27357</v>
      </c>
      <c r="B2250" t="s">
        <v>14151</v>
      </c>
      <c r="C2250" t="s">
        <v>14145</v>
      </c>
      <c r="D2250" t="s">
        <v>201</v>
      </c>
      <c r="E2250" t="s">
        <v>14152</v>
      </c>
      <c r="F2250" t="s">
        <v>171</v>
      </c>
      <c r="G2250" t="s">
        <v>172</v>
      </c>
      <c r="H2250" s="1">
        <v>36326</v>
      </c>
      <c r="I2250" t="s">
        <v>221</v>
      </c>
      <c r="K2250" t="s">
        <v>1304</v>
      </c>
      <c r="L2250" t="s">
        <v>633</v>
      </c>
      <c r="M2250" t="s">
        <v>224</v>
      </c>
      <c r="N2250">
        <v>2019</v>
      </c>
      <c r="O2250" t="s">
        <v>279</v>
      </c>
      <c r="P2250" t="s">
        <v>178</v>
      </c>
      <c r="Q2250" t="s">
        <v>172</v>
      </c>
      <c r="S2250">
        <v>29954490</v>
      </c>
      <c r="T2250" t="s">
        <v>196</v>
      </c>
      <c r="W2250" t="s">
        <v>14153</v>
      </c>
      <c r="X2250">
        <v>9256839728</v>
      </c>
      <c r="Y2250" t="s">
        <v>186</v>
      </c>
      <c r="Z2250" t="s">
        <v>282</v>
      </c>
      <c r="AA2250">
        <v>2020</v>
      </c>
      <c r="AB2250">
        <v>2020</v>
      </c>
      <c r="AC2250" t="s">
        <v>1308</v>
      </c>
      <c r="AD2250" t="s">
        <v>172</v>
      </c>
      <c r="AS2250">
        <v>3.6</v>
      </c>
      <c r="AT2250" t="s">
        <v>188</v>
      </c>
      <c r="AU2250" t="s">
        <v>189</v>
      </c>
      <c r="AV2250" t="s">
        <v>190</v>
      </c>
      <c r="AW2250" t="s">
        <v>294</v>
      </c>
      <c r="BM2250" t="s">
        <v>14154</v>
      </c>
      <c r="BP2250" t="s">
        <v>14155</v>
      </c>
      <c r="BQ2250" t="s">
        <v>1039</v>
      </c>
      <c r="BS2250">
        <v>38018</v>
      </c>
      <c r="BT2250" t="s">
        <v>196</v>
      </c>
      <c r="BU2250">
        <v>9017078157</v>
      </c>
      <c r="BZ2250" t="s">
        <v>14154</v>
      </c>
      <c r="CC2250" t="s">
        <v>14155</v>
      </c>
      <c r="CD2250" t="s">
        <v>1039</v>
      </c>
      <c r="CF2250">
        <v>38018</v>
      </c>
      <c r="CG2250" t="s">
        <v>196</v>
      </c>
      <c r="CH2250">
        <v>9017078157</v>
      </c>
      <c r="CM2250" t="s">
        <v>522</v>
      </c>
      <c r="CP2250" t="s">
        <v>194</v>
      </c>
      <c r="CQ2250" t="s">
        <v>195</v>
      </c>
      <c r="CS2250">
        <v>14611</v>
      </c>
      <c r="CT2250" t="s">
        <v>196</v>
      </c>
      <c r="CU2250">
        <v>9253039391</v>
      </c>
      <c r="ED2250" t="s">
        <v>1039</v>
      </c>
      <c r="EG2250" t="s">
        <v>196</v>
      </c>
      <c r="EH2250">
        <v>9017078157</v>
      </c>
      <c r="EM2250" t="s">
        <v>14154</v>
      </c>
      <c r="EP2250" t="s">
        <v>14155</v>
      </c>
      <c r="EQ2250" t="s">
        <v>1039</v>
      </c>
      <c r="ES2250">
        <v>38018</v>
      </c>
      <c r="ET2250" t="s">
        <v>196</v>
      </c>
      <c r="EU2250">
        <v>9017078157</v>
      </c>
    </row>
    <row r="2251" spans="1:151" x14ac:dyDescent="0.2">
      <c r="A2251">
        <v>41530</v>
      </c>
      <c r="B2251" t="s">
        <v>11996</v>
      </c>
      <c r="C2251" t="s">
        <v>14138</v>
      </c>
      <c r="E2251" t="s">
        <v>14156</v>
      </c>
      <c r="F2251" t="s">
        <v>171</v>
      </c>
      <c r="G2251" t="str">
        <f>"0"</f>
        <v>0</v>
      </c>
      <c r="H2251" s="1">
        <v>38496</v>
      </c>
      <c r="I2251" t="s">
        <v>221</v>
      </c>
      <c r="K2251" t="s">
        <v>3740</v>
      </c>
      <c r="L2251" t="s">
        <v>2350</v>
      </c>
      <c r="M2251" t="s">
        <v>255</v>
      </c>
      <c r="N2251" t="s">
        <v>256</v>
      </c>
      <c r="O2251" t="s">
        <v>257</v>
      </c>
      <c r="P2251" t="s">
        <v>178</v>
      </c>
      <c r="Q2251" t="s">
        <v>172</v>
      </c>
      <c r="S2251">
        <v>32495027</v>
      </c>
      <c r="T2251" t="s">
        <v>226</v>
      </c>
      <c r="Y2251" t="str">
        <f>"01AS"</f>
        <v>01AS</v>
      </c>
      <c r="Z2251" t="s">
        <v>227</v>
      </c>
      <c r="AA2251" t="s">
        <v>833</v>
      </c>
      <c r="AB2251" t="s">
        <v>834</v>
      </c>
      <c r="AC2251" t="s">
        <v>14157</v>
      </c>
      <c r="AD2251" t="s">
        <v>172</v>
      </c>
      <c r="AS2251">
        <v>3.48</v>
      </c>
      <c r="AU2251" t="s">
        <v>472</v>
      </c>
      <c r="AV2251" t="s">
        <v>473</v>
      </c>
      <c r="AW2251" t="s">
        <v>264</v>
      </c>
      <c r="BM2251" t="s">
        <v>14158</v>
      </c>
      <c r="BN2251" t="s">
        <v>239</v>
      </c>
      <c r="BO2251" t="s">
        <v>14159</v>
      </c>
      <c r="BP2251" t="s">
        <v>241</v>
      </c>
      <c r="BQ2251" t="s">
        <v>195</v>
      </c>
      <c r="BS2251">
        <v>14627</v>
      </c>
      <c r="CD2251" t="s">
        <v>195</v>
      </c>
      <c r="CM2251" t="s">
        <v>14160</v>
      </c>
      <c r="CO2251" t="s">
        <v>14159</v>
      </c>
      <c r="CP2251" t="s">
        <v>5265</v>
      </c>
      <c r="CQ2251" t="s">
        <v>270</v>
      </c>
      <c r="CS2251" t="s">
        <v>14161</v>
      </c>
      <c r="CT2251" t="s">
        <v>244</v>
      </c>
      <c r="CU2251" t="s">
        <v>14162</v>
      </c>
    </row>
    <row r="2252" spans="1:151" x14ac:dyDescent="0.2">
      <c r="A2252">
        <v>44995</v>
      </c>
      <c r="B2252" t="s">
        <v>14163</v>
      </c>
      <c r="C2252" t="s">
        <v>14138</v>
      </c>
      <c r="D2252" t="s">
        <v>1269</v>
      </c>
      <c r="E2252" t="s">
        <v>14164</v>
      </c>
      <c r="F2252" t="s">
        <v>171</v>
      </c>
      <c r="G2252" t="str">
        <f>"0"</f>
        <v>0</v>
      </c>
      <c r="H2252" s="1">
        <v>33165</v>
      </c>
      <c r="I2252" t="s">
        <v>173</v>
      </c>
      <c r="K2252" t="s">
        <v>3398</v>
      </c>
      <c r="L2252" t="s">
        <v>11712</v>
      </c>
      <c r="M2252" t="s">
        <v>205</v>
      </c>
      <c r="N2252">
        <v>2025</v>
      </c>
      <c r="O2252" t="s">
        <v>1159</v>
      </c>
      <c r="P2252" t="s">
        <v>178</v>
      </c>
      <c r="Q2252" t="s">
        <v>172</v>
      </c>
      <c r="S2252">
        <v>31840941</v>
      </c>
      <c r="T2252" t="s">
        <v>226</v>
      </c>
      <c r="Y2252" t="str">
        <f>"07SMD"</f>
        <v>07SMD</v>
      </c>
      <c r="Z2252" t="s">
        <v>849</v>
      </c>
      <c r="AA2252" t="s">
        <v>3400</v>
      </c>
      <c r="AB2252" t="s">
        <v>3401</v>
      </c>
      <c r="AC2252" t="s">
        <v>3402</v>
      </c>
      <c r="AD2252" t="s">
        <v>185</v>
      </c>
      <c r="AS2252" t="str">
        <f>"0"</f>
        <v>0</v>
      </c>
      <c r="AU2252" t="s">
        <v>235</v>
      </c>
      <c r="AV2252" t="s">
        <v>236</v>
      </c>
      <c r="AW2252" t="s">
        <v>264</v>
      </c>
      <c r="BO2252" t="s">
        <v>475</v>
      </c>
      <c r="BQ2252" t="s">
        <v>195</v>
      </c>
      <c r="CA2252" t="s">
        <v>14165</v>
      </c>
      <c r="CD2252" t="s">
        <v>195</v>
      </c>
      <c r="CM2252" t="s">
        <v>14166</v>
      </c>
      <c r="CN2252" t="s">
        <v>14165</v>
      </c>
      <c r="CO2252" t="s">
        <v>475</v>
      </c>
      <c r="CP2252" t="s">
        <v>241</v>
      </c>
      <c r="CQ2252" t="s">
        <v>247</v>
      </c>
      <c r="CS2252">
        <v>14620</v>
      </c>
      <c r="CT2252" t="s">
        <v>244</v>
      </c>
      <c r="CU2252" t="s">
        <v>14167</v>
      </c>
    </row>
    <row r="2253" spans="1:151" x14ac:dyDescent="0.2">
      <c r="A2253">
        <v>45762</v>
      </c>
      <c r="B2253" t="s">
        <v>14168</v>
      </c>
      <c r="C2253" t="s">
        <v>14138</v>
      </c>
      <c r="D2253" t="s">
        <v>3718</v>
      </c>
      <c r="E2253" t="s">
        <v>14169</v>
      </c>
      <c r="F2253" t="s">
        <v>171</v>
      </c>
      <c r="I2253" t="s">
        <v>221</v>
      </c>
      <c r="K2253" t="s">
        <v>1705</v>
      </c>
      <c r="L2253" t="s">
        <v>7716</v>
      </c>
      <c r="M2253" t="s">
        <v>224</v>
      </c>
      <c r="N2253">
        <v>2025</v>
      </c>
      <c r="O2253" t="s">
        <v>528</v>
      </c>
      <c r="P2253" t="s">
        <v>363</v>
      </c>
      <c r="Q2253" t="s">
        <v>185</v>
      </c>
      <c r="BM2253" t="s">
        <v>14170</v>
      </c>
      <c r="BP2253" t="s">
        <v>14171</v>
      </c>
      <c r="BQ2253" t="s">
        <v>2314</v>
      </c>
      <c r="BS2253">
        <v>80127</v>
      </c>
      <c r="BT2253" t="s">
        <v>226</v>
      </c>
      <c r="BU2253">
        <v>7207853814</v>
      </c>
    </row>
    <row r="2254" spans="1:151" x14ac:dyDescent="0.2">
      <c r="A2254">
        <v>12671</v>
      </c>
      <c r="B2254" t="s">
        <v>14172</v>
      </c>
      <c r="C2254" t="s">
        <v>14173</v>
      </c>
      <c r="D2254" t="s">
        <v>14174</v>
      </c>
      <c r="E2254" t="s">
        <v>14175</v>
      </c>
      <c r="F2254" t="s">
        <v>171</v>
      </c>
      <c r="G2254" t="s">
        <v>172</v>
      </c>
      <c r="H2254" s="1">
        <v>34819</v>
      </c>
      <c r="I2254" t="s">
        <v>173</v>
      </c>
      <c r="K2254" t="s">
        <v>6934</v>
      </c>
      <c r="L2254" t="s">
        <v>6935</v>
      </c>
      <c r="M2254" t="s">
        <v>306</v>
      </c>
      <c r="N2254">
        <v>2015</v>
      </c>
      <c r="O2254" t="s">
        <v>517</v>
      </c>
      <c r="P2254" t="s">
        <v>178</v>
      </c>
      <c r="Q2254" t="s">
        <v>172</v>
      </c>
      <c r="S2254">
        <v>28213246</v>
      </c>
      <c r="T2254" t="s">
        <v>196</v>
      </c>
      <c r="W2254" t="s">
        <v>14176</v>
      </c>
      <c r="X2254">
        <v>5854149950</v>
      </c>
      <c r="Y2254" t="s">
        <v>186</v>
      </c>
      <c r="Z2254" t="s">
        <v>183</v>
      </c>
      <c r="AA2254">
        <v>2017</v>
      </c>
      <c r="AB2254">
        <v>2017</v>
      </c>
      <c r="AC2254" t="s">
        <v>6505</v>
      </c>
      <c r="AD2254" t="s">
        <v>185</v>
      </c>
      <c r="AS2254">
        <v>3.69</v>
      </c>
      <c r="AT2254" t="s">
        <v>188</v>
      </c>
      <c r="AU2254" t="s">
        <v>189</v>
      </c>
      <c r="AV2254" t="s">
        <v>190</v>
      </c>
      <c r="AW2254" t="s">
        <v>715</v>
      </c>
      <c r="BM2254" t="s">
        <v>193</v>
      </c>
      <c r="BN2254" t="s">
        <v>14177</v>
      </c>
      <c r="BP2254" t="s">
        <v>194</v>
      </c>
      <c r="BQ2254" t="s">
        <v>195</v>
      </c>
      <c r="BS2254">
        <v>14627</v>
      </c>
      <c r="BT2254" t="s">
        <v>196</v>
      </c>
      <c r="BU2254">
        <v>5857700959</v>
      </c>
      <c r="BZ2254" t="s">
        <v>14178</v>
      </c>
      <c r="CC2254" t="s">
        <v>2052</v>
      </c>
      <c r="CD2254" t="s">
        <v>195</v>
      </c>
      <c r="CF2254">
        <v>14526</v>
      </c>
      <c r="CG2254" t="s">
        <v>196</v>
      </c>
      <c r="CH2254">
        <v>5853775941</v>
      </c>
      <c r="CM2254" t="s">
        <v>14179</v>
      </c>
      <c r="CN2254" t="s">
        <v>14180</v>
      </c>
      <c r="CP2254" t="s">
        <v>194</v>
      </c>
      <c r="CQ2254" t="s">
        <v>195</v>
      </c>
      <c r="CS2254">
        <v>14627</v>
      </c>
      <c r="CT2254" t="s">
        <v>196</v>
      </c>
      <c r="CU2254">
        <v>5857700959</v>
      </c>
      <c r="ED2254" t="s">
        <v>195</v>
      </c>
      <c r="EG2254" t="s">
        <v>196</v>
      </c>
      <c r="EH2254">
        <v>5853775941</v>
      </c>
      <c r="EM2254" t="s">
        <v>14178</v>
      </c>
      <c r="EP2254" t="s">
        <v>2052</v>
      </c>
      <c r="EQ2254" t="s">
        <v>195</v>
      </c>
      <c r="ES2254">
        <v>14526</v>
      </c>
      <c r="ET2254" t="s">
        <v>196</v>
      </c>
      <c r="EU2254">
        <v>5853775941</v>
      </c>
    </row>
    <row r="2255" spans="1:151" x14ac:dyDescent="0.2">
      <c r="A2255">
        <v>27664</v>
      </c>
      <c r="B2255" t="s">
        <v>14181</v>
      </c>
      <c r="C2255" t="s">
        <v>14173</v>
      </c>
      <c r="D2255" t="s">
        <v>1436</v>
      </c>
      <c r="E2255" t="s">
        <v>14182</v>
      </c>
      <c r="F2255" t="s">
        <v>14183</v>
      </c>
      <c r="G2255" t="s">
        <v>172</v>
      </c>
      <c r="H2255" s="1">
        <v>36089</v>
      </c>
      <c r="I2255" t="s">
        <v>173</v>
      </c>
      <c r="K2255" t="s">
        <v>1826</v>
      </c>
      <c r="L2255" t="s">
        <v>2515</v>
      </c>
      <c r="M2255" t="s">
        <v>224</v>
      </c>
      <c r="N2255">
        <v>2019</v>
      </c>
      <c r="O2255" t="s">
        <v>279</v>
      </c>
      <c r="P2255" t="s">
        <v>178</v>
      </c>
      <c r="Q2255" t="s">
        <v>172</v>
      </c>
      <c r="S2255">
        <v>29849543</v>
      </c>
      <c r="T2255" t="s">
        <v>196</v>
      </c>
      <c r="W2255" t="s">
        <v>14176</v>
      </c>
      <c r="X2255">
        <v>5854149950</v>
      </c>
      <c r="Y2255" t="s">
        <v>186</v>
      </c>
      <c r="Z2255" t="s">
        <v>282</v>
      </c>
      <c r="AA2255">
        <v>2020</v>
      </c>
      <c r="AB2255">
        <v>2020</v>
      </c>
      <c r="AC2255" t="s">
        <v>1068</v>
      </c>
      <c r="AD2255" t="s">
        <v>172</v>
      </c>
      <c r="AS2255">
        <v>2.84</v>
      </c>
      <c r="AT2255" t="s">
        <v>188</v>
      </c>
      <c r="AU2255" t="s">
        <v>189</v>
      </c>
      <c r="AV2255" t="s">
        <v>190</v>
      </c>
      <c r="AW2255" t="s">
        <v>715</v>
      </c>
      <c r="BM2255" t="s">
        <v>14184</v>
      </c>
      <c r="BN2255" t="s">
        <v>193</v>
      </c>
      <c r="BP2255" t="s">
        <v>194</v>
      </c>
      <c r="BQ2255" t="s">
        <v>195</v>
      </c>
      <c r="BS2255">
        <v>14627</v>
      </c>
      <c r="BT2255" t="s">
        <v>196</v>
      </c>
      <c r="BU2255">
        <v>5854149950</v>
      </c>
      <c r="BZ2255" t="s">
        <v>14178</v>
      </c>
      <c r="CC2255" t="s">
        <v>2052</v>
      </c>
      <c r="CD2255" t="s">
        <v>195</v>
      </c>
      <c r="CF2255">
        <v>14526</v>
      </c>
      <c r="CG2255" t="s">
        <v>196</v>
      </c>
      <c r="CH2255">
        <v>5086148038</v>
      </c>
      <c r="CM2255" t="s">
        <v>14178</v>
      </c>
      <c r="CP2255" t="s">
        <v>2052</v>
      </c>
      <c r="CQ2255" t="s">
        <v>195</v>
      </c>
      <c r="CS2255">
        <v>14526</v>
      </c>
      <c r="CT2255" t="s">
        <v>196</v>
      </c>
      <c r="CU2255">
        <v>5854149950</v>
      </c>
      <c r="ED2255" t="s">
        <v>195</v>
      </c>
      <c r="EG2255" t="s">
        <v>196</v>
      </c>
      <c r="EH2255">
        <v>5086148038</v>
      </c>
      <c r="EM2255" t="s">
        <v>14178</v>
      </c>
      <c r="EP2255" t="s">
        <v>2052</v>
      </c>
      <c r="EQ2255" t="s">
        <v>195</v>
      </c>
      <c r="ES2255">
        <v>14526</v>
      </c>
      <c r="ET2255" t="s">
        <v>196</v>
      </c>
      <c r="EU2255">
        <v>5086148038</v>
      </c>
    </row>
    <row r="2256" spans="1:151" x14ac:dyDescent="0.2">
      <c r="A2256">
        <v>26895</v>
      </c>
      <c r="B2256" t="s">
        <v>14181</v>
      </c>
      <c r="C2256" t="s">
        <v>14173</v>
      </c>
      <c r="D2256" t="s">
        <v>1436</v>
      </c>
      <c r="E2256" t="s">
        <v>14182</v>
      </c>
      <c r="F2256" t="s">
        <v>171</v>
      </c>
      <c r="G2256" t="s">
        <v>172</v>
      </c>
      <c r="H2256" s="1">
        <v>36089</v>
      </c>
      <c r="I2256" t="s">
        <v>173</v>
      </c>
      <c r="K2256" t="s">
        <v>439</v>
      </c>
      <c r="L2256" t="s">
        <v>175</v>
      </c>
      <c r="M2256" t="s">
        <v>224</v>
      </c>
      <c r="N2256">
        <v>2019</v>
      </c>
      <c r="O2256" t="s">
        <v>279</v>
      </c>
      <c r="P2256" t="s">
        <v>363</v>
      </c>
      <c r="Q2256" t="s">
        <v>172</v>
      </c>
      <c r="S2256">
        <v>29849543</v>
      </c>
      <c r="T2256" t="s">
        <v>196</v>
      </c>
      <c r="W2256" t="s">
        <v>14176</v>
      </c>
      <c r="X2256">
        <v>5854149950</v>
      </c>
      <c r="Y2256" t="s">
        <v>186</v>
      </c>
      <c r="Z2256" t="s">
        <v>282</v>
      </c>
      <c r="AA2256">
        <v>2020</v>
      </c>
      <c r="AB2256">
        <v>2020</v>
      </c>
      <c r="AC2256" t="s">
        <v>1068</v>
      </c>
      <c r="AD2256" t="s">
        <v>172</v>
      </c>
      <c r="AS2256">
        <v>2.84</v>
      </c>
      <c r="AT2256" t="s">
        <v>188</v>
      </c>
      <c r="AU2256" t="s">
        <v>189</v>
      </c>
      <c r="AV2256" t="s">
        <v>190</v>
      </c>
      <c r="AW2256" t="s">
        <v>715</v>
      </c>
      <c r="BM2256" t="s">
        <v>14184</v>
      </c>
      <c r="BN2256" t="s">
        <v>193</v>
      </c>
      <c r="BP2256" t="s">
        <v>194</v>
      </c>
      <c r="BQ2256" t="s">
        <v>195</v>
      </c>
      <c r="BS2256">
        <v>14627</v>
      </c>
      <c r="BT2256" t="s">
        <v>196</v>
      </c>
      <c r="BU2256">
        <v>5854149950</v>
      </c>
      <c r="BZ2256" t="s">
        <v>14178</v>
      </c>
      <c r="CC2256" t="s">
        <v>2052</v>
      </c>
      <c r="CD2256" t="s">
        <v>195</v>
      </c>
      <c r="CF2256">
        <v>14526</v>
      </c>
      <c r="CG2256" t="s">
        <v>196</v>
      </c>
      <c r="CH2256">
        <v>5086148038</v>
      </c>
      <c r="CM2256" t="s">
        <v>14178</v>
      </c>
      <c r="CP2256" t="s">
        <v>2052</v>
      </c>
      <c r="CQ2256" t="s">
        <v>195</v>
      </c>
      <c r="CS2256">
        <v>14526</v>
      </c>
      <c r="CT2256" t="s">
        <v>196</v>
      </c>
      <c r="CU2256">
        <v>5854149950</v>
      </c>
      <c r="ED2256" t="s">
        <v>195</v>
      </c>
      <c r="EG2256" t="s">
        <v>196</v>
      </c>
      <c r="EH2256">
        <v>5086148038</v>
      </c>
      <c r="EM2256" t="s">
        <v>14178</v>
      </c>
      <c r="EP2256" t="s">
        <v>2052</v>
      </c>
      <c r="EQ2256" t="s">
        <v>195</v>
      </c>
      <c r="ES2256">
        <v>14526</v>
      </c>
      <c r="ET2256" t="s">
        <v>196</v>
      </c>
      <c r="EU2256">
        <v>5086148038</v>
      </c>
    </row>
    <row r="2257" spans="1:151" x14ac:dyDescent="0.2">
      <c r="A2257">
        <v>36714</v>
      </c>
      <c r="B2257" t="s">
        <v>6009</v>
      </c>
      <c r="C2257" t="s">
        <v>14185</v>
      </c>
      <c r="D2257" t="s">
        <v>14186</v>
      </c>
      <c r="E2257" t="s">
        <v>14187</v>
      </c>
      <c r="F2257" t="s">
        <v>171</v>
      </c>
      <c r="G2257" t="s">
        <v>172</v>
      </c>
      <c r="H2257" s="1">
        <v>36831</v>
      </c>
      <c r="I2257" t="s">
        <v>221</v>
      </c>
      <c r="K2257" t="s">
        <v>1046</v>
      </c>
      <c r="L2257" t="s">
        <v>1047</v>
      </c>
      <c r="M2257" t="s">
        <v>176</v>
      </c>
      <c r="N2257">
        <v>2022</v>
      </c>
      <c r="O2257" t="s">
        <v>555</v>
      </c>
      <c r="P2257" t="s">
        <v>178</v>
      </c>
      <c r="Q2257" t="s">
        <v>172</v>
      </c>
      <c r="S2257">
        <v>31531788</v>
      </c>
      <c r="T2257" t="s">
        <v>226</v>
      </c>
      <c r="Y2257" t="str">
        <f>"01AS"</f>
        <v>01AS</v>
      </c>
      <c r="Z2257" t="s">
        <v>227</v>
      </c>
      <c r="AA2257" t="s">
        <v>321</v>
      </c>
      <c r="AC2257" t="s">
        <v>1237</v>
      </c>
      <c r="AD2257" t="s">
        <v>185</v>
      </c>
      <c r="AE2257" t="s">
        <v>6493</v>
      </c>
      <c r="AM2257" t="s">
        <v>14188</v>
      </c>
      <c r="AS2257">
        <v>3.99</v>
      </c>
      <c r="AU2257" t="s">
        <v>235</v>
      </c>
      <c r="AV2257" t="s">
        <v>236</v>
      </c>
      <c r="AW2257" t="s">
        <v>264</v>
      </c>
      <c r="BF2257" t="s">
        <v>474</v>
      </c>
      <c r="BM2257" t="s">
        <v>11801</v>
      </c>
      <c r="BN2257" t="s">
        <v>239</v>
      </c>
      <c r="BO2257" t="s">
        <v>14189</v>
      </c>
      <c r="BP2257" t="s">
        <v>241</v>
      </c>
      <c r="BQ2257" t="s">
        <v>195</v>
      </c>
      <c r="BS2257">
        <v>14627</v>
      </c>
      <c r="CD2257" t="s">
        <v>195</v>
      </c>
      <c r="CM2257" t="s">
        <v>14190</v>
      </c>
      <c r="CO2257" t="s">
        <v>14189</v>
      </c>
      <c r="CP2257" t="s">
        <v>7928</v>
      </c>
      <c r="CQ2257" t="s">
        <v>541</v>
      </c>
      <c r="CS2257" t="str">
        <f>"02476-7241"</f>
        <v>02476-7241</v>
      </c>
      <c r="CT2257" t="s">
        <v>244</v>
      </c>
      <c r="CU2257" t="s">
        <v>14191</v>
      </c>
    </row>
    <row r="2258" spans="1:151" x14ac:dyDescent="0.2">
      <c r="A2258">
        <v>22067</v>
      </c>
      <c r="B2258" t="s">
        <v>3474</v>
      </c>
      <c r="C2258" t="s">
        <v>308</v>
      </c>
      <c r="D2258" t="s">
        <v>2244</v>
      </c>
      <c r="E2258" t="s">
        <v>14192</v>
      </c>
      <c r="F2258" t="s">
        <v>171</v>
      </c>
      <c r="G2258" t="s">
        <v>172</v>
      </c>
      <c r="H2258" s="1">
        <v>35566</v>
      </c>
      <c r="I2258" t="s">
        <v>173</v>
      </c>
      <c r="K2258" t="s">
        <v>515</v>
      </c>
      <c r="L2258" t="s">
        <v>516</v>
      </c>
      <c r="M2258" t="s">
        <v>306</v>
      </c>
      <c r="N2258">
        <v>2017</v>
      </c>
      <c r="O2258" t="s">
        <v>646</v>
      </c>
      <c r="P2258" t="s">
        <v>178</v>
      </c>
      <c r="Q2258" t="s">
        <v>172</v>
      </c>
      <c r="S2258">
        <v>29336388</v>
      </c>
      <c r="T2258" t="s">
        <v>196</v>
      </c>
      <c r="W2258" t="s">
        <v>14193</v>
      </c>
      <c r="X2258">
        <v>2017470108</v>
      </c>
      <c r="Y2258" t="s">
        <v>182</v>
      </c>
      <c r="Z2258" t="s">
        <v>183</v>
      </c>
      <c r="AA2258">
        <v>2019</v>
      </c>
      <c r="AB2258">
        <v>2019</v>
      </c>
      <c r="AC2258" t="s">
        <v>184</v>
      </c>
      <c r="AD2258" t="s">
        <v>185</v>
      </c>
      <c r="AS2258">
        <v>3.54</v>
      </c>
      <c r="AT2258" t="s">
        <v>188</v>
      </c>
      <c r="AU2258" t="s">
        <v>189</v>
      </c>
      <c r="AV2258" t="s">
        <v>190</v>
      </c>
      <c r="AW2258" t="s">
        <v>210</v>
      </c>
      <c r="BM2258" t="s">
        <v>14194</v>
      </c>
      <c r="BN2258" t="s">
        <v>193</v>
      </c>
      <c r="BP2258" t="s">
        <v>194</v>
      </c>
      <c r="BQ2258" t="s">
        <v>195</v>
      </c>
      <c r="BS2258">
        <v>14627</v>
      </c>
      <c r="BT2258" t="s">
        <v>196</v>
      </c>
      <c r="BU2258">
        <v>5515791385</v>
      </c>
      <c r="BZ2258" t="s">
        <v>14195</v>
      </c>
      <c r="CC2258" t="s">
        <v>10443</v>
      </c>
      <c r="CD2258" t="s">
        <v>1150</v>
      </c>
      <c r="CF2258" t="str">
        <f>"07446"</f>
        <v>07446</v>
      </c>
      <c r="CG2258" t="s">
        <v>196</v>
      </c>
      <c r="CH2258">
        <v>2018184577</v>
      </c>
      <c r="CM2258" t="s">
        <v>14196</v>
      </c>
      <c r="CP2258" t="s">
        <v>194</v>
      </c>
      <c r="CQ2258" t="s">
        <v>195</v>
      </c>
      <c r="CS2258">
        <v>14607</v>
      </c>
      <c r="CT2258" t="s">
        <v>196</v>
      </c>
      <c r="CU2258">
        <v>5515791385</v>
      </c>
      <c r="ED2258" t="s">
        <v>1150</v>
      </c>
      <c r="EG2258" t="s">
        <v>196</v>
      </c>
      <c r="EH2258">
        <v>2018184577</v>
      </c>
      <c r="EM2258" t="s">
        <v>14195</v>
      </c>
      <c r="EP2258" t="s">
        <v>10443</v>
      </c>
      <c r="EQ2258" t="s">
        <v>1150</v>
      </c>
      <c r="ES2258" t="str">
        <f>"07446"</f>
        <v>07446</v>
      </c>
      <c r="ET2258" t="s">
        <v>196</v>
      </c>
      <c r="EU2258">
        <v>2018184577</v>
      </c>
    </row>
    <row r="2259" spans="1:151" x14ac:dyDescent="0.2">
      <c r="A2259">
        <v>23512</v>
      </c>
      <c r="B2259" t="s">
        <v>14197</v>
      </c>
      <c r="C2259" t="s">
        <v>909</v>
      </c>
      <c r="D2259" t="s">
        <v>9008</v>
      </c>
      <c r="E2259" t="s">
        <v>14198</v>
      </c>
      <c r="F2259" t="s">
        <v>9242</v>
      </c>
      <c r="H2259" s="1">
        <v>35042</v>
      </c>
      <c r="I2259" t="s">
        <v>221</v>
      </c>
      <c r="J2259" t="s">
        <v>9243</v>
      </c>
      <c r="K2259" t="s">
        <v>1304</v>
      </c>
      <c r="L2259" t="s">
        <v>633</v>
      </c>
      <c r="M2259" t="s">
        <v>224</v>
      </c>
      <c r="N2259">
        <v>2017</v>
      </c>
      <c r="O2259" t="s">
        <v>441</v>
      </c>
      <c r="P2259" t="s">
        <v>178</v>
      </c>
      <c r="Q2259" t="s">
        <v>185</v>
      </c>
    </row>
    <row r="2260" spans="1:151" x14ac:dyDescent="0.2">
      <c r="A2260">
        <v>25891</v>
      </c>
      <c r="B2260" t="s">
        <v>8225</v>
      </c>
      <c r="C2260" t="s">
        <v>909</v>
      </c>
      <c r="E2260" t="s">
        <v>14199</v>
      </c>
      <c r="F2260" t="s">
        <v>171</v>
      </c>
      <c r="K2260" t="s">
        <v>11606</v>
      </c>
      <c r="M2260" t="s">
        <v>306</v>
      </c>
      <c r="N2260">
        <v>2014</v>
      </c>
      <c r="O2260" t="s">
        <v>591</v>
      </c>
      <c r="P2260" t="s">
        <v>178</v>
      </c>
      <c r="Q2260" t="s">
        <v>172</v>
      </c>
    </row>
    <row r="2261" spans="1:151" x14ac:dyDescent="0.2">
      <c r="A2261">
        <v>26778</v>
      </c>
      <c r="B2261" t="s">
        <v>14200</v>
      </c>
      <c r="C2261" t="s">
        <v>308</v>
      </c>
      <c r="D2261" t="s">
        <v>1406</v>
      </c>
      <c r="E2261" t="s">
        <v>14201</v>
      </c>
      <c r="F2261" t="s">
        <v>171</v>
      </c>
      <c r="G2261" t="s">
        <v>172</v>
      </c>
      <c r="H2261" s="1">
        <v>36592</v>
      </c>
      <c r="I2261" t="s">
        <v>221</v>
      </c>
      <c r="K2261" t="s">
        <v>277</v>
      </c>
      <c r="L2261" t="s">
        <v>278</v>
      </c>
      <c r="M2261" t="s">
        <v>224</v>
      </c>
      <c r="N2261">
        <v>2019</v>
      </c>
      <c r="O2261" t="s">
        <v>279</v>
      </c>
      <c r="P2261" t="s">
        <v>178</v>
      </c>
      <c r="Q2261" t="s">
        <v>172</v>
      </c>
      <c r="S2261">
        <v>31439114</v>
      </c>
      <c r="T2261" t="s">
        <v>196</v>
      </c>
      <c r="W2261" t="s">
        <v>14202</v>
      </c>
      <c r="X2261">
        <v>2142324501</v>
      </c>
      <c r="Y2261" t="s">
        <v>802</v>
      </c>
      <c r="Z2261" t="s">
        <v>1583</v>
      </c>
      <c r="AA2261">
        <v>2022</v>
      </c>
      <c r="AB2261">
        <v>2022</v>
      </c>
      <c r="AC2261" t="s">
        <v>1584</v>
      </c>
      <c r="AD2261" t="s">
        <v>185</v>
      </c>
      <c r="AS2261">
        <v>3.97</v>
      </c>
      <c r="AT2261" t="s">
        <v>188</v>
      </c>
      <c r="AU2261" t="s">
        <v>189</v>
      </c>
      <c r="AV2261" t="s">
        <v>190</v>
      </c>
      <c r="AW2261" t="s">
        <v>264</v>
      </c>
      <c r="BM2261" t="s">
        <v>6070</v>
      </c>
      <c r="BN2261" t="s">
        <v>14203</v>
      </c>
      <c r="BP2261" t="s">
        <v>194</v>
      </c>
      <c r="BQ2261" t="s">
        <v>195</v>
      </c>
      <c r="BS2261">
        <v>14605</v>
      </c>
      <c r="BT2261" t="s">
        <v>196</v>
      </c>
      <c r="BU2261">
        <v>2142086408</v>
      </c>
      <c r="BZ2261" t="s">
        <v>14204</v>
      </c>
      <c r="CC2261" t="s">
        <v>1498</v>
      </c>
      <c r="CD2261" t="s">
        <v>344</v>
      </c>
      <c r="CF2261">
        <v>752257623</v>
      </c>
      <c r="CG2261" t="s">
        <v>196</v>
      </c>
      <c r="CH2261">
        <v>2142086408</v>
      </c>
      <c r="CM2261" t="s">
        <v>9421</v>
      </c>
      <c r="CP2261" t="s">
        <v>194</v>
      </c>
      <c r="CQ2261" t="s">
        <v>195</v>
      </c>
      <c r="CS2261">
        <v>14605</v>
      </c>
      <c r="CT2261" t="s">
        <v>196</v>
      </c>
      <c r="CU2261">
        <v>2142086408</v>
      </c>
      <c r="DM2261" t="s">
        <v>14205</v>
      </c>
      <c r="DP2261" t="s">
        <v>14206</v>
      </c>
      <c r="DQ2261" t="s">
        <v>344</v>
      </c>
      <c r="DS2261">
        <v>75225</v>
      </c>
      <c r="DT2261" t="s">
        <v>226</v>
      </c>
      <c r="DU2261">
        <v>2142324501</v>
      </c>
      <c r="DW2261">
        <v>2142086055</v>
      </c>
      <c r="DX2261" t="s">
        <v>14207</v>
      </c>
      <c r="DY2261" t="s">
        <v>406</v>
      </c>
      <c r="ED2261" t="s">
        <v>344</v>
      </c>
      <c r="EG2261" t="s">
        <v>196</v>
      </c>
      <c r="EH2261">
        <v>2142086408</v>
      </c>
      <c r="EM2261" t="s">
        <v>14204</v>
      </c>
      <c r="EP2261" t="s">
        <v>1498</v>
      </c>
      <c r="EQ2261" t="s">
        <v>344</v>
      </c>
      <c r="ES2261">
        <v>752257623</v>
      </c>
      <c r="ET2261" t="s">
        <v>196</v>
      </c>
      <c r="EU2261">
        <v>2142086408</v>
      </c>
    </row>
    <row r="2262" spans="1:151" x14ac:dyDescent="0.2">
      <c r="A2262">
        <v>45427</v>
      </c>
      <c r="B2262" t="s">
        <v>14208</v>
      </c>
      <c r="C2262" t="s">
        <v>909</v>
      </c>
      <c r="D2262" t="s">
        <v>169</v>
      </c>
      <c r="E2262" t="s">
        <v>1213</v>
      </c>
      <c r="F2262" t="s">
        <v>171</v>
      </c>
      <c r="G2262" t="str">
        <f>"0"</f>
        <v>0</v>
      </c>
      <c r="H2262" s="1">
        <v>37654</v>
      </c>
      <c r="I2262" t="s">
        <v>1619</v>
      </c>
      <c r="K2262" t="s">
        <v>1304</v>
      </c>
      <c r="L2262" t="s">
        <v>633</v>
      </c>
      <c r="M2262" t="s">
        <v>224</v>
      </c>
      <c r="N2262">
        <v>2025</v>
      </c>
      <c r="O2262" t="s">
        <v>528</v>
      </c>
      <c r="P2262" t="s">
        <v>178</v>
      </c>
      <c r="Q2262" t="s">
        <v>172</v>
      </c>
      <c r="R2262" t="s">
        <v>510</v>
      </c>
      <c r="S2262">
        <v>32016796</v>
      </c>
      <c r="BM2262" t="s">
        <v>10096</v>
      </c>
    </row>
    <row r="2263" spans="1:151" x14ac:dyDescent="0.2">
      <c r="A2263">
        <v>45575</v>
      </c>
      <c r="B2263" t="s">
        <v>9008</v>
      </c>
      <c r="C2263" t="s">
        <v>909</v>
      </c>
      <c r="D2263" t="s">
        <v>2127</v>
      </c>
      <c r="E2263" t="s">
        <v>14209</v>
      </c>
      <c r="F2263" t="s">
        <v>171</v>
      </c>
      <c r="G2263" t="str">
        <f>"0"</f>
        <v>0</v>
      </c>
      <c r="H2263" s="1">
        <v>33498</v>
      </c>
      <c r="I2263" t="s">
        <v>221</v>
      </c>
      <c r="K2263" t="s">
        <v>5148</v>
      </c>
      <c r="L2263" t="s">
        <v>5149</v>
      </c>
      <c r="M2263" t="s">
        <v>176</v>
      </c>
      <c r="N2263">
        <v>2025</v>
      </c>
      <c r="O2263" t="s">
        <v>677</v>
      </c>
      <c r="P2263" t="s">
        <v>178</v>
      </c>
      <c r="Q2263" t="s">
        <v>172</v>
      </c>
      <c r="S2263">
        <v>32702194</v>
      </c>
      <c r="T2263" t="s">
        <v>226</v>
      </c>
      <c r="Y2263" t="str">
        <f>"02SBS"</f>
        <v>02SBS</v>
      </c>
      <c r="Z2263" t="s">
        <v>258</v>
      </c>
      <c r="AA2263" t="s">
        <v>259</v>
      </c>
      <c r="AB2263" t="s">
        <v>260</v>
      </c>
      <c r="AC2263" t="s">
        <v>4104</v>
      </c>
      <c r="AD2263" t="s">
        <v>185</v>
      </c>
      <c r="AS2263">
        <v>3.61</v>
      </c>
      <c r="AU2263" t="s">
        <v>3009</v>
      </c>
      <c r="AV2263" t="s">
        <v>236</v>
      </c>
      <c r="AW2263" t="s">
        <v>264</v>
      </c>
      <c r="BO2263" t="s">
        <v>14210</v>
      </c>
      <c r="BQ2263" t="s">
        <v>195</v>
      </c>
      <c r="CD2263" t="s">
        <v>195</v>
      </c>
      <c r="CM2263" t="s">
        <v>14211</v>
      </c>
      <c r="CO2263" t="s">
        <v>14210</v>
      </c>
      <c r="CP2263" t="s">
        <v>901</v>
      </c>
      <c r="CQ2263" t="s">
        <v>247</v>
      </c>
      <c r="CS2263" t="s">
        <v>14212</v>
      </c>
      <c r="CT2263" t="s">
        <v>244</v>
      </c>
      <c r="CU2263" t="s">
        <v>14213</v>
      </c>
    </row>
    <row r="2264" spans="1:151" x14ac:dyDescent="0.2">
      <c r="A2264">
        <v>17775</v>
      </c>
      <c r="B2264" t="s">
        <v>3641</v>
      </c>
      <c r="C2264" t="s">
        <v>4611</v>
      </c>
      <c r="D2264" t="s">
        <v>622</v>
      </c>
      <c r="E2264" t="s">
        <v>14214</v>
      </c>
      <c r="F2264" t="s">
        <v>171</v>
      </c>
      <c r="G2264" t="s">
        <v>172</v>
      </c>
      <c r="H2264" s="1">
        <v>34962</v>
      </c>
      <c r="I2264" t="s">
        <v>221</v>
      </c>
      <c r="K2264" t="s">
        <v>409</v>
      </c>
      <c r="L2264" t="s">
        <v>1643</v>
      </c>
      <c r="M2264" t="s">
        <v>224</v>
      </c>
      <c r="N2264">
        <v>2016</v>
      </c>
      <c r="O2264" t="s">
        <v>410</v>
      </c>
      <c r="P2264" t="s">
        <v>178</v>
      </c>
      <c r="Q2264" t="s">
        <v>172</v>
      </c>
      <c r="S2264">
        <v>28227540</v>
      </c>
      <c r="T2264" t="s">
        <v>196</v>
      </c>
      <c r="W2264" t="s">
        <v>14215</v>
      </c>
      <c r="X2264">
        <v>2034820399</v>
      </c>
      <c r="Y2264" t="s">
        <v>186</v>
      </c>
      <c r="Z2264" t="s">
        <v>183</v>
      </c>
      <c r="AA2264">
        <v>2017</v>
      </c>
      <c r="AB2264">
        <v>2017</v>
      </c>
      <c r="AC2264" t="s">
        <v>6505</v>
      </c>
      <c r="AD2264" t="s">
        <v>185</v>
      </c>
      <c r="AM2264" t="s">
        <v>413</v>
      </c>
      <c r="AS2264">
        <v>3.8</v>
      </c>
      <c r="AT2264" t="s">
        <v>188</v>
      </c>
      <c r="AU2264" t="s">
        <v>189</v>
      </c>
      <c r="AV2264" t="s">
        <v>190</v>
      </c>
      <c r="AW2264" t="s">
        <v>264</v>
      </c>
      <c r="BM2264" t="s">
        <v>14216</v>
      </c>
      <c r="BN2264" t="s">
        <v>193</v>
      </c>
      <c r="BP2264" t="s">
        <v>194</v>
      </c>
      <c r="BQ2264" t="s">
        <v>195</v>
      </c>
      <c r="BS2264">
        <v>14627</v>
      </c>
      <c r="BT2264" t="s">
        <v>196</v>
      </c>
      <c r="BU2264">
        <v>2033130405</v>
      </c>
      <c r="BZ2264" t="s">
        <v>14217</v>
      </c>
      <c r="CC2264" t="s">
        <v>14218</v>
      </c>
      <c r="CD2264" t="s">
        <v>1508</v>
      </c>
      <c r="CF2264" t="str">
        <f>"06801"</f>
        <v>06801</v>
      </c>
      <c r="CG2264" t="s">
        <v>196</v>
      </c>
      <c r="CH2264">
        <v>2033130405</v>
      </c>
      <c r="CM2264" t="s">
        <v>14219</v>
      </c>
      <c r="CN2264" t="s">
        <v>14219</v>
      </c>
      <c r="CP2264" t="s">
        <v>194</v>
      </c>
      <c r="CQ2264" t="s">
        <v>195</v>
      </c>
      <c r="CS2264">
        <v>14627</v>
      </c>
      <c r="CT2264" t="s">
        <v>196</v>
      </c>
      <c r="CU2264">
        <v>2033130405</v>
      </c>
      <c r="EM2264" t="s">
        <v>14217</v>
      </c>
      <c r="EP2264" t="s">
        <v>14218</v>
      </c>
      <c r="EQ2264" t="s">
        <v>1508</v>
      </c>
      <c r="ES2264" t="str">
        <f>"06801"</f>
        <v>06801</v>
      </c>
      <c r="ET2264" t="s">
        <v>196</v>
      </c>
      <c r="EU2264">
        <v>2033130405</v>
      </c>
    </row>
    <row r="2265" spans="1:151" x14ac:dyDescent="0.2">
      <c r="A2265">
        <v>26316</v>
      </c>
      <c r="B2265" t="s">
        <v>6009</v>
      </c>
      <c r="C2265" t="s">
        <v>4611</v>
      </c>
      <c r="D2265" t="s">
        <v>940</v>
      </c>
      <c r="E2265" t="s">
        <v>14220</v>
      </c>
      <c r="F2265" t="s">
        <v>1502</v>
      </c>
      <c r="G2265" t="s">
        <v>172</v>
      </c>
      <c r="H2265" s="1">
        <v>35939</v>
      </c>
      <c r="I2265" t="s">
        <v>221</v>
      </c>
      <c r="K2265" t="s">
        <v>1278</v>
      </c>
      <c r="L2265" t="s">
        <v>1503</v>
      </c>
      <c r="M2265" t="s">
        <v>176</v>
      </c>
      <c r="N2265">
        <v>2019</v>
      </c>
      <c r="O2265" t="s">
        <v>482</v>
      </c>
      <c r="P2265" t="s">
        <v>178</v>
      </c>
      <c r="Q2265" t="s">
        <v>172</v>
      </c>
      <c r="S2265">
        <v>29938452</v>
      </c>
      <c r="T2265" t="s">
        <v>196</v>
      </c>
      <c r="W2265" t="s">
        <v>14221</v>
      </c>
      <c r="X2265">
        <v>2095516436</v>
      </c>
      <c r="Y2265" t="s">
        <v>186</v>
      </c>
      <c r="Z2265" t="s">
        <v>282</v>
      </c>
      <c r="AA2265">
        <v>2020</v>
      </c>
      <c r="AB2265">
        <v>2020</v>
      </c>
      <c r="AC2265" t="s">
        <v>1280</v>
      </c>
      <c r="AD2265" t="s">
        <v>172</v>
      </c>
      <c r="AS2265">
        <v>2.69</v>
      </c>
      <c r="AT2265" t="s">
        <v>188</v>
      </c>
      <c r="AU2265" t="s">
        <v>189</v>
      </c>
      <c r="AV2265" t="s">
        <v>190</v>
      </c>
      <c r="AW2265" t="s">
        <v>952</v>
      </c>
      <c r="BM2265" t="s">
        <v>14222</v>
      </c>
      <c r="BN2265" t="s">
        <v>193</v>
      </c>
      <c r="BP2265" t="s">
        <v>194</v>
      </c>
      <c r="BQ2265" t="s">
        <v>195</v>
      </c>
      <c r="BS2265">
        <v>14627</v>
      </c>
      <c r="BT2265" t="s">
        <v>196</v>
      </c>
      <c r="BU2265">
        <v>2095348655</v>
      </c>
      <c r="BZ2265" t="s">
        <v>14223</v>
      </c>
      <c r="CC2265" t="s">
        <v>14224</v>
      </c>
      <c r="CD2265" t="s">
        <v>461</v>
      </c>
      <c r="CF2265">
        <v>95356</v>
      </c>
      <c r="CG2265" t="s">
        <v>196</v>
      </c>
      <c r="CH2265">
        <v>2095516436</v>
      </c>
      <c r="CM2265" t="s">
        <v>14225</v>
      </c>
      <c r="CP2265" t="s">
        <v>194</v>
      </c>
      <c r="CQ2265" t="s">
        <v>195</v>
      </c>
      <c r="CS2265">
        <v>14627</v>
      </c>
      <c r="CT2265" t="s">
        <v>196</v>
      </c>
      <c r="CU2265">
        <v>2095348655</v>
      </c>
      <c r="ED2265" t="s">
        <v>461</v>
      </c>
      <c r="EG2265" t="s">
        <v>196</v>
      </c>
      <c r="EH2265">
        <v>2095516436</v>
      </c>
      <c r="EM2265" t="s">
        <v>14223</v>
      </c>
      <c r="EP2265" t="s">
        <v>14224</v>
      </c>
      <c r="EQ2265" t="s">
        <v>461</v>
      </c>
      <c r="ES2265">
        <v>95356</v>
      </c>
      <c r="ET2265" t="s">
        <v>196</v>
      </c>
      <c r="EU2265">
        <v>2095516436</v>
      </c>
    </row>
    <row r="2266" spans="1:151" x14ac:dyDescent="0.2">
      <c r="A2266">
        <v>41234</v>
      </c>
      <c r="B2266" t="s">
        <v>9447</v>
      </c>
      <c r="C2266" t="s">
        <v>1456</v>
      </c>
      <c r="D2266" t="s">
        <v>14226</v>
      </c>
      <c r="E2266" t="s">
        <v>14227</v>
      </c>
      <c r="F2266" t="s">
        <v>171</v>
      </c>
      <c r="G2266" t="str">
        <f>"0"</f>
        <v>0</v>
      </c>
      <c r="H2266" s="1">
        <v>37613</v>
      </c>
      <c r="I2266" t="s">
        <v>221</v>
      </c>
      <c r="K2266" t="s">
        <v>1879</v>
      </c>
      <c r="L2266" t="s">
        <v>1880</v>
      </c>
      <c r="M2266" t="s">
        <v>255</v>
      </c>
      <c r="N2266" t="s">
        <v>256</v>
      </c>
      <c r="O2266" t="s">
        <v>257</v>
      </c>
      <c r="P2266" t="s">
        <v>178</v>
      </c>
      <c r="Q2266" t="s">
        <v>172</v>
      </c>
      <c r="S2266">
        <v>31801782</v>
      </c>
      <c r="T2266" t="s">
        <v>226</v>
      </c>
      <c r="Y2266" t="str">
        <f>"01AS"</f>
        <v>01AS</v>
      </c>
      <c r="Z2266" t="s">
        <v>227</v>
      </c>
      <c r="AA2266" t="s">
        <v>320</v>
      </c>
      <c r="AB2266" t="s">
        <v>321</v>
      </c>
      <c r="AC2266" t="s">
        <v>1237</v>
      </c>
      <c r="AD2266" t="s">
        <v>185</v>
      </c>
      <c r="AE2266" t="s">
        <v>2381</v>
      </c>
      <c r="AS2266">
        <v>2.76</v>
      </c>
      <c r="AU2266" t="s">
        <v>472</v>
      </c>
      <c r="AV2266" t="s">
        <v>473</v>
      </c>
      <c r="AW2266" t="s">
        <v>294</v>
      </c>
      <c r="BJ2266" t="s">
        <v>1473</v>
      </c>
      <c r="BL2266" t="s">
        <v>474</v>
      </c>
      <c r="BO2266" t="s">
        <v>14228</v>
      </c>
      <c r="BQ2266" t="s">
        <v>195</v>
      </c>
      <c r="CD2266" t="s">
        <v>195</v>
      </c>
      <c r="CM2266" t="s">
        <v>14229</v>
      </c>
      <c r="CO2266" t="s">
        <v>14228</v>
      </c>
      <c r="CP2266" t="s">
        <v>14230</v>
      </c>
      <c r="CQ2266" t="s">
        <v>4463</v>
      </c>
      <c r="CS2266" t="str">
        <f>"06606-5908"</f>
        <v>06606-5908</v>
      </c>
      <c r="CT2266" t="s">
        <v>244</v>
      </c>
      <c r="CU2266" t="s">
        <v>14231</v>
      </c>
    </row>
    <row r="2267" spans="1:151" x14ac:dyDescent="0.2">
      <c r="A2267">
        <v>26227</v>
      </c>
      <c r="B2267" t="s">
        <v>14232</v>
      </c>
      <c r="C2267" t="s">
        <v>14233</v>
      </c>
      <c r="E2267" t="s">
        <v>14234</v>
      </c>
      <c r="F2267" t="s">
        <v>171</v>
      </c>
      <c r="G2267" t="s">
        <v>172</v>
      </c>
      <c r="H2267" s="1">
        <v>35661</v>
      </c>
      <c r="I2267" t="s">
        <v>221</v>
      </c>
      <c r="K2267" t="s">
        <v>1930</v>
      </c>
      <c r="L2267" t="s">
        <v>1931</v>
      </c>
      <c r="M2267" t="s">
        <v>224</v>
      </c>
      <c r="N2267">
        <v>2018</v>
      </c>
      <c r="O2267" t="s">
        <v>354</v>
      </c>
      <c r="P2267" t="s">
        <v>178</v>
      </c>
      <c r="Q2267" t="s">
        <v>172</v>
      </c>
      <c r="S2267">
        <v>29231249</v>
      </c>
      <c r="T2267" t="s">
        <v>196</v>
      </c>
      <c r="W2267" t="s">
        <v>14235</v>
      </c>
      <c r="X2267">
        <v>3476136312</v>
      </c>
      <c r="Y2267" t="s">
        <v>186</v>
      </c>
      <c r="Z2267" t="s">
        <v>282</v>
      </c>
      <c r="AA2267">
        <v>2019</v>
      </c>
      <c r="AB2267">
        <v>2019</v>
      </c>
      <c r="AC2267" t="s">
        <v>885</v>
      </c>
      <c r="AD2267" t="s">
        <v>185</v>
      </c>
      <c r="AS2267">
        <v>3.66</v>
      </c>
      <c r="AT2267" t="s">
        <v>188</v>
      </c>
      <c r="AU2267" t="s">
        <v>189</v>
      </c>
      <c r="AV2267" t="s">
        <v>190</v>
      </c>
      <c r="AW2267" t="s">
        <v>715</v>
      </c>
      <c r="BM2267" t="s">
        <v>14236</v>
      </c>
      <c r="BN2267" t="s">
        <v>193</v>
      </c>
      <c r="BP2267" t="s">
        <v>194</v>
      </c>
      <c r="BQ2267" t="s">
        <v>195</v>
      </c>
      <c r="BS2267">
        <v>14627</v>
      </c>
      <c r="BT2267" t="s">
        <v>196</v>
      </c>
      <c r="BU2267">
        <v>7185643053</v>
      </c>
      <c r="BZ2267" t="s">
        <v>14237</v>
      </c>
      <c r="CC2267" t="s">
        <v>6445</v>
      </c>
      <c r="CD2267" t="s">
        <v>3094</v>
      </c>
      <c r="CF2267">
        <v>89015</v>
      </c>
      <c r="CG2267" t="s">
        <v>196</v>
      </c>
      <c r="CH2267">
        <v>7185643053</v>
      </c>
      <c r="CM2267" t="s">
        <v>7252</v>
      </c>
      <c r="CN2267" t="s">
        <v>638</v>
      </c>
      <c r="CP2267" t="s">
        <v>194</v>
      </c>
      <c r="CQ2267" t="s">
        <v>195</v>
      </c>
      <c r="CS2267">
        <v>14611</v>
      </c>
      <c r="CT2267" t="s">
        <v>196</v>
      </c>
      <c r="CU2267">
        <v>7185643053</v>
      </c>
      <c r="DM2267" t="s">
        <v>14238</v>
      </c>
      <c r="DN2267" t="s">
        <v>14238</v>
      </c>
      <c r="DP2267" t="s">
        <v>12365</v>
      </c>
      <c r="DQ2267" t="s">
        <v>3094</v>
      </c>
      <c r="DR2267" t="s">
        <v>3094</v>
      </c>
      <c r="DS2267">
        <v>89015</v>
      </c>
      <c r="DT2267" t="s">
        <v>226</v>
      </c>
      <c r="DU2267">
        <v>7185643053</v>
      </c>
      <c r="DX2267" t="s">
        <v>14239</v>
      </c>
      <c r="DY2267" t="s">
        <v>406</v>
      </c>
      <c r="ED2267" t="s">
        <v>3094</v>
      </c>
      <c r="EG2267" t="s">
        <v>196</v>
      </c>
      <c r="EH2267">
        <v>7185643053</v>
      </c>
      <c r="EM2267" t="s">
        <v>14237</v>
      </c>
      <c r="EP2267" t="s">
        <v>6445</v>
      </c>
      <c r="EQ2267" t="s">
        <v>3094</v>
      </c>
      <c r="ES2267">
        <v>89015</v>
      </c>
      <c r="ET2267" t="s">
        <v>196</v>
      </c>
      <c r="EU2267">
        <v>7185643053</v>
      </c>
    </row>
    <row r="2268" spans="1:151" x14ac:dyDescent="0.2">
      <c r="A2268">
        <v>23648</v>
      </c>
      <c r="B2268" t="s">
        <v>14232</v>
      </c>
      <c r="C2268" t="s">
        <v>14233</v>
      </c>
      <c r="E2268" t="s">
        <v>14234</v>
      </c>
      <c r="F2268" t="s">
        <v>171</v>
      </c>
      <c r="G2268" t="s">
        <v>172</v>
      </c>
      <c r="H2268" s="1">
        <v>35661</v>
      </c>
      <c r="I2268" t="s">
        <v>221</v>
      </c>
      <c r="K2268" t="s">
        <v>1930</v>
      </c>
      <c r="L2268" t="s">
        <v>1931</v>
      </c>
      <c r="M2268" t="s">
        <v>224</v>
      </c>
      <c r="N2268">
        <v>2017</v>
      </c>
      <c r="O2268" t="s">
        <v>441</v>
      </c>
      <c r="P2268" t="s">
        <v>178</v>
      </c>
      <c r="Q2268" t="s">
        <v>172</v>
      </c>
      <c r="S2268">
        <v>29231249</v>
      </c>
      <c r="T2268" t="s">
        <v>196</v>
      </c>
      <c r="W2268" t="s">
        <v>14235</v>
      </c>
      <c r="X2268">
        <v>3476136312</v>
      </c>
      <c r="Y2268" t="s">
        <v>186</v>
      </c>
      <c r="Z2268" t="s">
        <v>282</v>
      </c>
      <c r="AA2268">
        <v>2019</v>
      </c>
      <c r="AB2268">
        <v>2019</v>
      </c>
      <c r="AC2268" t="s">
        <v>885</v>
      </c>
      <c r="AD2268" t="s">
        <v>185</v>
      </c>
      <c r="AS2268">
        <v>3.66</v>
      </c>
      <c r="AT2268" t="s">
        <v>188</v>
      </c>
      <c r="AU2268" t="s">
        <v>189</v>
      </c>
      <c r="AV2268" t="s">
        <v>190</v>
      </c>
      <c r="AW2268" t="s">
        <v>715</v>
      </c>
      <c r="BM2268" t="s">
        <v>14236</v>
      </c>
      <c r="BN2268" t="s">
        <v>193</v>
      </c>
      <c r="BP2268" t="s">
        <v>194</v>
      </c>
      <c r="BQ2268" t="s">
        <v>195</v>
      </c>
      <c r="BS2268">
        <v>14627</v>
      </c>
      <c r="BT2268" t="s">
        <v>196</v>
      </c>
      <c r="BU2268">
        <v>7185643053</v>
      </c>
      <c r="BZ2268" t="s">
        <v>14237</v>
      </c>
      <c r="CC2268" t="s">
        <v>6445</v>
      </c>
      <c r="CD2268" t="s">
        <v>3094</v>
      </c>
      <c r="CF2268">
        <v>89015</v>
      </c>
      <c r="CG2268" t="s">
        <v>196</v>
      </c>
      <c r="CH2268">
        <v>7185643053</v>
      </c>
      <c r="CM2268" t="s">
        <v>7252</v>
      </c>
      <c r="CN2268" t="s">
        <v>638</v>
      </c>
      <c r="CP2268" t="s">
        <v>194</v>
      </c>
      <c r="CQ2268" t="s">
        <v>195</v>
      </c>
      <c r="CS2268">
        <v>14611</v>
      </c>
      <c r="CT2268" t="s">
        <v>196</v>
      </c>
      <c r="CU2268">
        <v>7185643053</v>
      </c>
      <c r="DM2268" t="s">
        <v>14238</v>
      </c>
      <c r="DN2268" t="s">
        <v>14238</v>
      </c>
      <c r="DP2268" t="s">
        <v>12365</v>
      </c>
      <c r="DQ2268" t="s">
        <v>3094</v>
      </c>
      <c r="DR2268" t="s">
        <v>3094</v>
      </c>
      <c r="DS2268">
        <v>89015</v>
      </c>
      <c r="DT2268" t="s">
        <v>226</v>
      </c>
      <c r="DU2268">
        <v>7185643053</v>
      </c>
      <c r="DX2268" t="s">
        <v>14239</v>
      </c>
      <c r="DY2268" t="s">
        <v>406</v>
      </c>
      <c r="ED2268" t="s">
        <v>3094</v>
      </c>
      <c r="EG2268" t="s">
        <v>196</v>
      </c>
      <c r="EH2268">
        <v>7185643053</v>
      </c>
      <c r="EM2268" t="s">
        <v>14237</v>
      </c>
      <c r="EP2268" t="s">
        <v>6445</v>
      </c>
      <c r="EQ2268" t="s">
        <v>3094</v>
      </c>
      <c r="ES2268">
        <v>89015</v>
      </c>
      <c r="ET2268" t="s">
        <v>196</v>
      </c>
      <c r="EU2268">
        <v>7185643053</v>
      </c>
    </row>
    <row r="2269" spans="1:151" x14ac:dyDescent="0.2">
      <c r="A2269">
        <v>46808</v>
      </c>
      <c r="B2269" t="s">
        <v>12923</v>
      </c>
      <c r="C2269" t="s">
        <v>11372</v>
      </c>
      <c r="E2269" t="s">
        <v>14240</v>
      </c>
      <c r="F2269" t="s">
        <v>171</v>
      </c>
      <c r="G2269" t="str">
        <f>"0"</f>
        <v>0</v>
      </c>
      <c r="H2269" s="1">
        <v>38209</v>
      </c>
      <c r="I2269" t="s">
        <v>173</v>
      </c>
      <c r="K2269" t="s">
        <v>2836</v>
      </c>
      <c r="M2269" t="s">
        <v>176</v>
      </c>
      <c r="N2269">
        <v>2026</v>
      </c>
      <c r="O2269" t="s">
        <v>508</v>
      </c>
      <c r="P2269" t="s">
        <v>509</v>
      </c>
      <c r="Q2269" t="s">
        <v>172</v>
      </c>
      <c r="R2269" t="s">
        <v>510</v>
      </c>
      <c r="S2269">
        <v>32496338</v>
      </c>
      <c r="BM2269" t="s">
        <v>529</v>
      </c>
    </row>
    <row r="2270" spans="1:151" x14ac:dyDescent="0.2">
      <c r="A2270">
        <v>24887</v>
      </c>
      <c r="B2270" t="s">
        <v>14241</v>
      </c>
      <c r="C2270" t="s">
        <v>14242</v>
      </c>
      <c r="E2270" t="s">
        <v>14243</v>
      </c>
      <c r="F2270" t="s">
        <v>171</v>
      </c>
      <c r="K2270" t="s">
        <v>1372</v>
      </c>
      <c r="L2270" t="s">
        <v>1373</v>
      </c>
      <c r="M2270" t="s">
        <v>176</v>
      </c>
      <c r="N2270">
        <v>2017</v>
      </c>
      <c r="O2270" t="s">
        <v>177</v>
      </c>
      <c r="P2270" t="s">
        <v>178</v>
      </c>
      <c r="Q2270" t="s">
        <v>172</v>
      </c>
    </row>
    <row r="2271" spans="1:151" x14ac:dyDescent="0.2">
      <c r="A2271">
        <v>25104</v>
      </c>
      <c r="B2271" t="s">
        <v>14244</v>
      </c>
      <c r="C2271" t="s">
        <v>4406</v>
      </c>
      <c r="E2271" t="s">
        <v>14245</v>
      </c>
      <c r="F2271" t="s">
        <v>171</v>
      </c>
      <c r="K2271" t="s">
        <v>14246</v>
      </c>
      <c r="L2271" t="s">
        <v>14247</v>
      </c>
      <c r="M2271" t="s">
        <v>306</v>
      </c>
      <c r="N2271">
        <v>2016</v>
      </c>
      <c r="O2271" t="s">
        <v>380</v>
      </c>
      <c r="P2271" t="s">
        <v>178</v>
      </c>
      <c r="Q2271" t="s">
        <v>172</v>
      </c>
    </row>
    <row r="2272" spans="1:151" x14ac:dyDescent="0.2">
      <c r="A2272">
        <v>25661</v>
      </c>
      <c r="B2272" t="s">
        <v>14248</v>
      </c>
      <c r="C2272" t="s">
        <v>14249</v>
      </c>
      <c r="E2272" t="s">
        <v>14250</v>
      </c>
      <c r="F2272" t="s">
        <v>171</v>
      </c>
      <c r="G2272" t="s">
        <v>172</v>
      </c>
      <c r="H2272" s="1">
        <v>36144</v>
      </c>
      <c r="I2272" t="s">
        <v>221</v>
      </c>
      <c r="K2272" t="s">
        <v>515</v>
      </c>
      <c r="L2272" t="s">
        <v>516</v>
      </c>
      <c r="M2272" t="s">
        <v>306</v>
      </c>
      <c r="N2272">
        <v>2018</v>
      </c>
      <c r="O2272" t="s">
        <v>307</v>
      </c>
      <c r="P2272" t="s">
        <v>178</v>
      </c>
      <c r="Q2272" t="s">
        <v>172</v>
      </c>
      <c r="S2272">
        <v>30031128</v>
      </c>
      <c r="T2272" t="s">
        <v>800</v>
      </c>
      <c r="U2272" t="s">
        <v>14251</v>
      </c>
      <c r="W2272" t="s">
        <v>14252</v>
      </c>
      <c r="X2272">
        <v>8589228335</v>
      </c>
      <c r="Y2272" t="s">
        <v>182</v>
      </c>
      <c r="Z2272" t="s">
        <v>183</v>
      </c>
      <c r="AA2272">
        <v>2020</v>
      </c>
      <c r="AB2272">
        <v>2020</v>
      </c>
      <c r="AC2272" t="s">
        <v>1786</v>
      </c>
      <c r="AD2272" t="s">
        <v>185</v>
      </c>
      <c r="AS2272">
        <v>3.24</v>
      </c>
      <c r="AT2272" t="s">
        <v>188</v>
      </c>
      <c r="AU2272" t="s">
        <v>189</v>
      </c>
      <c r="AV2272" t="s">
        <v>190</v>
      </c>
      <c r="AW2272" t="s">
        <v>191</v>
      </c>
      <c r="BM2272" t="s">
        <v>4755</v>
      </c>
      <c r="BN2272" t="s">
        <v>193</v>
      </c>
      <c r="BP2272" t="s">
        <v>194</v>
      </c>
      <c r="BQ2272" t="s">
        <v>195</v>
      </c>
      <c r="BS2272">
        <v>14627</v>
      </c>
      <c r="BT2272" t="s">
        <v>196</v>
      </c>
      <c r="BU2272">
        <v>8589221652</v>
      </c>
      <c r="BZ2272" t="s">
        <v>14253</v>
      </c>
      <c r="CC2272" t="s">
        <v>460</v>
      </c>
      <c r="CD2272" t="s">
        <v>461</v>
      </c>
      <c r="CF2272">
        <v>92026</v>
      </c>
      <c r="CG2272" t="s">
        <v>196</v>
      </c>
      <c r="CH2272">
        <v>8589221652</v>
      </c>
      <c r="CM2272" t="s">
        <v>14254</v>
      </c>
      <c r="CP2272" t="s">
        <v>194</v>
      </c>
      <c r="CQ2272" t="s">
        <v>195</v>
      </c>
      <c r="CS2272">
        <v>14611</v>
      </c>
      <c r="CT2272" t="s">
        <v>196</v>
      </c>
      <c r="CU2272">
        <v>8589221652</v>
      </c>
      <c r="ED2272" t="s">
        <v>461</v>
      </c>
      <c r="EG2272" t="s">
        <v>196</v>
      </c>
      <c r="EH2272">
        <v>8589221652</v>
      </c>
      <c r="EM2272" t="s">
        <v>14253</v>
      </c>
      <c r="EP2272" t="s">
        <v>460</v>
      </c>
      <c r="EQ2272" t="s">
        <v>461</v>
      </c>
      <c r="ES2272">
        <v>92026</v>
      </c>
      <c r="ET2272" t="s">
        <v>196</v>
      </c>
      <c r="EU2272">
        <v>8589221652</v>
      </c>
    </row>
    <row r="2273" spans="1:150" x14ac:dyDescent="0.2">
      <c r="A2273">
        <v>31506</v>
      </c>
      <c r="B2273" t="s">
        <v>3474</v>
      </c>
      <c r="C2273" t="s">
        <v>14249</v>
      </c>
      <c r="E2273" t="s">
        <v>14255</v>
      </c>
      <c r="F2273" t="s">
        <v>171</v>
      </c>
      <c r="G2273" t="str">
        <f t="shared" ref="G2273:G2278" si="15">"0"</f>
        <v>0</v>
      </c>
      <c r="K2273" t="s">
        <v>1345</v>
      </c>
      <c r="L2273" t="s">
        <v>2201</v>
      </c>
      <c r="M2273" t="s">
        <v>255</v>
      </c>
      <c r="N2273" t="s">
        <v>421</v>
      </c>
      <c r="O2273" t="s">
        <v>422</v>
      </c>
      <c r="P2273" t="s">
        <v>178</v>
      </c>
      <c r="Q2273" t="s">
        <v>172</v>
      </c>
      <c r="S2273">
        <v>30602175</v>
      </c>
      <c r="T2273" t="s">
        <v>226</v>
      </c>
      <c r="Y2273" t="str">
        <f>"01AS"</f>
        <v>01AS</v>
      </c>
      <c r="Z2273" t="s">
        <v>499</v>
      </c>
      <c r="AA2273" t="s">
        <v>320</v>
      </c>
      <c r="AB2273" t="s">
        <v>321</v>
      </c>
      <c r="AC2273" t="s">
        <v>1468</v>
      </c>
      <c r="AD2273" t="s">
        <v>185</v>
      </c>
      <c r="AS2273">
        <v>3.06</v>
      </c>
      <c r="AU2273" t="s">
        <v>235</v>
      </c>
      <c r="AV2273" t="s">
        <v>236</v>
      </c>
      <c r="AW2273" t="s">
        <v>237</v>
      </c>
      <c r="BM2273" t="s">
        <v>14256</v>
      </c>
      <c r="BN2273" t="s">
        <v>239</v>
      </c>
      <c r="BO2273" t="s">
        <v>14257</v>
      </c>
      <c r="BP2273" t="s">
        <v>241</v>
      </c>
      <c r="BQ2273" t="s">
        <v>195</v>
      </c>
      <c r="BS2273">
        <v>14627</v>
      </c>
      <c r="CD2273" t="s">
        <v>195</v>
      </c>
      <c r="CM2273" t="s">
        <v>14258</v>
      </c>
      <c r="CO2273" t="s">
        <v>14257</v>
      </c>
      <c r="CP2273" t="s">
        <v>14259</v>
      </c>
      <c r="CQ2273" t="s">
        <v>247</v>
      </c>
      <c r="CS2273">
        <v>10958</v>
      </c>
      <c r="CT2273" t="s">
        <v>244</v>
      </c>
      <c r="CU2273" t="s">
        <v>14260</v>
      </c>
    </row>
    <row r="2274" spans="1:150" x14ac:dyDescent="0.2">
      <c r="A2274">
        <v>27208</v>
      </c>
      <c r="B2274" t="s">
        <v>3474</v>
      </c>
      <c r="C2274" t="s">
        <v>14249</v>
      </c>
      <c r="E2274" t="s">
        <v>14255</v>
      </c>
      <c r="F2274" t="s">
        <v>171</v>
      </c>
      <c r="G2274" t="str">
        <f t="shared" si="15"/>
        <v>0</v>
      </c>
      <c r="K2274" t="s">
        <v>1345</v>
      </c>
      <c r="L2274" t="s">
        <v>1346</v>
      </c>
      <c r="M2274" t="s">
        <v>255</v>
      </c>
      <c r="N2274" t="s">
        <v>1347</v>
      </c>
      <c r="O2274" t="s">
        <v>1348</v>
      </c>
      <c r="P2274" t="s">
        <v>178</v>
      </c>
      <c r="Q2274" t="s">
        <v>172</v>
      </c>
      <c r="S2274">
        <v>30602175</v>
      </c>
      <c r="T2274" t="s">
        <v>226</v>
      </c>
      <c r="Y2274" t="str">
        <f>"01AS"</f>
        <v>01AS</v>
      </c>
      <c r="Z2274" t="s">
        <v>499</v>
      </c>
      <c r="AA2274" t="s">
        <v>320</v>
      </c>
      <c r="AB2274" t="s">
        <v>321</v>
      </c>
      <c r="AC2274" t="s">
        <v>1468</v>
      </c>
      <c r="AD2274" t="s">
        <v>185</v>
      </c>
      <c r="AS2274">
        <v>3.06</v>
      </c>
      <c r="AU2274" t="s">
        <v>235</v>
      </c>
      <c r="AV2274" t="s">
        <v>236</v>
      </c>
      <c r="AW2274" t="s">
        <v>237</v>
      </c>
      <c r="BM2274" t="s">
        <v>14256</v>
      </c>
      <c r="BN2274" t="s">
        <v>239</v>
      </c>
      <c r="BO2274" t="s">
        <v>14257</v>
      </c>
      <c r="BP2274" t="s">
        <v>241</v>
      </c>
      <c r="BQ2274" t="s">
        <v>195</v>
      </c>
      <c r="BS2274">
        <v>14627</v>
      </c>
      <c r="CD2274" t="s">
        <v>195</v>
      </c>
      <c r="CM2274" t="s">
        <v>14258</v>
      </c>
      <c r="CO2274" t="s">
        <v>14257</v>
      </c>
      <c r="CP2274" t="s">
        <v>14259</v>
      </c>
      <c r="CQ2274" t="s">
        <v>247</v>
      </c>
      <c r="CS2274">
        <v>10958</v>
      </c>
      <c r="CT2274" t="s">
        <v>244</v>
      </c>
      <c r="CU2274" t="s">
        <v>14260</v>
      </c>
    </row>
    <row r="2275" spans="1:150" x14ac:dyDescent="0.2">
      <c r="A2275">
        <v>42532</v>
      </c>
      <c r="B2275" t="s">
        <v>4351</v>
      </c>
      <c r="C2275" t="s">
        <v>14261</v>
      </c>
      <c r="D2275" t="s">
        <v>14262</v>
      </c>
      <c r="E2275" t="s">
        <v>14263</v>
      </c>
      <c r="F2275" t="s">
        <v>171</v>
      </c>
      <c r="G2275" t="str">
        <f t="shared" si="15"/>
        <v>0</v>
      </c>
      <c r="H2275" s="1">
        <v>38379</v>
      </c>
      <c r="I2275" t="s">
        <v>221</v>
      </c>
      <c r="K2275" t="s">
        <v>515</v>
      </c>
      <c r="L2275" t="s">
        <v>516</v>
      </c>
      <c r="M2275" t="s">
        <v>176</v>
      </c>
      <c r="N2275">
        <v>2025</v>
      </c>
      <c r="O2275" t="s">
        <v>677</v>
      </c>
      <c r="P2275" t="s">
        <v>178</v>
      </c>
      <c r="Q2275" t="s">
        <v>172</v>
      </c>
      <c r="S2275">
        <v>32609691</v>
      </c>
      <c r="T2275" t="s">
        <v>226</v>
      </c>
      <c r="Y2275" t="str">
        <f>"01AS"</f>
        <v>01AS</v>
      </c>
      <c r="Z2275" t="s">
        <v>499</v>
      </c>
      <c r="AA2275" t="s">
        <v>228</v>
      </c>
      <c r="AB2275" t="s">
        <v>229</v>
      </c>
      <c r="AC2275" t="s">
        <v>728</v>
      </c>
      <c r="AD2275" t="s">
        <v>172</v>
      </c>
      <c r="AS2275">
        <v>3.7</v>
      </c>
      <c r="AU2275" t="s">
        <v>472</v>
      </c>
      <c r="AV2275" t="s">
        <v>473</v>
      </c>
      <c r="AW2275" t="s">
        <v>715</v>
      </c>
      <c r="BM2275" t="s">
        <v>14264</v>
      </c>
      <c r="BN2275" t="s">
        <v>239</v>
      </c>
      <c r="BO2275" t="s">
        <v>14265</v>
      </c>
      <c r="BP2275" t="s">
        <v>241</v>
      </c>
      <c r="BQ2275" t="s">
        <v>195</v>
      </c>
      <c r="BS2275">
        <v>14627</v>
      </c>
      <c r="CD2275" t="s">
        <v>195</v>
      </c>
      <c r="CM2275" t="s">
        <v>14266</v>
      </c>
      <c r="CO2275" t="s">
        <v>14265</v>
      </c>
      <c r="CP2275" t="s">
        <v>1250</v>
      </c>
      <c r="CQ2275" t="s">
        <v>541</v>
      </c>
      <c r="CS2275" t="str">
        <f>"02459-2946"</f>
        <v>02459-2946</v>
      </c>
      <c r="CT2275" t="s">
        <v>244</v>
      </c>
      <c r="CU2275" t="s">
        <v>14267</v>
      </c>
    </row>
    <row r="2276" spans="1:150" x14ac:dyDescent="0.2">
      <c r="A2276">
        <v>46328</v>
      </c>
      <c r="B2276" t="s">
        <v>4351</v>
      </c>
      <c r="C2276" t="s">
        <v>14261</v>
      </c>
      <c r="D2276" t="s">
        <v>14262</v>
      </c>
      <c r="E2276" t="s">
        <v>14263</v>
      </c>
      <c r="F2276" t="s">
        <v>171</v>
      </c>
      <c r="G2276" t="str">
        <f t="shared" si="15"/>
        <v>0</v>
      </c>
      <c r="H2276" s="1">
        <v>38379</v>
      </c>
      <c r="I2276" t="s">
        <v>221</v>
      </c>
      <c r="K2276" t="s">
        <v>687</v>
      </c>
      <c r="L2276" t="s">
        <v>516</v>
      </c>
      <c r="M2276" t="s">
        <v>224</v>
      </c>
      <c r="N2276">
        <v>2025</v>
      </c>
      <c r="O2276" t="s">
        <v>528</v>
      </c>
      <c r="P2276" t="s">
        <v>178</v>
      </c>
      <c r="Q2276" t="s">
        <v>172</v>
      </c>
      <c r="S2276">
        <v>32609691</v>
      </c>
      <c r="T2276" t="s">
        <v>226</v>
      </c>
      <c r="Y2276" t="str">
        <f>"01AS"</f>
        <v>01AS</v>
      </c>
      <c r="Z2276" t="s">
        <v>499</v>
      </c>
      <c r="AA2276" t="s">
        <v>228</v>
      </c>
      <c r="AB2276" t="s">
        <v>229</v>
      </c>
      <c r="AC2276" t="s">
        <v>728</v>
      </c>
      <c r="AD2276" t="s">
        <v>172</v>
      </c>
      <c r="AS2276">
        <v>3.7</v>
      </c>
      <c r="AU2276" t="s">
        <v>472</v>
      </c>
      <c r="AV2276" t="s">
        <v>473</v>
      </c>
      <c r="AW2276" t="s">
        <v>715</v>
      </c>
      <c r="BM2276" t="s">
        <v>14264</v>
      </c>
      <c r="BN2276" t="s">
        <v>239</v>
      </c>
      <c r="BO2276" t="s">
        <v>14265</v>
      </c>
      <c r="BP2276" t="s">
        <v>241</v>
      </c>
      <c r="BQ2276" t="s">
        <v>195</v>
      </c>
      <c r="BS2276">
        <v>14627</v>
      </c>
      <c r="CD2276" t="s">
        <v>195</v>
      </c>
      <c r="CM2276" t="s">
        <v>14266</v>
      </c>
      <c r="CO2276" t="s">
        <v>14265</v>
      </c>
      <c r="CP2276" t="s">
        <v>1250</v>
      </c>
      <c r="CQ2276" t="s">
        <v>541</v>
      </c>
      <c r="CS2276" t="str">
        <f>"02459-2946"</f>
        <v>02459-2946</v>
      </c>
      <c r="CT2276" t="s">
        <v>244</v>
      </c>
      <c r="CU2276" t="s">
        <v>14267</v>
      </c>
    </row>
    <row r="2277" spans="1:150" x14ac:dyDescent="0.2">
      <c r="A2277">
        <v>38995</v>
      </c>
      <c r="B2277" t="s">
        <v>13623</v>
      </c>
      <c r="C2277" t="s">
        <v>14268</v>
      </c>
      <c r="E2277" t="s">
        <v>14269</v>
      </c>
      <c r="F2277" t="s">
        <v>171</v>
      </c>
      <c r="G2277" t="str">
        <f t="shared" si="15"/>
        <v>0</v>
      </c>
      <c r="H2277" s="1">
        <v>37793</v>
      </c>
      <c r="I2277" t="s">
        <v>221</v>
      </c>
      <c r="K2277" t="s">
        <v>14270</v>
      </c>
      <c r="L2277" t="s">
        <v>14271</v>
      </c>
      <c r="M2277" t="s">
        <v>306</v>
      </c>
      <c r="N2277">
        <v>2023</v>
      </c>
      <c r="O2277" t="s">
        <v>908</v>
      </c>
      <c r="P2277" t="s">
        <v>178</v>
      </c>
      <c r="Q2277" t="s">
        <v>172</v>
      </c>
      <c r="S2277">
        <v>32337402</v>
      </c>
      <c r="T2277" t="s">
        <v>226</v>
      </c>
      <c r="Y2277" t="str">
        <f>"01AS"</f>
        <v>01AS</v>
      </c>
      <c r="Z2277" t="s">
        <v>227</v>
      </c>
      <c r="AA2277" t="s">
        <v>833</v>
      </c>
      <c r="AB2277" t="s">
        <v>834</v>
      </c>
      <c r="AC2277" t="s">
        <v>3310</v>
      </c>
      <c r="AD2277" t="s">
        <v>172</v>
      </c>
      <c r="AS2277">
        <v>4</v>
      </c>
      <c r="AU2277" t="s">
        <v>472</v>
      </c>
      <c r="AV2277" t="s">
        <v>1777</v>
      </c>
      <c r="AW2277" t="s">
        <v>264</v>
      </c>
      <c r="BO2277" t="s">
        <v>14272</v>
      </c>
      <c r="BQ2277" t="s">
        <v>195</v>
      </c>
      <c r="CD2277" t="s">
        <v>195</v>
      </c>
      <c r="CM2277" t="s">
        <v>14273</v>
      </c>
      <c r="CO2277" t="s">
        <v>14272</v>
      </c>
      <c r="CP2277" t="s">
        <v>14274</v>
      </c>
      <c r="CQ2277" t="s">
        <v>541</v>
      </c>
      <c r="CS2277" t="str">
        <f>"01451"</f>
        <v>01451</v>
      </c>
      <c r="CT2277" t="s">
        <v>244</v>
      </c>
      <c r="CU2277" t="s">
        <v>14275</v>
      </c>
    </row>
    <row r="2278" spans="1:150" x14ac:dyDescent="0.2">
      <c r="A2278">
        <v>36621</v>
      </c>
      <c r="B2278" t="s">
        <v>14276</v>
      </c>
      <c r="C2278" t="s">
        <v>14277</v>
      </c>
      <c r="E2278" t="s">
        <v>14278</v>
      </c>
      <c r="F2278" t="s">
        <v>171</v>
      </c>
      <c r="G2278" t="str">
        <f t="shared" si="15"/>
        <v>0</v>
      </c>
      <c r="H2278" s="1">
        <v>36264</v>
      </c>
      <c r="I2278" t="s">
        <v>1571</v>
      </c>
      <c r="K2278" t="s">
        <v>515</v>
      </c>
      <c r="L2278" t="s">
        <v>516</v>
      </c>
      <c r="M2278" t="s">
        <v>176</v>
      </c>
      <c r="N2278">
        <v>2022</v>
      </c>
      <c r="O2278" t="s">
        <v>555</v>
      </c>
      <c r="P2278" t="s">
        <v>178</v>
      </c>
      <c r="Q2278" t="s">
        <v>172</v>
      </c>
      <c r="S2278">
        <v>31529174</v>
      </c>
      <c r="T2278" t="s">
        <v>491</v>
      </c>
      <c r="U2278" t="s">
        <v>424</v>
      </c>
      <c r="Y2278" t="str">
        <f>"04HSEAS"</f>
        <v>04HSEAS</v>
      </c>
      <c r="Z2278" t="s">
        <v>499</v>
      </c>
      <c r="AA2278" t="s">
        <v>1573</v>
      </c>
      <c r="AC2278" t="s">
        <v>3358</v>
      </c>
      <c r="AD2278" t="s">
        <v>185</v>
      </c>
      <c r="AS2278">
        <v>3.83</v>
      </c>
      <c r="AU2278" t="s">
        <v>235</v>
      </c>
      <c r="AV2278" t="s">
        <v>236</v>
      </c>
      <c r="AW2278" t="s">
        <v>430</v>
      </c>
      <c r="BF2278" t="s">
        <v>474</v>
      </c>
      <c r="BG2278" t="s">
        <v>474</v>
      </c>
      <c r="BM2278" t="s">
        <v>14279</v>
      </c>
      <c r="BN2278" t="s">
        <v>239</v>
      </c>
      <c r="BO2278" t="s">
        <v>14280</v>
      </c>
      <c r="BP2278" t="s">
        <v>241</v>
      </c>
      <c r="BQ2278" t="s">
        <v>195</v>
      </c>
      <c r="BS2278">
        <v>14627</v>
      </c>
      <c r="CD2278" t="s">
        <v>195</v>
      </c>
      <c r="CM2278" t="s">
        <v>14281</v>
      </c>
      <c r="CO2278" t="s">
        <v>14280</v>
      </c>
      <c r="CP2278" t="s">
        <v>14282</v>
      </c>
      <c r="CS2278">
        <v>32700</v>
      </c>
      <c r="CT2278" t="s">
        <v>491</v>
      </c>
      <c r="CU2278" t="s">
        <v>14283</v>
      </c>
    </row>
    <row r="2279" spans="1:150" x14ac:dyDescent="0.2">
      <c r="A2279">
        <v>27150</v>
      </c>
      <c r="B2279" t="s">
        <v>1173</v>
      </c>
      <c r="C2279" t="s">
        <v>14284</v>
      </c>
      <c r="D2279" t="s">
        <v>2361</v>
      </c>
      <c r="E2279" t="s">
        <v>14285</v>
      </c>
      <c r="F2279" t="s">
        <v>171</v>
      </c>
      <c r="G2279" t="s">
        <v>172</v>
      </c>
      <c r="H2279" s="1">
        <v>36046</v>
      </c>
      <c r="I2279" t="s">
        <v>221</v>
      </c>
      <c r="K2279" t="s">
        <v>3708</v>
      </c>
      <c r="L2279" t="s">
        <v>1689</v>
      </c>
      <c r="M2279" t="s">
        <v>306</v>
      </c>
      <c r="N2279">
        <v>2019</v>
      </c>
      <c r="O2279" t="s">
        <v>534</v>
      </c>
      <c r="P2279" t="s">
        <v>178</v>
      </c>
      <c r="Q2279" t="s">
        <v>172</v>
      </c>
      <c r="S2279">
        <v>30669673</v>
      </c>
      <c r="T2279" t="s">
        <v>226</v>
      </c>
      <c r="Y2279" t="str">
        <f>"01AS"</f>
        <v>01AS</v>
      </c>
      <c r="Z2279" t="s">
        <v>227</v>
      </c>
      <c r="AA2279" t="s">
        <v>320</v>
      </c>
      <c r="AB2279" t="s">
        <v>321</v>
      </c>
      <c r="AC2279" t="s">
        <v>922</v>
      </c>
      <c r="AD2279" t="s">
        <v>185</v>
      </c>
      <c r="AE2279" t="s">
        <v>8875</v>
      </c>
      <c r="AS2279">
        <v>3.38</v>
      </c>
      <c r="AT2279" t="s">
        <v>429</v>
      </c>
      <c r="AU2279" t="s">
        <v>472</v>
      </c>
      <c r="AV2279" t="s">
        <v>236</v>
      </c>
      <c r="AW2279" t="s">
        <v>264</v>
      </c>
      <c r="BM2279" t="s">
        <v>14286</v>
      </c>
      <c r="BN2279" t="s">
        <v>239</v>
      </c>
      <c r="BO2279" t="s">
        <v>14287</v>
      </c>
      <c r="BP2279" t="s">
        <v>241</v>
      </c>
      <c r="BQ2279" t="s">
        <v>195</v>
      </c>
      <c r="BS2279">
        <v>14627</v>
      </c>
      <c r="CD2279" t="s">
        <v>195</v>
      </c>
      <c r="CM2279" t="s">
        <v>14288</v>
      </c>
      <c r="CO2279" t="s">
        <v>14287</v>
      </c>
      <c r="CP2279" t="s">
        <v>14289</v>
      </c>
      <c r="CQ2279" t="s">
        <v>661</v>
      </c>
      <c r="CS2279">
        <v>30338</v>
      </c>
      <c r="CT2279" t="s">
        <v>244</v>
      </c>
      <c r="CU2279" t="s">
        <v>14290</v>
      </c>
    </row>
    <row r="2280" spans="1:150" x14ac:dyDescent="0.2">
      <c r="A2280">
        <v>46701</v>
      </c>
      <c r="B2280" t="s">
        <v>8672</v>
      </c>
      <c r="C2280" t="s">
        <v>14291</v>
      </c>
      <c r="D2280" t="s">
        <v>4296</v>
      </c>
      <c r="E2280" t="s">
        <v>14292</v>
      </c>
      <c r="F2280" t="s">
        <v>171</v>
      </c>
      <c r="G2280" t="str">
        <f>"0"</f>
        <v>0</v>
      </c>
      <c r="H2280" s="1">
        <v>38360</v>
      </c>
      <c r="I2280" t="s">
        <v>221</v>
      </c>
      <c r="K2280" t="s">
        <v>14293</v>
      </c>
      <c r="M2280" t="s">
        <v>176</v>
      </c>
      <c r="N2280">
        <v>2026</v>
      </c>
      <c r="O2280" t="s">
        <v>508</v>
      </c>
      <c r="P2280" t="s">
        <v>509</v>
      </c>
      <c r="Q2280" t="s">
        <v>172</v>
      </c>
      <c r="S2280">
        <v>32600247</v>
      </c>
      <c r="T2280" t="s">
        <v>2238</v>
      </c>
      <c r="U2280" t="s">
        <v>424</v>
      </c>
      <c r="Y2280" t="str">
        <f>"01AS"</f>
        <v>01AS</v>
      </c>
      <c r="Z2280" t="s">
        <v>499</v>
      </c>
      <c r="AA2280" t="s">
        <v>228</v>
      </c>
      <c r="AB2280" t="s">
        <v>229</v>
      </c>
      <c r="AC2280" t="s">
        <v>2066</v>
      </c>
      <c r="AD2280" t="s">
        <v>172</v>
      </c>
      <c r="AS2280">
        <v>3.39</v>
      </c>
      <c r="AU2280" t="s">
        <v>472</v>
      </c>
      <c r="AV2280" t="s">
        <v>473</v>
      </c>
      <c r="AW2280" t="s">
        <v>430</v>
      </c>
      <c r="BM2280" t="s">
        <v>14294</v>
      </c>
      <c r="BN2280" t="s">
        <v>239</v>
      </c>
      <c r="BO2280" t="s">
        <v>14295</v>
      </c>
      <c r="BP2280" t="s">
        <v>241</v>
      </c>
      <c r="BQ2280" t="s">
        <v>195</v>
      </c>
      <c r="BS2280">
        <v>14627</v>
      </c>
      <c r="CD2280" t="s">
        <v>195</v>
      </c>
      <c r="CM2280" t="s">
        <v>14296</v>
      </c>
      <c r="CO2280" t="s">
        <v>14295</v>
      </c>
      <c r="CP2280" t="s">
        <v>14297</v>
      </c>
      <c r="CQ2280" t="s">
        <v>14298</v>
      </c>
      <c r="CS2280" t="s">
        <v>14299</v>
      </c>
      <c r="CT2280" t="s">
        <v>2238</v>
      </c>
      <c r="CU2280" t="s">
        <v>14300</v>
      </c>
    </row>
    <row r="2281" spans="1:150" x14ac:dyDescent="0.2">
      <c r="A2281">
        <v>46586</v>
      </c>
      <c r="B2281" t="s">
        <v>8672</v>
      </c>
      <c r="C2281" t="s">
        <v>14291</v>
      </c>
      <c r="D2281" t="s">
        <v>4296</v>
      </c>
      <c r="E2281" t="s">
        <v>14292</v>
      </c>
      <c r="F2281" t="s">
        <v>171</v>
      </c>
      <c r="G2281" t="str">
        <f>"0"</f>
        <v>0</v>
      </c>
      <c r="H2281" s="1">
        <v>38360</v>
      </c>
      <c r="I2281" t="s">
        <v>221</v>
      </c>
      <c r="K2281" t="s">
        <v>853</v>
      </c>
      <c r="L2281" t="s">
        <v>854</v>
      </c>
      <c r="M2281" t="s">
        <v>176</v>
      </c>
      <c r="N2281">
        <v>2026</v>
      </c>
      <c r="O2281" t="s">
        <v>508</v>
      </c>
      <c r="P2281" t="s">
        <v>509</v>
      </c>
      <c r="Q2281" t="s">
        <v>172</v>
      </c>
      <c r="S2281">
        <v>32600247</v>
      </c>
      <c r="T2281" t="s">
        <v>2238</v>
      </c>
      <c r="U2281" t="s">
        <v>424</v>
      </c>
      <c r="Y2281" t="str">
        <f>"01AS"</f>
        <v>01AS</v>
      </c>
      <c r="Z2281" t="s">
        <v>499</v>
      </c>
      <c r="AA2281" t="s">
        <v>228</v>
      </c>
      <c r="AB2281" t="s">
        <v>229</v>
      </c>
      <c r="AC2281" t="s">
        <v>2066</v>
      </c>
      <c r="AD2281" t="s">
        <v>172</v>
      </c>
      <c r="AS2281">
        <v>3.39</v>
      </c>
      <c r="AU2281" t="s">
        <v>472</v>
      </c>
      <c r="AV2281" t="s">
        <v>473</v>
      </c>
      <c r="AW2281" t="s">
        <v>430</v>
      </c>
      <c r="BM2281" t="s">
        <v>14294</v>
      </c>
      <c r="BN2281" t="s">
        <v>239</v>
      </c>
      <c r="BO2281" t="s">
        <v>14295</v>
      </c>
      <c r="BP2281" t="s">
        <v>241</v>
      </c>
      <c r="BQ2281" t="s">
        <v>195</v>
      </c>
      <c r="BS2281">
        <v>14627</v>
      </c>
      <c r="CD2281" t="s">
        <v>195</v>
      </c>
      <c r="CM2281" t="s">
        <v>14296</v>
      </c>
      <c r="CO2281" t="s">
        <v>14295</v>
      </c>
      <c r="CP2281" t="s">
        <v>14297</v>
      </c>
      <c r="CQ2281" t="s">
        <v>14298</v>
      </c>
      <c r="CS2281" t="s">
        <v>14299</v>
      </c>
      <c r="CT2281" t="s">
        <v>2238</v>
      </c>
      <c r="CU2281" t="s">
        <v>14300</v>
      </c>
    </row>
    <row r="2282" spans="1:150" x14ac:dyDescent="0.2">
      <c r="A2282">
        <v>46659</v>
      </c>
      <c r="B2282" t="s">
        <v>8672</v>
      </c>
      <c r="C2282" t="s">
        <v>14291</v>
      </c>
      <c r="D2282" t="s">
        <v>4296</v>
      </c>
      <c r="E2282" t="s">
        <v>14292</v>
      </c>
      <c r="F2282" t="s">
        <v>171</v>
      </c>
      <c r="G2282" t="str">
        <f>"0"</f>
        <v>0</v>
      </c>
      <c r="H2282" s="1">
        <v>38360</v>
      </c>
      <c r="I2282" t="s">
        <v>221</v>
      </c>
      <c r="K2282" t="s">
        <v>632</v>
      </c>
      <c r="M2282" t="s">
        <v>176</v>
      </c>
      <c r="N2282">
        <v>2026</v>
      </c>
      <c r="O2282" t="s">
        <v>508</v>
      </c>
      <c r="P2282" t="s">
        <v>509</v>
      </c>
      <c r="Q2282" t="s">
        <v>172</v>
      </c>
      <c r="S2282">
        <v>32600247</v>
      </c>
      <c r="T2282" t="s">
        <v>2238</v>
      </c>
      <c r="U2282" t="s">
        <v>424</v>
      </c>
      <c r="Y2282" t="str">
        <f>"01AS"</f>
        <v>01AS</v>
      </c>
      <c r="Z2282" t="s">
        <v>499</v>
      </c>
      <c r="AA2282" t="s">
        <v>228</v>
      </c>
      <c r="AB2282" t="s">
        <v>229</v>
      </c>
      <c r="AC2282" t="s">
        <v>2066</v>
      </c>
      <c r="AD2282" t="s">
        <v>172</v>
      </c>
      <c r="AS2282">
        <v>3.39</v>
      </c>
      <c r="AU2282" t="s">
        <v>472</v>
      </c>
      <c r="AV2282" t="s">
        <v>473</v>
      </c>
      <c r="AW2282" t="s">
        <v>430</v>
      </c>
      <c r="BM2282" t="s">
        <v>14294</v>
      </c>
      <c r="BN2282" t="s">
        <v>239</v>
      </c>
      <c r="BO2282" t="s">
        <v>14295</v>
      </c>
      <c r="BP2282" t="s">
        <v>241</v>
      </c>
      <c r="BQ2282" t="s">
        <v>195</v>
      </c>
      <c r="BS2282">
        <v>14627</v>
      </c>
      <c r="CD2282" t="s">
        <v>195</v>
      </c>
      <c r="CM2282" t="s">
        <v>14296</v>
      </c>
      <c r="CO2282" t="s">
        <v>14295</v>
      </c>
      <c r="CP2282" t="s">
        <v>14297</v>
      </c>
      <c r="CQ2282" t="s">
        <v>14298</v>
      </c>
      <c r="CS2282" t="s">
        <v>14299</v>
      </c>
      <c r="CT2282" t="s">
        <v>2238</v>
      </c>
      <c r="CU2282" t="s">
        <v>14300</v>
      </c>
    </row>
    <row r="2283" spans="1:150" x14ac:dyDescent="0.2">
      <c r="A2283">
        <v>19200</v>
      </c>
      <c r="B2283" t="s">
        <v>378</v>
      </c>
      <c r="C2283" t="s">
        <v>14301</v>
      </c>
      <c r="D2283" t="s">
        <v>169</v>
      </c>
      <c r="E2283" t="s">
        <v>14302</v>
      </c>
      <c r="F2283" t="s">
        <v>171</v>
      </c>
      <c r="G2283" t="s">
        <v>172</v>
      </c>
      <c r="H2283" s="1">
        <v>35052</v>
      </c>
      <c r="I2283" t="s">
        <v>173</v>
      </c>
      <c r="K2283" t="s">
        <v>8702</v>
      </c>
      <c r="L2283" t="s">
        <v>14303</v>
      </c>
      <c r="M2283" t="s">
        <v>306</v>
      </c>
      <c r="N2283">
        <v>2016</v>
      </c>
      <c r="O2283" t="s">
        <v>380</v>
      </c>
      <c r="P2283" t="s">
        <v>178</v>
      </c>
      <c r="Q2283" t="s">
        <v>172</v>
      </c>
      <c r="S2283">
        <v>27655337</v>
      </c>
      <c r="T2283" t="s">
        <v>196</v>
      </c>
      <c r="W2283" t="s">
        <v>14304</v>
      </c>
      <c r="X2283">
        <v>2404602044</v>
      </c>
      <c r="Y2283" t="s">
        <v>186</v>
      </c>
      <c r="Z2283" t="s">
        <v>282</v>
      </c>
      <c r="AA2283">
        <v>2017</v>
      </c>
      <c r="AB2283">
        <v>2017</v>
      </c>
      <c r="AC2283" t="s">
        <v>696</v>
      </c>
      <c r="AD2283" t="s">
        <v>185</v>
      </c>
      <c r="AM2283" t="s">
        <v>14305</v>
      </c>
      <c r="AN2283" t="s">
        <v>14306</v>
      </c>
      <c r="AS2283">
        <v>3.81</v>
      </c>
      <c r="AT2283" t="s">
        <v>188</v>
      </c>
      <c r="AU2283" t="s">
        <v>189</v>
      </c>
      <c r="AV2283" t="s">
        <v>190</v>
      </c>
      <c r="AW2283" t="s">
        <v>237</v>
      </c>
      <c r="BM2283" t="s">
        <v>14307</v>
      </c>
      <c r="BN2283" t="s">
        <v>193</v>
      </c>
      <c r="BP2283" t="s">
        <v>194</v>
      </c>
      <c r="BQ2283" t="s">
        <v>195</v>
      </c>
      <c r="BS2283">
        <v>14627</v>
      </c>
      <c r="BT2283" t="s">
        <v>196</v>
      </c>
      <c r="BU2283">
        <v>2407535041</v>
      </c>
      <c r="BZ2283" t="s">
        <v>14308</v>
      </c>
      <c r="CC2283" t="s">
        <v>6758</v>
      </c>
      <c r="CD2283" t="s">
        <v>849</v>
      </c>
      <c r="CF2283">
        <v>20910</v>
      </c>
      <c r="CG2283" t="s">
        <v>196</v>
      </c>
      <c r="CH2283">
        <v>2404602044</v>
      </c>
      <c r="CM2283" t="s">
        <v>4502</v>
      </c>
      <c r="CP2283" t="s">
        <v>194</v>
      </c>
      <c r="CQ2283" t="s">
        <v>195</v>
      </c>
      <c r="CS2283">
        <v>14627</v>
      </c>
      <c r="CT2283" t="s">
        <v>196</v>
      </c>
      <c r="CU2283">
        <v>2407535041</v>
      </c>
      <c r="EM2283" t="s">
        <v>14309</v>
      </c>
      <c r="EP2283" t="s">
        <v>14310</v>
      </c>
      <c r="EQ2283" t="s">
        <v>849</v>
      </c>
      <c r="ES2283">
        <v>20833</v>
      </c>
      <c r="ET2283" t="s">
        <v>196</v>
      </c>
    </row>
    <row r="2284" spans="1:150" x14ac:dyDescent="0.2">
      <c r="A2284">
        <v>12927</v>
      </c>
      <c r="B2284" t="s">
        <v>378</v>
      </c>
      <c r="C2284" t="s">
        <v>14301</v>
      </c>
      <c r="D2284" t="s">
        <v>169</v>
      </c>
      <c r="E2284" t="s">
        <v>14302</v>
      </c>
      <c r="F2284" t="s">
        <v>1502</v>
      </c>
      <c r="G2284" t="s">
        <v>172</v>
      </c>
      <c r="H2284" s="1">
        <v>35052</v>
      </c>
      <c r="I2284" t="s">
        <v>173</v>
      </c>
      <c r="K2284" t="s">
        <v>1278</v>
      </c>
      <c r="M2284" t="s">
        <v>176</v>
      </c>
      <c r="N2284">
        <v>2016</v>
      </c>
      <c r="O2284" t="s">
        <v>634</v>
      </c>
      <c r="P2284" t="s">
        <v>178</v>
      </c>
      <c r="Q2284" t="s">
        <v>172</v>
      </c>
      <c r="S2284">
        <v>27655337</v>
      </c>
      <c r="T2284" t="s">
        <v>196</v>
      </c>
      <c r="W2284" t="s">
        <v>14304</v>
      </c>
      <c r="X2284">
        <v>2404602044</v>
      </c>
      <c r="Y2284" t="s">
        <v>186</v>
      </c>
      <c r="Z2284" t="s">
        <v>282</v>
      </c>
      <c r="AA2284">
        <v>2017</v>
      </c>
      <c r="AB2284">
        <v>2017</v>
      </c>
      <c r="AC2284" t="s">
        <v>696</v>
      </c>
      <c r="AD2284" t="s">
        <v>185</v>
      </c>
      <c r="AM2284" t="s">
        <v>14305</v>
      </c>
      <c r="AN2284" t="s">
        <v>14306</v>
      </c>
      <c r="AS2284">
        <v>3.81</v>
      </c>
      <c r="AT2284" t="s">
        <v>188</v>
      </c>
      <c r="AU2284" t="s">
        <v>189</v>
      </c>
      <c r="AV2284" t="s">
        <v>190</v>
      </c>
      <c r="AW2284" t="s">
        <v>237</v>
      </c>
      <c r="BM2284" t="s">
        <v>14307</v>
      </c>
      <c r="BN2284" t="s">
        <v>193</v>
      </c>
      <c r="BP2284" t="s">
        <v>194</v>
      </c>
      <c r="BQ2284" t="s">
        <v>195</v>
      </c>
      <c r="BS2284">
        <v>14627</v>
      </c>
      <c r="BT2284" t="s">
        <v>196</v>
      </c>
      <c r="BU2284">
        <v>2407535041</v>
      </c>
      <c r="BZ2284" t="s">
        <v>14308</v>
      </c>
      <c r="CC2284" t="s">
        <v>6758</v>
      </c>
      <c r="CD2284" t="s">
        <v>849</v>
      </c>
      <c r="CF2284">
        <v>20910</v>
      </c>
      <c r="CG2284" t="s">
        <v>196</v>
      </c>
      <c r="CH2284">
        <v>2404602044</v>
      </c>
      <c r="CM2284" t="s">
        <v>4502</v>
      </c>
      <c r="CP2284" t="s">
        <v>194</v>
      </c>
      <c r="CQ2284" t="s">
        <v>195</v>
      </c>
      <c r="CS2284">
        <v>14627</v>
      </c>
      <c r="CT2284" t="s">
        <v>196</v>
      </c>
      <c r="CU2284">
        <v>2407535041</v>
      </c>
      <c r="EM2284" t="s">
        <v>14309</v>
      </c>
      <c r="EP2284" t="s">
        <v>14310</v>
      </c>
      <c r="EQ2284" t="s">
        <v>849</v>
      </c>
      <c r="ES2284">
        <v>20833</v>
      </c>
      <c r="ET2284" t="s">
        <v>196</v>
      </c>
    </row>
    <row r="2285" spans="1:150" x14ac:dyDescent="0.2">
      <c r="A2285">
        <v>12974</v>
      </c>
      <c r="B2285" t="s">
        <v>378</v>
      </c>
      <c r="C2285" t="s">
        <v>14301</v>
      </c>
      <c r="D2285" t="s">
        <v>169</v>
      </c>
      <c r="E2285" t="s">
        <v>14302</v>
      </c>
      <c r="F2285" t="s">
        <v>171</v>
      </c>
      <c r="G2285" t="s">
        <v>172</v>
      </c>
      <c r="H2285" s="1">
        <v>35052</v>
      </c>
      <c r="I2285" t="s">
        <v>173</v>
      </c>
      <c r="K2285" t="s">
        <v>4824</v>
      </c>
      <c r="L2285" t="s">
        <v>1158</v>
      </c>
      <c r="M2285" t="s">
        <v>306</v>
      </c>
      <c r="N2285">
        <v>2015</v>
      </c>
      <c r="O2285" t="s">
        <v>517</v>
      </c>
      <c r="P2285" t="s">
        <v>178</v>
      </c>
      <c r="Q2285" t="s">
        <v>172</v>
      </c>
      <c r="S2285">
        <v>27655337</v>
      </c>
      <c r="T2285" t="s">
        <v>196</v>
      </c>
      <c r="W2285" t="s">
        <v>14304</v>
      </c>
      <c r="X2285">
        <v>2404602044</v>
      </c>
      <c r="Y2285" t="s">
        <v>186</v>
      </c>
      <c r="Z2285" t="s">
        <v>282</v>
      </c>
      <c r="AA2285">
        <v>2017</v>
      </c>
      <c r="AB2285">
        <v>2017</v>
      </c>
      <c r="AC2285" t="s">
        <v>696</v>
      </c>
      <c r="AD2285" t="s">
        <v>185</v>
      </c>
      <c r="AM2285" t="s">
        <v>14305</v>
      </c>
      <c r="AN2285" t="s">
        <v>14306</v>
      </c>
      <c r="AS2285">
        <v>3.81</v>
      </c>
      <c r="AT2285" t="s">
        <v>188</v>
      </c>
      <c r="AU2285" t="s">
        <v>189</v>
      </c>
      <c r="AV2285" t="s">
        <v>190</v>
      </c>
      <c r="AW2285" t="s">
        <v>237</v>
      </c>
      <c r="BM2285" t="s">
        <v>14307</v>
      </c>
      <c r="BN2285" t="s">
        <v>193</v>
      </c>
      <c r="BP2285" t="s">
        <v>194</v>
      </c>
      <c r="BQ2285" t="s">
        <v>195</v>
      </c>
      <c r="BS2285">
        <v>14627</v>
      </c>
      <c r="BT2285" t="s">
        <v>196</v>
      </c>
      <c r="BU2285">
        <v>2407535041</v>
      </c>
      <c r="BZ2285" t="s">
        <v>14308</v>
      </c>
      <c r="CC2285" t="s">
        <v>6758</v>
      </c>
      <c r="CD2285" t="s">
        <v>849</v>
      </c>
      <c r="CF2285">
        <v>20910</v>
      </c>
      <c r="CG2285" t="s">
        <v>196</v>
      </c>
      <c r="CH2285">
        <v>2404602044</v>
      </c>
      <c r="CM2285" t="s">
        <v>4502</v>
      </c>
      <c r="CP2285" t="s">
        <v>194</v>
      </c>
      <c r="CQ2285" t="s">
        <v>195</v>
      </c>
      <c r="CS2285">
        <v>14627</v>
      </c>
      <c r="CT2285" t="s">
        <v>196</v>
      </c>
      <c r="CU2285">
        <v>2407535041</v>
      </c>
      <c r="EM2285" t="s">
        <v>14309</v>
      </c>
      <c r="EP2285" t="s">
        <v>14310</v>
      </c>
      <c r="EQ2285" t="s">
        <v>849</v>
      </c>
      <c r="ES2285">
        <v>20833</v>
      </c>
      <c r="ET2285" t="s">
        <v>196</v>
      </c>
    </row>
    <row r="2286" spans="1:150" x14ac:dyDescent="0.2">
      <c r="A2286">
        <v>46847</v>
      </c>
      <c r="B2286" t="s">
        <v>14311</v>
      </c>
      <c r="C2286" t="s">
        <v>14312</v>
      </c>
      <c r="E2286" t="s">
        <v>14313</v>
      </c>
      <c r="F2286" t="s">
        <v>171</v>
      </c>
      <c r="G2286" t="str">
        <f>"0"</f>
        <v>0</v>
      </c>
      <c r="H2286" s="1">
        <v>37789</v>
      </c>
      <c r="I2286" t="s">
        <v>173</v>
      </c>
      <c r="K2286" t="s">
        <v>507</v>
      </c>
      <c r="M2286" t="s">
        <v>176</v>
      </c>
      <c r="N2286">
        <v>2026</v>
      </c>
      <c r="O2286" t="s">
        <v>508</v>
      </c>
      <c r="P2286" t="s">
        <v>509</v>
      </c>
      <c r="Q2286" t="s">
        <v>172</v>
      </c>
      <c r="R2286" t="s">
        <v>510</v>
      </c>
      <c r="S2286">
        <v>32504439</v>
      </c>
      <c r="BM2286" t="s">
        <v>511</v>
      </c>
    </row>
    <row r="2287" spans="1:150" x14ac:dyDescent="0.2">
      <c r="A2287">
        <v>46785</v>
      </c>
      <c r="B2287" t="s">
        <v>14311</v>
      </c>
      <c r="C2287" t="s">
        <v>14312</v>
      </c>
      <c r="E2287" t="s">
        <v>14313</v>
      </c>
      <c r="F2287" t="s">
        <v>171</v>
      </c>
      <c r="G2287" t="str">
        <f>"0"</f>
        <v>0</v>
      </c>
      <c r="H2287" s="1">
        <v>37789</v>
      </c>
      <c r="I2287" t="s">
        <v>173</v>
      </c>
      <c r="K2287" t="s">
        <v>515</v>
      </c>
      <c r="L2287" t="s">
        <v>516</v>
      </c>
      <c r="M2287" t="s">
        <v>176</v>
      </c>
      <c r="N2287">
        <v>2026</v>
      </c>
      <c r="O2287" t="s">
        <v>508</v>
      </c>
      <c r="P2287" t="s">
        <v>509</v>
      </c>
      <c r="Q2287" t="s">
        <v>172</v>
      </c>
      <c r="R2287" t="s">
        <v>510</v>
      </c>
      <c r="S2287">
        <v>32504439</v>
      </c>
      <c r="BM2287" t="s">
        <v>511</v>
      </c>
    </row>
    <row r="2288" spans="1:150" x14ac:dyDescent="0.2">
      <c r="A2288">
        <v>42599</v>
      </c>
      <c r="B2288" t="s">
        <v>14311</v>
      </c>
      <c r="C2288" t="s">
        <v>14312</v>
      </c>
      <c r="E2288" t="s">
        <v>14313</v>
      </c>
      <c r="F2288" t="s">
        <v>171</v>
      </c>
      <c r="G2288" t="str">
        <f>"0"</f>
        <v>0</v>
      </c>
      <c r="H2288" s="1">
        <v>37789</v>
      </c>
      <c r="I2288" t="s">
        <v>173</v>
      </c>
      <c r="K2288" t="s">
        <v>2246</v>
      </c>
      <c r="L2288" t="s">
        <v>14314</v>
      </c>
      <c r="M2288" t="s">
        <v>224</v>
      </c>
      <c r="N2288">
        <v>2024</v>
      </c>
      <c r="O2288" t="s">
        <v>225</v>
      </c>
      <c r="P2288" t="s">
        <v>178</v>
      </c>
      <c r="Q2288" t="s">
        <v>172</v>
      </c>
      <c r="R2288" t="s">
        <v>510</v>
      </c>
      <c r="S2288">
        <v>32504439</v>
      </c>
      <c r="BM2288" t="s">
        <v>511</v>
      </c>
    </row>
    <row r="2289" spans="1:151" x14ac:dyDescent="0.2">
      <c r="A2289">
        <v>27865</v>
      </c>
      <c r="B2289" t="s">
        <v>10670</v>
      </c>
      <c r="C2289" t="s">
        <v>14315</v>
      </c>
      <c r="E2289" t="s">
        <v>14316</v>
      </c>
      <c r="F2289" t="s">
        <v>171</v>
      </c>
      <c r="G2289" t="s">
        <v>172</v>
      </c>
      <c r="H2289" s="1">
        <v>35811</v>
      </c>
      <c r="I2289" t="s">
        <v>221</v>
      </c>
      <c r="K2289" t="s">
        <v>515</v>
      </c>
      <c r="L2289" t="s">
        <v>516</v>
      </c>
      <c r="M2289" t="s">
        <v>306</v>
      </c>
      <c r="N2289">
        <v>2019</v>
      </c>
      <c r="O2289" t="s">
        <v>534</v>
      </c>
      <c r="P2289" t="s">
        <v>178</v>
      </c>
      <c r="Q2289" t="s">
        <v>172</v>
      </c>
      <c r="S2289">
        <v>30030916</v>
      </c>
      <c r="T2289" t="s">
        <v>13486</v>
      </c>
      <c r="U2289" t="s">
        <v>180</v>
      </c>
      <c r="V2289" s="2">
        <v>43968</v>
      </c>
      <c r="W2289" t="s">
        <v>14317</v>
      </c>
      <c r="X2289" t="s">
        <v>14318</v>
      </c>
      <c r="Y2289" t="s">
        <v>186</v>
      </c>
      <c r="Z2289" t="s">
        <v>183</v>
      </c>
      <c r="AA2289">
        <v>2020</v>
      </c>
      <c r="AB2289">
        <v>2020</v>
      </c>
      <c r="AC2289" t="s">
        <v>208</v>
      </c>
      <c r="AD2289" t="s">
        <v>172</v>
      </c>
      <c r="AS2289">
        <v>3.75</v>
      </c>
      <c r="AT2289" t="s">
        <v>188</v>
      </c>
      <c r="AU2289" t="s">
        <v>189</v>
      </c>
      <c r="AV2289" t="s">
        <v>190</v>
      </c>
      <c r="AW2289" t="s">
        <v>191</v>
      </c>
      <c r="BM2289" t="s">
        <v>14319</v>
      </c>
      <c r="BN2289" t="s">
        <v>193</v>
      </c>
      <c r="BP2289" t="s">
        <v>194</v>
      </c>
      <c r="BQ2289" t="s">
        <v>195</v>
      </c>
      <c r="BS2289">
        <v>14627</v>
      </c>
      <c r="BT2289" t="s">
        <v>196</v>
      </c>
      <c r="BU2289">
        <v>5856628634</v>
      </c>
      <c r="CM2289" t="s">
        <v>14320</v>
      </c>
      <c r="CN2289" t="s">
        <v>487</v>
      </c>
      <c r="CP2289" t="s">
        <v>194</v>
      </c>
      <c r="CQ2289" t="s">
        <v>195</v>
      </c>
      <c r="CS2289">
        <v>14627</v>
      </c>
      <c r="CT2289" t="s">
        <v>196</v>
      </c>
      <c r="CU2289">
        <v>5856628634</v>
      </c>
    </row>
    <row r="2290" spans="1:151" x14ac:dyDescent="0.2">
      <c r="A2290">
        <v>37725</v>
      </c>
      <c r="B2290" t="s">
        <v>6480</v>
      </c>
      <c r="C2290" t="s">
        <v>14321</v>
      </c>
      <c r="D2290" t="s">
        <v>2701</v>
      </c>
      <c r="E2290" t="s">
        <v>14322</v>
      </c>
      <c r="F2290" t="s">
        <v>171</v>
      </c>
      <c r="G2290" t="str">
        <f>"0"</f>
        <v>0</v>
      </c>
      <c r="H2290" s="1">
        <v>37354</v>
      </c>
      <c r="I2290" t="s">
        <v>173</v>
      </c>
      <c r="K2290" t="s">
        <v>2212</v>
      </c>
      <c r="L2290" t="s">
        <v>2172</v>
      </c>
      <c r="M2290" t="s">
        <v>176</v>
      </c>
      <c r="N2290">
        <v>2023</v>
      </c>
      <c r="O2290" t="s">
        <v>1048</v>
      </c>
      <c r="P2290" t="s">
        <v>178</v>
      </c>
      <c r="Q2290" t="s">
        <v>172</v>
      </c>
      <c r="S2290">
        <v>31787543</v>
      </c>
      <c r="T2290" t="s">
        <v>226</v>
      </c>
      <c r="Y2290" t="str">
        <f>"01AS"</f>
        <v>01AS</v>
      </c>
      <c r="Z2290" t="s">
        <v>227</v>
      </c>
      <c r="AA2290" t="s">
        <v>320</v>
      </c>
      <c r="AB2290" t="s">
        <v>321</v>
      </c>
      <c r="AC2290" t="s">
        <v>1237</v>
      </c>
      <c r="AD2290" t="s">
        <v>185</v>
      </c>
      <c r="AM2290" t="s">
        <v>1819</v>
      </c>
      <c r="AS2290">
        <v>3.72</v>
      </c>
      <c r="AU2290" t="s">
        <v>235</v>
      </c>
      <c r="AV2290" t="s">
        <v>236</v>
      </c>
      <c r="AW2290" t="s">
        <v>264</v>
      </c>
      <c r="BM2290" t="s">
        <v>14323</v>
      </c>
      <c r="BN2290" t="s">
        <v>239</v>
      </c>
      <c r="BO2290" t="s">
        <v>14324</v>
      </c>
      <c r="BP2290" t="s">
        <v>241</v>
      </c>
      <c r="BQ2290" t="s">
        <v>195</v>
      </c>
      <c r="BS2290">
        <v>14627</v>
      </c>
      <c r="CD2290" t="s">
        <v>195</v>
      </c>
      <c r="CM2290" t="s">
        <v>14325</v>
      </c>
      <c r="CO2290" t="s">
        <v>14324</v>
      </c>
      <c r="CP2290" t="s">
        <v>14326</v>
      </c>
      <c r="CQ2290" t="s">
        <v>247</v>
      </c>
      <c r="CS2290" t="str">
        <f>"07481-2830"</f>
        <v>07481-2830</v>
      </c>
      <c r="CT2290" t="s">
        <v>244</v>
      </c>
      <c r="CU2290" t="s">
        <v>14327</v>
      </c>
    </row>
    <row r="2291" spans="1:151" x14ac:dyDescent="0.2">
      <c r="A2291">
        <v>12714</v>
      </c>
      <c r="B2291" t="s">
        <v>14328</v>
      </c>
      <c r="C2291" t="s">
        <v>14329</v>
      </c>
      <c r="E2291" t="s">
        <v>14330</v>
      </c>
      <c r="F2291" t="s">
        <v>171</v>
      </c>
      <c r="G2291" t="s">
        <v>172</v>
      </c>
      <c r="H2291" s="1">
        <v>34439</v>
      </c>
      <c r="I2291" t="s">
        <v>221</v>
      </c>
      <c r="K2291" t="s">
        <v>11606</v>
      </c>
      <c r="L2291" t="s">
        <v>318</v>
      </c>
      <c r="M2291" t="s">
        <v>306</v>
      </c>
      <c r="N2291">
        <v>2015</v>
      </c>
      <c r="O2291" t="s">
        <v>517</v>
      </c>
      <c r="P2291" t="s">
        <v>178</v>
      </c>
      <c r="Q2291" t="s">
        <v>172</v>
      </c>
      <c r="S2291">
        <v>28239239</v>
      </c>
      <c r="T2291" t="s">
        <v>5979</v>
      </c>
      <c r="U2291" t="s">
        <v>5980</v>
      </c>
      <c r="V2291" s="2">
        <v>42876</v>
      </c>
      <c r="W2291" t="s">
        <v>14331</v>
      </c>
      <c r="X2291" t="s">
        <v>14332</v>
      </c>
      <c r="Y2291" t="s">
        <v>186</v>
      </c>
      <c r="Z2291" t="s">
        <v>282</v>
      </c>
      <c r="AA2291">
        <v>2017</v>
      </c>
      <c r="AB2291">
        <v>2017</v>
      </c>
      <c r="AC2291" t="s">
        <v>209</v>
      </c>
      <c r="AD2291" t="s">
        <v>185</v>
      </c>
      <c r="AE2291" t="s">
        <v>382</v>
      </c>
      <c r="AS2291">
        <v>3.27</v>
      </c>
      <c r="AT2291" t="s">
        <v>188</v>
      </c>
      <c r="AU2291" t="s">
        <v>189</v>
      </c>
      <c r="AV2291" t="s">
        <v>190</v>
      </c>
      <c r="AW2291" t="s">
        <v>191</v>
      </c>
      <c r="BM2291" t="s">
        <v>14333</v>
      </c>
      <c r="BN2291" t="s">
        <v>193</v>
      </c>
      <c r="BP2291" t="s">
        <v>194</v>
      </c>
      <c r="BQ2291" t="s">
        <v>195</v>
      </c>
      <c r="BS2291">
        <v>14627</v>
      </c>
      <c r="BT2291" t="s">
        <v>196</v>
      </c>
      <c r="BU2291">
        <v>5854657604</v>
      </c>
      <c r="CM2291" t="s">
        <v>14334</v>
      </c>
      <c r="CN2291" t="s">
        <v>487</v>
      </c>
      <c r="CP2291" t="s">
        <v>194</v>
      </c>
      <c r="CQ2291" t="s">
        <v>195</v>
      </c>
      <c r="CS2291">
        <v>14627</v>
      </c>
      <c r="CT2291" t="s">
        <v>196</v>
      </c>
      <c r="CU2291">
        <v>5854657604</v>
      </c>
    </row>
    <row r="2292" spans="1:151" x14ac:dyDescent="0.2">
      <c r="A2292">
        <v>27434</v>
      </c>
      <c r="B2292" t="s">
        <v>14335</v>
      </c>
      <c r="C2292" t="s">
        <v>14336</v>
      </c>
      <c r="D2292" t="s">
        <v>14337</v>
      </c>
      <c r="E2292" t="s">
        <v>14338</v>
      </c>
      <c r="F2292" t="s">
        <v>1502</v>
      </c>
      <c r="G2292" t="s">
        <v>172</v>
      </c>
      <c r="H2292" s="1">
        <v>35371</v>
      </c>
      <c r="I2292" t="s">
        <v>221</v>
      </c>
      <c r="K2292" t="s">
        <v>1278</v>
      </c>
      <c r="L2292" t="s">
        <v>1503</v>
      </c>
      <c r="M2292" t="s">
        <v>306</v>
      </c>
      <c r="N2292">
        <v>2019</v>
      </c>
      <c r="O2292" t="s">
        <v>534</v>
      </c>
      <c r="P2292" t="s">
        <v>178</v>
      </c>
      <c r="Q2292" t="s">
        <v>172</v>
      </c>
      <c r="S2292">
        <v>30797697</v>
      </c>
      <c r="T2292" t="s">
        <v>14339</v>
      </c>
      <c r="U2292" t="s">
        <v>424</v>
      </c>
      <c r="Y2292" t="str">
        <f>"01AS"</f>
        <v>01AS</v>
      </c>
      <c r="Z2292" t="s">
        <v>227</v>
      </c>
      <c r="AA2292" t="s">
        <v>320</v>
      </c>
      <c r="AB2292" t="s">
        <v>321</v>
      </c>
      <c r="AC2292" t="s">
        <v>1451</v>
      </c>
      <c r="AD2292" t="s">
        <v>185</v>
      </c>
      <c r="AM2292" t="s">
        <v>14340</v>
      </c>
      <c r="AS2292">
        <v>3.52</v>
      </c>
      <c r="AU2292" t="s">
        <v>235</v>
      </c>
      <c r="AV2292" t="s">
        <v>236</v>
      </c>
      <c r="AW2292" t="s">
        <v>430</v>
      </c>
      <c r="BM2292" t="s">
        <v>14341</v>
      </c>
      <c r="BN2292" t="s">
        <v>239</v>
      </c>
      <c r="BO2292" t="s">
        <v>14342</v>
      </c>
      <c r="BP2292" t="s">
        <v>241</v>
      </c>
      <c r="BQ2292" t="s">
        <v>195</v>
      </c>
      <c r="BS2292">
        <v>14627</v>
      </c>
      <c r="CD2292" t="s">
        <v>195</v>
      </c>
      <c r="CM2292" t="s">
        <v>14343</v>
      </c>
      <c r="CO2292" t="s">
        <v>14342</v>
      </c>
      <c r="CP2292" t="s">
        <v>14342</v>
      </c>
      <c r="CQ2292" t="s">
        <v>14344</v>
      </c>
      <c r="CT2292" t="s">
        <v>14339</v>
      </c>
      <c r="CU2292" t="s">
        <v>14345</v>
      </c>
    </row>
    <row r="2293" spans="1:151" x14ac:dyDescent="0.2">
      <c r="A2293">
        <v>24861</v>
      </c>
      <c r="B2293" t="s">
        <v>2661</v>
      </c>
      <c r="C2293" t="s">
        <v>14346</v>
      </c>
      <c r="D2293" t="s">
        <v>390</v>
      </c>
      <c r="E2293" t="s">
        <v>14347</v>
      </c>
      <c r="F2293" t="s">
        <v>171</v>
      </c>
      <c r="G2293" t="s">
        <v>172</v>
      </c>
      <c r="H2293" s="1">
        <v>36013</v>
      </c>
      <c r="I2293" t="s">
        <v>173</v>
      </c>
      <c r="K2293" t="s">
        <v>515</v>
      </c>
      <c r="L2293" t="s">
        <v>516</v>
      </c>
      <c r="M2293" t="s">
        <v>306</v>
      </c>
      <c r="N2293">
        <v>2018</v>
      </c>
      <c r="O2293" t="s">
        <v>307</v>
      </c>
      <c r="P2293" t="s">
        <v>178</v>
      </c>
      <c r="Q2293" t="s">
        <v>172</v>
      </c>
      <c r="S2293">
        <v>29886401</v>
      </c>
      <c r="T2293" t="s">
        <v>196</v>
      </c>
      <c r="W2293" t="s">
        <v>14348</v>
      </c>
      <c r="X2293">
        <v>9146492798</v>
      </c>
      <c r="Y2293" t="s">
        <v>182</v>
      </c>
      <c r="Z2293" t="s">
        <v>183</v>
      </c>
      <c r="AA2293">
        <v>2020</v>
      </c>
      <c r="AB2293">
        <v>2020</v>
      </c>
      <c r="AC2293" t="s">
        <v>208</v>
      </c>
      <c r="AD2293" t="s">
        <v>185</v>
      </c>
      <c r="AS2293">
        <v>3.21</v>
      </c>
      <c r="AT2293" t="s">
        <v>188</v>
      </c>
      <c r="AU2293" t="s">
        <v>189</v>
      </c>
      <c r="AV2293" t="s">
        <v>190</v>
      </c>
      <c r="AW2293" t="s">
        <v>264</v>
      </c>
      <c r="BM2293" t="s">
        <v>14349</v>
      </c>
      <c r="BN2293" t="s">
        <v>193</v>
      </c>
      <c r="BP2293" t="s">
        <v>194</v>
      </c>
      <c r="BQ2293" t="s">
        <v>195</v>
      </c>
      <c r="BS2293">
        <v>14627</v>
      </c>
      <c r="BT2293" t="s">
        <v>196</v>
      </c>
      <c r="BU2293">
        <v>9147151860</v>
      </c>
      <c r="BZ2293" t="s">
        <v>14350</v>
      </c>
      <c r="CC2293" t="s">
        <v>670</v>
      </c>
      <c r="CD2293" t="s">
        <v>195</v>
      </c>
      <c r="CF2293">
        <v>10583</v>
      </c>
      <c r="CG2293" t="s">
        <v>196</v>
      </c>
      <c r="CH2293">
        <v>9147151860</v>
      </c>
      <c r="CM2293" t="s">
        <v>14351</v>
      </c>
      <c r="CP2293" t="s">
        <v>194</v>
      </c>
      <c r="CQ2293" t="s">
        <v>195</v>
      </c>
      <c r="CS2293">
        <v>14611</v>
      </c>
      <c r="CT2293" t="s">
        <v>196</v>
      </c>
      <c r="CU2293">
        <v>9143432276</v>
      </c>
      <c r="ED2293" t="s">
        <v>195</v>
      </c>
      <c r="EG2293" t="s">
        <v>196</v>
      </c>
      <c r="EH2293">
        <v>9147151860</v>
      </c>
      <c r="EM2293" t="s">
        <v>14350</v>
      </c>
      <c r="EP2293" t="s">
        <v>670</v>
      </c>
      <c r="EQ2293" t="s">
        <v>195</v>
      </c>
      <c r="ES2293">
        <v>10583</v>
      </c>
      <c r="ET2293" t="s">
        <v>196</v>
      </c>
      <c r="EU2293">
        <v>9147151860</v>
      </c>
    </row>
    <row r="2294" spans="1:151" x14ac:dyDescent="0.2">
      <c r="A2294">
        <v>42090</v>
      </c>
      <c r="B2294" t="s">
        <v>14352</v>
      </c>
      <c r="C2294" t="s">
        <v>14353</v>
      </c>
      <c r="E2294" t="s">
        <v>14354</v>
      </c>
      <c r="F2294" t="s">
        <v>171</v>
      </c>
      <c r="G2294" t="str">
        <f>"0"</f>
        <v>0</v>
      </c>
      <c r="H2294" s="1">
        <v>37267</v>
      </c>
      <c r="I2294" t="s">
        <v>173</v>
      </c>
      <c r="K2294" t="s">
        <v>290</v>
      </c>
      <c r="L2294" t="s">
        <v>291</v>
      </c>
      <c r="M2294" t="s">
        <v>205</v>
      </c>
      <c r="N2294">
        <v>2024</v>
      </c>
      <c r="O2294" t="s">
        <v>2271</v>
      </c>
      <c r="P2294" t="s">
        <v>178</v>
      </c>
      <c r="Q2294" t="s">
        <v>172</v>
      </c>
      <c r="S2294">
        <v>31789790</v>
      </c>
      <c r="T2294" t="s">
        <v>226</v>
      </c>
      <c r="Y2294" t="str">
        <f>"01AS"</f>
        <v>01AS</v>
      </c>
      <c r="Z2294" t="s">
        <v>499</v>
      </c>
      <c r="AA2294" t="s">
        <v>320</v>
      </c>
      <c r="AB2294" t="s">
        <v>321</v>
      </c>
      <c r="AC2294" t="s">
        <v>5592</v>
      </c>
      <c r="AD2294" t="s">
        <v>185</v>
      </c>
      <c r="AF2294" t="s">
        <v>426</v>
      </c>
      <c r="AG2294" t="s">
        <v>729</v>
      </c>
      <c r="AJ2294" t="s">
        <v>1237</v>
      </c>
      <c r="AK2294" t="s">
        <v>185</v>
      </c>
      <c r="AM2294" t="s">
        <v>2988</v>
      </c>
      <c r="AS2294">
        <v>3.67</v>
      </c>
      <c r="AU2294" t="s">
        <v>235</v>
      </c>
      <c r="AV2294" t="s">
        <v>823</v>
      </c>
      <c r="AW2294" t="s">
        <v>715</v>
      </c>
      <c r="BM2294" t="s">
        <v>14355</v>
      </c>
      <c r="BN2294" t="s">
        <v>239</v>
      </c>
      <c r="BO2294" t="s">
        <v>14356</v>
      </c>
      <c r="BP2294" t="s">
        <v>241</v>
      </c>
      <c r="BQ2294" t="s">
        <v>195</v>
      </c>
      <c r="BS2294">
        <v>14627</v>
      </c>
      <c r="CD2294" t="s">
        <v>195</v>
      </c>
      <c r="CM2294" t="s">
        <v>14357</v>
      </c>
      <c r="CO2294" t="s">
        <v>14356</v>
      </c>
      <c r="CP2294" t="s">
        <v>14358</v>
      </c>
      <c r="CQ2294" t="s">
        <v>14298</v>
      </c>
      <c r="CS2294" t="s">
        <v>14359</v>
      </c>
      <c r="CT2294" t="s">
        <v>2238</v>
      </c>
      <c r="CU2294" t="s">
        <v>14360</v>
      </c>
    </row>
    <row r="2295" spans="1:151" x14ac:dyDescent="0.2">
      <c r="A2295">
        <v>29986</v>
      </c>
      <c r="B2295" t="s">
        <v>14361</v>
      </c>
      <c r="C2295" t="s">
        <v>14362</v>
      </c>
      <c r="E2295" t="s">
        <v>14363</v>
      </c>
      <c r="F2295" t="s">
        <v>9047</v>
      </c>
      <c r="G2295" t="s">
        <v>172</v>
      </c>
      <c r="H2295" s="1">
        <v>36218</v>
      </c>
      <c r="I2295" t="s">
        <v>221</v>
      </c>
      <c r="K2295" t="s">
        <v>9522</v>
      </c>
      <c r="L2295" t="s">
        <v>9523</v>
      </c>
      <c r="M2295" t="s">
        <v>176</v>
      </c>
      <c r="N2295">
        <v>2020</v>
      </c>
      <c r="O2295" t="s">
        <v>978</v>
      </c>
      <c r="P2295" t="s">
        <v>178</v>
      </c>
      <c r="Q2295" t="s">
        <v>172</v>
      </c>
      <c r="S2295">
        <v>31320177</v>
      </c>
      <c r="T2295" t="s">
        <v>14364</v>
      </c>
      <c r="U2295" t="s">
        <v>424</v>
      </c>
      <c r="Y2295" t="str">
        <f>"01AS"</f>
        <v>01AS</v>
      </c>
      <c r="Z2295" t="s">
        <v>227</v>
      </c>
      <c r="AA2295" t="s">
        <v>228</v>
      </c>
      <c r="AB2295" t="s">
        <v>229</v>
      </c>
      <c r="AC2295" t="s">
        <v>1451</v>
      </c>
      <c r="AD2295" t="s">
        <v>185</v>
      </c>
      <c r="AE2295" t="s">
        <v>1451</v>
      </c>
      <c r="AM2295" t="s">
        <v>2191</v>
      </c>
      <c r="AS2295">
        <v>3.5</v>
      </c>
      <c r="AT2295" t="s">
        <v>1261</v>
      </c>
      <c r="AU2295" t="s">
        <v>235</v>
      </c>
      <c r="AV2295" t="s">
        <v>236</v>
      </c>
      <c r="AW2295" t="s">
        <v>430</v>
      </c>
      <c r="BM2295" t="s">
        <v>14365</v>
      </c>
      <c r="BN2295" t="s">
        <v>239</v>
      </c>
      <c r="BO2295" t="s">
        <v>14366</v>
      </c>
      <c r="BP2295" t="s">
        <v>241</v>
      </c>
      <c r="BQ2295" t="s">
        <v>195</v>
      </c>
      <c r="BS2295">
        <v>14627</v>
      </c>
      <c r="CD2295" t="s">
        <v>195</v>
      </c>
      <c r="CM2295" t="s">
        <v>14367</v>
      </c>
      <c r="CO2295" t="s">
        <v>14366</v>
      </c>
      <c r="CP2295" t="s">
        <v>14368</v>
      </c>
      <c r="CQ2295" t="s">
        <v>2683</v>
      </c>
      <c r="CS2295">
        <v>225710</v>
      </c>
      <c r="CT2295" t="s">
        <v>14364</v>
      </c>
      <c r="CU2295" t="s">
        <v>14369</v>
      </c>
      <c r="DM2295" t="s">
        <v>14367</v>
      </c>
      <c r="DP2295" t="s">
        <v>14368</v>
      </c>
      <c r="DR2295" t="s">
        <v>14370</v>
      </c>
      <c r="DS2295">
        <v>225710</v>
      </c>
      <c r="DT2295" t="s">
        <v>14364</v>
      </c>
      <c r="DU2295">
        <v>375293667814</v>
      </c>
      <c r="DX2295" t="s">
        <v>14371</v>
      </c>
      <c r="DY2295" t="s">
        <v>406</v>
      </c>
    </row>
    <row r="2296" spans="1:151" x14ac:dyDescent="0.2">
      <c r="A2296">
        <v>42713</v>
      </c>
      <c r="B2296" t="s">
        <v>14372</v>
      </c>
      <c r="C2296" t="s">
        <v>14373</v>
      </c>
      <c r="D2296" t="s">
        <v>14374</v>
      </c>
      <c r="E2296" t="s">
        <v>14375</v>
      </c>
      <c r="F2296" t="s">
        <v>171</v>
      </c>
      <c r="G2296" t="str">
        <f>"0"</f>
        <v>0</v>
      </c>
      <c r="H2296" s="1">
        <v>37714</v>
      </c>
      <c r="I2296" t="s">
        <v>221</v>
      </c>
      <c r="K2296" t="s">
        <v>1910</v>
      </c>
      <c r="L2296" t="s">
        <v>1911</v>
      </c>
      <c r="M2296" t="s">
        <v>176</v>
      </c>
      <c r="N2296">
        <v>2025</v>
      </c>
      <c r="O2296" t="s">
        <v>677</v>
      </c>
      <c r="P2296" t="s">
        <v>178</v>
      </c>
      <c r="Q2296" t="s">
        <v>172</v>
      </c>
      <c r="S2296">
        <v>32333640</v>
      </c>
      <c r="T2296" t="s">
        <v>226</v>
      </c>
      <c r="Y2296" t="str">
        <f>"01AS"</f>
        <v>01AS</v>
      </c>
      <c r="Z2296" t="s">
        <v>499</v>
      </c>
      <c r="AA2296" t="s">
        <v>320</v>
      </c>
      <c r="AB2296" t="s">
        <v>321</v>
      </c>
      <c r="AC2296" t="s">
        <v>728</v>
      </c>
      <c r="AD2296" t="s">
        <v>185</v>
      </c>
      <c r="AS2296">
        <v>3.77</v>
      </c>
      <c r="AU2296" t="s">
        <v>472</v>
      </c>
      <c r="AV2296" t="s">
        <v>473</v>
      </c>
      <c r="AW2296" t="s">
        <v>264</v>
      </c>
      <c r="BM2296" t="s">
        <v>14376</v>
      </c>
      <c r="BN2296" t="s">
        <v>239</v>
      </c>
      <c r="BO2296" t="s">
        <v>14377</v>
      </c>
      <c r="BP2296" t="s">
        <v>241</v>
      </c>
      <c r="BQ2296" t="s">
        <v>195</v>
      </c>
      <c r="BS2296">
        <v>14627</v>
      </c>
      <c r="CD2296" t="s">
        <v>195</v>
      </c>
      <c r="CM2296" t="s">
        <v>14378</v>
      </c>
      <c r="CO2296" t="s">
        <v>14377</v>
      </c>
      <c r="CP2296" t="s">
        <v>1768</v>
      </c>
      <c r="CQ2296" t="s">
        <v>735</v>
      </c>
      <c r="CS2296" t="s">
        <v>14379</v>
      </c>
      <c r="CT2296" t="s">
        <v>244</v>
      </c>
      <c r="CU2296" t="s">
        <v>14380</v>
      </c>
    </row>
    <row r="2297" spans="1:151" x14ac:dyDescent="0.2">
      <c r="A2297">
        <v>27401</v>
      </c>
      <c r="B2297" t="s">
        <v>8279</v>
      </c>
      <c r="C2297" t="s">
        <v>14381</v>
      </c>
      <c r="E2297" t="s">
        <v>14382</v>
      </c>
      <c r="F2297" t="s">
        <v>171</v>
      </c>
      <c r="G2297" t="s">
        <v>172</v>
      </c>
      <c r="H2297" s="1">
        <v>36334</v>
      </c>
      <c r="I2297" t="s">
        <v>221</v>
      </c>
      <c r="K2297" t="s">
        <v>867</v>
      </c>
      <c r="L2297" t="s">
        <v>868</v>
      </c>
      <c r="M2297" t="s">
        <v>224</v>
      </c>
      <c r="N2297">
        <v>2019</v>
      </c>
      <c r="O2297" t="s">
        <v>279</v>
      </c>
      <c r="P2297" t="s">
        <v>363</v>
      </c>
      <c r="Q2297" t="s">
        <v>172</v>
      </c>
      <c r="S2297">
        <v>31404228</v>
      </c>
      <c r="T2297" t="s">
        <v>10149</v>
      </c>
      <c r="U2297" t="s">
        <v>424</v>
      </c>
      <c r="Y2297" t="str">
        <f>"04HSEAS"</f>
        <v>04HSEAS</v>
      </c>
      <c r="Z2297" t="s">
        <v>499</v>
      </c>
      <c r="AA2297" t="s">
        <v>320</v>
      </c>
      <c r="AB2297" t="s">
        <v>321</v>
      </c>
      <c r="AC2297" t="s">
        <v>535</v>
      </c>
      <c r="AD2297" t="s">
        <v>185</v>
      </c>
      <c r="AM2297" t="s">
        <v>536</v>
      </c>
      <c r="AS2297">
        <v>3.46</v>
      </c>
      <c r="AT2297" t="s">
        <v>429</v>
      </c>
      <c r="AV2297" t="s">
        <v>473</v>
      </c>
      <c r="AW2297" t="s">
        <v>430</v>
      </c>
      <c r="BM2297" t="s">
        <v>14383</v>
      </c>
      <c r="BN2297" t="s">
        <v>239</v>
      </c>
      <c r="BO2297" t="s">
        <v>14384</v>
      </c>
      <c r="BP2297" t="s">
        <v>241</v>
      </c>
      <c r="BQ2297" t="s">
        <v>195</v>
      </c>
      <c r="BS2297">
        <v>14627</v>
      </c>
      <c r="CD2297" t="s">
        <v>195</v>
      </c>
      <c r="CM2297" t="s">
        <v>14385</v>
      </c>
      <c r="CO2297" t="s">
        <v>14384</v>
      </c>
      <c r="CP2297" t="s">
        <v>14386</v>
      </c>
      <c r="CQ2297" t="s">
        <v>14387</v>
      </c>
      <c r="CS2297">
        <v>72000</v>
      </c>
      <c r="CT2297" t="s">
        <v>10149</v>
      </c>
      <c r="CU2297" t="s">
        <v>14388</v>
      </c>
    </row>
    <row r="2298" spans="1:151" x14ac:dyDescent="0.2">
      <c r="A2298">
        <v>27418</v>
      </c>
      <c r="B2298" t="s">
        <v>8279</v>
      </c>
      <c r="C2298" t="s">
        <v>14381</v>
      </c>
      <c r="E2298" t="s">
        <v>14382</v>
      </c>
      <c r="F2298" t="s">
        <v>171</v>
      </c>
      <c r="G2298" t="s">
        <v>172</v>
      </c>
      <c r="H2298" s="1">
        <v>36334</v>
      </c>
      <c r="I2298" t="s">
        <v>221</v>
      </c>
      <c r="K2298" t="s">
        <v>277</v>
      </c>
      <c r="L2298" t="s">
        <v>278</v>
      </c>
      <c r="M2298" t="s">
        <v>224</v>
      </c>
      <c r="N2298">
        <v>2019</v>
      </c>
      <c r="O2298" t="s">
        <v>279</v>
      </c>
      <c r="P2298" t="s">
        <v>178</v>
      </c>
      <c r="Q2298" t="s">
        <v>172</v>
      </c>
      <c r="S2298">
        <v>31404228</v>
      </c>
      <c r="T2298" t="s">
        <v>10149</v>
      </c>
      <c r="U2298" t="s">
        <v>424</v>
      </c>
      <c r="Y2298" t="str">
        <f>"04HSEAS"</f>
        <v>04HSEAS</v>
      </c>
      <c r="Z2298" t="s">
        <v>499</v>
      </c>
      <c r="AA2298" t="s">
        <v>320</v>
      </c>
      <c r="AB2298" t="s">
        <v>321</v>
      </c>
      <c r="AC2298" t="s">
        <v>535</v>
      </c>
      <c r="AD2298" t="s">
        <v>185</v>
      </c>
      <c r="AM2298" t="s">
        <v>536</v>
      </c>
      <c r="AS2298">
        <v>3.46</v>
      </c>
      <c r="AT2298" t="s">
        <v>429</v>
      </c>
      <c r="AV2298" t="s">
        <v>473</v>
      </c>
      <c r="AW2298" t="s">
        <v>430</v>
      </c>
      <c r="BM2298" t="s">
        <v>14383</v>
      </c>
      <c r="BN2298" t="s">
        <v>239</v>
      </c>
      <c r="BO2298" t="s">
        <v>14384</v>
      </c>
      <c r="BP2298" t="s">
        <v>241</v>
      </c>
      <c r="BQ2298" t="s">
        <v>195</v>
      </c>
      <c r="BS2298">
        <v>14627</v>
      </c>
      <c r="CD2298" t="s">
        <v>195</v>
      </c>
      <c r="CM2298" t="s">
        <v>14385</v>
      </c>
      <c r="CO2298" t="s">
        <v>14384</v>
      </c>
      <c r="CP2298" t="s">
        <v>14386</v>
      </c>
      <c r="CQ2298" t="s">
        <v>14387</v>
      </c>
      <c r="CS2298">
        <v>72000</v>
      </c>
      <c r="CT2298" t="s">
        <v>10149</v>
      </c>
      <c r="CU2298" t="s">
        <v>14388</v>
      </c>
    </row>
    <row r="2299" spans="1:151" x14ac:dyDescent="0.2">
      <c r="A2299">
        <v>12939</v>
      </c>
      <c r="B2299" t="s">
        <v>13418</v>
      </c>
      <c r="C2299" t="s">
        <v>14389</v>
      </c>
      <c r="E2299" t="s">
        <v>14390</v>
      </c>
      <c r="F2299" t="s">
        <v>171</v>
      </c>
      <c r="G2299" t="s">
        <v>172</v>
      </c>
      <c r="H2299" s="1">
        <v>34513</v>
      </c>
      <c r="I2299" t="s">
        <v>173</v>
      </c>
      <c r="K2299" t="s">
        <v>515</v>
      </c>
      <c r="L2299" t="s">
        <v>516</v>
      </c>
      <c r="M2299" t="s">
        <v>306</v>
      </c>
      <c r="N2299">
        <v>2015</v>
      </c>
      <c r="O2299" t="s">
        <v>517</v>
      </c>
      <c r="P2299" t="s">
        <v>178</v>
      </c>
      <c r="Q2299" t="s">
        <v>172</v>
      </c>
      <c r="S2299">
        <v>28335290</v>
      </c>
      <c r="T2299" t="s">
        <v>2121</v>
      </c>
      <c r="U2299" t="s">
        <v>180</v>
      </c>
      <c r="V2299" s="2">
        <v>42876</v>
      </c>
      <c r="W2299" t="s">
        <v>14391</v>
      </c>
      <c r="X2299">
        <v>5859677194</v>
      </c>
      <c r="Y2299" t="s">
        <v>182</v>
      </c>
      <c r="Z2299" t="s">
        <v>183</v>
      </c>
      <c r="AA2299">
        <v>2017</v>
      </c>
      <c r="AB2299">
        <v>2017</v>
      </c>
      <c r="AC2299" t="s">
        <v>208</v>
      </c>
      <c r="AD2299" t="s">
        <v>185</v>
      </c>
      <c r="AF2299" t="s">
        <v>186</v>
      </c>
      <c r="AG2299" t="s">
        <v>282</v>
      </c>
      <c r="AH2299">
        <v>2017</v>
      </c>
      <c r="AI2299">
        <v>2017</v>
      </c>
      <c r="AJ2299" t="s">
        <v>187</v>
      </c>
      <c r="AK2299" t="s">
        <v>185</v>
      </c>
      <c r="AS2299">
        <v>3.6</v>
      </c>
      <c r="AT2299" t="s">
        <v>188</v>
      </c>
      <c r="AU2299" t="s">
        <v>189</v>
      </c>
      <c r="AV2299" t="s">
        <v>190</v>
      </c>
      <c r="AW2299" t="s">
        <v>191</v>
      </c>
      <c r="BM2299" t="s">
        <v>14392</v>
      </c>
      <c r="BN2299" t="s">
        <v>193</v>
      </c>
      <c r="BP2299" t="s">
        <v>194</v>
      </c>
      <c r="BQ2299" t="s">
        <v>195</v>
      </c>
      <c r="BS2299">
        <v>14627</v>
      </c>
      <c r="BT2299" t="s">
        <v>196</v>
      </c>
      <c r="BU2299">
        <v>5859677194</v>
      </c>
      <c r="CM2299" t="s">
        <v>14392</v>
      </c>
      <c r="CN2299" t="s">
        <v>193</v>
      </c>
      <c r="CP2299" t="s">
        <v>194</v>
      </c>
      <c r="CQ2299" t="s">
        <v>195</v>
      </c>
      <c r="CS2299">
        <v>14627</v>
      </c>
      <c r="CT2299" t="s">
        <v>196</v>
      </c>
      <c r="CU2299">
        <v>5859677194</v>
      </c>
    </row>
    <row r="2300" spans="1:151" x14ac:dyDescent="0.2">
      <c r="A2300">
        <v>26591</v>
      </c>
      <c r="B2300" t="s">
        <v>8279</v>
      </c>
      <c r="C2300" t="s">
        <v>14393</v>
      </c>
      <c r="E2300" t="s">
        <v>14394</v>
      </c>
      <c r="F2300" t="s">
        <v>171</v>
      </c>
      <c r="G2300" t="s">
        <v>172</v>
      </c>
      <c r="H2300" s="1">
        <v>35981</v>
      </c>
      <c r="I2300" t="s">
        <v>221</v>
      </c>
      <c r="K2300" t="s">
        <v>14395</v>
      </c>
      <c r="L2300" t="s">
        <v>4151</v>
      </c>
      <c r="M2300" t="s">
        <v>176</v>
      </c>
      <c r="N2300">
        <v>2019</v>
      </c>
      <c r="O2300" t="s">
        <v>482</v>
      </c>
      <c r="P2300" t="s">
        <v>178</v>
      </c>
      <c r="Q2300" t="s">
        <v>172</v>
      </c>
      <c r="S2300">
        <v>30009011</v>
      </c>
      <c r="T2300" t="s">
        <v>196</v>
      </c>
      <c r="W2300" t="s">
        <v>14396</v>
      </c>
      <c r="X2300">
        <v>8023732982</v>
      </c>
      <c r="Y2300" t="s">
        <v>186</v>
      </c>
      <c r="Z2300" t="s">
        <v>183</v>
      </c>
      <c r="AA2300">
        <v>2020</v>
      </c>
      <c r="AB2300">
        <v>2020</v>
      </c>
      <c r="AC2300" t="s">
        <v>457</v>
      </c>
      <c r="AD2300" t="s">
        <v>172</v>
      </c>
      <c r="AS2300">
        <v>3.59</v>
      </c>
      <c r="AT2300" t="s">
        <v>188</v>
      </c>
      <c r="AU2300" t="s">
        <v>189</v>
      </c>
      <c r="AV2300" t="s">
        <v>190</v>
      </c>
      <c r="AW2300" t="s">
        <v>264</v>
      </c>
      <c r="BM2300" t="s">
        <v>14397</v>
      </c>
      <c r="BN2300" t="s">
        <v>193</v>
      </c>
      <c r="BP2300" t="s">
        <v>194</v>
      </c>
      <c r="BQ2300" t="s">
        <v>195</v>
      </c>
      <c r="BS2300">
        <v>14627</v>
      </c>
      <c r="BT2300" t="s">
        <v>196</v>
      </c>
      <c r="BU2300">
        <v>5252752121</v>
      </c>
      <c r="BZ2300" t="s">
        <v>14398</v>
      </c>
      <c r="CC2300" t="s">
        <v>14399</v>
      </c>
      <c r="CD2300" t="s">
        <v>1113</v>
      </c>
      <c r="CF2300" t="str">
        <f>"05489"</f>
        <v>05489</v>
      </c>
      <c r="CG2300" t="s">
        <v>196</v>
      </c>
      <c r="CH2300">
        <v>8028994999</v>
      </c>
      <c r="CM2300" t="s">
        <v>215</v>
      </c>
      <c r="CP2300" t="s">
        <v>194</v>
      </c>
      <c r="CQ2300" t="s">
        <v>195</v>
      </c>
      <c r="CS2300">
        <v>14611</v>
      </c>
      <c r="CT2300" t="s">
        <v>196</v>
      </c>
      <c r="CU2300">
        <v>8023730450</v>
      </c>
      <c r="DZ2300" t="s">
        <v>14400</v>
      </c>
      <c r="EC2300" t="s">
        <v>14401</v>
      </c>
      <c r="ED2300" t="s">
        <v>1113</v>
      </c>
      <c r="EF2300" t="str">
        <f>"05465"</f>
        <v>05465</v>
      </c>
      <c r="EG2300" t="s">
        <v>196</v>
      </c>
      <c r="EH2300">
        <v>8028994999</v>
      </c>
      <c r="EM2300" t="s">
        <v>14398</v>
      </c>
      <c r="EP2300" t="s">
        <v>14399</v>
      </c>
      <c r="EQ2300" t="s">
        <v>1113</v>
      </c>
      <c r="ES2300" t="str">
        <f>"05489"</f>
        <v>05489</v>
      </c>
      <c r="ET2300" t="s">
        <v>196</v>
      </c>
      <c r="EU2300">
        <v>8028994999</v>
      </c>
    </row>
    <row r="2301" spans="1:151" x14ac:dyDescent="0.2">
      <c r="A2301">
        <v>24852</v>
      </c>
      <c r="B2301" t="s">
        <v>8279</v>
      </c>
      <c r="C2301" t="s">
        <v>14393</v>
      </c>
      <c r="E2301" t="s">
        <v>14394</v>
      </c>
      <c r="F2301" t="s">
        <v>171</v>
      </c>
      <c r="G2301" t="s">
        <v>172</v>
      </c>
      <c r="H2301" s="1">
        <v>35981</v>
      </c>
      <c r="I2301" t="s">
        <v>221</v>
      </c>
      <c r="K2301" t="s">
        <v>222</v>
      </c>
      <c r="L2301" t="s">
        <v>223</v>
      </c>
      <c r="M2301" t="s">
        <v>224</v>
      </c>
      <c r="N2301">
        <v>2018</v>
      </c>
      <c r="O2301" t="s">
        <v>354</v>
      </c>
      <c r="P2301" t="s">
        <v>178</v>
      </c>
      <c r="Q2301" t="s">
        <v>172</v>
      </c>
      <c r="S2301">
        <v>30009011</v>
      </c>
      <c r="T2301" t="s">
        <v>196</v>
      </c>
      <c r="W2301" t="s">
        <v>14396</v>
      </c>
      <c r="X2301">
        <v>8023732982</v>
      </c>
      <c r="Y2301" t="s">
        <v>186</v>
      </c>
      <c r="Z2301" t="s">
        <v>183</v>
      </c>
      <c r="AA2301">
        <v>2020</v>
      </c>
      <c r="AB2301">
        <v>2020</v>
      </c>
      <c r="AC2301" t="s">
        <v>457</v>
      </c>
      <c r="AD2301" t="s">
        <v>172</v>
      </c>
      <c r="AS2301">
        <v>3.59</v>
      </c>
      <c r="AT2301" t="s">
        <v>188</v>
      </c>
      <c r="AU2301" t="s">
        <v>189</v>
      </c>
      <c r="AV2301" t="s">
        <v>190</v>
      </c>
      <c r="AW2301" t="s">
        <v>264</v>
      </c>
      <c r="BM2301" t="s">
        <v>14397</v>
      </c>
      <c r="BN2301" t="s">
        <v>193</v>
      </c>
      <c r="BP2301" t="s">
        <v>194</v>
      </c>
      <c r="BQ2301" t="s">
        <v>195</v>
      </c>
      <c r="BS2301">
        <v>14627</v>
      </c>
      <c r="BT2301" t="s">
        <v>196</v>
      </c>
      <c r="BU2301">
        <v>5252752121</v>
      </c>
      <c r="BZ2301" t="s">
        <v>14398</v>
      </c>
      <c r="CC2301" t="s">
        <v>14399</v>
      </c>
      <c r="CD2301" t="s">
        <v>1113</v>
      </c>
      <c r="CF2301" t="str">
        <f>"05489"</f>
        <v>05489</v>
      </c>
      <c r="CG2301" t="s">
        <v>196</v>
      </c>
      <c r="CH2301">
        <v>8028994999</v>
      </c>
      <c r="CM2301" t="s">
        <v>215</v>
      </c>
      <c r="CP2301" t="s">
        <v>194</v>
      </c>
      <c r="CQ2301" t="s">
        <v>195</v>
      </c>
      <c r="CS2301">
        <v>14611</v>
      </c>
      <c r="CT2301" t="s">
        <v>196</v>
      </c>
      <c r="CU2301">
        <v>8023730450</v>
      </c>
      <c r="DZ2301" t="s">
        <v>14400</v>
      </c>
      <c r="EC2301" t="s">
        <v>14401</v>
      </c>
      <c r="ED2301" t="s">
        <v>1113</v>
      </c>
      <c r="EF2301" t="str">
        <f>"05465"</f>
        <v>05465</v>
      </c>
      <c r="EG2301" t="s">
        <v>196</v>
      </c>
      <c r="EH2301">
        <v>8028994999</v>
      </c>
      <c r="EM2301" t="s">
        <v>14398</v>
      </c>
      <c r="EP2301" t="s">
        <v>14399</v>
      </c>
      <c r="EQ2301" t="s">
        <v>1113</v>
      </c>
      <c r="ES2301" t="str">
        <f>"05489"</f>
        <v>05489</v>
      </c>
      <c r="ET2301" t="s">
        <v>196</v>
      </c>
      <c r="EU2301">
        <v>8028994999</v>
      </c>
    </row>
    <row r="2302" spans="1:151" x14ac:dyDescent="0.2">
      <c r="A2302">
        <v>41814</v>
      </c>
      <c r="B2302" t="s">
        <v>14402</v>
      </c>
      <c r="C2302" t="s">
        <v>14403</v>
      </c>
      <c r="D2302" t="s">
        <v>14404</v>
      </c>
      <c r="E2302" t="s">
        <v>14405</v>
      </c>
      <c r="F2302" t="s">
        <v>171</v>
      </c>
      <c r="G2302" t="str">
        <f>"0"</f>
        <v>0</v>
      </c>
      <c r="H2302" s="1">
        <v>37666</v>
      </c>
      <c r="I2302" t="s">
        <v>221</v>
      </c>
      <c r="K2302" t="s">
        <v>687</v>
      </c>
      <c r="L2302" t="s">
        <v>318</v>
      </c>
      <c r="M2302" t="s">
        <v>255</v>
      </c>
      <c r="N2302" t="s">
        <v>256</v>
      </c>
      <c r="O2302" t="s">
        <v>257</v>
      </c>
      <c r="P2302" t="s">
        <v>178</v>
      </c>
      <c r="Q2302" t="s">
        <v>172</v>
      </c>
      <c r="S2302">
        <v>31978194</v>
      </c>
      <c r="T2302" t="s">
        <v>226</v>
      </c>
      <c r="Y2302" t="str">
        <f>"01AS"</f>
        <v>01AS</v>
      </c>
      <c r="Z2302" t="s">
        <v>227</v>
      </c>
      <c r="AA2302" t="s">
        <v>320</v>
      </c>
      <c r="AB2302" t="s">
        <v>321</v>
      </c>
      <c r="AC2302" t="s">
        <v>2129</v>
      </c>
      <c r="AD2302" t="s">
        <v>185</v>
      </c>
      <c r="AS2302">
        <v>3.73</v>
      </c>
      <c r="AU2302" t="s">
        <v>235</v>
      </c>
      <c r="AV2302" t="s">
        <v>236</v>
      </c>
      <c r="AW2302" t="s">
        <v>294</v>
      </c>
      <c r="BM2302" t="s">
        <v>5476</v>
      </c>
      <c r="BN2302" t="s">
        <v>239</v>
      </c>
      <c r="BO2302" t="s">
        <v>14406</v>
      </c>
      <c r="BP2302" t="s">
        <v>241</v>
      </c>
      <c r="BQ2302" t="s">
        <v>195</v>
      </c>
      <c r="BS2302">
        <v>14627</v>
      </c>
      <c r="BZ2302" t="s">
        <v>242</v>
      </c>
      <c r="CB2302" t="s">
        <v>243</v>
      </c>
      <c r="CD2302" t="s">
        <v>195</v>
      </c>
      <c r="CF2302">
        <v>14642</v>
      </c>
      <c r="CG2302" t="s">
        <v>244</v>
      </c>
      <c r="CM2302" t="s">
        <v>14407</v>
      </c>
      <c r="CO2302" t="s">
        <v>14406</v>
      </c>
      <c r="CP2302" t="s">
        <v>7568</v>
      </c>
      <c r="CQ2302" t="s">
        <v>541</v>
      </c>
      <c r="CS2302" t="s">
        <v>14408</v>
      </c>
      <c r="CT2302" t="s">
        <v>244</v>
      </c>
      <c r="CU2302" t="s">
        <v>14409</v>
      </c>
    </row>
    <row r="2303" spans="1:151" x14ac:dyDescent="0.2">
      <c r="A2303">
        <v>37727</v>
      </c>
      <c r="B2303" t="s">
        <v>3664</v>
      </c>
      <c r="C2303" t="s">
        <v>14410</v>
      </c>
      <c r="D2303" t="s">
        <v>14411</v>
      </c>
      <c r="E2303" t="s">
        <v>14412</v>
      </c>
      <c r="F2303" t="s">
        <v>171</v>
      </c>
      <c r="G2303" t="str">
        <f>"0"</f>
        <v>0</v>
      </c>
      <c r="H2303" s="1">
        <v>37501</v>
      </c>
      <c r="I2303" t="s">
        <v>221</v>
      </c>
      <c r="K2303" t="s">
        <v>5429</v>
      </c>
      <c r="L2303" t="s">
        <v>1731</v>
      </c>
      <c r="M2303" t="s">
        <v>176</v>
      </c>
      <c r="N2303">
        <v>2023</v>
      </c>
      <c r="O2303" t="s">
        <v>1048</v>
      </c>
      <c r="P2303" t="s">
        <v>178</v>
      </c>
      <c r="Q2303" t="s">
        <v>172</v>
      </c>
      <c r="S2303">
        <v>31779517</v>
      </c>
      <c r="T2303" t="s">
        <v>226</v>
      </c>
      <c r="Y2303" t="str">
        <f>"01AS"</f>
        <v>01AS</v>
      </c>
      <c r="Z2303" t="s">
        <v>227</v>
      </c>
      <c r="AA2303" t="s">
        <v>320</v>
      </c>
      <c r="AB2303" t="s">
        <v>321</v>
      </c>
      <c r="AC2303" t="s">
        <v>1451</v>
      </c>
      <c r="AD2303" t="s">
        <v>185</v>
      </c>
      <c r="AE2303" t="s">
        <v>822</v>
      </c>
      <c r="AM2303" t="s">
        <v>5251</v>
      </c>
      <c r="AS2303">
        <v>3.85</v>
      </c>
      <c r="AU2303" t="s">
        <v>472</v>
      </c>
      <c r="AV2303" t="s">
        <v>1777</v>
      </c>
      <c r="AW2303" t="s">
        <v>952</v>
      </c>
      <c r="BH2303" t="s">
        <v>474</v>
      </c>
      <c r="BO2303" t="s">
        <v>14413</v>
      </c>
      <c r="BQ2303" t="s">
        <v>195</v>
      </c>
      <c r="CD2303" t="s">
        <v>195</v>
      </c>
      <c r="CM2303" t="s">
        <v>14414</v>
      </c>
      <c r="CO2303" t="s">
        <v>14413</v>
      </c>
      <c r="CP2303" t="s">
        <v>14415</v>
      </c>
      <c r="CQ2303" t="s">
        <v>2773</v>
      </c>
      <c r="CS2303" t="s">
        <v>14416</v>
      </c>
      <c r="CT2303" t="s">
        <v>244</v>
      </c>
      <c r="CU2303" t="s">
        <v>14417</v>
      </c>
      <c r="DM2303" t="s">
        <v>14418</v>
      </c>
      <c r="DP2303" t="s">
        <v>14415</v>
      </c>
      <c r="DQ2303" t="s">
        <v>344</v>
      </c>
      <c r="DS2303">
        <v>78247</v>
      </c>
      <c r="DT2303" t="s">
        <v>226</v>
      </c>
      <c r="DU2303">
        <v>2106437387</v>
      </c>
    </row>
    <row r="2304" spans="1:151" x14ac:dyDescent="0.2">
      <c r="A2304">
        <v>14625</v>
      </c>
      <c r="B2304" t="s">
        <v>2475</v>
      </c>
      <c r="C2304" t="s">
        <v>14419</v>
      </c>
      <c r="D2304" t="s">
        <v>14420</v>
      </c>
      <c r="E2304" t="s">
        <v>14421</v>
      </c>
      <c r="F2304" t="s">
        <v>171</v>
      </c>
      <c r="G2304" t="s">
        <v>172</v>
      </c>
      <c r="H2304" s="1">
        <v>34401</v>
      </c>
      <c r="I2304" t="s">
        <v>221</v>
      </c>
      <c r="K2304" t="s">
        <v>439</v>
      </c>
      <c r="L2304" t="s">
        <v>175</v>
      </c>
      <c r="M2304" t="s">
        <v>224</v>
      </c>
      <c r="N2304">
        <v>2016</v>
      </c>
      <c r="O2304" t="s">
        <v>410</v>
      </c>
      <c r="P2304" t="s">
        <v>363</v>
      </c>
      <c r="Q2304" t="s">
        <v>172</v>
      </c>
      <c r="S2304">
        <v>27858622</v>
      </c>
      <c r="T2304" t="s">
        <v>2017</v>
      </c>
      <c r="W2304" t="s">
        <v>14422</v>
      </c>
      <c r="X2304">
        <v>9786068239</v>
      </c>
      <c r="Y2304" t="s">
        <v>182</v>
      </c>
      <c r="Z2304" t="s">
        <v>183</v>
      </c>
      <c r="AA2304">
        <v>2017</v>
      </c>
      <c r="AB2304">
        <v>2017</v>
      </c>
      <c r="AC2304" t="s">
        <v>752</v>
      </c>
      <c r="AD2304" t="s">
        <v>185</v>
      </c>
      <c r="AS2304">
        <v>3.59</v>
      </c>
      <c r="AT2304" t="s">
        <v>188</v>
      </c>
      <c r="AU2304" t="s">
        <v>189</v>
      </c>
      <c r="AV2304" t="s">
        <v>190</v>
      </c>
      <c r="AW2304" t="s">
        <v>294</v>
      </c>
      <c r="BM2304" t="s">
        <v>14423</v>
      </c>
      <c r="BN2304" t="s">
        <v>487</v>
      </c>
      <c r="BP2304" t="s">
        <v>194</v>
      </c>
      <c r="BQ2304" t="s">
        <v>195</v>
      </c>
      <c r="BS2304">
        <v>14627</v>
      </c>
      <c r="BT2304" t="s">
        <v>196</v>
      </c>
      <c r="BU2304">
        <v>9785514195</v>
      </c>
      <c r="BZ2304" t="s">
        <v>14424</v>
      </c>
      <c r="CC2304" t="s">
        <v>14425</v>
      </c>
      <c r="CD2304" t="s">
        <v>401</v>
      </c>
      <c r="CF2304" t="str">
        <f>"01852"</f>
        <v>01852</v>
      </c>
      <c r="CG2304" t="s">
        <v>196</v>
      </c>
      <c r="CH2304">
        <v>9785514195</v>
      </c>
      <c r="CM2304" t="s">
        <v>14426</v>
      </c>
      <c r="CP2304" t="s">
        <v>194</v>
      </c>
      <c r="CQ2304" t="s">
        <v>195</v>
      </c>
      <c r="CS2304">
        <v>14627</v>
      </c>
      <c r="CT2304" t="s">
        <v>196</v>
      </c>
      <c r="CU2304">
        <v>9785514195</v>
      </c>
      <c r="DZ2304" t="s">
        <v>14427</v>
      </c>
      <c r="EC2304" t="s">
        <v>14428</v>
      </c>
      <c r="ED2304" t="s">
        <v>401</v>
      </c>
      <c r="EF2304" t="str">
        <f>"01913"</f>
        <v>01913</v>
      </c>
      <c r="EG2304" t="s">
        <v>196</v>
      </c>
      <c r="EH2304">
        <v>9783239509</v>
      </c>
      <c r="EM2304" t="s">
        <v>14424</v>
      </c>
      <c r="EP2304" t="s">
        <v>14425</v>
      </c>
      <c r="EQ2304" t="s">
        <v>401</v>
      </c>
      <c r="ES2304" t="str">
        <f>"01852"</f>
        <v>01852</v>
      </c>
      <c r="ET2304" t="s">
        <v>196</v>
      </c>
      <c r="EU2304">
        <v>9785514195</v>
      </c>
    </row>
    <row r="2305" spans="1:151" x14ac:dyDescent="0.2">
      <c r="A2305">
        <v>38296</v>
      </c>
      <c r="B2305" t="s">
        <v>10660</v>
      </c>
      <c r="C2305" t="s">
        <v>14429</v>
      </c>
      <c r="E2305" t="s">
        <v>14430</v>
      </c>
      <c r="F2305" t="s">
        <v>171</v>
      </c>
      <c r="G2305" t="str">
        <f>"0"</f>
        <v>0</v>
      </c>
      <c r="H2305" s="1">
        <v>37924</v>
      </c>
      <c r="I2305" t="s">
        <v>173</v>
      </c>
      <c r="K2305" t="s">
        <v>409</v>
      </c>
      <c r="L2305" t="s">
        <v>1643</v>
      </c>
      <c r="M2305" t="s">
        <v>224</v>
      </c>
      <c r="N2305">
        <v>2023</v>
      </c>
      <c r="O2305" t="s">
        <v>597</v>
      </c>
      <c r="P2305" t="s">
        <v>178</v>
      </c>
      <c r="Q2305" t="s">
        <v>172</v>
      </c>
      <c r="S2305">
        <v>32264791</v>
      </c>
      <c r="T2305" t="s">
        <v>226</v>
      </c>
      <c r="Y2305" t="str">
        <f>"04HSEAS"</f>
        <v>04HSEAS</v>
      </c>
      <c r="Z2305" t="s">
        <v>499</v>
      </c>
      <c r="AA2305" t="s">
        <v>228</v>
      </c>
      <c r="AB2305" t="s">
        <v>229</v>
      </c>
      <c r="AC2305" t="s">
        <v>535</v>
      </c>
      <c r="AD2305" t="s">
        <v>185</v>
      </c>
      <c r="AS2305">
        <v>3.95</v>
      </c>
      <c r="AU2305" t="s">
        <v>472</v>
      </c>
      <c r="AV2305" t="s">
        <v>473</v>
      </c>
      <c r="AW2305" t="s">
        <v>264</v>
      </c>
      <c r="BO2305" t="s">
        <v>14431</v>
      </c>
      <c r="BQ2305" t="s">
        <v>195</v>
      </c>
      <c r="CD2305" t="s">
        <v>195</v>
      </c>
      <c r="CM2305" t="s">
        <v>14432</v>
      </c>
      <c r="CO2305" t="s">
        <v>14431</v>
      </c>
      <c r="CP2305" t="s">
        <v>14433</v>
      </c>
      <c r="CQ2305" t="s">
        <v>541</v>
      </c>
      <c r="CS2305" t="str">
        <f>"02067-2952"</f>
        <v>02067-2952</v>
      </c>
      <c r="CT2305" t="s">
        <v>244</v>
      </c>
      <c r="CU2305" t="s">
        <v>14434</v>
      </c>
    </row>
    <row r="2306" spans="1:151" x14ac:dyDescent="0.2">
      <c r="A2306">
        <v>25395</v>
      </c>
      <c r="B2306" t="s">
        <v>14435</v>
      </c>
      <c r="C2306" t="s">
        <v>14436</v>
      </c>
      <c r="E2306" t="s">
        <v>14437</v>
      </c>
      <c r="F2306" t="s">
        <v>171</v>
      </c>
      <c r="K2306" t="s">
        <v>769</v>
      </c>
      <c r="L2306" t="s">
        <v>770</v>
      </c>
      <c r="M2306" t="s">
        <v>176</v>
      </c>
      <c r="N2306">
        <v>2017</v>
      </c>
      <c r="O2306" t="s">
        <v>177</v>
      </c>
      <c r="P2306" t="s">
        <v>178</v>
      </c>
      <c r="Q2306" t="s">
        <v>172</v>
      </c>
      <c r="S2306">
        <v>30084254</v>
      </c>
      <c r="T2306" t="s">
        <v>1941</v>
      </c>
      <c r="U2306" t="s">
        <v>180</v>
      </c>
      <c r="V2306" s="2">
        <v>43261</v>
      </c>
      <c r="W2306" t="s">
        <v>14438</v>
      </c>
      <c r="X2306">
        <v>818097524221</v>
      </c>
      <c r="Y2306" t="s">
        <v>613</v>
      </c>
      <c r="Z2306" t="s">
        <v>614</v>
      </c>
      <c r="AA2306" t="s">
        <v>615</v>
      </c>
      <c r="AB2306" t="s">
        <v>259</v>
      </c>
      <c r="AC2306" t="s">
        <v>187</v>
      </c>
      <c r="AD2306" t="s">
        <v>185</v>
      </c>
      <c r="AS2306" t="str">
        <f>"0"</f>
        <v>0</v>
      </c>
      <c r="AT2306" t="s">
        <v>188</v>
      </c>
      <c r="AU2306" t="s">
        <v>189</v>
      </c>
      <c r="AV2306" t="s">
        <v>190</v>
      </c>
      <c r="AW2306" t="s">
        <v>191</v>
      </c>
      <c r="BM2306" t="s">
        <v>14439</v>
      </c>
      <c r="BP2306" t="s">
        <v>194</v>
      </c>
      <c r="BQ2306" t="s">
        <v>195</v>
      </c>
      <c r="BS2306">
        <v>14620</v>
      </c>
      <c r="BT2306" t="s">
        <v>196</v>
      </c>
      <c r="CM2306" t="s">
        <v>14439</v>
      </c>
      <c r="CP2306" t="s">
        <v>194</v>
      </c>
      <c r="CQ2306" t="s">
        <v>195</v>
      </c>
      <c r="CS2306">
        <v>14620</v>
      </c>
      <c r="CT2306" t="s">
        <v>196</v>
      </c>
    </row>
    <row r="2307" spans="1:151" x14ac:dyDescent="0.2">
      <c r="A2307">
        <v>31527</v>
      </c>
      <c r="B2307" t="s">
        <v>14440</v>
      </c>
      <c r="C2307" t="s">
        <v>14441</v>
      </c>
      <c r="D2307" t="s">
        <v>14442</v>
      </c>
      <c r="E2307" t="s">
        <v>14443</v>
      </c>
      <c r="F2307" t="s">
        <v>171</v>
      </c>
      <c r="G2307" t="s">
        <v>172</v>
      </c>
      <c r="H2307" s="1">
        <v>37186</v>
      </c>
      <c r="I2307" t="s">
        <v>221</v>
      </c>
      <c r="K2307" t="s">
        <v>334</v>
      </c>
      <c r="L2307" t="s">
        <v>420</v>
      </c>
      <c r="M2307" t="s">
        <v>255</v>
      </c>
      <c r="N2307" t="s">
        <v>421</v>
      </c>
      <c r="O2307" t="s">
        <v>422</v>
      </c>
      <c r="P2307" t="s">
        <v>178</v>
      </c>
      <c r="Q2307" t="s">
        <v>172</v>
      </c>
      <c r="S2307">
        <v>31541909</v>
      </c>
      <c r="T2307" t="s">
        <v>196</v>
      </c>
      <c r="W2307" t="s">
        <v>14444</v>
      </c>
      <c r="X2307">
        <v>8608815908</v>
      </c>
      <c r="Y2307" t="s">
        <v>186</v>
      </c>
      <c r="Z2307" t="s">
        <v>282</v>
      </c>
      <c r="AA2307">
        <v>2023</v>
      </c>
      <c r="AB2307">
        <v>2023</v>
      </c>
      <c r="AC2307" t="s">
        <v>1280</v>
      </c>
      <c r="AD2307" t="s">
        <v>172</v>
      </c>
      <c r="AS2307">
        <v>2.9</v>
      </c>
      <c r="AT2307" t="s">
        <v>188</v>
      </c>
      <c r="AU2307" t="s">
        <v>189</v>
      </c>
      <c r="AV2307" t="s">
        <v>190</v>
      </c>
      <c r="AW2307" t="s">
        <v>715</v>
      </c>
      <c r="BM2307" t="s">
        <v>14445</v>
      </c>
      <c r="BN2307" t="s">
        <v>193</v>
      </c>
      <c r="BP2307" t="s">
        <v>194</v>
      </c>
      <c r="BQ2307" t="s">
        <v>195</v>
      </c>
      <c r="BS2307">
        <v>14627</v>
      </c>
      <c r="BT2307" t="s">
        <v>196</v>
      </c>
      <c r="BU2307">
        <v>5852752121</v>
      </c>
      <c r="BZ2307" t="s">
        <v>14446</v>
      </c>
      <c r="CC2307" t="s">
        <v>14447</v>
      </c>
      <c r="CD2307" t="s">
        <v>1508</v>
      </c>
      <c r="CF2307" t="str">
        <f>"064891076"</f>
        <v>064891076</v>
      </c>
      <c r="CG2307" t="s">
        <v>196</v>
      </c>
      <c r="CH2307">
        <v>8607704973</v>
      </c>
      <c r="CM2307" t="s">
        <v>11649</v>
      </c>
      <c r="CP2307" t="s">
        <v>194</v>
      </c>
      <c r="CQ2307" t="s">
        <v>195</v>
      </c>
      <c r="CS2307">
        <v>14627</v>
      </c>
      <c r="CT2307" t="s">
        <v>196</v>
      </c>
      <c r="CU2307">
        <v>8607704973</v>
      </c>
      <c r="ED2307" t="s">
        <v>1508</v>
      </c>
      <c r="EG2307" t="s">
        <v>196</v>
      </c>
      <c r="EH2307">
        <v>8607704973</v>
      </c>
      <c r="EM2307" t="s">
        <v>14446</v>
      </c>
      <c r="EP2307" t="s">
        <v>14447</v>
      </c>
      <c r="EQ2307" t="s">
        <v>1508</v>
      </c>
      <c r="ES2307" t="str">
        <f>"064891076"</f>
        <v>064891076</v>
      </c>
      <c r="ET2307" t="s">
        <v>196</v>
      </c>
      <c r="EU2307">
        <v>8607704973</v>
      </c>
    </row>
    <row r="2308" spans="1:151" x14ac:dyDescent="0.2">
      <c r="A2308">
        <v>23816</v>
      </c>
      <c r="B2308" t="s">
        <v>1475</v>
      </c>
      <c r="C2308" t="s">
        <v>14448</v>
      </c>
      <c r="D2308" t="s">
        <v>505</v>
      </c>
      <c r="E2308" t="s">
        <v>14449</v>
      </c>
      <c r="F2308" t="s">
        <v>14450</v>
      </c>
      <c r="G2308" t="s">
        <v>172</v>
      </c>
      <c r="H2308" s="1">
        <v>35613</v>
      </c>
      <c r="I2308" t="s">
        <v>173</v>
      </c>
      <c r="K2308" t="s">
        <v>4354</v>
      </c>
      <c r="L2308" t="s">
        <v>4355</v>
      </c>
      <c r="M2308" t="s">
        <v>176</v>
      </c>
      <c r="N2308">
        <v>2018</v>
      </c>
      <c r="O2308" t="s">
        <v>612</v>
      </c>
      <c r="P2308" t="s">
        <v>178</v>
      </c>
      <c r="Q2308" t="s">
        <v>172</v>
      </c>
      <c r="S2308">
        <v>29279814</v>
      </c>
      <c r="T2308" t="s">
        <v>196</v>
      </c>
      <c r="W2308" t="s">
        <v>14451</v>
      </c>
      <c r="X2308">
        <v>5853850647</v>
      </c>
      <c r="Y2308" t="s">
        <v>182</v>
      </c>
      <c r="Z2308" t="s">
        <v>5929</v>
      </c>
      <c r="AA2308" t="s">
        <v>615</v>
      </c>
      <c r="AB2308" t="s">
        <v>259</v>
      </c>
      <c r="AC2308" t="s">
        <v>208</v>
      </c>
      <c r="AD2308" t="s">
        <v>185</v>
      </c>
      <c r="AS2308">
        <v>3.92</v>
      </c>
      <c r="AT2308" t="s">
        <v>188</v>
      </c>
      <c r="AU2308" t="s">
        <v>189</v>
      </c>
      <c r="AV2308" t="s">
        <v>5930</v>
      </c>
      <c r="AW2308" t="s">
        <v>264</v>
      </c>
      <c r="BM2308" t="s">
        <v>14452</v>
      </c>
      <c r="BN2308" t="s">
        <v>193</v>
      </c>
      <c r="BP2308" t="s">
        <v>194</v>
      </c>
      <c r="BQ2308" t="s">
        <v>195</v>
      </c>
      <c r="BS2308">
        <v>14627</v>
      </c>
      <c r="BT2308" t="s">
        <v>196</v>
      </c>
      <c r="BU2308">
        <v>5857487994</v>
      </c>
      <c r="BZ2308" t="s">
        <v>14453</v>
      </c>
      <c r="CC2308" t="s">
        <v>1083</v>
      </c>
      <c r="CD2308" t="s">
        <v>195</v>
      </c>
      <c r="CF2308">
        <v>145343274</v>
      </c>
      <c r="CG2308" t="s">
        <v>196</v>
      </c>
      <c r="CH2308">
        <v>5857487994</v>
      </c>
      <c r="CM2308" t="s">
        <v>215</v>
      </c>
      <c r="CP2308" t="s">
        <v>194</v>
      </c>
      <c r="CQ2308" t="s">
        <v>195</v>
      </c>
      <c r="CS2308">
        <v>14611</v>
      </c>
      <c r="CT2308" t="s">
        <v>196</v>
      </c>
      <c r="CU2308">
        <v>5857487994</v>
      </c>
      <c r="ED2308" t="s">
        <v>195</v>
      </c>
      <c r="EG2308" t="s">
        <v>196</v>
      </c>
      <c r="EH2308">
        <v>5857487994</v>
      </c>
      <c r="EM2308" t="s">
        <v>14453</v>
      </c>
      <c r="EP2308" t="s">
        <v>1083</v>
      </c>
      <c r="EQ2308" t="s">
        <v>195</v>
      </c>
      <c r="ES2308">
        <v>145343274</v>
      </c>
      <c r="ET2308" t="s">
        <v>196</v>
      </c>
      <c r="EU2308">
        <v>5857487994</v>
      </c>
    </row>
    <row r="2309" spans="1:151" x14ac:dyDescent="0.2">
      <c r="A2309">
        <v>24664</v>
      </c>
      <c r="B2309" t="s">
        <v>2512</v>
      </c>
      <c r="C2309" t="s">
        <v>14454</v>
      </c>
      <c r="E2309" t="s">
        <v>14455</v>
      </c>
      <c r="F2309" t="s">
        <v>171</v>
      </c>
      <c r="H2309" s="1">
        <v>29145</v>
      </c>
      <c r="K2309" t="s">
        <v>882</v>
      </c>
      <c r="L2309" t="s">
        <v>318</v>
      </c>
      <c r="M2309" t="s">
        <v>255</v>
      </c>
      <c r="N2309" t="s">
        <v>2166</v>
      </c>
      <c r="O2309" t="s">
        <v>5927</v>
      </c>
      <c r="P2309" t="s">
        <v>178</v>
      </c>
      <c r="Q2309" t="s">
        <v>172</v>
      </c>
      <c r="S2309">
        <v>29442409</v>
      </c>
      <c r="T2309" t="s">
        <v>196</v>
      </c>
      <c r="W2309" t="s">
        <v>14456</v>
      </c>
      <c r="X2309">
        <v>5854247564</v>
      </c>
      <c r="Y2309" t="s">
        <v>186</v>
      </c>
      <c r="Z2309" t="s">
        <v>282</v>
      </c>
      <c r="AA2309">
        <v>2018</v>
      </c>
      <c r="AB2309">
        <v>2018</v>
      </c>
      <c r="AC2309" t="s">
        <v>395</v>
      </c>
      <c r="AD2309" t="s">
        <v>185</v>
      </c>
      <c r="AE2309" t="s">
        <v>443</v>
      </c>
      <c r="AS2309">
        <v>4</v>
      </c>
      <c r="AT2309" t="s">
        <v>188</v>
      </c>
      <c r="AU2309" t="s">
        <v>189</v>
      </c>
      <c r="AV2309" t="s">
        <v>190</v>
      </c>
      <c r="AW2309" t="s">
        <v>264</v>
      </c>
      <c r="BM2309" t="s">
        <v>14457</v>
      </c>
      <c r="BP2309" t="s">
        <v>194</v>
      </c>
      <c r="BQ2309" t="s">
        <v>195</v>
      </c>
      <c r="BS2309">
        <v>14623</v>
      </c>
      <c r="BT2309" t="s">
        <v>196</v>
      </c>
      <c r="BU2309">
        <v>5854247564</v>
      </c>
      <c r="BZ2309" t="s">
        <v>14457</v>
      </c>
      <c r="CC2309" t="s">
        <v>194</v>
      </c>
      <c r="CD2309" t="s">
        <v>195</v>
      </c>
      <c r="CF2309">
        <v>14623</v>
      </c>
      <c r="CG2309" t="s">
        <v>196</v>
      </c>
      <c r="CH2309">
        <v>5854247564</v>
      </c>
      <c r="CM2309" t="s">
        <v>14457</v>
      </c>
      <c r="CP2309" t="s">
        <v>194</v>
      </c>
      <c r="CQ2309" t="s">
        <v>195</v>
      </c>
      <c r="CS2309">
        <v>14623</v>
      </c>
      <c r="CT2309" t="s">
        <v>196</v>
      </c>
      <c r="CU2309">
        <v>5854247564</v>
      </c>
      <c r="ED2309" t="s">
        <v>195</v>
      </c>
      <c r="EG2309" t="s">
        <v>196</v>
      </c>
      <c r="EH2309">
        <v>5854247564</v>
      </c>
      <c r="EM2309" t="s">
        <v>14457</v>
      </c>
      <c r="EP2309" t="s">
        <v>194</v>
      </c>
      <c r="EQ2309" t="s">
        <v>195</v>
      </c>
      <c r="ES2309">
        <v>14623</v>
      </c>
      <c r="ET2309" t="s">
        <v>196</v>
      </c>
      <c r="EU2309">
        <v>5854247564</v>
      </c>
    </row>
    <row r="2310" spans="1:151" x14ac:dyDescent="0.2">
      <c r="A2310">
        <v>10243</v>
      </c>
      <c r="B2310" t="s">
        <v>14458</v>
      </c>
      <c r="C2310" t="s">
        <v>14459</v>
      </c>
      <c r="D2310" t="s">
        <v>3845</v>
      </c>
      <c r="E2310" t="s">
        <v>14460</v>
      </c>
      <c r="F2310" t="s">
        <v>171</v>
      </c>
      <c r="G2310" t="s">
        <v>172</v>
      </c>
      <c r="H2310" s="1">
        <v>34321</v>
      </c>
      <c r="I2310" t="s">
        <v>221</v>
      </c>
      <c r="K2310" t="s">
        <v>1046</v>
      </c>
      <c r="L2310" t="s">
        <v>1047</v>
      </c>
      <c r="M2310" t="s">
        <v>176</v>
      </c>
      <c r="N2310">
        <v>2015</v>
      </c>
      <c r="O2310" t="s">
        <v>1014</v>
      </c>
      <c r="P2310" t="s">
        <v>178</v>
      </c>
      <c r="Q2310" t="s">
        <v>172</v>
      </c>
      <c r="S2310">
        <v>27767832</v>
      </c>
      <c r="T2310" t="s">
        <v>800</v>
      </c>
      <c r="U2310" t="s">
        <v>337</v>
      </c>
      <c r="W2310" t="s">
        <v>14461</v>
      </c>
      <c r="X2310">
        <v>2147242127</v>
      </c>
      <c r="Y2310" t="s">
        <v>186</v>
      </c>
      <c r="Z2310" t="s">
        <v>183</v>
      </c>
      <c r="AA2310">
        <v>2016</v>
      </c>
      <c r="AB2310">
        <v>2016</v>
      </c>
      <c r="AC2310" t="s">
        <v>5200</v>
      </c>
      <c r="AD2310" t="s">
        <v>185</v>
      </c>
      <c r="AS2310">
        <v>3.64</v>
      </c>
      <c r="AT2310" t="s">
        <v>188</v>
      </c>
      <c r="AU2310" t="s">
        <v>189</v>
      </c>
      <c r="AV2310" t="s">
        <v>190</v>
      </c>
      <c r="AW2310" t="s">
        <v>715</v>
      </c>
      <c r="BM2310" t="s">
        <v>14462</v>
      </c>
      <c r="BN2310" t="s">
        <v>487</v>
      </c>
      <c r="BP2310" t="s">
        <v>194</v>
      </c>
      <c r="BQ2310" t="s">
        <v>195</v>
      </c>
      <c r="BS2310">
        <v>14627</v>
      </c>
      <c r="BT2310" t="s">
        <v>196</v>
      </c>
      <c r="BU2310">
        <v>2147695343</v>
      </c>
      <c r="BZ2310" t="s">
        <v>14463</v>
      </c>
      <c r="CC2310" t="s">
        <v>14464</v>
      </c>
      <c r="CD2310" t="s">
        <v>344</v>
      </c>
      <c r="CF2310">
        <v>75039</v>
      </c>
      <c r="CG2310" t="s">
        <v>196</v>
      </c>
      <c r="CH2310">
        <v>2147695343</v>
      </c>
      <c r="CM2310" t="s">
        <v>14465</v>
      </c>
      <c r="CP2310" t="s">
        <v>194</v>
      </c>
      <c r="CQ2310" t="s">
        <v>195</v>
      </c>
      <c r="CS2310">
        <v>14627</v>
      </c>
      <c r="CT2310" t="s">
        <v>196</v>
      </c>
      <c r="CU2310">
        <v>2147695343</v>
      </c>
      <c r="EM2310" t="s">
        <v>14463</v>
      </c>
      <c r="EP2310" t="s">
        <v>14464</v>
      </c>
      <c r="EQ2310" t="s">
        <v>344</v>
      </c>
      <c r="ES2310">
        <v>75039</v>
      </c>
      <c r="ET2310" t="s">
        <v>196</v>
      </c>
      <c r="EU2310">
        <v>2147695343</v>
      </c>
    </row>
    <row r="2311" spans="1:151" x14ac:dyDescent="0.2">
      <c r="A2311">
        <v>28215</v>
      </c>
      <c r="B2311" t="s">
        <v>14466</v>
      </c>
      <c r="C2311" t="s">
        <v>14459</v>
      </c>
      <c r="E2311" t="s">
        <v>14467</v>
      </c>
      <c r="F2311" t="s">
        <v>171</v>
      </c>
      <c r="G2311" t="s">
        <v>172</v>
      </c>
      <c r="H2311" s="1">
        <v>35725</v>
      </c>
      <c r="I2311" t="s">
        <v>221</v>
      </c>
      <c r="K2311" t="s">
        <v>3198</v>
      </c>
      <c r="M2311" t="s">
        <v>176</v>
      </c>
      <c r="N2311">
        <v>2020</v>
      </c>
      <c r="O2311" t="s">
        <v>978</v>
      </c>
      <c r="P2311" t="s">
        <v>363</v>
      </c>
      <c r="Q2311" t="s">
        <v>172</v>
      </c>
      <c r="S2311">
        <v>29406036</v>
      </c>
      <c r="T2311" t="s">
        <v>800</v>
      </c>
      <c r="U2311" t="s">
        <v>180</v>
      </c>
      <c r="V2311" s="2">
        <v>43604</v>
      </c>
      <c r="W2311" t="s">
        <v>14468</v>
      </c>
      <c r="X2311" t="s">
        <v>14469</v>
      </c>
      <c r="Y2311" t="s">
        <v>186</v>
      </c>
      <c r="Z2311" t="s">
        <v>282</v>
      </c>
      <c r="AA2311">
        <v>2020</v>
      </c>
      <c r="AB2311">
        <v>2020</v>
      </c>
      <c r="AC2311" t="s">
        <v>1280</v>
      </c>
      <c r="AD2311" t="s">
        <v>185</v>
      </c>
      <c r="AS2311">
        <v>3.33</v>
      </c>
      <c r="AT2311" t="s">
        <v>188</v>
      </c>
      <c r="AU2311" t="s">
        <v>647</v>
      </c>
      <c r="AV2311" t="s">
        <v>190</v>
      </c>
      <c r="AW2311" t="s">
        <v>191</v>
      </c>
      <c r="BM2311" t="s">
        <v>14470</v>
      </c>
      <c r="BP2311" t="s">
        <v>194</v>
      </c>
      <c r="BQ2311" t="s">
        <v>195</v>
      </c>
      <c r="BS2311">
        <v>14620</v>
      </c>
      <c r="BT2311" t="s">
        <v>196</v>
      </c>
      <c r="BU2311">
        <v>3123918420</v>
      </c>
      <c r="CM2311" t="s">
        <v>14470</v>
      </c>
      <c r="CP2311" t="s">
        <v>194</v>
      </c>
      <c r="CQ2311" t="s">
        <v>195</v>
      </c>
      <c r="CS2311">
        <v>14620</v>
      </c>
      <c r="CT2311" t="s">
        <v>196</v>
      </c>
      <c r="CU2311">
        <v>3123918420</v>
      </c>
    </row>
    <row r="2312" spans="1:151" x14ac:dyDescent="0.2">
      <c r="A2312">
        <v>24511</v>
      </c>
      <c r="B2312" t="s">
        <v>14466</v>
      </c>
      <c r="C2312" t="s">
        <v>14459</v>
      </c>
      <c r="E2312" t="s">
        <v>14467</v>
      </c>
      <c r="F2312" t="s">
        <v>14471</v>
      </c>
      <c r="G2312" t="s">
        <v>172</v>
      </c>
      <c r="H2312" s="1">
        <v>35725</v>
      </c>
      <c r="I2312" t="s">
        <v>221</v>
      </c>
      <c r="K2312" t="s">
        <v>1078</v>
      </c>
      <c r="L2312" t="s">
        <v>868</v>
      </c>
      <c r="M2312" t="s">
        <v>224</v>
      </c>
      <c r="N2312">
        <v>2017</v>
      </c>
      <c r="O2312" t="s">
        <v>441</v>
      </c>
      <c r="P2312" t="s">
        <v>178</v>
      </c>
      <c r="Q2312" t="s">
        <v>172</v>
      </c>
      <c r="S2312">
        <v>29406036</v>
      </c>
      <c r="T2312" t="s">
        <v>800</v>
      </c>
      <c r="U2312" t="s">
        <v>180</v>
      </c>
      <c r="V2312" s="2">
        <v>43604</v>
      </c>
      <c r="W2312" t="s">
        <v>14468</v>
      </c>
      <c r="X2312" t="s">
        <v>14469</v>
      </c>
      <c r="Y2312" t="s">
        <v>186</v>
      </c>
      <c r="Z2312" t="s">
        <v>282</v>
      </c>
      <c r="AA2312">
        <v>2020</v>
      </c>
      <c r="AB2312">
        <v>2020</v>
      </c>
      <c r="AC2312" t="s">
        <v>1280</v>
      </c>
      <c r="AD2312" t="s">
        <v>185</v>
      </c>
      <c r="AS2312">
        <v>3.33</v>
      </c>
      <c r="AT2312" t="s">
        <v>188</v>
      </c>
      <c r="AU2312" t="s">
        <v>647</v>
      </c>
      <c r="AV2312" t="s">
        <v>190</v>
      </c>
      <c r="AW2312" t="s">
        <v>191</v>
      </c>
      <c r="BM2312" t="s">
        <v>14470</v>
      </c>
      <c r="BP2312" t="s">
        <v>194</v>
      </c>
      <c r="BQ2312" t="s">
        <v>195</v>
      </c>
      <c r="BS2312">
        <v>14620</v>
      </c>
      <c r="BT2312" t="s">
        <v>196</v>
      </c>
      <c r="BU2312">
        <v>3123918420</v>
      </c>
      <c r="CM2312" t="s">
        <v>14470</v>
      </c>
      <c r="CP2312" t="s">
        <v>194</v>
      </c>
      <c r="CQ2312" t="s">
        <v>195</v>
      </c>
      <c r="CS2312">
        <v>14620</v>
      </c>
      <c r="CT2312" t="s">
        <v>196</v>
      </c>
      <c r="CU2312">
        <v>3123918420</v>
      </c>
    </row>
    <row r="2313" spans="1:151" x14ac:dyDescent="0.2">
      <c r="A2313">
        <v>35576</v>
      </c>
      <c r="B2313" t="s">
        <v>14472</v>
      </c>
      <c r="C2313" t="s">
        <v>14459</v>
      </c>
      <c r="E2313" t="s">
        <v>14473</v>
      </c>
      <c r="F2313" t="s">
        <v>171</v>
      </c>
      <c r="G2313" t="s">
        <v>172</v>
      </c>
      <c r="H2313" s="1">
        <v>36263</v>
      </c>
      <c r="I2313" t="s">
        <v>173</v>
      </c>
      <c r="K2313" t="s">
        <v>1377</v>
      </c>
      <c r="L2313" t="s">
        <v>1378</v>
      </c>
      <c r="M2313" t="s">
        <v>306</v>
      </c>
      <c r="N2313">
        <v>2020</v>
      </c>
      <c r="O2313" t="s">
        <v>1379</v>
      </c>
      <c r="P2313" t="s">
        <v>3256</v>
      </c>
      <c r="Q2313" t="s">
        <v>172</v>
      </c>
      <c r="S2313">
        <v>31354790</v>
      </c>
      <c r="T2313" t="s">
        <v>1382</v>
      </c>
      <c r="U2313" t="s">
        <v>424</v>
      </c>
      <c r="Y2313" t="str">
        <f>"01AS"</f>
        <v>01AS</v>
      </c>
      <c r="Z2313" t="s">
        <v>227</v>
      </c>
      <c r="AA2313" t="s">
        <v>228</v>
      </c>
      <c r="AB2313" t="s">
        <v>229</v>
      </c>
      <c r="AC2313" t="s">
        <v>656</v>
      </c>
      <c r="AD2313" t="s">
        <v>172</v>
      </c>
      <c r="AF2313" t="s">
        <v>426</v>
      </c>
      <c r="AJ2313" t="s">
        <v>656</v>
      </c>
      <c r="AK2313" t="s">
        <v>172</v>
      </c>
      <c r="AS2313">
        <v>3.86</v>
      </c>
      <c r="AT2313" t="s">
        <v>429</v>
      </c>
      <c r="AU2313" t="s">
        <v>235</v>
      </c>
      <c r="AV2313" t="s">
        <v>236</v>
      </c>
      <c r="AW2313" t="s">
        <v>430</v>
      </c>
      <c r="BM2313" t="s">
        <v>14474</v>
      </c>
      <c r="BN2313" t="s">
        <v>239</v>
      </c>
      <c r="BO2313" t="s">
        <v>1381</v>
      </c>
      <c r="BP2313" t="s">
        <v>241</v>
      </c>
      <c r="BQ2313" t="s">
        <v>195</v>
      </c>
      <c r="BS2313">
        <v>14627</v>
      </c>
      <c r="CA2313" t="s">
        <v>14475</v>
      </c>
      <c r="CD2313" t="s">
        <v>195</v>
      </c>
      <c r="CM2313" t="s">
        <v>14476</v>
      </c>
      <c r="CN2313" t="s">
        <v>14475</v>
      </c>
      <c r="CO2313" t="s">
        <v>1381</v>
      </c>
      <c r="CP2313" t="s">
        <v>1381</v>
      </c>
      <c r="CQ2313" t="s">
        <v>4697</v>
      </c>
      <c r="CS2313">
        <v>100026</v>
      </c>
      <c r="CT2313" t="s">
        <v>1382</v>
      </c>
      <c r="CU2313" t="s">
        <v>14477</v>
      </c>
    </row>
    <row r="2314" spans="1:151" x14ac:dyDescent="0.2">
      <c r="A2314">
        <v>36177</v>
      </c>
      <c r="B2314" t="s">
        <v>14478</v>
      </c>
      <c r="C2314" t="s">
        <v>12243</v>
      </c>
      <c r="E2314" t="s">
        <v>14479</v>
      </c>
      <c r="F2314" t="s">
        <v>171</v>
      </c>
      <c r="H2314" s="1">
        <v>37169</v>
      </c>
      <c r="I2314" t="s">
        <v>221</v>
      </c>
      <c r="K2314" t="s">
        <v>1377</v>
      </c>
      <c r="L2314" t="s">
        <v>1378</v>
      </c>
      <c r="M2314" t="s">
        <v>176</v>
      </c>
      <c r="N2314">
        <v>2021</v>
      </c>
      <c r="O2314" t="s">
        <v>3142</v>
      </c>
      <c r="P2314" t="s">
        <v>178</v>
      </c>
      <c r="Q2314" t="s">
        <v>172</v>
      </c>
      <c r="S2314">
        <v>31845274</v>
      </c>
      <c r="T2314" t="s">
        <v>1382</v>
      </c>
      <c r="U2314" t="s">
        <v>424</v>
      </c>
      <c r="Y2314" t="str">
        <f>"01AS"</f>
        <v>01AS</v>
      </c>
      <c r="Z2314" t="s">
        <v>227</v>
      </c>
      <c r="AA2314" t="s">
        <v>4344</v>
      </c>
      <c r="AB2314" t="s">
        <v>4345</v>
      </c>
      <c r="AC2314" t="s">
        <v>1451</v>
      </c>
      <c r="AD2314" t="s">
        <v>172</v>
      </c>
      <c r="AS2314">
        <v>3.26</v>
      </c>
      <c r="AT2314" t="s">
        <v>429</v>
      </c>
      <c r="AU2314" t="s">
        <v>472</v>
      </c>
      <c r="AV2314" t="s">
        <v>1777</v>
      </c>
      <c r="AW2314" t="s">
        <v>430</v>
      </c>
      <c r="BM2314" t="s">
        <v>14480</v>
      </c>
      <c r="BN2314" t="s">
        <v>239</v>
      </c>
      <c r="BO2314" t="s">
        <v>14481</v>
      </c>
      <c r="BP2314" t="s">
        <v>241</v>
      </c>
      <c r="BQ2314" t="s">
        <v>195</v>
      </c>
      <c r="BS2314">
        <v>14627</v>
      </c>
      <c r="CA2314" t="s">
        <v>14482</v>
      </c>
      <c r="CD2314" t="s">
        <v>195</v>
      </c>
      <c r="CM2314" t="s">
        <v>14483</v>
      </c>
      <c r="CN2314" t="s">
        <v>14482</v>
      </c>
      <c r="CO2314" t="s">
        <v>14481</v>
      </c>
      <c r="CP2314" t="s">
        <v>14484</v>
      </c>
      <c r="CQ2314" t="s">
        <v>3674</v>
      </c>
      <c r="CS2314">
        <v>132000</v>
      </c>
      <c r="CT2314" t="s">
        <v>1382</v>
      </c>
      <c r="CU2314" t="s">
        <v>14485</v>
      </c>
    </row>
    <row r="2315" spans="1:151" x14ac:dyDescent="0.2">
      <c r="A2315">
        <v>45821</v>
      </c>
      <c r="B2315" t="s">
        <v>14486</v>
      </c>
      <c r="C2315" t="s">
        <v>12243</v>
      </c>
      <c r="E2315" t="s">
        <v>14487</v>
      </c>
      <c r="F2315" t="s">
        <v>14488</v>
      </c>
      <c r="G2315" t="str">
        <f t="shared" ref="G2315:G2321" si="16">"0"</f>
        <v>0</v>
      </c>
      <c r="H2315" s="1">
        <v>37882</v>
      </c>
      <c r="I2315" t="s">
        <v>221</v>
      </c>
      <c r="K2315" t="s">
        <v>2724</v>
      </c>
      <c r="L2315" t="s">
        <v>820</v>
      </c>
      <c r="M2315" t="s">
        <v>306</v>
      </c>
      <c r="N2315">
        <v>2025</v>
      </c>
      <c r="O2315" t="s">
        <v>2065</v>
      </c>
      <c r="P2315" t="s">
        <v>178</v>
      </c>
      <c r="Q2315" t="s">
        <v>172</v>
      </c>
      <c r="R2315" t="s">
        <v>510</v>
      </c>
      <c r="S2315">
        <v>32325546</v>
      </c>
      <c r="BM2315" t="s">
        <v>14489</v>
      </c>
    </row>
    <row r="2316" spans="1:151" x14ac:dyDescent="0.2">
      <c r="A2316">
        <v>39312</v>
      </c>
      <c r="B2316" t="s">
        <v>14486</v>
      </c>
      <c r="C2316" t="s">
        <v>12243</v>
      </c>
      <c r="E2316" t="s">
        <v>14487</v>
      </c>
      <c r="F2316" t="s">
        <v>171</v>
      </c>
      <c r="G2316" t="str">
        <f t="shared" si="16"/>
        <v>0</v>
      </c>
      <c r="H2316" s="1">
        <v>37882</v>
      </c>
      <c r="I2316" t="s">
        <v>221</v>
      </c>
      <c r="K2316" t="s">
        <v>1078</v>
      </c>
      <c r="L2316" t="s">
        <v>1689</v>
      </c>
      <c r="M2316" t="s">
        <v>224</v>
      </c>
      <c r="N2316">
        <v>2023</v>
      </c>
      <c r="O2316" t="s">
        <v>597</v>
      </c>
      <c r="P2316" t="s">
        <v>178</v>
      </c>
      <c r="Q2316" t="s">
        <v>172</v>
      </c>
      <c r="R2316" t="s">
        <v>510</v>
      </c>
      <c r="S2316">
        <v>32325546</v>
      </c>
      <c r="BM2316" t="s">
        <v>14489</v>
      </c>
    </row>
    <row r="2317" spans="1:151" x14ac:dyDescent="0.2">
      <c r="A2317">
        <v>40935</v>
      </c>
      <c r="B2317" t="s">
        <v>6299</v>
      </c>
      <c r="C2317" t="s">
        <v>12243</v>
      </c>
      <c r="D2317" t="s">
        <v>14490</v>
      </c>
      <c r="E2317" t="s">
        <v>14491</v>
      </c>
      <c r="F2317" t="s">
        <v>171</v>
      </c>
      <c r="G2317" t="str">
        <f t="shared" si="16"/>
        <v>0</v>
      </c>
      <c r="H2317" s="1">
        <v>37606</v>
      </c>
      <c r="I2317" t="s">
        <v>173</v>
      </c>
      <c r="K2317" t="s">
        <v>304</v>
      </c>
      <c r="L2317" t="s">
        <v>305</v>
      </c>
      <c r="M2317" t="s">
        <v>176</v>
      </c>
      <c r="N2317">
        <v>2024</v>
      </c>
      <c r="O2317" t="s">
        <v>319</v>
      </c>
      <c r="P2317" t="s">
        <v>178</v>
      </c>
      <c r="Q2317" t="s">
        <v>172</v>
      </c>
      <c r="S2317">
        <v>32049954</v>
      </c>
      <c r="T2317" t="s">
        <v>1382</v>
      </c>
      <c r="U2317" t="s">
        <v>712</v>
      </c>
      <c r="Y2317" t="str">
        <f>"04HSEAS"</f>
        <v>04HSEAS</v>
      </c>
      <c r="Z2317" t="s">
        <v>499</v>
      </c>
      <c r="AA2317" t="s">
        <v>320</v>
      </c>
      <c r="AB2317" t="s">
        <v>321</v>
      </c>
      <c r="AC2317" t="s">
        <v>3358</v>
      </c>
      <c r="AD2317" t="s">
        <v>185</v>
      </c>
      <c r="AS2317">
        <v>3.98</v>
      </c>
      <c r="AU2317" t="s">
        <v>235</v>
      </c>
      <c r="AV2317" t="s">
        <v>823</v>
      </c>
      <c r="AW2317" t="s">
        <v>715</v>
      </c>
      <c r="AX2317" t="s">
        <v>6299</v>
      </c>
      <c r="AY2317" t="s">
        <v>9950</v>
      </c>
      <c r="BM2317" t="s">
        <v>14492</v>
      </c>
      <c r="BN2317" t="s">
        <v>239</v>
      </c>
      <c r="BO2317" t="s">
        <v>14493</v>
      </c>
      <c r="BP2317" t="s">
        <v>241</v>
      </c>
      <c r="BQ2317" t="s">
        <v>195</v>
      </c>
      <c r="BS2317">
        <v>14627</v>
      </c>
      <c r="CD2317" t="s">
        <v>195</v>
      </c>
      <c r="CM2317" t="s">
        <v>14494</v>
      </c>
      <c r="CO2317" t="s">
        <v>14493</v>
      </c>
      <c r="CP2317" t="s">
        <v>14495</v>
      </c>
      <c r="CQ2317" t="s">
        <v>541</v>
      </c>
      <c r="CS2317" t="str">
        <f>"02420-1230"</f>
        <v>02420-1230</v>
      </c>
      <c r="CT2317" t="s">
        <v>244</v>
      </c>
      <c r="CU2317" t="s">
        <v>14496</v>
      </c>
    </row>
    <row r="2318" spans="1:151" x14ac:dyDescent="0.2">
      <c r="A2318">
        <v>42243</v>
      </c>
      <c r="B2318" t="s">
        <v>14497</v>
      </c>
      <c r="C2318" t="s">
        <v>12243</v>
      </c>
      <c r="E2318" t="s">
        <v>14498</v>
      </c>
      <c r="F2318" t="s">
        <v>171</v>
      </c>
      <c r="G2318" t="str">
        <f t="shared" si="16"/>
        <v>0</v>
      </c>
      <c r="H2318" s="1">
        <v>38380</v>
      </c>
      <c r="I2318" t="s">
        <v>221</v>
      </c>
      <c r="K2318" t="s">
        <v>12014</v>
      </c>
      <c r="L2318" t="s">
        <v>1689</v>
      </c>
      <c r="M2318" t="s">
        <v>224</v>
      </c>
      <c r="N2318">
        <v>2024</v>
      </c>
      <c r="O2318" t="s">
        <v>225</v>
      </c>
      <c r="P2318" t="s">
        <v>178</v>
      </c>
      <c r="Q2318" t="s">
        <v>172</v>
      </c>
      <c r="S2318">
        <v>32495201</v>
      </c>
      <c r="T2318" t="s">
        <v>14499</v>
      </c>
      <c r="U2318" t="s">
        <v>712</v>
      </c>
      <c r="Y2318" t="str">
        <f>"01AS"</f>
        <v>01AS</v>
      </c>
      <c r="Z2318" t="s">
        <v>499</v>
      </c>
      <c r="AA2318" t="s">
        <v>228</v>
      </c>
      <c r="AB2318" t="s">
        <v>229</v>
      </c>
      <c r="AC2318" t="s">
        <v>1260</v>
      </c>
      <c r="AD2318" t="s">
        <v>185</v>
      </c>
      <c r="AS2318">
        <v>3.46</v>
      </c>
      <c r="AU2318" t="s">
        <v>472</v>
      </c>
      <c r="AV2318" t="s">
        <v>473</v>
      </c>
      <c r="AW2318" t="s">
        <v>715</v>
      </c>
      <c r="BM2318" t="s">
        <v>14500</v>
      </c>
      <c r="BN2318" t="s">
        <v>239</v>
      </c>
      <c r="BO2318" t="s">
        <v>14501</v>
      </c>
      <c r="BP2318" t="s">
        <v>241</v>
      </c>
      <c r="BQ2318" t="s">
        <v>195</v>
      </c>
      <c r="BS2318">
        <v>14627</v>
      </c>
      <c r="CA2318" t="s">
        <v>14502</v>
      </c>
      <c r="CD2318" t="s">
        <v>195</v>
      </c>
      <c r="CM2318" t="s">
        <v>14503</v>
      </c>
      <c r="CN2318" t="s">
        <v>14502</v>
      </c>
      <c r="CO2318" t="s">
        <v>14501</v>
      </c>
      <c r="CP2318" t="s">
        <v>14504</v>
      </c>
      <c r="CQ2318" t="s">
        <v>247</v>
      </c>
      <c r="CS2318" t="str">
        <f>"07605-1517"</f>
        <v>07605-1517</v>
      </c>
      <c r="CT2318" t="s">
        <v>244</v>
      </c>
      <c r="CU2318" t="s">
        <v>14505</v>
      </c>
    </row>
    <row r="2319" spans="1:151" x14ac:dyDescent="0.2">
      <c r="A2319">
        <v>46626</v>
      </c>
      <c r="B2319" t="s">
        <v>6480</v>
      </c>
      <c r="C2319" t="s">
        <v>12243</v>
      </c>
      <c r="D2319" t="s">
        <v>14506</v>
      </c>
      <c r="E2319" t="s">
        <v>14507</v>
      </c>
      <c r="F2319" t="s">
        <v>171</v>
      </c>
      <c r="G2319" t="str">
        <f t="shared" si="16"/>
        <v>0</v>
      </c>
      <c r="H2319" s="1">
        <v>38947</v>
      </c>
      <c r="I2319" t="s">
        <v>173</v>
      </c>
      <c r="K2319" t="s">
        <v>4354</v>
      </c>
      <c r="M2319" t="s">
        <v>176</v>
      </c>
      <c r="N2319">
        <v>2026</v>
      </c>
      <c r="O2319" t="s">
        <v>508</v>
      </c>
      <c r="P2319" t="s">
        <v>509</v>
      </c>
      <c r="Q2319" t="s">
        <v>172</v>
      </c>
      <c r="S2319">
        <v>32860351</v>
      </c>
      <c r="T2319" t="s">
        <v>226</v>
      </c>
      <c r="Y2319" t="str">
        <f>"01AS"</f>
        <v>01AS</v>
      </c>
      <c r="Z2319" t="s">
        <v>499</v>
      </c>
      <c r="AA2319" t="s">
        <v>833</v>
      </c>
      <c r="AB2319" t="s">
        <v>834</v>
      </c>
      <c r="AC2319" t="s">
        <v>5521</v>
      </c>
      <c r="AD2319" t="s">
        <v>172</v>
      </c>
      <c r="AS2319">
        <v>3.52</v>
      </c>
      <c r="AU2319" t="s">
        <v>472</v>
      </c>
      <c r="AV2319" t="s">
        <v>473</v>
      </c>
      <c r="AW2319" t="s">
        <v>715</v>
      </c>
      <c r="BM2319" t="s">
        <v>14508</v>
      </c>
      <c r="BN2319" t="s">
        <v>239</v>
      </c>
      <c r="BO2319" t="s">
        <v>14509</v>
      </c>
      <c r="BP2319" t="s">
        <v>241</v>
      </c>
      <c r="BQ2319" t="s">
        <v>195</v>
      </c>
      <c r="BS2319">
        <v>14627</v>
      </c>
      <c r="CD2319" t="s">
        <v>195</v>
      </c>
      <c r="CM2319" t="s">
        <v>14510</v>
      </c>
      <c r="CO2319" t="s">
        <v>14509</v>
      </c>
      <c r="CP2319" t="s">
        <v>9163</v>
      </c>
      <c r="CQ2319" t="s">
        <v>247</v>
      </c>
      <c r="CS2319">
        <v>89144</v>
      </c>
      <c r="CT2319" t="s">
        <v>244</v>
      </c>
      <c r="CU2319" t="s">
        <v>14511</v>
      </c>
    </row>
    <row r="2320" spans="1:151" x14ac:dyDescent="0.2">
      <c r="A2320">
        <v>41471</v>
      </c>
      <c r="B2320" t="s">
        <v>14512</v>
      </c>
      <c r="C2320" t="s">
        <v>14513</v>
      </c>
      <c r="E2320" t="s">
        <v>14514</v>
      </c>
      <c r="F2320" t="s">
        <v>171</v>
      </c>
      <c r="G2320" t="str">
        <f t="shared" si="16"/>
        <v>0</v>
      </c>
      <c r="H2320" s="1">
        <v>37785</v>
      </c>
      <c r="I2320" t="s">
        <v>173</v>
      </c>
      <c r="K2320" t="s">
        <v>687</v>
      </c>
      <c r="L2320" t="s">
        <v>14515</v>
      </c>
      <c r="M2320" t="s">
        <v>255</v>
      </c>
      <c r="N2320" t="s">
        <v>256</v>
      </c>
      <c r="O2320" t="s">
        <v>257</v>
      </c>
      <c r="P2320" t="s">
        <v>178</v>
      </c>
      <c r="Q2320" t="s">
        <v>172</v>
      </c>
      <c r="S2320">
        <v>32025729</v>
      </c>
      <c r="T2320" t="s">
        <v>423</v>
      </c>
      <c r="U2320" t="s">
        <v>424</v>
      </c>
      <c r="Y2320" t="str">
        <f>"01AS"</f>
        <v>01AS</v>
      </c>
      <c r="Z2320" t="s">
        <v>499</v>
      </c>
      <c r="AA2320" t="s">
        <v>320</v>
      </c>
      <c r="AB2320" t="s">
        <v>321</v>
      </c>
      <c r="AC2320" t="s">
        <v>2066</v>
      </c>
      <c r="AD2320" t="s">
        <v>185</v>
      </c>
      <c r="AF2320" t="s">
        <v>426</v>
      </c>
      <c r="AG2320" t="s">
        <v>729</v>
      </c>
      <c r="AJ2320" t="s">
        <v>425</v>
      </c>
      <c r="AK2320" t="s">
        <v>185</v>
      </c>
      <c r="AS2320">
        <v>3.81</v>
      </c>
      <c r="AU2320" t="s">
        <v>235</v>
      </c>
      <c r="AV2320" t="s">
        <v>236</v>
      </c>
      <c r="AW2320" t="s">
        <v>430</v>
      </c>
      <c r="BM2320" t="s">
        <v>14516</v>
      </c>
      <c r="BN2320" t="s">
        <v>239</v>
      </c>
      <c r="BP2320" t="s">
        <v>241</v>
      </c>
      <c r="BQ2320" t="s">
        <v>195</v>
      </c>
      <c r="BS2320">
        <v>14627</v>
      </c>
      <c r="BZ2320" t="s">
        <v>242</v>
      </c>
      <c r="CA2320" t="s">
        <v>14517</v>
      </c>
      <c r="CB2320" t="s">
        <v>243</v>
      </c>
      <c r="CD2320" t="s">
        <v>195</v>
      </c>
      <c r="CF2320">
        <v>14642</v>
      </c>
      <c r="CG2320" t="s">
        <v>244</v>
      </c>
      <c r="CM2320" t="s">
        <v>14518</v>
      </c>
      <c r="CN2320" t="s">
        <v>14517</v>
      </c>
      <c r="CP2320" t="s">
        <v>14519</v>
      </c>
      <c r="CQ2320" t="s">
        <v>14344</v>
      </c>
      <c r="CS2320">
        <v>700071</v>
      </c>
      <c r="CT2320" t="s">
        <v>423</v>
      </c>
      <c r="CU2320" t="s">
        <v>14520</v>
      </c>
    </row>
    <row r="2321" spans="1:151" x14ac:dyDescent="0.2">
      <c r="A2321">
        <v>42154</v>
      </c>
      <c r="B2321" t="s">
        <v>14521</v>
      </c>
      <c r="C2321" t="s">
        <v>14522</v>
      </c>
      <c r="D2321" t="s">
        <v>14523</v>
      </c>
      <c r="E2321" t="s">
        <v>14524</v>
      </c>
      <c r="F2321" t="s">
        <v>171</v>
      </c>
      <c r="G2321" t="str">
        <f t="shared" si="16"/>
        <v>0</v>
      </c>
      <c r="H2321" s="1">
        <v>37795</v>
      </c>
      <c r="I2321" t="s">
        <v>221</v>
      </c>
      <c r="K2321" t="s">
        <v>1408</v>
      </c>
      <c r="L2321" t="s">
        <v>1409</v>
      </c>
      <c r="M2321" t="s">
        <v>306</v>
      </c>
      <c r="N2321">
        <v>2024</v>
      </c>
      <c r="O2321" t="s">
        <v>710</v>
      </c>
      <c r="P2321" t="s">
        <v>178</v>
      </c>
      <c r="Q2321" t="s">
        <v>172</v>
      </c>
      <c r="S2321">
        <v>32064537</v>
      </c>
      <c r="T2321" t="s">
        <v>226</v>
      </c>
      <c r="Y2321" t="str">
        <f>"01AS"</f>
        <v>01AS</v>
      </c>
      <c r="Z2321" t="s">
        <v>499</v>
      </c>
      <c r="AA2321" t="s">
        <v>320</v>
      </c>
      <c r="AB2321" t="s">
        <v>321</v>
      </c>
      <c r="AC2321" t="s">
        <v>1334</v>
      </c>
      <c r="AD2321" t="s">
        <v>185</v>
      </c>
      <c r="AF2321" t="s">
        <v>426</v>
      </c>
      <c r="AG2321" t="s">
        <v>729</v>
      </c>
      <c r="AJ2321" t="s">
        <v>1236</v>
      </c>
      <c r="AK2321" t="s">
        <v>185</v>
      </c>
      <c r="AS2321">
        <v>3.47</v>
      </c>
      <c r="AU2321" t="s">
        <v>235</v>
      </c>
      <c r="AV2321" t="s">
        <v>236</v>
      </c>
      <c r="AW2321" t="s">
        <v>715</v>
      </c>
      <c r="BM2321" t="s">
        <v>14525</v>
      </c>
      <c r="BN2321" t="s">
        <v>239</v>
      </c>
      <c r="BO2321" t="s">
        <v>14526</v>
      </c>
      <c r="BP2321" t="s">
        <v>241</v>
      </c>
      <c r="BQ2321" t="s">
        <v>195</v>
      </c>
      <c r="BS2321">
        <v>14627</v>
      </c>
      <c r="CD2321" t="s">
        <v>195</v>
      </c>
      <c r="CM2321" t="s">
        <v>14527</v>
      </c>
      <c r="CO2321" t="s">
        <v>14526</v>
      </c>
      <c r="CP2321" t="s">
        <v>14528</v>
      </c>
      <c r="CQ2321" t="s">
        <v>4463</v>
      </c>
      <c r="CS2321" t="str">
        <f>"06877-3202"</f>
        <v>06877-3202</v>
      </c>
      <c r="CT2321" t="s">
        <v>244</v>
      </c>
      <c r="CU2321" t="s">
        <v>14529</v>
      </c>
    </row>
    <row r="2322" spans="1:151" x14ac:dyDescent="0.2">
      <c r="A2322">
        <v>13290</v>
      </c>
      <c r="B2322" t="s">
        <v>14530</v>
      </c>
      <c r="C2322" t="s">
        <v>14531</v>
      </c>
      <c r="D2322" t="s">
        <v>6439</v>
      </c>
      <c r="E2322" t="s">
        <v>14532</v>
      </c>
      <c r="F2322" t="s">
        <v>171</v>
      </c>
      <c r="G2322" t="s">
        <v>172</v>
      </c>
      <c r="H2322" s="1">
        <v>34613</v>
      </c>
      <c r="I2322" t="s">
        <v>173</v>
      </c>
      <c r="K2322" t="s">
        <v>1948</v>
      </c>
      <c r="L2322" t="s">
        <v>820</v>
      </c>
      <c r="M2322" t="s">
        <v>176</v>
      </c>
      <c r="N2322">
        <v>2016</v>
      </c>
      <c r="O2322" t="s">
        <v>634</v>
      </c>
      <c r="P2322" t="s">
        <v>178</v>
      </c>
      <c r="Q2322" t="s">
        <v>172</v>
      </c>
      <c r="S2322">
        <v>28266839</v>
      </c>
      <c r="T2322" t="s">
        <v>196</v>
      </c>
      <c r="W2322" t="s">
        <v>14533</v>
      </c>
      <c r="X2322">
        <v>9737138793</v>
      </c>
      <c r="Y2322" t="s">
        <v>186</v>
      </c>
      <c r="Z2322" t="s">
        <v>282</v>
      </c>
      <c r="AA2322">
        <v>2017</v>
      </c>
      <c r="AB2322">
        <v>2017</v>
      </c>
      <c r="AC2322" t="s">
        <v>382</v>
      </c>
      <c r="AD2322" t="s">
        <v>185</v>
      </c>
      <c r="AM2322" t="s">
        <v>2261</v>
      </c>
      <c r="AS2322">
        <v>3.66</v>
      </c>
      <c r="AT2322" t="s">
        <v>188</v>
      </c>
      <c r="AU2322" t="s">
        <v>189</v>
      </c>
      <c r="AV2322" t="s">
        <v>190</v>
      </c>
      <c r="AW2322" t="s">
        <v>237</v>
      </c>
      <c r="BM2322" t="s">
        <v>14534</v>
      </c>
      <c r="BN2322" t="s">
        <v>193</v>
      </c>
      <c r="BP2322" t="s">
        <v>194</v>
      </c>
      <c r="BQ2322" t="s">
        <v>195</v>
      </c>
      <c r="BS2322">
        <v>14627</v>
      </c>
      <c r="BT2322" t="s">
        <v>196</v>
      </c>
      <c r="BU2322">
        <v>9735184513</v>
      </c>
      <c r="BZ2322" t="s">
        <v>14535</v>
      </c>
      <c r="CC2322" t="s">
        <v>14536</v>
      </c>
      <c r="CD2322" t="s">
        <v>1150</v>
      </c>
      <c r="CF2322" t="str">
        <f>"07052"</f>
        <v>07052</v>
      </c>
      <c r="CG2322" t="s">
        <v>196</v>
      </c>
      <c r="CH2322">
        <v>9736698433</v>
      </c>
      <c r="CM2322" t="s">
        <v>14537</v>
      </c>
      <c r="CP2322" t="s">
        <v>194</v>
      </c>
      <c r="CQ2322" t="s">
        <v>195</v>
      </c>
      <c r="CS2322">
        <v>14627</v>
      </c>
      <c r="CT2322" t="s">
        <v>196</v>
      </c>
      <c r="CU2322">
        <v>9735184513</v>
      </c>
      <c r="EM2322" t="s">
        <v>14535</v>
      </c>
      <c r="EP2322" t="s">
        <v>14536</v>
      </c>
      <c r="EQ2322" t="s">
        <v>1150</v>
      </c>
      <c r="ES2322" t="str">
        <f>"07052"</f>
        <v>07052</v>
      </c>
      <c r="ET2322" t="s">
        <v>196</v>
      </c>
      <c r="EU2322">
        <v>9736698433</v>
      </c>
    </row>
    <row r="2323" spans="1:151" x14ac:dyDescent="0.2">
      <c r="A2323">
        <v>14572</v>
      </c>
      <c r="B2323" t="s">
        <v>1792</v>
      </c>
      <c r="C2323" t="s">
        <v>14531</v>
      </c>
      <c r="D2323" t="s">
        <v>2296</v>
      </c>
      <c r="E2323" t="s">
        <v>14538</v>
      </c>
      <c r="F2323" t="s">
        <v>171</v>
      </c>
      <c r="G2323" t="s">
        <v>172</v>
      </c>
      <c r="H2323" s="1">
        <v>34796</v>
      </c>
      <c r="I2323" t="s">
        <v>173</v>
      </c>
      <c r="K2323" t="s">
        <v>2664</v>
      </c>
      <c r="L2323" t="s">
        <v>305</v>
      </c>
      <c r="M2323" t="s">
        <v>176</v>
      </c>
      <c r="N2323">
        <v>2016</v>
      </c>
      <c r="O2323" t="s">
        <v>634</v>
      </c>
      <c r="P2323" t="s">
        <v>178</v>
      </c>
      <c r="Q2323" t="s">
        <v>172</v>
      </c>
      <c r="S2323">
        <v>28194484</v>
      </c>
      <c r="T2323" t="s">
        <v>196</v>
      </c>
      <c r="W2323" t="s">
        <v>14539</v>
      </c>
      <c r="X2323">
        <v>7164806876</v>
      </c>
      <c r="Y2323" t="s">
        <v>182</v>
      </c>
      <c r="Z2323" t="s">
        <v>183</v>
      </c>
      <c r="AA2323">
        <v>2017</v>
      </c>
      <c r="AB2323">
        <v>2017</v>
      </c>
      <c r="AC2323" t="s">
        <v>184</v>
      </c>
      <c r="AD2323" t="s">
        <v>185</v>
      </c>
      <c r="AS2323">
        <v>3.05</v>
      </c>
      <c r="AT2323" t="s">
        <v>188</v>
      </c>
      <c r="AU2323" t="s">
        <v>189</v>
      </c>
      <c r="AV2323" t="s">
        <v>190</v>
      </c>
      <c r="AW2323" t="s">
        <v>264</v>
      </c>
      <c r="BM2323" t="s">
        <v>14540</v>
      </c>
      <c r="BN2323" t="s">
        <v>193</v>
      </c>
      <c r="BP2323" t="s">
        <v>194</v>
      </c>
      <c r="BQ2323" t="s">
        <v>195</v>
      </c>
      <c r="BS2323">
        <v>14627</v>
      </c>
      <c r="BT2323" t="s">
        <v>196</v>
      </c>
      <c r="BU2323">
        <v>7169898585</v>
      </c>
      <c r="BZ2323" t="s">
        <v>14541</v>
      </c>
      <c r="CC2323" t="s">
        <v>14542</v>
      </c>
      <c r="CD2323" t="s">
        <v>195</v>
      </c>
      <c r="CF2323">
        <v>140511563</v>
      </c>
      <c r="CG2323" t="s">
        <v>196</v>
      </c>
      <c r="CH2323">
        <v>7167419758</v>
      </c>
      <c r="CM2323" t="s">
        <v>14543</v>
      </c>
      <c r="CP2323" t="s">
        <v>14542</v>
      </c>
      <c r="CQ2323" t="s">
        <v>195</v>
      </c>
      <c r="CS2323">
        <v>14627</v>
      </c>
      <c r="CT2323" t="s">
        <v>196</v>
      </c>
      <c r="CU2323">
        <v>7169898585</v>
      </c>
      <c r="DZ2323" t="s">
        <v>14544</v>
      </c>
      <c r="EC2323" t="s">
        <v>14545</v>
      </c>
      <c r="ED2323" t="s">
        <v>214</v>
      </c>
      <c r="EF2323">
        <v>32224</v>
      </c>
      <c r="EG2323" t="s">
        <v>196</v>
      </c>
      <c r="EM2323" t="s">
        <v>14541</v>
      </c>
      <c r="EP2323" t="s">
        <v>14542</v>
      </c>
      <c r="EQ2323" t="s">
        <v>195</v>
      </c>
      <c r="ES2323">
        <v>140511563</v>
      </c>
      <c r="ET2323" t="s">
        <v>196</v>
      </c>
      <c r="EU2323">
        <v>7167419758</v>
      </c>
    </row>
    <row r="2324" spans="1:151" x14ac:dyDescent="0.2">
      <c r="A2324">
        <v>24204</v>
      </c>
      <c r="B2324" t="s">
        <v>14546</v>
      </c>
      <c r="C2324" t="s">
        <v>14547</v>
      </c>
      <c r="D2324" t="s">
        <v>622</v>
      </c>
      <c r="E2324" t="s">
        <v>14548</v>
      </c>
      <c r="F2324" t="s">
        <v>171</v>
      </c>
      <c r="G2324" t="str">
        <f>"0"</f>
        <v>0</v>
      </c>
      <c r="K2324" t="s">
        <v>6492</v>
      </c>
      <c r="L2324" t="s">
        <v>353</v>
      </c>
      <c r="M2324" t="s">
        <v>176</v>
      </c>
      <c r="N2324">
        <v>2018</v>
      </c>
      <c r="O2324" t="s">
        <v>612</v>
      </c>
      <c r="P2324" t="s">
        <v>178</v>
      </c>
      <c r="Q2324" t="s">
        <v>172</v>
      </c>
      <c r="S2324">
        <v>29336203</v>
      </c>
      <c r="T2324" t="s">
        <v>196</v>
      </c>
      <c r="W2324" t="s">
        <v>14549</v>
      </c>
      <c r="X2324">
        <v>8602814859</v>
      </c>
      <c r="Y2324" t="s">
        <v>186</v>
      </c>
      <c r="Z2324" t="s">
        <v>282</v>
      </c>
      <c r="AA2324">
        <v>2019</v>
      </c>
      <c r="AB2324">
        <v>2019</v>
      </c>
      <c r="AC2324" t="s">
        <v>1307</v>
      </c>
      <c r="AD2324" t="s">
        <v>185</v>
      </c>
      <c r="AM2324" t="s">
        <v>1180</v>
      </c>
      <c r="AS2324">
        <v>3.99</v>
      </c>
      <c r="AT2324" t="s">
        <v>188</v>
      </c>
      <c r="AU2324" t="s">
        <v>189</v>
      </c>
      <c r="AV2324" t="s">
        <v>190</v>
      </c>
      <c r="AW2324" t="s">
        <v>264</v>
      </c>
      <c r="BM2324" t="s">
        <v>14550</v>
      </c>
      <c r="BN2324" t="s">
        <v>193</v>
      </c>
      <c r="BP2324" t="s">
        <v>194</v>
      </c>
      <c r="BQ2324" t="s">
        <v>195</v>
      </c>
      <c r="BS2324">
        <v>14627</v>
      </c>
      <c r="BT2324" t="s">
        <v>196</v>
      </c>
      <c r="BU2324">
        <v>4134559631</v>
      </c>
      <c r="BZ2324" t="s">
        <v>14551</v>
      </c>
      <c r="CC2324" t="s">
        <v>2452</v>
      </c>
      <c r="CD2324" t="s">
        <v>401</v>
      </c>
      <c r="CF2324" t="str">
        <f>"011062335"</f>
        <v>011062335</v>
      </c>
      <c r="CG2324" t="s">
        <v>196</v>
      </c>
      <c r="CH2324">
        <v>4135677048</v>
      </c>
      <c r="CM2324" t="s">
        <v>14552</v>
      </c>
      <c r="CP2324" t="s">
        <v>194</v>
      </c>
      <c r="CQ2324" t="s">
        <v>195</v>
      </c>
      <c r="CS2324">
        <v>14627</v>
      </c>
      <c r="CT2324" t="s">
        <v>196</v>
      </c>
      <c r="CU2324">
        <v>4134559631</v>
      </c>
      <c r="ED2324" t="s">
        <v>401</v>
      </c>
      <c r="EG2324" t="s">
        <v>196</v>
      </c>
      <c r="EH2324">
        <v>4135677048</v>
      </c>
      <c r="EM2324" t="s">
        <v>14551</v>
      </c>
      <c r="EP2324" t="s">
        <v>2452</v>
      </c>
      <c r="EQ2324" t="s">
        <v>401</v>
      </c>
      <c r="ES2324" t="str">
        <f>"011062335"</f>
        <v>011062335</v>
      </c>
      <c r="ET2324" t="s">
        <v>196</v>
      </c>
      <c r="EU2324">
        <v>4135677048</v>
      </c>
    </row>
    <row r="2325" spans="1:151" x14ac:dyDescent="0.2">
      <c r="A2325">
        <v>20885</v>
      </c>
      <c r="B2325" t="s">
        <v>14546</v>
      </c>
      <c r="C2325" t="s">
        <v>14547</v>
      </c>
      <c r="D2325" t="s">
        <v>622</v>
      </c>
      <c r="E2325" t="s">
        <v>14548</v>
      </c>
      <c r="F2325" t="s">
        <v>171</v>
      </c>
      <c r="G2325" t="str">
        <f>"0"</f>
        <v>0</v>
      </c>
      <c r="K2325" t="s">
        <v>4262</v>
      </c>
      <c r="L2325" t="s">
        <v>1257</v>
      </c>
      <c r="M2325" t="s">
        <v>255</v>
      </c>
      <c r="N2325">
        <v>2016</v>
      </c>
      <c r="O2325" t="s">
        <v>883</v>
      </c>
      <c r="P2325" t="s">
        <v>178</v>
      </c>
      <c r="Q2325" t="s">
        <v>172</v>
      </c>
      <c r="S2325">
        <v>29336203</v>
      </c>
      <c r="T2325" t="s">
        <v>196</v>
      </c>
      <c r="W2325" t="s">
        <v>14549</v>
      </c>
      <c r="X2325">
        <v>8602814859</v>
      </c>
      <c r="Y2325" t="s">
        <v>186</v>
      </c>
      <c r="Z2325" t="s">
        <v>282</v>
      </c>
      <c r="AA2325">
        <v>2019</v>
      </c>
      <c r="AB2325">
        <v>2019</v>
      </c>
      <c r="AC2325" t="s">
        <v>1307</v>
      </c>
      <c r="AD2325" t="s">
        <v>185</v>
      </c>
      <c r="AM2325" t="s">
        <v>1180</v>
      </c>
      <c r="AS2325">
        <v>3.99</v>
      </c>
      <c r="AT2325" t="s">
        <v>188</v>
      </c>
      <c r="AU2325" t="s">
        <v>189</v>
      </c>
      <c r="AV2325" t="s">
        <v>190</v>
      </c>
      <c r="AW2325" t="s">
        <v>264</v>
      </c>
      <c r="BM2325" t="s">
        <v>14550</v>
      </c>
      <c r="BN2325" t="s">
        <v>193</v>
      </c>
      <c r="BP2325" t="s">
        <v>194</v>
      </c>
      <c r="BQ2325" t="s">
        <v>195</v>
      </c>
      <c r="BS2325">
        <v>14627</v>
      </c>
      <c r="BT2325" t="s">
        <v>196</v>
      </c>
      <c r="BU2325">
        <v>4134559631</v>
      </c>
      <c r="BZ2325" t="s">
        <v>14551</v>
      </c>
      <c r="CC2325" t="s">
        <v>2452</v>
      </c>
      <c r="CD2325" t="s">
        <v>401</v>
      </c>
      <c r="CF2325" t="str">
        <f>"011062335"</f>
        <v>011062335</v>
      </c>
      <c r="CG2325" t="s">
        <v>196</v>
      </c>
      <c r="CH2325">
        <v>4135677048</v>
      </c>
      <c r="CM2325" t="s">
        <v>14552</v>
      </c>
      <c r="CP2325" t="s">
        <v>194</v>
      </c>
      <c r="CQ2325" t="s">
        <v>195</v>
      </c>
      <c r="CS2325">
        <v>14627</v>
      </c>
      <c r="CT2325" t="s">
        <v>196</v>
      </c>
      <c r="CU2325">
        <v>4134559631</v>
      </c>
      <c r="ED2325" t="s">
        <v>401</v>
      </c>
      <c r="EG2325" t="s">
        <v>196</v>
      </c>
      <c r="EH2325">
        <v>4135677048</v>
      </c>
      <c r="EM2325" t="s">
        <v>14551</v>
      </c>
      <c r="EP2325" t="s">
        <v>2452</v>
      </c>
      <c r="EQ2325" t="s">
        <v>401</v>
      </c>
      <c r="ES2325" t="str">
        <f>"011062335"</f>
        <v>011062335</v>
      </c>
      <c r="ET2325" t="s">
        <v>196</v>
      </c>
      <c r="EU2325">
        <v>4135677048</v>
      </c>
    </row>
    <row r="2326" spans="1:151" x14ac:dyDescent="0.2">
      <c r="A2326">
        <v>12489</v>
      </c>
      <c r="B2326" t="s">
        <v>14553</v>
      </c>
      <c r="C2326" t="s">
        <v>14554</v>
      </c>
      <c r="E2326" t="s">
        <v>14555</v>
      </c>
      <c r="F2326" t="s">
        <v>171</v>
      </c>
      <c r="G2326" t="s">
        <v>172</v>
      </c>
      <c r="H2326" s="1">
        <v>34199</v>
      </c>
      <c r="I2326" t="s">
        <v>221</v>
      </c>
      <c r="K2326" t="s">
        <v>439</v>
      </c>
      <c r="L2326" t="s">
        <v>175</v>
      </c>
      <c r="M2326" t="s">
        <v>224</v>
      </c>
      <c r="N2326">
        <v>2015</v>
      </c>
      <c r="O2326" t="s">
        <v>692</v>
      </c>
      <c r="P2326" t="s">
        <v>363</v>
      </c>
      <c r="Q2326" t="s">
        <v>172</v>
      </c>
      <c r="S2326">
        <v>28877493</v>
      </c>
      <c r="T2326" t="s">
        <v>14556</v>
      </c>
      <c r="U2326" t="s">
        <v>180</v>
      </c>
      <c r="V2326" s="2">
        <v>43240</v>
      </c>
      <c r="W2326" t="s">
        <v>14557</v>
      </c>
      <c r="X2326" t="s">
        <v>14558</v>
      </c>
      <c r="Y2326" t="s">
        <v>186</v>
      </c>
      <c r="Z2326" t="s">
        <v>183</v>
      </c>
      <c r="AA2326">
        <v>2018</v>
      </c>
      <c r="AB2326">
        <v>2018</v>
      </c>
      <c r="AC2326" t="s">
        <v>1191</v>
      </c>
      <c r="AD2326" t="s">
        <v>172</v>
      </c>
      <c r="AS2326">
        <v>3.61</v>
      </c>
      <c r="AT2326" t="s">
        <v>188</v>
      </c>
      <c r="AU2326" t="s">
        <v>189</v>
      </c>
      <c r="AV2326" t="s">
        <v>190</v>
      </c>
      <c r="AW2326" t="s">
        <v>191</v>
      </c>
      <c r="BM2326" t="s">
        <v>14559</v>
      </c>
      <c r="BN2326" t="s">
        <v>487</v>
      </c>
      <c r="BP2326" t="s">
        <v>194</v>
      </c>
      <c r="BQ2326" t="s">
        <v>195</v>
      </c>
      <c r="BS2326">
        <v>14627</v>
      </c>
      <c r="BT2326" t="s">
        <v>196</v>
      </c>
      <c r="BU2326">
        <v>5857485822</v>
      </c>
      <c r="BZ2326" t="s">
        <v>14560</v>
      </c>
      <c r="CA2326" t="s">
        <v>14561</v>
      </c>
      <c r="CC2326" t="s">
        <v>14562</v>
      </c>
      <c r="CF2326">
        <v>10101</v>
      </c>
      <c r="CG2326" t="s">
        <v>14556</v>
      </c>
      <c r="CH2326" t="s">
        <v>14558</v>
      </c>
      <c r="CM2326" t="s">
        <v>14563</v>
      </c>
      <c r="CN2326" t="s">
        <v>487</v>
      </c>
      <c r="CP2326" t="s">
        <v>194</v>
      </c>
      <c r="CQ2326" t="s">
        <v>195</v>
      </c>
      <c r="CS2326">
        <v>14627</v>
      </c>
      <c r="CT2326" t="s">
        <v>196</v>
      </c>
      <c r="CU2326">
        <v>5857485822</v>
      </c>
      <c r="CZ2326" t="s">
        <v>14560</v>
      </c>
      <c r="DA2326" t="s">
        <v>14561</v>
      </c>
      <c r="DC2326" t="s">
        <v>14562</v>
      </c>
      <c r="DF2326">
        <v>10101</v>
      </c>
      <c r="DG2326" t="s">
        <v>14556</v>
      </c>
      <c r="DH2326" t="s">
        <v>14558</v>
      </c>
      <c r="DZ2326" t="s">
        <v>14564</v>
      </c>
      <c r="EA2326" t="s">
        <v>14565</v>
      </c>
      <c r="EC2326" t="s">
        <v>14566</v>
      </c>
      <c r="EF2326">
        <v>10101</v>
      </c>
      <c r="EG2326" t="s">
        <v>14556</v>
      </c>
      <c r="EM2326" t="s">
        <v>14560</v>
      </c>
      <c r="EN2326" t="s">
        <v>14561</v>
      </c>
      <c r="EP2326" t="s">
        <v>14562</v>
      </c>
      <c r="ES2326">
        <v>10101</v>
      </c>
      <c r="ET2326" t="s">
        <v>14556</v>
      </c>
      <c r="EU2326" t="s">
        <v>14558</v>
      </c>
    </row>
    <row r="2327" spans="1:151" x14ac:dyDescent="0.2">
      <c r="A2327">
        <v>26959</v>
      </c>
      <c r="B2327" t="s">
        <v>14567</v>
      </c>
      <c r="C2327" t="s">
        <v>14568</v>
      </c>
      <c r="E2327" t="s">
        <v>14569</v>
      </c>
      <c r="F2327" t="s">
        <v>171</v>
      </c>
      <c r="G2327" t="s">
        <v>172</v>
      </c>
      <c r="H2327" s="1">
        <v>36388</v>
      </c>
      <c r="I2327" t="s">
        <v>221</v>
      </c>
      <c r="K2327" t="s">
        <v>867</v>
      </c>
      <c r="L2327" t="s">
        <v>868</v>
      </c>
      <c r="M2327" t="s">
        <v>224</v>
      </c>
      <c r="N2327">
        <v>2019</v>
      </c>
      <c r="O2327" t="s">
        <v>279</v>
      </c>
      <c r="P2327" t="s">
        <v>363</v>
      </c>
      <c r="Q2327" t="s">
        <v>172</v>
      </c>
      <c r="S2327">
        <v>31404167</v>
      </c>
      <c r="T2327" t="s">
        <v>3935</v>
      </c>
      <c r="U2327" t="s">
        <v>180</v>
      </c>
      <c r="V2327" s="2">
        <v>44696</v>
      </c>
      <c r="W2327" t="s">
        <v>14570</v>
      </c>
      <c r="X2327" t="str">
        <f>"0038763040075"</f>
        <v>0038763040075</v>
      </c>
      <c r="Y2327" t="s">
        <v>186</v>
      </c>
      <c r="Z2327" t="s">
        <v>282</v>
      </c>
      <c r="AA2327">
        <v>2022</v>
      </c>
      <c r="AB2327">
        <v>2022</v>
      </c>
      <c r="AC2327" t="s">
        <v>208</v>
      </c>
      <c r="AD2327" t="s">
        <v>172</v>
      </c>
      <c r="AS2327">
        <v>3.58</v>
      </c>
      <c r="AT2327" t="s">
        <v>188</v>
      </c>
      <c r="AU2327" t="s">
        <v>189</v>
      </c>
      <c r="AV2327" t="s">
        <v>190</v>
      </c>
      <c r="AW2327" t="s">
        <v>191</v>
      </c>
      <c r="BM2327" t="s">
        <v>14571</v>
      </c>
      <c r="BN2327" t="s">
        <v>193</v>
      </c>
      <c r="BP2327" t="s">
        <v>194</v>
      </c>
      <c r="BQ2327" t="s">
        <v>195</v>
      </c>
      <c r="BS2327">
        <v>14627</v>
      </c>
      <c r="BT2327" t="s">
        <v>196</v>
      </c>
      <c r="BU2327">
        <v>5854893993</v>
      </c>
      <c r="CM2327" t="s">
        <v>14572</v>
      </c>
      <c r="CP2327" t="s">
        <v>194</v>
      </c>
      <c r="CQ2327" t="s">
        <v>195</v>
      </c>
      <c r="CS2327">
        <v>14627</v>
      </c>
      <c r="CT2327" t="s">
        <v>196</v>
      </c>
      <c r="CU2327" t="str">
        <f>"0038763740639"</f>
        <v>0038763740639</v>
      </c>
    </row>
    <row r="2328" spans="1:151" x14ac:dyDescent="0.2">
      <c r="A2328">
        <v>42142</v>
      </c>
      <c r="B2328" t="s">
        <v>14573</v>
      </c>
      <c r="C2328" t="s">
        <v>14574</v>
      </c>
      <c r="E2328" t="s">
        <v>14575</v>
      </c>
      <c r="F2328" t="s">
        <v>171</v>
      </c>
      <c r="G2328" t="str">
        <f>"0"</f>
        <v>0</v>
      </c>
      <c r="H2328" s="1">
        <v>38399</v>
      </c>
      <c r="I2328" t="s">
        <v>173</v>
      </c>
      <c r="K2328" t="s">
        <v>290</v>
      </c>
      <c r="L2328" t="s">
        <v>291</v>
      </c>
      <c r="M2328" t="s">
        <v>205</v>
      </c>
      <c r="N2328">
        <v>2024</v>
      </c>
      <c r="O2328" t="s">
        <v>2271</v>
      </c>
      <c r="P2328" t="s">
        <v>178</v>
      </c>
      <c r="Q2328" t="s">
        <v>172</v>
      </c>
      <c r="S2328">
        <v>32605617</v>
      </c>
      <c r="T2328" t="s">
        <v>14576</v>
      </c>
      <c r="U2328" t="s">
        <v>712</v>
      </c>
      <c r="Y2328" t="str">
        <f>"01AS"</f>
        <v>01AS</v>
      </c>
      <c r="Z2328" t="s">
        <v>227</v>
      </c>
      <c r="AA2328" t="s">
        <v>833</v>
      </c>
      <c r="AB2328" t="s">
        <v>834</v>
      </c>
      <c r="AC2328" t="s">
        <v>1451</v>
      </c>
      <c r="AD2328" t="s">
        <v>172</v>
      </c>
      <c r="AS2328">
        <v>3.83</v>
      </c>
      <c r="AU2328" t="s">
        <v>472</v>
      </c>
      <c r="AV2328" t="s">
        <v>473</v>
      </c>
      <c r="AW2328" t="s">
        <v>264</v>
      </c>
      <c r="BM2328" t="s">
        <v>14577</v>
      </c>
      <c r="BN2328" t="s">
        <v>239</v>
      </c>
      <c r="BO2328" t="s">
        <v>14578</v>
      </c>
      <c r="BP2328" t="s">
        <v>241</v>
      </c>
      <c r="BQ2328" t="s">
        <v>195</v>
      </c>
      <c r="BS2328">
        <v>14627</v>
      </c>
      <c r="BZ2328" t="s">
        <v>242</v>
      </c>
      <c r="CB2328" t="s">
        <v>243</v>
      </c>
      <c r="CD2328" t="s">
        <v>195</v>
      </c>
      <c r="CF2328">
        <v>14642</v>
      </c>
      <c r="CG2328" t="s">
        <v>244</v>
      </c>
      <c r="CM2328" t="s">
        <v>14579</v>
      </c>
      <c r="CO2328" t="s">
        <v>14578</v>
      </c>
      <c r="CP2328" t="s">
        <v>720</v>
      </c>
      <c r="CQ2328" t="s">
        <v>247</v>
      </c>
      <c r="CS2328" t="s">
        <v>14580</v>
      </c>
      <c r="CT2328" t="s">
        <v>244</v>
      </c>
      <c r="CU2328" t="s">
        <v>14581</v>
      </c>
    </row>
    <row r="2329" spans="1:151" x14ac:dyDescent="0.2">
      <c r="A2329">
        <v>19010</v>
      </c>
      <c r="B2329" t="s">
        <v>14582</v>
      </c>
      <c r="C2329" t="s">
        <v>14583</v>
      </c>
      <c r="E2329" t="s">
        <v>14584</v>
      </c>
      <c r="F2329" t="s">
        <v>171</v>
      </c>
      <c r="G2329" t="s">
        <v>172</v>
      </c>
      <c r="H2329" s="1">
        <v>35008</v>
      </c>
      <c r="I2329" t="s">
        <v>173</v>
      </c>
      <c r="K2329" t="s">
        <v>576</v>
      </c>
      <c r="L2329" t="s">
        <v>577</v>
      </c>
      <c r="M2329" t="s">
        <v>224</v>
      </c>
      <c r="N2329">
        <v>2016</v>
      </c>
      <c r="O2329" t="s">
        <v>410</v>
      </c>
      <c r="P2329" t="s">
        <v>178</v>
      </c>
      <c r="Q2329" t="s">
        <v>172</v>
      </c>
      <c r="S2329">
        <v>27858301</v>
      </c>
      <c r="T2329" t="s">
        <v>196</v>
      </c>
      <c r="U2329" t="s">
        <v>337</v>
      </c>
      <c r="W2329" t="s">
        <v>14585</v>
      </c>
      <c r="X2329">
        <v>7182136781</v>
      </c>
      <c r="Y2329" t="s">
        <v>186</v>
      </c>
      <c r="Z2329" t="s">
        <v>183</v>
      </c>
      <c r="AA2329" t="s">
        <v>615</v>
      </c>
      <c r="AB2329" t="s">
        <v>3710</v>
      </c>
      <c r="AC2329" t="s">
        <v>4844</v>
      </c>
      <c r="AD2329" t="s">
        <v>185</v>
      </c>
      <c r="AM2329" t="s">
        <v>209</v>
      </c>
      <c r="AS2329">
        <v>3.88</v>
      </c>
      <c r="AT2329" t="s">
        <v>188</v>
      </c>
      <c r="AU2329" t="s">
        <v>189</v>
      </c>
      <c r="AV2329" t="s">
        <v>190</v>
      </c>
      <c r="AW2329" t="s">
        <v>715</v>
      </c>
      <c r="BM2329" t="s">
        <v>14586</v>
      </c>
      <c r="BN2329" t="s">
        <v>487</v>
      </c>
      <c r="BP2329" t="s">
        <v>194</v>
      </c>
      <c r="BQ2329" t="s">
        <v>195</v>
      </c>
      <c r="BS2329">
        <v>14627</v>
      </c>
      <c r="BT2329" t="s">
        <v>196</v>
      </c>
      <c r="BU2329">
        <v>5856439364</v>
      </c>
      <c r="BZ2329" t="s">
        <v>14587</v>
      </c>
      <c r="CC2329" t="s">
        <v>14588</v>
      </c>
      <c r="CD2329" t="s">
        <v>195</v>
      </c>
      <c r="CF2329">
        <v>11103</v>
      </c>
      <c r="CG2329" t="s">
        <v>196</v>
      </c>
      <c r="CH2329">
        <v>7182136781</v>
      </c>
      <c r="CM2329" t="s">
        <v>14589</v>
      </c>
      <c r="CN2329" t="s">
        <v>487</v>
      </c>
      <c r="CP2329" t="s">
        <v>194</v>
      </c>
      <c r="CQ2329" t="s">
        <v>195</v>
      </c>
      <c r="CS2329">
        <v>14611</v>
      </c>
      <c r="CT2329" t="s">
        <v>196</v>
      </c>
      <c r="CU2329">
        <v>5856439364</v>
      </c>
      <c r="ED2329" t="s">
        <v>195</v>
      </c>
      <c r="EG2329" t="s">
        <v>196</v>
      </c>
      <c r="EH2329">
        <v>7182136781</v>
      </c>
      <c r="EM2329" t="s">
        <v>14587</v>
      </c>
      <c r="EP2329" t="s">
        <v>14588</v>
      </c>
      <c r="EQ2329" t="s">
        <v>195</v>
      </c>
      <c r="ES2329">
        <v>11103</v>
      </c>
      <c r="ET2329" t="s">
        <v>196</v>
      </c>
      <c r="EU2329">
        <v>7182136781</v>
      </c>
    </row>
    <row r="2330" spans="1:151" x14ac:dyDescent="0.2">
      <c r="A2330">
        <v>11438</v>
      </c>
      <c r="B2330" t="s">
        <v>14582</v>
      </c>
      <c r="C2330" t="s">
        <v>14583</v>
      </c>
      <c r="E2330" t="s">
        <v>14584</v>
      </c>
      <c r="F2330" t="s">
        <v>171</v>
      </c>
      <c r="G2330" t="s">
        <v>172</v>
      </c>
      <c r="H2330" s="1">
        <v>35008</v>
      </c>
      <c r="I2330" t="s">
        <v>173</v>
      </c>
      <c r="K2330" t="s">
        <v>14590</v>
      </c>
      <c r="L2330" t="s">
        <v>14591</v>
      </c>
      <c r="M2330" t="s">
        <v>306</v>
      </c>
      <c r="N2330">
        <v>2015</v>
      </c>
      <c r="O2330" t="s">
        <v>517</v>
      </c>
      <c r="P2330" t="s">
        <v>178</v>
      </c>
      <c r="Q2330" t="s">
        <v>172</v>
      </c>
      <c r="S2330">
        <v>27858301</v>
      </c>
      <c r="T2330" t="s">
        <v>196</v>
      </c>
      <c r="U2330" t="s">
        <v>337</v>
      </c>
      <c r="W2330" t="s">
        <v>14585</v>
      </c>
      <c r="X2330">
        <v>7182136781</v>
      </c>
      <c r="Y2330" t="s">
        <v>186</v>
      </c>
      <c r="Z2330" t="s">
        <v>183</v>
      </c>
      <c r="AA2330" t="s">
        <v>615</v>
      </c>
      <c r="AB2330" t="s">
        <v>3710</v>
      </c>
      <c r="AC2330" t="s">
        <v>4844</v>
      </c>
      <c r="AD2330" t="s">
        <v>185</v>
      </c>
      <c r="AM2330" t="s">
        <v>209</v>
      </c>
      <c r="AS2330">
        <v>3.88</v>
      </c>
      <c r="AT2330" t="s">
        <v>188</v>
      </c>
      <c r="AU2330" t="s">
        <v>189</v>
      </c>
      <c r="AV2330" t="s">
        <v>190</v>
      </c>
      <c r="AW2330" t="s">
        <v>715</v>
      </c>
      <c r="BM2330" t="s">
        <v>14586</v>
      </c>
      <c r="BN2330" t="s">
        <v>487</v>
      </c>
      <c r="BP2330" t="s">
        <v>194</v>
      </c>
      <c r="BQ2330" t="s">
        <v>195</v>
      </c>
      <c r="BS2330">
        <v>14627</v>
      </c>
      <c r="BT2330" t="s">
        <v>196</v>
      </c>
      <c r="BU2330">
        <v>5856439364</v>
      </c>
      <c r="BZ2330" t="s">
        <v>14587</v>
      </c>
      <c r="CC2330" t="s">
        <v>14588</v>
      </c>
      <c r="CD2330" t="s">
        <v>195</v>
      </c>
      <c r="CF2330">
        <v>11103</v>
      </c>
      <c r="CG2330" t="s">
        <v>196</v>
      </c>
      <c r="CH2330">
        <v>7182136781</v>
      </c>
      <c r="CM2330" t="s">
        <v>14589</v>
      </c>
      <c r="CN2330" t="s">
        <v>487</v>
      </c>
      <c r="CP2330" t="s">
        <v>194</v>
      </c>
      <c r="CQ2330" t="s">
        <v>195</v>
      </c>
      <c r="CS2330">
        <v>14611</v>
      </c>
      <c r="CT2330" t="s">
        <v>196</v>
      </c>
      <c r="CU2330">
        <v>5856439364</v>
      </c>
      <c r="ED2330" t="s">
        <v>195</v>
      </c>
      <c r="EG2330" t="s">
        <v>196</v>
      </c>
      <c r="EH2330">
        <v>7182136781</v>
      </c>
      <c r="EM2330" t="s">
        <v>14587</v>
      </c>
      <c r="EP2330" t="s">
        <v>14588</v>
      </c>
      <c r="EQ2330" t="s">
        <v>195</v>
      </c>
      <c r="ES2330">
        <v>11103</v>
      </c>
      <c r="ET2330" t="s">
        <v>196</v>
      </c>
      <c r="EU2330">
        <v>7182136781</v>
      </c>
    </row>
    <row r="2331" spans="1:151" x14ac:dyDescent="0.2">
      <c r="A2331">
        <v>37471</v>
      </c>
      <c r="B2331" t="s">
        <v>14592</v>
      </c>
      <c r="C2331" t="s">
        <v>14593</v>
      </c>
      <c r="E2331" t="s">
        <v>14594</v>
      </c>
      <c r="F2331" t="s">
        <v>171</v>
      </c>
      <c r="G2331" t="str">
        <f>"0"</f>
        <v>0</v>
      </c>
      <c r="H2331" s="1">
        <v>37078</v>
      </c>
      <c r="I2331" t="s">
        <v>1450</v>
      </c>
      <c r="K2331" t="s">
        <v>2514</v>
      </c>
      <c r="L2331" t="s">
        <v>2515</v>
      </c>
      <c r="M2331" t="s">
        <v>306</v>
      </c>
      <c r="N2331">
        <v>2022</v>
      </c>
      <c r="O2331" t="s">
        <v>782</v>
      </c>
      <c r="P2331" t="s">
        <v>178</v>
      </c>
      <c r="Q2331" t="s">
        <v>172</v>
      </c>
      <c r="S2331">
        <v>31595834</v>
      </c>
      <c r="T2331" t="s">
        <v>226</v>
      </c>
      <c r="Y2331" t="str">
        <f>"01AS"</f>
        <v>01AS</v>
      </c>
      <c r="Z2331" t="s">
        <v>499</v>
      </c>
      <c r="AA2331" t="s">
        <v>321</v>
      </c>
      <c r="AC2331" t="s">
        <v>728</v>
      </c>
      <c r="AD2331" t="s">
        <v>185</v>
      </c>
      <c r="AM2331" t="s">
        <v>11008</v>
      </c>
      <c r="AN2331" t="s">
        <v>5354</v>
      </c>
      <c r="AS2331">
        <v>3.85</v>
      </c>
      <c r="AU2331" t="s">
        <v>235</v>
      </c>
      <c r="AV2331" t="s">
        <v>236</v>
      </c>
      <c r="AW2331" t="s">
        <v>715</v>
      </c>
      <c r="BF2331" t="s">
        <v>474</v>
      </c>
      <c r="BM2331" t="s">
        <v>14595</v>
      </c>
      <c r="BN2331" t="s">
        <v>239</v>
      </c>
      <c r="BO2331" t="s">
        <v>14596</v>
      </c>
      <c r="BP2331" t="s">
        <v>241</v>
      </c>
      <c r="BQ2331" t="s">
        <v>195</v>
      </c>
      <c r="BS2331">
        <v>14627</v>
      </c>
      <c r="CD2331" t="s">
        <v>195</v>
      </c>
      <c r="CM2331" t="s">
        <v>14597</v>
      </c>
      <c r="CO2331" t="s">
        <v>14596</v>
      </c>
      <c r="CP2331" t="s">
        <v>1298</v>
      </c>
      <c r="CQ2331" t="s">
        <v>247</v>
      </c>
      <c r="CS2331" t="s">
        <v>14598</v>
      </c>
      <c r="CT2331" t="s">
        <v>244</v>
      </c>
      <c r="CU2331" t="s">
        <v>14599</v>
      </c>
    </row>
    <row r="2332" spans="1:151" x14ac:dyDescent="0.2">
      <c r="A2332">
        <v>42571</v>
      </c>
      <c r="B2332" t="s">
        <v>14600</v>
      </c>
      <c r="C2332" t="s">
        <v>14601</v>
      </c>
      <c r="E2332" t="s">
        <v>14602</v>
      </c>
      <c r="F2332" t="s">
        <v>171</v>
      </c>
      <c r="G2332" t="str">
        <f>"0"</f>
        <v>0</v>
      </c>
      <c r="H2332" s="1">
        <v>37426</v>
      </c>
      <c r="I2332" t="s">
        <v>221</v>
      </c>
      <c r="K2332" t="s">
        <v>1930</v>
      </c>
      <c r="L2332" t="s">
        <v>14603</v>
      </c>
      <c r="M2332" t="s">
        <v>224</v>
      </c>
      <c r="N2332">
        <v>2024</v>
      </c>
      <c r="O2332" t="s">
        <v>225</v>
      </c>
      <c r="P2332" t="s">
        <v>178</v>
      </c>
      <c r="Q2332" t="s">
        <v>172</v>
      </c>
      <c r="S2332">
        <v>31746236</v>
      </c>
      <c r="U2332" t="s">
        <v>712</v>
      </c>
      <c r="Y2332" t="str">
        <f>"07SMD"</f>
        <v>07SMD</v>
      </c>
      <c r="Z2332" t="s">
        <v>9345</v>
      </c>
      <c r="AC2332" t="s">
        <v>14604</v>
      </c>
      <c r="AD2332" t="s">
        <v>185</v>
      </c>
      <c r="AS2332" t="str">
        <f>"0"</f>
        <v>0</v>
      </c>
      <c r="AU2332" t="s">
        <v>472</v>
      </c>
      <c r="AV2332" t="s">
        <v>473</v>
      </c>
      <c r="AW2332" t="s">
        <v>715</v>
      </c>
      <c r="BA2332" t="s">
        <v>14605</v>
      </c>
      <c r="BF2332" t="s">
        <v>474</v>
      </c>
      <c r="BO2332" t="s">
        <v>475</v>
      </c>
      <c r="BQ2332" t="s">
        <v>195</v>
      </c>
      <c r="BZ2332" t="s">
        <v>7371</v>
      </c>
      <c r="CB2332" t="s">
        <v>243</v>
      </c>
      <c r="CD2332" t="s">
        <v>195</v>
      </c>
      <c r="CF2332">
        <v>14642</v>
      </c>
      <c r="CG2332" t="s">
        <v>244</v>
      </c>
      <c r="CM2332" t="s">
        <v>14606</v>
      </c>
      <c r="CO2332" t="s">
        <v>475</v>
      </c>
      <c r="CP2332" t="s">
        <v>241</v>
      </c>
      <c r="CQ2332" t="s">
        <v>247</v>
      </c>
      <c r="CS2332">
        <v>14620</v>
      </c>
      <c r="CT2332" t="s">
        <v>244</v>
      </c>
      <c r="CU2332" t="s">
        <v>14607</v>
      </c>
    </row>
    <row r="2333" spans="1:151" x14ac:dyDescent="0.2">
      <c r="A2333">
        <v>37095</v>
      </c>
      <c r="B2333" t="s">
        <v>14600</v>
      </c>
      <c r="C2333" t="s">
        <v>14601</v>
      </c>
      <c r="E2333" t="s">
        <v>14602</v>
      </c>
      <c r="F2333" t="s">
        <v>171</v>
      </c>
      <c r="G2333" t="str">
        <f>"0"</f>
        <v>0</v>
      </c>
      <c r="H2333" s="1">
        <v>37426</v>
      </c>
      <c r="I2333" t="s">
        <v>221</v>
      </c>
      <c r="K2333" t="s">
        <v>1046</v>
      </c>
      <c r="L2333" t="s">
        <v>1047</v>
      </c>
      <c r="M2333" t="s">
        <v>306</v>
      </c>
      <c r="N2333">
        <v>2022</v>
      </c>
      <c r="O2333" t="s">
        <v>782</v>
      </c>
      <c r="P2333" t="s">
        <v>178</v>
      </c>
      <c r="Q2333" t="s">
        <v>172</v>
      </c>
      <c r="S2333">
        <v>31746236</v>
      </c>
      <c r="U2333" t="s">
        <v>712</v>
      </c>
      <c r="Y2333" t="str">
        <f>"07SMD"</f>
        <v>07SMD</v>
      </c>
      <c r="Z2333" t="s">
        <v>9345</v>
      </c>
      <c r="AC2333" t="s">
        <v>14604</v>
      </c>
      <c r="AD2333" t="s">
        <v>185</v>
      </c>
      <c r="AS2333" t="str">
        <f>"0"</f>
        <v>0</v>
      </c>
      <c r="AU2333" t="s">
        <v>472</v>
      </c>
      <c r="AV2333" t="s">
        <v>473</v>
      </c>
      <c r="AW2333" t="s">
        <v>715</v>
      </c>
      <c r="BA2333" t="s">
        <v>14605</v>
      </c>
      <c r="BF2333" t="s">
        <v>474</v>
      </c>
      <c r="BO2333" t="s">
        <v>475</v>
      </c>
      <c r="BQ2333" t="s">
        <v>195</v>
      </c>
      <c r="BZ2333" t="s">
        <v>7371</v>
      </c>
      <c r="CB2333" t="s">
        <v>243</v>
      </c>
      <c r="CD2333" t="s">
        <v>195</v>
      </c>
      <c r="CF2333">
        <v>14642</v>
      </c>
      <c r="CG2333" t="s">
        <v>244</v>
      </c>
      <c r="CM2333" t="s">
        <v>14606</v>
      </c>
      <c r="CO2333" t="s">
        <v>475</v>
      </c>
      <c r="CP2333" t="s">
        <v>241</v>
      </c>
      <c r="CQ2333" t="s">
        <v>247</v>
      </c>
      <c r="CS2333">
        <v>14620</v>
      </c>
      <c r="CT2333" t="s">
        <v>244</v>
      </c>
      <c r="CU2333" t="s">
        <v>14607</v>
      </c>
    </row>
    <row r="2334" spans="1:151" x14ac:dyDescent="0.2">
      <c r="A2334">
        <v>12807</v>
      </c>
      <c r="B2334" t="s">
        <v>12759</v>
      </c>
      <c r="C2334" t="s">
        <v>14608</v>
      </c>
      <c r="E2334" t="s">
        <v>14609</v>
      </c>
      <c r="F2334" t="s">
        <v>171</v>
      </c>
      <c r="G2334" t="s">
        <v>172</v>
      </c>
      <c r="H2334" s="1">
        <v>34853</v>
      </c>
      <c r="I2334" t="s">
        <v>221</v>
      </c>
      <c r="K2334" t="s">
        <v>1538</v>
      </c>
      <c r="L2334" t="s">
        <v>1539</v>
      </c>
      <c r="M2334" t="s">
        <v>306</v>
      </c>
      <c r="N2334">
        <v>2015</v>
      </c>
      <c r="O2334" t="s">
        <v>517</v>
      </c>
      <c r="P2334" t="s">
        <v>178</v>
      </c>
      <c r="Q2334" t="s">
        <v>172</v>
      </c>
      <c r="S2334">
        <v>28178460</v>
      </c>
      <c r="T2334" t="s">
        <v>196</v>
      </c>
      <c r="W2334" t="s">
        <v>14610</v>
      </c>
      <c r="X2334">
        <v>6318488260</v>
      </c>
      <c r="Y2334" t="s">
        <v>186</v>
      </c>
      <c r="Z2334" t="s">
        <v>282</v>
      </c>
      <c r="AA2334">
        <v>2017</v>
      </c>
      <c r="AB2334">
        <v>2017</v>
      </c>
      <c r="AC2334" t="s">
        <v>885</v>
      </c>
      <c r="AD2334" t="s">
        <v>185</v>
      </c>
      <c r="AS2334">
        <v>3.16</v>
      </c>
      <c r="AT2334" t="s">
        <v>188</v>
      </c>
      <c r="AU2334" t="s">
        <v>189</v>
      </c>
      <c r="AV2334" t="s">
        <v>190</v>
      </c>
      <c r="AW2334" t="s">
        <v>264</v>
      </c>
      <c r="BM2334" t="s">
        <v>193</v>
      </c>
      <c r="BN2334" t="s">
        <v>14611</v>
      </c>
      <c r="BP2334" t="s">
        <v>194</v>
      </c>
      <c r="BQ2334" t="s">
        <v>195</v>
      </c>
      <c r="BS2334">
        <v>14627</v>
      </c>
      <c r="BT2334" t="s">
        <v>196</v>
      </c>
      <c r="BU2334">
        <v>6318487450</v>
      </c>
      <c r="BZ2334" t="s">
        <v>14612</v>
      </c>
      <c r="CC2334" t="s">
        <v>11424</v>
      </c>
      <c r="CD2334" t="s">
        <v>195</v>
      </c>
      <c r="CF2334">
        <v>11768</v>
      </c>
      <c r="CG2334" t="s">
        <v>196</v>
      </c>
      <c r="CH2334">
        <v>6317579147</v>
      </c>
      <c r="CM2334" t="s">
        <v>14613</v>
      </c>
      <c r="CN2334" t="s">
        <v>193</v>
      </c>
      <c r="CP2334" t="s">
        <v>194</v>
      </c>
      <c r="CQ2334" t="s">
        <v>195</v>
      </c>
      <c r="CS2334">
        <v>14627</v>
      </c>
      <c r="CT2334" t="s">
        <v>196</v>
      </c>
      <c r="CU2334">
        <v>6318487450</v>
      </c>
      <c r="ED2334" t="s">
        <v>195</v>
      </c>
      <c r="EG2334" t="s">
        <v>196</v>
      </c>
      <c r="EH2334">
        <v>6317579147</v>
      </c>
      <c r="EM2334" t="s">
        <v>14612</v>
      </c>
      <c r="EP2334" t="s">
        <v>11424</v>
      </c>
      <c r="EQ2334" t="s">
        <v>195</v>
      </c>
      <c r="ES2334">
        <v>11768</v>
      </c>
      <c r="ET2334" t="s">
        <v>196</v>
      </c>
      <c r="EU2334">
        <v>6317579147</v>
      </c>
    </row>
    <row r="2335" spans="1:151" x14ac:dyDescent="0.2">
      <c r="A2335">
        <v>27386</v>
      </c>
      <c r="B2335" t="s">
        <v>14614</v>
      </c>
      <c r="C2335" t="s">
        <v>14615</v>
      </c>
      <c r="D2335" t="s">
        <v>14616</v>
      </c>
      <c r="E2335" t="s">
        <v>14617</v>
      </c>
      <c r="F2335" t="s">
        <v>3199</v>
      </c>
      <c r="G2335" t="s">
        <v>172</v>
      </c>
      <c r="H2335" s="1">
        <v>35654</v>
      </c>
      <c r="I2335" t="s">
        <v>221</v>
      </c>
      <c r="K2335" t="s">
        <v>943</v>
      </c>
      <c r="L2335" t="s">
        <v>318</v>
      </c>
      <c r="M2335" t="s">
        <v>306</v>
      </c>
      <c r="N2335">
        <v>2019</v>
      </c>
      <c r="O2335" t="s">
        <v>534</v>
      </c>
      <c r="P2335" t="s">
        <v>178</v>
      </c>
      <c r="Q2335" t="s">
        <v>172</v>
      </c>
      <c r="S2335">
        <v>29922222</v>
      </c>
      <c r="T2335" t="s">
        <v>423</v>
      </c>
      <c r="U2335" t="s">
        <v>424</v>
      </c>
      <c r="Y2335" t="str">
        <f>"02SBS"</f>
        <v>02SBS</v>
      </c>
      <c r="Z2335" t="s">
        <v>4693</v>
      </c>
      <c r="AA2335" t="s">
        <v>259</v>
      </c>
      <c r="AB2335" t="s">
        <v>260</v>
      </c>
      <c r="AC2335" t="s">
        <v>12416</v>
      </c>
      <c r="AD2335" t="s">
        <v>185</v>
      </c>
      <c r="AS2335">
        <v>3.9</v>
      </c>
      <c r="AU2335" t="s">
        <v>235</v>
      </c>
      <c r="AV2335" t="s">
        <v>236</v>
      </c>
      <c r="AW2335" t="s">
        <v>430</v>
      </c>
      <c r="BQ2335" t="s">
        <v>195</v>
      </c>
      <c r="CA2335" t="s">
        <v>14618</v>
      </c>
      <c r="CD2335" t="s">
        <v>195</v>
      </c>
      <c r="CM2335" t="s">
        <v>14619</v>
      </c>
      <c r="CN2335" t="s">
        <v>14618</v>
      </c>
      <c r="CP2335" t="s">
        <v>14620</v>
      </c>
      <c r="CQ2335" t="s">
        <v>541</v>
      </c>
      <c r="CS2335">
        <v>400011</v>
      </c>
      <c r="CT2335" t="s">
        <v>423</v>
      </c>
      <c r="CU2335" t="s">
        <v>14621</v>
      </c>
    </row>
    <row r="2336" spans="1:151" x14ac:dyDescent="0.2">
      <c r="A2336">
        <v>45886</v>
      </c>
      <c r="B2336" t="s">
        <v>14622</v>
      </c>
      <c r="C2336" t="s">
        <v>14623</v>
      </c>
      <c r="D2336" t="s">
        <v>14624</v>
      </c>
      <c r="E2336" t="s">
        <v>14625</v>
      </c>
      <c r="F2336" t="s">
        <v>14626</v>
      </c>
      <c r="G2336" t="str">
        <f>"0"</f>
        <v>0</v>
      </c>
      <c r="H2336" s="1">
        <v>38412</v>
      </c>
      <c r="I2336" t="s">
        <v>221</v>
      </c>
      <c r="K2336" t="s">
        <v>304</v>
      </c>
      <c r="L2336" t="s">
        <v>305</v>
      </c>
      <c r="M2336" t="s">
        <v>306</v>
      </c>
      <c r="N2336">
        <v>2025</v>
      </c>
      <c r="O2336" t="s">
        <v>2065</v>
      </c>
      <c r="P2336" t="s">
        <v>178</v>
      </c>
      <c r="Q2336" t="s">
        <v>172</v>
      </c>
      <c r="S2336">
        <v>32531442</v>
      </c>
      <c r="T2336" t="s">
        <v>226</v>
      </c>
      <c r="Y2336" t="str">
        <f>"04HSEAS"</f>
        <v>04HSEAS</v>
      </c>
      <c r="Z2336" t="s">
        <v>499</v>
      </c>
      <c r="AA2336" t="s">
        <v>228</v>
      </c>
      <c r="AB2336" t="s">
        <v>229</v>
      </c>
      <c r="AC2336" t="s">
        <v>535</v>
      </c>
      <c r="AD2336" t="s">
        <v>185</v>
      </c>
      <c r="AS2336">
        <v>3.21</v>
      </c>
      <c r="AU2336" t="s">
        <v>472</v>
      </c>
      <c r="AV2336" t="s">
        <v>473</v>
      </c>
      <c r="AW2336" t="s">
        <v>715</v>
      </c>
      <c r="BM2336" t="s">
        <v>14627</v>
      </c>
      <c r="BN2336" t="s">
        <v>239</v>
      </c>
      <c r="BO2336" t="s">
        <v>14628</v>
      </c>
      <c r="BP2336" t="s">
        <v>241</v>
      </c>
      <c r="BQ2336" t="s">
        <v>195</v>
      </c>
      <c r="BS2336">
        <v>14627</v>
      </c>
      <c r="CD2336" t="s">
        <v>195</v>
      </c>
      <c r="CM2336" t="s">
        <v>14629</v>
      </c>
      <c r="CO2336" t="s">
        <v>14628</v>
      </c>
      <c r="CP2336" t="s">
        <v>1824</v>
      </c>
      <c r="CQ2336" t="s">
        <v>541</v>
      </c>
      <c r="CS2336" t="str">
        <f>"01720-4196"</f>
        <v>01720-4196</v>
      </c>
      <c r="CT2336" t="s">
        <v>244</v>
      </c>
      <c r="CU2336" t="s">
        <v>14630</v>
      </c>
    </row>
    <row r="2337" spans="1:151" x14ac:dyDescent="0.2">
      <c r="A2337">
        <v>19220</v>
      </c>
      <c r="B2337" t="s">
        <v>1590</v>
      </c>
      <c r="C2337" t="s">
        <v>14631</v>
      </c>
      <c r="D2337" t="s">
        <v>1387</v>
      </c>
      <c r="E2337" t="s">
        <v>14632</v>
      </c>
      <c r="F2337" t="s">
        <v>942</v>
      </c>
      <c r="G2337" t="s">
        <v>172</v>
      </c>
      <c r="H2337" s="1">
        <v>34917</v>
      </c>
      <c r="I2337" t="s">
        <v>173</v>
      </c>
      <c r="K2337" t="s">
        <v>4255</v>
      </c>
      <c r="M2337" t="s">
        <v>224</v>
      </c>
      <c r="N2337">
        <v>2016</v>
      </c>
      <c r="O2337" t="s">
        <v>410</v>
      </c>
      <c r="P2337" t="s">
        <v>178</v>
      </c>
      <c r="Q2337" t="s">
        <v>172</v>
      </c>
      <c r="R2337" t="s">
        <v>510</v>
      </c>
      <c r="S2337">
        <v>28263319</v>
      </c>
      <c r="BM2337" t="s">
        <v>6658</v>
      </c>
    </row>
    <row r="2338" spans="1:151" x14ac:dyDescent="0.2">
      <c r="A2338">
        <v>17774</v>
      </c>
      <c r="B2338" t="s">
        <v>1590</v>
      </c>
      <c r="C2338" t="s">
        <v>14631</v>
      </c>
      <c r="D2338" t="s">
        <v>1387</v>
      </c>
      <c r="E2338" t="s">
        <v>14632</v>
      </c>
      <c r="F2338" t="s">
        <v>171</v>
      </c>
      <c r="G2338" t="s">
        <v>172</v>
      </c>
      <c r="H2338" s="1">
        <v>34917</v>
      </c>
      <c r="I2338" t="s">
        <v>173</v>
      </c>
      <c r="K2338" t="s">
        <v>409</v>
      </c>
      <c r="M2338" t="s">
        <v>224</v>
      </c>
      <c r="N2338">
        <v>2016</v>
      </c>
      <c r="O2338" t="s">
        <v>410</v>
      </c>
      <c r="P2338" t="s">
        <v>363</v>
      </c>
      <c r="Q2338" t="s">
        <v>172</v>
      </c>
      <c r="R2338" t="s">
        <v>510</v>
      </c>
      <c r="S2338">
        <v>28263319</v>
      </c>
      <c r="BM2338" t="s">
        <v>6658</v>
      </c>
    </row>
    <row r="2339" spans="1:151" x14ac:dyDescent="0.2">
      <c r="A2339">
        <v>21027</v>
      </c>
      <c r="B2339" t="s">
        <v>2416</v>
      </c>
      <c r="C2339" t="s">
        <v>14633</v>
      </c>
      <c r="D2339" t="s">
        <v>201</v>
      </c>
      <c r="E2339" t="s">
        <v>14634</v>
      </c>
      <c r="F2339" t="s">
        <v>171</v>
      </c>
      <c r="G2339" t="s">
        <v>172</v>
      </c>
      <c r="H2339" s="1">
        <v>35243</v>
      </c>
      <c r="I2339" t="s">
        <v>221</v>
      </c>
      <c r="K2339" t="s">
        <v>481</v>
      </c>
      <c r="L2339" t="s">
        <v>318</v>
      </c>
      <c r="M2339" t="s">
        <v>306</v>
      </c>
      <c r="N2339">
        <v>2017</v>
      </c>
      <c r="O2339" t="s">
        <v>646</v>
      </c>
      <c r="P2339" t="s">
        <v>178</v>
      </c>
      <c r="Q2339" t="s">
        <v>172</v>
      </c>
      <c r="S2339">
        <v>28722786</v>
      </c>
      <c r="T2339" t="s">
        <v>196</v>
      </c>
      <c r="W2339" t="s">
        <v>14635</v>
      </c>
      <c r="X2339">
        <v>5854553638</v>
      </c>
      <c r="Y2339" t="s">
        <v>186</v>
      </c>
      <c r="Z2339" t="s">
        <v>282</v>
      </c>
      <c r="AA2339">
        <v>2018</v>
      </c>
      <c r="AB2339">
        <v>2018</v>
      </c>
      <c r="AC2339" t="s">
        <v>885</v>
      </c>
      <c r="AD2339" t="s">
        <v>185</v>
      </c>
      <c r="AM2339" t="s">
        <v>3411</v>
      </c>
      <c r="AS2339">
        <v>3.76</v>
      </c>
      <c r="AT2339" t="s">
        <v>188</v>
      </c>
      <c r="AU2339" t="s">
        <v>189</v>
      </c>
      <c r="AV2339" t="s">
        <v>190</v>
      </c>
      <c r="AW2339" t="s">
        <v>264</v>
      </c>
      <c r="AY2339" t="s">
        <v>716</v>
      </c>
      <c r="BM2339" t="s">
        <v>14636</v>
      </c>
      <c r="BN2339" t="s">
        <v>193</v>
      </c>
      <c r="BP2339" t="s">
        <v>194</v>
      </c>
      <c r="BQ2339" t="s">
        <v>195</v>
      </c>
      <c r="BS2339">
        <v>14627</v>
      </c>
      <c r="BT2339" t="s">
        <v>196</v>
      </c>
      <c r="BU2339">
        <v>5854741532</v>
      </c>
      <c r="BZ2339" t="s">
        <v>14637</v>
      </c>
      <c r="CC2339" t="s">
        <v>1083</v>
      </c>
      <c r="CD2339" t="s">
        <v>195</v>
      </c>
      <c r="CF2339">
        <v>14534</v>
      </c>
      <c r="CG2339" t="s">
        <v>196</v>
      </c>
      <c r="CH2339">
        <v>5855863811</v>
      </c>
      <c r="CM2339" t="s">
        <v>14638</v>
      </c>
      <c r="CP2339" t="s">
        <v>194</v>
      </c>
      <c r="CQ2339" t="s">
        <v>195</v>
      </c>
      <c r="CS2339">
        <v>14619</v>
      </c>
      <c r="CT2339" t="s">
        <v>196</v>
      </c>
      <c r="CU2339">
        <v>5854741532</v>
      </c>
      <c r="DM2339" t="s">
        <v>14639</v>
      </c>
      <c r="DP2339" t="s">
        <v>1401</v>
      </c>
      <c r="DQ2339" t="s">
        <v>195</v>
      </c>
      <c r="DS2339">
        <v>14534</v>
      </c>
      <c r="DT2339" t="s">
        <v>226</v>
      </c>
      <c r="DU2339">
        <v>5855071776</v>
      </c>
      <c r="DX2339" t="s">
        <v>14640</v>
      </c>
      <c r="ED2339" t="s">
        <v>195</v>
      </c>
      <c r="EG2339" t="s">
        <v>196</v>
      </c>
      <c r="EH2339">
        <v>5855863811</v>
      </c>
      <c r="EM2339" t="s">
        <v>14637</v>
      </c>
      <c r="EP2339" t="s">
        <v>1083</v>
      </c>
      <c r="EQ2339" t="s">
        <v>195</v>
      </c>
      <c r="ES2339">
        <v>14534</v>
      </c>
      <c r="ET2339" t="s">
        <v>196</v>
      </c>
      <c r="EU2339">
        <v>5855863811</v>
      </c>
    </row>
    <row r="2340" spans="1:151" x14ac:dyDescent="0.2">
      <c r="A2340">
        <v>13183</v>
      </c>
      <c r="B2340" t="s">
        <v>2416</v>
      </c>
      <c r="C2340" t="s">
        <v>14633</v>
      </c>
      <c r="D2340" t="s">
        <v>201</v>
      </c>
      <c r="E2340" t="s">
        <v>14634</v>
      </c>
      <c r="F2340" t="s">
        <v>171</v>
      </c>
      <c r="G2340" t="s">
        <v>172</v>
      </c>
      <c r="H2340" s="1">
        <v>35243</v>
      </c>
      <c r="I2340" t="s">
        <v>221</v>
      </c>
      <c r="K2340" t="s">
        <v>595</v>
      </c>
      <c r="L2340" t="s">
        <v>3763</v>
      </c>
      <c r="M2340" t="s">
        <v>224</v>
      </c>
      <c r="N2340">
        <v>2015</v>
      </c>
      <c r="O2340" t="s">
        <v>692</v>
      </c>
      <c r="P2340" t="s">
        <v>178</v>
      </c>
      <c r="Q2340" t="s">
        <v>172</v>
      </c>
      <c r="S2340">
        <v>28722786</v>
      </c>
      <c r="T2340" t="s">
        <v>196</v>
      </c>
      <c r="W2340" t="s">
        <v>14635</v>
      </c>
      <c r="X2340">
        <v>5854553638</v>
      </c>
      <c r="Y2340" t="s">
        <v>186</v>
      </c>
      <c r="Z2340" t="s">
        <v>282</v>
      </c>
      <c r="AA2340">
        <v>2018</v>
      </c>
      <c r="AB2340">
        <v>2018</v>
      </c>
      <c r="AC2340" t="s">
        <v>885</v>
      </c>
      <c r="AD2340" t="s">
        <v>185</v>
      </c>
      <c r="AM2340" t="s">
        <v>3411</v>
      </c>
      <c r="AS2340">
        <v>3.76</v>
      </c>
      <c r="AT2340" t="s">
        <v>188</v>
      </c>
      <c r="AU2340" t="s">
        <v>189</v>
      </c>
      <c r="AV2340" t="s">
        <v>190</v>
      </c>
      <c r="AW2340" t="s">
        <v>264</v>
      </c>
      <c r="AY2340" t="s">
        <v>716</v>
      </c>
      <c r="BM2340" t="s">
        <v>14636</v>
      </c>
      <c r="BN2340" t="s">
        <v>193</v>
      </c>
      <c r="BP2340" t="s">
        <v>194</v>
      </c>
      <c r="BQ2340" t="s">
        <v>195</v>
      </c>
      <c r="BS2340">
        <v>14627</v>
      </c>
      <c r="BT2340" t="s">
        <v>196</v>
      </c>
      <c r="BU2340">
        <v>5854741532</v>
      </c>
      <c r="BZ2340" t="s">
        <v>14637</v>
      </c>
      <c r="CC2340" t="s">
        <v>1083</v>
      </c>
      <c r="CD2340" t="s">
        <v>195</v>
      </c>
      <c r="CF2340">
        <v>14534</v>
      </c>
      <c r="CG2340" t="s">
        <v>196</v>
      </c>
      <c r="CH2340">
        <v>5855863811</v>
      </c>
      <c r="CM2340" t="s">
        <v>14638</v>
      </c>
      <c r="CP2340" t="s">
        <v>194</v>
      </c>
      <c r="CQ2340" t="s">
        <v>195</v>
      </c>
      <c r="CS2340">
        <v>14619</v>
      </c>
      <c r="CT2340" t="s">
        <v>196</v>
      </c>
      <c r="CU2340">
        <v>5854741532</v>
      </c>
      <c r="DM2340" t="s">
        <v>14639</v>
      </c>
      <c r="DP2340" t="s">
        <v>1401</v>
      </c>
      <c r="DQ2340" t="s">
        <v>195</v>
      </c>
      <c r="DS2340">
        <v>14534</v>
      </c>
      <c r="DT2340" t="s">
        <v>226</v>
      </c>
      <c r="DU2340">
        <v>5855071776</v>
      </c>
      <c r="DX2340" t="s">
        <v>14640</v>
      </c>
      <c r="ED2340" t="s">
        <v>195</v>
      </c>
      <c r="EG2340" t="s">
        <v>196</v>
      </c>
      <c r="EH2340">
        <v>5855863811</v>
      </c>
      <c r="EM2340" t="s">
        <v>14637</v>
      </c>
      <c r="EP2340" t="s">
        <v>1083</v>
      </c>
      <c r="EQ2340" t="s">
        <v>195</v>
      </c>
      <c r="ES2340">
        <v>14534</v>
      </c>
      <c r="ET2340" t="s">
        <v>196</v>
      </c>
      <c r="EU2340">
        <v>5855863811</v>
      </c>
    </row>
    <row r="2341" spans="1:151" x14ac:dyDescent="0.2">
      <c r="A2341">
        <v>46488</v>
      </c>
      <c r="B2341" t="s">
        <v>8717</v>
      </c>
      <c r="C2341" t="s">
        <v>14641</v>
      </c>
      <c r="D2341" t="s">
        <v>9367</v>
      </c>
      <c r="E2341" t="s">
        <v>14642</v>
      </c>
      <c r="F2341" t="s">
        <v>171</v>
      </c>
      <c r="G2341" t="str">
        <f>"0"</f>
        <v>0</v>
      </c>
      <c r="H2341" s="1">
        <v>38446</v>
      </c>
      <c r="I2341" t="s">
        <v>221</v>
      </c>
      <c r="K2341" t="s">
        <v>304</v>
      </c>
      <c r="M2341" t="s">
        <v>176</v>
      </c>
      <c r="N2341">
        <v>2026</v>
      </c>
      <c r="O2341" t="s">
        <v>508</v>
      </c>
      <c r="P2341" t="s">
        <v>509</v>
      </c>
      <c r="Q2341" t="s">
        <v>172</v>
      </c>
      <c r="S2341">
        <v>32548525</v>
      </c>
      <c r="T2341" t="s">
        <v>226</v>
      </c>
      <c r="Y2341" t="str">
        <f>"01AS"</f>
        <v>01AS</v>
      </c>
      <c r="Z2341" t="s">
        <v>499</v>
      </c>
      <c r="AA2341" t="s">
        <v>228</v>
      </c>
      <c r="AB2341" t="s">
        <v>229</v>
      </c>
      <c r="AC2341" t="s">
        <v>821</v>
      </c>
      <c r="AD2341" t="s">
        <v>185</v>
      </c>
      <c r="AS2341">
        <v>3.96</v>
      </c>
      <c r="AU2341" t="s">
        <v>472</v>
      </c>
      <c r="AV2341" t="s">
        <v>473</v>
      </c>
      <c r="AW2341" t="s">
        <v>264</v>
      </c>
      <c r="BM2341" t="s">
        <v>14643</v>
      </c>
      <c r="BN2341" t="s">
        <v>239</v>
      </c>
      <c r="BO2341" t="s">
        <v>14644</v>
      </c>
      <c r="BP2341" t="s">
        <v>241</v>
      </c>
      <c r="BQ2341" t="s">
        <v>195</v>
      </c>
      <c r="BS2341">
        <v>14627</v>
      </c>
      <c r="CD2341" t="s">
        <v>195</v>
      </c>
      <c r="CM2341" t="s">
        <v>14645</v>
      </c>
      <c r="CO2341" t="s">
        <v>14644</v>
      </c>
      <c r="CP2341" t="s">
        <v>14646</v>
      </c>
      <c r="CQ2341" t="s">
        <v>3244</v>
      </c>
      <c r="CS2341">
        <v>53122</v>
      </c>
      <c r="CT2341" t="s">
        <v>244</v>
      </c>
      <c r="CU2341" t="s">
        <v>14647</v>
      </c>
    </row>
    <row r="2342" spans="1:151" x14ac:dyDescent="0.2">
      <c r="A2342">
        <v>19016</v>
      </c>
      <c r="B2342" t="s">
        <v>606</v>
      </c>
      <c r="C2342" t="s">
        <v>14648</v>
      </c>
      <c r="D2342" t="s">
        <v>3006</v>
      </c>
      <c r="E2342" t="s">
        <v>14649</v>
      </c>
      <c r="F2342" t="s">
        <v>171</v>
      </c>
      <c r="G2342" t="s">
        <v>172</v>
      </c>
      <c r="H2342" s="1">
        <v>34884</v>
      </c>
      <c r="I2342" t="s">
        <v>221</v>
      </c>
      <c r="K2342" t="s">
        <v>1961</v>
      </c>
      <c r="L2342" t="s">
        <v>2552</v>
      </c>
      <c r="M2342" t="s">
        <v>306</v>
      </c>
      <c r="N2342">
        <v>2016</v>
      </c>
      <c r="O2342" t="s">
        <v>380</v>
      </c>
      <c r="P2342" t="s">
        <v>178</v>
      </c>
      <c r="Q2342" t="s">
        <v>172</v>
      </c>
      <c r="S2342">
        <v>28180869</v>
      </c>
      <c r="T2342" t="s">
        <v>196</v>
      </c>
      <c r="W2342" t="s">
        <v>14650</v>
      </c>
      <c r="X2342">
        <v>2012327936</v>
      </c>
      <c r="Y2342" t="s">
        <v>186</v>
      </c>
      <c r="Z2342" t="s">
        <v>183</v>
      </c>
      <c r="AA2342">
        <v>2017</v>
      </c>
      <c r="AB2342">
        <v>2017</v>
      </c>
      <c r="AC2342" t="s">
        <v>187</v>
      </c>
      <c r="AD2342" t="s">
        <v>185</v>
      </c>
      <c r="AS2342">
        <v>2.93</v>
      </c>
      <c r="AT2342" t="s">
        <v>188</v>
      </c>
      <c r="AU2342" t="s">
        <v>189</v>
      </c>
      <c r="AV2342" t="s">
        <v>190</v>
      </c>
      <c r="AW2342" t="s">
        <v>264</v>
      </c>
      <c r="BM2342" t="s">
        <v>11167</v>
      </c>
      <c r="BN2342" t="s">
        <v>193</v>
      </c>
      <c r="BP2342" t="s">
        <v>194</v>
      </c>
      <c r="BQ2342" t="s">
        <v>195</v>
      </c>
      <c r="BS2342">
        <v>14627</v>
      </c>
      <c r="BT2342" t="s">
        <v>196</v>
      </c>
      <c r="BU2342">
        <v>2019837593</v>
      </c>
      <c r="BZ2342" t="s">
        <v>14651</v>
      </c>
      <c r="CC2342" t="s">
        <v>14652</v>
      </c>
      <c r="CD2342" t="s">
        <v>1150</v>
      </c>
      <c r="CF2342" t="str">
        <f>"07030"</f>
        <v>07030</v>
      </c>
      <c r="CG2342" t="s">
        <v>196</v>
      </c>
      <c r="CH2342">
        <v>2019837593</v>
      </c>
      <c r="CM2342" t="s">
        <v>14653</v>
      </c>
      <c r="CP2342" t="s">
        <v>194</v>
      </c>
      <c r="CQ2342" t="s">
        <v>195</v>
      </c>
      <c r="CS2342">
        <v>14611</v>
      </c>
      <c r="CT2342" t="s">
        <v>196</v>
      </c>
      <c r="CU2342">
        <v>2019837593</v>
      </c>
      <c r="DZ2342" t="s">
        <v>14654</v>
      </c>
      <c r="EC2342" t="s">
        <v>14655</v>
      </c>
      <c r="ED2342" t="s">
        <v>1150</v>
      </c>
      <c r="EF2342" t="str">
        <f>"07631"</f>
        <v>07631</v>
      </c>
      <c r="EG2342" t="s">
        <v>196</v>
      </c>
      <c r="EM2342" t="s">
        <v>14651</v>
      </c>
      <c r="EP2342" t="s">
        <v>14652</v>
      </c>
      <c r="EQ2342" t="s">
        <v>1150</v>
      </c>
      <c r="ES2342" t="str">
        <f>"07030"</f>
        <v>07030</v>
      </c>
      <c r="ET2342" t="s">
        <v>196</v>
      </c>
      <c r="EU2342">
        <v>2019837593</v>
      </c>
    </row>
    <row r="2343" spans="1:151" x14ac:dyDescent="0.2">
      <c r="A2343">
        <v>24437</v>
      </c>
      <c r="B2343" t="s">
        <v>14656</v>
      </c>
      <c r="C2343" t="s">
        <v>14657</v>
      </c>
      <c r="E2343" t="s">
        <v>14658</v>
      </c>
      <c r="F2343" t="s">
        <v>171</v>
      </c>
      <c r="G2343" t="s">
        <v>172</v>
      </c>
      <c r="H2343" s="1">
        <v>34945</v>
      </c>
      <c r="I2343" t="s">
        <v>173</v>
      </c>
      <c r="K2343" t="s">
        <v>8144</v>
      </c>
      <c r="L2343" t="s">
        <v>8145</v>
      </c>
      <c r="M2343" t="s">
        <v>176</v>
      </c>
      <c r="N2343">
        <v>2018</v>
      </c>
      <c r="O2343" t="s">
        <v>612</v>
      </c>
      <c r="P2343" t="s">
        <v>363</v>
      </c>
      <c r="Q2343" t="s">
        <v>172</v>
      </c>
      <c r="S2343">
        <v>28305231</v>
      </c>
      <c r="T2343" t="s">
        <v>2784</v>
      </c>
      <c r="U2343" t="s">
        <v>180</v>
      </c>
      <c r="V2343" s="2">
        <v>43456</v>
      </c>
      <c r="W2343" t="s">
        <v>14659</v>
      </c>
      <c r="X2343" t="s">
        <v>14660</v>
      </c>
      <c r="Y2343" t="s">
        <v>186</v>
      </c>
      <c r="Z2343" t="s">
        <v>282</v>
      </c>
      <c r="AA2343">
        <v>2019</v>
      </c>
      <c r="AB2343">
        <v>2019</v>
      </c>
      <c r="AC2343" t="s">
        <v>696</v>
      </c>
      <c r="AD2343" t="s">
        <v>185</v>
      </c>
      <c r="AS2343">
        <v>2.36</v>
      </c>
      <c r="AT2343" t="s">
        <v>188</v>
      </c>
      <c r="AU2343" t="s">
        <v>189</v>
      </c>
      <c r="AV2343" t="s">
        <v>190</v>
      </c>
      <c r="AW2343" t="s">
        <v>191</v>
      </c>
      <c r="BM2343" t="s">
        <v>14661</v>
      </c>
      <c r="BN2343" t="s">
        <v>4921</v>
      </c>
      <c r="BP2343" t="s">
        <v>194</v>
      </c>
      <c r="BQ2343" t="s">
        <v>195</v>
      </c>
      <c r="BS2343">
        <v>14627</v>
      </c>
      <c r="BT2343" t="s">
        <v>196</v>
      </c>
      <c r="BU2343">
        <v>3478823020</v>
      </c>
      <c r="BZ2343" t="s">
        <v>14662</v>
      </c>
      <c r="CA2343" t="s">
        <v>14663</v>
      </c>
      <c r="CC2343" t="s">
        <v>860</v>
      </c>
      <c r="CD2343" t="s">
        <v>861</v>
      </c>
      <c r="CF2343">
        <v>20001</v>
      </c>
      <c r="CG2343" t="s">
        <v>196</v>
      </c>
      <c r="CH2343">
        <v>6179012588</v>
      </c>
      <c r="CM2343" t="s">
        <v>997</v>
      </c>
      <c r="CN2343" t="s">
        <v>14664</v>
      </c>
      <c r="CP2343" t="s">
        <v>194</v>
      </c>
      <c r="CQ2343" t="s">
        <v>195</v>
      </c>
      <c r="CS2343">
        <v>14611</v>
      </c>
      <c r="CT2343" t="s">
        <v>196</v>
      </c>
      <c r="CU2343">
        <v>2023414880</v>
      </c>
    </row>
    <row r="2344" spans="1:151" x14ac:dyDescent="0.2">
      <c r="A2344">
        <v>45598</v>
      </c>
      <c r="B2344" t="s">
        <v>4287</v>
      </c>
      <c r="C2344" t="s">
        <v>14665</v>
      </c>
      <c r="D2344" t="s">
        <v>14666</v>
      </c>
      <c r="E2344" t="s">
        <v>14667</v>
      </c>
      <c r="F2344" t="s">
        <v>8666</v>
      </c>
      <c r="I2344" t="s">
        <v>173</v>
      </c>
      <c r="J2344" t="s">
        <v>12080</v>
      </c>
      <c r="K2344" t="s">
        <v>1705</v>
      </c>
      <c r="L2344" t="s">
        <v>1706</v>
      </c>
      <c r="M2344" t="s">
        <v>224</v>
      </c>
      <c r="N2344">
        <v>2025</v>
      </c>
      <c r="O2344" t="s">
        <v>528</v>
      </c>
      <c r="P2344" t="s">
        <v>178</v>
      </c>
      <c r="Q2344" t="s">
        <v>185</v>
      </c>
      <c r="BM2344" t="s">
        <v>14668</v>
      </c>
      <c r="BP2344" t="s">
        <v>7764</v>
      </c>
      <c r="BQ2344" t="s">
        <v>195</v>
      </c>
      <c r="BS2344">
        <v>14454</v>
      </c>
      <c r="BT2344" t="s">
        <v>226</v>
      </c>
      <c r="BU2344">
        <v>3157482697</v>
      </c>
    </row>
    <row r="2345" spans="1:151" x14ac:dyDescent="0.2">
      <c r="A2345">
        <v>25596</v>
      </c>
      <c r="B2345" t="s">
        <v>543</v>
      </c>
      <c r="C2345" t="s">
        <v>14669</v>
      </c>
      <c r="D2345" t="s">
        <v>2148</v>
      </c>
      <c r="E2345" t="s">
        <v>14670</v>
      </c>
      <c r="F2345" t="s">
        <v>14671</v>
      </c>
      <c r="G2345" t="s">
        <v>172</v>
      </c>
      <c r="H2345" s="1">
        <v>35728</v>
      </c>
      <c r="I2345" t="s">
        <v>173</v>
      </c>
      <c r="K2345" t="s">
        <v>5372</v>
      </c>
      <c r="L2345" t="s">
        <v>5373</v>
      </c>
      <c r="M2345" t="s">
        <v>306</v>
      </c>
      <c r="N2345">
        <v>2018</v>
      </c>
      <c r="O2345" t="s">
        <v>307</v>
      </c>
      <c r="P2345" t="s">
        <v>178</v>
      </c>
      <c r="Q2345" t="s">
        <v>172</v>
      </c>
      <c r="S2345">
        <v>30013889</v>
      </c>
      <c r="T2345" t="s">
        <v>196</v>
      </c>
      <c r="W2345" t="s">
        <v>14672</v>
      </c>
      <c r="X2345">
        <v>6175132858</v>
      </c>
      <c r="Y2345" t="s">
        <v>186</v>
      </c>
      <c r="Z2345" t="s">
        <v>183</v>
      </c>
      <c r="AA2345">
        <v>2020</v>
      </c>
      <c r="AB2345">
        <v>2020</v>
      </c>
      <c r="AC2345" t="s">
        <v>209</v>
      </c>
      <c r="AD2345" t="s">
        <v>185</v>
      </c>
      <c r="AS2345">
        <v>3.51</v>
      </c>
      <c r="AT2345" t="s">
        <v>188</v>
      </c>
      <c r="AU2345" t="s">
        <v>189</v>
      </c>
      <c r="AV2345" t="s">
        <v>190</v>
      </c>
      <c r="AW2345" t="s">
        <v>264</v>
      </c>
      <c r="BM2345" t="s">
        <v>14673</v>
      </c>
      <c r="BN2345" t="s">
        <v>193</v>
      </c>
      <c r="BP2345" t="s">
        <v>194</v>
      </c>
      <c r="BQ2345" t="s">
        <v>195</v>
      </c>
      <c r="BS2345">
        <v>14627</v>
      </c>
      <c r="BT2345" t="s">
        <v>196</v>
      </c>
      <c r="BU2345">
        <v>9788864161</v>
      </c>
      <c r="BZ2345" t="s">
        <v>14674</v>
      </c>
      <c r="CC2345" t="s">
        <v>996</v>
      </c>
      <c r="CD2345" t="s">
        <v>401</v>
      </c>
      <c r="CF2345" t="str">
        <f>"01810"</f>
        <v>01810</v>
      </c>
      <c r="CG2345" t="s">
        <v>196</v>
      </c>
      <c r="CH2345">
        <v>9788864161</v>
      </c>
      <c r="CM2345" t="s">
        <v>14675</v>
      </c>
      <c r="CP2345" t="s">
        <v>194</v>
      </c>
      <c r="CQ2345" t="s">
        <v>195</v>
      </c>
      <c r="CS2345">
        <v>14611</v>
      </c>
      <c r="CT2345" t="s">
        <v>196</v>
      </c>
      <c r="CU2345">
        <v>9788864161</v>
      </c>
      <c r="ED2345" t="s">
        <v>401</v>
      </c>
      <c r="EG2345" t="s">
        <v>196</v>
      </c>
      <c r="EH2345">
        <v>9788864161</v>
      </c>
      <c r="EM2345" t="s">
        <v>14674</v>
      </c>
      <c r="EP2345" t="s">
        <v>996</v>
      </c>
      <c r="EQ2345" t="s">
        <v>401</v>
      </c>
      <c r="ES2345" t="str">
        <f>"01810"</f>
        <v>01810</v>
      </c>
      <c r="ET2345" t="s">
        <v>196</v>
      </c>
      <c r="EU2345">
        <v>9788864161</v>
      </c>
    </row>
    <row r="2346" spans="1:151" x14ac:dyDescent="0.2">
      <c r="A2346">
        <v>37590</v>
      </c>
      <c r="B2346" t="s">
        <v>14676</v>
      </c>
      <c r="C2346" t="s">
        <v>14669</v>
      </c>
      <c r="D2346" t="s">
        <v>14677</v>
      </c>
      <c r="E2346" t="s">
        <v>14678</v>
      </c>
      <c r="F2346" t="s">
        <v>171</v>
      </c>
      <c r="G2346" t="s">
        <v>172</v>
      </c>
      <c r="H2346" s="1">
        <v>36212</v>
      </c>
      <c r="I2346" t="s">
        <v>221</v>
      </c>
      <c r="K2346" t="s">
        <v>1826</v>
      </c>
      <c r="L2346" t="s">
        <v>1940</v>
      </c>
      <c r="M2346" t="s">
        <v>224</v>
      </c>
      <c r="N2346">
        <v>2022</v>
      </c>
      <c r="O2346" t="s">
        <v>468</v>
      </c>
      <c r="P2346" t="s">
        <v>178</v>
      </c>
      <c r="Q2346" t="s">
        <v>172</v>
      </c>
      <c r="S2346">
        <v>30707429</v>
      </c>
      <c r="T2346" t="s">
        <v>226</v>
      </c>
      <c r="Y2346" t="str">
        <f>"01AS"</f>
        <v>01AS</v>
      </c>
      <c r="Z2346" t="s">
        <v>227</v>
      </c>
      <c r="AA2346" t="s">
        <v>321</v>
      </c>
      <c r="AC2346" t="s">
        <v>14679</v>
      </c>
      <c r="AD2346" t="s">
        <v>185</v>
      </c>
      <c r="AM2346" t="s">
        <v>10425</v>
      </c>
      <c r="AS2346">
        <v>3.82</v>
      </c>
      <c r="AU2346" t="s">
        <v>235</v>
      </c>
      <c r="AV2346" t="s">
        <v>236</v>
      </c>
      <c r="AW2346" t="s">
        <v>264</v>
      </c>
      <c r="BA2346" t="s">
        <v>14680</v>
      </c>
      <c r="BF2346" t="s">
        <v>474</v>
      </c>
      <c r="BM2346" t="s">
        <v>14681</v>
      </c>
      <c r="BN2346" t="s">
        <v>239</v>
      </c>
      <c r="BO2346" t="s">
        <v>14682</v>
      </c>
      <c r="BP2346" t="s">
        <v>241</v>
      </c>
      <c r="BQ2346" t="s">
        <v>195</v>
      </c>
      <c r="BS2346">
        <v>14627</v>
      </c>
      <c r="CD2346" t="s">
        <v>195</v>
      </c>
      <c r="CM2346" t="s">
        <v>14683</v>
      </c>
      <c r="CO2346" t="s">
        <v>14682</v>
      </c>
      <c r="CP2346" t="s">
        <v>14684</v>
      </c>
      <c r="CQ2346" t="s">
        <v>735</v>
      </c>
      <c r="CS2346" t="s">
        <v>14685</v>
      </c>
      <c r="CT2346" t="s">
        <v>244</v>
      </c>
      <c r="CU2346" t="s">
        <v>14686</v>
      </c>
    </row>
    <row r="2347" spans="1:151" x14ac:dyDescent="0.2">
      <c r="A2347">
        <v>46003</v>
      </c>
      <c r="B2347" t="s">
        <v>14687</v>
      </c>
      <c r="C2347" t="s">
        <v>14688</v>
      </c>
      <c r="D2347" t="s">
        <v>505</v>
      </c>
      <c r="E2347" t="s">
        <v>14689</v>
      </c>
      <c r="F2347" t="s">
        <v>171</v>
      </c>
      <c r="G2347" t="str">
        <f>"0"</f>
        <v>0</v>
      </c>
      <c r="H2347" s="1">
        <v>38238</v>
      </c>
      <c r="I2347" t="s">
        <v>173</v>
      </c>
      <c r="K2347" t="s">
        <v>1046</v>
      </c>
      <c r="L2347" t="s">
        <v>1047</v>
      </c>
      <c r="M2347" t="s">
        <v>306</v>
      </c>
      <c r="N2347">
        <v>2025</v>
      </c>
      <c r="O2347" t="s">
        <v>2065</v>
      </c>
      <c r="P2347" t="s">
        <v>178</v>
      </c>
      <c r="Q2347" t="s">
        <v>172</v>
      </c>
      <c r="R2347" t="s">
        <v>510</v>
      </c>
      <c r="S2347">
        <v>27054369</v>
      </c>
      <c r="BM2347" t="s">
        <v>10955</v>
      </c>
    </row>
    <row r="2348" spans="1:151" x14ac:dyDescent="0.2">
      <c r="A2348">
        <v>15739</v>
      </c>
      <c r="B2348" t="s">
        <v>407</v>
      </c>
      <c r="C2348" t="s">
        <v>14690</v>
      </c>
      <c r="E2348" t="s">
        <v>14691</v>
      </c>
      <c r="F2348" t="s">
        <v>171</v>
      </c>
      <c r="G2348" t="s">
        <v>172</v>
      </c>
      <c r="H2348" s="1">
        <v>35063</v>
      </c>
      <c r="I2348" t="s">
        <v>173</v>
      </c>
      <c r="K2348" t="s">
        <v>409</v>
      </c>
      <c r="L2348" t="s">
        <v>1643</v>
      </c>
      <c r="M2348" t="s">
        <v>224</v>
      </c>
      <c r="N2348">
        <v>2016</v>
      </c>
      <c r="O2348" t="s">
        <v>410</v>
      </c>
      <c r="P2348" t="s">
        <v>178</v>
      </c>
      <c r="Q2348" t="s">
        <v>172</v>
      </c>
      <c r="S2348">
        <v>28771708</v>
      </c>
      <c r="T2348" t="s">
        <v>196</v>
      </c>
      <c r="W2348" t="s">
        <v>14692</v>
      </c>
      <c r="X2348">
        <v>6104175030</v>
      </c>
      <c r="Y2348" t="s">
        <v>182</v>
      </c>
      <c r="Z2348" t="s">
        <v>183</v>
      </c>
      <c r="AA2348">
        <v>2018</v>
      </c>
      <c r="AB2348">
        <v>2018</v>
      </c>
      <c r="AC2348" t="s">
        <v>1191</v>
      </c>
      <c r="AD2348" t="s">
        <v>185</v>
      </c>
      <c r="AM2348" t="s">
        <v>413</v>
      </c>
      <c r="AS2348">
        <v>3.69</v>
      </c>
      <c r="AT2348" t="s">
        <v>188</v>
      </c>
      <c r="AU2348" t="s">
        <v>189</v>
      </c>
      <c r="AV2348" t="s">
        <v>190</v>
      </c>
      <c r="AW2348" t="s">
        <v>264</v>
      </c>
      <c r="BM2348" t="s">
        <v>14693</v>
      </c>
      <c r="BN2348" t="s">
        <v>193</v>
      </c>
      <c r="BP2348" t="s">
        <v>194</v>
      </c>
      <c r="BQ2348" t="s">
        <v>195</v>
      </c>
      <c r="BS2348">
        <v>14627</v>
      </c>
      <c r="BT2348" t="s">
        <v>196</v>
      </c>
      <c r="BU2348">
        <v>6108448133</v>
      </c>
      <c r="BZ2348" t="s">
        <v>14694</v>
      </c>
      <c r="CC2348" t="s">
        <v>14695</v>
      </c>
      <c r="CD2348" t="s">
        <v>650</v>
      </c>
      <c r="CF2348">
        <v>18069</v>
      </c>
      <c r="CG2348" t="s">
        <v>196</v>
      </c>
      <c r="CH2348">
        <v>6103918997</v>
      </c>
      <c r="CM2348" t="s">
        <v>14696</v>
      </c>
      <c r="CN2348" t="s">
        <v>193</v>
      </c>
      <c r="CP2348" t="s">
        <v>194</v>
      </c>
      <c r="CQ2348" t="s">
        <v>195</v>
      </c>
      <c r="CS2348">
        <v>14627</v>
      </c>
      <c r="CT2348" t="s">
        <v>196</v>
      </c>
      <c r="CU2348">
        <v>6108448133</v>
      </c>
      <c r="ED2348" t="s">
        <v>650</v>
      </c>
      <c r="EG2348" t="s">
        <v>196</v>
      </c>
      <c r="EH2348">
        <v>6103918997</v>
      </c>
      <c r="EM2348" t="s">
        <v>14694</v>
      </c>
      <c r="EP2348" t="s">
        <v>14695</v>
      </c>
      <c r="EQ2348" t="s">
        <v>650</v>
      </c>
      <c r="ES2348">
        <v>18069</v>
      </c>
      <c r="ET2348" t="s">
        <v>196</v>
      </c>
      <c r="EU2348">
        <v>6103918997</v>
      </c>
    </row>
    <row r="2349" spans="1:151" x14ac:dyDescent="0.2">
      <c r="A2349">
        <v>23516</v>
      </c>
      <c r="B2349" t="s">
        <v>14697</v>
      </c>
      <c r="C2349" t="s">
        <v>14690</v>
      </c>
      <c r="D2349" t="s">
        <v>14698</v>
      </c>
      <c r="E2349" t="s">
        <v>14699</v>
      </c>
      <c r="F2349" t="s">
        <v>171</v>
      </c>
      <c r="G2349" t="s">
        <v>172</v>
      </c>
      <c r="H2349" s="1">
        <v>35076</v>
      </c>
      <c r="I2349" t="s">
        <v>173</v>
      </c>
      <c r="K2349" t="s">
        <v>2448</v>
      </c>
      <c r="L2349" t="s">
        <v>2449</v>
      </c>
      <c r="M2349" t="s">
        <v>306</v>
      </c>
      <c r="N2349">
        <v>2017</v>
      </c>
      <c r="O2349" t="s">
        <v>646</v>
      </c>
      <c r="P2349" t="s">
        <v>178</v>
      </c>
      <c r="Q2349" t="s">
        <v>172</v>
      </c>
      <c r="S2349">
        <v>28788225</v>
      </c>
      <c r="T2349" t="s">
        <v>196</v>
      </c>
      <c r="W2349" t="s">
        <v>14700</v>
      </c>
      <c r="X2349">
        <v>5167656203</v>
      </c>
      <c r="Y2349" t="s">
        <v>186</v>
      </c>
      <c r="Z2349" t="s">
        <v>282</v>
      </c>
      <c r="AA2349">
        <v>2018</v>
      </c>
      <c r="AB2349">
        <v>2018</v>
      </c>
      <c r="AC2349" t="s">
        <v>696</v>
      </c>
      <c r="AD2349" t="s">
        <v>185</v>
      </c>
      <c r="AM2349" t="s">
        <v>580</v>
      </c>
      <c r="AN2349" t="s">
        <v>310</v>
      </c>
      <c r="AS2349">
        <v>3.23</v>
      </c>
      <c r="AT2349" t="s">
        <v>188</v>
      </c>
      <c r="AU2349" t="s">
        <v>189</v>
      </c>
      <c r="AV2349" t="s">
        <v>190</v>
      </c>
      <c r="AW2349" t="s">
        <v>264</v>
      </c>
      <c r="BM2349" t="s">
        <v>14701</v>
      </c>
      <c r="BN2349" t="s">
        <v>193</v>
      </c>
      <c r="BP2349" t="s">
        <v>194</v>
      </c>
      <c r="BQ2349" t="s">
        <v>195</v>
      </c>
      <c r="BS2349">
        <v>14627</v>
      </c>
      <c r="BT2349" t="s">
        <v>196</v>
      </c>
      <c r="BU2349">
        <v>5167656826</v>
      </c>
      <c r="BZ2349" t="s">
        <v>14702</v>
      </c>
      <c r="CC2349" t="s">
        <v>14703</v>
      </c>
      <c r="CD2349" t="s">
        <v>195</v>
      </c>
      <c r="CF2349">
        <v>11563</v>
      </c>
      <c r="CG2349" t="s">
        <v>196</v>
      </c>
      <c r="CH2349">
        <v>5167926022</v>
      </c>
      <c r="CM2349" t="s">
        <v>14702</v>
      </c>
      <c r="CP2349" t="s">
        <v>14703</v>
      </c>
      <c r="CQ2349" t="s">
        <v>195</v>
      </c>
      <c r="CS2349">
        <v>11563</v>
      </c>
      <c r="CT2349" t="s">
        <v>196</v>
      </c>
      <c r="CU2349">
        <v>5167656826</v>
      </c>
      <c r="ED2349" t="s">
        <v>195</v>
      </c>
      <c r="EG2349" t="s">
        <v>196</v>
      </c>
      <c r="EH2349">
        <v>5167926022</v>
      </c>
      <c r="EM2349" t="s">
        <v>14702</v>
      </c>
      <c r="EP2349" t="s">
        <v>14703</v>
      </c>
      <c r="EQ2349" t="s">
        <v>195</v>
      </c>
      <c r="ES2349">
        <v>11563</v>
      </c>
      <c r="ET2349" t="s">
        <v>196</v>
      </c>
      <c r="EU2349">
        <v>5167926022</v>
      </c>
    </row>
    <row r="2350" spans="1:151" x14ac:dyDescent="0.2">
      <c r="A2350">
        <v>20915</v>
      </c>
      <c r="B2350" t="s">
        <v>14697</v>
      </c>
      <c r="C2350" t="s">
        <v>14690</v>
      </c>
      <c r="D2350" t="s">
        <v>14698</v>
      </c>
      <c r="E2350" t="s">
        <v>14699</v>
      </c>
      <c r="F2350" t="s">
        <v>171</v>
      </c>
      <c r="G2350" t="s">
        <v>172</v>
      </c>
      <c r="H2350" s="1">
        <v>35076</v>
      </c>
      <c r="I2350" t="s">
        <v>173</v>
      </c>
      <c r="K2350" t="s">
        <v>576</v>
      </c>
      <c r="L2350" t="s">
        <v>577</v>
      </c>
      <c r="M2350" t="s">
        <v>224</v>
      </c>
      <c r="N2350">
        <v>2017</v>
      </c>
      <c r="O2350" t="s">
        <v>441</v>
      </c>
      <c r="P2350" t="s">
        <v>178</v>
      </c>
      <c r="Q2350" t="s">
        <v>172</v>
      </c>
      <c r="S2350">
        <v>28788225</v>
      </c>
      <c r="T2350" t="s">
        <v>196</v>
      </c>
      <c r="W2350" t="s">
        <v>14700</v>
      </c>
      <c r="X2350">
        <v>5167656203</v>
      </c>
      <c r="Y2350" t="s">
        <v>186</v>
      </c>
      <c r="Z2350" t="s">
        <v>282</v>
      </c>
      <c r="AA2350">
        <v>2018</v>
      </c>
      <c r="AB2350">
        <v>2018</v>
      </c>
      <c r="AC2350" t="s">
        <v>696</v>
      </c>
      <c r="AD2350" t="s">
        <v>185</v>
      </c>
      <c r="AM2350" t="s">
        <v>580</v>
      </c>
      <c r="AN2350" t="s">
        <v>310</v>
      </c>
      <c r="AS2350">
        <v>3.23</v>
      </c>
      <c r="AT2350" t="s">
        <v>188</v>
      </c>
      <c r="AU2350" t="s">
        <v>189</v>
      </c>
      <c r="AV2350" t="s">
        <v>190</v>
      </c>
      <c r="AW2350" t="s">
        <v>264</v>
      </c>
      <c r="BM2350" t="s">
        <v>14701</v>
      </c>
      <c r="BN2350" t="s">
        <v>193</v>
      </c>
      <c r="BP2350" t="s">
        <v>194</v>
      </c>
      <c r="BQ2350" t="s">
        <v>195</v>
      </c>
      <c r="BS2350">
        <v>14627</v>
      </c>
      <c r="BT2350" t="s">
        <v>196</v>
      </c>
      <c r="BU2350">
        <v>5167656826</v>
      </c>
      <c r="BZ2350" t="s">
        <v>14702</v>
      </c>
      <c r="CC2350" t="s">
        <v>14703</v>
      </c>
      <c r="CD2350" t="s">
        <v>195</v>
      </c>
      <c r="CF2350">
        <v>11563</v>
      </c>
      <c r="CG2350" t="s">
        <v>196</v>
      </c>
      <c r="CH2350">
        <v>5167926022</v>
      </c>
      <c r="CM2350" t="s">
        <v>14702</v>
      </c>
      <c r="CP2350" t="s">
        <v>14703</v>
      </c>
      <c r="CQ2350" t="s">
        <v>195</v>
      </c>
      <c r="CS2350">
        <v>11563</v>
      </c>
      <c r="CT2350" t="s">
        <v>196</v>
      </c>
      <c r="CU2350">
        <v>5167656826</v>
      </c>
      <c r="ED2350" t="s">
        <v>195</v>
      </c>
      <c r="EG2350" t="s">
        <v>196</v>
      </c>
      <c r="EH2350">
        <v>5167926022</v>
      </c>
      <c r="EM2350" t="s">
        <v>14702</v>
      </c>
      <c r="EP2350" t="s">
        <v>14703</v>
      </c>
      <c r="EQ2350" t="s">
        <v>195</v>
      </c>
      <c r="ES2350">
        <v>11563</v>
      </c>
      <c r="ET2350" t="s">
        <v>196</v>
      </c>
      <c r="EU2350">
        <v>5167926022</v>
      </c>
    </row>
    <row r="2351" spans="1:151" x14ac:dyDescent="0.2">
      <c r="A2351">
        <v>26609</v>
      </c>
      <c r="B2351" t="s">
        <v>14704</v>
      </c>
      <c r="C2351" t="s">
        <v>14690</v>
      </c>
      <c r="D2351" t="s">
        <v>201</v>
      </c>
      <c r="E2351" t="s">
        <v>14705</v>
      </c>
      <c r="F2351" t="s">
        <v>1502</v>
      </c>
      <c r="G2351" t="s">
        <v>172</v>
      </c>
      <c r="H2351" s="1">
        <v>36048</v>
      </c>
      <c r="I2351" t="s">
        <v>173</v>
      </c>
      <c r="K2351" t="s">
        <v>943</v>
      </c>
      <c r="L2351" t="s">
        <v>318</v>
      </c>
      <c r="M2351" t="s">
        <v>176</v>
      </c>
      <c r="N2351">
        <v>2019</v>
      </c>
      <c r="O2351" t="s">
        <v>482</v>
      </c>
      <c r="P2351" t="s">
        <v>178</v>
      </c>
      <c r="Q2351" t="s">
        <v>172</v>
      </c>
      <c r="S2351">
        <v>29998456</v>
      </c>
      <c r="T2351" t="s">
        <v>196</v>
      </c>
      <c r="W2351" t="s">
        <v>14706</v>
      </c>
      <c r="X2351">
        <v>9176861669</v>
      </c>
      <c r="Y2351" t="s">
        <v>186</v>
      </c>
      <c r="Z2351" t="s">
        <v>183</v>
      </c>
      <c r="AA2351">
        <v>2020</v>
      </c>
      <c r="AB2351">
        <v>2020</v>
      </c>
      <c r="AC2351" t="s">
        <v>6542</v>
      </c>
      <c r="AD2351" t="s">
        <v>172</v>
      </c>
      <c r="AS2351">
        <v>2.67</v>
      </c>
      <c r="AT2351" t="s">
        <v>188</v>
      </c>
      <c r="AU2351" t="s">
        <v>189</v>
      </c>
      <c r="AV2351" t="s">
        <v>190</v>
      </c>
      <c r="AW2351" t="s">
        <v>264</v>
      </c>
      <c r="BM2351" t="s">
        <v>14707</v>
      </c>
      <c r="BN2351" t="s">
        <v>887</v>
      </c>
      <c r="BP2351" t="s">
        <v>194</v>
      </c>
      <c r="BQ2351" t="s">
        <v>195</v>
      </c>
      <c r="BS2351">
        <v>14627</v>
      </c>
      <c r="BT2351" t="s">
        <v>196</v>
      </c>
      <c r="BU2351">
        <v>9176050542</v>
      </c>
      <c r="BZ2351" t="s">
        <v>14708</v>
      </c>
      <c r="CC2351" t="s">
        <v>973</v>
      </c>
      <c r="CD2351" t="s">
        <v>195</v>
      </c>
      <c r="CF2351">
        <v>10014</v>
      </c>
      <c r="CG2351" t="s">
        <v>196</v>
      </c>
      <c r="CH2351">
        <v>9176050542</v>
      </c>
      <c r="CM2351" t="s">
        <v>14709</v>
      </c>
      <c r="CN2351" t="s">
        <v>215</v>
      </c>
      <c r="CP2351" t="s">
        <v>194</v>
      </c>
      <c r="CQ2351" t="s">
        <v>195</v>
      </c>
      <c r="CS2351">
        <v>14611</v>
      </c>
      <c r="CT2351" t="s">
        <v>196</v>
      </c>
      <c r="CU2351">
        <v>9176050542</v>
      </c>
      <c r="ED2351" t="s">
        <v>195</v>
      </c>
      <c r="EG2351" t="s">
        <v>196</v>
      </c>
      <c r="EH2351">
        <v>9176050542</v>
      </c>
      <c r="EM2351" t="s">
        <v>14708</v>
      </c>
      <c r="EP2351" t="s">
        <v>973</v>
      </c>
      <c r="EQ2351" t="s">
        <v>195</v>
      </c>
      <c r="ES2351">
        <v>10014</v>
      </c>
      <c r="ET2351" t="s">
        <v>196</v>
      </c>
      <c r="EU2351">
        <v>9176050542</v>
      </c>
    </row>
    <row r="2352" spans="1:151" x14ac:dyDescent="0.2">
      <c r="A2352">
        <v>13239</v>
      </c>
      <c r="B2352" t="s">
        <v>14710</v>
      </c>
      <c r="C2352" t="s">
        <v>14711</v>
      </c>
      <c r="E2352" t="s">
        <v>14712</v>
      </c>
      <c r="F2352" t="s">
        <v>171</v>
      </c>
      <c r="G2352" t="s">
        <v>172</v>
      </c>
      <c r="H2352" s="1">
        <v>34452</v>
      </c>
      <c r="I2352" t="s">
        <v>221</v>
      </c>
      <c r="K2352" t="s">
        <v>1135</v>
      </c>
      <c r="L2352" t="s">
        <v>1136</v>
      </c>
      <c r="M2352" t="s">
        <v>224</v>
      </c>
      <c r="N2352">
        <v>2015</v>
      </c>
      <c r="O2352" t="s">
        <v>692</v>
      </c>
      <c r="P2352" t="s">
        <v>178</v>
      </c>
      <c r="Q2352" t="s">
        <v>172</v>
      </c>
      <c r="S2352">
        <v>27746097</v>
      </c>
      <c r="T2352" t="s">
        <v>196</v>
      </c>
      <c r="W2352" t="s">
        <v>14713</v>
      </c>
      <c r="X2352">
        <v>5106571253</v>
      </c>
      <c r="Y2352" t="s">
        <v>3079</v>
      </c>
      <c r="Z2352" t="s">
        <v>3080</v>
      </c>
      <c r="AA2352">
        <v>2020</v>
      </c>
      <c r="AB2352">
        <v>2020</v>
      </c>
      <c r="AC2352" t="s">
        <v>3081</v>
      </c>
      <c r="AD2352" t="s">
        <v>172</v>
      </c>
      <c r="AS2352" t="str">
        <f>"0"</f>
        <v>0</v>
      </c>
      <c r="AT2352" t="s">
        <v>188</v>
      </c>
      <c r="AU2352" t="s">
        <v>189</v>
      </c>
      <c r="AV2352" t="s">
        <v>190</v>
      </c>
      <c r="AW2352" t="s">
        <v>237</v>
      </c>
      <c r="BM2352" t="s">
        <v>14714</v>
      </c>
      <c r="BN2352" t="s">
        <v>3083</v>
      </c>
      <c r="BP2352" t="s">
        <v>194</v>
      </c>
      <c r="BQ2352" t="s">
        <v>195</v>
      </c>
      <c r="BS2352">
        <v>14642</v>
      </c>
      <c r="BT2352" t="s">
        <v>196</v>
      </c>
      <c r="BU2352">
        <v>5108615427</v>
      </c>
      <c r="BZ2352" t="s">
        <v>14715</v>
      </c>
      <c r="CC2352" t="s">
        <v>14716</v>
      </c>
      <c r="CD2352" t="s">
        <v>461</v>
      </c>
      <c r="CF2352">
        <v>94539</v>
      </c>
      <c r="CG2352" t="s">
        <v>196</v>
      </c>
      <c r="CH2352">
        <v>5108615427</v>
      </c>
      <c r="CM2352" t="s">
        <v>8334</v>
      </c>
      <c r="CP2352" t="s">
        <v>194</v>
      </c>
      <c r="CQ2352" t="s">
        <v>195</v>
      </c>
      <c r="CS2352">
        <v>14620</v>
      </c>
      <c r="CT2352" t="s">
        <v>196</v>
      </c>
      <c r="ED2352" t="s">
        <v>461</v>
      </c>
      <c r="EG2352" t="s">
        <v>196</v>
      </c>
      <c r="EH2352">
        <v>5108615427</v>
      </c>
      <c r="EM2352" t="s">
        <v>14715</v>
      </c>
      <c r="EP2352" t="s">
        <v>14716</v>
      </c>
      <c r="EQ2352" t="s">
        <v>461</v>
      </c>
      <c r="ES2352">
        <v>94539</v>
      </c>
      <c r="ET2352" t="s">
        <v>196</v>
      </c>
      <c r="EU2352">
        <v>5108615427</v>
      </c>
    </row>
    <row r="2353" spans="1:151" x14ac:dyDescent="0.2">
      <c r="A2353">
        <v>12561</v>
      </c>
      <c r="B2353" t="s">
        <v>14710</v>
      </c>
      <c r="C2353" t="s">
        <v>14711</v>
      </c>
      <c r="E2353" t="s">
        <v>14712</v>
      </c>
      <c r="F2353" t="s">
        <v>171</v>
      </c>
      <c r="G2353" t="s">
        <v>172</v>
      </c>
      <c r="H2353" s="1">
        <v>34452</v>
      </c>
      <c r="I2353" t="s">
        <v>221</v>
      </c>
      <c r="K2353" t="s">
        <v>14717</v>
      </c>
      <c r="M2353" t="s">
        <v>224</v>
      </c>
      <c r="N2353">
        <v>2015</v>
      </c>
      <c r="O2353" t="s">
        <v>692</v>
      </c>
      <c r="P2353" t="s">
        <v>509</v>
      </c>
      <c r="Q2353" t="s">
        <v>172</v>
      </c>
      <c r="S2353">
        <v>27746097</v>
      </c>
      <c r="T2353" t="s">
        <v>196</v>
      </c>
      <c r="W2353" t="s">
        <v>14713</v>
      </c>
      <c r="X2353">
        <v>5106571253</v>
      </c>
      <c r="Y2353" t="s">
        <v>3079</v>
      </c>
      <c r="Z2353" t="s">
        <v>3080</v>
      </c>
      <c r="AA2353">
        <v>2020</v>
      </c>
      <c r="AB2353">
        <v>2020</v>
      </c>
      <c r="AC2353" t="s">
        <v>3081</v>
      </c>
      <c r="AD2353" t="s">
        <v>172</v>
      </c>
      <c r="AS2353" t="str">
        <f>"0"</f>
        <v>0</v>
      </c>
      <c r="AT2353" t="s">
        <v>188</v>
      </c>
      <c r="AU2353" t="s">
        <v>189</v>
      </c>
      <c r="AV2353" t="s">
        <v>190</v>
      </c>
      <c r="AW2353" t="s">
        <v>237</v>
      </c>
      <c r="BM2353" t="s">
        <v>14714</v>
      </c>
      <c r="BN2353" t="s">
        <v>3083</v>
      </c>
      <c r="BP2353" t="s">
        <v>194</v>
      </c>
      <c r="BQ2353" t="s">
        <v>195</v>
      </c>
      <c r="BS2353">
        <v>14642</v>
      </c>
      <c r="BT2353" t="s">
        <v>196</v>
      </c>
      <c r="BU2353">
        <v>5108615427</v>
      </c>
      <c r="BZ2353" t="s">
        <v>14715</v>
      </c>
      <c r="CC2353" t="s">
        <v>14716</v>
      </c>
      <c r="CD2353" t="s">
        <v>461</v>
      </c>
      <c r="CF2353">
        <v>94539</v>
      </c>
      <c r="CG2353" t="s">
        <v>196</v>
      </c>
      <c r="CH2353">
        <v>5108615427</v>
      </c>
      <c r="CM2353" t="s">
        <v>8334</v>
      </c>
      <c r="CP2353" t="s">
        <v>194</v>
      </c>
      <c r="CQ2353" t="s">
        <v>195</v>
      </c>
      <c r="CS2353">
        <v>14620</v>
      </c>
      <c r="CT2353" t="s">
        <v>196</v>
      </c>
      <c r="ED2353" t="s">
        <v>461</v>
      </c>
      <c r="EG2353" t="s">
        <v>196</v>
      </c>
      <c r="EH2353">
        <v>5108615427</v>
      </c>
      <c r="EM2353" t="s">
        <v>14715</v>
      </c>
      <c r="EP2353" t="s">
        <v>14716</v>
      </c>
      <c r="EQ2353" t="s">
        <v>461</v>
      </c>
      <c r="ES2353">
        <v>94539</v>
      </c>
      <c r="ET2353" t="s">
        <v>196</v>
      </c>
      <c r="EU2353">
        <v>5108615427</v>
      </c>
    </row>
    <row r="2354" spans="1:151" x14ac:dyDescent="0.2">
      <c r="A2354">
        <v>26042</v>
      </c>
      <c r="B2354" t="s">
        <v>14718</v>
      </c>
      <c r="C2354" t="s">
        <v>14719</v>
      </c>
      <c r="D2354" t="s">
        <v>14720</v>
      </c>
      <c r="E2354" t="s">
        <v>14721</v>
      </c>
      <c r="F2354" t="s">
        <v>171</v>
      </c>
      <c r="G2354" t="str">
        <f>"0"</f>
        <v>0</v>
      </c>
      <c r="K2354" t="s">
        <v>1372</v>
      </c>
      <c r="L2354" t="s">
        <v>1373</v>
      </c>
      <c r="M2354" t="s">
        <v>176</v>
      </c>
      <c r="N2354">
        <v>2018</v>
      </c>
      <c r="O2354" t="s">
        <v>612</v>
      </c>
      <c r="P2354" t="s">
        <v>178</v>
      </c>
      <c r="Q2354" t="s">
        <v>172</v>
      </c>
      <c r="S2354">
        <v>30577596</v>
      </c>
      <c r="T2354" t="s">
        <v>2640</v>
      </c>
      <c r="U2354" t="s">
        <v>180</v>
      </c>
      <c r="V2354" s="2">
        <v>42902</v>
      </c>
      <c r="W2354" t="s">
        <v>14722</v>
      </c>
      <c r="X2354" t="s">
        <v>14723</v>
      </c>
      <c r="Y2354" t="s">
        <v>613</v>
      </c>
      <c r="Z2354" t="s">
        <v>614</v>
      </c>
      <c r="AA2354" t="s">
        <v>615</v>
      </c>
      <c r="AB2354" t="s">
        <v>259</v>
      </c>
      <c r="AC2354" t="s">
        <v>2643</v>
      </c>
      <c r="AD2354" t="s">
        <v>185</v>
      </c>
      <c r="AS2354" t="str">
        <f>"0"</f>
        <v>0</v>
      </c>
      <c r="AT2354" t="s">
        <v>188</v>
      </c>
      <c r="AU2354" t="s">
        <v>647</v>
      </c>
      <c r="AV2354" t="s">
        <v>190</v>
      </c>
      <c r="AW2354" t="s">
        <v>191</v>
      </c>
      <c r="CM2354" t="s">
        <v>14724</v>
      </c>
      <c r="CN2354" t="s">
        <v>9639</v>
      </c>
      <c r="CP2354" t="s">
        <v>194</v>
      </c>
      <c r="CQ2354" t="s">
        <v>195</v>
      </c>
      <c r="CS2354">
        <v>14623</v>
      </c>
      <c r="CT2354" t="s">
        <v>196</v>
      </c>
    </row>
    <row r="2355" spans="1:151" x14ac:dyDescent="0.2">
      <c r="A2355">
        <v>34427</v>
      </c>
      <c r="B2355" t="s">
        <v>14725</v>
      </c>
      <c r="C2355" t="s">
        <v>14726</v>
      </c>
      <c r="E2355" t="s">
        <v>14727</v>
      </c>
      <c r="F2355" t="s">
        <v>171</v>
      </c>
      <c r="I2355" t="s">
        <v>221</v>
      </c>
      <c r="K2355" t="s">
        <v>1377</v>
      </c>
      <c r="L2355" t="s">
        <v>1378</v>
      </c>
      <c r="M2355" t="s">
        <v>306</v>
      </c>
      <c r="N2355">
        <v>2020</v>
      </c>
      <c r="O2355" t="s">
        <v>1379</v>
      </c>
      <c r="P2355" t="s">
        <v>509</v>
      </c>
      <c r="Q2355" t="s">
        <v>185</v>
      </c>
      <c r="BM2355" t="s">
        <v>14728</v>
      </c>
      <c r="BN2355" t="s">
        <v>14729</v>
      </c>
      <c r="BP2355" t="s">
        <v>4702</v>
      </c>
      <c r="BR2355" t="s">
        <v>4702</v>
      </c>
      <c r="BS2355">
        <v>200031</v>
      </c>
      <c r="BT2355" t="s">
        <v>1382</v>
      </c>
      <c r="BU2355" t="s">
        <v>14730</v>
      </c>
    </row>
    <row r="2356" spans="1:151" x14ac:dyDescent="0.2">
      <c r="A2356">
        <v>34551</v>
      </c>
      <c r="B2356" t="s">
        <v>14725</v>
      </c>
      <c r="C2356" t="s">
        <v>14726</v>
      </c>
      <c r="E2356" t="s">
        <v>14731</v>
      </c>
      <c r="F2356" t="s">
        <v>171</v>
      </c>
      <c r="I2356" t="s">
        <v>221</v>
      </c>
      <c r="K2356" t="s">
        <v>1377</v>
      </c>
      <c r="L2356" t="s">
        <v>1378</v>
      </c>
      <c r="M2356" t="s">
        <v>306</v>
      </c>
      <c r="N2356">
        <v>2020</v>
      </c>
      <c r="O2356" t="s">
        <v>1379</v>
      </c>
      <c r="P2356" t="s">
        <v>509</v>
      </c>
      <c r="Q2356" t="s">
        <v>185</v>
      </c>
      <c r="BM2356" t="s">
        <v>14732</v>
      </c>
      <c r="BN2356" t="s">
        <v>14733</v>
      </c>
      <c r="BP2356" t="s">
        <v>4702</v>
      </c>
      <c r="BR2356" t="s">
        <v>4702</v>
      </c>
      <c r="BS2356">
        <v>200031</v>
      </c>
      <c r="BT2356" t="s">
        <v>1382</v>
      </c>
      <c r="BU2356" t="s">
        <v>14730</v>
      </c>
      <c r="BW2356" t="s">
        <v>14730</v>
      </c>
    </row>
    <row r="2357" spans="1:151" x14ac:dyDescent="0.2">
      <c r="A2357">
        <v>19431</v>
      </c>
      <c r="B2357" t="s">
        <v>2576</v>
      </c>
      <c r="C2357" t="s">
        <v>14734</v>
      </c>
      <c r="D2357" t="s">
        <v>1792</v>
      </c>
      <c r="E2357" t="s">
        <v>14735</v>
      </c>
      <c r="F2357" t="s">
        <v>171</v>
      </c>
      <c r="G2357" t="s">
        <v>172</v>
      </c>
      <c r="H2357" s="1">
        <v>34333</v>
      </c>
      <c r="I2357" t="s">
        <v>173</v>
      </c>
      <c r="K2357" t="s">
        <v>2307</v>
      </c>
      <c r="L2357" t="s">
        <v>2308</v>
      </c>
      <c r="M2357" t="s">
        <v>224</v>
      </c>
      <c r="N2357">
        <v>2016</v>
      </c>
      <c r="O2357" t="s">
        <v>410</v>
      </c>
      <c r="P2357" t="s">
        <v>178</v>
      </c>
      <c r="Q2357" t="s">
        <v>172</v>
      </c>
      <c r="S2357">
        <v>27687628</v>
      </c>
      <c r="T2357" t="s">
        <v>196</v>
      </c>
      <c r="W2357" t="s">
        <v>14736</v>
      </c>
      <c r="X2357">
        <v>2013143494</v>
      </c>
      <c r="Y2357" t="s">
        <v>802</v>
      </c>
      <c r="Z2357" t="s">
        <v>1583</v>
      </c>
      <c r="AA2357">
        <v>2016</v>
      </c>
      <c r="AB2357">
        <v>2016</v>
      </c>
      <c r="AC2357" t="s">
        <v>1584</v>
      </c>
      <c r="AD2357" t="s">
        <v>185</v>
      </c>
      <c r="AS2357">
        <v>3.74</v>
      </c>
      <c r="AT2357" t="s">
        <v>188</v>
      </c>
      <c r="AU2357" t="s">
        <v>189</v>
      </c>
      <c r="AV2357" t="s">
        <v>190</v>
      </c>
      <c r="AW2357" t="s">
        <v>264</v>
      </c>
      <c r="BM2357" t="s">
        <v>14737</v>
      </c>
      <c r="BP2357" t="s">
        <v>194</v>
      </c>
      <c r="BQ2357" t="s">
        <v>195</v>
      </c>
      <c r="BS2357">
        <v>14605</v>
      </c>
      <c r="BT2357" t="s">
        <v>196</v>
      </c>
      <c r="BU2357">
        <v>2019575371</v>
      </c>
      <c r="BZ2357" t="s">
        <v>14738</v>
      </c>
      <c r="CC2357" t="s">
        <v>14739</v>
      </c>
      <c r="CD2357" t="s">
        <v>1150</v>
      </c>
      <c r="CF2357" t="str">
        <f>"07605"</f>
        <v>07605</v>
      </c>
      <c r="CG2357" t="s">
        <v>196</v>
      </c>
      <c r="CH2357">
        <v>2018353101</v>
      </c>
      <c r="CM2357" t="s">
        <v>14737</v>
      </c>
      <c r="CP2357" t="s">
        <v>194</v>
      </c>
      <c r="CQ2357" t="s">
        <v>195</v>
      </c>
      <c r="CS2357">
        <v>14605</v>
      </c>
      <c r="CT2357" t="s">
        <v>196</v>
      </c>
      <c r="CU2357">
        <v>2019575371</v>
      </c>
      <c r="DZ2357" t="s">
        <v>14740</v>
      </c>
      <c r="EC2357" t="s">
        <v>14739</v>
      </c>
      <c r="ED2357" t="s">
        <v>1150</v>
      </c>
      <c r="EF2357" t="str">
        <f>"07605"</f>
        <v>07605</v>
      </c>
      <c r="EG2357" t="s">
        <v>196</v>
      </c>
      <c r="EM2357" t="s">
        <v>14738</v>
      </c>
      <c r="EP2357" t="s">
        <v>14739</v>
      </c>
      <c r="EQ2357" t="s">
        <v>1150</v>
      </c>
      <c r="ES2357" t="str">
        <f>"07605"</f>
        <v>07605</v>
      </c>
      <c r="ET2357" t="s">
        <v>196</v>
      </c>
      <c r="EU2357">
        <v>2018353101</v>
      </c>
    </row>
    <row r="2358" spans="1:151" x14ac:dyDescent="0.2">
      <c r="A2358">
        <v>26416</v>
      </c>
      <c r="B2358" t="s">
        <v>3958</v>
      </c>
      <c r="C2358" t="s">
        <v>14741</v>
      </c>
      <c r="D2358" t="s">
        <v>940</v>
      </c>
      <c r="E2358" t="s">
        <v>14742</v>
      </c>
      <c r="F2358" t="s">
        <v>171</v>
      </c>
      <c r="G2358" t="s">
        <v>172</v>
      </c>
      <c r="H2358" s="1">
        <v>36017</v>
      </c>
      <c r="I2358" t="s">
        <v>221</v>
      </c>
      <c r="K2358" t="s">
        <v>3651</v>
      </c>
      <c r="L2358" t="s">
        <v>1409</v>
      </c>
      <c r="M2358" t="s">
        <v>176</v>
      </c>
      <c r="N2358">
        <v>2019</v>
      </c>
      <c r="O2358" t="s">
        <v>482</v>
      </c>
      <c r="P2358" t="s">
        <v>178</v>
      </c>
      <c r="Q2358" t="s">
        <v>172</v>
      </c>
      <c r="S2358">
        <v>29912872</v>
      </c>
      <c r="T2358" t="s">
        <v>196</v>
      </c>
      <c r="W2358" t="s">
        <v>14743</v>
      </c>
      <c r="X2358">
        <v>9542964467</v>
      </c>
      <c r="Y2358" t="s">
        <v>186</v>
      </c>
      <c r="Z2358" t="s">
        <v>183</v>
      </c>
      <c r="AA2358">
        <v>2020</v>
      </c>
      <c r="AB2358">
        <v>2020</v>
      </c>
      <c r="AC2358" t="s">
        <v>184</v>
      </c>
      <c r="AD2358" t="s">
        <v>172</v>
      </c>
      <c r="AS2358">
        <v>4</v>
      </c>
      <c r="AT2358" t="s">
        <v>188</v>
      </c>
      <c r="AU2358" t="s">
        <v>189</v>
      </c>
      <c r="AV2358" t="s">
        <v>190</v>
      </c>
      <c r="AW2358" t="s">
        <v>264</v>
      </c>
      <c r="BM2358" t="s">
        <v>14744</v>
      </c>
      <c r="BN2358" t="s">
        <v>193</v>
      </c>
      <c r="BP2358" t="s">
        <v>194</v>
      </c>
      <c r="BQ2358" t="s">
        <v>195</v>
      </c>
      <c r="BS2358">
        <v>14627</v>
      </c>
      <c r="BT2358" t="s">
        <v>196</v>
      </c>
      <c r="BU2358">
        <v>9545472975</v>
      </c>
      <c r="BZ2358" t="s">
        <v>14745</v>
      </c>
      <c r="CC2358" t="s">
        <v>974</v>
      </c>
      <c r="CD2358" t="s">
        <v>214</v>
      </c>
      <c r="CF2358">
        <v>34994</v>
      </c>
      <c r="CG2358" t="s">
        <v>196</v>
      </c>
      <c r="CH2358">
        <v>9542964467</v>
      </c>
      <c r="CM2358" t="s">
        <v>1434</v>
      </c>
      <c r="CP2358" t="s">
        <v>194</v>
      </c>
      <c r="CQ2358" t="s">
        <v>195</v>
      </c>
      <c r="CS2358">
        <v>14611</v>
      </c>
      <c r="CT2358" t="s">
        <v>196</v>
      </c>
      <c r="CU2358">
        <v>9545472975</v>
      </c>
      <c r="ED2358" t="s">
        <v>214</v>
      </c>
      <c r="EG2358" t="s">
        <v>196</v>
      </c>
      <c r="EH2358">
        <v>9542964467</v>
      </c>
      <c r="EM2358" t="s">
        <v>14745</v>
      </c>
      <c r="EP2358" t="s">
        <v>974</v>
      </c>
      <c r="EQ2358" t="s">
        <v>214</v>
      </c>
      <c r="ES2358">
        <v>34994</v>
      </c>
      <c r="ET2358" t="s">
        <v>196</v>
      </c>
      <c r="EU2358">
        <v>9542964467</v>
      </c>
    </row>
    <row r="2359" spans="1:151" x14ac:dyDescent="0.2">
      <c r="A2359">
        <v>23669</v>
      </c>
      <c r="B2359" t="s">
        <v>14746</v>
      </c>
      <c r="C2359" t="s">
        <v>14747</v>
      </c>
      <c r="D2359" t="s">
        <v>14748</v>
      </c>
      <c r="E2359" t="s">
        <v>14749</v>
      </c>
      <c r="F2359" t="s">
        <v>171</v>
      </c>
      <c r="G2359" t="s">
        <v>172</v>
      </c>
      <c r="H2359" s="1">
        <v>35376</v>
      </c>
      <c r="I2359" t="s">
        <v>173</v>
      </c>
      <c r="K2359" t="s">
        <v>515</v>
      </c>
      <c r="L2359" t="s">
        <v>516</v>
      </c>
      <c r="M2359" t="s">
        <v>176</v>
      </c>
      <c r="N2359">
        <v>2018</v>
      </c>
      <c r="O2359" t="s">
        <v>612</v>
      </c>
      <c r="P2359" t="s">
        <v>178</v>
      </c>
      <c r="Q2359" t="s">
        <v>172</v>
      </c>
      <c r="S2359">
        <v>29265688</v>
      </c>
      <c r="T2359" t="s">
        <v>14750</v>
      </c>
      <c r="U2359" t="s">
        <v>180</v>
      </c>
      <c r="V2359" s="2">
        <v>43604</v>
      </c>
      <c r="W2359" t="s">
        <v>14751</v>
      </c>
      <c r="X2359" t="str">
        <f>"0025779933879"</f>
        <v>0025779933879</v>
      </c>
      <c r="Y2359" t="s">
        <v>182</v>
      </c>
      <c r="Z2359" t="s">
        <v>183</v>
      </c>
      <c r="AA2359">
        <v>2019</v>
      </c>
      <c r="AB2359">
        <v>2019</v>
      </c>
      <c r="AC2359" t="s">
        <v>293</v>
      </c>
      <c r="AD2359" t="s">
        <v>185</v>
      </c>
      <c r="AS2359">
        <v>2.98</v>
      </c>
      <c r="AT2359" t="s">
        <v>188</v>
      </c>
      <c r="AU2359" t="s">
        <v>189</v>
      </c>
      <c r="AV2359" t="s">
        <v>190</v>
      </c>
      <c r="AW2359" t="s">
        <v>191</v>
      </c>
      <c r="BM2359" t="s">
        <v>487</v>
      </c>
      <c r="BN2359" t="s">
        <v>14752</v>
      </c>
      <c r="BP2359" t="s">
        <v>194</v>
      </c>
      <c r="BQ2359" t="s">
        <v>195</v>
      </c>
      <c r="BS2359">
        <v>14627</v>
      </c>
      <c r="BT2359" t="s">
        <v>196</v>
      </c>
      <c r="BU2359">
        <v>5855038620</v>
      </c>
      <c r="CM2359" t="s">
        <v>14753</v>
      </c>
      <c r="CP2359" t="s">
        <v>194</v>
      </c>
      <c r="CQ2359" t="s">
        <v>195</v>
      </c>
      <c r="CS2359">
        <v>14627</v>
      </c>
      <c r="CT2359" t="s">
        <v>196</v>
      </c>
      <c r="CU2359">
        <v>5855038620</v>
      </c>
    </row>
    <row r="2360" spans="1:151" x14ac:dyDescent="0.2">
      <c r="A2360">
        <v>26505</v>
      </c>
      <c r="B2360" t="s">
        <v>14754</v>
      </c>
      <c r="C2360" t="s">
        <v>14755</v>
      </c>
      <c r="D2360" t="s">
        <v>7744</v>
      </c>
      <c r="E2360" t="s">
        <v>14756</v>
      </c>
      <c r="F2360" t="s">
        <v>9770</v>
      </c>
      <c r="G2360" t="s">
        <v>172</v>
      </c>
      <c r="H2360" s="1">
        <v>36091</v>
      </c>
      <c r="I2360" t="s">
        <v>221</v>
      </c>
      <c r="K2360" t="s">
        <v>304</v>
      </c>
      <c r="L2360" t="s">
        <v>305</v>
      </c>
      <c r="M2360" t="s">
        <v>176</v>
      </c>
      <c r="N2360">
        <v>2019</v>
      </c>
      <c r="O2360" t="s">
        <v>482</v>
      </c>
      <c r="P2360" t="s">
        <v>178</v>
      </c>
      <c r="Q2360" t="s">
        <v>172</v>
      </c>
      <c r="S2360">
        <v>29886326</v>
      </c>
      <c r="T2360" t="s">
        <v>2966</v>
      </c>
      <c r="U2360" t="s">
        <v>337</v>
      </c>
      <c r="W2360" t="s">
        <v>14757</v>
      </c>
      <c r="X2360">
        <v>8324925228</v>
      </c>
      <c r="Y2360" t="s">
        <v>186</v>
      </c>
      <c r="Z2360" t="s">
        <v>282</v>
      </c>
      <c r="AA2360">
        <v>2020</v>
      </c>
      <c r="AB2360">
        <v>2020</v>
      </c>
      <c r="AC2360" t="s">
        <v>2179</v>
      </c>
      <c r="AD2360" t="s">
        <v>172</v>
      </c>
      <c r="AS2360">
        <v>3.59</v>
      </c>
      <c r="AT2360" t="s">
        <v>188</v>
      </c>
      <c r="AU2360" t="s">
        <v>189</v>
      </c>
      <c r="AV2360" t="s">
        <v>190</v>
      </c>
      <c r="AW2360" t="s">
        <v>264</v>
      </c>
      <c r="BM2360" t="s">
        <v>887</v>
      </c>
      <c r="BN2360" t="s">
        <v>14758</v>
      </c>
      <c r="BP2360" t="s">
        <v>194</v>
      </c>
      <c r="BQ2360" t="s">
        <v>195</v>
      </c>
      <c r="BS2360">
        <v>14627</v>
      </c>
      <c r="BT2360" t="s">
        <v>196</v>
      </c>
      <c r="BU2360">
        <v>8324928442</v>
      </c>
      <c r="BZ2360" t="s">
        <v>14759</v>
      </c>
      <c r="CC2360" t="s">
        <v>2430</v>
      </c>
      <c r="CD2360" t="s">
        <v>344</v>
      </c>
      <c r="CF2360">
        <v>77084</v>
      </c>
      <c r="CG2360" t="s">
        <v>196</v>
      </c>
      <c r="CH2360">
        <v>8324928442</v>
      </c>
      <c r="CM2360" t="s">
        <v>14760</v>
      </c>
      <c r="CP2360" t="s">
        <v>194</v>
      </c>
      <c r="CQ2360" t="s">
        <v>195</v>
      </c>
      <c r="CS2360">
        <v>14627</v>
      </c>
      <c r="CT2360" t="s">
        <v>196</v>
      </c>
      <c r="CU2360">
        <v>8324928442</v>
      </c>
      <c r="ED2360" t="s">
        <v>344</v>
      </c>
      <c r="EG2360" t="s">
        <v>196</v>
      </c>
      <c r="EH2360">
        <v>8324928442</v>
      </c>
      <c r="EM2360" t="s">
        <v>14759</v>
      </c>
      <c r="EP2360" t="s">
        <v>2430</v>
      </c>
      <c r="EQ2360" t="s">
        <v>344</v>
      </c>
      <c r="ES2360">
        <v>77084</v>
      </c>
      <c r="ET2360" t="s">
        <v>196</v>
      </c>
      <c r="EU2360">
        <v>8324928442</v>
      </c>
    </row>
    <row r="2361" spans="1:151" x14ac:dyDescent="0.2">
      <c r="A2361">
        <v>44909</v>
      </c>
      <c r="B2361" t="s">
        <v>14761</v>
      </c>
      <c r="C2361" t="s">
        <v>14762</v>
      </c>
      <c r="E2361" t="s">
        <v>1213</v>
      </c>
      <c r="F2361" t="s">
        <v>171</v>
      </c>
      <c r="G2361" t="str">
        <f>"0"</f>
        <v>0</v>
      </c>
      <c r="H2361" s="1">
        <v>37922</v>
      </c>
      <c r="I2361" t="s">
        <v>221</v>
      </c>
      <c r="K2361" t="s">
        <v>317</v>
      </c>
      <c r="L2361" t="s">
        <v>318</v>
      </c>
      <c r="M2361" t="s">
        <v>176</v>
      </c>
      <c r="N2361">
        <v>2025</v>
      </c>
      <c r="O2361" t="s">
        <v>677</v>
      </c>
      <c r="P2361" t="s">
        <v>178</v>
      </c>
      <c r="Q2361" t="s">
        <v>172</v>
      </c>
      <c r="R2361" t="s">
        <v>510</v>
      </c>
      <c r="S2361">
        <v>32357608</v>
      </c>
      <c r="BM2361" t="s">
        <v>4408</v>
      </c>
    </row>
    <row r="2362" spans="1:151" x14ac:dyDescent="0.2">
      <c r="A2362">
        <v>25839</v>
      </c>
      <c r="B2362" t="s">
        <v>14763</v>
      </c>
      <c r="C2362" t="s">
        <v>14764</v>
      </c>
      <c r="D2362" t="s">
        <v>3274</v>
      </c>
      <c r="E2362" t="s">
        <v>14765</v>
      </c>
      <c r="F2362" t="s">
        <v>171</v>
      </c>
      <c r="G2362" t="s">
        <v>172</v>
      </c>
      <c r="H2362" s="1">
        <v>35800</v>
      </c>
      <c r="I2362" t="s">
        <v>221</v>
      </c>
      <c r="K2362" t="s">
        <v>1408</v>
      </c>
      <c r="L2362" t="s">
        <v>1409</v>
      </c>
      <c r="M2362" t="s">
        <v>176</v>
      </c>
      <c r="N2362">
        <v>2019</v>
      </c>
      <c r="O2362" t="s">
        <v>482</v>
      </c>
      <c r="P2362" t="s">
        <v>178</v>
      </c>
      <c r="Q2362" t="s">
        <v>172</v>
      </c>
      <c r="S2362">
        <v>30038387</v>
      </c>
      <c r="T2362" t="s">
        <v>196</v>
      </c>
      <c r="W2362" t="s">
        <v>14766</v>
      </c>
      <c r="X2362">
        <v>5852246587</v>
      </c>
      <c r="Y2362" t="s">
        <v>186</v>
      </c>
      <c r="Z2362" t="s">
        <v>183</v>
      </c>
      <c r="AA2362">
        <v>2020</v>
      </c>
      <c r="AB2362">
        <v>2020</v>
      </c>
      <c r="AC2362" t="s">
        <v>457</v>
      </c>
      <c r="AD2362" t="s">
        <v>172</v>
      </c>
      <c r="AS2362">
        <v>3.47</v>
      </c>
      <c r="AT2362" t="s">
        <v>188</v>
      </c>
      <c r="AU2362" t="s">
        <v>189</v>
      </c>
      <c r="AV2362" t="s">
        <v>190</v>
      </c>
      <c r="AW2362" t="s">
        <v>264</v>
      </c>
      <c r="BM2362" t="s">
        <v>14767</v>
      </c>
      <c r="BN2362" t="s">
        <v>193</v>
      </c>
      <c r="BP2362" t="s">
        <v>194</v>
      </c>
      <c r="BQ2362" t="s">
        <v>195</v>
      </c>
      <c r="BS2362">
        <v>14627</v>
      </c>
      <c r="BT2362" t="s">
        <v>196</v>
      </c>
      <c r="BU2362">
        <v>9085786485</v>
      </c>
      <c r="BZ2362" t="s">
        <v>14768</v>
      </c>
      <c r="CC2362" t="s">
        <v>9283</v>
      </c>
      <c r="CD2362" t="s">
        <v>1150</v>
      </c>
      <c r="CF2362" t="str">
        <f>"07076"</f>
        <v>07076</v>
      </c>
      <c r="CG2362" t="s">
        <v>196</v>
      </c>
      <c r="CH2362">
        <v>9084773602</v>
      </c>
      <c r="CM2362" t="s">
        <v>14769</v>
      </c>
      <c r="CP2362" t="s">
        <v>194</v>
      </c>
      <c r="CQ2362" t="s">
        <v>195</v>
      </c>
      <c r="CS2362">
        <v>14611</v>
      </c>
      <c r="CT2362" t="s">
        <v>196</v>
      </c>
      <c r="CU2362">
        <v>9085786485</v>
      </c>
      <c r="ED2362" t="s">
        <v>1150</v>
      </c>
      <c r="EG2362" t="s">
        <v>196</v>
      </c>
      <c r="EH2362">
        <v>9084773602</v>
      </c>
      <c r="EM2362" t="s">
        <v>14768</v>
      </c>
      <c r="EP2362" t="s">
        <v>9283</v>
      </c>
      <c r="EQ2362" t="s">
        <v>1150</v>
      </c>
      <c r="ES2362" t="str">
        <f>"07076"</f>
        <v>07076</v>
      </c>
      <c r="ET2362" t="s">
        <v>196</v>
      </c>
      <c r="EU2362">
        <v>9084773602</v>
      </c>
    </row>
    <row r="2363" spans="1:151" x14ac:dyDescent="0.2">
      <c r="A2363">
        <v>23486</v>
      </c>
      <c r="B2363" t="s">
        <v>14770</v>
      </c>
      <c r="C2363" t="s">
        <v>14771</v>
      </c>
      <c r="D2363" t="s">
        <v>14772</v>
      </c>
      <c r="E2363" t="s">
        <v>14773</v>
      </c>
      <c r="F2363" t="s">
        <v>14774</v>
      </c>
      <c r="H2363" s="1">
        <v>35099</v>
      </c>
      <c r="I2363" t="s">
        <v>221</v>
      </c>
      <c r="J2363" t="s">
        <v>14775</v>
      </c>
      <c r="K2363" t="s">
        <v>1304</v>
      </c>
      <c r="L2363" t="s">
        <v>633</v>
      </c>
      <c r="M2363" t="s">
        <v>224</v>
      </c>
      <c r="N2363">
        <v>2017</v>
      </c>
      <c r="O2363" t="s">
        <v>441</v>
      </c>
      <c r="P2363" t="s">
        <v>178</v>
      </c>
      <c r="Q2363" t="s">
        <v>185</v>
      </c>
    </row>
    <row r="2364" spans="1:151" x14ac:dyDescent="0.2">
      <c r="A2364">
        <v>41230</v>
      </c>
      <c r="B2364" t="s">
        <v>4941</v>
      </c>
      <c r="C2364" t="s">
        <v>14776</v>
      </c>
      <c r="D2364" t="s">
        <v>7004</v>
      </c>
      <c r="E2364" t="s">
        <v>14777</v>
      </c>
      <c r="F2364" t="s">
        <v>171</v>
      </c>
      <c r="G2364" t="str">
        <f>"0"</f>
        <v>0</v>
      </c>
      <c r="H2364" s="1">
        <v>36551</v>
      </c>
      <c r="I2364" t="s">
        <v>173</v>
      </c>
      <c r="K2364" t="s">
        <v>687</v>
      </c>
      <c r="L2364" t="s">
        <v>2016</v>
      </c>
      <c r="M2364" t="s">
        <v>1389</v>
      </c>
      <c r="N2364">
        <v>2023</v>
      </c>
      <c r="O2364" t="s">
        <v>2628</v>
      </c>
      <c r="P2364" t="s">
        <v>178</v>
      </c>
      <c r="Q2364" t="s">
        <v>172</v>
      </c>
      <c r="S2364">
        <v>31368308</v>
      </c>
      <c r="T2364" t="s">
        <v>226</v>
      </c>
      <c r="Y2364" t="str">
        <f>"06ESM"</f>
        <v>06ESM</v>
      </c>
      <c r="Z2364" t="s">
        <v>14778</v>
      </c>
      <c r="AA2364" t="s">
        <v>259</v>
      </c>
      <c r="AB2364" t="s">
        <v>260</v>
      </c>
      <c r="AC2364" t="s">
        <v>14779</v>
      </c>
      <c r="AD2364" t="s">
        <v>185</v>
      </c>
      <c r="AS2364" t="str">
        <f>"0"</f>
        <v>0</v>
      </c>
      <c r="AU2364" t="s">
        <v>235</v>
      </c>
      <c r="AV2364" t="s">
        <v>236</v>
      </c>
      <c r="AW2364" t="s">
        <v>264</v>
      </c>
      <c r="BO2364" t="s">
        <v>14780</v>
      </c>
      <c r="BQ2364" t="s">
        <v>195</v>
      </c>
      <c r="CD2364" t="s">
        <v>195</v>
      </c>
      <c r="CM2364" t="s">
        <v>14781</v>
      </c>
      <c r="CO2364" t="s">
        <v>14780</v>
      </c>
      <c r="CP2364" t="s">
        <v>14782</v>
      </c>
      <c r="CQ2364" t="s">
        <v>2773</v>
      </c>
      <c r="CS2364" t="s">
        <v>14783</v>
      </c>
      <c r="CT2364" t="s">
        <v>244</v>
      </c>
      <c r="CU2364" t="s">
        <v>14784</v>
      </c>
    </row>
    <row r="2365" spans="1:151" x14ac:dyDescent="0.2">
      <c r="A2365">
        <v>17929</v>
      </c>
      <c r="B2365" t="s">
        <v>5297</v>
      </c>
      <c r="C2365" t="s">
        <v>14785</v>
      </c>
      <c r="D2365" t="s">
        <v>2638</v>
      </c>
      <c r="E2365" t="s">
        <v>14786</v>
      </c>
      <c r="F2365" t="s">
        <v>14787</v>
      </c>
      <c r="G2365" t="s">
        <v>172</v>
      </c>
      <c r="H2365" s="1">
        <v>34960</v>
      </c>
      <c r="I2365" t="s">
        <v>173</v>
      </c>
      <c r="K2365" t="s">
        <v>1078</v>
      </c>
      <c r="L2365" t="s">
        <v>14788</v>
      </c>
      <c r="M2365" t="s">
        <v>224</v>
      </c>
      <c r="N2365">
        <v>2016</v>
      </c>
      <c r="O2365" t="s">
        <v>410</v>
      </c>
      <c r="P2365" t="s">
        <v>178</v>
      </c>
      <c r="Q2365" t="s">
        <v>172</v>
      </c>
      <c r="S2365">
        <v>28677017</v>
      </c>
      <c r="T2365" t="s">
        <v>196</v>
      </c>
      <c r="W2365" t="s">
        <v>14789</v>
      </c>
      <c r="X2365">
        <v>6178726835</v>
      </c>
      <c r="Y2365" t="s">
        <v>186</v>
      </c>
      <c r="Z2365" t="s">
        <v>282</v>
      </c>
      <c r="AA2365">
        <v>2018</v>
      </c>
      <c r="AB2365">
        <v>2018</v>
      </c>
      <c r="AC2365" t="s">
        <v>382</v>
      </c>
      <c r="AD2365" t="s">
        <v>185</v>
      </c>
      <c r="AS2365">
        <v>3.17</v>
      </c>
      <c r="AT2365" t="s">
        <v>188</v>
      </c>
      <c r="AU2365" t="s">
        <v>189</v>
      </c>
      <c r="AV2365" t="s">
        <v>190</v>
      </c>
      <c r="AW2365" t="s">
        <v>952</v>
      </c>
      <c r="BM2365" t="s">
        <v>6517</v>
      </c>
      <c r="BN2365" t="s">
        <v>193</v>
      </c>
      <c r="BP2365" t="s">
        <v>194</v>
      </c>
      <c r="BQ2365" t="s">
        <v>195</v>
      </c>
      <c r="BS2365">
        <v>14627</v>
      </c>
      <c r="BT2365" t="s">
        <v>196</v>
      </c>
      <c r="BU2365">
        <v>6179212290</v>
      </c>
      <c r="BZ2365" t="s">
        <v>14790</v>
      </c>
      <c r="CC2365" t="s">
        <v>4623</v>
      </c>
      <c r="CD2365" t="s">
        <v>401</v>
      </c>
      <c r="CF2365" t="str">
        <f>"024593500"</f>
        <v>024593500</v>
      </c>
      <c r="CG2365" t="s">
        <v>196</v>
      </c>
      <c r="CH2365">
        <v>6173320607</v>
      </c>
      <c r="CM2365" t="s">
        <v>9284</v>
      </c>
      <c r="CP2365" t="s">
        <v>194</v>
      </c>
      <c r="CQ2365" t="s">
        <v>195</v>
      </c>
      <c r="CS2365">
        <v>14627</v>
      </c>
      <c r="CT2365" t="s">
        <v>196</v>
      </c>
      <c r="CU2365">
        <v>6179212290</v>
      </c>
      <c r="ED2365" t="s">
        <v>401</v>
      </c>
      <c r="EG2365" t="s">
        <v>196</v>
      </c>
      <c r="EH2365">
        <v>6173320607</v>
      </c>
      <c r="EM2365" t="s">
        <v>14790</v>
      </c>
      <c r="EP2365" t="s">
        <v>4623</v>
      </c>
      <c r="EQ2365" t="s">
        <v>401</v>
      </c>
      <c r="ES2365" t="str">
        <f>"024593500"</f>
        <v>024593500</v>
      </c>
      <c r="ET2365" t="s">
        <v>196</v>
      </c>
      <c r="EU2365">
        <v>6173320607</v>
      </c>
    </row>
    <row r="2366" spans="1:151" x14ac:dyDescent="0.2">
      <c r="A2366">
        <v>38111</v>
      </c>
      <c r="B2366" t="s">
        <v>14791</v>
      </c>
      <c r="C2366" t="s">
        <v>14792</v>
      </c>
      <c r="D2366" t="s">
        <v>14793</v>
      </c>
      <c r="E2366" t="s">
        <v>14794</v>
      </c>
      <c r="F2366" t="s">
        <v>171</v>
      </c>
      <c r="G2366" t="str">
        <f>"0"</f>
        <v>0</v>
      </c>
      <c r="H2366" s="1">
        <v>36985</v>
      </c>
      <c r="I2366" t="s">
        <v>221</v>
      </c>
      <c r="K2366" t="s">
        <v>853</v>
      </c>
      <c r="L2366" t="s">
        <v>854</v>
      </c>
      <c r="M2366" t="s">
        <v>176</v>
      </c>
      <c r="N2366">
        <v>2023</v>
      </c>
      <c r="O2366" t="s">
        <v>1048</v>
      </c>
      <c r="P2366" t="s">
        <v>178</v>
      </c>
      <c r="Q2366" t="s">
        <v>172</v>
      </c>
      <c r="S2366">
        <v>31826365</v>
      </c>
      <c r="T2366" t="s">
        <v>226</v>
      </c>
      <c r="Y2366" t="str">
        <f>"01AS"</f>
        <v>01AS</v>
      </c>
      <c r="Z2366" t="s">
        <v>227</v>
      </c>
      <c r="AA2366" t="s">
        <v>320</v>
      </c>
      <c r="AB2366" t="s">
        <v>321</v>
      </c>
      <c r="AC2366" t="s">
        <v>1237</v>
      </c>
      <c r="AD2366" t="s">
        <v>185</v>
      </c>
      <c r="AS2366">
        <v>3.14</v>
      </c>
      <c r="AU2366" t="s">
        <v>235</v>
      </c>
      <c r="AV2366" t="s">
        <v>236</v>
      </c>
      <c r="AW2366" t="s">
        <v>952</v>
      </c>
      <c r="BM2366" t="s">
        <v>14795</v>
      </c>
      <c r="BN2366" t="s">
        <v>239</v>
      </c>
      <c r="BO2366" t="s">
        <v>14796</v>
      </c>
      <c r="BP2366" t="s">
        <v>241</v>
      </c>
      <c r="BQ2366" t="s">
        <v>195</v>
      </c>
      <c r="BS2366">
        <v>14627</v>
      </c>
      <c r="BZ2366" t="s">
        <v>266</v>
      </c>
      <c r="CB2366" t="s">
        <v>267</v>
      </c>
      <c r="CD2366" t="s">
        <v>195</v>
      </c>
      <c r="CF2366">
        <v>14627</v>
      </c>
      <c r="CG2366" t="s">
        <v>244</v>
      </c>
      <c r="CM2366" t="s">
        <v>14797</v>
      </c>
      <c r="CO2366" t="s">
        <v>14796</v>
      </c>
      <c r="CP2366" t="s">
        <v>1207</v>
      </c>
      <c r="CQ2366" t="s">
        <v>1208</v>
      </c>
      <c r="CS2366">
        <v>20007</v>
      </c>
      <c r="CT2366" t="s">
        <v>244</v>
      </c>
      <c r="CU2366" t="s">
        <v>14798</v>
      </c>
    </row>
    <row r="2367" spans="1:151" x14ac:dyDescent="0.2">
      <c r="A2367">
        <v>41258</v>
      </c>
      <c r="B2367" t="s">
        <v>6279</v>
      </c>
      <c r="C2367" t="s">
        <v>14799</v>
      </c>
      <c r="E2367" t="s">
        <v>14800</v>
      </c>
      <c r="F2367" t="s">
        <v>171</v>
      </c>
      <c r="G2367" t="str">
        <f>"0"</f>
        <v>0</v>
      </c>
      <c r="H2367" s="1">
        <v>33037</v>
      </c>
      <c r="I2367" t="s">
        <v>221</v>
      </c>
      <c r="K2367" t="s">
        <v>253</v>
      </c>
      <c r="L2367" t="s">
        <v>254</v>
      </c>
      <c r="M2367" t="s">
        <v>255</v>
      </c>
      <c r="N2367" t="s">
        <v>256</v>
      </c>
      <c r="O2367" t="s">
        <v>257</v>
      </c>
      <c r="P2367" t="s">
        <v>178</v>
      </c>
      <c r="Q2367" t="s">
        <v>172</v>
      </c>
      <c r="S2367">
        <v>32411003</v>
      </c>
      <c r="T2367" t="s">
        <v>226</v>
      </c>
      <c r="Y2367" t="str">
        <f>"02SBS"</f>
        <v>02SBS</v>
      </c>
      <c r="Z2367" t="s">
        <v>258</v>
      </c>
      <c r="AA2367" t="s">
        <v>259</v>
      </c>
      <c r="AB2367" t="s">
        <v>260</v>
      </c>
      <c r="AC2367" t="s">
        <v>2778</v>
      </c>
      <c r="AD2367" t="s">
        <v>185</v>
      </c>
      <c r="AS2367">
        <v>3.62</v>
      </c>
      <c r="AU2367" t="s">
        <v>235</v>
      </c>
      <c r="AV2367" t="s">
        <v>236</v>
      </c>
      <c r="AW2367" t="s">
        <v>264</v>
      </c>
      <c r="BO2367" t="s">
        <v>475</v>
      </c>
      <c r="BQ2367" t="s">
        <v>195</v>
      </c>
      <c r="BZ2367" t="s">
        <v>266</v>
      </c>
      <c r="CB2367" t="s">
        <v>267</v>
      </c>
      <c r="CD2367" t="s">
        <v>195</v>
      </c>
      <c r="CF2367">
        <v>14627</v>
      </c>
      <c r="CG2367" t="s">
        <v>244</v>
      </c>
      <c r="CM2367" t="s">
        <v>14801</v>
      </c>
      <c r="CO2367" t="s">
        <v>475</v>
      </c>
      <c r="CP2367" t="s">
        <v>241</v>
      </c>
      <c r="CQ2367" t="s">
        <v>247</v>
      </c>
      <c r="CS2367">
        <v>14620</v>
      </c>
      <c r="CT2367" t="s">
        <v>244</v>
      </c>
    </row>
    <row r="2368" spans="1:151" x14ac:dyDescent="0.2">
      <c r="A2368">
        <v>25880</v>
      </c>
      <c r="B2368" t="s">
        <v>3306</v>
      </c>
      <c r="C2368" t="s">
        <v>14802</v>
      </c>
      <c r="E2368" t="s">
        <v>14803</v>
      </c>
      <c r="F2368" t="s">
        <v>171</v>
      </c>
      <c r="K2368" t="s">
        <v>14804</v>
      </c>
      <c r="M2368" t="s">
        <v>306</v>
      </c>
      <c r="N2368">
        <v>2014</v>
      </c>
      <c r="O2368" t="s">
        <v>591</v>
      </c>
      <c r="P2368" t="s">
        <v>178</v>
      </c>
      <c r="Q2368" t="s">
        <v>172</v>
      </c>
    </row>
    <row r="2369" spans="1:151" x14ac:dyDescent="0.2">
      <c r="A2369">
        <v>10247</v>
      </c>
      <c r="B2369" t="s">
        <v>4644</v>
      </c>
      <c r="C2369" t="s">
        <v>14805</v>
      </c>
      <c r="E2369" t="s">
        <v>14806</v>
      </c>
      <c r="F2369" t="s">
        <v>171</v>
      </c>
      <c r="G2369" t="s">
        <v>172</v>
      </c>
      <c r="H2369" s="1">
        <v>34245</v>
      </c>
      <c r="I2369" t="s">
        <v>221</v>
      </c>
      <c r="K2369" t="s">
        <v>7278</v>
      </c>
      <c r="L2369" t="s">
        <v>2449</v>
      </c>
      <c r="M2369" t="s">
        <v>176</v>
      </c>
      <c r="N2369">
        <v>2015</v>
      </c>
      <c r="O2369" t="s">
        <v>1014</v>
      </c>
      <c r="P2369" t="s">
        <v>178</v>
      </c>
      <c r="Q2369" t="s">
        <v>172</v>
      </c>
      <c r="S2369">
        <v>27717417</v>
      </c>
      <c r="T2369" t="s">
        <v>196</v>
      </c>
      <c r="W2369" t="s">
        <v>14807</v>
      </c>
      <c r="X2369">
        <v>5858208426</v>
      </c>
      <c r="Y2369" t="s">
        <v>186</v>
      </c>
      <c r="Z2369" t="s">
        <v>282</v>
      </c>
      <c r="AA2369">
        <v>2016</v>
      </c>
      <c r="AB2369">
        <v>2016</v>
      </c>
      <c r="AC2369" t="s">
        <v>4115</v>
      </c>
      <c r="AD2369" t="s">
        <v>185</v>
      </c>
      <c r="AE2369" t="s">
        <v>3109</v>
      </c>
      <c r="AS2369">
        <v>3.89</v>
      </c>
      <c r="AT2369" t="s">
        <v>188</v>
      </c>
      <c r="AU2369" t="s">
        <v>189</v>
      </c>
      <c r="AV2369" t="s">
        <v>190</v>
      </c>
      <c r="AW2369" t="s">
        <v>264</v>
      </c>
      <c r="BM2369" t="s">
        <v>14808</v>
      </c>
      <c r="BN2369" t="s">
        <v>487</v>
      </c>
      <c r="BP2369" t="s">
        <v>194</v>
      </c>
      <c r="BQ2369" t="s">
        <v>195</v>
      </c>
      <c r="BS2369">
        <v>14627</v>
      </c>
      <c r="BT2369" t="s">
        <v>196</v>
      </c>
      <c r="BU2369">
        <v>5855208528</v>
      </c>
      <c r="BZ2369" t="s">
        <v>14809</v>
      </c>
      <c r="CC2369" t="s">
        <v>194</v>
      </c>
      <c r="CD2369" t="s">
        <v>195</v>
      </c>
      <c r="CF2369">
        <v>14612</v>
      </c>
      <c r="CG2369" t="s">
        <v>196</v>
      </c>
      <c r="CH2369">
        <v>5852273836</v>
      </c>
      <c r="CM2369" t="s">
        <v>14810</v>
      </c>
      <c r="CN2369" t="s">
        <v>487</v>
      </c>
      <c r="CP2369" t="s">
        <v>194</v>
      </c>
      <c r="CQ2369" t="s">
        <v>195</v>
      </c>
      <c r="CS2369">
        <v>14627</v>
      </c>
      <c r="CT2369" t="s">
        <v>196</v>
      </c>
      <c r="CU2369">
        <v>5855208528</v>
      </c>
      <c r="EM2369" t="s">
        <v>14809</v>
      </c>
      <c r="EP2369" t="s">
        <v>194</v>
      </c>
      <c r="EQ2369" t="s">
        <v>195</v>
      </c>
      <c r="ES2369">
        <v>14612</v>
      </c>
      <c r="ET2369" t="s">
        <v>196</v>
      </c>
      <c r="EU2369">
        <v>5852273836</v>
      </c>
    </row>
    <row r="2370" spans="1:151" x14ac:dyDescent="0.2">
      <c r="A2370">
        <v>45312</v>
      </c>
      <c r="B2370" t="s">
        <v>4456</v>
      </c>
      <c r="C2370" t="s">
        <v>14811</v>
      </c>
      <c r="D2370" t="s">
        <v>14812</v>
      </c>
      <c r="E2370" t="s">
        <v>14813</v>
      </c>
      <c r="F2370" t="s">
        <v>171</v>
      </c>
      <c r="G2370" t="str">
        <f>"0"</f>
        <v>0</v>
      </c>
      <c r="H2370" s="1">
        <v>38435</v>
      </c>
      <c r="I2370" t="s">
        <v>221</v>
      </c>
      <c r="K2370" t="s">
        <v>4091</v>
      </c>
      <c r="L2370" t="s">
        <v>3127</v>
      </c>
      <c r="M2370" t="s">
        <v>224</v>
      </c>
      <c r="N2370">
        <v>2025</v>
      </c>
      <c r="O2370" t="s">
        <v>528</v>
      </c>
      <c r="P2370" t="s">
        <v>178</v>
      </c>
      <c r="Q2370" t="s">
        <v>172</v>
      </c>
      <c r="S2370">
        <v>32502640</v>
      </c>
      <c r="T2370" t="s">
        <v>226</v>
      </c>
      <c r="Y2370" t="str">
        <f>"01AS"</f>
        <v>01AS</v>
      </c>
      <c r="Z2370" t="s">
        <v>227</v>
      </c>
      <c r="AA2370" t="s">
        <v>228</v>
      </c>
      <c r="AB2370" t="s">
        <v>229</v>
      </c>
      <c r="AC2370" t="s">
        <v>3310</v>
      </c>
      <c r="AD2370" t="s">
        <v>172</v>
      </c>
      <c r="AS2370">
        <v>3.64</v>
      </c>
      <c r="AU2370" t="s">
        <v>472</v>
      </c>
      <c r="AV2370" t="s">
        <v>473</v>
      </c>
      <c r="AW2370" t="s">
        <v>210</v>
      </c>
      <c r="BM2370" t="s">
        <v>14814</v>
      </c>
      <c r="BN2370" t="s">
        <v>239</v>
      </c>
      <c r="BO2370" t="s">
        <v>267</v>
      </c>
      <c r="BP2370" t="s">
        <v>241</v>
      </c>
      <c r="BQ2370" t="s">
        <v>195</v>
      </c>
      <c r="BS2370">
        <v>14627</v>
      </c>
      <c r="CD2370" t="s">
        <v>195</v>
      </c>
      <c r="CM2370" t="s">
        <v>502</v>
      </c>
      <c r="CO2370" t="s">
        <v>267</v>
      </c>
      <c r="CP2370" t="s">
        <v>241</v>
      </c>
      <c r="CQ2370" t="s">
        <v>247</v>
      </c>
      <c r="CS2370">
        <v>14627</v>
      </c>
      <c r="CT2370" t="s">
        <v>244</v>
      </c>
      <c r="CU2370" t="s">
        <v>14815</v>
      </c>
    </row>
    <row r="2371" spans="1:151" x14ac:dyDescent="0.2">
      <c r="A2371">
        <v>13048</v>
      </c>
      <c r="B2371" t="s">
        <v>12545</v>
      </c>
      <c r="C2371" t="s">
        <v>14816</v>
      </c>
      <c r="D2371" t="s">
        <v>4013</v>
      </c>
      <c r="E2371" t="s">
        <v>14817</v>
      </c>
      <c r="F2371" t="s">
        <v>171</v>
      </c>
      <c r="G2371" t="s">
        <v>172</v>
      </c>
      <c r="H2371" s="1">
        <v>34901</v>
      </c>
      <c r="I2371" t="s">
        <v>221</v>
      </c>
      <c r="K2371" t="s">
        <v>14804</v>
      </c>
      <c r="L2371" t="s">
        <v>868</v>
      </c>
      <c r="M2371" t="s">
        <v>1164</v>
      </c>
      <c r="N2371" t="s">
        <v>6120</v>
      </c>
      <c r="O2371" t="s">
        <v>6121</v>
      </c>
      <c r="P2371" t="s">
        <v>178</v>
      </c>
      <c r="Q2371" t="s">
        <v>172</v>
      </c>
      <c r="S2371">
        <v>28312796</v>
      </c>
      <c r="T2371" t="s">
        <v>196</v>
      </c>
      <c r="W2371" t="s">
        <v>14818</v>
      </c>
      <c r="X2371">
        <v>7737930300</v>
      </c>
      <c r="Y2371" t="s">
        <v>186</v>
      </c>
      <c r="Z2371" t="s">
        <v>183</v>
      </c>
      <c r="AA2371">
        <v>2018</v>
      </c>
      <c r="AB2371">
        <v>2018</v>
      </c>
      <c r="AC2371" t="s">
        <v>283</v>
      </c>
      <c r="AD2371" t="s">
        <v>185</v>
      </c>
      <c r="AF2371" t="s">
        <v>186</v>
      </c>
      <c r="AG2371" t="s">
        <v>282</v>
      </c>
      <c r="AH2371">
        <v>2018</v>
      </c>
      <c r="AI2371">
        <v>2018</v>
      </c>
      <c r="AJ2371" t="s">
        <v>3109</v>
      </c>
      <c r="AK2371" t="s">
        <v>185</v>
      </c>
      <c r="AS2371" t="str">
        <f>"0"</f>
        <v>0</v>
      </c>
      <c r="AT2371" t="s">
        <v>188</v>
      </c>
      <c r="AU2371" t="s">
        <v>189</v>
      </c>
      <c r="AV2371" t="s">
        <v>190</v>
      </c>
      <c r="AW2371" t="s">
        <v>264</v>
      </c>
      <c r="BM2371" t="s">
        <v>14819</v>
      </c>
      <c r="BN2371" t="s">
        <v>193</v>
      </c>
      <c r="BP2371" t="s">
        <v>194</v>
      </c>
      <c r="BQ2371" t="s">
        <v>195</v>
      </c>
      <c r="BS2371">
        <v>14627</v>
      </c>
      <c r="BT2371" t="s">
        <v>196</v>
      </c>
      <c r="BU2371">
        <v>8477368166</v>
      </c>
      <c r="BZ2371" t="s">
        <v>14820</v>
      </c>
      <c r="CC2371" t="s">
        <v>14821</v>
      </c>
      <c r="CD2371" t="s">
        <v>1039</v>
      </c>
      <c r="CF2371">
        <v>37128</v>
      </c>
      <c r="CG2371" t="s">
        <v>196</v>
      </c>
      <c r="CH2371">
        <v>8478596232</v>
      </c>
      <c r="CM2371" t="s">
        <v>6982</v>
      </c>
      <c r="CN2371" t="s">
        <v>5662</v>
      </c>
      <c r="CP2371" t="s">
        <v>194</v>
      </c>
      <c r="CQ2371" t="s">
        <v>195</v>
      </c>
      <c r="CS2371">
        <v>14627</v>
      </c>
      <c r="CT2371" t="s">
        <v>196</v>
      </c>
      <c r="CU2371">
        <v>8477368166</v>
      </c>
      <c r="DZ2371" t="s">
        <v>14822</v>
      </c>
      <c r="EC2371" t="s">
        <v>2034</v>
      </c>
      <c r="ED2371" t="s">
        <v>461</v>
      </c>
      <c r="EF2371">
        <v>94116</v>
      </c>
      <c r="EG2371" t="s">
        <v>196</v>
      </c>
      <c r="EM2371" t="s">
        <v>14820</v>
      </c>
      <c r="EP2371" t="s">
        <v>14821</v>
      </c>
      <c r="EQ2371" t="s">
        <v>1039</v>
      </c>
      <c r="ES2371">
        <v>37128</v>
      </c>
      <c r="ET2371" t="s">
        <v>196</v>
      </c>
      <c r="EU2371">
        <v>8478596232</v>
      </c>
    </row>
    <row r="2372" spans="1:151" x14ac:dyDescent="0.2">
      <c r="A2372">
        <v>24866</v>
      </c>
      <c r="B2372" t="s">
        <v>14823</v>
      </c>
      <c r="C2372" t="s">
        <v>14824</v>
      </c>
      <c r="E2372" t="s">
        <v>14825</v>
      </c>
      <c r="F2372" t="s">
        <v>171</v>
      </c>
      <c r="K2372" t="s">
        <v>1372</v>
      </c>
      <c r="L2372" t="s">
        <v>1373</v>
      </c>
      <c r="M2372" t="s">
        <v>176</v>
      </c>
      <c r="N2372">
        <v>2017</v>
      </c>
      <c r="O2372" t="s">
        <v>177</v>
      </c>
      <c r="P2372" t="s">
        <v>178</v>
      </c>
      <c r="Q2372" t="s">
        <v>172</v>
      </c>
    </row>
    <row r="2373" spans="1:151" x14ac:dyDescent="0.2">
      <c r="A2373">
        <v>19506</v>
      </c>
      <c r="B2373" t="s">
        <v>7333</v>
      </c>
      <c r="C2373" t="s">
        <v>13726</v>
      </c>
      <c r="D2373" t="s">
        <v>12103</v>
      </c>
      <c r="E2373" t="s">
        <v>14826</v>
      </c>
      <c r="F2373" t="s">
        <v>171</v>
      </c>
      <c r="G2373" t="s">
        <v>172</v>
      </c>
      <c r="H2373" s="1">
        <v>35270</v>
      </c>
      <c r="I2373" t="s">
        <v>221</v>
      </c>
      <c r="K2373" t="s">
        <v>6402</v>
      </c>
      <c r="L2373" t="s">
        <v>6644</v>
      </c>
      <c r="M2373" t="s">
        <v>176</v>
      </c>
      <c r="N2373">
        <v>2017</v>
      </c>
      <c r="O2373" t="s">
        <v>177</v>
      </c>
      <c r="P2373" t="s">
        <v>178</v>
      </c>
      <c r="Q2373" t="s">
        <v>172</v>
      </c>
      <c r="S2373">
        <v>28753971</v>
      </c>
      <c r="T2373" t="s">
        <v>196</v>
      </c>
      <c r="W2373" t="s">
        <v>14827</v>
      </c>
      <c r="X2373">
        <v>3155679255</v>
      </c>
      <c r="Y2373" t="s">
        <v>186</v>
      </c>
      <c r="Z2373" t="s">
        <v>282</v>
      </c>
      <c r="AA2373">
        <v>2018</v>
      </c>
      <c r="AB2373">
        <v>2018</v>
      </c>
      <c r="AC2373" t="s">
        <v>857</v>
      </c>
      <c r="AD2373" t="s">
        <v>185</v>
      </c>
      <c r="AE2373" t="s">
        <v>960</v>
      </c>
      <c r="AS2373">
        <v>3.69</v>
      </c>
      <c r="AT2373" t="s">
        <v>188</v>
      </c>
      <c r="AU2373" t="s">
        <v>189</v>
      </c>
      <c r="AV2373" t="s">
        <v>190</v>
      </c>
      <c r="AW2373" t="s">
        <v>264</v>
      </c>
      <c r="BM2373" t="s">
        <v>14828</v>
      </c>
      <c r="BN2373" t="s">
        <v>193</v>
      </c>
      <c r="BP2373" t="s">
        <v>194</v>
      </c>
      <c r="BQ2373" t="s">
        <v>195</v>
      </c>
      <c r="BS2373">
        <v>14627</v>
      </c>
      <c r="BT2373" t="s">
        <v>196</v>
      </c>
      <c r="BU2373">
        <v>3155679255</v>
      </c>
      <c r="BZ2373" t="s">
        <v>14829</v>
      </c>
      <c r="CC2373" t="s">
        <v>14830</v>
      </c>
      <c r="CD2373" t="s">
        <v>195</v>
      </c>
      <c r="CF2373">
        <v>13031</v>
      </c>
      <c r="CG2373" t="s">
        <v>196</v>
      </c>
      <c r="CH2373">
        <v>3154885188</v>
      </c>
      <c r="CM2373" t="s">
        <v>14831</v>
      </c>
      <c r="CP2373" t="s">
        <v>194</v>
      </c>
      <c r="CQ2373" t="s">
        <v>195</v>
      </c>
      <c r="CS2373">
        <v>14027</v>
      </c>
      <c r="CT2373" t="s">
        <v>196</v>
      </c>
      <c r="CU2373">
        <v>3155679255</v>
      </c>
      <c r="ED2373" t="s">
        <v>195</v>
      </c>
      <c r="EG2373" t="s">
        <v>196</v>
      </c>
      <c r="EH2373">
        <v>3154885188</v>
      </c>
      <c r="EM2373" t="s">
        <v>14829</v>
      </c>
      <c r="EP2373" t="s">
        <v>14830</v>
      </c>
      <c r="EQ2373" t="s">
        <v>195</v>
      </c>
      <c r="ES2373">
        <v>13031</v>
      </c>
      <c r="ET2373" t="s">
        <v>196</v>
      </c>
      <c r="EU2373">
        <v>3154885188</v>
      </c>
    </row>
    <row r="2374" spans="1:151" x14ac:dyDescent="0.2">
      <c r="A2374">
        <v>12697</v>
      </c>
      <c r="B2374" t="s">
        <v>7333</v>
      </c>
      <c r="C2374" t="s">
        <v>13726</v>
      </c>
      <c r="D2374" t="s">
        <v>12103</v>
      </c>
      <c r="E2374" t="s">
        <v>14826</v>
      </c>
      <c r="F2374" t="s">
        <v>171</v>
      </c>
      <c r="G2374" t="s">
        <v>172</v>
      </c>
      <c r="H2374" s="1">
        <v>35270</v>
      </c>
      <c r="I2374" t="s">
        <v>221</v>
      </c>
      <c r="K2374" t="s">
        <v>222</v>
      </c>
      <c r="L2374" t="s">
        <v>223</v>
      </c>
      <c r="M2374" t="s">
        <v>224</v>
      </c>
      <c r="N2374">
        <v>2015</v>
      </c>
      <c r="O2374" t="s">
        <v>692</v>
      </c>
      <c r="P2374" t="s">
        <v>509</v>
      </c>
      <c r="Q2374" t="s">
        <v>172</v>
      </c>
      <c r="S2374">
        <v>28753971</v>
      </c>
      <c r="T2374" t="s">
        <v>196</v>
      </c>
      <c r="W2374" t="s">
        <v>14827</v>
      </c>
      <c r="X2374">
        <v>3155679255</v>
      </c>
      <c r="Y2374" t="s">
        <v>186</v>
      </c>
      <c r="Z2374" t="s">
        <v>282</v>
      </c>
      <c r="AA2374">
        <v>2018</v>
      </c>
      <c r="AB2374">
        <v>2018</v>
      </c>
      <c r="AC2374" t="s">
        <v>857</v>
      </c>
      <c r="AD2374" t="s">
        <v>185</v>
      </c>
      <c r="AE2374" t="s">
        <v>960</v>
      </c>
      <c r="AS2374">
        <v>3.69</v>
      </c>
      <c r="AT2374" t="s">
        <v>188</v>
      </c>
      <c r="AU2374" t="s">
        <v>189</v>
      </c>
      <c r="AV2374" t="s">
        <v>190</v>
      </c>
      <c r="AW2374" t="s">
        <v>264</v>
      </c>
      <c r="BM2374" t="s">
        <v>14828</v>
      </c>
      <c r="BN2374" t="s">
        <v>193</v>
      </c>
      <c r="BP2374" t="s">
        <v>194</v>
      </c>
      <c r="BQ2374" t="s">
        <v>195</v>
      </c>
      <c r="BS2374">
        <v>14627</v>
      </c>
      <c r="BT2374" t="s">
        <v>196</v>
      </c>
      <c r="BU2374">
        <v>3155679255</v>
      </c>
      <c r="BZ2374" t="s">
        <v>14829</v>
      </c>
      <c r="CC2374" t="s">
        <v>14830</v>
      </c>
      <c r="CD2374" t="s">
        <v>195</v>
      </c>
      <c r="CF2374">
        <v>13031</v>
      </c>
      <c r="CG2374" t="s">
        <v>196</v>
      </c>
      <c r="CH2374">
        <v>3154885188</v>
      </c>
      <c r="CM2374" t="s">
        <v>14831</v>
      </c>
      <c r="CP2374" t="s">
        <v>194</v>
      </c>
      <c r="CQ2374" t="s">
        <v>195</v>
      </c>
      <c r="CS2374">
        <v>14027</v>
      </c>
      <c r="CT2374" t="s">
        <v>196</v>
      </c>
      <c r="CU2374">
        <v>3155679255</v>
      </c>
      <c r="ED2374" t="s">
        <v>195</v>
      </c>
      <c r="EG2374" t="s">
        <v>196</v>
      </c>
      <c r="EH2374">
        <v>3154885188</v>
      </c>
      <c r="EM2374" t="s">
        <v>14829</v>
      </c>
      <c r="EP2374" t="s">
        <v>14830</v>
      </c>
      <c r="EQ2374" t="s">
        <v>195</v>
      </c>
      <c r="ES2374">
        <v>13031</v>
      </c>
      <c r="ET2374" t="s">
        <v>196</v>
      </c>
      <c r="EU2374">
        <v>3154885188</v>
      </c>
    </row>
    <row r="2375" spans="1:151" x14ac:dyDescent="0.2">
      <c r="A2375">
        <v>24913</v>
      </c>
      <c r="B2375" t="s">
        <v>14832</v>
      </c>
      <c r="C2375" t="s">
        <v>13726</v>
      </c>
      <c r="E2375" t="s">
        <v>14833</v>
      </c>
      <c r="F2375" t="s">
        <v>171</v>
      </c>
      <c r="G2375" t="s">
        <v>172</v>
      </c>
      <c r="H2375" s="1">
        <v>35765</v>
      </c>
      <c r="I2375" t="s">
        <v>221</v>
      </c>
      <c r="K2375" t="s">
        <v>1024</v>
      </c>
      <c r="L2375" t="s">
        <v>1025</v>
      </c>
      <c r="M2375" t="s">
        <v>306</v>
      </c>
      <c r="N2375">
        <v>2018</v>
      </c>
      <c r="O2375" t="s">
        <v>307</v>
      </c>
      <c r="P2375" t="s">
        <v>178</v>
      </c>
      <c r="Q2375" t="s">
        <v>172</v>
      </c>
      <c r="S2375">
        <v>29840724</v>
      </c>
      <c r="T2375" t="s">
        <v>196</v>
      </c>
      <c r="W2375" t="s">
        <v>14834</v>
      </c>
      <c r="X2375">
        <v>5854698852</v>
      </c>
      <c r="Y2375" t="s">
        <v>186</v>
      </c>
      <c r="Z2375" t="s">
        <v>183</v>
      </c>
      <c r="AA2375">
        <v>2020</v>
      </c>
      <c r="AB2375">
        <v>2020</v>
      </c>
      <c r="AC2375" t="s">
        <v>1109</v>
      </c>
      <c r="AD2375" t="s">
        <v>185</v>
      </c>
      <c r="AF2375" t="s">
        <v>186</v>
      </c>
      <c r="AG2375" t="s">
        <v>282</v>
      </c>
      <c r="AH2375">
        <v>2020</v>
      </c>
      <c r="AI2375">
        <v>2020</v>
      </c>
      <c r="AJ2375" t="s">
        <v>396</v>
      </c>
      <c r="AK2375" t="s">
        <v>185</v>
      </c>
      <c r="AS2375">
        <v>3.34</v>
      </c>
      <c r="AT2375" t="s">
        <v>188</v>
      </c>
      <c r="AU2375" t="s">
        <v>189</v>
      </c>
      <c r="AV2375" t="s">
        <v>190</v>
      </c>
      <c r="AW2375" t="s">
        <v>264</v>
      </c>
      <c r="BM2375" t="s">
        <v>14835</v>
      </c>
      <c r="BN2375" t="s">
        <v>193</v>
      </c>
      <c r="BP2375" t="s">
        <v>194</v>
      </c>
      <c r="BQ2375" t="s">
        <v>195</v>
      </c>
      <c r="BS2375">
        <v>14627</v>
      </c>
      <c r="BT2375" t="s">
        <v>196</v>
      </c>
      <c r="BU2375">
        <v>5854698852</v>
      </c>
      <c r="BZ2375" t="s">
        <v>14836</v>
      </c>
      <c r="CC2375" t="s">
        <v>2421</v>
      </c>
      <c r="CD2375" t="s">
        <v>195</v>
      </c>
      <c r="CF2375">
        <v>14450</v>
      </c>
      <c r="CG2375" t="s">
        <v>196</v>
      </c>
      <c r="CH2375">
        <v>5854902999</v>
      </c>
      <c r="CM2375" t="s">
        <v>14837</v>
      </c>
      <c r="CP2375" t="s">
        <v>194</v>
      </c>
      <c r="CQ2375" t="s">
        <v>195</v>
      </c>
      <c r="CS2375">
        <v>14627</v>
      </c>
      <c r="CT2375" t="s">
        <v>196</v>
      </c>
      <c r="CU2375">
        <v>5854902999</v>
      </c>
      <c r="ED2375" t="s">
        <v>195</v>
      </c>
      <c r="EG2375" t="s">
        <v>196</v>
      </c>
      <c r="EH2375">
        <v>5854902999</v>
      </c>
      <c r="EM2375" t="s">
        <v>14836</v>
      </c>
      <c r="EP2375" t="s">
        <v>2421</v>
      </c>
      <c r="EQ2375" t="s">
        <v>195</v>
      </c>
      <c r="ES2375">
        <v>14450</v>
      </c>
      <c r="ET2375" t="s">
        <v>196</v>
      </c>
      <c r="EU2375">
        <v>5854902999</v>
      </c>
    </row>
    <row r="2376" spans="1:151" x14ac:dyDescent="0.2">
      <c r="A2376">
        <v>38631</v>
      </c>
      <c r="B2376" t="s">
        <v>1616</v>
      </c>
      <c r="C2376" t="s">
        <v>3258</v>
      </c>
      <c r="D2376" t="s">
        <v>14838</v>
      </c>
      <c r="E2376" t="s">
        <v>14839</v>
      </c>
      <c r="F2376" t="s">
        <v>171</v>
      </c>
      <c r="G2376" t="str">
        <f>"0"</f>
        <v>0</v>
      </c>
      <c r="H2376" s="1">
        <v>37418</v>
      </c>
      <c r="I2376" t="s">
        <v>1619</v>
      </c>
      <c r="K2376" t="s">
        <v>867</v>
      </c>
      <c r="L2376" t="s">
        <v>868</v>
      </c>
      <c r="M2376" t="s">
        <v>224</v>
      </c>
      <c r="N2376">
        <v>2023</v>
      </c>
      <c r="O2376" t="s">
        <v>597</v>
      </c>
      <c r="P2376" t="s">
        <v>178</v>
      </c>
      <c r="Q2376" t="s">
        <v>172</v>
      </c>
      <c r="S2376">
        <v>31796361</v>
      </c>
      <c r="T2376" t="s">
        <v>226</v>
      </c>
      <c r="Y2376" t="str">
        <f>"01AS"</f>
        <v>01AS</v>
      </c>
      <c r="Z2376" t="s">
        <v>227</v>
      </c>
      <c r="AA2376" t="s">
        <v>320</v>
      </c>
      <c r="AB2376" t="s">
        <v>321</v>
      </c>
      <c r="AC2376" t="s">
        <v>1203</v>
      </c>
      <c r="AD2376" t="s">
        <v>185</v>
      </c>
      <c r="AS2376">
        <v>3.69</v>
      </c>
      <c r="AU2376" t="s">
        <v>235</v>
      </c>
      <c r="AV2376" t="s">
        <v>236</v>
      </c>
      <c r="AW2376" t="s">
        <v>264</v>
      </c>
      <c r="BM2376" t="s">
        <v>14840</v>
      </c>
      <c r="BN2376" t="s">
        <v>239</v>
      </c>
      <c r="BO2376" t="s">
        <v>14841</v>
      </c>
      <c r="BP2376" t="s">
        <v>241</v>
      </c>
      <c r="BQ2376" t="s">
        <v>195</v>
      </c>
      <c r="BS2376">
        <v>14627</v>
      </c>
      <c r="CD2376" t="s">
        <v>195</v>
      </c>
      <c r="CM2376" t="s">
        <v>14842</v>
      </c>
      <c r="CO2376" t="s">
        <v>14841</v>
      </c>
      <c r="CP2376" t="s">
        <v>1963</v>
      </c>
      <c r="CQ2376" t="s">
        <v>2773</v>
      </c>
      <c r="CS2376" t="s">
        <v>14843</v>
      </c>
      <c r="CT2376" t="s">
        <v>244</v>
      </c>
      <c r="CU2376" t="s">
        <v>14844</v>
      </c>
    </row>
    <row r="2377" spans="1:151" x14ac:dyDescent="0.2">
      <c r="A2377">
        <v>42391</v>
      </c>
      <c r="B2377" t="s">
        <v>14845</v>
      </c>
      <c r="C2377" t="s">
        <v>3258</v>
      </c>
      <c r="D2377" t="s">
        <v>1436</v>
      </c>
      <c r="E2377" t="s">
        <v>1213</v>
      </c>
      <c r="F2377" t="s">
        <v>14846</v>
      </c>
      <c r="G2377" t="str">
        <f>"0"</f>
        <v>0</v>
      </c>
      <c r="H2377" s="1">
        <v>37972</v>
      </c>
      <c r="I2377" t="s">
        <v>221</v>
      </c>
      <c r="K2377" t="s">
        <v>8144</v>
      </c>
      <c r="L2377" t="s">
        <v>8145</v>
      </c>
      <c r="M2377" t="s">
        <v>306</v>
      </c>
      <c r="N2377">
        <v>2024</v>
      </c>
      <c r="O2377" t="s">
        <v>710</v>
      </c>
      <c r="P2377" t="s">
        <v>178</v>
      </c>
      <c r="Q2377" t="s">
        <v>172</v>
      </c>
      <c r="R2377" t="s">
        <v>510</v>
      </c>
      <c r="S2377">
        <v>32353440</v>
      </c>
      <c r="BM2377" t="s">
        <v>14022</v>
      </c>
    </row>
    <row r="2378" spans="1:151" x14ac:dyDescent="0.2">
      <c r="A2378">
        <v>25866</v>
      </c>
      <c r="B2378" t="s">
        <v>3892</v>
      </c>
      <c r="C2378" t="s">
        <v>14847</v>
      </c>
      <c r="E2378" t="s">
        <v>14848</v>
      </c>
      <c r="F2378" t="s">
        <v>171</v>
      </c>
      <c r="K2378" t="s">
        <v>1408</v>
      </c>
      <c r="M2378" t="s">
        <v>306</v>
      </c>
      <c r="N2378">
        <v>2014</v>
      </c>
      <c r="O2378" t="s">
        <v>591</v>
      </c>
      <c r="P2378" t="s">
        <v>178</v>
      </c>
      <c r="Q2378" t="s">
        <v>172</v>
      </c>
    </row>
    <row r="2379" spans="1:151" x14ac:dyDescent="0.2">
      <c r="A2379">
        <v>12683</v>
      </c>
      <c r="B2379" t="s">
        <v>14849</v>
      </c>
      <c r="C2379" t="s">
        <v>14850</v>
      </c>
      <c r="E2379" t="s">
        <v>14851</v>
      </c>
      <c r="F2379" t="s">
        <v>171</v>
      </c>
      <c r="G2379" t="s">
        <v>172</v>
      </c>
      <c r="H2379" s="1">
        <v>34561</v>
      </c>
      <c r="I2379" t="s">
        <v>221</v>
      </c>
      <c r="K2379" t="s">
        <v>1046</v>
      </c>
      <c r="L2379" t="s">
        <v>1047</v>
      </c>
      <c r="M2379" t="s">
        <v>306</v>
      </c>
      <c r="N2379">
        <v>2015</v>
      </c>
      <c r="O2379" t="s">
        <v>517</v>
      </c>
      <c r="P2379" t="s">
        <v>178</v>
      </c>
      <c r="Q2379" t="s">
        <v>172</v>
      </c>
      <c r="S2379">
        <v>27799321</v>
      </c>
      <c r="T2379" t="s">
        <v>196</v>
      </c>
      <c r="W2379" t="s">
        <v>14852</v>
      </c>
      <c r="X2379">
        <v>3157418428</v>
      </c>
      <c r="Y2379" t="s">
        <v>186</v>
      </c>
      <c r="Z2379" t="s">
        <v>282</v>
      </c>
      <c r="AA2379">
        <v>2016</v>
      </c>
      <c r="AB2379">
        <v>2016</v>
      </c>
      <c r="AC2379" t="s">
        <v>885</v>
      </c>
      <c r="AD2379" t="s">
        <v>185</v>
      </c>
      <c r="AS2379">
        <v>2.71</v>
      </c>
      <c r="AT2379" t="s">
        <v>188</v>
      </c>
      <c r="AU2379" t="s">
        <v>189</v>
      </c>
      <c r="AV2379" t="s">
        <v>190</v>
      </c>
      <c r="AW2379" t="s">
        <v>294</v>
      </c>
      <c r="BM2379" t="s">
        <v>14853</v>
      </c>
      <c r="BP2379" t="s">
        <v>14854</v>
      </c>
      <c r="BQ2379" t="s">
        <v>195</v>
      </c>
      <c r="BS2379">
        <v>13214</v>
      </c>
      <c r="BT2379" t="s">
        <v>196</v>
      </c>
      <c r="BU2379">
        <v>3158632972</v>
      </c>
      <c r="BZ2379" t="s">
        <v>14853</v>
      </c>
      <c r="CC2379" t="s">
        <v>14854</v>
      </c>
      <c r="CD2379" t="s">
        <v>195</v>
      </c>
      <c r="CF2379">
        <v>13214</v>
      </c>
      <c r="CG2379" t="s">
        <v>196</v>
      </c>
      <c r="CH2379">
        <v>3158632972</v>
      </c>
      <c r="CM2379" t="s">
        <v>11921</v>
      </c>
      <c r="CN2379" t="s">
        <v>487</v>
      </c>
      <c r="CP2379" t="s">
        <v>194</v>
      </c>
      <c r="CQ2379" t="s">
        <v>195</v>
      </c>
      <c r="CS2379">
        <v>14627</v>
      </c>
      <c r="CT2379" t="s">
        <v>196</v>
      </c>
      <c r="CU2379">
        <v>3157418428</v>
      </c>
      <c r="EM2379" t="s">
        <v>14853</v>
      </c>
      <c r="EP2379" t="s">
        <v>14854</v>
      </c>
      <c r="EQ2379" t="s">
        <v>195</v>
      </c>
      <c r="ES2379">
        <v>13214</v>
      </c>
      <c r="ET2379" t="s">
        <v>196</v>
      </c>
      <c r="EU2379">
        <v>3158632972</v>
      </c>
    </row>
    <row r="2380" spans="1:151" x14ac:dyDescent="0.2">
      <c r="A2380">
        <v>38600</v>
      </c>
      <c r="B2380" t="s">
        <v>14855</v>
      </c>
      <c r="C2380" t="s">
        <v>14856</v>
      </c>
      <c r="D2380" t="s">
        <v>1032</v>
      </c>
      <c r="E2380" t="s">
        <v>14857</v>
      </c>
      <c r="F2380" t="s">
        <v>171</v>
      </c>
      <c r="G2380" t="str">
        <f>"0"</f>
        <v>0</v>
      </c>
      <c r="H2380" s="1">
        <v>37308</v>
      </c>
      <c r="I2380" t="s">
        <v>173</v>
      </c>
      <c r="K2380" t="s">
        <v>222</v>
      </c>
      <c r="L2380" t="s">
        <v>223</v>
      </c>
      <c r="M2380" t="s">
        <v>224</v>
      </c>
      <c r="N2380">
        <v>2023</v>
      </c>
      <c r="O2380" t="s">
        <v>597</v>
      </c>
      <c r="P2380" t="s">
        <v>178</v>
      </c>
      <c r="Q2380" t="s">
        <v>172</v>
      </c>
      <c r="S2380">
        <v>31810067</v>
      </c>
      <c r="T2380" t="s">
        <v>226</v>
      </c>
      <c r="Y2380" t="str">
        <f>"01AS"</f>
        <v>01AS</v>
      </c>
      <c r="Z2380" t="s">
        <v>227</v>
      </c>
      <c r="AA2380" t="s">
        <v>320</v>
      </c>
      <c r="AB2380" t="s">
        <v>321</v>
      </c>
      <c r="AC2380" t="s">
        <v>8593</v>
      </c>
      <c r="AD2380" t="s">
        <v>185</v>
      </c>
      <c r="AS2380">
        <v>3.14</v>
      </c>
      <c r="AU2380" t="s">
        <v>235</v>
      </c>
      <c r="AV2380" t="s">
        <v>823</v>
      </c>
      <c r="AW2380" t="s">
        <v>294</v>
      </c>
      <c r="BM2380" t="s">
        <v>14858</v>
      </c>
      <c r="BN2380" t="s">
        <v>239</v>
      </c>
      <c r="BO2380" t="s">
        <v>267</v>
      </c>
      <c r="BP2380" t="s">
        <v>241</v>
      </c>
      <c r="BQ2380" t="s">
        <v>195</v>
      </c>
      <c r="BS2380">
        <v>14627</v>
      </c>
      <c r="CA2380" t="s">
        <v>14859</v>
      </c>
      <c r="CD2380" t="s">
        <v>195</v>
      </c>
      <c r="CM2380" t="s">
        <v>14860</v>
      </c>
      <c r="CN2380" t="s">
        <v>14859</v>
      </c>
      <c r="CO2380" t="s">
        <v>267</v>
      </c>
      <c r="CP2380" t="s">
        <v>241</v>
      </c>
      <c r="CQ2380" t="s">
        <v>247</v>
      </c>
      <c r="CS2380">
        <v>14627</v>
      </c>
      <c r="CT2380" t="s">
        <v>244</v>
      </c>
      <c r="CU2380" t="s">
        <v>14861</v>
      </c>
    </row>
    <row r="2381" spans="1:151" x14ac:dyDescent="0.2">
      <c r="A2381">
        <v>41323</v>
      </c>
      <c r="B2381" t="s">
        <v>14855</v>
      </c>
      <c r="C2381" t="s">
        <v>14856</v>
      </c>
      <c r="D2381" t="s">
        <v>1032</v>
      </c>
      <c r="E2381" t="s">
        <v>14857</v>
      </c>
      <c r="F2381" t="s">
        <v>171</v>
      </c>
      <c r="G2381" t="str">
        <f>"0"</f>
        <v>0</v>
      </c>
      <c r="H2381" s="1">
        <v>37308</v>
      </c>
      <c r="I2381" t="s">
        <v>173</v>
      </c>
      <c r="K2381" t="s">
        <v>882</v>
      </c>
      <c r="L2381" t="s">
        <v>318</v>
      </c>
      <c r="M2381" t="s">
        <v>255</v>
      </c>
      <c r="N2381" t="s">
        <v>256</v>
      </c>
      <c r="O2381" t="s">
        <v>257</v>
      </c>
      <c r="P2381" t="s">
        <v>178</v>
      </c>
      <c r="Q2381" t="s">
        <v>172</v>
      </c>
      <c r="S2381">
        <v>31810067</v>
      </c>
      <c r="T2381" t="s">
        <v>226</v>
      </c>
      <c r="Y2381" t="str">
        <f>"01AS"</f>
        <v>01AS</v>
      </c>
      <c r="Z2381" t="s">
        <v>227</v>
      </c>
      <c r="AA2381" t="s">
        <v>320</v>
      </c>
      <c r="AB2381" t="s">
        <v>321</v>
      </c>
      <c r="AC2381" t="s">
        <v>8593</v>
      </c>
      <c r="AD2381" t="s">
        <v>185</v>
      </c>
      <c r="AS2381">
        <v>3.14</v>
      </c>
      <c r="AU2381" t="s">
        <v>235</v>
      </c>
      <c r="AV2381" t="s">
        <v>823</v>
      </c>
      <c r="AW2381" t="s">
        <v>294</v>
      </c>
      <c r="BM2381" t="s">
        <v>14858</v>
      </c>
      <c r="BN2381" t="s">
        <v>239</v>
      </c>
      <c r="BO2381" t="s">
        <v>267</v>
      </c>
      <c r="BP2381" t="s">
        <v>241</v>
      </c>
      <c r="BQ2381" t="s">
        <v>195</v>
      </c>
      <c r="BS2381">
        <v>14627</v>
      </c>
      <c r="CA2381" t="s">
        <v>14859</v>
      </c>
      <c r="CD2381" t="s">
        <v>195</v>
      </c>
      <c r="CM2381" t="s">
        <v>14860</v>
      </c>
      <c r="CN2381" t="s">
        <v>14859</v>
      </c>
      <c r="CO2381" t="s">
        <v>267</v>
      </c>
      <c r="CP2381" t="s">
        <v>241</v>
      </c>
      <c r="CQ2381" t="s">
        <v>247</v>
      </c>
      <c r="CS2381">
        <v>14627</v>
      </c>
      <c r="CT2381" t="s">
        <v>244</v>
      </c>
      <c r="CU2381" t="s">
        <v>14861</v>
      </c>
    </row>
    <row r="2382" spans="1:151" x14ac:dyDescent="0.2">
      <c r="A2382">
        <v>19076</v>
      </c>
      <c r="B2382" t="s">
        <v>14862</v>
      </c>
      <c r="C2382" t="s">
        <v>12797</v>
      </c>
      <c r="D2382" t="s">
        <v>1968</v>
      </c>
      <c r="E2382" t="s">
        <v>14863</v>
      </c>
      <c r="F2382" t="s">
        <v>171</v>
      </c>
      <c r="G2382" t="s">
        <v>172</v>
      </c>
      <c r="H2382" s="1">
        <v>35147</v>
      </c>
      <c r="I2382" t="s">
        <v>221</v>
      </c>
      <c r="K2382" t="s">
        <v>515</v>
      </c>
      <c r="L2382" t="s">
        <v>516</v>
      </c>
      <c r="M2382" t="s">
        <v>306</v>
      </c>
      <c r="N2382">
        <v>2016</v>
      </c>
      <c r="O2382" t="s">
        <v>380</v>
      </c>
      <c r="P2382" t="s">
        <v>178</v>
      </c>
      <c r="Q2382" t="s">
        <v>172</v>
      </c>
      <c r="S2382">
        <v>28713692</v>
      </c>
      <c r="T2382" t="s">
        <v>196</v>
      </c>
      <c r="W2382" t="s">
        <v>14864</v>
      </c>
      <c r="X2382">
        <v>2069144655</v>
      </c>
      <c r="Y2382" t="s">
        <v>182</v>
      </c>
      <c r="Z2382" t="s">
        <v>183</v>
      </c>
      <c r="AA2382">
        <v>2018</v>
      </c>
      <c r="AB2382">
        <v>2018</v>
      </c>
      <c r="AC2382" t="s">
        <v>752</v>
      </c>
      <c r="AD2382" t="s">
        <v>185</v>
      </c>
      <c r="AS2382">
        <v>3.18</v>
      </c>
      <c r="AT2382" t="s">
        <v>188</v>
      </c>
      <c r="AU2382" t="s">
        <v>189</v>
      </c>
      <c r="AV2382" t="s">
        <v>190</v>
      </c>
      <c r="AW2382" t="s">
        <v>264</v>
      </c>
      <c r="BM2382" t="s">
        <v>14865</v>
      </c>
      <c r="BN2382" t="s">
        <v>193</v>
      </c>
      <c r="BP2382" t="s">
        <v>194</v>
      </c>
      <c r="BQ2382" t="s">
        <v>195</v>
      </c>
      <c r="BS2382">
        <v>14627</v>
      </c>
      <c r="BT2382" t="s">
        <v>196</v>
      </c>
      <c r="BU2382">
        <v>2069145598</v>
      </c>
      <c r="BZ2382" t="s">
        <v>14866</v>
      </c>
      <c r="CC2382" t="s">
        <v>14867</v>
      </c>
      <c r="CD2382" t="s">
        <v>1433</v>
      </c>
      <c r="CF2382">
        <v>98110</v>
      </c>
      <c r="CG2382" t="s">
        <v>196</v>
      </c>
      <c r="CH2382">
        <v>2067806723</v>
      </c>
      <c r="CM2382" t="s">
        <v>14868</v>
      </c>
      <c r="CN2382" t="s">
        <v>215</v>
      </c>
      <c r="CP2382" t="s">
        <v>194</v>
      </c>
      <c r="CQ2382" t="s">
        <v>195</v>
      </c>
      <c r="CS2382">
        <v>14611</v>
      </c>
      <c r="CT2382" t="s">
        <v>196</v>
      </c>
      <c r="CU2382">
        <v>2069145598</v>
      </c>
      <c r="ED2382" t="s">
        <v>1433</v>
      </c>
      <c r="EG2382" t="s">
        <v>196</v>
      </c>
      <c r="EH2382">
        <v>2067806723</v>
      </c>
      <c r="EM2382" t="s">
        <v>14866</v>
      </c>
      <c r="EP2382" t="s">
        <v>14867</v>
      </c>
      <c r="EQ2382" t="s">
        <v>1433</v>
      </c>
      <c r="ES2382">
        <v>98110</v>
      </c>
      <c r="ET2382" t="s">
        <v>196</v>
      </c>
      <c r="EU2382">
        <v>2067806723</v>
      </c>
    </row>
    <row r="2383" spans="1:151" x14ac:dyDescent="0.2">
      <c r="A2383">
        <v>19730</v>
      </c>
      <c r="B2383" t="s">
        <v>3282</v>
      </c>
      <c r="C2383" t="s">
        <v>10960</v>
      </c>
      <c r="E2383" t="s">
        <v>14869</v>
      </c>
      <c r="F2383" t="s">
        <v>5234</v>
      </c>
      <c r="H2383" s="1">
        <v>35219</v>
      </c>
      <c r="I2383" t="s">
        <v>221</v>
      </c>
      <c r="J2383" t="s">
        <v>14870</v>
      </c>
      <c r="K2383" t="s">
        <v>1278</v>
      </c>
      <c r="M2383" t="s">
        <v>176</v>
      </c>
      <c r="N2383">
        <v>2017</v>
      </c>
      <c r="O2383" t="s">
        <v>177</v>
      </c>
      <c r="P2383" t="s">
        <v>178</v>
      </c>
      <c r="Q2383" t="s">
        <v>185</v>
      </c>
    </row>
    <row r="2384" spans="1:151" x14ac:dyDescent="0.2">
      <c r="A2384">
        <v>25367</v>
      </c>
      <c r="B2384" t="s">
        <v>14871</v>
      </c>
      <c r="C2384" t="s">
        <v>12797</v>
      </c>
      <c r="E2384" t="s">
        <v>14872</v>
      </c>
      <c r="F2384" t="s">
        <v>171</v>
      </c>
      <c r="K2384" t="s">
        <v>610</v>
      </c>
      <c r="L2384" t="s">
        <v>651</v>
      </c>
      <c r="M2384" t="s">
        <v>176</v>
      </c>
      <c r="N2384">
        <v>2017</v>
      </c>
      <c r="O2384" t="s">
        <v>177</v>
      </c>
      <c r="P2384" t="s">
        <v>178</v>
      </c>
      <c r="Q2384" t="s">
        <v>172</v>
      </c>
    </row>
    <row r="2385" spans="1:151" x14ac:dyDescent="0.2">
      <c r="A2385">
        <v>25887</v>
      </c>
      <c r="B2385" t="s">
        <v>4472</v>
      </c>
      <c r="C2385" t="s">
        <v>10960</v>
      </c>
      <c r="E2385" t="s">
        <v>14873</v>
      </c>
      <c r="F2385" t="s">
        <v>171</v>
      </c>
      <c r="K2385" t="s">
        <v>2715</v>
      </c>
      <c r="M2385" t="s">
        <v>306</v>
      </c>
      <c r="N2385">
        <v>2014</v>
      </c>
      <c r="O2385" t="s">
        <v>591</v>
      </c>
      <c r="P2385" t="s">
        <v>178</v>
      </c>
      <c r="Q2385" t="s">
        <v>172</v>
      </c>
    </row>
    <row r="2386" spans="1:151" x14ac:dyDescent="0.2">
      <c r="A2386">
        <v>28145</v>
      </c>
      <c r="B2386" t="s">
        <v>7974</v>
      </c>
      <c r="C2386" t="s">
        <v>14874</v>
      </c>
      <c r="E2386" t="s">
        <v>14875</v>
      </c>
      <c r="F2386" t="s">
        <v>171</v>
      </c>
      <c r="H2386" s="1">
        <v>35791</v>
      </c>
      <c r="I2386" t="s">
        <v>173</v>
      </c>
      <c r="J2386" t="s">
        <v>14876</v>
      </c>
      <c r="K2386" t="s">
        <v>1035</v>
      </c>
      <c r="L2386" t="s">
        <v>1036</v>
      </c>
      <c r="M2386" t="s">
        <v>224</v>
      </c>
      <c r="N2386">
        <v>2019</v>
      </c>
      <c r="O2386" t="s">
        <v>279</v>
      </c>
      <c r="P2386" t="s">
        <v>178</v>
      </c>
      <c r="Q2386" t="s">
        <v>185</v>
      </c>
      <c r="AX2386" t="s">
        <v>14877</v>
      </c>
      <c r="AY2386" t="s">
        <v>14878</v>
      </c>
      <c r="BM2386" t="s">
        <v>14879</v>
      </c>
      <c r="BP2386" t="s">
        <v>14880</v>
      </c>
      <c r="BQ2386" t="s">
        <v>195</v>
      </c>
      <c r="BS2386">
        <v>12604</v>
      </c>
      <c r="BT2386" t="s">
        <v>226</v>
      </c>
      <c r="BU2386">
        <v>8452424464</v>
      </c>
      <c r="BX2386" t="s">
        <v>14881</v>
      </c>
      <c r="BY2386" t="s">
        <v>406</v>
      </c>
    </row>
    <row r="2387" spans="1:151" x14ac:dyDescent="0.2">
      <c r="A2387">
        <v>25885</v>
      </c>
      <c r="B2387" t="s">
        <v>8672</v>
      </c>
      <c r="C2387" t="s">
        <v>14882</v>
      </c>
      <c r="E2387" t="s">
        <v>14883</v>
      </c>
      <c r="F2387" t="s">
        <v>171</v>
      </c>
      <c r="K2387" t="s">
        <v>1012</v>
      </c>
      <c r="M2387" t="s">
        <v>306</v>
      </c>
      <c r="N2387">
        <v>2014</v>
      </c>
      <c r="O2387" t="s">
        <v>591</v>
      </c>
      <c r="P2387" t="s">
        <v>178</v>
      </c>
      <c r="Q2387" t="s">
        <v>172</v>
      </c>
    </row>
    <row r="2388" spans="1:151" x14ac:dyDescent="0.2">
      <c r="A2388">
        <v>20904</v>
      </c>
      <c r="B2388" t="s">
        <v>850</v>
      </c>
      <c r="C2388" t="s">
        <v>14884</v>
      </c>
      <c r="D2388" t="s">
        <v>622</v>
      </c>
      <c r="E2388" t="s">
        <v>14885</v>
      </c>
      <c r="F2388" t="s">
        <v>171</v>
      </c>
      <c r="G2388" t="str">
        <f>"0"</f>
        <v>0</v>
      </c>
      <c r="K2388" t="s">
        <v>882</v>
      </c>
      <c r="L2388" t="s">
        <v>318</v>
      </c>
      <c r="M2388" t="s">
        <v>255</v>
      </c>
      <c r="N2388">
        <v>2016</v>
      </c>
      <c r="O2388" t="s">
        <v>883</v>
      </c>
      <c r="P2388" t="s">
        <v>178</v>
      </c>
      <c r="Q2388" t="s">
        <v>172</v>
      </c>
      <c r="S2388">
        <v>28290926</v>
      </c>
      <c r="T2388" t="s">
        <v>196</v>
      </c>
      <c r="W2388" t="s">
        <v>14886</v>
      </c>
      <c r="X2388">
        <v>3018655107</v>
      </c>
      <c r="Y2388" t="s">
        <v>186</v>
      </c>
      <c r="Z2388" t="s">
        <v>282</v>
      </c>
      <c r="AA2388">
        <v>2017</v>
      </c>
      <c r="AB2388">
        <v>2017</v>
      </c>
      <c r="AC2388" t="s">
        <v>960</v>
      </c>
      <c r="AD2388" t="s">
        <v>185</v>
      </c>
      <c r="AS2388">
        <v>3.51</v>
      </c>
      <c r="AT2388" t="s">
        <v>188</v>
      </c>
      <c r="AU2388" t="s">
        <v>189</v>
      </c>
      <c r="AV2388" t="s">
        <v>190</v>
      </c>
      <c r="AW2388" t="s">
        <v>264</v>
      </c>
      <c r="BM2388" t="s">
        <v>14887</v>
      </c>
      <c r="BN2388" t="s">
        <v>193</v>
      </c>
      <c r="BP2388" t="s">
        <v>194</v>
      </c>
      <c r="BQ2388" t="s">
        <v>195</v>
      </c>
      <c r="BS2388">
        <v>14627</v>
      </c>
      <c r="BT2388" t="s">
        <v>196</v>
      </c>
      <c r="BU2388">
        <v>3014019054</v>
      </c>
      <c r="BZ2388" t="s">
        <v>14888</v>
      </c>
      <c r="CC2388" t="s">
        <v>14889</v>
      </c>
      <c r="CD2388" t="s">
        <v>849</v>
      </c>
      <c r="CF2388">
        <v>21770</v>
      </c>
      <c r="CG2388" t="s">
        <v>196</v>
      </c>
      <c r="CH2388">
        <v>3018655107</v>
      </c>
      <c r="CM2388" t="s">
        <v>14890</v>
      </c>
      <c r="CN2388" t="s">
        <v>1545</v>
      </c>
      <c r="CP2388" t="s">
        <v>194</v>
      </c>
      <c r="CQ2388" t="s">
        <v>195</v>
      </c>
      <c r="CS2388">
        <v>14611</v>
      </c>
      <c r="CT2388" t="s">
        <v>196</v>
      </c>
      <c r="CU2388">
        <v>3014019054</v>
      </c>
      <c r="EM2388" t="s">
        <v>14888</v>
      </c>
      <c r="EP2388" t="s">
        <v>14889</v>
      </c>
      <c r="EQ2388" t="s">
        <v>849</v>
      </c>
      <c r="ES2388">
        <v>21770</v>
      </c>
      <c r="ET2388" t="s">
        <v>196</v>
      </c>
      <c r="EU2388">
        <v>3018655107</v>
      </c>
    </row>
    <row r="2389" spans="1:151" x14ac:dyDescent="0.2">
      <c r="A2389">
        <v>25486</v>
      </c>
      <c r="B2389" t="s">
        <v>14891</v>
      </c>
      <c r="C2389" t="s">
        <v>14892</v>
      </c>
      <c r="E2389" t="s">
        <v>14893</v>
      </c>
      <c r="F2389" t="s">
        <v>171</v>
      </c>
      <c r="G2389" t="s">
        <v>172</v>
      </c>
      <c r="H2389" s="1">
        <v>35905</v>
      </c>
      <c r="I2389" t="s">
        <v>221</v>
      </c>
      <c r="K2389" t="s">
        <v>3465</v>
      </c>
      <c r="L2389" t="s">
        <v>4957</v>
      </c>
      <c r="M2389" t="s">
        <v>306</v>
      </c>
      <c r="N2389">
        <v>2018</v>
      </c>
      <c r="O2389" t="s">
        <v>307</v>
      </c>
      <c r="P2389" t="s">
        <v>178</v>
      </c>
      <c r="Q2389" t="s">
        <v>172</v>
      </c>
      <c r="S2389">
        <v>29960323</v>
      </c>
      <c r="T2389" t="s">
        <v>14894</v>
      </c>
      <c r="U2389" t="s">
        <v>180</v>
      </c>
      <c r="V2389" s="2">
        <v>43968</v>
      </c>
      <c r="W2389" t="s">
        <v>14895</v>
      </c>
      <c r="X2389">
        <v>5852092605</v>
      </c>
      <c r="Y2389" t="s">
        <v>182</v>
      </c>
      <c r="Z2389" t="s">
        <v>183</v>
      </c>
      <c r="AA2389">
        <v>2020</v>
      </c>
      <c r="AB2389">
        <v>2020</v>
      </c>
      <c r="AC2389" t="s">
        <v>208</v>
      </c>
      <c r="AD2389" t="s">
        <v>185</v>
      </c>
      <c r="AS2389">
        <v>3.35</v>
      </c>
      <c r="AT2389" t="s">
        <v>188</v>
      </c>
      <c r="AU2389" t="s">
        <v>189</v>
      </c>
      <c r="AV2389" t="s">
        <v>190</v>
      </c>
      <c r="AW2389" t="s">
        <v>191</v>
      </c>
      <c r="BM2389" t="s">
        <v>14896</v>
      </c>
      <c r="BN2389" t="s">
        <v>193</v>
      </c>
      <c r="BP2389" t="s">
        <v>194</v>
      </c>
      <c r="BQ2389" t="s">
        <v>195</v>
      </c>
      <c r="BS2389">
        <v>14627</v>
      </c>
      <c r="BT2389" t="s">
        <v>196</v>
      </c>
      <c r="BU2389">
        <v>5855307363</v>
      </c>
      <c r="CM2389" t="s">
        <v>14897</v>
      </c>
      <c r="CN2389" t="s">
        <v>14898</v>
      </c>
      <c r="CP2389" t="s">
        <v>194</v>
      </c>
      <c r="CQ2389" t="s">
        <v>195</v>
      </c>
      <c r="CS2389">
        <v>14627</v>
      </c>
      <c r="CT2389" t="s">
        <v>196</v>
      </c>
      <c r="CU2389">
        <v>5852093605</v>
      </c>
    </row>
    <row r="2390" spans="1:151" x14ac:dyDescent="0.2">
      <c r="A2390">
        <v>38885</v>
      </c>
      <c r="B2390" t="s">
        <v>8472</v>
      </c>
      <c r="C2390" t="s">
        <v>14899</v>
      </c>
      <c r="D2390" t="s">
        <v>14900</v>
      </c>
      <c r="E2390" t="s">
        <v>14901</v>
      </c>
      <c r="F2390" t="s">
        <v>171</v>
      </c>
      <c r="G2390" t="str">
        <f>"0"</f>
        <v>0</v>
      </c>
      <c r="H2390" s="1">
        <v>37782</v>
      </c>
      <c r="I2390" t="s">
        <v>173</v>
      </c>
      <c r="K2390" t="s">
        <v>4508</v>
      </c>
      <c r="L2390" t="s">
        <v>4509</v>
      </c>
      <c r="M2390" t="s">
        <v>306</v>
      </c>
      <c r="N2390">
        <v>2023</v>
      </c>
      <c r="O2390" t="s">
        <v>908</v>
      </c>
      <c r="P2390" t="s">
        <v>178</v>
      </c>
      <c r="Q2390" t="s">
        <v>172</v>
      </c>
      <c r="S2390">
        <v>32055801</v>
      </c>
      <c r="T2390" t="s">
        <v>226</v>
      </c>
      <c r="Y2390" t="str">
        <f>"04HSEAS"</f>
        <v>04HSEAS</v>
      </c>
      <c r="Z2390" t="s">
        <v>499</v>
      </c>
      <c r="AA2390" t="s">
        <v>320</v>
      </c>
      <c r="AB2390" t="s">
        <v>321</v>
      </c>
      <c r="AC2390" t="s">
        <v>1868</v>
      </c>
      <c r="AD2390" t="s">
        <v>185</v>
      </c>
      <c r="AM2390" t="s">
        <v>5354</v>
      </c>
      <c r="AS2390">
        <v>4</v>
      </c>
      <c r="AU2390" t="s">
        <v>3009</v>
      </c>
      <c r="AV2390" t="s">
        <v>236</v>
      </c>
      <c r="AW2390" t="s">
        <v>264</v>
      </c>
      <c r="AX2390" t="s">
        <v>14902</v>
      </c>
      <c r="AY2390" t="s">
        <v>14903</v>
      </c>
      <c r="BM2390" t="s">
        <v>8001</v>
      </c>
      <c r="BN2390" t="s">
        <v>239</v>
      </c>
      <c r="BO2390" t="s">
        <v>14904</v>
      </c>
      <c r="BP2390" t="s">
        <v>241</v>
      </c>
      <c r="BQ2390" t="s">
        <v>195</v>
      </c>
      <c r="BS2390">
        <v>14627</v>
      </c>
      <c r="CD2390" t="s">
        <v>195</v>
      </c>
      <c r="CM2390" t="s">
        <v>14905</v>
      </c>
      <c r="CO2390" t="s">
        <v>14904</v>
      </c>
      <c r="CP2390" t="s">
        <v>6701</v>
      </c>
      <c r="CQ2390" t="s">
        <v>247</v>
      </c>
      <c r="CS2390" t="s">
        <v>14906</v>
      </c>
      <c r="CT2390" t="s">
        <v>244</v>
      </c>
      <c r="CU2390" t="s">
        <v>14907</v>
      </c>
      <c r="DM2390" t="s">
        <v>14908</v>
      </c>
      <c r="DP2390" t="s">
        <v>14909</v>
      </c>
      <c r="DQ2390" t="s">
        <v>195</v>
      </c>
      <c r="DS2390">
        <v>10606</v>
      </c>
      <c r="DT2390" t="s">
        <v>226</v>
      </c>
      <c r="DU2390">
        <v>9146430018</v>
      </c>
      <c r="DW2390">
        <v>9146430018</v>
      </c>
    </row>
    <row r="2391" spans="1:151" x14ac:dyDescent="0.2">
      <c r="A2391">
        <v>25763</v>
      </c>
      <c r="B2391" t="s">
        <v>7504</v>
      </c>
      <c r="C2391" t="s">
        <v>14910</v>
      </c>
      <c r="D2391" t="s">
        <v>505</v>
      </c>
      <c r="E2391" t="s">
        <v>14911</v>
      </c>
      <c r="F2391" t="s">
        <v>171</v>
      </c>
      <c r="G2391" t="str">
        <f>"0"</f>
        <v>0</v>
      </c>
      <c r="K2391" t="s">
        <v>610</v>
      </c>
      <c r="L2391" t="s">
        <v>611</v>
      </c>
      <c r="M2391" t="s">
        <v>176</v>
      </c>
      <c r="N2391">
        <v>2018</v>
      </c>
      <c r="O2391" t="s">
        <v>612</v>
      </c>
      <c r="P2391" t="s">
        <v>178</v>
      </c>
      <c r="Q2391" t="s">
        <v>172</v>
      </c>
      <c r="R2391" t="s">
        <v>510</v>
      </c>
      <c r="S2391">
        <v>26560540</v>
      </c>
      <c r="BM2391" t="s">
        <v>2800</v>
      </c>
    </row>
    <row r="2392" spans="1:151" x14ac:dyDescent="0.2">
      <c r="A2392">
        <v>24288</v>
      </c>
      <c r="B2392" t="s">
        <v>10560</v>
      </c>
      <c r="C2392" t="s">
        <v>14912</v>
      </c>
      <c r="D2392" t="s">
        <v>940</v>
      </c>
      <c r="E2392" t="s">
        <v>14913</v>
      </c>
      <c r="F2392" t="s">
        <v>14914</v>
      </c>
      <c r="G2392" t="s">
        <v>172</v>
      </c>
      <c r="H2392" s="1">
        <v>35614</v>
      </c>
      <c r="I2392" t="s">
        <v>221</v>
      </c>
      <c r="K2392" t="s">
        <v>1939</v>
      </c>
      <c r="L2392" t="s">
        <v>1940</v>
      </c>
      <c r="M2392" t="s">
        <v>176</v>
      </c>
      <c r="N2392">
        <v>2018</v>
      </c>
      <c r="O2392" t="s">
        <v>612</v>
      </c>
      <c r="P2392" t="s">
        <v>178</v>
      </c>
      <c r="Q2392" t="s">
        <v>172</v>
      </c>
      <c r="S2392">
        <v>29428007</v>
      </c>
      <c r="T2392" t="s">
        <v>196</v>
      </c>
      <c r="W2392" t="s">
        <v>14915</v>
      </c>
      <c r="X2392">
        <v>2152753302</v>
      </c>
      <c r="Y2392" t="s">
        <v>182</v>
      </c>
      <c r="Z2392" t="s">
        <v>282</v>
      </c>
      <c r="AA2392">
        <v>2019</v>
      </c>
      <c r="AB2392">
        <v>2019</v>
      </c>
      <c r="AC2392" t="s">
        <v>208</v>
      </c>
      <c r="AD2392" t="s">
        <v>185</v>
      </c>
      <c r="AF2392" t="s">
        <v>186</v>
      </c>
      <c r="AG2392" t="s">
        <v>282</v>
      </c>
      <c r="AH2392">
        <v>2019</v>
      </c>
      <c r="AI2392">
        <v>2019</v>
      </c>
      <c r="AJ2392" t="s">
        <v>1307</v>
      </c>
      <c r="AK2392" t="s">
        <v>185</v>
      </c>
      <c r="AS2392">
        <v>3.66</v>
      </c>
      <c r="AT2392" t="s">
        <v>188</v>
      </c>
      <c r="AU2392" t="s">
        <v>189</v>
      </c>
      <c r="AV2392" t="s">
        <v>190</v>
      </c>
      <c r="AW2392" t="s">
        <v>264</v>
      </c>
      <c r="BM2392" t="s">
        <v>14916</v>
      </c>
      <c r="BN2392" t="s">
        <v>193</v>
      </c>
      <c r="BP2392" t="s">
        <v>194</v>
      </c>
      <c r="BQ2392" t="s">
        <v>195</v>
      </c>
      <c r="BS2392">
        <v>14627</v>
      </c>
      <c r="BT2392" t="s">
        <v>196</v>
      </c>
      <c r="BU2392">
        <v>2153754326</v>
      </c>
      <c r="BZ2392" t="s">
        <v>14917</v>
      </c>
      <c r="CC2392" t="s">
        <v>6198</v>
      </c>
      <c r="CD2392" t="s">
        <v>650</v>
      </c>
      <c r="CF2392">
        <v>18902</v>
      </c>
      <c r="CG2392" t="s">
        <v>196</v>
      </c>
      <c r="CH2392">
        <v>2157942189</v>
      </c>
      <c r="CM2392" t="s">
        <v>14918</v>
      </c>
      <c r="CP2392" t="s">
        <v>194</v>
      </c>
      <c r="CQ2392" t="s">
        <v>195</v>
      </c>
      <c r="CS2392">
        <v>14611</v>
      </c>
      <c r="CT2392" t="s">
        <v>196</v>
      </c>
      <c r="CU2392">
        <v>2153754326</v>
      </c>
      <c r="ED2392" t="s">
        <v>650</v>
      </c>
      <c r="EG2392" t="s">
        <v>196</v>
      </c>
      <c r="EH2392">
        <v>2157942189</v>
      </c>
      <c r="EM2392" t="s">
        <v>14917</v>
      </c>
      <c r="EP2392" t="s">
        <v>6198</v>
      </c>
      <c r="EQ2392" t="s">
        <v>650</v>
      </c>
      <c r="ES2392">
        <v>18902</v>
      </c>
      <c r="ET2392" t="s">
        <v>196</v>
      </c>
      <c r="EU2392">
        <v>2157942189</v>
      </c>
    </row>
    <row r="2393" spans="1:151" x14ac:dyDescent="0.2">
      <c r="A2393">
        <v>25927</v>
      </c>
      <c r="B2393" t="s">
        <v>14919</v>
      </c>
      <c r="C2393" t="s">
        <v>14920</v>
      </c>
      <c r="E2393" t="s">
        <v>14921</v>
      </c>
      <c r="F2393" t="s">
        <v>171</v>
      </c>
      <c r="K2393" t="s">
        <v>5454</v>
      </c>
      <c r="M2393" t="s">
        <v>306</v>
      </c>
      <c r="N2393">
        <v>2014</v>
      </c>
      <c r="O2393" t="s">
        <v>591</v>
      </c>
      <c r="P2393" t="s">
        <v>178</v>
      </c>
      <c r="Q2393" t="s">
        <v>172</v>
      </c>
    </row>
    <row r="2394" spans="1:151" x14ac:dyDescent="0.2">
      <c r="A2394">
        <v>27429</v>
      </c>
      <c r="B2394" t="s">
        <v>14922</v>
      </c>
      <c r="C2394" t="s">
        <v>14923</v>
      </c>
      <c r="E2394" t="s">
        <v>14924</v>
      </c>
      <c r="F2394" t="s">
        <v>3199</v>
      </c>
      <c r="G2394" t="s">
        <v>172</v>
      </c>
      <c r="H2394" s="1">
        <v>36087</v>
      </c>
      <c r="I2394" t="s">
        <v>221</v>
      </c>
      <c r="K2394" t="s">
        <v>1278</v>
      </c>
      <c r="L2394" t="s">
        <v>1503</v>
      </c>
      <c r="M2394" t="s">
        <v>306</v>
      </c>
      <c r="N2394">
        <v>2019</v>
      </c>
      <c r="O2394" t="s">
        <v>534</v>
      </c>
      <c r="P2394" t="s">
        <v>178</v>
      </c>
      <c r="Q2394" t="s">
        <v>172</v>
      </c>
      <c r="S2394">
        <v>30873094</v>
      </c>
      <c r="T2394" t="s">
        <v>8109</v>
      </c>
      <c r="U2394" t="s">
        <v>424</v>
      </c>
      <c r="Y2394" t="str">
        <f>"01AS"</f>
        <v>01AS</v>
      </c>
      <c r="Z2394" t="s">
        <v>499</v>
      </c>
      <c r="AA2394" t="s">
        <v>320</v>
      </c>
      <c r="AB2394" t="s">
        <v>321</v>
      </c>
      <c r="AC2394" t="s">
        <v>2066</v>
      </c>
      <c r="AD2394" t="s">
        <v>185</v>
      </c>
      <c r="AF2394" t="s">
        <v>426</v>
      </c>
      <c r="AG2394" t="s">
        <v>729</v>
      </c>
      <c r="AJ2394" t="s">
        <v>1451</v>
      </c>
      <c r="AK2394" t="s">
        <v>185</v>
      </c>
      <c r="AS2394">
        <v>3.7</v>
      </c>
      <c r="AU2394" t="s">
        <v>235</v>
      </c>
      <c r="AV2394" t="s">
        <v>236</v>
      </c>
      <c r="AW2394" t="s">
        <v>430</v>
      </c>
      <c r="BM2394" t="s">
        <v>14925</v>
      </c>
      <c r="BN2394" t="s">
        <v>239</v>
      </c>
      <c r="BP2394" t="s">
        <v>241</v>
      </c>
      <c r="BQ2394" t="s">
        <v>195</v>
      </c>
      <c r="BS2394">
        <v>14627</v>
      </c>
      <c r="CD2394" t="s">
        <v>195</v>
      </c>
      <c r="CM2394" t="s">
        <v>14926</v>
      </c>
      <c r="CP2394" t="s">
        <v>14927</v>
      </c>
      <c r="CQ2394" t="s">
        <v>14928</v>
      </c>
      <c r="CS2394">
        <v>11100</v>
      </c>
      <c r="CT2394" t="s">
        <v>8109</v>
      </c>
      <c r="CU2394" t="s">
        <v>14929</v>
      </c>
      <c r="DM2394" t="s">
        <v>14930</v>
      </c>
      <c r="DP2394" t="s">
        <v>14931</v>
      </c>
      <c r="DS2394">
        <v>11110</v>
      </c>
      <c r="DT2394" t="s">
        <v>8109</v>
      </c>
      <c r="DU2394" t="str">
        <f>"00212661319768"</f>
        <v>00212661319768</v>
      </c>
      <c r="DW2394" t="str">
        <f>"00212661319768"</f>
        <v>00212661319768</v>
      </c>
      <c r="DX2394" t="s">
        <v>14932</v>
      </c>
      <c r="DY2394" t="s">
        <v>1605</v>
      </c>
    </row>
    <row r="2395" spans="1:151" x14ac:dyDescent="0.2">
      <c r="A2395">
        <v>19608</v>
      </c>
      <c r="B2395" t="s">
        <v>14933</v>
      </c>
      <c r="C2395" t="s">
        <v>14934</v>
      </c>
      <c r="D2395" t="s">
        <v>14935</v>
      </c>
      <c r="E2395" t="s">
        <v>14936</v>
      </c>
      <c r="F2395" t="s">
        <v>171</v>
      </c>
      <c r="G2395" t="s">
        <v>172</v>
      </c>
      <c r="H2395" s="1">
        <v>35209</v>
      </c>
      <c r="I2395" t="s">
        <v>221</v>
      </c>
      <c r="K2395" t="s">
        <v>632</v>
      </c>
      <c r="L2395" t="s">
        <v>633</v>
      </c>
      <c r="M2395" t="s">
        <v>176</v>
      </c>
      <c r="N2395">
        <v>2017</v>
      </c>
      <c r="O2395" t="s">
        <v>177</v>
      </c>
      <c r="P2395" t="s">
        <v>178</v>
      </c>
      <c r="Q2395" t="s">
        <v>172</v>
      </c>
      <c r="S2395">
        <v>28781974</v>
      </c>
      <c r="T2395" t="s">
        <v>196</v>
      </c>
      <c r="W2395" t="s">
        <v>14937</v>
      </c>
      <c r="X2395">
        <v>7038645160</v>
      </c>
      <c r="Y2395" t="s">
        <v>186</v>
      </c>
      <c r="Z2395" t="s">
        <v>282</v>
      </c>
      <c r="AA2395">
        <v>2018</v>
      </c>
      <c r="AB2395">
        <v>2018</v>
      </c>
      <c r="AC2395" t="s">
        <v>339</v>
      </c>
      <c r="AD2395" t="s">
        <v>185</v>
      </c>
      <c r="AE2395" t="s">
        <v>382</v>
      </c>
      <c r="AS2395">
        <v>3.37</v>
      </c>
      <c r="AT2395" t="s">
        <v>188</v>
      </c>
      <c r="AU2395" t="s">
        <v>189</v>
      </c>
      <c r="AV2395" t="s">
        <v>190</v>
      </c>
      <c r="AW2395" t="s">
        <v>715</v>
      </c>
      <c r="BM2395" t="s">
        <v>14938</v>
      </c>
      <c r="BN2395" t="s">
        <v>193</v>
      </c>
      <c r="BP2395" t="s">
        <v>194</v>
      </c>
      <c r="BQ2395" t="s">
        <v>195</v>
      </c>
      <c r="BS2395">
        <v>14627</v>
      </c>
      <c r="BT2395" t="s">
        <v>196</v>
      </c>
      <c r="BU2395">
        <v>7035878477</v>
      </c>
      <c r="BZ2395" t="s">
        <v>14939</v>
      </c>
      <c r="CC2395" t="s">
        <v>10361</v>
      </c>
      <c r="CD2395" t="s">
        <v>3451</v>
      </c>
      <c r="CF2395">
        <v>20120</v>
      </c>
      <c r="CG2395" t="s">
        <v>196</v>
      </c>
      <c r="CH2395">
        <v>7035878477</v>
      </c>
      <c r="CM2395" t="s">
        <v>215</v>
      </c>
      <c r="CP2395" t="s">
        <v>194</v>
      </c>
      <c r="CQ2395" t="s">
        <v>195</v>
      </c>
      <c r="CS2395">
        <v>14627</v>
      </c>
      <c r="CT2395" t="s">
        <v>196</v>
      </c>
      <c r="CU2395">
        <v>7035878477</v>
      </c>
      <c r="ED2395" t="s">
        <v>3451</v>
      </c>
      <c r="EG2395" t="s">
        <v>196</v>
      </c>
      <c r="EH2395">
        <v>7035878477</v>
      </c>
      <c r="EM2395" t="s">
        <v>14939</v>
      </c>
      <c r="EP2395" t="s">
        <v>10361</v>
      </c>
      <c r="EQ2395" t="s">
        <v>3451</v>
      </c>
      <c r="ES2395">
        <v>20120</v>
      </c>
      <c r="ET2395" t="s">
        <v>196</v>
      </c>
      <c r="EU2395">
        <v>7035878477</v>
      </c>
    </row>
    <row r="2396" spans="1:151" x14ac:dyDescent="0.2">
      <c r="A2396">
        <v>45584</v>
      </c>
      <c r="B2396" t="s">
        <v>1877</v>
      </c>
      <c r="C2396" t="s">
        <v>14940</v>
      </c>
      <c r="D2396" t="s">
        <v>940</v>
      </c>
      <c r="E2396" t="s">
        <v>1213</v>
      </c>
      <c r="F2396" t="s">
        <v>171</v>
      </c>
      <c r="G2396" t="str">
        <f t="shared" ref="G2396:G2401" si="17">"0"</f>
        <v>0</v>
      </c>
      <c r="H2396" s="1">
        <v>37555</v>
      </c>
      <c r="I2396" t="s">
        <v>173</v>
      </c>
      <c r="K2396" t="s">
        <v>8799</v>
      </c>
      <c r="L2396" t="s">
        <v>1047</v>
      </c>
      <c r="M2396" t="s">
        <v>255</v>
      </c>
      <c r="N2396" t="s">
        <v>1165</v>
      </c>
      <c r="O2396" t="s">
        <v>1214</v>
      </c>
      <c r="P2396" t="s">
        <v>178</v>
      </c>
      <c r="Q2396" t="s">
        <v>172</v>
      </c>
      <c r="R2396" t="s">
        <v>510</v>
      </c>
      <c r="S2396">
        <v>31983044</v>
      </c>
      <c r="BM2396" t="s">
        <v>8843</v>
      </c>
    </row>
    <row r="2397" spans="1:151" x14ac:dyDescent="0.2">
      <c r="A2397">
        <v>46848</v>
      </c>
      <c r="B2397" t="s">
        <v>14941</v>
      </c>
      <c r="C2397" t="s">
        <v>14942</v>
      </c>
      <c r="E2397" t="s">
        <v>14943</v>
      </c>
      <c r="F2397" t="s">
        <v>171</v>
      </c>
      <c r="G2397" t="str">
        <f t="shared" si="17"/>
        <v>0</v>
      </c>
      <c r="H2397" s="1">
        <v>38101</v>
      </c>
      <c r="I2397" t="s">
        <v>173</v>
      </c>
      <c r="K2397" t="s">
        <v>507</v>
      </c>
      <c r="M2397" t="s">
        <v>176</v>
      </c>
      <c r="N2397">
        <v>2026</v>
      </c>
      <c r="O2397" t="s">
        <v>508</v>
      </c>
      <c r="P2397" t="s">
        <v>509</v>
      </c>
      <c r="Q2397" t="s">
        <v>172</v>
      </c>
      <c r="R2397" t="s">
        <v>510</v>
      </c>
      <c r="S2397">
        <v>32528466</v>
      </c>
      <c r="BM2397" t="s">
        <v>511</v>
      </c>
    </row>
    <row r="2398" spans="1:151" x14ac:dyDescent="0.2">
      <c r="A2398">
        <v>46784</v>
      </c>
      <c r="B2398" t="s">
        <v>14941</v>
      </c>
      <c r="C2398" t="s">
        <v>14942</v>
      </c>
      <c r="E2398" t="s">
        <v>14943</v>
      </c>
      <c r="F2398" t="s">
        <v>171</v>
      </c>
      <c r="G2398" t="str">
        <f t="shared" si="17"/>
        <v>0</v>
      </c>
      <c r="H2398" s="1">
        <v>38101</v>
      </c>
      <c r="I2398" t="s">
        <v>173</v>
      </c>
      <c r="K2398" t="s">
        <v>515</v>
      </c>
      <c r="L2398" t="s">
        <v>516</v>
      </c>
      <c r="M2398" t="s">
        <v>176</v>
      </c>
      <c r="N2398">
        <v>2026</v>
      </c>
      <c r="O2398" t="s">
        <v>508</v>
      </c>
      <c r="P2398" t="s">
        <v>509</v>
      </c>
      <c r="Q2398" t="s">
        <v>172</v>
      </c>
      <c r="R2398" t="s">
        <v>510</v>
      </c>
      <c r="S2398">
        <v>32528466</v>
      </c>
      <c r="BM2398" t="s">
        <v>511</v>
      </c>
    </row>
    <row r="2399" spans="1:151" x14ac:dyDescent="0.2">
      <c r="A2399">
        <v>46265</v>
      </c>
      <c r="B2399" t="s">
        <v>14944</v>
      </c>
      <c r="C2399" t="s">
        <v>14945</v>
      </c>
      <c r="E2399" t="s">
        <v>14946</v>
      </c>
      <c r="F2399" t="s">
        <v>171</v>
      </c>
      <c r="G2399" t="str">
        <f t="shared" si="17"/>
        <v>0</v>
      </c>
      <c r="H2399" s="1">
        <v>39093</v>
      </c>
      <c r="I2399" t="s">
        <v>221</v>
      </c>
      <c r="K2399" t="s">
        <v>687</v>
      </c>
      <c r="L2399" t="s">
        <v>14947</v>
      </c>
      <c r="M2399" t="s">
        <v>224</v>
      </c>
      <c r="N2399">
        <v>2025</v>
      </c>
      <c r="O2399" t="s">
        <v>528</v>
      </c>
      <c r="P2399" t="s">
        <v>178</v>
      </c>
      <c r="Q2399" t="s">
        <v>172</v>
      </c>
      <c r="S2399">
        <v>32777444</v>
      </c>
      <c r="T2399" t="s">
        <v>226</v>
      </c>
      <c r="U2399" t="s">
        <v>712</v>
      </c>
      <c r="Y2399" t="str">
        <f>"01AS"</f>
        <v>01AS</v>
      </c>
      <c r="Z2399" t="s">
        <v>499</v>
      </c>
      <c r="AA2399" t="s">
        <v>833</v>
      </c>
      <c r="AB2399" t="s">
        <v>834</v>
      </c>
      <c r="AC2399" t="s">
        <v>1003</v>
      </c>
      <c r="AD2399" t="s">
        <v>172</v>
      </c>
      <c r="AS2399">
        <v>3.38</v>
      </c>
      <c r="AU2399" t="s">
        <v>472</v>
      </c>
      <c r="AV2399" t="s">
        <v>473</v>
      </c>
      <c r="AW2399" t="s">
        <v>715</v>
      </c>
      <c r="BM2399" t="s">
        <v>14948</v>
      </c>
      <c r="BN2399" t="s">
        <v>239</v>
      </c>
      <c r="BO2399" t="s">
        <v>14949</v>
      </c>
      <c r="BP2399" t="s">
        <v>241</v>
      </c>
      <c r="BQ2399" t="s">
        <v>195</v>
      </c>
      <c r="BS2399">
        <v>14627</v>
      </c>
      <c r="CD2399" t="s">
        <v>195</v>
      </c>
      <c r="CM2399" t="s">
        <v>14950</v>
      </c>
      <c r="CO2399" t="s">
        <v>14949</v>
      </c>
      <c r="CP2399" t="s">
        <v>241</v>
      </c>
      <c r="CQ2399" t="s">
        <v>247</v>
      </c>
      <c r="CS2399" t="s">
        <v>14951</v>
      </c>
      <c r="CT2399" t="s">
        <v>244</v>
      </c>
      <c r="CU2399" t="s">
        <v>14952</v>
      </c>
    </row>
    <row r="2400" spans="1:151" x14ac:dyDescent="0.2">
      <c r="A2400">
        <v>42354</v>
      </c>
      <c r="B2400" t="s">
        <v>14953</v>
      </c>
      <c r="C2400" t="s">
        <v>14954</v>
      </c>
      <c r="E2400" t="s">
        <v>14955</v>
      </c>
      <c r="F2400" t="s">
        <v>171</v>
      </c>
      <c r="G2400" t="str">
        <f t="shared" si="17"/>
        <v>0</v>
      </c>
      <c r="H2400" s="1">
        <v>37625</v>
      </c>
      <c r="I2400" t="s">
        <v>221</v>
      </c>
      <c r="K2400" t="s">
        <v>14956</v>
      </c>
      <c r="L2400" t="s">
        <v>1047</v>
      </c>
      <c r="M2400" t="s">
        <v>306</v>
      </c>
      <c r="N2400">
        <v>2024</v>
      </c>
      <c r="O2400" t="s">
        <v>710</v>
      </c>
      <c r="P2400" t="s">
        <v>178</v>
      </c>
      <c r="Q2400" t="s">
        <v>172</v>
      </c>
      <c r="S2400">
        <v>32094275</v>
      </c>
      <c r="T2400" t="s">
        <v>226</v>
      </c>
      <c r="Y2400" t="str">
        <f>"01AS"</f>
        <v>01AS</v>
      </c>
      <c r="Z2400" t="s">
        <v>227</v>
      </c>
      <c r="AA2400" t="s">
        <v>320</v>
      </c>
      <c r="AB2400" t="s">
        <v>321</v>
      </c>
      <c r="AC2400" t="s">
        <v>1237</v>
      </c>
      <c r="AD2400" t="s">
        <v>185</v>
      </c>
      <c r="AS2400">
        <v>3.89</v>
      </c>
      <c r="AU2400" t="s">
        <v>235</v>
      </c>
      <c r="AV2400" t="s">
        <v>823</v>
      </c>
      <c r="AW2400" t="s">
        <v>264</v>
      </c>
      <c r="BM2400" t="s">
        <v>14957</v>
      </c>
      <c r="BN2400" t="s">
        <v>239</v>
      </c>
      <c r="BO2400" t="s">
        <v>14958</v>
      </c>
      <c r="BP2400" t="s">
        <v>241</v>
      </c>
      <c r="BQ2400" t="s">
        <v>195</v>
      </c>
      <c r="BS2400">
        <v>14627</v>
      </c>
      <c r="BZ2400" t="s">
        <v>242</v>
      </c>
      <c r="CB2400" t="s">
        <v>243</v>
      </c>
      <c r="CD2400" t="s">
        <v>195</v>
      </c>
      <c r="CF2400">
        <v>14642</v>
      </c>
      <c r="CG2400" t="s">
        <v>244</v>
      </c>
      <c r="CM2400" t="s">
        <v>14959</v>
      </c>
      <c r="CO2400" t="s">
        <v>14958</v>
      </c>
      <c r="CP2400" t="s">
        <v>11664</v>
      </c>
      <c r="CQ2400" t="s">
        <v>247</v>
      </c>
      <c r="CS2400">
        <v>10010</v>
      </c>
      <c r="CT2400" t="s">
        <v>244</v>
      </c>
      <c r="CU2400" t="s">
        <v>14960</v>
      </c>
    </row>
    <row r="2401" spans="1:151" x14ac:dyDescent="0.2">
      <c r="A2401">
        <v>44871</v>
      </c>
      <c r="B2401" t="s">
        <v>14961</v>
      </c>
      <c r="C2401" t="s">
        <v>14962</v>
      </c>
      <c r="E2401" t="s">
        <v>14963</v>
      </c>
      <c r="F2401" t="s">
        <v>171</v>
      </c>
      <c r="G2401" t="str">
        <f t="shared" si="17"/>
        <v>0</v>
      </c>
      <c r="H2401" s="1">
        <v>38083</v>
      </c>
      <c r="I2401" t="s">
        <v>221</v>
      </c>
      <c r="K2401" t="s">
        <v>3576</v>
      </c>
      <c r="L2401" t="s">
        <v>633</v>
      </c>
      <c r="M2401" t="s">
        <v>1389</v>
      </c>
      <c r="N2401">
        <v>2024</v>
      </c>
      <c r="O2401" t="s">
        <v>1390</v>
      </c>
      <c r="P2401" t="s">
        <v>178</v>
      </c>
      <c r="Q2401" t="s">
        <v>172</v>
      </c>
      <c r="S2401">
        <v>32351682</v>
      </c>
      <c r="T2401" t="s">
        <v>226</v>
      </c>
      <c r="Y2401" t="str">
        <f>"01AS"</f>
        <v>01AS</v>
      </c>
      <c r="Z2401" t="s">
        <v>499</v>
      </c>
      <c r="AA2401" t="s">
        <v>320</v>
      </c>
      <c r="AB2401" t="s">
        <v>321</v>
      </c>
      <c r="AC2401" t="s">
        <v>821</v>
      </c>
      <c r="AD2401" t="s">
        <v>185</v>
      </c>
      <c r="AM2401" t="s">
        <v>1246</v>
      </c>
      <c r="AS2401">
        <v>3.58</v>
      </c>
      <c r="AU2401" t="s">
        <v>472</v>
      </c>
      <c r="AV2401" t="s">
        <v>473</v>
      </c>
      <c r="AW2401" t="s">
        <v>715</v>
      </c>
      <c r="BM2401" t="s">
        <v>14964</v>
      </c>
      <c r="BN2401" t="s">
        <v>239</v>
      </c>
      <c r="BO2401" t="s">
        <v>14965</v>
      </c>
      <c r="BP2401" t="s">
        <v>241</v>
      </c>
      <c r="BQ2401" t="s">
        <v>195</v>
      </c>
      <c r="BS2401">
        <v>14627</v>
      </c>
      <c r="CD2401" t="s">
        <v>195</v>
      </c>
      <c r="CM2401" t="s">
        <v>14966</v>
      </c>
      <c r="CO2401" t="s">
        <v>14965</v>
      </c>
      <c r="CP2401" t="s">
        <v>14967</v>
      </c>
      <c r="CQ2401" t="s">
        <v>247</v>
      </c>
      <c r="CS2401" t="s">
        <v>14968</v>
      </c>
      <c r="CT2401" t="s">
        <v>244</v>
      </c>
      <c r="CU2401" t="s">
        <v>14969</v>
      </c>
    </row>
    <row r="2402" spans="1:151" x14ac:dyDescent="0.2">
      <c r="A2402">
        <v>26922</v>
      </c>
      <c r="B2402" t="s">
        <v>14970</v>
      </c>
      <c r="C2402" t="s">
        <v>14971</v>
      </c>
      <c r="D2402" t="s">
        <v>14972</v>
      </c>
      <c r="E2402" t="s">
        <v>14973</v>
      </c>
      <c r="F2402" t="s">
        <v>171</v>
      </c>
      <c r="G2402" t="s">
        <v>172</v>
      </c>
      <c r="H2402" s="1">
        <v>36628</v>
      </c>
      <c r="I2402" t="s">
        <v>173</v>
      </c>
      <c r="K2402" t="s">
        <v>222</v>
      </c>
      <c r="L2402" t="s">
        <v>223</v>
      </c>
      <c r="M2402" t="s">
        <v>224</v>
      </c>
      <c r="N2402">
        <v>2019</v>
      </c>
      <c r="O2402" t="s">
        <v>279</v>
      </c>
      <c r="P2402" t="s">
        <v>178</v>
      </c>
      <c r="Q2402" t="s">
        <v>172</v>
      </c>
      <c r="S2402">
        <v>31342636</v>
      </c>
      <c r="T2402" t="s">
        <v>196</v>
      </c>
      <c r="W2402" t="s">
        <v>14974</v>
      </c>
      <c r="X2402">
        <v>5056819131</v>
      </c>
      <c r="Y2402" t="s">
        <v>186</v>
      </c>
      <c r="Z2402" t="s">
        <v>183</v>
      </c>
      <c r="AA2402">
        <v>2022</v>
      </c>
      <c r="AB2402">
        <v>2022</v>
      </c>
      <c r="AC2402" t="s">
        <v>5200</v>
      </c>
      <c r="AD2402" t="s">
        <v>172</v>
      </c>
      <c r="AS2402">
        <v>4</v>
      </c>
      <c r="AT2402" t="s">
        <v>188</v>
      </c>
      <c r="AU2402" t="s">
        <v>189</v>
      </c>
      <c r="AV2402" t="s">
        <v>190</v>
      </c>
      <c r="AW2402" t="s">
        <v>715</v>
      </c>
      <c r="BM2402" t="s">
        <v>14975</v>
      </c>
      <c r="BN2402" t="s">
        <v>193</v>
      </c>
      <c r="BP2402" t="s">
        <v>194</v>
      </c>
      <c r="BQ2402" t="s">
        <v>195</v>
      </c>
      <c r="BS2402">
        <v>14627</v>
      </c>
      <c r="BT2402" t="s">
        <v>196</v>
      </c>
      <c r="BU2402">
        <v>5056819569</v>
      </c>
      <c r="BZ2402" t="s">
        <v>14976</v>
      </c>
      <c r="CC2402" t="s">
        <v>6661</v>
      </c>
      <c r="CD2402" t="s">
        <v>6662</v>
      </c>
      <c r="CF2402">
        <v>871223432</v>
      </c>
      <c r="CG2402" t="s">
        <v>196</v>
      </c>
      <c r="CH2402">
        <v>5058213773</v>
      </c>
      <c r="CM2402" t="s">
        <v>14977</v>
      </c>
      <c r="CN2402" t="s">
        <v>313</v>
      </c>
      <c r="CP2402" t="s">
        <v>194</v>
      </c>
      <c r="CQ2402" t="s">
        <v>195</v>
      </c>
      <c r="CS2402">
        <v>14620</v>
      </c>
      <c r="CT2402" t="s">
        <v>196</v>
      </c>
      <c r="CU2402">
        <v>5056819569</v>
      </c>
      <c r="ED2402" t="s">
        <v>6662</v>
      </c>
      <c r="EG2402" t="s">
        <v>196</v>
      </c>
      <c r="EH2402">
        <v>5058213773</v>
      </c>
      <c r="EM2402" t="s">
        <v>14976</v>
      </c>
      <c r="EP2402" t="s">
        <v>6661</v>
      </c>
      <c r="EQ2402" t="s">
        <v>6662</v>
      </c>
      <c r="ES2402">
        <v>871223432</v>
      </c>
      <c r="ET2402" t="s">
        <v>196</v>
      </c>
      <c r="EU2402">
        <v>5058213773</v>
      </c>
    </row>
    <row r="2403" spans="1:151" x14ac:dyDescent="0.2">
      <c r="A2403">
        <v>22114</v>
      </c>
      <c r="B2403" t="s">
        <v>3170</v>
      </c>
      <c r="C2403" t="s">
        <v>14978</v>
      </c>
      <c r="D2403" t="s">
        <v>14979</v>
      </c>
      <c r="E2403" t="s">
        <v>14980</v>
      </c>
      <c r="F2403" t="s">
        <v>318</v>
      </c>
      <c r="G2403" t="s">
        <v>172</v>
      </c>
      <c r="H2403" s="1">
        <v>34593</v>
      </c>
      <c r="I2403" t="s">
        <v>221</v>
      </c>
      <c r="K2403" t="s">
        <v>1078</v>
      </c>
      <c r="L2403" t="s">
        <v>318</v>
      </c>
      <c r="M2403" t="s">
        <v>224</v>
      </c>
      <c r="N2403">
        <v>2017</v>
      </c>
      <c r="O2403" t="s">
        <v>441</v>
      </c>
      <c r="P2403" t="s">
        <v>178</v>
      </c>
      <c r="Q2403" t="s">
        <v>172</v>
      </c>
      <c r="S2403">
        <v>28238225</v>
      </c>
      <c r="T2403" t="s">
        <v>196</v>
      </c>
      <c r="W2403" t="s">
        <v>14981</v>
      </c>
      <c r="X2403">
        <v>8148600986</v>
      </c>
      <c r="Y2403" t="s">
        <v>186</v>
      </c>
      <c r="Z2403" t="s">
        <v>282</v>
      </c>
      <c r="AA2403">
        <v>2018</v>
      </c>
      <c r="AB2403">
        <v>2018</v>
      </c>
      <c r="AC2403" t="s">
        <v>396</v>
      </c>
      <c r="AD2403" t="s">
        <v>185</v>
      </c>
      <c r="AE2403" t="s">
        <v>397</v>
      </c>
      <c r="AM2403" t="s">
        <v>4334</v>
      </c>
      <c r="AS2403">
        <v>3.97</v>
      </c>
      <c r="AT2403" t="s">
        <v>188</v>
      </c>
      <c r="AU2403" t="s">
        <v>189</v>
      </c>
      <c r="AV2403" t="s">
        <v>190</v>
      </c>
      <c r="AW2403" t="s">
        <v>264</v>
      </c>
      <c r="BM2403" t="s">
        <v>14982</v>
      </c>
      <c r="BN2403" t="s">
        <v>193</v>
      </c>
      <c r="BP2403" t="s">
        <v>194</v>
      </c>
      <c r="BQ2403" t="s">
        <v>195</v>
      </c>
      <c r="BS2403">
        <v>14627</v>
      </c>
      <c r="BT2403" t="s">
        <v>196</v>
      </c>
      <c r="BU2403">
        <v>8144035555</v>
      </c>
      <c r="BZ2403" t="s">
        <v>14983</v>
      </c>
      <c r="CC2403" t="s">
        <v>14984</v>
      </c>
      <c r="CD2403" t="s">
        <v>650</v>
      </c>
      <c r="CF2403">
        <v>16411</v>
      </c>
      <c r="CG2403" t="s">
        <v>196</v>
      </c>
      <c r="CH2403">
        <v>8144035250</v>
      </c>
      <c r="CM2403" t="s">
        <v>14985</v>
      </c>
      <c r="CN2403" t="s">
        <v>14986</v>
      </c>
      <c r="CP2403" t="s">
        <v>194</v>
      </c>
      <c r="CQ2403" t="s">
        <v>195</v>
      </c>
      <c r="CS2403">
        <v>146276401</v>
      </c>
      <c r="CT2403" t="s">
        <v>196</v>
      </c>
      <c r="CU2403">
        <v>8144035555</v>
      </c>
      <c r="DM2403" t="s">
        <v>14987</v>
      </c>
      <c r="DP2403" t="s">
        <v>14988</v>
      </c>
      <c r="DQ2403" t="s">
        <v>650</v>
      </c>
      <c r="DS2403">
        <v>16411</v>
      </c>
      <c r="DT2403" t="s">
        <v>226</v>
      </c>
      <c r="DU2403" t="s">
        <v>14989</v>
      </c>
      <c r="DW2403" t="s">
        <v>14990</v>
      </c>
      <c r="DX2403" t="s">
        <v>14991</v>
      </c>
      <c r="DY2403" t="s">
        <v>5761</v>
      </c>
      <c r="DZ2403" t="s">
        <v>14992</v>
      </c>
      <c r="EC2403" t="s">
        <v>14993</v>
      </c>
      <c r="ED2403" t="s">
        <v>650</v>
      </c>
      <c r="EF2403">
        <v>16404</v>
      </c>
      <c r="EG2403" t="s">
        <v>196</v>
      </c>
      <c r="EH2403">
        <v>8144035250</v>
      </c>
      <c r="EM2403" t="s">
        <v>14983</v>
      </c>
      <c r="EP2403" t="s">
        <v>14984</v>
      </c>
      <c r="EQ2403" t="s">
        <v>650</v>
      </c>
      <c r="ES2403">
        <v>16411</v>
      </c>
      <c r="ET2403" t="s">
        <v>196</v>
      </c>
      <c r="EU2403">
        <v>8144035250</v>
      </c>
    </row>
    <row r="2404" spans="1:151" x14ac:dyDescent="0.2">
      <c r="A2404">
        <v>28043</v>
      </c>
      <c r="B2404" t="s">
        <v>14994</v>
      </c>
      <c r="C2404" t="s">
        <v>14995</v>
      </c>
      <c r="E2404" t="s">
        <v>14996</v>
      </c>
      <c r="F2404" t="s">
        <v>171</v>
      </c>
      <c r="K2404" t="s">
        <v>1372</v>
      </c>
      <c r="L2404" t="s">
        <v>1373</v>
      </c>
      <c r="M2404" t="s">
        <v>176</v>
      </c>
      <c r="N2404">
        <v>2019</v>
      </c>
      <c r="O2404" t="s">
        <v>482</v>
      </c>
      <c r="P2404" t="s">
        <v>178</v>
      </c>
      <c r="Q2404" t="s">
        <v>172</v>
      </c>
    </row>
    <row r="2405" spans="1:151" x14ac:dyDescent="0.2">
      <c r="A2405">
        <v>44877</v>
      </c>
      <c r="B2405" t="s">
        <v>14997</v>
      </c>
      <c r="C2405" t="s">
        <v>14998</v>
      </c>
      <c r="E2405" t="s">
        <v>14999</v>
      </c>
      <c r="F2405" t="s">
        <v>171</v>
      </c>
      <c r="G2405" t="str">
        <f>"0"</f>
        <v>0</v>
      </c>
      <c r="H2405" s="1">
        <v>38024</v>
      </c>
      <c r="I2405" t="s">
        <v>221</v>
      </c>
      <c r="K2405" t="s">
        <v>3576</v>
      </c>
      <c r="L2405" t="s">
        <v>633</v>
      </c>
      <c r="M2405" t="s">
        <v>1389</v>
      </c>
      <c r="N2405">
        <v>2024</v>
      </c>
      <c r="O2405" t="s">
        <v>1390</v>
      </c>
      <c r="P2405" t="s">
        <v>178</v>
      </c>
      <c r="Q2405" t="s">
        <v>172</v>
      </c>
      <c r="S2405">
        <v>32354232</v>
      </c>
      <c r="T2405" t="s">
        <v>226</v>
      </c>
      <c r="Y2405" t="str">
        <f>"04HSEAS"</f>
        <v>04HSEAS</v>
      </c>
      <c r="Z2405" t="s">
        <v>499</v>
      </c>
      <c r="AA2405" t="s">
        <v>320</v>
      </c>
      <c r="AB2405" t="s">
        <v>321</v>
      </c>
      <c r="AC2405" t="s">
        <v>535</v>
      </c>
      <c r="AD2405" t="s">
        <v>185</v>
      </c>
      <c r="AS2405">
        <v>3.5</v>
      </c>
      <c r="AU2405" t="s">
        <v>472</v>
      </c>
      <c r="AV2405" t="s">
        <v>473</v>
      </c>
      <c r="AW2405" t="s">
        <v>264</v>
      </c>
      <c r="BM2405" t="s">
        <v>15000</v>
      </c>
      <c r="BN2405" t="s">
        <v>239</v>
      </c>
      <c r="BO2405" t="s">
        <v>15001</v>
      </c>
      <c r="BP2405" t="s">
        <v>241</v>
      </c>
      <c r="BQ2405" t="s">
        <v>195</v>
      </c>
      <c r="BS2405">
        <v>14627</v>
      </c>
      <c r="CD2405" t="s">
        <v>195</v>
      </c>
      <c r="CM2405" t="s">
        <v>15002</v>
      </c>
      <c r="CO2405" t="s">
        <v>15001</v>
      </c>
      <c r="CP2405" t="s">
        <v>15003</v>
      </c>
      <c r="CQ2405" t="s">
        <v>541</v>
      </c>
      <c r="CS2405" t="str">
        <f>"01701-3645"</f>
        <v>01701-3645</v>
      </c>
      <c r="CT2405" t="s">
        <v>244</v>
      </c>
      <c r="CU2405" t="s">
        <v>15004</v>
      </c>
    </row>
    <row r="2406" spans="1:151" x14ac:dyDescent="0.2">
      <c r="A2406">
        <v>25864</v>
      </c>
      <c r="B2406" t="s">
        <v>3282</v>
      </c>
      <c r="C2406" t="s">
        <v>15005</v>
      </c>
      <c r="E2406" t="s">
        <v>15006</v>
      </c>
      <c r="F2406" t="s">
        <v>171</v>
      </c>
      <c r="K2406" t="s">
        <v>6608</v>
      </c>
      <c r="M2406" t="s">
        <v>306</v>
      </c>
      <c r="N2406">
        <v>2014</v>
      </c>
      <c r="O2406" t="s">
        <v>591</v>
      </c>
      <c r="P2406" t="s">
        <v>178</v>
      </c>
      <c r="Q2406" t="s">
        <v>172</v>
      </c>
    </row>
    <row r="2407" spans="1:151" x14ac:dyDescent="0.2">
      <c r="A2407">
        <v>25933</v>
      </c>
      <c r="B2407" t="s">
        <v>3657</v>
      </c>
      <c r="C2407" t="s">
        <v>15007</v>
      </c>
      <c r="E2407" t="s">
        <v>15008</v>
      </c>
      <c r="F2407" t="s">
        <v>171</v>
      </c>
      <c r="K2407" t="s">
        <v>1024</v>
      </c>
      <c r="M2407" t="s">
        <v>306</v>
      </c>
      <c r="N2407">
        <v>2014</v>
      </c>
      <c r="O2407" t="s">
        <v>591</v>
      </c>
      <c r="P2407" t="s">
        <v>178</v>
      </c>
      <c r="Q2407" t="s">
        <v>172</v>
      </c>
    </row>
    <row r="2408" spans="1:151" x14ac:dyDescent="0.2">
      <c r="A2408">
        <v>45699</v>
      </c>
      <c r="B2408" t="s">
        <v>10805</v>
      </c>
      <c r="C2408" t="s">
        <v>15009</v>
      </c>
      <c r="D2408" t="s">
        <v>201</v>
      </c>
      <c r="E2408" t="s">
        <v>15010</v>
      </c>
      <c r="F2408" t="s">
        <v>171</v>
      </c>
      <c r="G2408" t="str">
        <f>"0"</f>
        <v>0</v>
      </c>
      <c r="H2408" s="1">
        <v>38198</v>
      </c>
      <c r="I2408" t="s">
        <v>221</v>
      </c>
      <c r="K2408" t="s">
        <v>409</v>
      </c>
      <c r="L2408" t="s">
        <v>1643</v>
      </c>
      <c r="M2408" t="s">
        <v>224</v>
      </c>
      <c r="N2408">
        <v>2025</v>
      </c>
      <c r="O2408" t="s">
        <v>528</v>
      </c>
      <c r="P2408" t="s">
        <v>178</v>
      </c>
      <c r="Q2408" t="s">
        <v>172</v>
      </c>
      <c r="R2408" t="s">
        <v>510</v>
      </c>
      <c r="S2408">
        <v>32333220</v>
      </c>
      <c r="BM2408" t="s">
        <v>2635</v>
      </c>
    </row>
    <row r="2409" spans="1:151" x14ac:dyDescent="0.2">
      <c r="A2409">
        <v>10201</v>
      </c>
      <c r="B2409" t="s">
        <v>15011</v>
      </c>
      <c r="C2409" t="s">
        <v>15012</v>
      </c>
      <c r="E2409" t="s">
        <v>15013</v>
      </c>
      <c r="F2409" t="s">
        <v>171</v>
      </c>
      <c r="G2409" t="s">
        <v>172</v>
      </c>
      <c r="H2409" s="1">
        <v>34618</v>
      </c>
      <c r="I2409" t="s">
        <v>221</v>
      </c>
      <c r="K2409" t="s">
        <v>4354</v>
      </c>
      <c r="L2409" t="s">
        <v>4355</v>
      </c>
      <c r="M2409" t="s">
        <v>176</v>
      </c>
      <c r="N2409">
        <v>2015</v>
      </c>
      <c r="O2409" t="s">
        <v>1014</v>
      </c>
      <c r="P2409" t="s">
        <v>178</v>
      </c>
      <c r="Q2409" t="s">
        <v>172</v>
      </c>
      <c r="S2409">
        <v>27858110</v>
      </c>
      <c r="T2409" t="s">
        <v>800</v>
      </c>
      <c r="U2409" t="s">
        <v>337</v>
      </c>
      <c r="W2409" t="s">
        <v>15014</v>
      </c>
      <c r="X2409">
        <v>7147322291</v>
      </c>
      <c r="Y2409" t="s">
        <v>182</v>
      </c>
      <c r="Z2409" t="s">
        <v>183</v>
      </c>
      <c r="AA2409">
        <v>2016</v>
      </c>
      <c r="AB2409">
        <v>2016</v>
      </c>
      <c r="AC2409" t="s">
        <v>184</v>
      </c>
      <c r="AD2409" t="s">
        <v>185</v>
      </c>
      <c r="AS2409">
        <v>3.09</v>
      </c>
      <c r="AT2409" t="s">
        <v>188</v>
      </c>
      <c r="AU2409" t="s">
        <v>189</v>
      </c>
      <c r="AV2409" t="s">
        <v>190</v>
      </c>
      <c r="AW2409" t="s">
        <v>715</v>
      </c>
      <c r="BM2409" t="s">
        <v>15015</v>
      </c>
      <c r="BN2409" t="s">
        <v>487</v>
      </c>
      <c r="BP2409" t="s">
        <v>194</v>
      </c>
      <c r="BQ2409" t="s">
        <v>195</v>
      </c>
      <c r="BS2409">
        <v>14627</v>
      </c>
      <c r="BT2409" t="s">
        <v>196</v>
      </c>
      <c r="BU2409">
        <v>7147422175</v>
      </c>
      <c r="BZ2409" t="s">
        <v>15016</v>
      </c>
      <c r="CC2409" t="s">
        <v>15017</v>
      </c>
      <c r="CD2409" t="s">
        <v>461</v>
      </c>
      <c r="CF2409">
        <v>92833</v>
      </c>
      <c r="CG2409" t="s">
        <v>196</v>
      </c>
      <c r="CH2409">
        <v>7145264203</v>
      </c>
      <c r="CM2409" t="s">
        <v>15018</v>
      </c>
      <c r="CN2409" t="s">
        <v>487</v>
      </c>
      <c r="CP2409" t="s">
        <v>194</v>
      </c>
      <c r="CQ2409" t="s">
        <v>195</v>
      </c>
      <c r="CS2409">
        <v>14627</v>
      </c>
      <c r="CT2409" t="s">
        <v>196</v>
      </c>
      <c r="CU2409">
        <v>7147422175</v>
      </c>
      <c r="EM2409" t="s">
        <v>15016</v>
      </c>
      <c r="EP2409" t="s">
        <v>15017</v>
      </c>
      <c r="EQ2409" t="s">
        <v>461</v>
      </c>
      <c r="ES2409">
        <v>92833</v>
      </c>
      <c r="ET2409" t="s">
        <v>196</v>
      </c>
      <c r="EU2409">
        <v>7145264203</v>
      </c>
    </row>
    <row r="2410" spans="1:151" x14ac:dyDescent="0.2">
      <c r="A2410">
        <v>10294</v>
      </c>
      <c r="B2410" t="s">
        <v>850</v>
      </c>
      <c r="C2410" t="s">
        <v>15012</v>
      </c>
      <c r="D2410" t="s">
        <v>4848</v>
      </c>
      <c r="E2410" t="s">
        <v>15019</v>
      </c>
      <c r="F2410" t="s">
        <v>171</v>
      </c>
      <c r="G2410" t="s">
        <v>172</v>
      </c>
      <c r="H2410" s="1">
        <v>34301</v>
      </c>
      <c r="I2410" t="s">
        <v>221</v>
      </c>
      <c r="K2410" t="s">
        <v>2015</v>
      </c>
      <c r="L2410" t="s">
        <v>2016</v>
      </c>
      <c r="M2410" t="s">
        <v>176</v>
      </c>
      <c r="N2410">
        <v>2015</v>
      </c>
      <c r="O2410" t="s">
        <v>1014</v>
      </c>
      <c r="P2410" t="s">
        <v>178</v>
      </c>
      <c r="Q2410" t="s">
        <v>172</v>
      </c>
      <c r="S2410">
        <v>27806777</v>
      </c>
      <c r="T2410" t="s">
        <v>693</v>
      </c>
      <c r="W2410" t="s">
        <v>15020</v>
      </c>
      <c r="X2410">
        <v>9179022690</v>
      </c>
      <c r="Y2410" t="s">
        <v>186</v>
      </c>
      <c r="Z2410" t="s">
        <v>282</v>
      </c>
      <c r="AA2410">
        <v>2016</v>
      </c>
      <c r="AB2410">
        <v>2016</v>
      </c>
      <c r="AC2410" t="s">
        <v>396</v>
      </c>
      <c r="AD2410" t="s">
        <v>185</v>
      </c>
      <c r="AM2410" t="s">
        <v>5117</v>
      </c>
      <c r="AN2410" t="s">
        <v>187</v>
      </c>
      <c r="AS2410">
        <v>3.8</v>
      </c>
      <c r="AT2410" t="s">
        <v>188</v>
      </c>
      <c r="AU2410" t="s">
        <v>189</v>
      </c>
      <c r="AV2410" t="s">
        <v>190</v>
      </c>
      <c r="AW2410" t="s">
        <v>715</v>
      </c>
      <c r="BM2410" t="s">
        <v>15021</v>
      </c>
      <c r="BN2410" t="s">
        <v>487</v>
      </c>
      <c r="BP2410" t="s">
        <v>194</v>
      </c>
      <c r="BQ2410" t="s">
        <v>195</v>
      </c>
      <c r="BS2410">
        <v>14627</v>
      </c>
      <c r="BT2410" t="s">
        <v>196</v>
      </c>
      <c r="BU2410">
        <v>9179823746</v>
      </c>
      <c r="BZ2410" t="s">
        <v>15022</v>
      </c>
      <c r="CA2410" t="s">
        <v>15023</v>
      </c>
      <c r="CC2410" t="s">
        <v>15024</v>
      </c>
      <c r="CF2410">
        <v>463410</v>
      </c>
      <c r="CG2410" t="s">
        <v>800</v>
      </c>
      <c r="CH2410">
        <v>7042376001</v>
      </c>
      <c r="CM2410" t="s">
        <v>15025</v>
      </c>
      <c r="CP2410" t="s">
        <v>194</v>
      </c>
      <c r="CQ2410" t="s">
        <v>195</v>
      </c>
      <c r="CS2410">
        <v>14627</v>
      </c>
      <c r="CT2410" t="s">
        <v>196</v>
      </c>
      <c r="CU2410">
        <v>9179823746</v>
      </c>
      <c r="EM2410" t="s">
        <v>15022</v>
      </c>
      <c r="EN2410" t="s">
        <v>15023</v>
      </c>
      <c r="EP2410" t="s">
        <v>15024</v>
      </c>
      <c r="ES2410">
        <v>463410</v>
      </c>
      <c r="ET2410" t="s">
        <v>800</v>
      </c>
      <c r="EU2410">
        <v>7042376001</v>
      </c>
    </row>
    <row r="2411" spans="1:151" x14ac:dyDescent="0.2">
      <c r="A2411">
        <v>12798</v>
      </c>
      <c r="B2411" t="s">
        <v>4583</v>
      </c>
      <c r="C2411" t="s">
        <v>15012</v>
      </c>
      <c r="D2411" t="s">
        <v>15026</v>
      </c>
      <c r="E2411" t="s">
        <v>15027</v>
      </c>
      <c r="F2411" t="s">
        <v>171</v>
      </c>
      <c r="G2411" t="s">
        <v>172</v>
      </c>
      <c r="H2411" s="1">
        <v>34970</v>
      </c>
      <c r="I2411" t="s">
        <v>221</v>
      </c>
      <c r="K2411" t="s">
        <v>1074</v>
      </c>
      <c r="L2411" t="s">
        <v>3382</v>
      </c>
      <c r="M2411" t="s">
        <v>306</v>
      </c>
      <c r="N2411">
        <v>2015</v>
      </c>
      <c r="O2411" t="s">
        <v>517</v>
      </c>
      <c r="P2411" t="s">
        <v>178</v>
      </c>
      <c r="Q2411" t="s">
        <v>172</v>
      </c>
      <c r="S2411">
        <v>28288480</v>
      </c>
      <c r="T2411" t="s">
        <v>196</v>
      </c>
      <c r="W2411" t="s">
        <v>15028</v>
      </c>
      <c r="X2411">
        <v>2017415625</v>
      </c>
      <c r="Y2411" t="s">
        <v>186</v>
      </c>
      <c r="Z2411" t="s">
        <v>282</v>
      </c>
      <c r="AA2411">
        <v>2017</v>
      </c>
      <c r="AB2411">
        <v>2017</v>
      </c>
      <c r="AC2411" t="s">
        <v>885</v>
      </c>
      <c r="AD2411" t="s">
        <v>185</v>
      </c>
      <c r="AM2411" t="s">
        <v>696</v>
      </c>
      <c r="AS2411">
        <v>3.75</v>
      </c>
      <c r="AT2411" t="s">
        <v>188</v>
      </c>
      <c r="AU2411" t="s">
        <v>189</v>
      </c>
      <c r="AV2411" t="s">
        <v>190</v>
      </c>
      <c r="AW2411" t="s">
        <v>715</v>
      </c>
      <c r="BM2411" t="s">
        <v>15029</v>
      </c>
      <c r="BP2411" t="s">
        <v>15030</v>
      </c>
      <c r="BQ2411" t="s">
        <v>1150</v>
      </c>
      <c r="BS2411" t="str">
        <f>"07660"</f>
        <v>07660</v>
      </c>
      <c r="BT2411" t="s">
        <v>196</v>
      </c>
      <c r="BU2411">
        <v>2019374616</v>
      </c>
      <c r="BZ2411" t="s">
        <v>15031</v>
      </c>
      <c r="CC2411" t="s">
        <v>15030</v>
      </c>
      <c r="CD2411" t="s">
        <v>1150</v>
      </c>
      <c r="CF2411" t="str">
        <f>"07660"</f>
        <v>07660</v>
      </c>
      <c r="CG2411" t="s">
        <v>196</v>
      </c>
      <c r="CH2411">
        <v>2016411707</v>
      </c>
      <c r="CM2411" t="s">
        <v>15032</v>
      </c>
      <c r="CP2411" t="s">
        <v>194</v>
      </c>
      <c r="CQ2411" t="s">
        <v>195</v>
      </c>
      <c r="CS2411">
        <v>14627</v>
      </c>
      <c r="CT2411" t="s">
        <v>196</v>
      </c>
      <c r="CU2411">
        <v>2019374616</v>
      </c>
      <c r="ED2411" t="s">
        <v>1150</v>
      </c>
      <c r="EG2411" t="s">
        <v>196</v>
      </c>
      <c r="EH2411">
        <v>2016411707</v>
      </c>
      <c r="EM2411" t="s">
        <v>15031</v>
      </c>
      <c r="EP2411" t="s">
        <v>15030</v>
      </c>
      <c r="EQ2411" t="s">
        <v>1150</v>
      </c>
      <c r="ES2411" t="str">
        <f>"07660"</f>
        <v>07660</v>
      </c>
      <c r="ET2411" t="s">
        <v>196</v>
      </c>
      <c r="EU2411">
        <v>2016411707</v>
      </c>
    </row>
    <row r="2412" spans="1:151" x14ac:dyDescent="0.2">
      <c r="A2412">
        <v>12456</v>
      </c>
      <c r="B2412" t="s">
        <v>15033</v>
      </c>
      <c r="C2412" t="s">
        <v>15012</v>
      </c>
      <c r="E2412" t="s">
        <v>15034</v>
      </c>
      <c r="F2412" t="s">
        <v>171</v>
      </c>
      <c r="G2412" t="s">
        <v>172</v>
      </c>
      <c r="H2412" s="1">
        <v>34553</v>
      </c>
      <c r="I2412" t="s">
        <v>173</v>
      </c>
      <c r="K2412" t="s">
        <v>4255</v>
      </c>
      <c r="L2412" t="s">
        <v>318</v>
      </c>
      <c r="M2412" t="s">
        <v>224</v>
      </c>
      <c r="N2412">
        <v>2015</v>
      </c>
      <c r="O2412" t="s">
        <v>692</v>
      </c>
      <c r="P2412" t="s">
        <v>178</v>
      </c>
      <c r="Q2412" t="s">
        <v>172</v>
      </c>
      <c r="S2412">
        <v>27900802</v>
      </c>
      <c r="T2412" t="s">
        <v>800</v>
      </c>
      <c r="U2412" t="s">
        <v>180</v>
      </c>
      <c r="V2412" s="2">
        <v>42726</v>
      </c>
      <c r="W2412" t="s">
        <v>15035</v>
      </c>
      <c r="X2412" t="s">
        <v>15036</v>
      </c>
      <c r="Y2412" t="s">
        <v>186</v>
      </c>
      <c r="Z2412" t="s">
        <v>282</v>
      </c>
      <c r="AA2412">
        <v>2019</v>
      </c>
      <c r="AB2412">
        <v>2019</v>
      </c>
      <c r="AC2412" t="s">
        <v>1950</v>
      </c>
      <c r="AD2412" t="s">
        <v>185</v>
      </c>
      <c r="AS2412">
        <v>3.45</v>
      </c>
      <c r="AT2412" t="s">
        <v>188</v>
      </c>
      <c r="AU2412" t="s">
        <v>1520</v>
      </c>
      <c r="AV2412" t="s">
        <v>15037</v>
      </c>
      <c r="AW2412" t="s">
        <v>191</v>
      </c>
      <c r="BM2412" t="s">
        <v>15038</v>
      </c>
      <c r="BN2412" t="s">
        <v>487</v>
      </c>
      <c r="BP2412" t="s">
        <v>194</v>
      </c>
      <c r="BQ2412" t="s">
        <v>195</v>
      </c>
      <c r="BS2412">
        <v>14627</v>
      </c>
      <c r="BT2412" t="s">
        <v>196</v>
      </c>
      <c r="BU2412">
        <v>5852813003</v>
      </c>
      <c r="BZ2412" t="s">
        <v>15039</v>
      </c>
      <c r="CA2412" t="s">
        <v>15040</v>
      </c>
      <c r="CC2412" t="s">
        <v>15041</v>
      </c>
      <c r="CF2412">
        <v>463957</v>
      </c>
      <c r="CG2412" t="s">
        <v>800</v>
      </c>
      <c r="CH2412" t="s">
        <v>15042</v>
      </c>
      <c r="CM2412" t="s">
        <v>15043</v>
      </c>
      <c r="CN2412" t="s">
        <v>6446</v>
      </c>
      <c r="CP2412" t="s">
        <v>194</v>
      </c>
      <c r="CQ2412" t="s">
        <v>195</v>
      </c>
      <c r="CS2412">
        <v>14627</v>
      </c>
      <c r="CT2412" t="s">
        <v>196</v>
      </c>
      <c r="CU2412">
        <v>5852813003</v>
      </c>
      <c r="CZ2412" t="s">
        <v>15039</v>
      </c>
      <c r="DA2412" t="s">
        <v>15040</v>
      </c>
      <c r="DC2412" t="s">
        <v>15041</v>
      </c>
      <c r="DF2412">
        <v>463957</v>
      </c>
      <c r="DG2412" t="s">
        <v>800</v>
      </c>
      <c r="DH2412" t="s">
        <v>15042</v>
      </c>
      <c r="EM2412" t="s">
        <v>15039</v>
      </c>
      <c r="EN2412" t="s">
        <v>15040</v>
      </c>
      <c r="EP2412" t="s">
        <v>15041</v>
      </c>
      <c r="ES2412">
        <v>463957</v>
      </c>
      <c r="ET2412" t="s">
        <v>800</v>
      </c>
      <c r="EU2412" t="s">
        <v>15042</v>
      </c>
    </row>
    <row r="2413" spans="1:151" x14ac:dyDescent="0.2">
      <c r="A2413">
        <v>12688</v>
      </c>
      <c r="B2413" t="s">
        <v>15044</v>
      </c>
      <c r="C2413" t="s">
        <v>15012</v>
      </c>
      <c r="E2413" t="s">
        <v>15045</v>
      </c>
      <c r="F2413" t="s">
        <v>171</v>
      </c>
      <c r="G2413" t="s">
        <v>172</v>
      </c>
      <c r="H2413" s="1">
        <v>34320</v>
      </c>
      <c r="I2413" t="s">
        <v>221</v>
      </c>
      <c r="K2413" t="s">
        <v>317</v>
      </c>
      <c r="L2413" t="s">
        <v>318</v>
      </c>
      <c r="M2413" t="s">
        <v>306</v>
      </c>
      <c r="N2413">
        <v>2015</v>
      </c>
      <c r="O2413" t="s">
        <v>517</v>
      </c>
      <c r="P2413" t="s">
        <v>178</v>
      </c>
      <c r="Q2413" t="s">
        <v>172</v>
      </c>
      <c r="S2413">
        <v>27722565</v>
      </c>
      <c r="T2413" t="s">
        <v>800</v>
      </c>
      <c r="U2413" t="s">
        <v>180</v>
      </c>
      <c r="V2413" s="2">
        <v>42726</v>
      </c>
      <c r="W2413" t="s">
        <v>15046</v>
      </c>
      <c r="X2413">
        <v>9547293101</v>
      </c>
      <c r="Y2413" t="s">
        <v>186</v>
      </c>
      <c r="Z2413" t="s">
        <v>282</v>
      </c>
      <c r="AA2413">
        <v>2016</v>
      </c>
      <c r="AB2413">
        <v>2016</v>
      </c>
      <c r="AC2413" t="s">
        <v>579</v>
      </c>
      <c r="AD2413" t="s">
        <v>185</v>
      </c>
      <c r="AS2413">
        <v>3.37</v>
      </c>
      <c r="AT2413" t="s">
        <v>188</v>
      </c>
      <c r="AU2413" t="s">
        <v>189</v>
      </c>
      <c r="AV2413" t="s">
        <v>190</v>
      </c>
      <c r="AW2413" t="s">
        <v>191</v>
      </c>
      <c r="CM2413" t="s">
        <v>15047</v>
      </c>
      <c r="CP2413" t="s">
        <v>194</v>
      </c>
      <c r="CQ2413" t="s">
        <v>195</v>
      </c>
      <c r="CS2413">
        <v>14608</v>
      </c>
      <c r="CT2413" t="s">
        <v>196</v>
      </c>
      <c r="CU2413">
        <v>9547293101</v>
      </c>
    </row>
    <row r="2414" spans="1:151" x14ac:dyDescent="0.2">
      <c r="A2414">
        <v>12855</v>
      </c>
      <c r="B2414" t="s">
        <v>15048</v>
      </c>
      <c r="C2414" t="s">
        <v>15012</v>
      </c>
      <c r="E2414" t="s">
        <v>15049</v>
      </c>
      <c r="F2414" t="s">
        <v>171</v>
      </c>
      <c r="G2414" t="s">
        <v>172</v>
      </c>
      <c r="H2414" s="1">
        <v>34534</v>
      </c>
      <c r="I2414" t="s">
        <v>173</v>
      </c>
      <c r="K2414" t="s">
        <v>3708</v>
      </c>
      <c r="L2414" t="s">
        <v>1689</v>
      </c>
      <c r="M2414" t="s">
        <v>306</v>
      </c>
      <c r="N2414">
        <v>2015</v>
      </c>
      <c r="O2414" t="s">
        <v>517</v>
      </c>
      <c r="P2414" t="s">
        <v>363</v>
      </c>
      <c r="Q2414" t="s">
        <v>172</v>
      </c>
      <c r="S2414">
        <v>27710807</v>
      </c>
      <c r="T2414" t="s">
        <v>800</v>
      </c>
      <c r="U2414" t="s">
        <v>337</v>
      </c>
      <c r="W2414" t="s">
        <v>15050</v>
      </c>
      <c r="X2414">
        <v>5035236600</v>
      </c>
      <c r="Y2414" t="s">
        <v>186</v>
      </c>
      <c r="Z2414" t="s">
        <v>183</v>
      </c>
      <c r="AA2414">
        <v>2016</v>
      </c>
      <c r="AB2414">
        <v>2016</v>
      </c>
      <c r="AC2414" t="s">
        <v>752</v>
      </c>
      <c r="AD2414" t="s">
        <v>172</v>
      </c>
      <c r="AS2414">
        <v>2.42</v>
      </c>
      <c r="AT2414" t="s">
        <v>188</v>
      </c>
      <c r="AU2414" t="s">
        <v>189</v>
      </c>
      <c r="AV2414" t="s">
        <v>190</v>
      </c>
      <c r="AW2414" t="s">
        <v>715</v>
      </c>
      <c r="BM2414" t="s">
        <v>15051</v>
      </c>
      <c r="BN2414" t="s">
        <v>487</v>
      </c>
      <c r="BP2414" t="s">
        <v>194</v>
      </c>
      <c r="BQ2414" t="s">
        <v>195</v>
      </c>
      <c r="BS2414">
        <v>14627</v>
      </c>
      <c r="BT2414" t="s">
        <v>196</v>
      </c>
      <c r="BU2414">
        <v>5035236791</v>
      </c>
      <c r="BZ2414" t="s">
        <v>15052</v>
      </c>
      <c r="CC2414" t="s">
        <v>8442</v>
      </c>
      <c r="CD2414" t="s">
        <v>8443</v>
      </c>
      <c r="CF2414">
        <v>97229</v>
      </c>
      <c r="CG2414" t="s">
        <v>196</v>
      </c>
      <c r="CH2414">
        <v>5034662851</v>
      </c>
      <c r="CM2414" t="s">
        <v>15053</v>
      </c>
      <c r="CP2414" t="s">
        <v>194</v>
      </c>
      <c r="CQ2414" t="s">
        <v>195</v>
      </c>
      <c r="CS2414">
        <v>14627</v>
      </c>
      <c r="CT2414" t="s">
        <v>196</v>
      </c>
      <c r="CU2414">
        <v>5035236791</v>
      </c>
      <c r="EM2414" t="s">
        <v>15052</v>
      </c>
      <c r="EP2414" t="s">
        <v>8442</v>
      </c>
      <c r="EQ2414" t="s">
        <v>8443</v>
      </c>
      <c r="ES2414">
        <v>97229</v>
      </c>
      <c r="ET2414" t="s">
        <v>196</v>
      </c>
      <c r="EU2414">
        <v>5034662851</v>
      </c>
    </row>
    <row r="2415" spans="1:151" x14ac:dyDescent="0.2">
      <c r="A2415">
        <v>14428</v>
      </c>
      <c r="B2415" t="s">
        <v>13659</v>
      </c>
      <c r="C2415" t="s">
        <v>15012</v>
      </c>
      <c r="D2415" t="s">
        <v>15026</v>
      </c>
      <c r="E2415" t="s">
        <v>15054</v>
      </c>
      <c r="F2415" t="s">
        <v>171</v>
      </c>
      <c r="G2415" t="s">
        <v>172</v>
      </c>
      <c r="H2415" s="1">
        <v>34458</v>
      </c>
      <c r="I2415" t="s">
        <v>173</v>
      </c>
      <c r="K2415" t="s">
        <v>515</v>
      </c>
      <c r="L2415" t="s">
        <v>516</v>
      </c>
      <c r="M2415" t="s">
        <v>176</v>
      </c>
      <c r="N2415">
        <v>2016</v>
      </c>
      <c r="O2415" t="s">
        <v>634</v>
      </c>
      <c r="P2415" t="s">
        <v>178</v>
      </c>
      <c r="Q2415" t="s">
        <v>172</v>
      </c>
      <c r="S2415">
        <v>28266044</v>
      </c>
      <c r="T2415" t="s">
        <v>196</v>
      </c>
      <c r="W2415" t="s">
        <v>15055</v>
      </c>
      <c r="X2415">
        <v>3607883211</v>
      </c>
      <c r="Y2415" t="s">
        <v>182</v>
      </c>
      <c r="Z2415" t="s">
        <v>183</v>
      </c>
      <c r="AA2415">
        <v>2017</v>
      </c>
      <c r="AB2415">
        <v>2017</v>
      </c>
      <c r="AC2415" t="s">
        <v>184</v>
      </c>
      <c r="AD2415" t="s">
        <v>185</v>
      </c>
      <c r="AM2415" t="s">
        <v>397</v>
      </c>
      <c r="AS2415">
        <v>3.19</v>
      </c>
      <c r="AT2415" t="s">
        <v>188</v>
      </c>
      <c r="AU2415" t="s">
        <v>189</v>
      </c>
      <c r="AV2415" t="s">
        <v>190</v>
      </c>
      <c r="AW2415" t="s">
        <v>715</v>
      </c>
      <c r="BM2415" t="s">
        <v>15056</v>
      </c>
      <c r="BN2415" t="s">
        <v>193</v>
      </c>
      <c r="BP2415" t="s">
        <v>194</v>
      </c>
      <c r="BQ2415" t="s">
        <v>195</v>
      </c>
      <c r="BS2415">
        <v>14627</v>
      </c>
      <c r="BT2415" t="s">
        <v>196</v>
      </c>
      <c r="BU2415">
        <v>3608673688</v>
      </c>
      <c r="BZ2415" t="s">
        <v>15057</v>
      </c>
      <c r="CC2415" t="s">
        <v>15058</v>
      </c>
      <c r="CD2415" t="s">
        <v>1433</v>
      </c>
      <c r="CF2415">
        <v>98501</v>
      </c>
      <c r="CG2415" t="s">
        <v>196</v>
      </c>
      <c r="CH2415">
        <v>9074207123</v>
      </c>
      <c r="CM2415" t="s">
        <v>215</v>
      </c>
      <c r="CP2415" t="s">
        <v>194</v>
      </c>
      <c r="CQ2415" t="s">
        <v>195</v>
      </c>
      <c r="CS2415">
        <v>14611</v>
      </c>
      <c r="CT2415" t="s">
        <v>196</v>
      </c>
      <c r="CU2415">
        <v>3608673688</v>
      </c>
      <c r="EM2415" t="s">
        <v>15057</v>
      </c>
      <c r="EP2415" t="s">
        <v>15058</v>
      </c>
      <c r="EQ2415" t="s">
        <v>1433</v>
      </c>
      <c r="ES2415">
        <v>98501</v>
      </c>
      <c r="ET2415" t="s">
        <v>196</v>
      </c>
      <c r="EU2415">
        <v>9074207123</v>
      </c>
    </row>
    <row r="2416" spans="1:151" x14ac:dyDescent="0.2">
      <c r="A2416">
        <v>19203</v>
      </c>
      <c r="B2416" t="s">
        <v>15059</v>
      </c>
      <c r="C2416" t="s">
        <v>15012</v>
      </c>
      <c r="E2416" t="s">
        <v>15060</v>
      </c>
      <c r="F2416" t="s">
        <v>15061</v>
      </c>
      <c r="G2416" t="s">
        <v>172</v>
      </c>
      <c r="H2416" s="1">
        <v>34717</v>
      </c>
      <c r="I2416" t="s">
        <v>221</v>
      </c>
      <c r="K2416" t="s">
        <v>1078</v>
      </c>
      <c r="L2416" t="s">
        <v>14271</v>
      </c>
      <c r="M2416" t="s">
        <v>306</v>
      </c>
      <c r="N2416">
        <v>2016</v>
      </c>
      <c r="O2416" t="s">
        <v>380</v>
      </c>
      <c r="P2416" t="s">
        <v>178</v>
      </c>
      <c r="Q2416" t="s">
        <v>172</v>
      </c>
      <c r="S2416">
        <v>28293323</v>
      </c>
      <c r="T2416" t="s">
        <v>800</v>
      </c>
      <c r="U2416" t="s">
        <v>180</v>
      </c>
      <c r="V2416" s="2">
        <v>43240</v>
      </c>
      <c r="W2416" t="s">
        <v>15062</v>
      </c>
      <c r="X2416">
        <v>82173321137</v>
      </c>
      <c r="Y2416" t="s">
        <v>186</v>
      </c>
      <c r="Z2416" t="s">
        <v>183</v>
      </c>
      <c r="AA2416" t="s">
        <v>615</v>
      </c>
      <c r="AB2416" t="s">
        <v>3710</v>
      </c>
      <c r="AC2416" t="s">
        <v>457</v>
      </c>
      <c r="AD2416" t="s">
        <v>185</v>
      </c>
      <c r="AS2416">
        <v>3.91</v>
      </c>
      <c r="AT2416" t="s">
        <v>188</v>
      </c>
      <c r="AU2416" t="s">
        <v>189</v>
      </c>
      <c r="AV2416" t="s">
        <v>190</v>
      </c>
      <c r="AW2416" t="s">
        <v>191</v>
      </c>
      <c r="BM2416" t="s">
        <v>887</v>
      </c>
      <c r="BN2416" t="s">
        <v>15063</v>
      </c>
      <c r="BP2416" t="s">
        <v>194</v>
      </c>
      <c r="BQ2416" t="s">
        <v>195</v>
      </c>
      <c r="BS2416">
        <v>14627</v>
      </c>
      <c r="BT2416" t="s">
        <v>196</v>
      </c>
      <c r="BU2416">
        <v>7737919757</v>
      </c>
      <c r="BZ2416" t="s">
        <v>15064</v>
      </c>
      <c r="CC2416" t="s">
        <v>7547</v>
      </c>
      <c r="CD2416" t="s">
        <v>1648</v>
      </c>
      <c r="CF2416">
        <v>60634</v>
      </c>
      <c r="CG2416" t="s">
        <v>196</v>
      </c>
      <c r="CH2416">
        <v>7737919757</v>
      </c>
      <c r="CM2416" t="s">
        <v>15065</v>
      </c>
      <c r="CP2416" t="s">
        <v>194</v>
      </c>
      <c r="CQ2416" t="s">
        <v>195</v>
      </c>
      <c r="CS2416">
        <v>14620</v>
      </c>
      <c r="CT2416" t="s">
        <v>196</v>
      </c>
      <c r="CU2416">
        <v>7737919757</v>
      </c>
      <c r="ED2416" t="s">
        <v>1648</v>
      </c>
      <c r="EG2416" t="s">
        <v>196</v>
      </c>
      <c r="EH2416">
        <v>7737919757</v>
      </c>
      <c r="EM2416" t="s">
        <v>15064</v>
      </c>
      <c r="EP2416" t="s">
        <v>7547</v>
      </c>
      <c r="EQ2416" t="s">
        <v>1648</v>
      </c>
      <c r="ES2416">
        <v>60634</v>
      </c>
      <c r="ET2416" t="s">
        <v>196</v>
      </c>
      <c r="EU2416">
        <v>7737919757</v>
      </c>
    </row>
    <row r="2417" spans="1:151" x14ac:dyDescent="0.2">
      <c r="A2417">
        <v>15731</v>
      </c>
      <c r="B2417" t="s">
        <v>15059</v>
      </c>
      <c r="C2417" t="s">
        <v>15012</v>
      </c>
      <c r="E2417" t="s">
        <v>15060</v>
      </c>
      <c r="F2417" t="s">
        <v>171</v>
      </c>
      <c r="G2417" t="s">
        <v>172</v>
      </c>
      <c r="H2417" s="1">
        <v>34717</v>
      </c>
      <c r="I2417" t="s">
        <v>221</v>
      </c>
      <c r="K2417" t="s">
        <v>409</v>
      </c>
      <c r="M2417" t="s">
        <v>224</v>
      </c>
      <c r="N2417">
        <v>2016</v>
      </c>
      <c r="O2417" t="s">
        <v>410</v>
      </c>
      <c r="P2417" t="s">
        <v>363</v>
      </c>
      <c r="Q2417" t="s">
        <v>172</v>
      </c>
      <c r="S2417">
        <v>28293323</v>
      </c>
      <c r="T2417" t="s">
        <v>800</v>
      </c>
      <c r="U2417" t="s">
        <v>180</v>
      </c>
      <c r="V2417" s="2">
        <v>43240</v>
      </c>
      <c r="W2417" t="s">
        <v>15062</v>
      </c>
      <c r="X2417">
        <v>82173321137</v>
      </c>
      <c r="Y2417" t="s">
        <v>186</v>
      </c>
      <c r="Z2417" t="s">
        <v>183</v>
      </c>
      <c r="AA2417" t="s">
        <v>615</v>
      </c>
      <c r="AB2417" t="s">
        <v>3710</v>
      </c>
      <c r="AC2417" t="s">
        <v>457</v>
      </c>
      <c r="AD2417" t="s">
        <v>185</v>
      </c>
      <c r="AS2417">
        <v>3.91</v>
      </c>
      <c r="AT2417" t="s">
        <v>188</v>
      </c>
      <c r="AU2417" t="s">
        <v>189</v>
      </c>
      <c r="AV2417" t="s">
        <v>190</v>
      </c>
      <c r="AW2417" t="s">
        <v>191</v>
      </c>
      <c r="BM2417" t="s">
        <v>887</v>
      </c>
      <c r="BN2417" t="s">
        <v>15063</v>
      </c>
      <c r="BP2417" t="s">
        <v>194</v>
      </c>
      <c r="BQ2417" t="s">
        <v>195</v>
      </c>
      <c r="BS2417">
        <v>14627</v>
      </c>
      <c r="BT2417" t="s">
        <v>196</v>
      </c>
      <c r="BU2417">
        <v>7737919757</v>
      </c>
      <c r="BZ2417" t="s">
        <v>15064</v>
      </c>
      <c r="CC2417" t="s">
        <v>7547</v>
      </c>
      <c r="CD2417" t="s">
        <v>1648</v>
      </c>
      <c r="CF2417">
        <v>60634</v>
      </c>
      <c r="CG2417" t="s">
        <v>196</v>
      </c>
      <c r="CH2417">
        <v>7737919757</v>
      </c>
      <c r="CM2417" t="s">
        <v>15065</v>
      </c>
      <c r="CP2417" t="s">
        <v>194</v>
      </c>
      <c r="CQ2417" t="s">
        <v>195</v>
      </c>
      <c r="CS2417">
        <v>14620</v>
      </c>
      <c r="CT2417" t="s">
        <v>196</v>
      </c>
      <c r="CU2417">
        <v>7737919757</v>
      </c>
      <c r="ED2417" t="s">
        <v>1648</v>
      </c>
      <c r="EG2417" t="s">
        <v>196</v>
      </c>
      <c r="EH2417">
        <v>7737919757</v>
      </c>
      <c r="EM2417" t="s">
        <v>15064</v>
      </c>
      <c r="EP2417" t="s">
        <v>7547</v>
      </c>
      <c r="EQ2417" t="s">
        <v>1648</v>
      </c>
      <c r="ES2417">
        <v>60634</v>
      </c>
      <c r="ET2417" t="s">
        <v>196</v>
      </c>
      <c r="EU2417">
        <v>7737919757</v>
      </c>
    </row>
    <row r="2418" spans="1:151" x14ac:dyDescent="0.2">
      <c r="A2418">
        <v>17791</v>
      </c>
      <c r="B2418" t="s">
        <v>15066</v>
      </c>
      <c r="C2418" t="s">
        <v>15012</v>
      </c>
      <c r="D2418" t="s">
        <v>654</v>
      </c>
      <c r="E2418" t="s">
        <v>15067</v>
      </c>
      <c r="F2418" t="s">
        <v>171</v>
      </c>
      <c r="G2418" t="s">
        <v>172</v>
      </c>
      <c r="H2418" s="1">
        <v>35232</v>
      </c>
      <c r="I2418" t="s">
        <v>173</v>
      </c>
      <c r="K2418" t="s">
        <v>409</v>
      </c>
      <c r="L2418" t="s">
        <v>1643</v>
      </c>
      <c r="M2418" t="s">
        <v>224</v>
      </c>
      <c r="N2418">
        <v>2016</v>
      </c>
      <c r="O2418" t="s">
        <v>410</v>
      </c>
      <c r="P2418" t="s">
        <v>178</v>
      </c>
      <c r="Q2418" t="s">
        <v>172</v>
      </c>
      <c r="R2418" t="s">
        <v>510</v>
      </c>
      <c r="S2418">
        <v>28779353</v>
      </c>
      <c r="BM2418" t="s">
        <v>2635</v>
      </c>
    </row>
    <row r="2419" spans="1:151" x14ac:dyDescent="0.2">
      <c r="A2419">
        <v>19701</v>
      </c>
      <c r="B2419" t="s">
        <v>15068</v>
      </c>
      <c r="C2419" t="s">
        <v>15012</v>
      </c>
      <c r="D2419" t="s">
        <v>2148</v>
      </c>
      <c r="E2419" t="s">
        <v>15069</v>
      </c>
      <c r="F2419" t="s">
        <v>171</v>
      </c>
      <c r="G2419" t="s">
        <v>172</v>
      </c>
      <c r="H2419" s="1">
        <v>35459</v>
      </c>
      <c r="I2419" t="s">
        <v>221</v>
      </c>
      <c r="K2419" t="s">
        <v>304</v>
      </c>
      <c r="L2419" t="s">
        <v>305</v>
      </c>
      <c r="M2419" t="s">
        <v>176</v>
      </c>
      <c r="N2419">
        <v>2017</v>
      </c>
      <c r="O2419" t="s">
        <v>177</v>
      </c>
      <c r="P2419" t="s">
        <v>178</v>
      </c>
      <c r="Q2419" t="s">
        <v>172</v>
      </c>
      <c r="S2419">
        <v>29406166</v>
      </c>
      <c r="T2419" t="s">
        <v>800</v>
      </c>
      <c r="U2419" t="s">
        <v>337</v>
      </c>
      <c r="W2419" t="s">
        <v>15070</v>
      </c>
      <c r="X2419">
        <v>4045122827</v>
      </c>
      <c r="Y2419" t="s">
        <v>182</v>
      </c>
      <c r="Z2419" t="s">
        <v>183</v>
      </c>
      <c r="AA2419">
        <v>2019</v>
      </c>
      <c r="AB2419">
        <v>2019</v>
      </c>
      <c r="AC2419" t="s">
        <v>184</v>
      </c>
      <c r="AD2419" t="s">
        <v>185</v>
      </c>
      <c r="AS2419">
        <v>3.45</v>
      </c>
      <c r="AT2419" t="s">
        <v>188</v>
      </c>
      <c r="AU2419" t="s">
        <v>189</v>
      </c>
      <c r="AV2419" t="s">
        <v>190</v>
      </c>
      <c r="AW2419" t="s">
        <v>715</v>
      </c>
      <c r="BM2419" t="s">
        <v>15071</v>
      </c>
      <c r="BN2419" t="s">
        <v>193</v>
      </c>
      <c r="BP2419" t="s">
        <v>194</v>
      </c>
      <c r="BQ2419" t="s">
        <v>195</v>
      </c>
      <c r="BS2419">
        <v>14627</v>
      </c>
      <c r="BT2419" t="s">
        <v>196</v>
      </c>
      <c r="BU2419">
        <v>4045673397</v>
      </c>
      <c r="BZ2419" t="s">
        <v>15072</v>
      </c>
      <c r="CC2419" t="s">
        <v>15073</v>
      </c>
      <c r="CD2419" t="s">
        <v>1072</v>
      </c>
      <c r="CF2419">
        <v>30062</v>
      </c>
      <c r="CG2419" t="s">
        <v>196</v>
      </c>
      <c r="CH2419">
        <v>4045673397</v>
      </c>
      <c r="CM2419" t="s">
        <v>215</v>
      </c>
      <c r="CP2419" t="s">
        <v>194</v>
      </c>
      <c r="CQ2419" t="s">
        <v>195</v>
      </c>
      <c r="CS2419">
        <v>14627</v>
      </c>
      <c r="CT2419" t="s">
        <v>196</v>
      </c>
      <c r="CU2419">
        <v>4045673397</v>
      </c>
      <c r="ED2419" t="s">
        <v>1072</v>
      </c>
      <c r="EG2419" t="s">
        <v>196</v>
      </c>
      <c r="EH2419">
        <v>4045673397</v>
      </c>
      <c r="EM2419" t="s">
        <v>15072</v>
      </c>
      <c r="EP2419" t="s">
        <v>15073</v>
      </c>
      <c r="EQ2419" t="s">
        <v>1072</v>
      </c>
      <c r="ES2419">
        <v>30062</v>
      </c>
      <c r="ET2419" t="s">
        <v>196</v>
      </c>
      <c r="EU2419">
        <v>4045673397</v>
      </c>
    </row>
    <row r="2420" spans="1:151" x14ac:dyDescent="0.2">
      <c r="A2420">
        <v>17884</v>
      </c>
      <c r="B2420" t="s">
        <v>15068</v>
      </c>
      <c r="C2420" t="s">
        <v>15012</v>
      </c>
      <c r="D2420" t="s">
        <v>2148</v>
      </c>
      <c r="E2420" t="s">
        <v>15069</v>
      </c>
      <c r="F2420" t="s">
        <v>171</v>
      </c>
      <c r="G2420" t="s">
        <v>172</v>
      </c>
      <c r="H2420" s="1">
        <v>35459</v>
      </c>
      <c r="I2420" t="s">
        <v>221</v>
      </c>
      <c r="K2420" t="s">
        <v>439</v>
      </c>
      <c r="L2420" t="s">
        <v>175</v>
      </c>
      <c r="M2420" t="s">
        <v>224</v>
      </c>
      <c r="N2420">
        <v>2016</v>
      </c>
      <c r="O2420" t="s">
        <v>410</v>
      </c>
      <c r="P2420" t="s">
        <v>363</v>
      </c>
      <c r="Q2420" t="s">
        <v>172</v>
      </c>
      <c r="S2420">
        <v>29406166</v>
      </c>
      <c r="T2420" t="s">
        <v>800</v>
      </c>
      <c r="U2420" t="s">
        <v>337</v>
      </c>
      <c r="W2420" t="s">
        <v>15070</v>
      </c>
      <c r="X2420">
        <v>4045122827</v>
      </c>
      <c r="Y2420" t="s">
        <v>182</v>
      </c>
      <c r="Z2420" t="s">
        <v>183</v>
      </c>
      <c r="AA2420">
        <v>2019</v>
      </c>
      <c r="AB2420">
        <v>2019</v>
      </c>
      <c r="AC2420" t="s">
        <v>184</v>
      </c>
      <c r="AD2420" t="s">
        <v>185</v>
      </c>
      <c r="AS2420">
        <v>3.45</v>
      </c>
      <c r="AT2420" t="s">
        <v>188</v>
      </c>
      <c r="AU2420" t="s">
        <v>189</v>
      </c>
      <c r="AV2420" t="s">
        <v>190</v>
      </c>
      <c r="AW2420" t="s">
        <v>715</v>
      </c>
      <c r="BM2420" t="s">
        <v>15071</v>
      </c>
      <c r="BN2420" t="s">
        <v>193</v>
      </c>
      <c r="BP2420" t="s">
        <v>194</v>
      </c>
      <c r="BQ2420" t="s">
        <v>195</v>
      </c>
      <c r="BS2420">
        <v>14627</v>
      </c>
      <c r="BT2420" t="s">
        <v>196</v>
      </c>
      <c r="BU2420">
        <v>4045673397</v>
      </c>
      <c r="BZ2420" t="s">
        <v>15072</v>
      </c>
      <c r="CC2420" t="s">
        <v>15073</v>
      </c>
      <c r="CD2420" t="s">
        <v>1072</v>
      </c>
      <c r="CF2420">
        <v>30062</v>
      </c>
      <c r="CG2420" t="s">
        <v>196</v>
      </c>
      <c r="CH2420">
        <v>4045673397</v>
      </c>
      <c r="CM2420" t="s">
        <v>215</v>
      </c>
      <c r="CP2420" t="s">
        <v>194</v>
      </c>
      <c r="CQ2420" t="s">
        <v>195</v>
      </c>
      <c r="CS2420">
        <v>14627</v>
      </c>
      <c r="CT2420" t="s">
        <v>196</v>
      </c>
      <c r="CU2420">
        <v>4045673397</v>
      </c>
      <c r="ED2420" t="s">
        <v>1072</v>
      </c>
      <c r="EG2420" t="s">
        <v>196</v>
      </c>
      <c r="EH2420">
        <v>4045673397</v>
      </c>
      <c r="EM2420" t="s">
        <v>15072</v>
      </c>
      <c r="EP2420" t="s">
        <v>15073</v>
      </c>
      <c r="EQ2420" t="s">
        <v>1072</v>
      </c>
      <c r="ES2420">
        <v>30062</v>
      </c>
      <c r="ET2420" t="s">
        <v>196</v>
      </c>
      <c r="EU2420">
        <v>4045673397</v>
      </c>
    </row>
    <row r="2421" spans="1:151" x14ac:dyDescent="0.2">
      <c r="A2421">
        <v>27326</v>
      </c>
      <c r="B2421" t="s">
        <v>15074</v>
      </c>
      <c r="C2421" t="s">
        <v>15012</v>
      </c>
      <c r="E2421" t="s">
        <v>15075</v>
      </c>
      <c r="F2421" t="s">
        <v>171</v>
      </c>
      <c r="K2421" t="s">
        <v>675</v>
      </c>
      <c r="L2421" t="s">
        <v>676</v>
      </c>
      <c r="M2421" t="s">
        <v>306</v>
      </c>
      <c r="N2421">
        <v>2019</v>
      </c>
      <c r="O2421" t="s">
        <v>534</v>
      </c>
      <c r="P2421" t="s">
        <v>178</v>
      </c>
      <c r="Q2421" t="s">
        <v>172</v>
      </c>
      <c r="S2421">
        <v>29423156</v>
      </c>
      <c r="T2421" t="s">
        <v>800</v>
      </c>
      <c r="U2421" t="s">
        <v>337</v>
      </c>
      <c r="W2421" t="s">
        <v>15076</v>
      </c>
      <c r="X2421">
        <v>8472082087</v>
      </c>
      <c r="Y2421" t="s">
        <v>186</v>
      </c>
      <c r="Z2421" t="s">
        <v>282</v>
      </c>
      <c r="AA2421">
        <v>2019</v>
      </c>
      <c r="AB2421">
        <v>2019</v>
      </c>
      <c r="AC2421" t="s">
        <v>696</v>
      </c>
      <c r="AD2421" t="s">
        <v>172</v>
      </c>
      <c r="AS2421">
        <v>3.8</v>
      </c>
      <c r="AT2421" t="s">
        <v>188</v>
      </c>
      <c r="AU2421" t="s">
        <v>189</v>
      </c>
      <c r="AV2421" t="s">
        <v>190</v>
      </c>
      <c r="AW2421" t="s">
        <v>715</v>
      </c>
      <c r="BM2421" t="s">
        <v>4921</v>
      </c>
      <c r="BN2421" t="s">
        <v>15077</v>
      </c>
      <c r="BP2421" t="s">
        <v>194</v>
      </c>
      <c r="BQ2421" t="s">
        <v>195</v>
      </c>
      <c r="BS2421">
        <v>14627</v>
      </c>
      <c r="BT2421" t="s">
        <v>196</v>
      </c>
      <c r="BU2421">
        <v>2244324363</v>
      </c>
      <c r="BZ2421" t="s">
        <v>15078</v>
      </c>
      <c r="CC2421" t="s">
        <v>11747</v>
      </c>
      <c r="CD2421" t="s">
        <v>1648</v>
      </c>
      <c r="CF2421">
        <v>60025</v>
      </c>
      <c r="CG2421" t="s">
        <v>196</v>
      </c>
      <c r="CH2421">
        <v>8472082087</v>
      </c>
      <c r="CM2421" t="s">
        <v>15079</v>
      </c>
      <c r="CP2421" t="s">
        <v>194</v>
      </c>
      <c r="CQ2421" t="s">
        <v>195</v>
      </c>
      <c r="CS2421">
        <v>14627</v>
      </c>
      <c r="CT2421" t="s">
        <v>196</v>
      </c>
      <c r="CU2421">
        <v>2244324363</v>
      </c>
      <c r="DM2421" t="s">
        <v>15080</v>
      </c>
      <c r="DN2421" t="s">
        <v>15080</v>
      </c>
      <c r="DP2421" t="s">
        <v>15081</v>
      </c>
      <c r="DQ2421" t="s">
        <v>1648</v>
      </c>
      <c r="DR2421" t="s">
        <v>1648</v>
      </c>
      <c r="DS2421">
        <v>60025</v>
      </c>
      <c r="DT2421" t="s">
        <v>226</v>
      </c>
      <c r="DU2421">
        <v>8472082087</v>
      </c>
      <c r="DX2421" t="s">
        <v>15082</v>
      </c>
      <c r="DY2421" t="s">
        <v>6713</v>
      </c>
      <c r="ED2421" t="s">
        <v>1648</v>
      </c>
      <c r="EG2421" t="s">
        <v>196</v>
      </c>
      <c r="EH2421">
        <v>8472082087</v>
      </c>
      <c r="EM2421" t="s">
        <v>15078</v>
      </c>
      <c r="EP2421" t="s">
        <v>11747</v>
      </c>
      <c r="EQ2421" t="s">
        <v>1648</v>
      </c>
      <c r="ES2421">
        <v>60025</v>
      </c>
      <c r="ET2421" t="s">
        <v>196</v>
      </c>
      <c r="EU2421">
        <v>8472082087</v>
      </c>
    </row>
    <row r="2422" spans="1:151" x14ac:dyDescent="0.2">
      <c r="A2422">
        <v>25324</v>
      </c>
      <c r="B2422" t="s">
        <v>15074</v>
      </c>
      <c r="C2422" t="s">
        <v>15012</v>
      </c>
      <c r="E2422" t="s">
        <v>15075</v>
      </c>
      <c r="F2422" t="s">
        <v>171</v>
      </c>
      <c r="K2422" t="s">
        <v>2015</v>
      </c>
      <c r="L2422" t="s">
        <v>2016</v>
      </c>
      <c r="M2422" t="s">
        <v>306</v>
      </c>
      <c r="N2422">
        <v>2018</v>
      </c>
      <c r="O2422" t="s">
        <v>307</v>
      </c>
      <c r="P2422" t="s">
        <v>178</v>
      </c>
      <c r="Q2422" t="s">
        <v>172</v>
      </c>
      <c r="S2422">
        <v>29423156</v>
      </c>
      <c r="T2422" t="s">
        <v>800</v>
      </c>
      <c r="U2422" t="s">
        <v>337</v>
      </c>
      <c r="W2422" t="s">
        <v>15076</v>
      </c>
      <c r="X2422">
        <v>8472082087</v>
      </c>
      <c r="Y2422" t="s">
        <v>186</v>
      </c>
      <c r="Z2422" t="s">
        <v>282</v>
      </c>
      <c r="AA2422">
        <v>2019</v>
      </c>
      <c r="AB2422">
        <v>2019</v>
      </c>
      <c r="AC2422" t="s">
        <v>696</v>
      </c>
      <c r="AD2422" t="s">
        <v>172</v>
      </c>
      <c r="AS2422">
        <v>3.8</v>
      </c>
      <c r="AT2422" t="s">
        <v>188</v>
      </c>
      <c r="AU2422" t="s">
        <v>189</v>
      </c>
      <c r="AV2422" t="s">
        <v>190</v>
      </c>
      <c r="AW2422" t="s">
        <v>715</v>
      </c>
      <c r="BM2422" t="s">
        <v>4921</v>
      </c>
      <c r="BN2422" t="s">
        <v>15077</v>
      </c>
      <c r="BP2422" t="s">
        <v>194</v>
      </c>
      <c r="BQ2422" t="s">
        <v>195</v>
      </c>
      <c r="BS2422">
        <v>14627</v>
      </c>
      <c r="BT2422" t="s">
        <v>196</v>
      </c>
      <c r="BU2422">
        <v>2244324363</v>
      </c>
      <c r="BZ2422" t="s">
        <v>15078</v>
      </c>
      <c r="CC2422" t="s">
        <v>11747</v>
      </c>
      <c r="CD2422" t="s">
        <v>1648</v>
      </c>
      <c r="CF2422">
        <v>60025</v>
      </c>
      <c r="CG2422" t="s">
        <v>196</v>
      </c>
      <c r="CH2422">
        <v>8472082087</v>
      </c>
      <c r="CM2422" t="s">
        <v>15079</v>
      </c>
      <c r="CP2422" t="s">
        <v>194</v>
      </c>
      <c r="CQ2422" t="s">
        <v>195</v>
      </c>
      <c r="CS2422">
        <v>14627</v>
      </c>
      <c r="CT2422" t="s">
        <v>196</v>
      </c>
      <c r="CU2422">
        <v>2244324363</v>
      </c>
      <c r="DM2422" t="s">
        <v>15080</v>
      </c>
      <c r="DN2422" t="s">
        <v>15080</v>
      </c>
      <c r="DP2422" t="s">
        <v>15081</v>
      </c>
      <c r="DQ2422" t="s">
        <v>1648</v>
      </c>
      <c r="DR2422" t="s">
        <v>1648</v>
      </c>
      <c r="DS2422">
        <v>60025</v>
      </c>
      <c r="DT2422" t="s">
        <v>226</v>
      </c>
      <c r="DU2422">
        <v>8472082087</v>
      </c>
      <c r="DX2422" t="s">
        <v>15082</v>
      </c>
      <c r="DY2422" t="s">
        <v>6713</v>
      </c>
      <c r="ED2422" t="s">
        <v>1648</v>
      </c>
      <c r="EG2422" t="s">
        <v>196</v>
      </c>
      <c r="EH2422">
        <v>8472082087</v>
      </c>
      <c r="EM2422" t="s">
        <v>15078</v>
      </c>
      <c r="EP2422" t="s">
        <v>11747</v>
      </c>
      <c r="EQ2422" t="s">
        <v>1648</v>
      </c>
      <c r="ES2422">
        <v>60025</v>
      </c>
      <c r="ET2422" t="s">
        <v>196</v>
      </c>
      <c r="EU2422">
        <v>8472082087</v>
      </c>
    </row>
    <row r="2423" spans="1:151" x14ac:dyDescent="0.2">
      <c r="A2423">
        <v>22110</v>
      </c>
      <c r="B2423" t="s">
        <v>15083</v>
      </c>
      <c r="C2423" t="s">
        <v>15012</v>
      </c>
      <c r="E2423" t="s">
        <v>15084</v>
      </c>
      <c r="F2423" t="s">
        <v>171</v>
      </c>
      <c r="G2423" t="s">
        <v>172</v>
      </c>
      <c r="H2423" s="1">
        <v>35182</v>
      </c>
      <c r="I2423" t="s">
        <v>221</v>
      </c>
      <c r="K2423" t="s">
        <v>2747</v>
      </c>
      <c r="L2423" t="s">
        <v>820</v>
      </c>
      <c r="M2423" t="s">
        <v>306</v>
      </c>
      <c r="N2423">
        <v>2017</v>
      </c>
      <c r="O2423" t="s">
        <v>646</v>
      </c>
      <c r="P2423" t="s">
        <v>178</v>
      </c>
      <c r="Q2423" t="s">
        <v>172</v>
      </c>
      <c r="S2423">
        <v>28842439</v>
      </c>
      <c r="T2423" t="s">
        <v>196</v>
      </c>
      <c r="W2423" t="s">
        <v>15085</v>
      </c>
      <c r="X2423">
        <v>4089639291</v>
      </c>
      <c r="Y2423" t="s">
        <v>186</v>
      </c>
      <c r="Z2423" t="s">
        <v>183</v>
      </c>
      <c r="AA2423">
        <v>2018</v>
      </c>
      <c r="AB2423">
        <v>2018</v>
      </c>
      <c r="AC2423" t="s">
        <v>1109</v>
      </c>
      <c r="AD2423" t="s">
        <v>185</v>
      </c>
      <c r="AM2423" t="s">
        <v>396</v>
      </c>
      <c r="AS2423">
        <v>3.48</v>
      </c>
      <c r="AT2423" t="s">
        <v>188</v>
      </c>
      <c r="AU2423" t="s">
        <v>189</v>
      </c>
      <c r="AV2423" t="s">
        <v>190</v>
      </c>
      <c r="AW2423" t="s">
        <v>715</v>
      </c>
      <c r="BM2423" t="s">
        <v>15086</v>
      </c>
      <c r="BN2423" t="s">
        <v>193</v>
      </c>
      <c r="BP2423" t="s">
        <v>194</v>
      </c>
      <c r="BQ2423" t="s">
        <v>195</v>
      </c>
      <c r="BS2423">
        <v>14627</v>
      </c>
      <c r="BT2423" t="s">
        <v>196</v>
      </c>
      <c r="BU2423">
        <v>2015626893</v>
      </c>
      <c r="BZ2423" t="s">
        <v>15087</v>
      </c>
      <c r="CC2423" t="s">
        <v>15088</v>
      </c>
      <c r="CD2423" t="s">
        <v>1150</v>
      </c>
      <c r="CF2423" t="str">
        <f>"07626"</f>
        <v>07626</v>
      </c>
      <c r="CG2423" t="s">
        <v>196</v>
      </c>
      <c r="CH2423">
        <v>2015626893</v>
      </c>
      <c r="CM2423" t="s">
        <v>15087</v>
      </c>
      <c r="CP2423" t="s">
        <v>15088</v>
      </c>
      <c r="CQ2423" t="s">
        <v>1150</v>
      </c>
      <c r="CS2423" t="str">
        <f>"07626"</f>
        <v>07626</v>
      </c>
      <c r="CT2423" t="s">
        <v>196</v>
      </c>
      <c r="CU2423">
        <v>2015626893</v>
      </c>
      <c r="ED2423" t="s">
        <v>1150</v>
      </c>
      <c r="EG2423" t="s">
        <v>196</v>
      </c>
      <c r="EH2423">
        <v>2015626893</v>
      </c>
      <c r="EM2423" t="s">
        <v>15087</v>
      </c>
      <c r="EP2423" t="s">
        <v>15088</v>
      </c>
      <c r="EQ2423" t="s">
        <v>1150</v>
      </c>
      <c r="ES2423" t="str">
        <f>"07626"</f>
        <v>07626</v>
      </c>
      <c r="ET2423" t="s">
        <v>196</v>
      </c>
      <c r="EU2423">
        <v>2015626893</v>
      </c>
    </row>
    <row r="2424" spans="1:151" x14ac:dyDescent="0.2">
      <c r="A2424">
        <v>23260</v>
      </c>
      <c r="B2424" t="s">
        <v>15083</v>
      </c>
      <c r="C2424" t="s">
        <v>15012</v>
      </c>
      <c r="E2424" t="s">
        <v>15084</v>
      </c>
      <c r="F2424" t="s">
        <v>171</v>
      </c>
      <c r="G2424" t="s">
        <v>172</v>
      </c>
      <c r="H2424" s="1">
        <v>35182</v>
      </c>
      <c r="I2424" t="s">
        <v>221</v>
      </c>
      <c r="K2424" t="s">
        <v>439</v>
      </c>
      <c r="M2424" t="s">
        <v>224</v>
      </c>
      <c r="N2424">
        <v>2017</v>
      </c>
      <c r="O2424" t="s">
        <v>441</v>
      </c>
      <c r="P2424" t="s">
        <v>363</v>
      </c>
      <c r="Q2424" t="s">
        <v>172</v>
      </c>
      <c r="S2424">
        <v>28842439</v>
      </c>
      <c r="T2424" t="s">
        <v>196</v>
      </c>
      <c r="W2424" t="s">
        <v>15085</v>
      </c>
      <c r="X2424">
        <v>4089639291</v>
      </c>
      <c r="Y2424" t="s">
        <v>186</v>
      </c>
      <c r="Z2424" t="s">
        <v>183</v>
      </c>
      <c r="AA2424">
        <v>2018</v>
      </c>
      <c r="AB2424">
        <v>2018</v>
      </c>
      <c r="AC2424" t="s">
        <v>1109</v>
      </c>
      <c r="AD2424" t="s">
        <v>185</v>
      </c>
      <c r="AM2424" t="s">
        <v>396</v>
      </c>
      <c r="AS2424">
        <v>3.48</v>
      </c>
      <c r="AT2424" t="s">
        <v>188</v>
      </c>
      <c r="AU2424" t="s">
        <v>189</v>
      </c>
      <c r="AV2424" t="s">
        <v>190</v>
      </c>
      <c r="AW2424" t="s">
        <v>715</v>
      </c>
      <c r="BM2424" t="s">
        <v>15086</v>
      </c>
      <c r="BN2424" t="s">
        <v>193</v>
      </c>
      <c r="BP2424" t="s">
        <v>194</v>
      </c>
      <c r="BQ2424" t="s">
        <v>195</v>
      </c>
      <c r="BS2424">
        <v>14627</v>
      </c>
      <c r="BT2424" t="s">
        <v>196</v>
      </c>
      <c r="BU2424">
        <v>2015626893</v>
      </c>
      <c r="BZ2424" t="s">
        <v>15087</v>
      </c>
      <c r="CC2424" t="s">
        <v>15088</v>
      </c>
      <c r="CD2424" t="s">
        <v>1150</v>
      </c>
      <c r="CF2424" t="str">
        <f>"07626"</f>
        <v>07626</v>
      </c>
      <c r="CG2424" t="s">
        <v>196</v>
      </c>
      <c r="CH2424">
        <v>2015626893</v>
      </c>
      <c r="CM2424" t="s">
        <v>15087</v>
      </c>
      <c r="CP2424" t="s">
        <v>15088</v>
      </c>
      <c r="CQ2424" t="s">
        <v>1150</v>
      </c>
      <c r="CS2424" t="str">
        <f>"07626"</f>
        <v>07626</v>
      </c>
      <c r="CT2424" t="s">
        <v>196</v>
      </c>
      <c r="CU2424">
        <v>2015626893</v>
      </c>
      <c r="ED2424" t="s">
        <v>1150</v>
      </c>
      <c r="EG2424" t="s">
        <v>196</v>
      </c>
      <c r="EH2424">
        <v>2015626893</v>
      </c>
      <c r="EM2424" t="s">
        <v>15087</v>
      </c>
      <c r="EP2424" t="s">
        <v>15088</v>
      </c>
      <c r="EQ2424" t="s">
        <v>1150</v>
      </c>
      <c r="ES2424" t="str">
        <f>"07626"</f>
        <v>07626</v>
      </c>
      <c r="ET2424" t="s">
        <v>196</v>
      </c>
      <c r="EU2424">
        <v>2015626893</v>
      </c>
    </row>
    <row r="2425" spans="1:151" x14ac:dyDescent="0.2">
      <c r="A2425">
        <v>22092</v>
      </c>
      <c r="B2425" t="s">
        <v>15089</v>
      </c>
      <c r="C2425" t="s">
        <v>15012</v>
      </c>
      <c r="E2425" t="s">
        <v>15090</v>
      </c>
      <c r="F2425" t="s">
        <v>171</v>
      </c>
      <c r="G2425" t="s">
        <v>172</v>
      </c>
      <c r="H2425" s="1">
        <v>35665</v>
      </c>
      <c r="I2425" t="s">
        <v>221</v>
      </c>
      <c r="K2425" t="s">
        <v>222</v>
      </c>
      <c r="L2425" t="s">
        <v>223</v>
      </c>
      <c r="M2425" t="s">
        <v>224</v>
      </c>
      <c r="N2425">
        <v>2017</v>
      </c>
      <c r="O2425" t="s">
        <v>441</v>
      </c>
      <c r="P2425" t="s">
        <v>363</v>
      </c>
      <c r="Q2425" t="s">
        <v>172</v>
      </c>
      <c r="S2425">
        <v>29928736</v>
      </c>
      <c r="T2425" t="s">
        <v>800</v>
      </c>
      <c r="U2425" t="s">
        <v>180</v>
      </c>
      <c r="V2425" s="2">
        <v>43968</v>
      </c>
      <c r="W2425" t="s">
        <v>15091</v>
      </c>
      <c r="X2425">
        <v>821034903738</v>
      </c>
      <c r="Y2425" t="s">
        <v>186</v>
      </c>
      <c r="Z2425" t="s">
        <v>282</v>
      </c>
      <c r="AA2425">
        <v>2020</v>
      </c>
      <c r="AB2425">
        <v>2020</v>
      </c>
      <c r="AC2425" t="s">
        <v>396</v>
      </c>
      <c r="AD2425" t="s">
        <v>185</v>
      </c>
      <c r="AM2425" t="s">
        <v>636</v>
      </c>
      <c r="AS2425">
        <v>3.67</v>
      </c>
      <c r="AT2425" t="s">
        <v>188</v>
      </c>
      <c r="AU2425" t="s">
        <v>189</v>
      </c>
      <c r="AV2425" t="s">
        <v>190</v>
      </c>
      <c r="AW2425" t="s">
        <v>191</v>
      </c>
      <c r="BM2425" t="s">
        <v>15092</v>
      </c>
      <c r="BN2425" t="s">
        <v>193</v>
      </c>
      <c r="BP2425" t="s">
        <v>194</v>
      </c>
      <c r="BQ2425" t="s">
        <v>195</v>
      </c>
      <c r="BS2425">
        <v>14627</v>
      </c>
      <c r="BT2425" t="s">
        <v>196</v>
      </c>
      <c r="BU2425">
        <v>5852870470</v>
      </c>
      <c r="CM2425" t="s">
        <v>15093</v>
      </c>
      <c r="CP2425" t="s">
        <v>194</v>
      </c>
      <c r="CQ2425" t="s">
        <v>195</v>
      </c>
      <c r="CS2425">
        <v>14619</v>
      </c>
      <c r="CT2425" t="s">
        <v>196</v>
      </c>
      <c r="CU2425">
        <v>5852870470</v>
      </c>
    </row>
    <row r="2426" spans="1:151" x14ac:dyDescent="0.2">
      <c r="A2426">
        <v>23839</v>
      </c>
      <c r="B2426" t="s">
        <v>11261</v>
      </c>
      <c r="C2426" t="s">
        <v>15012</v>
      </c>
      <c r="D2426" t="s">
        <v>15094</v>
      </c>
      <c r="E2426" t="s">
        <v>15095</v>
      </c>
      <c r="F2426" t="s">
        <v>171</v>
      </c>
      <c r="G2426" t="s">
        <v>172</v>
      </c>
      <c r="H2426" s="1">
        <v>32119</v>
      </c>
      <c r="I2426" t="s">
        <v>221</v>
      </c>
      <c r="K2426" t="s">
        <v>3218</v>
      </c>
      <c r="L2426" t="s">
        <v>3238</v>
      </c>
      <c r="M2426" t="s">
        <v>224</v>
      </c>
      <c r="N2426">
        <v>2017</v>
      </c>
      <c r="O2426" t="s">
        <v>441</v>
      </c>
      <c r="P2426" t="s">
        <v>178</v>
      </c>
      <c r="Q2426" t="s">
        <v>172</v>
      </c>
      <c r="S2426">
        <v>27375730</v>
      </c>
      <c r="T2426" t="s">
        <v>196</v>
      </c>
      <c r="W2426" t="s">
        <v>15096</v>
      </c>
      <c r="X2426">
        <v>821050442089</v>
      </c>
      <c r="Y2426" t="s">
        <v>802</v>
      </c>
      <c r="Z2426" t="s">
        <v>803</v>
      </c>
      <c r="AA2426" t="s">
        <v>615</v>
      </c>
      <c r="AB2426" t="s">
        <v>259</v>
      </c>
      <c r="AC2426" t="s">
        <v>804</v>
      </c>
      <c r="AD2426" t="s">
        <v>185</v>
      </c>
      <c r="AS2426" t="str">
        <f>"0"</f>
        <v>0</v>
      </c>
      <c r="AT2426" t="s">
        <v>188</v>
      </c>
      <c r="AU2426" t="s">
        <v>647</v>
      </c>
      <c r="AV2426" t="s">
        <v>4528</v>
      </c>
      <c r="AW2426" t="s">
        <v>715</v>
      </c>
      <c r="BM2426" t="s">
        <v>15097</v>
      </c>
      <c r="BP2426" t="s">
        <v>194</v>
      </c>
      <c r="BQ2426" t="s">
        <v>195</v>
      </c>
      <c r="BS2426">
        <v>14607</v>
      </c>
      <c r="BT2426" t="s">
        <v>196</v>
      </c>
      <c r="BU2426">
        <v>5854720285</v>
      </c>
      <c r="BZ2426" t="s">
        <v>15097</v>
      </c>
      <c r="CC2426" t="s">
        <v>194</v>
      </c>
      <c r="CD2426" t="s">
        <v>195</v>
      </c>
      <c r="CF2426">
        <v>14607</v>
      </c>
      <c r="CG2426" t="s">
        <v>196</v>
      </c>
      <c r="CH2426">
        <v>5854720285</v>
      </c>
      <c r="CM2426" t="s">
        <v>15097</v>
      </c>
      <c r="CP2426" t="s">
        <v>194</v>
      </c>
      <c r="CQ2426" t="s">
        <v>195</v>
      </c>
      <c r="CS2426">
        <v>14607</v>
      </c>
      <c r="CT2426" t="s">
        <v>196</v>
      </c>
      <c r="CU2426">
        <v>5854722085</v>
      </c>
    </row>
    <row r="2427" spans="1:151" x14ac:dyDescent="0.2">
      <c r="A2427">
        <v>23852</v>
      </c>
      <c r="B2427" t="s">
        <v>11261</v>
      </c>
      <c r="C2427" t="s">
        <v>15012</v>
      </c>
      <c r="D2427" t="s">
        <v>15094</v>
      </c>
      <c r="E2427" t="s">
        <v>15095</v>
      </c>
      <c r="F2427" t="s">
        <v>171</v>
      </c>
      <c r="G2427" t="s">
        <v>172</v>
      </c>
      <c r="H2427" s="1">
        <v>32119</v>
      </c>
      <c r="I2427" t="s">
        <v>221</v>
      </c>
      <c r="K2427" t="s">
        <v>3218</v>
      </c>
      <c r="L2427" t="s">
        <v>15098</v>
      </c>
      <c r="M2427" t="s">
        <v>224</v>
      </c>
      <c r="N2427">
        <v>2017</v>
      </c>
      <c r="O2427" t="s">
        <v>441</v>
      </c>
      <c r="P2427" t="s">
        <v>178</v>
      </c>
      <c r="Q2427" t="s">
        <v>172</v>
      </c>
      <c r="S2427">
        <v>27375730</v>
      </c>
      <c r="T2427" t="s">
        <v>196</v>
      </c>
      <c r="W2427" t="s">
        <v>15096</v>
      </c>
      <c r="X2427">
        <v>821050442089</v>
      </c>
      <c r="Y2427" t="s">
        <v>802</v>
      </c>
      <c r="Z2427" t="s">
        <v>803</v>
      </c>
      <c r="AA2427" t="s">
        <v>615</v>
      </c>
      <c r="AB2427" t="s">
        <v>259</v>
      </c>
      <c r="AC2427" t="s">
        <v>804</v>
      </c>
      <c r="AD2427" t="s">
        <v>185</v>
      </c>
      <c r="AS2427" t="str">
        <f>"0"</f>
        <v>0</v>
      </c>
      <c r="AT2427" t="s">
        <v>188</v>
      </c>
      <c r="AU2427" t="s">
        <v>647</v>
      </c>
      <c r="AV2427" t="s">
        <v>4528</v>
      </c>
      <c r="AW2427" t="s">
        <v>715</v>
      </c>
      <c r="BM2427" t="s">
        <v>15097</v>
      </c>
      <c r="BP2427" t="s">
        <v>194</v>
      </c>
      <c r="BQ2427" t="s">
        <v>195</v>
      </c>
      <c r="BS2427">
        <v>14607</v>
      </c>
      <c r="BT2427" t="s">
        <v>196</v>
      </c>
      <c r="BU2427">
        <v>5854720285</v>
      </c>
      <c r="BZ2427" t="s">
        <v>15097</v>
      </c>
      <c r="CC2427" t="s">
        <v>194</v>
      </c>
      <c r="CD2427" t="s">
        <v>195</v>
      </c>
      <c r="CF2427">
        <v>14607</v>
      </c>
      <c r="CG2427" t="s">
        <v>196</v>
      </c>
      <c r="CH2427">
        <v>5854720285</v>
      </c>
      <c r="CM2427" t="s">
        <v>15097</v>
      </c>
      <c r="CP2427" t="s">
        <v>194</v>
      </c>
      <c r="CQ2427" t="s">
        <v>195</v>
      </c>
      <c r="CS2427">
        <v>14607</v>
      </c>
      <c r="CT2427" t="s">
        <v>196</v>
      </c>
      <c r="CU2427">
        <v>5854722085</v>
      </c>
    </row>
    <row r="2428" spans="1:151" x14ac:dyDescent="0.2">
      <c r="A2428">
        <v>24187</v>
      </c>
      <c r="B2428" t="s">
        <v>15099</v>
      </c>
      <c r="C2428" t="s">
        <v>15012</v>
      </c>
      <c r="E2428" t="s">
        <v>15100</v>
      </c>
      <c r="F2428" t="s">
        <v>7586</v>
      </c>
      <c r="G2428" t="s">
        <v>172</v>
      </c>
      <c r="H2428" s="1">
        <v>35533</v>
      </c>
      <c r="I2428" t="s">
        <v>173</v>
      </c>
      <c r="K2428" t="s">
        <v>3465</v>
      </c>
      <c r="L2428" t="s">
        <v>4957</v>
      </c>
      <c r="M2428" t="s">
        <v>224</v>
      </c>
      <c r="N2428">
        <v>2017</v>
      </c>
      <c r="O2428" t="s">
        <v>441</v>
      </c>
      <c r="P2428" t="s">
        <v>178</v>
      </c>
      <c r="Q2428" t="s">
        <v>172</v>
      </c>
      <c r="S2428">
        <v>29415977</v>
      </c>
      <c r="T2428" t="s">
        <v>196</v>
      </c>
      <c r="W2428" t="s">
        <v>15101</v>
      </c>
      <c r="X2428">
        <v>7814317391</v>
      </c>
      <c r="Y2428" t="s">
        <v>182</v>
      </c>
      <c r="Z2428" t="s">
        <v>183</v>
      </c>
      <c r="AA2428">
        <v>2019</v>
      </c>
      <c r="AB2428">
        <v>2019</v>
      </c>
      <c r="AC2428" t="s">
        <v>208</v>
      </c>
      <c r="AD2428" t="s">
        <v>185</v>
      </c>
      <c r="AF2428" t="s">
        <v>186</v>
      </c>
      <c r="AG2428" t="s">
        <v>282</v>
      </c>
      <c r="AH2428">
        <v>2019</v>
      </c>
      <c r="AI2428">
        <v>2019</v>
      </c>
      <c r="AJ2428" t="s">
        <v>382</v>
      </c>
      <c r="AK2428" t="s">
        <v>185</v>
      </c>
      <c r="AS2428">
        <v>3.56</v>
      </c>
      <c r="AT2428" t="s">
        <v>188</v>
      </c>
      <c r="AU2428" t="s">
        <v>189</v>
      </c>
      <c r="AV2428" t="s">
        <v>190</v>
      </c>
      <c r="AW2428" t="s">
        <v>715</v>
      </c>
      <c r="BM2428" t="s">
        <v>15102</v>
      </c>
      <c r="BN2428" t="s">
        <v>193</v>
      </c>
      <c r="BP2428" t="s">
        <v>194</v>
      </c>
      <c r="BQ2428" t="s">
        <v>195</v>
      </c>
      <c r="BS2428">
        <v>14627</v>
      </c>
      <c r="BT2428" t="s">
        <v>196</v>
      </c>
      <c r="BU2428">
        <v>7814922032</v>
      </c>
      <c r="BZ2428" t="s">
        <v>15103</v>
      </c>
      <c r="CC2428" t="s">
        <v>10604</v>
      </c>
      <c r="CD2428" t="s">
        <v>401</v>
      </c>
      <c r="CF2428" t="str">
        <f>"02481"</f>
        <v>02481</v>
      </c>
      <c r="CG2428" t="s">
        <v>196</v>
      </c>
      <c r="CH2428">
        <v>7814317391</v>
      </c>
      <c r="CM2428" t="s">
        <v>11662</v>
      </c>
      <c r="CP2428" t="s">
        <v>194</v>
      </c>
      <c r="CQ2428" t="s">
        <v>195</v>
      </c>
      <c r="CS2428">
        <v>14627</v>
      </c>
      <c r="CT2428" t="s">
        <v>196</v>
      </c>
      <c r="CU2428">
        <v>7814922032</v>
      </c>
      <c r="ED2428" t="s">
        <v>401</v>
      </c>
      <c r="EG2428" t="s">
        <v>196</v>
      </c>
      <c r="EH2428">
        <v>7814317391</v>
      </c>
      <c r="EM2428" t="s">
        <v>15103</v>
      </c>
      <c r="EP2428" t="s">
        <v>10604</v>
      </c>
      <c r="EQ2428" t="s">
        <v>401</v>
      </c>
      <c r="ES2428" t="str">
        <f>"02481"</f>
        <v>02481</v>
      </c>
      <c r="ET2428" t="s">
        <v>196</v>
      </c>
      <c r="EU2428">
        <v>7814317391</v>
      </c>
    </row>
    <row r="2429" spans="1:151" x14ac:dyDescent="0.2">
      <c r="A2429">
        <v>28083</v>
      </c>
      <c r="B2429" t="s">
        <v>15104</v>
      </c>
      <c r="C2429" t="s">
        <v>15012</v>
      </c>
      <c r="E2429" t="s">
        <v>15105</v>
      </c>
      <c r="F2429" t="s">
        <v>171</v>
      </c>
      <c r="G2429" t="s">
        <v>172</v>
      </c>
      <c r="H2429" s="1">
        <v>36476</v>
      </c>
      <c r="I2429" t="s">
        <v>221</v>
      </c>
      <c r="K2429" t="s">
        <v>304</v>
      </c>
      <c r="L2429" t="s">
        <v>305</v>
      </c>
      <c r="M2429" t="s">
        <v>176</v>
      </c>
      <c r="N2429">
        <v>2020</v>
      </c>
      <c r="O2429" t="s">
        <v>978</v>
      </c>
      <c r="P2429" t="s">
        <v>363</v>
      </c>
      <c r="Q2429" t="s">
        <v>172</v>
      </c>
      <c r="S2429">
        <v>30836051</v>
      </c>
      <c r="T2429" t="s">
        <v>2966</v>
      </c>
      <c r="U2429" t="s">
        <v>180</v>
      </c>
      <c r="V2429" s="2">
        <v>44332</v>
      </c>
      <c r="W2429" t="s">
        <v>15106</v>
      </c>
      <c r="X2429">
        <v>6047282301</v>
      </c>
      <c r="Y2429" t="s">
        <v>186</v>
      </c>
      <c r="Z2429" t="s">
        <v>282</v>
      </c>
      <c r="AA2429">
        <v>2021</v>
      </c>
      <c r="AB2429">
        <v>2021</v>
      </c>
      <c r="AC2429" t="s">
        <v>886</v>
      </c>
      <c r="AD2429" t="s">
        <v>172</v>
      </c>
      <c r="AS2429">
        <v>2.09</v>
      </c>
      <c r="AT2429" t="s">
        <v>742</v>
      </c>
      <c r="AU2429" t="s">
        <v>1520</v>
      </c>
      <c r="AV2429" t="s">
        <v>6477</v>
      </c>
      <c r="AW2429" t="s">
        <v>191</v>
      </c>
      <c r="BM2429" t="s">
        <v>15107</v>
      </c>
      <c r="BN2429" t="s">
        <v>193</v>
      </c>
      <c r="BP2429" t="s">
        <v>194</v>
      </c>
      <c r="BQ2429" t="s">
        <v>195</v>
      </c>
      <c r="BS2429">
        <v>14627</v>
      </c>
      <c r="BT2429" t="s">
        <v>196</v>
      </c>
      <c r="BU2429">
        <v>7783185101</v>
      </c>
      <c r="BZ2429" t="s">
        <v>15108</v>
      </c>
      <c r="CC2429" t="s">
        <v>15109</v>
      </c>
      <c r="CD2429" t="s">
        <v>6118</v>
      </c>
      <c r="CF2429" t="s">
        <v>15110</v>
      </c>
      <c r="CG2429" t="s">
        <v>2966</v>
      </c>
      <c r="CH2429" t="s">
        <v>15111</v>
      </c>
      <c r="CM2429" t="s">
        <v>4925</v>
      </c>
      <c r="CP2429" t="s">
        <v>194</v>
      </c>
      <c r="CQ2429" t="s">
        <v>195</v>
      </c>
      <c r="CS2429">
        <v>14627</v>
      </c>
      <c r="CT2429" t="s">
        <v>196</v>
      </c>
      <c r="CU2429">
        <v>7783185101</v>
      </c>
      <c r="CZ2429" t="s">
        <v>15108</v>
      </c>
      <c r="DC2429" t="s">
        <v>15109</v>
      </c>
      <c r="DD2429" t="s">
        <v>6118</v>
      </c>
      <c r="DF2429" t="s">
        <v>15110</v>
      </c>
      <c r="DG2429" t="s">
        <v>2966</v>
      </c>
      <c r="DH2429" t="s">
        <v>15111</v>
      </c>
      <c r="ED2429" t="s">
        <v>6118</v>
      </c>
      <c r="EG2429" t="s">
        <v>2966</v>
      </c>
      <c r="EH2429" t="s">
        <v>15111</v>
      </c>
      <c r="EM2429" t="s">
        <v>15108</v>
      </c>
      <c r="EP2429" t="s">
        <v>15109</v>
      </c>
      <c r="EQ2429" t="s">
        <v>6118</v>
      </c>
      <c r="ES2429" t="s">
        <v>15110</v>
      </c>
      <c r="ET2429" t="s">
        <v>2966</v>
      </c>
      <c r="EU2429" t="s">
        <v>15111</v>
      </c>
    </row>
    <row r="2430" spans="1:151" x14ac:dyDescent="0.2">
      <c r="A2430">
        <v>25005</v>
      </c>
      <c r="B2430" t="s">
        <v>15112</v>
      </c>
      <c r="C2430" t="s">
        <v>15012</v>
      </c>
      <c r="E2430" t="s">
        <v>15113</v>
      </c>
      <c r="F2430" t="s">
        <v>171</v>
      </c>
      <c r="G2430" t="s">
        <v>172</v>
      </c>
      <c r="H2430" s="1">
        <v>35755</v>
      </c>
      <c r="I2430" t="s">
        <v>173</v>
      </c>
      <c r="K2430" t="s">
        <v>1688</v>
      </c>
      <c r="L2430" t="s">
        <v>1689</v>
      </c>
      <c r="M2430" t="s">
        <v>224</v>
      </c>
      <c r="N2430">
        <v>2018</v>
      </c>
      <c r="O2430" t="s">
        <v>354</v>
      </c>
      <c r="P2430" t="s">
        <v>178</v>
      </c>
      <c r="Q2430" t="s">
        <v>172</v>
      </c>
      <c r="S2430">
        <v>29975266</v>
      </c>
      <c r="T2430" t="s">
        <v>196</v>
      </c>
      <c r="W2430" t="s">
        <v>15114</v>
      </c>
      <c r="X2430">
        <v>6012135152</v>
      </c>
      <c r="Y2430" t="s">
        <v>186</v>
      </c>
      <c r="Z2430" t="s">
        <v>183</v>
      </c>
      <c r="AA2430">
        <v>2020</v>
      </c>
      <c r="AB2430">
        <v>2020</v>
      </c>
      <c r="AC2430" t="s">
        <v>457</v>
      </c>
      <c r="AD2430" t="s">
        <v>185</v>
      </c>
      <c r="AS2430">
        <v>3.25</v>
      </c>
      <c r="AT2430" t="s">
        <v>188</v>
      </c>
      <c r="AU2430" t="s">
        <v>189</v>
      </c>
      <c r="AV2430" t="s">
        <v>190</v>
      </c>
      <c r="AW2430" t="s">
        <v>715</v>
      </c>
      <c r="BM2430" t="s">
        <v>193</v>
      </c>
      <c r="BN2430" t="s">
        <v>15115</v>
      </c>
      <c r="BP2430" t="s">
        <v>194</v>
      </c>
      <c r="BQ2430" t="s">
        <v>195</v>
      </c>
      <c r="BS2430">
        <v>14627</v>
      </c>
      <c r="BT2430" t="s">
        <v>196</v>
      </c>
      <c r="BU2430">
        <v>2154600089</v>
      </c>
      <c r="BZ2430" t="s">
        <v>15116</v>
      </c>
      <c r="CC2430" t="s">
        <v>15117</v>
      </c>
      <c r="CD2430" t="s">
        <v>650</v>
      </c>
      <c r="CF2430">
        <v>19067</v>
      </c>
      <c r="CG2430" t="s">
        <v>196</v>
      </c>
      <c r="CH2430">
        <v>2153214591</v>
      </c>
      <c r="CM2430" t="s">
        <v>997</v>
      </c>
      <c r="CP2430" t="s">
        <v>194</v>
      </c>
      <c r="CQ2430" t="s">
        <v>195</v>
      </c>
      <c r="CS2430">
        <v>14627</v>
      </c>
      <c r="CT2430" t="s">
        <v>196</v>
      </c>
      <c r="CU2430">
        <v>2154600089</v>
      </c>
      <c r="ED2430" t="s">
        <v>650</v>
      </c>
      <c r="EG2430" t="s">
        <v>196</v>
      </c>
      <c r="EH2430">
        <v>2153214591</v>
      </c>
      <c r="EM2430" t="s">
        <v>15116</v>
      </c>
      <c r="EP2430" t="s">
        <v>15117</v>
      </c>
      <c r="EQ2430" t="s">
        <v>650</v>
      </c>
      <c r="ES2430">
        <v>19067</v>
      </c>
      <c r="ET2430" t="s">
        <v>196</v>
      </c>
      <c r="EU2430">
        <v>2153214591</v>
      </c>
    </row>
    <row r="2431" spans="1:151" x14ac:dyDescent="0.2">
      <c r="A2431">
        <v>25871</v>
      </c>
      <c r="B2431" t="s">
        <v>15118</v>
      </c>
      <c r="C2431" t="s">
        <v>15119</v>
      </c>
      <c r="E2431" t="s">
        <v>15120</v>
      </c>
      <c r="F2431" t="s">
        <v>171</v>
      </c>
      <c r="K2431" t="s">
        <v>943</v>
      </c>
      <c r="L2431" t="s">
        <v>318</v>
      </c>
      <c r="M2431" t="s">
        <v>306</v>
      </c>
      <c r="N2431">
        <v>2014</v>
      </c>
      <c r="O2431" t="s">
        <v>591</v>
      </c>
      <c r="P2431" t="s">
        <v>178</v>
      </c>
      <c r="Q2431" t="s">
        <v>172</v>
      </c>
    </row>
    <row r="2432" spans="1:151" x14ac:dyDescent="0.2">
      <c r="A2432">
        <v>27175</v>
      </c>
      <c r="B2432" t="s">
        <v>2432</v>
      </c>
      <c r="C2432" t="s">
        <v>15012</v>
      </c>
      <c r="D2432" t="s">
        <v>15121</v>
      </c>
      <c r="E2432" t="s">
        <v>15122</v>
      </c>
      <c r="F2432" t="s">
        <v>171</v>
      </c>
      <c r="G2432" t="s">
        <v>172</v>
      </c>
      <c r="H2432" s="1">
        <v>36732</v>
      </c>
      <c r="I2432" t="s">
        <v>173</v>
      </c>
      <c r="K2432" t="s">
        <v>867</v>
      </c>
      <c r="L2432" t="s">
        <v>868</v>
      </c>
      <c r="M2432" t="s">
        <v>224</v>
      </c>
      <c r="N2432">
        <v>2019</v>
      </c>
      <c r="O2432" t="s">
        <v>279</v>
      </c>
      <c r="P2432" t="s">
        <v>178</v>
      </c>
      <c r="Q2432" t="s">
        <v>172</v>
      </c>
      <c r="S2432">
        <v>31328814</v>
      </c>
      <c r="T2432" t="s">
        <v>693</v>
      </c>
      <c r="W2432" t="s">
        <v>15123</v>
      </c>
      <c r="X2432">
        <v>2427439238</v>
      </c>
      <c r="Y2432" t="s">
        <v>186</v>
      </c>
      <c r="Z2432" t="s">
        <v>282</v>
      </c>
      <c r="AA2432">
        <v>2022</v>
      </c>
      <c r="AB2432">
        <v>2022</v>
      </c>
      <c r="AC2432" t="s">
        <v>396</v>
      </c>
      <c r="AD2432" t="s">
        <v>172</v>
      </c>
      <c r="AS2432">
        <v>3.68</v>
      </c>
      <c r="AT2432" t="s">
        <v>188</v>
      </c>
      <c r="AU2432" t="s">
        <v>189</v>
      </c>
      <c r="AV2432" t="s">
        <v>190</v>
      </c>
      <c r="AW2432" t="s">
        <v>715</v>
      </c>
      <c r="BM2432" t="s">
        <v>15124</v>
      </c>
      <c r="BN2432" t="s">
        <v>193</v>
      </c>
      <c r="BP2432" t="s">
        <v>194</v>
      </c>
      <c r="BQ2432" t="s">
        <v>195</v>
      </c>
      <c r="BS2432">
        <v>14627</v>
      </c>
      <c r="BT2432" t="s">
        <v>196</v>
      </c>
      <c r="BU2432" t="str">
        <f>"01094250725"</f>
        <v>01094250725</v>
      </c>
      <c r="CM2432" t="s">
        <v>5636</v>
      </c>
      <c r="CP2432" t="s">
        <v>194</v>
      </c>
      <c r="CQ2432" t="s">
        <v>195</v>
      </c>
      <c r="CS2432">
        <v>14611</v>
      </c>
      <c r="CT2432" t="s">
        <v>196</v>
      </c>
      <c r="CU2432" t="str">
        <f>"01094250725"</f>
        <v>01094250725</v>
      </c>
    </row>
    <row r="2433" spans="1:151" x14ac:dyDescent="0.2">
      <c r="A2433">
        <v>37758</v>
      </c>
      <c r="B2433" t="s">
        <v>15125</v>
      </c>
      <c r="C2433" t="s">
        <v>15119</v>
      </c>
      <c r="E2433" t="s">
        <v>15126</v>
      </c>
      <c r="F2433" t="s">
        <v>171</v>
      </c>
      <c r="G2433" t="str">
        <f>"0"</f>
        <v>0</v>
      </c>
      <c r="H2433" s="1">
        <v>37550</v>
      </c>
      <c r="I2433" t="s">
        <v>221</v>
      </c>
      <c r="K2433" t="s">
        <v>3708</v>
      </c>
      <c r="L2433" t="s">
        <v>1689</v>
      </c>
      <c r="M2433" t="s">
        <v>176</v>
      </c>
      <c r="N2433">
        <v>2023</v>
      </c>
      <c r="O2433" t="s">
        <v>1048</v>
      </c>
      <c r="P2433" t="s">
        <v>178</v>
      </c>
      <c r="Q2433" t="s">
        <v>172</v>
      </c>
      <c r="S2433">
        <v>32067309</v>
      </c>
      <c r="T2433" t="s">
        <v>226</v>
      </c>
      <c r="Y2433" t="str">
        <f>"04HSEAS"</f>
        <v>04HSEAS</v>
      </c>
      <c r="Z2433" t="s">
        <v>499</v>
      </c>
      <c r="AA2433" t="s">
        <v>320</v>
      </c>
      <c r="AB2433" t="s">
        <v>321</v>
      </c>
      <c r="AC2433" t="s">
        <v>15127</v>
      </c>
      <c r="AD2433" t="s">
        <v>185</v>
      </c>
      <c r="AS2433">
        <v>3.97</v>
      </c>
      <c r="AU2433" t="s">
        <v>472</v>
      </c>
      <c r="AV2433" t="s">
        <v>473</v>
      </c>
      <c r="AW2433" t="s">
        <v>715</v>
      </c>
      <c r="BO2433" t="s">
        <v>15128</v>
      </c>
      <c r="BQ2433" t="s">
        <v>195</v>
      </c>
      <c r="BZ2433" t="s">
        <v>266</v>
      </c>
      <c r="CB2433" t="s">
        <v>267</v>
      </c>
      <c r="CD2433" t="s">
        <v>195</v>
      </c>
      <c r="CF2433">
        <v>14627</v>
      </c>
      <c r="CG2433" t="s">
        <v>244</v>
      </c>
      <c r="CM2433" t="s">
        <v>15129</v>
      </c>
      <c r="CO2433" t="s">
        <v>15128</v>
      </c>
      <c r="CP2433" t="s">
        <v>15130</v>
      </c>
      <c r="CQ2433" t="s">
        <v>735</v>
      </c>
      <c r="CS2433" t="s">
        <v>15131</v>
      </c>
      <c r="CT2433" t="s">
        <v>244</v>
      </c>
      <c r="CU2433" t="s">
        <v>15132</v>
      </c>
    </row>
    <row r="2434" spans="1:151" x14ac:dyDescent="0.2">
      <c r="A2434">
        <v>38094</v>
      </c>
      <c r="B2434" t="s">
        <v>15133</v>
      </c>
      <c r="C2434" t="s">
        <v>15119</v>
      </c>
      <c r="E2434" t="s">
        <v>15134</v>
      </c>
      <c r="F2434" t="s">
        <v>171</v>
      </c>
      <c r="G2434" t="str">
        <f>"0"</f>
        <v>0</v>
      </c>
      <c r="H2434" s="1">
        <v>34786</v>
      </c>
      <c r="I2434" t="s">
        <v>1450</v>
      </c>
      <c r="K2434" t="s">
        <v>1829</v>
      </c>
      <c r="L2434" t="s">
        <v>1830</v>
      </c>
      <c r="M2434" t="s">
        <v>1389</v>
      </c>
      <c r="N2434">
        <v>2022</v>
      </c>
      <c r="O2434" t="s">
        <v>1831</v>
      </c>
      <c r="P2434" t="s">
        <v>178</v>
      </c>
      <c r="Q2434" t="s">
        <v>172</v>
      </c>
      <c r="S2434">
        <v>32392180</v>
      </c>
      <c r="T2434" t="s">
        <v>14499</v>
      </c>
      <c r="U2434" t="s">
        <v>424</v>
      </c>
      <c r="Y2434" t="str">
        <f>"01AS"</f>
        <v>01AS</v>
      </c>
      <c r="Z2434" t="s">
        <v>470</v>
      </c>
      <c r="AA2434" t="s">
        <v>259</v>
      </c>
      <c r="AB2434" t="s">
        <v>260</v>
      </c>
      <c r="AC2434" t="s">
        <v>1832</v>
      </c>
      <c r="AD2434" t="s">
        <v>185</v>
      </c>
      <c r="AS2434" t="str">
        <f>"0"</f>
        <v>0</v>
      </c>
      <c r="AU2434" t="s">
        <v>472</v>
      </c>
      <c r="AV2434" t="s">
        <v>473</v>
      </c>
      <c r="AW2434" t="s">
        <v>430</v>
      </c>
      <c r="BO2434" t="s">
        <v>2730</v>
      </c>
      <c r="BQ2434" t="s">
        <v>195</v>
      </c>
      <c r="CA2434">
        <v>305</v>
      </c>
      <c r="CD2434" t="s">
        <v>195</v>
      </c>
      <c r="CM2434" t="s">
        <v>15135</v>
      </c>
      <c r="CN2434">
        <v>305</v>
      </c>
      <c r="CO2434" t="s">
        <v>2730</v>
      </c>
      <c r="CP2434" t="s">
        <v>241</v>
      </c>
      <c r="CQ2434" t="s">
        <v>247</v>
      </c>
      <c r="CS2434">
        <v>14607</v>
      </c>
      <c r="CT2434" t="s">
        <v>244</v>
      </c>
      <c r="CU2434" t="s">
        <v>15136</v>
      </c>
    </row>
    <row r="2435" spans="1:151" x14ac:dyDescent="0.2">
      <c r="A2435">
        <v>45984</v>
      </c>
      <c r="B2435" t="s">
        <v>9025</v>
      </c>
      <c r="C2435" t="s">
        <v>15119</v>
      </c>
      <c r="D2435" t="s">
        <v>15137</v>
      </c>
      <c r="E2435" t="s">
        <v>15138</v>
      </c>
      <c r="F2435" t="s">
        <v>171</v>
      </c>
      <c r="G2435" t="str">
        <f>"0"</f>
        <v>0</v>
      </c>
      <c r="H2435" s="1">
        <v>38175</v>
      </c>
      <c r="I2435" t="s">
        <v>173</v>
      </c>
      <c r="K2435" t="s">
        <v>5841</v>
      </c>
      <c r="L2435" t="s">
        <v>2552</v>
      </c>
      <c r="M2435" t="s">
        <v>306</v>
      </c>
      <c r="N2435">
        <v>2025</v>
      </c>
      <c r="O2435" t="s">
        <v>2065</v>
      </c>
      <c r="P2435" t="s">
        <v>178</v>
      </c>
      <c r="Q2435" t="s">
        <v>172</v>
      </c>
      <c r="S2435">
        <v>32336870</v>
      </c>
      <c r="T2435" t="s">
        <v>226</v>
      </c>
      <c r="Y2435" t="str">
        <f>"01AS"</f>
        <v>01AS</v>
      </c>
      <c r="Z2435" t="s">
        <v>227</v>
      </c>
      <c r="AA2435" t="s">
        <v>320</v>
      </c>
      <c r="AB2435" t="s">
        <v>321</v>
      </c>
      <c r="AC2435" t="s">
        <v>425</v>
      </c>
      <c r="AD2435" t="s">
        <v>172</v>
      </c>
      <c r="AS2435">
        <v>3.83</v>
      </c>
      <c r="AU2435" t="s">
        <v>472</v>
      </c>
      <c r="AV2435" t="s">
        <v>473</v>
      </c>
      <c r="AW2435" t="s">
        <v>715</v>
      </c>
      <c r="BM2435" t="s">
        <v>15139</v>
      </c>
      <c r="BN2435" t="s">
        <v>239</v>
      </c>
      <c r="BO2435" t="s">
        <v>15140</v>
      </c>
      <c r="BP2435" t="s">
        <v>241</v>
      </c>
      <c r="BQ2435" t="s">
        <v>195</v>
      </c>
      <c r="BS2435">
        <v>14627</v>
      </c>
      <c r="CD2435" t="s">
        <v>195</v>
      </c>
      <c r="CM2435" t="s">
        <v>15141</v>
      </c>
      <c r="CO2435" t="s">
        <v>15140</v>
      </c>
      <c r="CP2435" t="s">
        <v>15142</v>
      </c>
      <c r="CQ2435" t="s">
        <v>247</v>
      </c>
      <c r="CS2435" t="str">
        <f>"07670-2914"</f>
        <v>07670-2914</v>
      </c>
      <c r="CT2435" t="s">
        <v>244</v>
      </c>
      <c r="CU2435" t="s">
        <v>15143</v>
      </c>
    </row>
    <row r="2436" spans="1:151" x14ac:dyDescent="0.2">
      <c r="A2436">
        <v>44828</v>
      </c>
      <c r="B2436" t="s">
        <v>6004</v>
      </c>
      <c r="C2436" t="s">
        <v>15119</v>
      </c>
      <c r="D2436" t="s">
        <v>15144</v>
      </c>
      <c r="E2436" t="s">
        <v>15145</v>
      </c>
      <c r="F2436" t="s">
        <v>171</v>
      </c>
      <c r="G2436" t="str">
        <f>"0"</f>
        <v>0</v>
      </c>
      <c r="H2436" s="1">
        <v>38043</v>
      </c>
      <c r="I2436" t="s">
        <v>221</v>
      </c>
      <c r="K2436" t="s">
        <v>1046</v>
      </c>
      <c r="L2436" t="s">
        <v>1047</v>
      </c>
      <c r="M2436" t="s">
        <v>176</v>
      </c>
      <c r="N2436">
        <v>2025</v>
      </c>
      <c r="O2436" t="s">
        <v>677</v>
      </c>
      <c r="P2436" t="s">
        <v>178</v>
      </c>
      <c r="Q2436" t="s">
        <v>172</v>
      </c>
      <c r="S2436">
        <v>32356328</v>
      </c>
      <c r="T2436" t="s">
        <v>226</v>
      </c>
      <c r="Y2436" t="str">
        <f>"01AS"</f>
        <v>01AS</v>
      </c>
      <c r="Z2436" t="s">
        <v>227</v>
      </c>
      <c r="AA2436" t="s">
        <v>320</v>
      </c>
      <c r="AB2436" t="s">
        <v>321</v>
      </c>
      <c r="AC2436" t="s">
        <v>1236</v>
      </c>
      <c r="AD2436" t="s">
        <v>185</v>
      </c>
      <c r="AE2436" t="s">
        <v>1237</v>
      </c>
      <c r="AS2436">
        <v>3.93</v>
      </c>
      <c r="AU2436" t="s">
        <v>472</v>
      </c>
      <c r="AV2436" t="s">
        <v>473</v>
      </c>
      <c r="AW2436" t="s">
        <v>715</v>
      </c>
      <c r="BM2436" t="s">
        <v>15146</v>
      </c>
      <c r="BN2436" t="s">
        <v>239</v>
      </c>
      <c r="BO2436" t="s">
        <v>15147</v>
      </c>
      <c r="BP2436" t="s">
        <v>241</v>
      </c>
      <c r="BQ2436" t="s">
        <v>195</v>
      </c>
      <c r="BS2436">
        <v>14627</v>
      </c>
      <c r="CD2436" t="s">
        <v>195</v>
      </c>
      <c r="CM2436" t="s">
        <v>15148</v>
      </c>
      <c r="CO2436" t="s">
        <v>15147</v>
      </c>
      <c r="CP2436" t="s">
        <v>15149</v>
      </c>
      <c r="CQ2436" t="s">
        <v>247</v>
      </c>
      <c r="CS2436" t="str">
        <f>"07675"</f>
        <v>07675</v>
      </c>
      <c r="CT2436" t="s">
        <v>244</v>
      </c>
      <c r="CU2436" t="s">
        <v>15150</v>
      </c>
    </row>
    <row r="2437" spans="1:151" x14ac:dyDescent="0.2">
      <c r="A2437">
        <v>45652</v>
      </c>
      <c r="B2437" t="s">
        <v>15151</v>
      </c>
      <c r="C2437" t="s">
        <v>15119</v>
      </c>
      <c r="D2437" t="s">
        <v>201</v>
      </c>
      <c r="E2437" t="s">
        <v>15152</v>
      </c>
      <c r="F2437" t="s">
        <v>171</v>
      </c>
      <c r="G2437" t="str">
        <f>"0"</f>
        <v>0</v>
      </c>
      <c r="H2437" s="1">
        <v>38833</v>
      </c>
      <c r="I2437" t="s">
        <v>221</v>
      </c>
      <c r="K2437" t="s">
        <v>867</v>
      </c>
      <c r="L2437" t="s">
        <v>868</v>
      </c>
      <c r="M2437" t="s">
        <v>224</v>
      </c>
      <c r="N2437">
        <v>2025</v>
      </c>
      <c r="O2437" t="s">
        <v>528</v>
      </c>
      <c r="P2437" t="s">
        <v>178</v>
      </c>
      <c r="Q2437" t="s">
        <v>172</v>
      </c>
      <c r="R2437" t="s">
        <v>510</v>
      </c>
      <c r="S2437">
        <v>32863000</v>
      </c>
      <c r="BM2437" t="s">
        <v>4964</v>
      </c>
    </row>
    <row r="2438" spans="1:151" x14ac:dyDescent="0.2">
      <c r="A2438">
        <v>45868</v>
      </c>
      <c r="B2438" t="s">
        <v>1815</v>
      </c>
      <c r="C2438" t="s">
        <v>15119</v>
      </c>
      <c r="E2438" t="s">
        <v>15153</v>
      </c>
      <c r="F2438" t="s">
        <v>171</v>
      </c>
      <c r="I2438" t="s">
        <v>221</v>
      </c>
      <c r="K2438" t="s">
        <v>1705</v>
      </c>
      <c r="L2438" t="s">
        <v>7716</v>
      </c>
      <c r="M2438" t="s">
        <v>224</v>
      </c>
      <c r="N2438">
        <v>2025</v>
      </c>
      <c r="O2438" t="s">
        <v>528</v>
      </c>
      <c r="P2438" t="s">
        <v>363</v>
      </c>
      <c r="Q2438" t="s">
        <v>185</v>
      </c>
      <c r="BM2438" t="s">
        <v>15154</v>
      </c>
      <c r="BP2438" t="s">
        <v>15155</v>
      </c>
      <c r="BQ2438" t="s">
        <v>1150</v>
      </c>
      <c r="BS2438" t="str">
        <f>"07901"</f>
        <v>07901</v>
      </c>
      <c r="BT2438" t="s">
        <v>226</v>
      </c>
      <c r="BU2438">
        <v>6467706899</v>
      </c>
      <c r="BX2438" t="s">
        <v>15156</v>
      </c>
      <c r="BY2438" t="s">
        <v>406</v>
      </c>
    </row>
    <row r="2439" spans="1:151" x14ac:dyDescent="0.2">
      <c r="A2439">
        <v>36566</v>
      </c>
      <c r="B2439" t="s">
        <v>15157</v>
      </c>
      <c r="C2439" t="s">
        <v>15158</v>
      </c>
      <c r="D2439" t="s">
        <v>15159</v>
      </c>
      <c r="E2439" t="s">
        <v>15160</v>
      </c>
      <c r="F2439" t="s">
        <v>171</v>
      </c>
      <c r="G2439" t="str">
        <f>"0"</f>
        <v>0</v>
      </c>
      <c r="H2439" s="1">
        <v>36178</v>
      </c>
      <c r="I2439" t="s">
        <v>1571</v>
      </c>
      <c r="K2439" t="s">
        <v>515</v>
      </c>
      <c r="L2439" t="s">
        <v>516</v>
      </c>
      <c r="M2439" t="s">
        <v>176</v>
      </c>
      <c r="N2439">
        <v>2022</v>
      </c>
      <c r="O2439" t="s">
        <v>555</v>
      </c>
      <c r="P2439" t="s">
        <v>178</v>
      </c>
      <c r="Q2439" t="s">
        <v>172</v>
      </c>
      <c r="S2439">
        <v>31625371</v>
      </c>
      <c r="T2439" t="s">
        <v>1611</v>
      </c>
      <c r="U2439" t="s">
        <v>424</v>
      </c>
      <c r="Y2439" t="str">
        <f>"04HSEAS"</f>
        <v>04HSEAS</v>
      </c>
      <c r="Z2439" t="s">
        <v>499</v>
      </c>
      <c r="AA2439" t="s">
        <v>321</v>
      </c>
      <c r="AC2439" t="s">
        <v>500</v>
      </c>
      <c r="AD2439" t="s">
        <v>185</v>
      </c>
      <c r="AM2439" t="s">
        <v>2988</v>
      </c>
      <c r="AS2439">
        <v>3.57</v>
      </c>
      <c r="AU2439" t="s">
        <v>235</v>
      </c>
      <c r="AV2439" t="s">
        <v>236</v>
      </c>
      <c r="AW2439" t="s">
        <v>430</v>
      </c>
      <c r="BF2439" t="s">
        <v>474</v>
      </c>
      <c r="BG2439" t="s">
        <v>474</v>
      </c>
      <c r="BM2439" t="s">
        <v>15161</v>
      </c>
      <c r="BN2439" t="s">
        <v>239</v>
      </c>
      <c r="BO2439" t="s">
        <v>15162</v>
      </c>
      <c r="BP2439" t="s">
        <v>241</v>
      </c>
      <c r="BQ2439" t="s">
        <v>195</v>
      </c>
      <c r="BS2439">
        <v>14627</v>
      </c>
      <c r="CA2439" t="s">
        <v>15163</v>
      </c>
      <c r="CD2439" t="s">
        <v>195</v>
      </c>
      <c r="CM2439" t="s">
        <v>15164</v>
      </c>
      <c r="CN2439" t="s">
        <v>15163</v>
      </c>
      <c r="CO2439" t="s">
        <v>15162</v>
      </c>
      <c r="CP2439" t="s">
        <v>15162</v>
      </c>
      <c r="CQ2439" t="s">
        <v>15165</v>
      </c>
      <c r="CT2439" t="s">
        <v>1611</v>
      </c>
      <c r="CU2439" t="s">
        <v>15166</v>
      </c>
      <c r="DM2439" t="s">
        <v>15167</v>
      </c>
      <c r="DN2439" t="s">
        <v>15168</v>
      </c>
      <c r="DP2439" t="s">
        <v>15162</v>
      </c>
      <c r="DR2439" t="s">
        <v>15162</v>
      </c>
      <c r="DS2439" t="str">
        <f>"00100"</f>
        <v>00100</v>
      </c>
      <c r="DT2439" t="s">
        <v>1611</v>
      </c>
      <c r="DU2439" t="s">
        <v>15169</v>
      </c>
      <c r="DX2439" t="s">
        <v>15170</v>
      </c>
      <c r="DY2439" t="s">
        <v>406</v>
      </c>
    </row>
    <row r="2440" spans="1:151" x14ac:dyDescent="0.2">
      <c r="A2440">
        <v>39215</v>
      </c>
      <c r="B2440" t="s">
        <v>15171</v>
      </c>
      <c r="C2440" t="s">
        <v>15172</v>
      </c>
      <c r="D2440" t="s">
        <v>15173</v>
      </c>
      <c r="E2440" t="s">
        <v>15174</v>
      </c>
      <c r="F2440" t="s">
        <v>171</v>
      </c>
      <c r="G2440" t="str">
        <f>"0"</f>
        <v>0</v>
      </c>
      <c r="H2440" s="1">
        <v>37407</v>
      </c>
      <c r="I2440" t="s">
        <v>173</v>
      </c>
      <c r="K2440" t="s">
        <v>1396</v>
      </c>
      <c r="L2440" t="s">
        <v>1397</v>
      </c>
      <c r="M2440" t="s">
        <v>224</v>
      </c>
      <c r="N2440">
        <v>2023</v>
      </c>
      <c r="O2440" t="s">
        <v>597</v>
      </c>
      <c r="P2440" t="s">
        <v>178</v>
      </c>
      <c r="Q2440" t="s">
        <v>172</v>
      </c>
      <c r="S2440">
        <v>32416916</v>
      </c>
      <c r="T2440" t="s">
        <v>15175</v>
      </c>
      <c r="U2440" t="s">
        <v>424</v>
      </c>
      <c r="Y2440" t="str">
        <f>"04HSEAS"</f>
        <v>04HSEAS</v>
      </c>
      <c r="Z2440" t="s">
        <v>227</v>
      </c>
      <c r="AA2440" t="s">
        <v>228</v>
      </c>
      <c r="AB2440" t="s">
        <v>229</v>
      </c>
      <c r="AC2440" t="s">
        <v>500</v>
      </c>
      <c r="AD2440" t="s">
        <v>185</v>
      </c>
      <c r="AF2440" t="s">
        <v>426</v>
      </c>
      <c r="AG2440" t="s">
        <v>729</v>
      </c>
      <c r="AJ2440" t="s">
        <v>425</v>
      </c>
      <c r="AK2440" t="s">
        <v>185</v>
      </c>
      <c r="AS2440">
        <v>3.93</v>
      </c>
      <c r="AU2440" t="s">
        <v>472</v>
      </c>
      <c r="AV2440" t="s">
        <v>473</v>
      </c>
      <c r="AW2440" t="s">
        <v>430</v>
      </c>
      <c r="BM2440" t="s">
        <v>15176</v>
      </c>
      <c r="BN2440" t="s">
        <v>239</v>
      </c>
      <c r="BP2440" t="s">
        <v>241</v>
      </c>
      <c r="BQ2440" t="s">
        <v>195</v>
      </c>
      <c r="BS2440">
        <v>14627</v>
      </c>
      <c r="CD2440" t="s">
        <v>195</v>
      </c>
      <c r="CM2440" t="s">
        <v>15177</v>
      </c>
      <c r="CP2440" t="s">
        <v>15178</v>
      </c>
      <c r="CS2440">
        <v>6011</v>
      </c>
      <c r="CT2440" t="s">
        <v>15175</v>
      </c>
      <c r="CU2440" t="s">
        <v>15179</v>
      </c>
    </row>
    <row r="2441" spans="1:151" x14ac:dyDescent="0.2">
      <c r="A2441">
        <v>38260</v>
      </c>
      <c r="B2441" t="s">
        <v>2986</v>
      </c>
      <c r="C2441" t="s">
        <v>15180</v>
      </c>
      <c r="D2441" t="s">
        <v>6822</v>
      </c>
      <c r="E2441" t="s">
        <v>15181</v>
      </c>
      <c r="F2441" t="s">
        <v>171</v>
      </c>
      <c r="G2441" t="str">
        <f>"0"</f>
        <v>0</v>
      </c>
      <c r="H2441" s="1">
        <v>37854</v>
      </c>
      <c r="I2441" t="s">
        <v>173</v>
      </c>
      <c r="K2441" t="s">
        <v>726</v>
      </c>
      <c r="L2441" t="s">
        <v>727</v>
      </c>
      <c r="M2441" t="s">
        <v>224</v>
      </c>
      <c r="N2441">
        <v>2023</v>
      </c>
      <c r="O2441" t="s">
        <v>597</v>
      </c>
      <c r="P2441" t="s">
        <v>178</v>
      </c>
      <c r="Q2441" t="s">
        <v>172</v>
      </c>
      <c r="S2441">
        <v>32061758</v>
      </c>
      <c r="T2441" t="s">
        <v>226</v>
      </c>
      <c r="Y2441" t="str">
        <f>"01AS"</f>
        <v>01AS</v>
      </c>
      <c r="Z2441" t="s">
        <v>227</v>
      </c>
      <c r="AA2441" t="s">
        <v>320</v>
      </c>
      <c r="AB2441" t="s">
        <v>321</v>
      </c>
      <c r="AC2441" t="s">
        <v>3118</v>
      </c>
      <c r="AD2441" t="s">
        <v>185</v>
      </c>
      <c r="AE2441" t="s">
        <v>1203</v>
      </c>
      <c r="AM2441" t="s">
        <v>2372</v>
      </c>
      <c r="AS2441">
        <v>3.92</v>
      </c>
      <c r="AU2441" t="s">
        <v>472</v>
      </c>
      <c r="AV2441" t="s">
        <v>473</v>
      </c>
      <c r="AW2441" t="s">
        <v>264</v>
      </c>
      <c r="BO2441" t="s">
        <v>15182</v>
      </c>
      <c r="BQ2441" t="s">
        <v>195</v>
      </c>
      <c r="BZ2441" t="s">
        <v>266</v>
      </c>
      <c r="CB2441" t="s">
        <v>267</v>
      </c>
      <c r="CD2441" t="s">
        <v>195</v>
      </c>
      <c r="CF2441">
        <v>14627</v>
      </c>
      <c r="CG2441" t="s">
        <v>244</v>
      </c>
      <c r="CM2441" t="s">
        <v>15183</v>
      </c>
      <c r="CO2441" t="s">
        <v>15182</v>
      </c>
      <c r="CP2441" t="s">
        <v>10917</v>
      </c>
      <c r="CQ2441" t="s">
        <v>247</v>
      </c>
      <c r="CS2441" t="s">
        <v>15184</v>
      </c>
      <c r="CT2441" t="s">
        <v>244</v>
      </c>
      <c r="CU2441" t="s">
        <v>15185</v>
      </c>
    </row>
    <row r="2442" spans="1:151" x14ac:dyDescent="0.2">
      <c r="A2442">
        <v>25582</v>
      </c>
      <c r="B2442" t="s">
        <v>15186</v>
      </c>
      <c r="C2442" t="s">
        <v>15187</v>
      </c>
      <c r="D2442" t="s">
        <v>940</v>
      </c>
      <c r="E2442" t="s">
        <v>15188</v>
      </c>
      <c r="F2442" t="s">
        <v>3256</v>
      </c>
      <c r="G2442" t="s">
        <v>172</v>
      </c>
      <c r="H2442" s="1">
        <v>35890</v>
      </c>
      <c r="I2442" t="s">
        <v>173</v>
      </c>
      <c r="K2442" t="s">
        <v>304</v>
      </c>
      <c r="L2442" t="s">
        <v>305</v>
      </c>
      <c r="M2442" t="s">
        <v>306</v>
      </c>
      <c r="N2442">
        <v>2018</v>
      </c>
      <c r="O2442" t="s">
        <v>307</v>
      </c>
      <c r="P2442" t="s">
        <v>178</v>
      </c>
      <c r="Q2442" t="s">
        <v>172</v>
      </c>
      <c r="S2442">
        <v>29867394</v>
      </c>
      <c r="T2442" t="s">
        <v>196</v>
      </c>
      <c r="W2442" t="s">
        <v>15189</v>
      </c>
      <c r="X2442">
        <v>2035467047</v>
      </c>
      <c r="Y2442" t="s">
        <v>182</v>
      </c>
      <c r="Z2442" t="s">
        <v>183</v>
      </c>
      <c r="AA2442">
        <v>2020</v>
      </c>
      <c r="AB2442">
        <v>2020</v>
      </c>
      <c r="AC2442" t="s">
        <v>184</v>
      </c>
      <c r="AD2442" t="s">
        <v>185</v>
      </c>
      <c r="AF2442" t="s">
        <v>186</v>
      </c>
      <c r="AG2442" t="s">
        <v>282</v>
      </c>
      <c r="AH2442">
        <v>2020</v>
      </c>
      <c r="AI2442">
        <v>2020</v>
      </c>
      <c r="AJ2442" t="s">
        <v>382</v>
      </c>
      <c r="AK2442" t="s">
        <v>185</v>
      </c>
      <c r="AS2442">
        <v>3.96</v>
      </c>
      <c r="AT2442" t="s">
        <v>188</v>
      </c>
      <c r="AU2442" t="s">
        <v>189</v>
      </c>
      <c r="AV2442" t="s">
        <v>190</v>
      </c>
      <c r="AW2442" t="s">
        <v>264</v>
      </c>
      <c r="BM2442" t="s">
        <v>15190</v>
      </c>
      <c r="BN2442" t="s">
        <v>193</v>
      </c>
      <c r="BP2442" t="s">
        <v>194</v>
      </c>
      <c r="BQ2442" t="s">
        <v>195</v>
      </c>
      <c r="BS2442">
        <v>14627</v>
      </c>
      <c r="BT2442" t="s">
        <v>196</v>
      </c>
      <c r="BU2442">
        <v>5854556629</v>
      </c>
      <c r="BZ2442" t="s">
        <v>15191</v>
      </c>
      <c r="CC2442" t="s">
        <v>15192</v>
      </c>
      <c r="CD2442" t="s">
        <v>1508</v>
      </c>
      <c r="CF2442" t="str">
        <f>"06812"</f>
        <v>06812</v>
      </c>
      <c r="CG2442" t="s">
        <v>196</v>
      </c>
      <c r="CH2442">
        <v>2035467047</v>
      </c>
      <c r="CM2442" t="s">
        <v>15193</v>
      </c>
      <c r="CN2442" t="s">
        <v>215</v>
      </c>
      <c r="CP2442" t="s">
        <v>194</v>
      </c>
      <c r="CQ2442" t="s">
        <v>195</v>
      </c>
      <c r="CS2442">
        <v>14611</v>
      </c>
      <c r="CT2442" t="s">
        <v>196</v>
      </c>
      <c r="CU2442">
        <v>5854556629</v>
      </c>
      <c r="DZ2442" t="s">
        <v>15194</v>
      </c>
      <c r="EC2442" t="s">
        <v>15195</v>
      </c>
      <c r="ED2442" t="s">
        <v>1508</v>
      </c>
      <c r="EF2442">
        <v>34481</v>
      </c>
      <c r="EG2442" t="s">
        <v>196</v>
      </c>
      <c r="EH2442">
        <v>2035467047</v>
      </c>
      <c r="EM2442" t="s">
        <v>15191</v>
      </c>
      <c r="EP2442" t="s">
        <v>15192</v>
      </c>
      <c r="EQ2442" t="s">
        <v>1508</v>
      </c>
      <c r="ES2442" t="str">
        <f>"06812"</f>
        <v>06812</v>
      </c>
      <c r="ET2442" t="s">
        <v>196</v>
      </c>
      <c r="EU2442">
        <v>2035467047</v>
      </c>
    </row>
    <row r="2443" spans="1:151" x14ac:dyDescent="0.2">
      <c r="A2443">
        <v>19401</v>
      </c>
      <c r="B2443" t="s">
        <v>6279</v>
      </c>
      <c r="C2443" t="s">
        <v>15196</v>
      </c>
      <c r="E2443" t="s">
        <v>15197</v>
      </c>
      <c r="F2443" t="s">
        <v>171</v>
      </c>
      <c r="K2443" t="s">
        <v>1807</v>
      </c>
      <c r="L2443" t="s">
        <v>633</v>
      </c>
      <c r="M2443" t="s">
        <v>224</v>
      </c>
      <c r="N2443">
        <v>2016</v>
      </c>
      <c r="O2443" t="s">
        <v>410</v>
      </c>
      <c r="P2443" t="s">
        <v>178</v>
      </c>
      <c r="Q2443" t="s">
        <v>172</v>
      </c>
      <c r="R2443" t="s">
        <v>510</v>
      </c>
      <c r="S2443">
        <v>28868729</v>
      </c>
      <c r="BM2443" t="s">
        <v>9351</v>
      </c>
    </row>
    <row r="2444" spans="1:151" x14ac:dyDescent="0.2">
      <c r="A2444">
        <v>22099</v>
      </c>
      <c r="B2444" t="s">
        <v>1010</v>
      </c>
      <c r="C2444" t="s">
        <v>15198</v>
      </c>
      <c r="D2444" t="s">
        <v>169</v>
      </c>
      <c r="E2444" t="s">
        <v>15199</v>
      </c>
      <c r="F2444" t="s">
        <v>171</v>
      </c>
      <c r="G2444" t="s">
        <v>172</v>
      </c>
      <c r="H2444" s="1">
        <v>35514</v>
      </c>
      <c r="I2444" t="s">
        <v>221</v>
      </c>
      <c r="K2444" t="s">
        <v>1910</v>
      </c>
      <c r="L2444" t="s">
        <v>1911</v>
      </c>
      <c r="M2444" t="s">
        <v>306</v>
      </c>
      <c r="N2444">
        <v>2017</v>
      </c>
      <c r="O2444" t="s">
        <v>646</v>
      </c>
      <c r="P2444" t="s">
        <v>178</v>
      </c>
      <c r="Q2444" t="s">
        <v>172</v>
      </c>
      <c r="S2444">
        <v>29221905</v>
      </c>
      <c r="T2444" t="s">
        <v>196</v>
      </c>
      <c r="W2444" t="s">
        <v>15200</v>
      </c>
      <c r="X2444">
        <v>4144065792</v>
      </c>
      <c r="Y2444" t="s">
        <v>182</v>
      </c>
      <c r="Z2444" t="s">
        <v>183</v>
      </c>
      <c r="AA2444">
        <v>2019</v>
      </c>
      <c r="AB2444">
        <v>2019</v>
      </c>
      <c r="AC2444" t="s">
        <v>752</v>
      </c>
      <c r="AD2444" t="s">
        <v>185</v>
      </c>
      <c r="AM2444" t="s">
        <v>382</v>
      </c>
      <c r="AS2444">
        <v>3.6</v>
      </c>
      <c r="AT2444" t="s">
        <v>188</v>
      </c>
      <c r="AU2444" t="s">
        <v>189</v>
      </c>
      <c r="AV2444" t="s">
        <v>190</v>
      </c>
      <c r="AW2444" t="s">
        <v>264</v>
      </c>
      <c r="AX2444" t="s">
        <v>15201</v>
      </c>
      <c r="AY2444" t="s">
        <v>4603</v>
      </c>
      <c r="BM2444" t="s">
        <v>15202</v>
      </c>
      <c r="BN2444" t="s">
        <v>193</v>
      </c>
      <c r="BP2444" t="s">
        <v>194</v>
      </c>
      <c r="BQ2444" t="s">
        <v>195</v>
      </c>
      <c r="BS2444">
        <v>14627</v>
      </c>
      <c r="BT2444" t="s">
        <v>196</v>
      </c>
      <c r="BU2444">
        <v>2628448614</v>
      </c>
      <c r="BZ2444" t="s">
        <v>15203</v>
      </c>
      <c r="CC2444" t="s">
        <v>6032</v>
      </c>
      <c r="CD2444" t="s">
        <v>3224</v>
      </c>
      <c r="CF2444">
        <v>53045</v>
      </c>
      <c r="CG2444" t="s">
        <v>196</v>
      </c>
      <c r="CH2444">
        <v>4144065792</v>
      </c>
      <c r="CM2444" t="s">
        <v>6649</v>
      </c>
      <c r="CP2444" t="s">
        <v>194</v>
      </c>
      <c r="CQ2444" t="s">
        <v>195</v>
      </c>
      <c r="CS2444">
        <v>14611</v>
      </c>
      <c r="CT2444" t="s">
        <v>196</v>
      </c>
      <c r="CU2444">
        <v>2628448614</v>
      </c>
      <c r="DM2444" t="s">
        <v>15204</v>
      </c>
      <c r="DP2444" t="s">
        <v>11900</v>
      </c>
      <c r="DQ2444" t="s">
        <v>3224</v>
      </c>
      <c r="DR2444" t="s">
        <v>15205</v>
      </c>
      <c r="DS2444" t="s">
        <v>15206</v>
      </c>
      <c r="DT2444" t="s">
        <v>226</v>
      </c>
      <c r="DU2444">
        <v>4144065792</v>
      </c>
      <c r="DW2444">
        <v>4144065792</v>
      </c>
      <c r="DX2444" t="s">
        <v>15207</v>
      </c>
      <c r="DY2444" t="s">
        <v>406</v>
      </c>
      <c r="ED2444" t="s">
        <v>3224</v>
      </c>
      <c r="EG2444" t="s">
        <v>196</v>
      </c>
      <c r="EH2444">
        <v>4144065792</v>
      </c>
      <c r="EM2444" t="s">
        <v>15203</v>
      </c>
      <c r="EP2444" t="s">
        <v>6032</v>
      </c>
      <c r="EQ2444" t="s">
        <v>3224</v>
      </c>
      <c r="ES2444">
        <v>53045</v>
      </c>
      <c r="ET2444" t="s">
        <v>196</v>
      </c>
      <c r="EU2444">
        <v>4144065792</v>
      </c>
    </row>
    <row r="2445" spans="1:151" x14ac:dyDescent="0.2">
      <c r="A2445">
        <v>29873</v>
      </c>
      <c r="B2445" t="s">
        <v>1499</v>
      </c>
      <c r="C2445" t="s">
        <v>15198</v>
      </c>
      <c r="D2445" t="s">
        <v>622</v>
      </c>
      <c r="E2445" t="s">
        <v>15208</v>
      </c>
      <c r="F2445" t="s">
        <v>171</v>
      </c>
      <c r="G2445" t="s">
        <v>172</v>
      </c>
      <c r="H2445" s="1">
        <v>36253</v>
      </c>
      <c r="I2445" t="s">
        <v>221</v>
      </c>
      <c r="K2445" t="s">
        <v>1493</v>
      </c>
      <c r="L2445" t="s">
        <v>1158</v>
      </c>
      <c r="M2445" t="s">
        <v>176</v>
      </c>
      <c r="N2445">
        <v>2020</v>
      </c>
      <c r="O2445" t="s">
        <v>978</v>
      </c>
      <c r="P2445" t="s">
        <v>979</v>
      </c>
      <c r="Q2445" t="s">
        <v>172</v>
      </c>
      <c r="S2445">
        <v>30815841</v>
      </c>
      <c r="T2445" t="s">
        <v>226</v>
      </c>
      <c r="Y2445" t="str">
        <f>"01AS"</f>
        <v>01AS</v>
      </c>
      <c r="Z2445" t="s">
        <v>227</v>
      </c>
      <c r="AA2445" t="s">
        <v>320</v>
      </c>
      <c r="AB2445" t="s">
        <v>321</v>
      </c>
      <c r="AC2445" t="s">
        <v>1451</v>
      </c>
      <c r="AD2445" t="s">
        <v>185</v>
      </c>
      <c r="AS2445">
        <v>3.31</v>
      </c>
      <c r="AT2445" t="s">
        <v>1261</v>
      </c>
      <c r="AU2445" t="s">
        <v>235</v>
      </c>
      <c r="AV2445" t="s">
        <v>236</v>
      </c>
      <c r="AW2445" t="s">
        <v>264</v>
      </c>
      <c r="AX2445" t="s">
        <v>15209</v>
      </c>
      <c r="AY2445" t="s">
        <v>3547</v>
      </c>
      <c r="BA2445" t="s">
        <v>7651</v>
      </c>
      <c r="BM2445" t="s">
        <v>15210</v>
      </c>
      <c r="BN2445" t="s">
        <v>239</v>
      </c>
      <c r="BO2445" t="s">
        <v>15211</v>
      </c>
      <c r="BP2445" t="s">
        <v>241</v>
      </c>
      <c r="BQ2445" t="s">
        <v>195</v>
      </c>
      <c r="BS2445">
        <v>14627</v>
      </c>
      <c r="CD2445" t="s">
        <v>195</v>
      </c>
      <c r="CM2445" t="s">
        <v>15212</v>
      </c>
      <c r="CO2445" t="s">
        <v>15211</v>
      </c>
      <c r="CP2445" t="s">
        <v>6380</v>
      </c>
      <c r="CQ2445" t="s">
        <v>247</v>
      </c>
      <c r="CS2445" t="s">
        <v>15213</v>
      </c>
      <c r="CT2445" t="s">
        <v>244</v>
      </c>
      <c r="CU2445" t="s">
        <v>15214</v>
      </c>
    </row>
    <row r="2446" spans="1:151" x14ac:dyDescent="0.2">
      <c r="A2446">
        <v>27119</v>
      </c>
      <c r="B2446" t="s">
        <v>1499</v>
      </c>
      <c r="C2446" t="s">
        <v>15198</v>
      </c>
      <c r="D2446" t="s">
        <v>622</v>
      </c>
      <c r="E2446" t="s">
        <v>15208</v>
      </c>
      <c r="F2446" t="s">
        <v>171</v>
      </c>
      <c r="G2446" t="s">
        <v>172</v>
      </c>
      <c r="H2446" s="1">
        <v>36253</v>
      </c>
      <c r="I2446" t="s">
        <v>221</v>
      </c>
      <c r="K2446" t="s">
        <v>867</v>
      </c>
      <c r="L2446" t="s">
        <v>868</v>
      </c>
      <c r="M2446" t="s">
        <v>224</v>
      </c>
      <c r="N2446">
        <v>2019</v>
      </c>
      <c r="O2446" t="s">
        <v>279</v>
      </c>
      <c r="P2446" t="s">
        <v>363</v>
      </c>
      <c r="Q2446" t="s">
        <v>172</v>
      </c>
      <c r="S2446">
        <v>30815841</v>
      </c>
      <c r="T2446" t="s">
        <v>226</v>
      </c>
      <c r="Y2446" t="str">
        <f>"01AS"</f>
        <v>01AS</v>
      </c>
      <c r="Z2446" t="s">
        <v>227</v>
      </c>
      <c r="AA2446" t="s">
        <v>320</v>
      </c>
      <c r="AB2446" t="s">
        <v>321</v>
      </c>
      <c r="AC2446" t="s">
        <v>1451</v>
      </c>
      <c r="AD2446" t="s">
        <v>185</v>
      </c>
      <c r="AS2446">
        <v>3.31</v>
      </c>
      <c r="AT2446" t="s">
        <v>1261</v>
      </c>
      <c r="AU2446" t="s">
        <v>235</v>
      </c>
      <c r="AV2446" t="s">
        <v>236</v>
      </c>
      <c r="AW2446" t="s">
        <v>264</v>
      </c>
      <c r="AX2446" t="s">
        <v>15209</v>
      </c>
      <c r="AY2446" t="s">
        <v>3547</v>
      </c>
      <c r="BA2446" t="s">
        <v>7651</v>
      </c>
      <c r="BM2446" t="s">
        <v>15210</v>
      </c>
      <c r="BN2446" t="s">
        <v>239</v>
      </c>
      <c r="BO2446" t="s">
        <v>15211</v>
      </c>
      <c r="BP2446" t="s">
        <v>241</v>
      </c>
      <c r="BQ2446" t="s">
        <v>195</v>
      </c>
      <c r="BS2446">
        <v>14627</v>
      </c>
      <c r="CD2446" t="s">
        <v>195</v>
      </c>
      <c r="CM2446" t="s">
        <v>15212</v>
      </c>
      <c r="CO2446" t="s">
        <v>15211</v>
      </c>
      <c r="CP2446" t="s">
        <v>6380</v>
      </c>
      <c r="CQ2446" t="s">
        <v>247</v>
      </c>
      <c r="CS2446" t="s">
        <v>15213</v>
      </c>
      <c r="CT2446" t="s">
        <v>244</v>
      </c>
      <c r="CU2446" t="s">
        <v>15214</v>
      </c>
    </row>
    <row r="2447" spans="1:151" x14ac:dyDescent="0.2">
      <c r="A2447">
        <v>38779</v>
      </c>
      <c r="B2447" t="s">
        <v>5848</v>
      </c>
      <c r="C2447" t="s">
        <v>15198</v>
      </c>
      <c r="D2447" t="s">
        <v>15215</v>
      </c>
      <c r="E2447" t="s">
        <v>15216</v>
      </c>
      <c r="F2447" t="s">
        <v>171</v>
      </c>
      <c r="G2447" t="s">
        <v>172</v>
      </c>
      <c r="H2447" s="1">
        <v>36613</v>
      </c>
      <c r="I2447" t="s">
        <v>221</v>
      </c>
      <c r="K2447" t="s">
        <v>919</v>
      </c>
      <c r="L2447" t="s">
        <v>920</v>
      </c>
      <c r="M2447" t="s">
        <v>205</v>
      </c>
      <c r="N2447">
        <v>2023</v>
      </c>
      <c r="O2447" t="s">
        <v>921</v>
      </c>
      <c r="P2447" t="s">
        <v>178</v>
      </c>
      <c r="Q2447" t="s">
        <v>172</v>
      </c>
      <c r="R2447" t="s">
        <v>510</v>
      </c>
      <c r="S2447">
        <v>31407182</v>
      </c>
      <c r="BM2447" t="s">
        <v>12566</v>
      </c>
    </row>
    <row r="2448" spans="1:151" x14ac:dyDescent="0.2">
      <c r="A2448">
        <v>36803</v>
      </c>
      <c r="B2448" t="s">
        <v>5848</v>
      </c>
      <c r="C2448" t="s">
        <v>15198</v>
      </c>
      <c r="D2448" t="s">
        <v>15215</v>
      </c>
      <c r="E2448" t="s">
        <v>15216</v>
      </c>
      <c r="F2448" t="s">
        <v>171</v>
      </c>
      <c r="G2448" t="s">
        <v>172</v>
      </c>
      <c r="H2448" s="1">
        <v>36613</v>
      </c>
      <c r="I2448" t="s">
        <v>221</v>
      </c>
      <c r="K2448" t="s">
        <v>1256</v>
      </c>
      <c r="L2448" t="s">
        <v>1257</v>
      </c>
      <c r="M2448" t="s">
        <v>205</v>
      </c>
      <c r="N2448">
        <v>2022</v>
      </c>
      <c r="O2448" t="s">
        <v>1258</v>
      </c>
      <c r="P2448" t="s">
        <v>178</v>
      </c>
      <c r="Q2448" t="s">
        <v>172</v>
      </c>
      <c r="R2448" t="s">
        <v>510</v>
      </c>
      <c r="S2448">
        <v>31407182</v>
      </c>
      <c r="BM2448" t="s">
        <v>12566</v>
      </c>
    </row>
    <row r="2449" spans="1:151" x14ac:dyDescent="0.2">
      <c r="A2449">
        <v>27253</v>
      </c>
      <c r="B2449" t="s">
        <v>5848</v>
      </c>
      <c r="C2449" t="s">
        <v>15198</v>
      </c>
      <c r="D2449" t="s">
        <v>15215</v>
      </c>
      <c r="E2449" t="s">
        <v>15216</v>
      </c>
      <c r="F2449" t="s">
        <v>171</v>
      </c>
      <c r="G2449" t="s">
        <v>172</v>
      </c>
      <c r="H2449" s="1">
        <v>36613</v>
      </c>
      <c r="I2449" t="s">
        <v>221</v>
      </c>
      <c r="K2449" t="s">
        <v>1035</v>
      </c>
      <c r="L2449" t="s">
        <v>1036</v>
      </c>
      <c r="M2449" t="s">
        <v>224</v>
      </c>
      <c r="N2449">
        <v>2019</v>
      </c>
      <c r="O2449" t="s">
        <v>279</v>
      </c>
      <c r="P2449" t="s">
        <v>178</v>
      </c>
      <c r="Q2449" t="s">
        <v>172</v>
      </c>
      <c r="R2449" t="s">
        <v>510</v>
      </c>
      <c r="S2449">
        <v>31407182</v>
      </c>
      <c r="BM2449" t="s">
        <v>12566</v>
      </c>
    </row>
    <row r="2450" spans="1:151" x14ac:dyDescent="0.2">
      <c r="A2450">
        <v>27773</v>
      </c>
      <c r="B2450" t="s">
        <v>1791</v>
      </c>
      <c r="C2450" t="s">
        <v>15198</v>
      </c>
      <c r="D2450" t="s">
        <v>1546</v>
      </c>
      <c r="E2450" t="s">
        <v>15217</v>
      </c>
      <c r="F2450" t="s">
        <v>171</v>
      </c>
      <c r="G2450" t="s">
        <v>172</v>
      </c>
      <c r="H2450" s="1">
        <v>36417</v>
      </c>
      <c r="I2450" t="s">
        <v>173</v>
      </c>
      <c r="K2450" t="s">
        <v>1012</v>
      </c>
      <c r="L2450" t="s">
        <v>1013</v>
      </c>
      <c r="M2450" t="s">
        <v>306</v>
      </c>
      <c r="N2450">
        <v>2019</v>
      </c>
      <c r="O2450" t="s">
        <v>534</v>
      </c>
      <c r="P2450" t="s">
        <v>178</v>
      </c>
      <c r="Q2450" t="s">
        <v>172</v>
      </c>
      <c r="S2450">
        <v>30683068</v>
      </c>
      <c r="T2450" t="s">
        <v>226</v>
      </c>
      <c r="Y2450" t="str">
        <f>"04HSEAS"</f>
        <v>04HSEAS</v>
      </c>
      <c r="Z2450" t="s">
        <v>499</v>
      </c>
      <c r="AA2450" t="s">
        <v>320</v>
      </c>
      <c r="AB2450" t="s">
        <v>321</v>
      </c>
      <c r="AC2450" t="s">
        <v>1868</v>
      </c>
      <c r="AD2450" t="s">
        <v>185</v>
      </c>
      <c r="AM2450" t="s">
        <v>3319</v>
      </c>
      <c r="AS2450">
        <v>3.83</v>
      </c>
      <c r="AT2450" t="s">
        <v>429</v>
      </c>
      <c r="AU2450" t="s">
        <v>235</v>
      </c>
      <c r="AV2450" t="s">
        <v>236</v>
      </c>
      <c r="AW2450" t="s">
        <v>264</v>
      </c>
      <c r="BM2450" t="s">
        <v>15218</v>
      </c>
      <c r="BN2450" t="s">
        <v>239</v>
      </c>
      <c r="BO2450" t="s">
        <v>11360</v>
      </c>
      <c r="BP2450" t="s">
        <v>241</v>
      </c>
      <c r="BQ2450" t="s">
        <v>195</v>
      </c>
      <c r="BS2450">
        <v>14627</v>
      </c>
      <c r="CD2450" t="s">
        <v>195</v>
      </c>
      <c r="CM2450" t="s">
        <v>15219</v>
      </c>
      <c r="CO2450" t="s">
        <v>11360</v>
      </c>
      <c r="CP2450" t="s">
        <v>11362</v>
      </c>
      <c r="CQ2450" t="s">
        <v>247</v>
      </c>
      <c r="CS2450">
        <v>13021</v>
      </c>
      <c r="CT2450" t="s">
        <v>244</v>
      </c>
      <c r="CU2450" t="s">
        <v>15220</v>
      </c>
    </row>
    <row r="2451" spans="1:151" x14ac:dyDescent="0.2">
      <c r="A2451">
        <v>27787</v>
      </c>
      <c r="B2451" t="s">
        <v>5389</v>
      </c>
      <c r="C2451" t="s">
        <v>15198</v>
      </c>
      <c r="D2451" t="s">
        <v>1394</v>
      </c>
      <c r="E2451" t="s">
        <v>15221</v>
      </c>
      <c r="F2451" t="s">
        <v>171</v>
      </c>
      <c r="G2451" t="str">
        <f>"0"</f>
        <v>0</v>
      </c>
      <c r="K2451" t="s">
        <v>203</v>
      </c>
      <c r="L2451" t="s">
        <v>204</v>
      </c>
      <c r="M2451" t="s">
        <v>205</v>
      </c>
      <c r="N2451">
        <v>2019</v>
      </c>
      <c r="O2451" t="s">
        <v>206</v>
      </c>
      <c r="P2451" t="s">
        <v>178</v>
      </c>
      <c r="Q2451" t="s">
        <v>172</v>
      </c>
      <c r="S2451">
        <v>29399963</v>
      </c>
      <c r="T2451" t="s">
        <v>196</v>
      </c>
      <c r="W2451" t="s">
        <v>15222</v>
      </c>
      <c r="X2451">
        <v>8592404328</v>
      </c>
      <c r="Y2451" t="s">
        <v>182</v>
      </c>
      <c r="Z2451" t="s">
        <v>183</v>
      </c>
      <c r="AA2451">
        <v>2019</v>
      </c>
      <c r="AB2451">
        <v>2019</v>
      </c>
      <c r="AC2451" t="s">
        <v>208</v>
      </c>
      <c r="AD2451" t="s">
        <v>185</v>
      </c>
      <c r="AF2451" t="s">
        <v>186</v>
      </c>
      <c r="AG2451" t="s">
        <v>183</v>
      </c>
      <c r="AH2451">
        <v>2019</v>
      </c>
      <c r="AI2451">
        <v>2019</v>
      </c>
      <c r="AJ2451" t="s">
        <v>209</v>
      </c>
      <c r="AK2451" t="s">
        <v>185</v>
      </c>
      <c r="AS2451">
        <v>3.82</v>
      </c>
      <c r="AT2451" t="s">
        <v>188</v>
      </c>
      <c r="AU2451" t="s">
        <v>189</v>
      </c>
      <c r="AV2451" t="s">
        <v>190</v>
      </c>
      <c r="AW2451" t="s">
        <v>264</v>
      </c>
      <c r="BM2451" t="s">
        <v>15223</v>
      </c>
      <c r="BN2451" t="s">
        <v>193</v>
      </c>
      <c r="BP2451" t="s">
        <v>194</v>
      </c>
      <c r="BQ2451" t="s">
        <v>195</v>
      </c>
      <c r="BS2451">
        <v>14627</v>
      </c>
      <c r="BT2451" t="s">
        <v>196</v>
      </c>
      <c r="BU2451">
        <v>8599920681</v>
      </c>
      <c r="BZ2451" t="s">
        <v>15224</v>
      </c>
      <c r="CC2451" t="s">
        <v>12838</v>
      </c>
      <c r="CD2451" t="s">
        <v>5183</v>
      </c>
      <c r="CF2451">
        <v>41076</v>
      </c>
      <c r="CG2451" t="s">
        <v>196</v>
      </c>
      <c r="CH2451">
        <v>8599920681</v>
      </c>
      <c r="CM2451" t="s">
        <v>15224</v>
      </c>
      <c r="CP2451" t="s">
        <v>12838</v>
      </c>
      <c r="CQ2451" t="s">
        <v>195</v>
      </c>
      <c r="CS2451">
        <v>41076</v>
      </c>
      <c r="CT2451" t="s">
        <v>196</v>
      </c>
      <c r="CU2451">
        <v>8599920681</v>
      </c>
      <c r="ED2451" t="s">
        <v>5183</v>
      </c>
      <c r="EG2451" t="s">
        <v>196</v>
      </c>
      <c r="EH2451">
        <v>8599920681</v>
      </c>
      <c r="EM2451" t="s">
        <v>15224</v>
      </c>
      <c r="EP2451" t="s">
        <v>12838</v>
      </c>
      <c r="EQ2451" t="s">
        <v>5183</v>
      </c>
      <c r="ES2451">
        <v>41076</v>
      </c>
      <c r="ET2451" t="s">
        <v>196</v>
      </c>
      <c r="EU2451">
        <v>8599920681</v>
      </c>
    </row>
    <row r="2452" spans="1:151" x14ac:dyDescent="0.2">
      <c r="A2452">
        <v>20905</v>
      </c>
      <c r="B2452" t="s">
        <v>850</v>
      </c>
      <c r="C2452" t="s">
        <v>15225</v>
      </c>
      <c r="D2452" t="s">
        <v>11112</v>
      </c>
      <c r="E2452" t="s">
        <v>15226</v>
      </c>
      <c r="F2452" t="s">
        <v>171</v>
      </c>
      <c r="G2452" t="str">
        <f>"0"</f>
        <v>0</v>
      </c>
      <c r="K2452" t="s">
        <v>882</v>
      </c>
      <c r="M2452" t="s">
        <v>255</v>
      </c>
      <c r="N2452">
        <v>2016</v>
      </c>
      <c r="O2452" t="s">
        <v>883</v>
      </c>
      <c r="P2452" t="s">
        <v>178</v>
      </c>
      <c r="Q2452" t="s">
        <v>172</v>
      </c>
      <c r="S2452">
        <v>28177470</v>
      </c>
      <c r="T2452" t="s">
        <v>196</v>
      </c>
      <c r="W2452" t="s">
        <v>15227</v>
      </c>
      <c r="X2452">
        <v>5859674979</v>
      </c>
      <c r="Y2452" t="s">
        <v>182</v>
      </c>
      <c r="Z2452" t="s">
        <v>282</v>
      </c>
      <c r="AA2452">
        <v>2017</v>
      </c>
      <c r="AB2452">
        <v>2017</v>
      </c>
      <c r="AC2452" t="s">
        <v>208</v>
      </c>
      <c r="AD2452" t="s">
        <v>185</v>
      </c>
      <c r="AF2452" t="s">
        <v>186</v>
      </c>
      <c r="AG2452" t="s">
        <v>282</v>
      </c>
      <c r="AH2452">
        <v>2017</v>
      </c>
      <c r="AI2452">
        <v>2017</v>
      </c>
      <c r="AJ2452" t="s">
        <v>3528</v>
      </c>
      <c r="AK2452" t="s">
        <v>185</v>
      </c>
      <c r="AP2452" t="s">
        <v>187</v>
      </c>
      <c r="AS2452">
        <v>3.58</v>
      </c>
      <c r="AT2452" t="s">
        <v>188</v>
      </c>
      <c r="AU2452" t="s">
        <v>189</v>
      </c>
      <c r="AV2452" t="s">
        <v>190</v>
      </c>
      <c r="AW2452" t="s">
        <v>264</v>
      </c>
      <c r="BM2452" t="s">
        <v>15228</v>
      </c>
      <c r="BN2452" t="s">
        <v>193</v>
      </c>
      <c r="BP2452" t="s">
        <v>194</v>
      </c>
      <c r="BQ2452" t="s">
        <v>195</v>
      </c>
      <c r="BS2452">
        <v>14627</v>
      </c>
      <c r="BT2452" t="s">
        <v>196</v>
      </c>
      <c r="BU2452">
        <v>5859674979</v>
      </c>
      <c r="BZ2452" t="s">
        <v>15229</v>
      </c>
      <c r="CC2452" t="s">
        <v>194</v>
      </c>
      <c r="CD2452" t="s">
        <v>195</v>
      </c>
      <c r="CF2452">
        <v>14620</v>
      </c>
      <c r="CG2452" t="s">
        <v>196</v>
      </c>
      <c r="CH2452">
        <v>5859674979</v>
      </c>
      <c r="CM2452" t="s">
        <v>9722</v>
      </c>
      <c r="CP2452" t="s">
        <v>194</v>
      </c>
      <c r="CQ2452" t="s">
        <v>195</v>
      </c>
      <c r="CS2452">
        <v>14611</v>
      </c>
      <c r="CT2452" t="s">
        <v>196</v>
      </c>
      <c r="CU2452">
        <v>5859674979</v>
      </c>
      <c r="EM2452" t="s">
        <v>15229</v>
      </c>
      <c r="EP2452" t="s">
        <v>194</v>
      </c>
      <c r="EQ2452" t="s">
        <v>195</v>
      </c>
      <c r="ES2452">
        <v>14620</v>
      </c>
      <c r="ET2452" t="s">
        <v>196</v>
      </c>
      <c r="EU2452">
        <v>5859674979</v>
      </c>
    </row>
    <row r="2453" spans="1:151" x14ac:dyDescent="0.2">
      <c r="A2453">
        <v>26904</v>
      </c>
      <c r="B2453" t="s">
        <v>2266</v>
      </c>
      <c r="C2453" t="s">
        <v>15230</v>
      </c>
      <c r="D2453" t="s">
        <v>201</v>
      </c>
      <c r="E2453" t="s">
        <v>15231</v>
      </c>
      <c r="F2453" t="s">
        <v>15232</v>
      </c>
      <c r="G2453" t="s">
        <v>172</v>
      </c>
      <c r="H2453" s="1">
        <v>36347</v>
      </c>
      <c r="I2453" t="s">
        <v>221</v>
      </c>
      <c r="K2453" t="s">
        <v>1078</v>
      </c>
      <c r="L2453" t="s">
        <v>393</v>
      </c>
      <c r="M2453" t="s">
        <v>306</v>
      </c>
      <c r="N2453">
        <v>2019</v>
      </c>
      <c r="O2453" t="s">
        <v>534</v>
      </c>
      <c r="P2453" t="s">
        <v>178</v>
      </c>
      <c r="Q2453" t="s">
        <v>172</v>
      </c>
      <c r="S2453">
        <v>30683037</v>
      </c>
      <c r="T2453" t="s">
        <v>226</v>
      </c>
      <c r="Y2453" t="str">
        <f>"01AS"</f>
        <v>01AS</v>
      </c>
      <c r="Z2453" t="s">
        <v>499</v>
      </c>
      <c r="AA2453" t="s">
        <v>320</v>
      </c>
      <c r="AB2453" t="s">
        <v>321</v>
      </c>
      <c r="AC2453" t="s">
        <v>4871</v>
      </c>
      <c r="AD2453" t="s">
        <v>185</v>
      </c>
      <c r="AS2453">
        <v>3.58</v>
      </c>
      <c r="AT2453" t="s">
        <v>429</v>
      </c>
      <c r="AU2453" t="s">
        <v>235</v>
      </c>
      <c r="AV2453" t="s">
        <v>236</v>
      </c>
      <c r="AW2453" t="s">
        <v>264</v>
      </c>
      <c r="BM2453" t="s">
        <v>10563</v>
      </c>
      <c r="BN2453" t="s">
        <v>239</v>
      </c>
      <c r="BO2453" t="s">
        <v>15233</v>
      </c>
      <c r="BP2453" t="s">
        <v>241</v>
      </c>
      <c r="BQ2453" t="s">
        <v>195</v>
      </c>
      <c r="BS2453">
        <v>14627</v>
      </c>
      <c r="CD2453" t="s">
        <v>195</v>
      </c>
      <c r="CM2453" t="s">
        <v>15234</v>
      </c>
      <c r="CO2453" t="s">
        <v>15233</v>
      </c>
      <c r="CP2453" t="s">
        <v>241</v>
      </c>
      <c r="CQ2453" t="s">
        <v>247</v>
      </c>
      <c r="CS2453">
        <v>14610</v>
      </c>
      <c r="CT2453" t="s">
        <v>244</v>
      </c>
      <c r="CU2453" t="s">
        <v>15235</v>
      </c>
    </row>
    <row r="2454" spans="1:151" x14ac:dyDescent="0.2">
      <c r="A2454">
        <v>36595</v>
      </c>
      <c r="B2454" t="s">
        <v>6245</v>
      </c>
      <c r="C2454" t="s">
        <v>15236</v>
      </c>
      <c r="D2454" t="s">
        <v>13412</v>
      </c>
      <c r="E2454" t="s">
        <v>15237</v>
      </c>
      <c r="F2454" t="s">
        <v>171</v>
      </c>
      <c r="G2454" t="str">
        <f>"0"</f>
        <v>0</v>
      </c>
      <c r="H2454" s="1">
        <v>36762</v>
      </c>
      <c r="I2454" t="s">
        <v>1450</v>
      </c>
      <c r="K2454" t="s">
        <v>1078</v>
      </c>
      <c r="L2454" t="s">
        <v>676</v>
      </c>
      <c r="M2454" t="s">
        <v>176</v>
      </c>
      <c r="N2454">
        <v>2022</v>
      </c>
      <c r="O2454" t="s">
        <v>555</v>
      </c>
      <c r="P2454" t="s">
        <v>178</v>
      </c>
      <c r="Q2454" t="s">
        <v>172</v>
      </c>
      <c r="S2454">
        <v>31531436</v>
      </c>
      <c r="T2454" t="s">
        <v>226</v>
      </c>
      <c r="Y2454" t="str">
        <f>"01AS"</f>
        <v>01AS</v>
      </c>
      <c r="Z2454" t="s">
        <v>227</v>
      </c>
      <c r="AA2454" t="s">
        <v>321</v>
      </c>
      <c r="AC2454" t="s">
        <v>1818</v>
      </c>
      <c r="AD2454" t="s">
        <v>185</v>
      </c>
      <c r="AF2454" t="s">
        <v>426</v>
      </c>
      <c r="AG2454" t="s">
        <v>8214</v>
      </c>
      <c r="AJ2454" t="s">
        <v>15238</v>
      </c>
      <c r="AK2454" t="s">
        <v>185</v>
      </c>
      <c r="AM2454" t="s">
        <v>599</v>
      </c>
      <c r="AS2454">
        <v>3.99</v>
      </c>
      <c r="AU2454" t="s">
        <v>235</v>
      </c>
      <c r="AV2454" t="s">
        <v>236</v>
      </c>
      <c r="AW2454" t="s">
        <v>264</v>
      </c>
      <c r="BF2454" t="s">
        <v>474</v>
      </c>
      <c r="BM2454" t="s">
        <v>15239</v>
      </c>
      <c r="BN2454" t="s">
        <v>239</v>
      </c>
      <c r="BO2454" t="s">
        <v>15240</v>
      </c>
      <c r="BP2454" t="s">
        <v>241</v>
      </c>
      <c r="BQ2454" t="s">
        <v>195</v>
      </c>
      <c r="BS2454">
        <v>14627</v>
      </c>
      <c r="CD2454" t="s">
        <v>195</v>
      </c>
      <c r="CM2454" t="s">
        <v>15241</v>
      </c>
      <c r="CO2454" t="s">
        <v>15240</v>
      </c>
      <c r="CP2454" t="s">
        <v>13692</v>
      </c>
      <c r="CQ2454" t="s">
        <v>1473</v>
      </c>
      <c r="CS2454" t="s">
        <v>15242</v>
      </c>
      <c r="CT2454" t="s">
        <v>244</v>
      </c>
      <c r="CU2454" t="s">
        <v>15243</v>
      </c>
    </row>
    <row r="2455" spans="1:151" x14ac:dyDescent="0.2">
      <c r="A2455">
        <v>39265</v>
      </c>
      <c r="B2455" t="s">
        <v>8672</v>
      </c>
      <c r="C2455" t="s">
        <v>15236</v>
      </c>
      <c r="D2455" t="s">
        <v>15244</v>
      </c>
      <c r="E2455" t="s">
        <v>15245</v>
      </c>
      <c r="F2455" t="s">
        <v>171</v>
      </c>
      <c r="G2455" t="str">
        <f>"0"</f>
        <v>0</v>
      </c>
      <c r="H2455" s="1">
        <v>37489</v>
      </c>
      <c r="I2455" t="s">
        <v>221</v>
      </c>
      <c r="K2455" t="s">
        <v>1930</v>
      </c>
      <c r="L2455" t="s">
        <v>15246</v>
      </c>
      <c r="M2455" t="s">
        <v>224</v>
      </c>
      <c r="N2455">
        <v>2023</v>
      </c>
      <c r="O2455" t="s">
        <v>597</v>
      </c>
      <c r="P2455" t="s">
        <v>178</v>
      </c>
      <c r="Q2455" t="s">
        <v>172</v>
      </c>
      <c r="S2455">
        <v>31811323</v>
      </c>
      <c r="T2455" t="s">
        <v>226</v>
      </c>
      <c r="Y2455" t="str">
        <f>"01AS"</f>
        <v>01AS</v>
      </c>
      <c r="Z2455" t="s">
        <v>227</v>
      </c>
      <c r="AA2455" t="s">
        <v>320</v>
      </c>
      <c r="AB2455" t="s">
        <v>321</v>
      </c>
      <c r="AC2455" t="s">
        <v>322</v>
      </c>
      <c r="AD2455" t="s">
        <v>185</v>
      </c>
      <c r="AM2455" t="s">
        <v>1049</v>
      </c>
      <c r="AS2455">
        <v>3.75</v>
      </c>
      <c r="AU2455" t="s">
        <v>235</v>
      </c>
      <c r="AV2455" t="s">
        <v>236</v>
      </c>
      <c r="AW2455" t="s">
        <v>952</v>
      </c>
      <c r="BF2455" t="s">
        <v>474</v>
      </c>
      <c r="BM2455" t="s">
        <v>15247</v>
      </c>
      <c r="BN2455" t="s">
        <v>239</v>
      </c>
      <c r="BO2455" t="s">
        <v>15248</v>
      </c>
      <c r="BP2455" t="s">
        <v>241</v>
      </c>
      <c r="BQ2455" t="s">
        <v>195</v>
      </c>
      <c r="BS2455">
        <v>14627</v>
      </c>
      <c r="CD2455" t="s">
        <v>195</v>
      </c>
      <c r="CM2455" t="s">
        <v>15249</v>
      </c>
      <c r="CO2455" t="s">
        <v>15248</v>
      </c>
      <c r="CP2455" t="s">
        <v>15250</v>
      </c>
      <c r="CQ2455" t="s">
        <v>735</v>
      </c>
      <c r="CS2455" t="s">
        <v>15251</v>
      </c>
      <c r="CT2455" t="s">
        <v>244</v>
      </c>
      <c r="CU2455" t="s">
        <v>15252</v>
      </c>
    </row>
    <row r="2456" spans="1:151" x14ac:dyDescent="0.2">
      <c r="A2456">
        <v>39268</v>
      </c>
      <c r="B2456" t="s">
        <v>8672</v>
      </c>
      <c r="C2456" t="s">
        <v>15236</v>
      </c>
      <c r="D2456" t="s">
        <v>15244</v>
      </c>
      <c r="E2456" t="s">
        <v>15245</v>
      </c>
      <c r="F2456" t="s">
        <v>171</v>
      </c>
      <c r="G2456" t="str">
        <f>"0"</f>
        <v>0</v>
      </c>
      <c r="H2456" s="1">
        <v>37489</v>
      </c>
      <c r="I2456" t="s">
        <v>221</v>
      </c>
      <c r="K2456" t="s">
        <v>595</v>
      </c>
      <c r="L2456" t="s">
        <v>596</v>
      </c>
      <c r="M2456" t="s">
        <v>224</v>
      </c>
      <c r="N2456">
        <v>2023</v>
      </c>
      <c r="O2456" t="s">
        <v>597</v>
      </c>
      <c r="P2456" t="s">
        <v>178</v>
      </c>
      <c r="Q2456" t="s">
        <v>172</v>
      </c>
      <c r="S2456">
        <v>31811323</v>
      </c>
      <c r="T2456" t="s">
        <v>226</v>
      </c>
      <c r="Y2456" t="str">
        <f>"01AS"</f>
        <v>01AS</v>
      </c>
      <c r="Z2456" t="s">
        <v>227</v>
      </c>
      <c r="AA2456" t="s">
        <v>320</v>
      </c>
      <c r="AB2456" t="s">
        <v>321</v>
      </c>
      <c r="AC2456" t="s">
        <v>322</v>
      </c>
      <c r="AD2456" t="s">
        <v>185</v>
      </c>
      <c r="AM2456" t="s">
        <v>1049</v>
      </c>
      <c r="AS2456">
        <v>3.75</v>
      </c>
      <c r="AU2456" t="s">
        <v>235</v>
      </c>
      <c r="AV2456" t="s">
        <v>236</v>
      </c>
      <c r="AW2456" t="s">
        <v>952</v>
      </c>
      <c r="BF2456" t="s">
        <v>474</v>
      </c>
      <c r="BM2456" t="s">
        <v>15247</v>
      </c>
      <c r="BN2456" t="s">
        <v>239</v>
      </c>
      <c r="BO2456" t="s">
        <v>15248</v>
      </c>
      <c r="BP2456" t="s">
        <v>241</v>
      </c>
      <c r="BQ2456" t="s">
        <v>195</v>
      </c>
      <c r="BS2456">
        <v>14627</v>
      </c>
      <c r="CD2456" t="s">
        <v>195</v>
      </c>
      <c r="CM2456" t="s">
        <v>15249</v>
      </c>
      <c r="CO2456" t="s">
        <v>15248</v>
      </c>
      <c r="CP2456" t="s">
        <v>15250</v>
      </c>
      <c r="CQ2456" t="s">
        <v>735</v>
      </c>
      <c r="CS2456" t="s">
        <v>15251</v>
      </c>
      <c r="CT2456" t="s">
        <v>244</v>
      </c>
      <c r="CU2456" t="s">
        <v>15252</v>
      </c>
    </row>
    <row r="2457" spans="1:151" x14ac:dyDescent="0.2">
      <c r="A2457">
        <v>37273</v>
      </c>
      <c r="B2457" t="s">
        <v>8672</v>
      </c>
      <c r="C2457" t="s">
        <v>15236</v>
      </c>
      <c r="D2457" t="s">
        <v>15244</v>
      </c>
      <c r="E2457" t="s">
        <v>15245</v>
      </c>
      <c r="F2457" t="s">
        <v>171</v>
      </c>
      <c r="G2457" t="str">
        <f>"0"</f>
        <v>0</v>
      </c>
      <c r="H2457" s="1">
        <v>37489</v>
      </c>
      <c r="I2457" t="s">
        <v>221</v>
      </c>
      <c r="K2457" t="s">
        <v>304</v>
      </c>
      <c r="L2457" t="s">
        <v>305</v>
      </c>
      <c r="M2457" t="s">
        <v>306</v>
      </c>
      <c r="N2457">
        <v>2022</v>
      </c>
      <c r="O2457" t="s">
        <v>782</v>
      </c>
      <c r="P2457" t="s">
        <v>178</v>
      </c>
      <c r="Q2457" t="s">
        <v>172</v>
      </c>
      <c r="S2457">
        <v>31811323</v>
      </c>
      <c r="T2457" t="s">
        <v>226</v>
      </c>
      <c r="Y2457" t="str">
        <f>"01AS"</f>
        <v>01AS</v>
      </c>
      <c r="Z2457" t="s">
        <v>227</v>
      </c>
      <c r="AA2457" t="s">
        <v>320</v>
      </c>
      <c r="AB2457" t="s">
        <v>321</v>
      </c>
      <c r="AC2457" t="s">
        <v>322</v>
      </c>
      <c r="AD2457" t="s">
        <v>185</v>
      </c>
      <c r="AM2457" t="s">
        <v>1049</v>
      </c>
      <c r="AS2457">
        <v>3.75</v>
      </c>
      <c r="AU2457" t="s">
        <v>235</v>
      </c>
      <c r="AV2457" t="s">
        <v>236</v>
      </c>
      <c r="AW2457" t="s">
        <v>952</v>
      </c>
      <c r="BF2457" t="s">
        <v>474</v>
      </c>
      <c r="BM2457" t="s">
        <v>15247</v>
      </c>
      <c r="BN2457" t="s">
        <v>239</v>
      </c>
      <c r="BO2457" t="s">
        <v>15248</v>
      </c>
      <c r="BP2457" t="s">
        <v>241</v>
      </c>
      <c r="BQ2457" t="s">
        <v>195</v>
      </c>
      <c r="BS2457">
        <v>14627</v>
      </c>
      <c r="CD2457" t="s">
        <v>195</v>
      </c>
      <c r="CM2457" t="s">
        <v>15249</v>
      </c>
      <c r="CO2457" t="s">
        <v>15248</v>
      </c>
      <c r="CP2457" t="s">
        <v>15250</v>
      </c>
      <c r="CQ2457" t="s">
        <v>735</v>
      </c>
      <c r="CS2457" t="s">
        <v>15251</v>
      </c>
      <c r="CT2457" t="s">
        <v>244</v>
      </c>
      <c r="CU2457" t="s">
        <v>15252</v>
      </c>
    </row>
    <row r="2458" spans="1:151" x14ac:dyDescent="0.2">
      <c r="A2458">
        <v>10168</v>
      </c>
      <c r="B2458" t="s">
        <v>388</v>
      </c>
      <c r="C2458" t="s">
        <v>15253</v>
      </c>
      <c r="D2458" t="s">
        <v>1095</v>
      </c>
      <c r="E2458" t="s">
        <v>15254</v>
      </c>
      <c r="F2458" t="s">
        <v>171</v>
      </c>
      <c r="G2458" t="s">
        <v>172</v>
      </c>
      <c r="H2458" s="1">
        <v>34872</v>
      </c>
      <c r="I2458" t="s">
        <v>173</v>
      </c>
      <c r="K2458" t="s">
        <v>1046</v>
      </c>
      <c r="L2458" t="s">
        <v>1047</v>
      </c>
      <c r="M2458" t="s">
        <v>176</v>
      </c>
      <c r="N2458">
        <v>2015</v>
      </c>
      <c r="O2458" t="s">
        <v>1014</v>
      </c>
      <c r="P2458" t="s">
        <v>178</v>
      </c>
      <c r="Q2458" t="s">
        <v>172</v>
      </c>
      <c r="S2458">
        <v>28205661</v>
      </c>
      <c r="T2458" t="s">
        <v>196</v>
      </c>
      <c r="W2458" t="s">
        <v>15255</v>
      </c>
      <c r="X2458">
        <v>5164481831</v>
      </c>
      <c r="Y2458" t="s">
        <v>186</v>
      </c>
      <c r="Z2458" t="s">
        <v>183</v>
      </c>
      <c r="AA2458">
        <v>2017</v>
      </c>
      <c r="AB2458">
        <v>2017</v>
      </c>
      <c r="AC2458" t="s">
        <v>1191</v>
      </c>
      <c r="AD2458" t="s">
        <v>172</v>
      </c>
      <c r="AS2458">
        <v>3.58</v>
      </c>
      <c r="AT2458" t="s">
        <v>188</v>
      </c>
      <c r="AU2458" t="s">
        <v>189</v>
      </c>
      <c r="AV2458" t="s">
        <v>190</v>
      </c>
      <c r="AW2458" t="s">
        <v>264</v>
      </c>
      <c r="BM2458" t="s">
        <v>15256</v>
      </c>
      <c r="BN2458" t="s">
        <v>487</v>
      </c>
      <c r="BP2458" t="s">
        <v>194</v>
      </c>
      <c r="BQ2458" t="s">
        <v>195</v>
      </c>
      <c r="BS2458">
        <v>14627</v>
      </c>
      <c r="BT2458" t="s">
        <v>196</v>
      </c>
      <c r="BU2458">
        <v>5164920065</v>
      </c>
      <c r="BZ2458" t="s">
        <v>15257</v>
      </c>
      <c r="CC2458" t="s">
        <v>15258</v>
      </c>
      <c r="CD2458" t="s">
        <v>195</v>
      </c>
      <c r="CF2458">
        <v>11762</v>
      </c>
      <c r="CG2458" t="s">
        <v>196</v>
      </c>
      <c r="CH2458">
        <v>5167951157</v>
      </c>
      <c r="CM2458" t="s">
        <v>15259</v>
      </c>
      <c r="CP2458" t="s">
        <v>194</v>
      </c>
      <c r="CQ2458" t="s">
        <v>195</v>
      </c>
      <c r="CS2458">
        <v>14611</v>
      </c>
      <c r="CT2458" t="s">
        <v>196</v>
      </c>
      <c r="CU2458">
        <v>5164920065</v>
      </c>
      <c r="EM2458" t="s">
        <v>15257</v>
      </c>
      <c r="EP2458" t="s">
        <v>15258</v>
      </c>
      <c r="EQ2458" t="s">
        <v>195</v>
      </c>
      <c r="ES2458">
        <v>11762</v>
      </c>
      <c r="ET2458" t="s">
        <v>196</v>
      </c>
      <c r="EU2458">
        <v>5167951157</v>
      </c>
    </row>
    <row r="2459" spans="1:151" x14ac:dyDescent="0.2">
      <c r="A2459">
        <v>13039</v>
      </c>
      <c r="B2459" t="s">
        <v>15260</v>
      </c>
      <c r="C2459" t="s">
        <v>15253</v>
      </c>
      <c r="E2459" t="s">
        <v>15261</v>
      </c>
      <c r="F2459" t="s">
        <v>171</v>
      </c>
      <c r="G2459" t="s">
        <v>172</v>
      </c>
      <c r="H2459" s="1">
        <v>35027</v>
      </c>
      <c r="I2459" t="s">
        <v>221</v>
      </c>
      <c r="K2459" t="s">
        <v>1910</v>
      </c>
      <c r="L2459" t="s">
        <v>1911</v>
      </c>
      <c r="M2459" t="s">
        <v>306</v>
      </c>
      <c r="N2459">
        <v>2015</v>
      </c>
      <c r="O2459" t="s">
        <v>517</v>
      </c>
      <c r="P2459" t="s">
        <v>178</v>
      </c>
      <c r="Q2459" t="s">
        <v>172</v>
      </c>
      <c r="S2459">
        <v>28258797</v>
      </c>
      <c r="T2459" t="s">
        <v>196</v>
      </c>
      <c r="W2459" t="s">
        <v>15262</v>
      </c>
      <c r="X2459">
        <v>7174904973</v>
      </c>
      <c r="Y2459" t="s">
        <v>186</v>
      </c>
      <c r="Z2459" t="s">
        <v>282</v>
      </c>
      <c r="AA2459">
        <v>2017</v>
      </c>
      <c r="AB2459">
        <v>2017</v>
      </c>
      <c r="AC2459" t="s">
        <v>886</v>
      </c>
      <c r="AD2459" t="s">
        <v>185</v>
      </c>
      <c r="AE2459" t="s">
        <v>396</v>
      </c>
      <c r="AS2459">
        <v>3.63</v>
      </c>
      <c r="AT2459" t="s">
        <v>188</v>
      </c>
      <c r="AU2459" t="s">
        <v>189</v>
      </c>
      <c r="AV2459" t="s">
        <v>190</v>
      </c>
      <c r="AW2459" t="s">
        <v>264</v>
      </c>
      <c r="BM2459" t="s">
        <v>15263</v>
      </c>
      <c r="BN2459" t="s">
        <v>193</v>
      </c>
      <c r="BP2459" t="s">
        <v>194</v>
      </c>
      <c r="BQ2459" t="s">
        <v>195</v>
      </c>
      <c r="BS2459">
        <v>14627</v>
      </c>
      <c r="BT2459" t="s">
        <v>196</v>
      </c>
      <c r="BU2459">
        <v>7174904975</v>
      </c>
      <c r="BZ2459" t="s">
        <v>15264</v>
      </c>
      <c r="CC2459" t="s">
        <v>15265</v>
      </c>
      <c r="CD2459" t="s">
        <v>650</v>
      </c>
      <c r="CF2459">
        <v>17543</v>
      </c>
      <c r="CG2459" t="s">
        <v>196</v>
      </c>
      <c r="CH2459">
        <v>7174904975</v>
      </c>
      <c r="CM2459" t="s">
        <v>1747</v>
      </c>
      <c r="CP2459" t="s">
        <v>194</v>
      </c>
      <c r="CQ2459" t="s">
        <v>195</v>
      </c>
      <c r="CS2459">
        <v>14603</v>
      </c>
      <c r="CT2459" t="s">
        <v>196</v>
      </c>
      <c r="CU2459">
        <v>7174904975</v>
      </c>
      <c r="ED2459" t="s">
        <v>650</v>
      </c>
      <c r="EG2459" t="s">
        <v>196</v>
      </c>
      <c r="EH2459">
        <v>7174904975</v>
      </c>
      <c r="EM2459" t="s">
        <v>15264</v>
      </c>
      <c r="EP2459" t="s">
        <v>15265</v>
      </c>
      <c r="EQ2459" t="s">
        <v>650</v>
      </c>
      <c r="ES2459">
        <v>17543</v>
      </c>
      <c r="ET2459" t="s">
        <v>196</v>
      </c>
      <c r="EU2459">
        <v>7174904975</v>
      </c>
    </row>
    <row r="2460" spans="1:151" x14ac:dyDescent="0.2">
      <c r="A2460">
        <v>19381</v>
      </c>
      <c r="B2460" t="s">
        <v>15266</v>
      </c>
      <c r="C2460" t="s">
        <v>15267</v>
      </c>
      <c r="D2460" t="s">
        <v>1562</v>
      </c>
      <c r="E2460" t="s">
        <v>15268</v>
      </c>
      <c r="F2460" t="s">
        <v>15269</v>
      </c>
      <c r="G2460" t="s">
        <v>172</v>
      </c>
      <c r="H2460" s="1">
        <v>35949</v>
      </c>
      <c r="I2460" t="s">
        <v>221</v>
      </c>
      <c r="K2460" t="s">
        <v>1078</v>
      </c>
      <c r="L2460" t="s">
        <v>1079</v>
      </c>
      <c r="M2460" t="s">
        <v>224</v>
      </c>
      <c r="N2460">
        <v>2016</v>
      </c>
      <c r="O2460" t="s">
        <v>410</v>
      </c>
      <c r="P2460" t="s">
        <v>178</v>
      </c>
      <c r="Q2460" t="s">
        <v>172</v>
      </c>
      <c r="S2460">
        <v>29229413</v>
      </c>
      <c r="T2460" t="s">
        <v>2017</v>
      </c>
      <c r="U2460" t="s">
        <v>337</v>
      </c>
      <c r="W2460" t="s">
        <v>15270</v>
      </c>
      <c r="X2460">
        <v>5852246897</v>
      </c>
      <c r="Y2460" t="s">
        <v>186</v>
      </c>
      <c r="Z2460" t="s">
        <v>282</v>
      </c>
      <c r="AA2460">
        <v>2019</v>
      </c>
      <c r="AB2460">
        <v>2019</v>
      </c>
      <c r="AC2460" t="s">
        <v>3101</v>
      </c>
      <c r="AD2460" t="s">
        <v>185</v>
      </c>
      <c r="AM2460" t="s">
        <v>187</v>
      </c>
      <c r="AS2460">
        <v>2.5099999999999998</v>
      </c>
      <c r="AT2460" t="s">
        <v>188</v>
      </c>
      <c r="AU2460" t="s">
        <v>189</v>
      </c>
      <c r="AV2460" t="s">
        <v>190</v>
      </c>
      <c r="AW2460" t="s">
        <v>294</v>
      </c>
      <c r="BM2460" t="s">
        <v>15271</v>
      </c>
      <c r="BN2460" t="s">
        <v>193</v>
      </c>
      <c r="BP2460" t="s">
        <v>194</v>
      </c>
      <c r="BQ2460" t="s">
        <v>195</v>
      </c>
      <c r="BS2460">
        <v>14627</v>
      </c>
      <c r="BT2460" t="s">
        <v>196</v>
      </c>
      <c r="BU2460">
        <v>5857293706</v>
      </c>
      <c r="BZ2460" t="s">
        <v>15272</v>
      </c>
      <c r="CC2460" t="s">
        <v>194</v>
      </c>
      <c r="CD2460" t="s">
        <v>195</v>
      </c>
      <c r="CF2460">
        <v>14621</v>
      </c>
      <c r="CG2460" t="s">
        <v>196</v>
      </c>
      <c r="CH2460">
        <v>5857293706</v>
      </c>
      <c r="CM2460" t="s">
        <v>15273</v>
      </c>
      <c r="CP2460" t="s">
        <v>194</v>
      </c>
      <c r="CQ2460" t="s">
        <v>195</v>
      </c>
      <c r="CS2460">
        <v>14620</v>
      </c>
      <c r="CT2460" t="s">
        <v>196</v>
      </c>
      <c r="CU2460">
        <v>5857293706</v>
      </c>
      <c r="ED2460" t="s">
        <v>195</v>
      </c>
      <c r="EG2460" t="s">
        <v>196</v>
      </c>
      <c r="EH2460">
        <v>5857293706</v>
      </c>
      <c r="EM2460" t="s">
        <v>15272</v>
      </c>
      <c r="EP2460" t="s">
        <v>194</v>
      </c>
      <c r="EQ2460" t="s">
        <v>195</v>
      </c>
      <c r="ES2460">
        <v>14621</v>
      </c>
      <c r="ET2460" t="s">
        <v>196</v>
      </c>
      <c r="EU2460">
        <v>5857293706</v>
      </c>
    </row>
    <row r="2461" spans="1:151" x14ac:dyDescent="0.2">
      <c r="A2461">
        <v>24899</v>
      </c>
      <c r="B2461" t="s">
        <v>15274</v>
      </c>
      <c r="C2461" t="s">
        <v>15275</v>
      </c>
      <c r="E2461" t="s">
        <v>15276</v>
      </c>
      <c r="F2461" t="s">
        <v>171</v>
      </c>
      <c r="K2461" t="s">
        <v>1372</v>
      </c>
      <c r="L2461" t="s">
        <v>1373</v>
      </c>
      <c r="M2461" t="s">
        <v>176</v>
      </c>
      <c r="N2461">
        <v>2017</v>
      </c>
      <c r="O2461" t="s">
        <v>177</v>
      </c>
      <c r="P2461" t="s">
        <v>178</v>
      </c>
      <c r="Q2461" t="s">
        <v>172</v>
      </c>
    </row>
    <row r="2462" spans="1:151" x14ac:dyDescent="0.2">
      <c r="A2462">
        <v>45735</v>
      </c>
      <c r="B2462" t="s">
        <v>1700</v>
      </c>
      <c r="C2462" t="s">
        <v>15277</v>
      </c>
      <c r="D2462" t="s">
        <v>6820</v>
      </c>
      <c r="E2462" t="s">
        <v>15278</v>
      </c>
      <c r="F2462" t="s">
        <v>171</v>
      </c>
      <c r="G2462" t="str">
        <f>"0"</f>
        <v>0</v>
      </c>
      <c r="H2462" s="1">
        <v>38301</v>
      </c>
      <c r="I2462" t="s">
        <v>173</v>
      </c>
      <c r="K2462" t="s">
        <v>675</v>
      </c>
      <c r="L2462" t="s">
        <v>676</v>
      </c>
      <c r="M2462" t="s">
        <v>306</v>
      </c>
      <c r="N2462">
        <v>2025</v>
      </c>
      <c r="O2462" t="s">
        <v>2065</v>
      </c>
      <c r="P2462" t="s">
        <v>178</v>
      </c>
      <c r="Q2462" t="s">
        <v>172</v>
      </c>
      <c r="S2462">
        <v>32604764</v>
      </c>
      <c r="T2462" t="s">
        <v>226</v>
      </c>
      <c r="Y2462" t="str">
        <f>"01AS"</f>
        <v>01AS</v>
      </c>
      <c r="Z2462" t="s">
        <v>499</v>
      </c>
      <c r="AA2462" t="s">
        <v>228</v>
      </c>
      <c r="AB2462" t="s">
        <v>229</v>
      </c>
      <c r="AC2462" t="s">
        <v>2351</v>
      </c>
      <c r="AD2462" t="s">
        <v>185</v>
      </c>
      <c r="AS2462">
        <v>3.63</v>
      </c>
      <c r="AU2462" t="s">
        <v>472</v>
      </c>
      <c r="AV2462" t="s">
        <v>473</v>
      </c>
      <c r="AW2462" t="s">
        <v>264</v>
      </c>
      <c r="BM2462" t="s">
        <v>10931</v>
      </c>
      <c r="BN2462" t="s">
        <v>239</v>
      </c>
      <c r="BO2462" t="s">
        <v>15279</v>
      </c>
      <c r="BP2462" t="s">
        <v>241</v>
      </c>
      <c r="BQ2462" t="s">
        <v>195</v>
      </c>
      <c r="BS2462">
        <v>14627</v>
      </c>
      <c r="CD2462" t="s">
        <v>195</v>
      </c>
      <c r="CM2462" t="s">
        <v>15280</v>
      </c>
      <c r="CO2462" t="s">
        <v>15279</v>
      </c>
      <c r="CP2462" t="s">
        <v>15281</v>
      </c>
      <c r="CQ2462" t="s">
        <v>571</v>
      </c>
      <c r="CS2462" t="s">
        <v>15282</v>
      </c>
      <c r="CT2462" t="s">
        <v>244</v>
      </c>
      <c r="CU2462" t="s">
        <v>15283</v>
      </c>
    </row>
    <row r="2463" spans="1:151" x14ac:dyDescent="0.2">
      <c r="A2463">
        <v>19484</v>
      </c>
      <c r="B2463" t="s">
        <v>2661</v>
      </c>
      <c r="C2463" t="s">
        <v>15284</v>
      </c>
      <c r="D2463" t="s">
        <v>378</v>
      </c>
      <c r="E2463" t="s">
        <v>15285</v>
      </c>
      <c r="F2463" t="s">
        <v>171</v>
      </c>
      <c r="G2463" t="s">
        <v>172</v>
      </c>
      <c r="H2463" s="1">
        <v>35167</v>
      </c>
      <c r="I2463" t="s">
        <v>173</v>
      </c>
      <c r="K2463" t="s">
        <v>174</v>
      </c>
      <c r="L2463" t="s">
        <v>175</v>
      </c>
      <c r="M2463" t="s">
        <v>176</v>
      </c>
      <c r="N2463">
        <v>2017</v>
      </c>
      <c r="O2463" t="s">
        <v>177</v>
      </c>
      <c r="P2463" t="s">
        <v>178</v>
      </c>
      <c r="Q2463" t="s">
        <v>172</v>
      </c>
      <c r="S2463">
        <v>28784685</v>
      </c>
      <c r="T2463" t="s">
        <v>196</v>
      </c>
      <c r="W2463" t="s">
        <v>15286</v>
      </c>
      <c r="X2463">
        <v>8025489607</v>
      </c>
      <c r="Y2463" t="s">
        <v>182</v>
      </c>
      <c r="Z2463" t="s">
        <v>183</v>
      </c>
      <c r="AA2463">
        <v>2018</v>
      </c>
      <c r="AB2463">
        <v>2018</v>
      </c>
      <c r="AC2463" t="s">
        <v>184</v>
      </c>
      <c r="AD2463" t="s">
        <v>185</v>
      </c>
      <c r="AS2463">
        <v>3.87</v>
      </c>
      <c r="AT2463" t="s">
        <v>188</v>
      </c>
      <c r="AU2463" t="s">
        <v>189</v>
      </c>
      <c r="AV2463" t="s">
        <v>190</v>
      </c>
      <c r="AW2463" t="s">
        <v>264</v>
      </c>
      <c r="BM2463" t="s">
        <v>15287</v>
      </c>
      <c r="BN2463" t="s">
        <v>193</v>
      </c>
      <c r="BP2463" t="s">
        <v>194</v>
      </c>
      <c r="BQ2463" t="s">
        <v>195</v>
      </c>
      <c r="BS2463">
        <v>14627</v>
      </c>
      <c r="BT2463" t="s">
        <v>196</v>
      </c>
      <c r="BU2463">
        <v>8023454242</v>
      </c>
      <c r="BZ2463" t="s">
        <v>15288</v>
      </c>
      <c r="CC2463" t="s">
        <v>15289</v>
      </c>
      <c r="CD2463" t="s">
        <v>1113</v>
      </c>
      <c r="CF2463" t="str">
        <f>"05255"</f>
        <v>05255</v>
      </c>
      <c r="CG2463" t="s">
        <v>196</v>
      </c>
      <c r="CH2463">
        <v>8023454242</v>
      </c>
      <c r="CM2463" t="s">
        <v>15290</v>
      </c>
      <c r="CN2463" t="s">
        <v>15291</v>
      </c>
      <c r="CP2463" t="s">
        <v>194</v>
      </c>
      <c r="CQ2463" t="s">
        <v>195</v>
      </c>
      <c r="CS2463">
        <v>14611</v>
      </c>
      <c r="CT2463" t="s">
        <v>196</v>
      </c>
      <c r="CU2463">
        <v>8023454242</v>
      </c>
      <c r="DZ2463" t="s">
        <v>15292</v>
      </c>
      <c r="EC2463" t="s">
        <v>15293</v>
      </c>
      <c r="ED2463" t="s">
        <v>1113</v>
      </c>
      <c r="EF2463" t="str">
        <f>"018415022"</f>
        <v>018415022</v>
      </c>
      <c r="EG2463" t="s">
        <v>196</v>
      </c>
      <c r="EH2463">
        <v>8023454242</v>
      </c>
      <c r="EM2463" t="s">
        <v>15288</v>
      </c>
      <c r="EP2463" t="s">
        <v>15289</v>
      </c>
      <c r="EQ2463" t="s">
        <v>1113</v>
      </c>
      <c r="ES2463" t="str">
        <f>"05255"</f>
        <v>05255</v>
      </c>
      <c r="ET2463" t="s">
        <v>196</v>
      </c>
      <c r="EU2463">
        <v>8023454242</v>
      </c>
    </row>
    <row r="2464" spans="1:151" x14ac:dyDescent="0.2">
      <c r="A2464">
        <v>25925</v>
      </c>
      <c r="B2464" t="s">
        <v>3282</v>
      </c>
      <c r="C2464" t="s">
        <v>15294</v>
      </c>
      <c r="E2464" t="s">
        <v>15295</v>
      </c>
      <c r="F2464" t="s">
        <v>171</v>
      </c>
      <c r="K2464" t="s">
        <v>5454</v>
      </c>
      <c r="M2464" t="s">
        <v>306</v>
      </c>
      <c r="N2464">
        <v>2014</v>
      </c>
      <c r="O2464" t="s">
        <v>591</v>
      </c>
      <c r="P2464" t="s">
        <v>178</v>
      </c>
      <c r="Q2464" t="s">
        <v>172</v>
      </c>
    </row>
    <row r="2465" spans="1:151" x14ac:dyDescent="0.2">
      <c r="A2465">
        <v>27794</v>
      </c>
      <c r="B2465" t="s">
        <v>15296</v>
      </c>
      <c r="C2465" t="s">
        <v>15297</v>
      </c>
      <c r="E2465" t="s">
        <v>15298</v>
      </c>
      <c r="F2465" t="s">
        <v>171</v>
      </c>
      <c r="G2465" t="s">
        <v>172</v>
      </c>
      <c r="H2465" s="1">
        <v>36584</v>
      </c>
      <c r="I2465" t="s">
        <v>173</v>
      </c>
      <c r="K2465" t="s">
        <v>15299</v>
      </c>
      <c r="L2465" t="s">
        <v>2449</v>
      </c>
      <c r="M2465" t="s">
        <v>224</v>
      </c>
      <c r="N2465">
        <v>2019</v>
      </c>
      <c r="O2465" t="s">
        <v>279</v>
      </c>
      <c r="P2465" t="s">
        <v>178</v>
      </c>
      <c r="Q2465" t="s">
        <v>172</v>
      </c>
      <c r="S2465">
        <v>31408080</v>
      </c>
      <c r="T2465" t="s">
        <v>1941</v>
      </c>
      <c r="U2465" t="s">
        <v>180</v>
      </c>
      <c r="V2465" s="2">
        <v>44696</v>
      </c>
      <c r="W2465" t="s">
        <v>15300</v>
      </c>
      <c r="X2465">
        <v>8613591191280</v>
      </c>
      <c r="Y2465" t="s">
        <v>186</v>
      </c>
      <c r="Z2465" t="s">
        <v>282</v>
      </c>
      <c r="AA2465">
        <v>2022</v>
      </c>
      <c r="AB2465">
        <v>2022</v>
      </c>
      <c r="AC2465" t="s">
        <v>2230</v>
      </c>
      <c r="AD2465" t="s">
        <v>172</v>
      </c>
      <c r="AS2465">
        <v>3.8</v>
      </c>
      <c r="AT2465" t="s">
        <v>188</v>
      </c>
      <c r="AU2465" t="s">
        <v>189</v>
      </c>
      <c r="AV2465" t="s">
        <v>190</v>
      </c>
      <c r="AW2465" t="s">
        <v>191</v>
      </c>
      <c r="BM2465" t="s">
        <v>12073</v>
      </c>
      <c r="BN2465" t="s">
        <v>193</v>
      </c>
      <c r="BP2465" t="s">
        <v>194</v>
      </c>
      <c r="BQ2465" t="s">
        <v>195</v>
      </c>
      <c r="BS2465">
        <v>14627</v>
      </c>
      <c r="BT2465" t="s">
        <v>196</v>
      </c>
      <c r="BU2465">
        <v>5857519751</v>
      </c>
      <c r="CM2465" t="s">
        <v>2124</v>
      </c>
      <c r="CP2465" t="s">
        <v>194</v>
      </c>
      <c r="CQ2465" t="s">
        <v>195</v>
      </c>
      <c r="CS2465">
        <v>14627</v>
      </c>
      <c r="CT2465" t="s">
        <v>196</v>
      </c>
      <c r="CU2465">
        <v>5859679751</v>
      </c>
    </row>
    <row r="2466" spans="1:151" x14ac:dyDescent="0.2">
      <c r="A2466">
        <v>26314</v>
      </c>
      <c r="B2466" t="s">
        <v>1546</v>
      </c>
      <c r="C2466" t="s">
        <v>15301</v>
      </c>
      <c r="E2466" t="s">
        <v>15302</v>
      </c>
      <c r="F2466" t="s">
        <v>11389</v>
      </c>
      <c r="G2466" t="s">
        <v>172</v>
      </c>
      <c r="H2466" s="1">
        <v>35993</v>
      </c>
      <c r="I2466" t="s">
        <v>173</v>
      </c>
      <c r="K2466" t="s">
        <v>9522</v>
      </c>
      <c r="L2466" t="s">
        <v>9523</v>
      </c>
      <c r="M2466" t="s">
        <v>176</v>
      </c>
      <c r="N2466">
        <v>2019</v>
      </c>
      <c r="O2466" t="s">
        <v>482</v>
      </c>
      <c r="P2466" t="s">
        <v>178</v>
      </c>
      <c r="Q2466" t="s">
        <v>172</v>
      </c>
      <c r="S2466">
        <v>29957613</v>
      </c>
      <c r="T2466" t="s">
        <v>196</v>
      </c>
      <c r="W2466" t="s">
        <v>15303</v>
      </c>
      <c r="X2466">
        <v>7133026857</v>
      </c>
      <c r="Y2466" t="s">
        <v>186</v>
      </c>
      <c r="Z2466" t="s">
        <v>183</v>
      </c>
      <c r="AA2466">
        <v>2020</v>
      </c>
      <c r="AB2466">
        <v>2020</v>
      </c>
      <c r="AC2466" t="s">
        <v>208</v>
      </c>
      <c r="AD2466" t="s">
        <v>172</v>
      </c>
      <c r="AS2466">
        <v>3.6</v>
      </c>
      <c r="AT2466" t="s">
        <v>188</v>
      </c>
      <c r="AU2466" t="s">
        <v>189</v>
      </c>
      <c r="AV2466" t="s">
        <v>190</v>
      </c>
      <c r="AW2466" t="s">
        <v>210</v>
      </c>
      <c r="BM2466" t="s">
        <v>11788</v>
      </c>
      <c r="BN2466" t="s">
        <v>193</v>
      </c>
      <c r="BP2466" t="s">
        <v>194</v>
      </c>
      <c r="BQ2466" t="s">
        <v>195</v>
      </c>
      <c r="BS2466">
        <v>14627</v>
      </c>
      <c r="BT2466" t="s">
        <v>196</v>
      </c>
      <c r="BU2466">
        <v>7132971798</v>
      </c>
      <c r="BZ2466" t="s">
        <v>15304</v>
      </c>
      <c r="CC2466" t="s">
        <v>15305</v>
      </c>
      <c r="CD2466" t="s">
        <v>344</v>
      </c>
      <c r="CF2466">
        <v>77381</v>
      </c>
      <c r="CG2466" t="s">
        <v>196</v>
      </c>
      <c r="CH2466">
        <v>7132971798</v>
      </c>
      <c r="CM2466" t="s">
        <v>8104</v>
      </c>
      <c r="CP2466" t="s">
        <v>194</v>
      </c>
      <c r="CQ2466" t="s">
        <v>195</v>
      </c>
      <c r="CS2466">
        <v>14627</v>
      </c>
      <c r="CT2466" t="s">
        <v>196</v>
      </c>
      <c r="CU2466">
        <v>7132971798</v>
      </c>
      <c r="ED2466" t="s">
        <v>344</v>
      </c>
      <c r="EG2466" t="s">
        <v>196</v>
      </c>
      <c r="EH2466">
        <v>7132971798</v>
      </c>
      <c r="EM2466" t="s">
        <v>15304</v>
      </c>
      <c r="EP2466" t="s">
        <v>15305</v>
      </c>
      <c r="EQ2466" t="s">
        <v>344</v>
      </c>
      <c r="ES2466">
        <v>77381</v>
      </c>
      <c r="ET2466" t="s">
        <v>196</v>
      </c>
      <c r="EU2466">
        <v>7132971798</v>
      </c>
    </row>
    <row r="2467" spans="1:151" x14ac:dyDescent="0.2">
      <c r="A2467">
        <v>27083</v>
      </c>
      <c r="B2467" t="s">
        <v>15306</v>
      </c>
      <c r="C2467" t="s">
        <v>15307</v>
      </c>
      <c r="D2467" t="s">
        <v>622</v>
      </c>
      <c r="E2467" t="s">
        <v>15308</v>
      </c>
      <c r="F2467" t="s">
        <v>171</v>
      </c>
      <c r="G2467" t="str">
        <f>"0"</f>
        <v>0</v>
      </c>
      <c r="K2467" t="s">
        <v>1438</v>
      </c>
      <c r="L2467" t="s">
        <v>1439</v>
      </c>
      <c r="M2467" t="s">
        <v>255</v>
      </c>
      <c r="N2467" t="s">
        <v>1347</v>
      </c>
      <c r="O2467" t="s">
        <v>1348</v>
      </c>
      <c r="P2467" t="s">
        <v>178</v>
      </c>
      <c r="Q2467" t="s">
        <v>172</v>
      </c>
      <c r="S2467">
        <v>30632530</v>
      </c>
      <c r="T2467" t="s">
        <v>196</v>
      </c>
      <c r="W2467" t="s">
        <v>15309</v>
      </c>
      <c r="X2467">
        <v>7815075159</v>
      </c>
      <c r="Y2467" t="s">
        <v>186</v>
      </c>
      <c r="Z2467" t="s">
        <v>282</v>
      </c>
      <c r="AA2467">
        <v>2021</v>
      </c>
      <c r="AB2467">
        <v>2021</v>
      </c>
      <c r="AC2467" t="s">
        <v>396</v>
      </c>
      <c r="AD2467" t="s">
        <v>172</v>
      </c>
      <c r="AS2467">
        <v>3.68</v>
      </c>
      <c r="AT2467" t="s">
        <v>188</v>
      </c>
      <c r="AU2467" t="s">
        <v>189</v>
      </c>
      <c r="AV2467" t="s">
        <v>190</v>
      </c>
      <c r="AW2467" t="s">
        <v>264</v>
      </c>
      <c r="BM2467" t="s">
        <v>15310</v>
      </c>
      <c r="BN2467" t="s">
        <v>193</v>
      </c>
      <c r="BP2467" t="s">
        <v>194</v>
      </c>
      <c r="BQ2467" t="s">
        <v>195</v>
      </c>
      <c r="BS2467">
        <v>14627</v>
      </c>
      <c r="BT2467" t="s">
        <v>196</v>
      </c>
      <c r="BU2467">
        <v>7818506992</v>
      </c>
      <c r="BZ2467" t="s">
        <v>15311</v>
      </c>
      <c r="CC2467" t="s">
        <v>9798</v>
      </c>
      <c r="CD2467" t="s">
        <v>401</v>
      </c>
      <c r="CF2467" t="str">
        <f>"024217728"</f>
        <v>024217728</v>
      </c>
      <c r="CG2467" t="s">
        <v>196</v>
      </c>
      <c r="CH2467">
        <v>7818632389</v>
      </c>
      <c r="CM2467" t="s">
        <v>15312</v>
      </c>
      <c r="CP2467" t="s">
        <v>194</v>
      </c>
      <c r="CQ2467" t="s">
        <v>195</v>
      </c>
      <c r="CS2467">
        <v>146192435</v>
      </c>
      <c r="CT2467" t="s">
        <v>196</v>
      </c>
      <c r="CU2467">
        <v>7818506992</v>
      </c>
      <c r="ED2467" t="s">
        <v>401</v>
      </c>
      <c r="EG2467" t="s">
        <v>196</v>
      </c>
      <c r="EH2467">
        <v>7818632389</v>
      </c>
      <c r="EM2467" t="s">
        <v>15311</v>
      </c>
      <c r="EP2467" t="s">
        <v>9798</v>
      </c>
      <c r="EQ2467" t="s">
        <v>401</v>
      </c>
      <c r="ES2467" t="str">
        <f>"024217728"</f>
        <v>024217728</v>
      </c>
      <c r="ET2467" t="s">
        <v>196</v>
      </c>
      <c r="EU2467">
        <v>7818632389</v>
      </c>
    </row>
    <row r="2468" spans="1:151" x14ac:dyDescent="0.2">
      <c r="A2468">
        <v>44986</v>
      </c>
      <c r="B2468" t="s">
        <v>15313</v>
      </c>
      <c r="C2468" t="s">
        <v>15314</v>
      </c>
      <c r="D2468" t="s">
        <v>201</v>
      </c>
      <c r="E2468" t="s">
        <v>1213</v>
      </c>
      <c r="F2468" t="s">
        <v>15315</v>
      </c>
      <c r="G2468" t="str">
        <f>"0"</f>
        <v>0</v>
      </c>
      <c r="H2468" s="1">
        <v>37963</v>
      </c>
      <c r="I2468" t="s">
        <v>221</v>
      </c>
      <c r="K2468" t="s">
        <v>2514</v>
      </c>
      <c r="L2468" t="s">
        <v>2515</v>
      </c>
      <c r="M2468" t="s">
        <v>176</v>
      </c>
      <c r="N2468">
        <v>2025</v>
      </c>
      <c r="O2468" t="s">
        <v>677</v>
      </c>
      <c r="P2468" t="s">
        <v>178</v>
      </c>
      <c r="Q2468" t="s">
        <v>172</v>
      </c>
      <c r="R2468" t="s">
        <v>510</v>
      </c>
      <c r="S2468">
        <v>32317213</v>
      </c>
      <c r="BM2468" t="s">
        <v>13206</v>
      </c>
    </row>
    <row r="2469" spans="1:151" x14ac:dyDescent="0.2">
      <c r="A2469">
        <v>23319</v>
      </c>
      <c r="B2469" t="s">
        <v>2432</v>
      </c>
      <c r="C2469" t="s">
        <v>15316</v>
      </c>
      <c r="D2469" t="s">
        <v>1394</v>
      </c>
      <c r="E2469" t="s">
        <v>15317</v>
      </c>
      <c r="F2469" t="s">
        <v>5234</v>
      </c>
      <c r="G2469" t="s">
        <v>172</v>
      </c>
      <c r="H2469" s="1">
        <v>35459</v>
      </c>
      <c r="I2469" t="s">
        <v>173</v>
      </c>
      <c r="K2469" t="s">
        <v>937</v>
      </c>
      <c r="M2469" t="s">
        <v>224</v>
      </c>
      <c r="N2469">
        <v>2017</v>
      </c>
      <c r="O2469" t="s">
        <v>441</v>
      </c>
      <c r="P2469" t="s">
        <v>178</v>
      </c>
      <c r="Q2469" t="s">
        <v>172</v>
      </c>
      <c r="S2469">
        <v>29222865</v>
      </c>
      <c r="T2469" t="s">
        <v>196</v>
      </c>
      <c r="W2469" t="s">
        <v>15318</v>
      </c>
      <c r="X2469">
        <v>4802237666</v>
      </c>
      <c r="Y2469" t="s">
        <v>186</v>
      </c>
      <c r="Z2469" t="s">
        <v>282</v>
      </c>
      <c r="AA2469">
        <v>2019</v>
      </c>
      <c r="AB2469">
        <v>2019</v>
      </c>
      <c r="AC2469" t="s">
        <v>1280</v>
      </c>
      <c r="AD2469" t="s">
        <v>185</v>
      </c>
      <c r="AS2469">
        <v>3.69</v>
      </c>
      <c r="AT2469" t="s">
        <v>188</v>
      </c>
      <c r="AU2469" t="s">
        <v>189</v>
      </c>
      <c r="AV2469" t="s">
        <v>190</v>
      </c>
      <c r="AW2469" t="s">
        <v>237</v>
      </c>
      <c r="BM2469" t="s">
        <v>15319</v>
      </c>
      <c r="BN2469" t="s">
        <v>193</v>
      </c>
      <c r="BP2469" t="s">
        <v>194</v>
      </c>
      <c r="BQ2469" t="s">
        <v>195</v>
      </c>
      <c r="BS2469">
        <v>14627</v>
      </c>
      <c r="BT2469" t="s">
        <v>196</v>
      </c>
      <c r="BU2469">
        <v>4806191115</v>
      </c>
      <c r="BZ2469" t="s">
        <v>15320</v>
      </c>
      <c r="CC2469" t="s">
        <v>3281</v>
      </c>
      <c r="CD2469" t="s">
        <v>1746</v>
      </c>
      <c r="CF2469">
        <v>850443423</v>
      </c>
      <c r="CG2469" t="s">
        <v>196</v>
      </c>
      <c r="CH2469">
        <v>4806191115</v>
      </c>
      <c r="CM2469" t="s">
        <v>15321</v>
      </c>
      <c r="CP2469" t="s">
        <v>194</v>
      </c>
      <c r="CQ2469" t="s">
        <v>195</v>
      </c>
      <c r="CS2469">
        <v>14611</v>
      </c>
      <c r="CT2469" t="s">
        <v>196</v>
      </c>
      <c r="CU2469">
        <v>4806191115</v>
      </c>
      <c r="ED2469" t="s">
        <v>1746</v>
      </c>
      <c r="EG2469" t="s">
        <v>196</v>
      </c>
      <c r="EH2469">
        <v>4806191115</v>
      </c>
      <c r="EM2469" t="s">
        <v>15320</v>
      </c>
      <c r="EP2469" t="s">
        <v>3281</v>
      </c>
      <c r="EQ2469" t="s">
        <v>1746</v>
      </c>
      <c r="ES2469">
        <v>850443423</v>
      </c>
      <c r="ET2469" t="s">
        <v>196</v>
      </c>
      <c r="EU2469">
        <v>4806191115</v>
      </c>
    </row>
    <row r="2470" spans="1:151" x14ac:dyDescent="0.2">
      <c r="A2470">
        <v>39463</v>
      </c>
      <c r="B2470" t="s">
        <v>4340</v>
      </c>
      <c r="C2470" t="s">
        <v>15322</v>
      </c>
      <c r="E2470" t="s">
        <v>15323</v>
      </c>
      <c r="F2470" t="s">
        <v>171</v>
      </c>
      <c r="G2470" t="str">
        <f t="shared" ref="G2470:G2475" si="18">"0"</f>
        <v>0</v>
      </c>
      <c r="H2470" s="1">
        <v>37539</v>
      </c>
      <c r="I2470" t="s">
        <v>221</v>
      </c>
      <c r="K2470" t="s">
        <v>709</v>
      </c>
      <c r="L2470" t="s">
        <v>318</v>
      </c>
      <c r="M2470" t="s">
        <v>176</v>
      </c>
      <c r="N2470">
        <v>2024</v>
      </c>
      <c r="O2470" t="s">
        <v>319</v>
      </c>
      <c r="P2470" t="s">
        <v>178</v>
      </c>
      <c r="Q2470" t="s">
        <v>172</v>
      </c>
      <c r="S2470">
        <v>32016789</v>
      </c>
      <c r="T2470" t="s">
        <v>226</v>
      </c>
      <c r="Y2470" t="str">
        <f>"01AS"</f>
        <v>01AS</v>
      </c>
      <c r="Z2470" t="s">
        <v>227</v>
      </c>
      <c r="AA2470" t="s">
        <v>320</v>
      </c>
      <c r="AB2470" t="s">
        <v>321</v>
      </c>
      <c r="AC2470" t="s">
        <v>656</v>
      </c>
      <c r="AD2470" t="s">
        <v>185</v>
      </c>
      <c r="AM2470" t="s">
        <v>680</v>
      </c>
      <c r="AS2470">
        <v>3.21</v>
      </c>
      <c r="AU2470" t="s">
        <v>235</v>
      </c>
      <c r="AV2470" t="s">
        <v>236</v>
      </c>
      <c r="AW2470" t="s">
        <v>264</v>
      </c>
      <c r="BM2470" t="s">
        <v>9985</v>
      </c>
      <c r="BN2470" t="s">
        <v>239</v>
      </c>
      <c r="BO2470" t="s">
        <v>15324</v>
      </c>
      <c r="BP2470" t="s">
        <v>241</v>
      </c>
      <c r="BQ2470" t="s">
        <v>195</v>
      </c>
      <c r="BS2470">
        <v>14627</v>
      </c>
      <c r="CD2470" t="s">
        <v>195</v>
      </c>
      <c r="CM2470" t="s">
        <v>15325</v>
      </c>
      <c r="CO2470" t="s">
        <v>15324</v>
      </c>
      <c r="CP2470" t="s">
        <v>6201</v>
      </c>
      <c r="CQ2470" t="s">
        <v>571</v>
      </c>
      <c r="CS2470" t="s">
        <v>15326</v>
      </c>
      <c r="CT2470" t="s">
        <v>244</v>
      </c>
      <c r="CU2470" t="s">
        <v>15327</v>
      </c>
    </row>
    <row r="2471" spans="1:151" x14ac:dyDescent="0.2">
      <c r="A2471">
        <v>45423</v>
      </c>
      <c r="B2471" t="s">
        <v>15328</v>
      </c>
      <c r="C2471" t="s">
        <v>15322</v>
      </c>
      <c r="D2471" t="s">
        <v>2127</v>
      </c>
      <c r="E2471" t="s">
        <v>15329</v>
      </c>
      <c r="F2471" t="s">
        <v>171</v>
      </c>
      <c r="G2471" t="str">
        <f t="shared" si="18"/>
        <v>0</v>
      </c>
      <c r="H2471" s="1">
        <v>37999</v>
      </c>
      <c r="I2471" t="s">
        <v>221</v>
      </c>
      <c r="K2471" t="s">
        <v>1304</v>
      </c>
      <c r="L2471" t="s">
        <v>633</v>
      </c>
      <c r="M2471" t="s">
        <v>224</v>
      </c>
      <c r="N2471">
        <v>2025</v>
      </c>
      <c r="O2471" t="s">
        <v>528</v>
      </c>
      <c r="P2471" t="s">
        <v>178</v>
      </c>
      <c r="Q2471" t="s">
        <v>172</v>
      </c>
      <c r="S2471">
        <v>32307764</v>
      </c>
      <c r="T2471" t="s">
        <v>226</v>
      </c>
      <c r="Y2471" t="str">
        <f>"01AS"</f>
        <v>01AS</v>
      </c>
      <c r="Z2471" t="s">
        <v>227</v>
      </c>
      <c r="AA2471" t="s">
        <v>320</v>
      </c>
      <c r="AB2471" t="s">
        <v>321</v>
      </c>
      <c r="AC2471" t="s">
        <v>2860</v>
      </c>
      <c r="AD2471" t="s">
        <v>185</v>
      </c>
      <c r="AE2471" t="s">
        <v>4851</v>
      </c>
      <c r="AS2471">
        <v>3.68</v>
      </c>
      <c r="AU2471" t="s">
        <v>472</v>
      </c>
      <c r="AV2471" t="s">
        <v>473</v>
      </c>
      <c r="AW2471" t="s">
        <v>264</v>
      </c>
      <c r="BM2471" t="s">
        <v>15330</v>
      </c>
      <c r="BN2471" t="s">
        <v>239</v>
      </c>
      <c r="BO2471" t="s">
        <v>15331</v>
      </c>
      <c r="BP2471" t="s">
        <v>241</v>
      </c>
      <c r="BQ2471" t="s">
        <v>195</v>
      </c>
      <c r="BS2471">
        <v>14627</v>
      </c>
      <c r="CD2471" t="s">
        <v>195</v>
      </c>
      <c r="CM2471" t="s">
        <v>15332</v>
      </c>
      <c r="CO2471" t="s">
        <v>15331</v>
      </c>
      <c r="CP2471" t="s">
        <v>15333</v>
      </c>
      <c r="CQ2471" t="s">
        <v>247</v>
      </c>
      <c r="CS2471" t="s">
        <v>15334</v>
      </c>
      <c r="CT2471" t="s">
        <v>244</v>
      </c>
      <c r="CU2471" t="s">
        <v>15335</v>
      </c>
      <c r="DM2471" t="s">
        <v>15336</v>
      </c>
      <c r="DP2471" t="s">
        <v>15333</v>
      </c>
      <c r="DQ2471" t="s">
        <v>195</v>
      </c>
      <c r="DS2471">
        <v>11746</v>
      </c>
      <c r="DT2471" t="s">
        <v>226</v>
      </c>
      <c r="DU2471">
        <v>5163563221</v>
      </c>
      <c r="DX2471" t="s">
        <v>15337</v>
      </c>
      <c r="DY2471" t="s">
        <v>406</v>
      </c>
    </row>
    <row r="2472" spans="1:151" x14ac:dyDescent="0.2">
      <c r="A2472">
        <v>44908</v>
      </c>
      <c r="B2472" t="s">
        <v>4401</v>
      </c>
      <c r="C2472" t="s">
        <v>15322</v>
      </c>
      <c r="D2472" t="s">
        <v>169</v>
      </c>
      <c r="E2472" t="s">
        <v>15338</v>
      </c>
      <c r="F2472" t="s">
        <v>15339</v>
      </c>
      <c r="G2472" t="str">
        <f t="shared" si="18"/>
        <v>0</v>
      </c>
      <c r="H2472" s="1">
        <v>37927</v>
      </c>
      <c r="I2472" t="s">
        <v>173</v>
      </c>
      <c r="K2472" t="s">
        <v>7213</v>
      </c>
      <c r="L2472" t="s">
        <v>1731</v>
      </c>
      <c r="M2472" t="s">
        <v>176</v>
      </c>
      <c r="N2472">
        <v>2025</v>
      </c>
      <c r="O2472" t="s">
        <v>677</v>
      </c>
      <c r="P2472" t="s">
        <v>178</v>
      </c>
      <c r="Q2472" t="s">
        <v>172</v>
      </c>
      <c r="S2472">
        <v>32235890</v>
      </c>
      <c r="T2472" t="s">
        <v>226</v>
      </c>
      <c r="Y2472" t="str">
        <f>"04HSEAS"</f>
        <v>04HSEAS</v>
      </c>
      <c r="Z2472" t="s">
        <v>227</v>
      </c>
      <c r="AA2472" t="s">
        <v>320</v>
      </c>
      <c r="AB2472" t="s">
        <v>321</v>
      </c>
      <c r="AC2472" t="s">
        <v>500</v>
      </c>
      <c r="AD2472" t="s">
        <v>185</v>
      </c>
      <c r="AF2472" t="s">
        <v>426</v>
      </c>
      <c r="AG2472" t="s">
        <v>729</v>
      </c>
      <c r="AJ2472" t="s">
        <v>5781</v>
      </c>
      <c r="AK2472" t="s">
        <v>185</v>
      </c>
      <c r="AS2472">
        <v>3.52</v>
      </c>
      <c r="AU2472" t="s">
        <v>472</v>
      </c>
      <c r="AV2472" t="s">
        <v>473</v>
      </c>
      <c r="AW2472" t="s">
        <v>952</v>
      </c>
      <c r="BM2472" t="s">
        <v>15340</v>
      </c>
      <c r="BN2472" t="s">
        <v>239</v>
      </c>
      <c r="BO2472" t="s">
        <v>15341</v>
      </c>
      <c r="BP2472" t="s">
        <v>241</v>
      </c>
      <c r="BQ2472" t="s">
        <v>195</v>
      </c>
      <c r="BS2472">
        <v>14627</v>
      </c>
      <c r="CD2472" t="s">
        <v>195</v>
      </c>
      <c r="CM2472" t="s">
        <v>15342</v>
      </c>
      <c r="CO2472" t="s">
        <v>15341</v>
      </c>
      <c r="CP2472" t="s">
        <v>15343</v>
      </c>
      <c r="CQ2472" t="s">
        <v>735</v>
      </c>
      <c r="CS2472" t="s">
        <v>15344</v>
      </c>
      <c r="CT2472" t="s">
        <v>244</v>
      </c>
      <c r="CU2472" t="s">
        <v>15345</v>
      </c>
    </row>
    <row r="2473" spans="1:151" x14ac:dyDescent="0.2">
      <c r="A2473">
        <v>41379</v>
      </c>
      <c r="B2473" t="s">
        <v>4401</v>
      </c>
      <c r="C2473" t="s">
        <v>15322</v>
      </c>
      <c r="D2473" t="s">
        <v>169</v>
      </c>
      <c r="E2473" t="s">
        <v>15338</v>
      </c>
      <c r="F2473" t="s">
        <v>171</v>
      </c>
      <c r="G2473" t="str">
        <f t="shared" si="18"/>
        <v>0</v>
      </c>
      <c r="H2473" s="1">
        <v>37927</v>
      </c>
      <c r="I2473" t="s">
        <v>173</v>
      </c>
      <c r="K2473" t="s">
        <v>1730</v>
      </c>
      <c r="L2473" t="s">
        <v>1731</v>
      </c>
      <c r="M2473" t="s">
        <v>224</v>
      </c>
      <c r="N2473">
        <v>2024</v>
      </c>
      <c r="O2473" t="s">
        <v>225</v>
      </c>
      <c r="P2473" t="s">
        <v>178</v>
      </c>
      <c r="Q2473" t="s">
        <v>172</v>
      </c>
      <c r="S2473">
        <v>32235890</v>
      </c>
      <c r="T2473" t="s">
        <v>226</v>
      </c>
      <c r="Y2473" t="str">
        <f>"04HSEAS"</f>
        <v>04HSEAS</v>
      </c>
      <c r="Z2473" t="s">
        <v>227</v>
      </c>
      <c r="AA2473" t="s">
        <v>320</v>
      </c>
      <c r="AB2473" t="s">
        <v>321</v>
      </c>
      <c r="AC2473" t="s">
        <v>500</v>
      </c>
      <c r="AD2473" t="s">
        <v>185</v>
      </c>
      <c r="AF2473" t="s">
        <v>426</v>
      </c>
      <c r="AG2473" t="s">
        <v>729</v>
      </c>
      <c r="AJ2473" t="s">
        <v>5781</v>
      </c>
      <c r="AK2473" t="s">
        <v>185</v>
      </c>
      <c r="AS2473">
        <v>3.52</v>
      </c>
      <c r="AU2473" t="s">
        <v>472</v>
      </c>
      <c r="AV2473" t="s">
        <v>473</v>
      </c>
      <c r="AW2473" t="s">
        <v>952</v>
      </c>
      <c r="BM2473" t="s">
        <v>15340</v>
      </c>
      <c r="BN2473" t="s">
        <v>239</v>
      </c>
      <c r="BO2473" t="s">
        <v>15341</v>
      </c>
      <c r="BP2473" t="s">
        <v>241</v>
      </c>
      <c r="BQ2473" t="s">
        <v>195</v>
      </c>
      <c r="BS2473">
        <v>14627</v>
      </c>
      <c r="CD2473" t="s">
        <v>195</v>
      </c>
      <c r="CM2473" t="s">
        <v>15342</v>
      </c>
      <c r="CO2473" t="s">
        <v>15341</v>
      </c>
      <c r="CP2473" t="s">
        <v>15343</v>
      </c>
      <c r="CQ2473" t="s">
        <v>735</v>
      </c>
      <c r="CS2473" t="s">
        <v>15344</v>
      </c>
      <c r="CT2473" t="s">
        <v>244</v>
      </c>
      <c r="CU2473" t="s">
        <v>15345</v>
      </c>
    </row>
    <row r="2474" spans="1:151" x14ac:dyDescent="0.2">
      <c r="A2474">
        <v>41728</v>
      </c>
      <c r="B2474" t="s">
        <v>15346</v>
      </c>
      <c r="C2474" t="s">
        <v>15347</v>
      </c>
      <c r="D2474" t="s">
        <v>15348</v>
      </c>
      <c r="E2474" t="s">
        <v>15349</v>
      </c>
      <c r="F2474" t="s">
        <v>171</v>
      </c>
      <c r="G2474" t="str">
        <f t="shared" si="18"/>
        <v>0</v>
      </c>
      <c r="H2474" s="1">
        <v>37014</v>
      </c>
      <c r="I2474" t="s">
        <v>173</v>
      </c>
      <c r="K2474" t="s">
        <v>222</v>
      </c>
      <c r="L2474" t="s">
        <v>223</v>
      </c>
      <c r="M2474" t="s">
        <v>224</v>
      </c>
      <c r="N2474">
        <v>2024</v>
      </c>
      <c r="O2474" t="s">
        <v>225</v>
      </c>
      <c r="P2474" t="s">
        <v>178</v>
      </c>
      <c r="Q2474" t="s">
        <v>172</v>
      </c>
      <c r="S2474">
        <v>31538855</v>
      </c>
      <c r="T2474" t="s">
        <v>226</v>
      </c>
      <c r="Y2474" t="str">
        <f>"01AS"</f>
        <v>01AS</v>
      </c>
      <c r="Z2474" t="s">
        <v>227</v>
      </c>
      <c r="AA2474" t="s">
        <v>1572</v>
      </c>
      <c r="AB2474" t="s">
        <v>1573</v>
      </c>
      <c r="AC2474" t="s">
        <v>471</v>
      </c>
      <c r="AD2474" t="s">
        <v>185</v>
      </c>
      <c r="AM2474" t="s">
        <v>2457</v>
      </c>
      <c r="AN2474" t="s">
        <v>4133</v>
      </c>
      <c r="AS2474">
        <v>3.55</v>
      </c>
      <c r="AU2474" t="s">
        <v>2925</v>
      </c>
      <c r="AV2474" t="s">
        <v>823</v>
      </c>
      <c r="AW2474" t="s">
        <v>237</v>
      </c>
      <c r="BM2474" t="s">
        <v>15350</v>
      </c>
      <c r="BN2474" t="s">
        <v>239</v>
      </c>
      <c r="BP2474" t="s">
        <v>241</v>
      </c>
      <c r="BQ2474" t="s">
        <v>195</v>
      </c>
      <c r="BS2474">
        <v>14627</v>
      </c>
      <c r="CD2474" t="s">
        <v>195</v>
      </c>
      <c r="CM2474" t="s">
        <v>15351</v>
      </c>
      <c r="CP2474" t="s">
        <v>15352</v>
      </c>
      <c r="CQ2474" t="s">
        <v>2683</v>
      </c>
      <c r="CS2474">
        <v>1040</v>
      </c>
      <c r="CT2474" t="s">
        <v>10545</v>
      </c>
      <c r="CU2474" t="s">
        <v>15353</v>
      </c>
    </row>
    <row r="2475" spans="1:151" x14ac:dyDescent="0.2">
      <c r="A2475">
        <v>38481</v>
      </c>
      <c r="B2475" t="s">
        <v>15346</v>
      </c>
      <c r="C2475" t="s">
        <v>15347</v>
      </c>
      <c r="D2475" t="s">
        <v>15348</v>
      </c>
      <c r="E2475" t="s">
        <v>15349</v>
      </c>
      <c r="F2475" t="s">
        <v>171</v>
      </c>
      <c r="G2475" t="str">
        <f t="shared" si="18"/>
        <v>0</v>
      </c>
      <c r="H2475" s="1">
        <v>37014</v>
      </c>
      <c r="I2475" t="s">
        <v>173</v>
      </c>
      <c r="K2475" t="s">
        <v>1529</v>
      </c>
      <c r="L2475" t="s">
        <v>1530</v>
      </c>
      <c r="M2475" t="s">
        <v>224</v>
      </c>
      <c r="N2475">
        <v>2023</v>
      </c>
      <c r="O2475" t="s">
        <v>597</v>
      </c>
      <c r="P2475" t="s">
        <v>178</v>
      </c>
      <c r="Q2475" t="s">
        <v>172</v>
      </c>
      <c r="S2475">
        <v>31538855</v>
      </c>
      <c r="T2475" t="s">
        <v>226</v>
      </c>
      <c r="Y2475" t="str">
        <f>"01AS"</f>
        <v>01AS</v>
      </c>
      <c r="Z2475" t="s">
        <v>227</v>
      </c>
      <c r="AA2475" t="s">
        <v>1572</v>
      </c>
      <c r="AB2475" t="s">
        <v>1573</v>
      </c>
      <c r="AC2475" t="s">
        <v>471</v>
      </c>
      <c r="AD2475" t="s">
        <v>185</v>
      </c>
      <c r="AM2475" t="s">
        <v>2457</v>
      </c>
      <c r="AN2475" t="s">
        <v>4133</v>
      </c>
      <c r="AS2475">
        <v>3.55</v>
      </c>
      <c r="AU2475" t="s">
        <v>2925</v>
      </c>
      <c r="AV2475" t="s">
        <v>823</v>
      </c>
      <c r="AW2475" t="s">
        <v>237</v>
      </c>
      <c r="BM2475" t="s">
        <v>15350</v>
      </c>
      <c r="BN2475" t="s">
        <v>239</v>
      </c>
      <c r="BP2475" t="s">
        <v>241</v>
      </c>
      <c r="BQ2475" t="s">
        <v>195</v>
      </c>
      <c r="BS2475">
        <v>14627</v>
      </c>
      <c r="CD2475" t="s">
        <v>195</v>
      </c>
      <c r="CM2475" t="s">
        <v>15351</v>
      </c>
      <c r="CP2475" t="s">
        <v>15352</v>
      </c>
      <c r="CQ2475" t="s">
        <v>2683</v>
      </c>
      <c r="CS2475">
        <v>1040</v>
      </c>
      <c r="CT2475" t="s">
        <v>10545</v>
      </c>
      <c r="CU2475" t="s">
        <v>15353</v>
      </c>
    </row>
    <row r="2476" spans="1:151" x14ac:dyDescent="0.2">
      <c r="A2476">
        <v>28571</v>
      </c>
      <c r="B2476" t="s">
        <v>15354</v>
      </c>
      <c r="C2476" t="s">
        <v>15355</v>
      </c>
      <c r="D2476" t="s">
        <v>1283</v>
      </c>
      <c r="E2476" t="s">
        <v>15356</v>
      </c>
      <c r="F2476" t="s">
        <v>171</v>
      </c>
      <c r="G2476" t="s">
        <v>172</v>
      </c>
      <c r="H2476" s="1">
        <v>36271</v>
      </c>
      <c r="I2476" t="s">
        <v>173</v>
      </c>
      <c r="K2476" t="s">
        <v>3566</v>
      </c>
      <c r="L2476" t="s">
        <v>2172</v>
      </c>
      <c r="M2476" t="s">
        <v>176</v>
      </c>
      <c r="N2476">
        <v>2020</v>
      </c>
      <c r="O2476" t="s">
        <v>978</v>
      </c>
      <c r="P2476" t="s">
        <v>979</v>
      </c>
      <c r="Q2476" t="s">
        <v>172</v>
      </c>
      <c r="S2476">
        <v>30805385</v>
      </c>
      <c r="T2476" t="s">
        <v>226</v>
      </c>
      <c r="Y2476" t="str">
        <f>"01AS"</f>
        <v>01AS</v>
      </c>
      <c r="Z2476" t="s">
        <v>227</v>
      </c>
      <c r="AA2476" t="s">
        <v>320</v>
      </c>
      <c r="AB2476" t="s">
        <v>321</v>
      </c>
      <c r="AC2476" t="s">
        <v>656</v>
      </c>
      <c r="AD2476" t="s">
        <v>185</v>
      </c>
      <c r="AM2476" t="s">
        <v>5890</v>
      </c>
      <c r="AS2476">
        <v>3.9</v>
      </c>
      <c r="AT2476" t="s">
        <v>1261</v>
      </c>
      <c r="AU2476" t="s">
        <v>235</v>
      </c>
      <c r="AV2476" t="s">
        <v>236</v>
      </c>
      <c r="AW2476" t="s">
        <v>264</v>
      </c>
      <c r="BM2476" t="s">
        <v>15357</v>
      </c>
      <c r="BN2476" t="s">
        <v>239</v>
      </c>
      <c r="BO2476" t="s">
        <v>15358</v>
      </c>
      <c r="BP2476" t="s">
        <v>241</v>
      </c>
      <c r="BQ2476" t="s">
        <v>195</v>
      </c>
      <c r="BS2476">
        <v>14627</v>
      </c>
      <c r="CD2476" t="s">
        <v>195</v>
      </c>
      <c r="CM2476" t="s">
        <v>15359</v>
      </c>
      <c r="CO2476" t="s">
        <v>15358</v>
      </c>
      <c r="CP2476" t="s">
        <v>15360</v>
      </c>
      <c r="CQ2476" t="s">
        <v>571</v>
      </c>
      <c r="CS2476" t="s">
        <v>15361</v>
      </c>
      <c r="CT2476" t="s">
        <v>244</v>
      </c>
      <c r="CU2476" t="s">
        <v>15362</v>
      </c>
    </row>
    <row r="2477" spans="1:151" x14ac:dyDescent="0.2">
      <c r="A2477">
        <v>10197</v>
      </c>
      <c r="B2477" t="s">
        <v>1173</v>
      </c>
      <c r="C2477" t="s">
        <v>15363</v>
      </c>
      <c r="D2477" t="s">
        <v>622</v>
      </c>
      <c r="E2477" t="s">
        <v>15364</v>
      </c>
      <c r="F2477" t="s">
        <v>171</v>
      </c>
      <c r="G2477" t="s">
        <v>172</v>
      </c>
      <c r="H2477" s="1">
        <v>34653</v>
      </c>
      <c r="I2477" t="s">
        <v>221</v>
      </c>
      <c r="K2477" t="s">
        <v>515</v>
      </c>
      <c r="L2477" t="s">
        <v>516</v>
      </c>
      <c r="M2477" t="s">
        <v>176</v>
      </c>
      <c r="N2477">
        <v>2015</v>
      </c>
      <c r="O2477" t="s">
        <v>1014</v>
      </c>
      <c r="P2477" t="s">
        <v>178</v>
      </c>
      <c r="Q2477" t="s">
        <v>172</v>
      </c>
      <c r="R2477" t="s">
        <v>510</v>
      </c>
      <c r="S2477">
        <v>27732618</v>
      </c>
      <c r="BM2477" t="s">
        <v>4511</v>
      </c>
    </row>
    <row r="2478" spans="1:151" x14ac:dyDescent="0.2">
      <c r="A2478">
        <v>23491</v>
      </c>
      <c r="B2478" t="s">
        <v>14168</v>
      </c>
      <c r="C2478" t="s">
        <v>15365</v>
      </c>
      <c r="D2478" t="s">
        <v>15366</v>
      </c>
      <c r="E2478" t="s">
        <v>15367</v>
      </c>
      <c r="F2478" t="s">
        <v>9242</v>
      </c>
      <c r="H2478" s="1">
        <v>35243</v>
      </c>
      <c r="I2478" t="s">
        <v>221</v>
      </c>
      <c r="J2478" t="s">
        <v>9243</v>
      </c>
      <c r="K2478" t="s">
        <v>1304</v>
      </c>
      <c r="L2478" t="s">
        <v>633</v>
      </c>
      <c r="M2478" t="s">
        <v>224</v>
      </c>
      <c r="N2478">
        <v>2017</v>
      </c>
      <c r="O2478" t="s">
        <v>441</v>
      </c>
      <c r="P2478" t="s">
        <v>178</v>
      </c>
      <c r="Q2478" t="s">
        <v>185</v>
      </c>
    </row>
    <row r="2479" spans="1:151" x14ac:dyDescent="0.2">
      <c r="A2479">
        <v>37328</v>
      </c>
      <c r="B2479" t="s">
        <v>4597</v>
      </c>
      <c r="C2479" t="s">
        <v>15368</v>
      </c>
      <c r="D2479" t="s">
        <v>917</v>
      </c>
      <c r="E2479" t="s">
        <v>15369</v>
      </c>
      <c r="F2479" t="s">
        <v>171</v>
      </c>
      <c r="G2479" t="str">
        <f>"0"</f>
        <v>0</v>
      </c>
      <c r="H2479" s="1">
        <v>36780</v>
      </c>
      <c r="I2479" t="s">
        <v>1450</v>
      </c>
      <c r="K2479" t="s">
        <v>2724</v>
      </c>
      <c r="L2479" t="s">
        <v>820</v>
      </c>
      <c r="M2479" t="s">
        <v>306</v>
      </c>
      <c r="N2479">
        <v>2022</v>
      </c>
      <c r="O2479" t="s">
        <v>782</v>
      </c>
      <c r="P2479" t="s">
        <v>178</v>
      </c>
      <c r="Q2479" t="s">
        <v>172</v>
      </c>
      <c r="S2479">
        <v>31526609</v>
      </c>
      <c r="T2479" t="s">
        <v>226</v>
      </c>
      <c r="Y2479" t="str">
        <f>"01AS"</f>
        <v>01AS</v>
      </c>
      <c r="Z2479" t="s">
        <v>499</v>
      </c>
      <c r="AA2479" t="s">
        <v>321</v>
      </c>
      <c r="AC2479" t="s">
        <v>15370</v>
      </c>
      <c r="AD2479" t="s">
        <v>185</v>
      </c>
      <c r="AS2479">
        <v>3.31</v>
      </c>
      <c r="AU2479" t="s">
        <v>235</v>
      </c>
      <c r="AV2479" t="s">
        <v>236</v>
      </c>
      <c r="AW2479" t="s">
        <v>264</v>
      </c>
      <c r="BF2479" t="s">
        <v>474</v>
      </c>
      <c r="BM2479" t="s">
        <v>15371</v>
      </c>
      <c r="BN2479" t="s">
        <v>239</v>
      </c>
      <c r="BO2479" t="s">
        <v>15372</v>
      </c>
      <c r="BP2479" t="s">
        <v>241</v>
      </c>
      <c r="BQ2479" t="s">
        <v>195</v>
      </c>
      <c r="BS2479">
        <v>14627</v>
      </c>
      <c r="CD2479" t="s">
        <v>195</v>
      </c>
      <c r="CM2479" t="s">
        <v>15373</v>
      </c>
      <c r="CO2479" t="s">
        <v>15372</v>
      </c>
      <c r="CP2479" t="s">
        <v>15374</v>
      </c>
      <c r="CQ2479" t="s">
        <v>571</v>
      </c>
      <c r="CS2479" t="s">
        <v>15375</v>
      </c>
      <c r="CT2479" t="s">
        <v>244</v>
      </c>
      <c r="CU2479" t="s">
        <v>15376</v>
      </c>
    </row>
    <row r="2480" spans="1:151" x14ac:dyDescent="0.2">
      <c r="A2480">
        <v>27341</v>
      </c>
      <c r="B2480" t="s">
        <v>15377</v>
      </c>
      <c r="C2480" t="s">
        <v>15378</v>
      </c>
      <c r="E2480" t="s">
        <v>15379</v>
      </c>
      <c r="F2480" t="s">
        <v>171</v>
      </c>
      <c r="G2480" t="s">
        <v>172</v>
      </c>
      <c r="H2480" s="1">
        <v>35914</v>
      </c>
      <c r="I2480" t="s">
        <v>221</v>
      </c>
      <c r="K2480" t="s">
        <v>439</v>
      </c>
      <c r="L2480" t="s">
        <v>175</v>
      </c>
      <c r="M2480" t="s">
        <v>224</v>
      </c>
      <c r="N2480">
        <v>2019</v>
      </c>
      <c r="O2480" t="s">
        <v>279</v>
      </c>
      <c r="P2480" t="s">
        <v>178</v>
      </c>
      <c r="Q2480" t="s">
        <v>172</v>
      </c>
      <c r="S2480">
        <v>30806177</v>
      </c>
      <c r="T2480" t="s">
        <v>15380</v>
      </c>
      <c r="U2480" t="s">
        <v>180</v>
      </c>
      <c r="V2480" s="2">
        <v>44332</v>
      </c>
      <c r="W2480" t="s">
        <v>15381</v>
      </c>
      <c r="X2480" t="str">
        <f>"0975241965"</f>
        <v>0975241965</v>
      </c>
      <c r="Y2480" t="s">
        <v>186</v>
      </c>
      <c r="Z2480" t="s">
        <v>282</v>
      </c>
      <c r="AA2480">
        <v>2021</v>
      </c>
      <c r="AB2480">
        <v>2021</v>
      </c>
      <c r="AC2480" t="s">
        <v>187</v>
      </c>
      <c r="AD2480" t="s">
        <v>172</v>
      </c>
      <c r="AS2480">
        <v>3.5</v>
      </c>
      <c r="AT2480" t="s">
        <v>188</v>
      </c>
      <c r="AU2480" t="s">
        <v>189</v>
      </c>
      <c r="AV2480" t="s">
        <v>190</v>
      </c>
      <c r="AW2480" t="s">
        <v>191</v>
      </c>
      <c r="BM2480" t="s">
        <v>15382</v>
      </c>
      <c r="BN2480" t="s">
        <v>193</v>
      </c>
      <c r="BP2480" t="s">
        <v>194</v>
      </c>
      <c r="BQ2480" t="s">
        <v>195</v>
      </c>
      <c r="BS2480">
        <v>14627</v>
      </c>
      <c r="BT2480" t="s">
        <v>196</v>
      </c>
      <c r="BU2480">
        <v>5856154253</v>
      </c>
      <c r="CM2480" t="s">
        <v>15383</v>
      </c>
      <c r="CN2480" t="s">
        <v>487</v>
      </c>
      <c r="CP2480" t="s">
        <v>194</v>
      </c>
      <c r="CQ2480" t="s">
        <v>195</v>
      </c>
      <c r="CS2480">
        <v>14627</v>
      </c>
      <c r="CT2480" t="s">
        <v>196</v>
      </c>
      <c r="CU2480">
        <v>5856154253</v>
      </c>
    </row>
    <row r="2481" spans="1:151" x14ac:dyDescent="0.2">
      <c r="A2481">
        <v>14500</v>
      </c>
      <c r="B2481" t="s">
        <v>15384</v>
      </c>
      <c r="C2481" t="s">
        <v>15385</v>
      </c>
      <c r="D2481" t="s">
        <v>2416</v>
      </c>
      <c r="E2481" t="s">
        <v>15386</v>
      </c>
      <c r="F2481" t="s">
        <v>171</v>
      </c>
      <c r="G2481" t="s">
        <v>172</v>
      </c>
      <c r="H2481" s="1">
        <v>35107</v>
      </c>
      <c r="I2481" t="s">
        <v>221</v>
      </c>
      <c r="K2481" t="s">
        <v>515</v>
      </c>
      <c r="L2481" t="s">
        <v>516</v>
      </c>
      <c r="M2481" t="s">
        <v>306</v>
      </c>
      <c r="N2481">
        <v>2016</v>
      </c>
      <c r="O2481" t="s">
        <v>380</v>
      </c>
      <c r="P2481" t="s">
        <v>178</v>
      </c>
      <c r="Q2481" t="s">
        <v>172</v>
      </c>
      <c r="S2481">
        <v>28784692</v>
      </c>
      <c r="T2481" t="s">
        <v>196</v>
      </c>
      <c r="W2481" t="s">
        <v>15387</v>
      </c>
      <c r="X2481">
        <v>9516939404</v>
      </c>
      <c r="Y2481" t="s">
        <v>182</v>
      </c>
      <c r="Z2481" t="s">
        <v>183</v>
      </c>
      <c r="AA2481">
        <v>2018</v>
      </c>
      <c r="AB2481">
        <v>2018</v>
      </c>
      <c r="AC2481" t="s">
        <v>1786</v>
      </c>
      <c r="AD2481" t="s">
        <v>185</v>
      </c>
      <c r="AM2481" t="s">
        <v>752</v>
      </c>
      <c r="AS2481">
        <v>3.66</v>
      </c>
      <c r="AT2481" t="s">
        <v>188</v>
      </c>
      <c r="AU2481" t="s">
        <v>189</v>
      </c>
      <c r="AV2481" t="s">
        <v>190</v>
      </c>
      <c r="AW2481" t="s">
        <v>264</v>
      </c>
      <c r="BM2481" t="s">
        <v>431</v>
      </c>
      <c r="BN2481" t="s">
        <v>193</v>
      </c>
      <c r="BP2481" t="s">
        <v>194</v>
      </c>
      <c r="BQ2481" t="s">
        <v>195</v>
      </c>
      <c r="BS2481">
        <v>14627</v>
      </c>
      <c r="BT2481" t="s">
        <v>196</v>
      </c>
      <c r="BU2481">
        <v>9513341200</v>
      </c>
      <c r="BZ2481" t="s">
        <v>15388</v>
      </c>
      <c r="CC2481" t="s">
        <v>15389</v>
      </c>
      <c r="CD2481" t="s">
        <v>461</v>
      </c>
      <c r="CF2481">
        <v>92591</v>
      </c>
      <c r="CG2481" t="s">
        <v>196</v>
      </c>
      <c r="CH2481">
        <v>9516939404</v>
      </c>
      <c r="CM2481" t="s">
        <v>1434</v>
      </c>
      <c r="CN2481" t="s">
        <v>702</v>
      </c>
      <c r="CP2481" t="s">
        <v>194</v>
      </c>
      <c r="CQ2481" t="s">
        <v>195</v>
      </c>
      <c r="CS2481">
        <v>14611</v>
      </c>
      <c r="CT2481" t="s">
        <v>196</v>
      </c>
      <c r="CU2481">
        <v>9513341200</v>
      </c>
      <c r="ED2481" t="s">
        <v>461</v>
      </c>
      <c r="EG2481" t="s">
        <v>196</v>
      </c>
      <c r="EH2481">
        <v>9516939404</v>
      </c>
      <c r="EM2481" t="s">
        <v>15388</v>
      </c>
      <c r="EP2481" t="s">
        <v>15389</v>
      </c>
      <c r="EQ2481" t="s">
        <v>461</v>
      </c>
      <c r="ES2481">
        <v>92591</v>
      </c>
      <c r="ET2481" t="s">
        <v>196</v>
      </c>
      <c r="EU2481">
        <v>9516939404</v>
      </c>
    </row>
    <row r="2482" spans="1:151" x14ac:dyDescent="0.2">
      <c r="A2482">
        <v>12525</v>
      </c>
      <c r="B2482" t="s">
        <v>4977</v>
      </c>
      <c r="C2482" t="s">
        <v>15390</v>
      </c>
      <c r="D2482" t="s">
        <v>1436</v>
      </c>
      <c r="E2482" t="s">
        <v>15391</v>
      </c>
      <c r="F2482" t="s">
        <v>171</v>
      </c>
      <c r="G2482" t="s">
        <v>172</v>
      </c>
      <c r="H2482" s="1">
        <v>34169</v>
      </c>
      <c r="I2482" t="s">
        <v>173</v>
      </c>
      <c r="K2482" t="s">
        <v>439</v>
      </c>
      <c r="L2482" t="s">
        <v>175</v>
      </c>
      <c r="M2482" t="s">
        <v>224</v>
      </c>
      <c r="N2482">
        <v>2015</v>
      </c>
      <c r="O2482" t="s">
        <v>692</v>
      </c>
      <c r="P2482" t="s">
        <v>178</v>
      </c>
      <c r="Q2482" t="s">
        <v>172</v>
      </c>
      <c r="S2482">
        <v>27775738</v>
      </c>
      <c r="T2482" t="s">
        <v>196</v>
      </c>
      <c r="W2482" t="s">
        <v>15392</v>
      </c>
      <c r="X2482">
        <v>4135674444</v>
      </c>
      <c r="Y2482" t="s">
        <v>182</v>
      </c>
      <c r="Z2482" t="s">
        <v>183</v>
      </c>
      <c r="AA2482">
        <v>2016</v>
      </c>
      <c r="AB2482">
        <v>2016</v>
      </c>
      <c r="AC2482" t="s">
        <v>184</v>
      </c>
      <c r="AD2482" t="s">
        <v>185</v>
      </c>
      <c r="AS2482">
        <v>3.18</v>
      </c>
      <c r="AT2482" t="s">
        <v>188</v>
      </c>
      <c r="AU2482" t="s">
        <v>189</v>
      </c>
      <c r="AV2482" t="s">
        <v>190</v>
      </c>
      <c r="AW2482" t="s">
        <v>264</v>
      </c>
      <c r="BM2482" t="s">
        <v>15393</v>
      </c>
      <c r="BN2482" t="s">
        <v>487</v>
      </c>
      <c r="BP2482" t="s">
        <v>194</v>
      </c>
      <c r="BQ2482" t="s">
        <v>195</v>
      </c>
      <c r="BS2482">
        <v>14627</v>
      </c>
      <c r="BT2482" t="s">
        <v>196</v>
      </c>
      <c r="BU2482">
        <v>4135674444</v>
      </c>
      <c r="BZ2482" t="s">
        <v>15394</v>
      </c>
      <c r="CC2482" t="s">
        <v>2452</v>
      </c>
      <c r="CD2482" t="s">
        <v>401</v>
      </c>
      <c r="CF2482" t="str">
        <f>"01106"</f>
        <v>01106</v>
      </c>
      <c r="CG2482" t="s">
        <v>196</v>
      </c>
      <c r="CH2482">
        <v>4135674444</v>
      </c>
      <c r="CM2482" t="s">
        <v>1102</v>
      </c>
      <c r="CN2482" t="s">
        <v>487</v>
      </c>
      <c r="CP2482" t="s">
        <v>194</v>
      </c>
      <c r="CQ2482" t="s">
        <v>195</v>
      </c>
      <c r="CS2482">
        <v>14627</v>
      </c>
      <c r="CT2482" t="s">
        <v>196</v>
      </c>
      <c r="CU2482">
        <v>4133515548</v>
      </c>
      <c r="EM2482" t="s">
        <v>15394</v>
      </c>
      <c r="EP2482" t="s">
        <v>2452</v>
      </c>
      <c r="EQ2482" t="s">
        <v>401</v>
      </c>
      <c r="ES2482" t="str">
        <f>"01106"</f>
        <v>01106</v>
      </c>
      <c r="ET2482" t="s">
        <v>196</v>
      </c>
      <c r="EU2482">
        <v>4135674444</v>
      </c>
    </row>
    <row r="2483" spans="1:151" x14ac:dyDescent="0.2">
      <c r="A2483">
        <v>23597</v>
      </c>
      <c r="B2483" t="s">
        <v>8400</v>
      </c>
      <c r="C2483" t="s">
        <v>15390</v>
      </c>
      <c r="E2483" t="s">
        <v>15395</v>
      </c>
      <c r="F2483" t="s">
        <v>171</v>
      </c>
      <c r="G2483" t="s">
        <v>172</v>
      </c>
      <c r="H2483" s="1">
        <v>35451</v>
      </c>
      <c r="I2483" t="s">
        <v>221</v>
      </c>
      <c r="K2483" t="s">
        <v>1046</v>
      </c>
      <c r="L2483" t="s">
        <v>1047</v>
      </c>
      <c r="M2483" t="s">
        <v>306</v>
      </c>
      <c r="N2483">
        <v>2017</v>
      </c>
      <c r="O2483" t="s">
        <v>646</v>
      </c>
      <c r="P2483" t="s">
        <v>178</v>
      </c>
      <c r="Q2483" t="s">
        <v>172</v>
      </c>
      <c r="S2483">
        <v>29291267</v>
      </c>
      <c r="T2483" t="s">
        <v>196</v>
      </c>
      <c r="W2483" t="s">
        <v>15396</v>
      </c>
      <c r="X2483">
        <v>5857507503</v>
      </c>
      <c r="Y2483" t="s">
        <v>186</v>
      </c>
      <c r="Z2483" t="s">
        <v>282</v>
      </c>
      <c r="AA2483">
        <v>2019</v>
      </c>
      <c r="AB2483">
        <v>2019</v>
      </c>
      <c r="AC2483" t="s">
        <v>1109</v>
      </c>
      <c r="AD2483" t="s">
        <v>185</v>
      </c>
      <c r="AS2483">
        <v>3.81</v>
      </c>
      <c r="AT2483" t="s">
        <v>188</v>
      </c>
      <c r="AU2483" t="s">
        <v>189</v>
      </c>
      <c r="AV2483" t="s">
        <v>190</v>
      </c>
      <c r="AW2483" t="s">
        <v>264</v>
      </c>
      <c r="BM2483" t="s">
        <v>15397</v>
      </c>
      <c r="BP2483" t="s">
        <v>194</v>
      </c>
      <c r="BQ2483" t="s">
        <v>195</v>
      </c>
      <c r="BS2483">
        <v>14618</v>
      </c>
      <c r="BT2483" t="s">
        <v>196</v>
      </c>
      <c r="BU2483">
        <v>5856135371</v>
      </c>
      <c r="BZ2483" t="s">
        <v>15397</v>
      </c>
      <c r="CC2483" t="s">
        <v>194</v>
      </c>
      <c r="CD2483" t="s">
        <v>195</v>
      </c>
      <c r="CF2483">
        <v>14618</v>
      </c>
      <c r="CG2483" t="s">
        <v>196</v>
      </c>
      <c r="CH2483">
        <v>5856135371</v>
      </c>
      <c r="CM2483" t="s">
        <v>15397</v>
      </c>
      <c r="CP2483" t="s">
        <v>194</v>
      </c>
      <c r="CQ2483" t="s">
        <v>195</v>
      </c>
      <c r="CS2483">
        <v>14618</v>
      </c>
      <c r="CT2483" t="s">
        <v>196</v>
      </c>
      <c r="CU2483">
        <v>5856135371</v>
      </c>
      <c r="ED2483" t="s">
        <v>195</v>
      </c>
      <c r="EG2483" t="s">
        <v>196</v>
      </c>
      <c r="EH2483">
        <v>5856135371</v>
      </c>
      <c r="EM2483" t="s">
        <v>15397</v>
      </c>
      <c r="EP2483" t="s">
        <v>194</v>
      </c>
      <c r="EQ2483" t="s">
        <v>195</v>
      </c>
      <c r="ES2483">
        <v>14618</v>
      </c>
      <c r="ET2483" t="s">
        <v>196</v>
      </c>
      <c r="EU2483">
        <v>5856135371</v>
      </c>
    </row>
    <row r="2484" spans="1:151" x14ac:dyDescent="0.2">
      <c r="A2484">
        <v>45595</v>
      </c>
      <c r="B2484" t="s">
        <v>2701</v>
      </c>
      <c r="C2484" t="s">
        <v>15398</v>
      </c>
      <c r="D2484" t="s">
        <v>4891</v>
      </c>
      <c r="E2484" t="s">
        <v>15399</v>
      </c>
      <c r="F2484" t="s">
        <v>171</v>
      </c>
      <c r="G2484" t="str">
        <f>"0"</f>
        <v>0</v>
      </c>
      <c r="H2484" s="1">
        <v>37820</v>
      </c>
      <c r="I2484" t="s">
        <v>173</v>
      </c>
      <c r="K2484" t="s">
        <v>8799</v>
      </c>
      <c r="L2484" t="s">
        <v>1047</v>
      </c>
      <c r="M2484" t="s">
        <v>255</v>
      </c>
      <c r="N2484" t="s">
        <v>1165</v>
      </c>
      <c r="O2484" t="s">
        <v>1214</v>
      </c>
      <c r="P2484" t="s">
        <v>178</v>
      </c>
      <c r="Q2484" t="s">
        <v>172</v>
      </c>
      <c r="S2484">
        <v>32016840</v>
      </c>
      <c r="T2484" t="s">
        <v>226</v>
      </c>
      <c r="Y2484" t="str">
        <f>"04HSEAS"</f>
        <v>04HSEAS</v>
      </c>
      <c r="Z2484" t="s">
        <v>4693</v>
      </c>
      <c r="AA2484" t="s">
        <v>259</v>
      </c>
      <c r="AB2484" t="s">
        <v>260</v>
      </c>
      <c r="AC2484" t="s">
        <v>500</v>
      </c>
      <c r="AD2484" t="s">
        <v>185</v>
      </c>
      <c r="AS2484" t="str">
        <f>"0"</f>
        <v>0</v>
      </c>
      <c r="AU2484" t="s">
        <v>472</v>
      </c>
      <c r="AV2484" t="s">
        <v>473</v>
      </c>
      <c r="AW2484" t="s">
        <v>264</v>
      </c>
      <c r="BO2484" t="s">
        <v>15400</v>
      </c>
      <c r="BQ2484" t="s">
        <v>195</v>
      </c>
      <c r="CD2484" t="s">
        <v>195</v>
      </c>
      <c r="CM2484" t="s">
        <v>15401</v>
      </c>
      <c r="CO2484" t="s">
        <v>15400</v>
      </c>
      <c r="CP2484" t="s">
        <v>15402</v>
      </c>
      <c r="CQ2484" t="s">
        <v>571</v>
      </c>
      <c r="CS2484" t="s">
        <v>15403</v>
      </c>
      <c r="CT2484" t="s">
        <v>244</v>
      </c>
      <c r="CU2484" t="s">
        <v>15404</v>
      </c>
    </row>
    <row r="2485" spans="1:151" x14ac:dyDescent="0.2">
      <c r="A2485">
        <v>25396</v>
      </c>
      <c r="B2485" t="s">
        <v>15405</v>
      </c>
      <c r="C2485" t="s">
        <v>15406</v>
      </c>
      <c r="E2485" t="s">
        <v>15407</v>
      </c>
      <c r="F2485" t="s">
        <v>171</v>
      </c>
      <c r="K2485" t="s">
        <v>769</v>
      </c>
      <c r="L2485" t="s">
        <v>770</v>
      </c>
      <c r="M2485" t="s">
        <v>176</v>
      </c>
      <c r="N2485">
        <v>2017</v>
      </c>
      <c r="O2485" t="s">
        <v>177</v>
      </c>
      <c r="P2485" t="s">
        <v>178</v>
      </c>
      <c r="Q2485" t="s">
        <v>172</v>
      </c>
    </row>
    <row r="2486" spans="1:151" x14ac:dyDescent="0.2">
      <c r="A2486">
        <v>17805</v>
      </c>
      <c r="B2486" t="s">
        <v>15408</v>
      </c>
      <c r="C2486" t="s">
        <v>15409</v>
      </c>
      <c r="D2486" t="s">
        <v>2687</v>
      </c>
      <c r="E2486" t="s">
        <v>15410</v>
      </c>
      <c r="F2486" t="s">
        <v>171</v>
      </c>
      <c r="G2486" t="s">
        <v>172</v>
      </c>
      <c r="H2486" s="1">
        <v>34828</v>
      </c>
      <c r="I2486" t="s">
        <v>221</v>
      </c>
      <c r="K2486" t="s">
        <v>1408</v>
      </c>
      <c r="L2486" t="s">
        <v>1409</v>
      </c>
      <c r="M2486" t="s">
        <v>306</v>
      </c>
      <c r="N2486">
        <v>2016</v>
      </c>
      <c r="O2486" t="s">
        <v>380</v>
      </c>
      <c r="P2486" t="s">
        <v>178</v>
      </c>
      <c r="Q2486" t="s">
        <v>172</v>
      </c>
      <c r="S2486">
        <v>29453610</v>
      </c>
      <c r="T2486" t="s">
        <v>196</v>
      </c>
      <c r="W2486" t="s">
        <v>15411</v>
      </c>
      <c r="X2486">
        <v>6077318050</v>
      </c>
      <c r="Y2486" t="s">
        <v>186</v>
      </c>
      <c r="Z2486" t="s">
        <v>282</v>
      </c>
      <c r="AA2486">
        <v>2018</v>
      </c>
      <c r="AB2486">
        <v>2018</v>
      </c>
      <c r="AC2486" t="s">
        <v>396</v>
      </c>
      <c r="AD2486" t="s">
        <v>185</v>
      </c>
      <c r="AS2486">
        <v>3.95</v>
      </c>
      <c r="AT2486" t="s">
        <v>188</v>
      </c>
      <c r="AU2486" t="s">
        <v>189</v>
      </c>
      <c r="AV2486" t="s">
        <v>190</v>
      </c>
      <c r="AW2486" t="s">
        <v>264</v>
      </c>
      <c r="BM2486" t="s">
        <v>15412</v>
      </c>
      <c r="BN2486" t="s">
        <v>193</v>
      </c>
      <c r="BP2486" t="s">
        <v>194</v>
      </c>
      <c r="BQ2486" t="s">
        <v>195</v>
      </c>
      <c r="BS2486">
        <v>14627</v>
      </c>
      <c r="BT2486" t="s">
        <v>196</v>
      </c>
      <c r="BU2486">
        <v>6077318000</v>
      </c>
      <c r="BZ2486" t="s">
        <v>15413</v>
      </c>
      <c r="CC2486" t="s">
        <v>15414</v>
      </c>
      <c r="CD2486" t="s">
        <v>195</v>
      </c>
      <c r="CF2486">
        <v>14845</v>
      </c>
      <c r="CG2486" t="s">
        <v>196</v>
      </c>
      <c r="CH2486">
        <v>6077318000</v>
      </c>
      <c r="CM2486" t="s">
        <v>702</v>
      </c>
      <c r="CP2486" t="s">
        <v>194</v>
      </c>
      <c r="CQ2486" t="s">
        <v>195</v>
      </c>
      <c r="CS2486">
        <v>14627</v>
      </c>
      <c r="CT2486" t="s">
        <v>196</v>
      </c>
      <c r="CU2486">
        <v>6077318000</v>
      </c>
      <c r="DZ2486" t="s">
        <v>15415</v>
      </c>
      <c r="EC2486" t="s">
        <v>15414</v>
      </c>
      <c r="ED2486" t="s">
        <v>195</v>
      </c>
      <c r="EF2486">
        <v>14845</v>
      </c>
      <c r="EG2486" t="s">
        <v>196</v>
      </c>
      <c r="EH2486">
        <v>6077318000</v>
      </c>
      <c r="EM2486" t="s">
        <v>15413</v>
      </c>
      <c r="EP2486" t="s">
        <v>15414</v>
      </c>
      <c r="EQ2486" t="s">
        <v>195</v>
      </c>
      <c r="ES2486">
        <v>14845</v>
      </c>
      <c r="ET2486" t="s">
        <v>196</v>
      </c>
      <c r="EU2486">
        <v>6077318000</v>
      </c>
    </row>
    <row r="2487" spans="1:151" x14ac:dyDescent="0.2">
      <c r="A2487">
        <v>10056</v>
      </c>
      <c r="B2487" t="s">
        <v>1175</v>
      </c>
      <c r="C2487" t="s">
        <v>15416</v>
      </c>
      <c r="D2487" t="s">
        <v>1968</v>
      </c>
      <c r="E2487" t="s">
        <v>15417</v>
      </c>
      <c r="F2487" t="s">
        <v>171</v>
      </c>
      <c r="G2487" t="s">
        <v>172</v>
      </c>
      <c r="H2487" s="1">
        <v>34482</v>
      </c>
      <c r="I2487" t="s">
        <v>221</v>
      </c>
      <c r="K2487" t="s">
        <v>2664</v>
      </c>
      <c r="L2487" t="s">
        <v>305</v>
      </c>
      <c r="M2487" t="s">
        <v>176</v>
      </c>
      <c r="N2487">
        <v>2015</v>
      </c>
      <c r="O2487" t="s">
        <v>1014</v>
      </c>
      <c r="P2487" t="s">
        <v>178</v>
      </c>
      <c r="Q2487" t="s">
        <v>172</v>
      </c>
      <c r="S2487">
        <v>27754306</v>
      </c>
      <c r="T2487" t="s">
        <v>196</v>
      </c>
      <c r="W2487" t="s">
        <v>15418</v>
      </c>
      <c r="X2487">
        <v>5087562748</v>
      </c>
      <c r="Y2487" t="s">
        <v>182</v>
      </c>
      <c r="Z2487" t="s">
        <v>183</v>
      </c>
      <c r="AA2487">
        <v>2016</v>
      </c>
      <c r="AB2487">
        <v>2016</v>
      </c>
      <c r="AC2487" t="s">
        <v>184</v>
      </c>
      <c r="AD2487" t="s">
        <v>185</v>
      </c>
      <c r="AS2487">
        <v>3.81</v>
      </c>
      <c r="AT2487" t="s">
        <v>188</v>
      </c>
      <c r="AU2487" t="s">
        <v>189</v>
      </c>
      <c r="AV2487" t="s">
        <v>190</v>
      </c>
      <c r="AW2487" t="s">
        <v>264</v>
      </c>
      <c r="BM2487" t="s">
        <v>15419</v>
      </c>
      <c r="BN2487" t="s">
        <v>487</v>
      </c>
      <c r="BP2487" t="s">
        <v>194</v>
      </c>
      <c r="BQ2487" t="s">
        <v>195</v>
      </c>
      <c r="BS2487">
        <v>14627</v>
      </c>
      <c r="BT2487" t="s">
        <v>196</v>
      </c>
      <c r="BU2487">
        <v>5084507417</v>
      </c>
      <c r="BZ2487" t="s">
        <v>15420</v>
      </c>
      <c r="CC2487" t="s">
        <v>15421</v>
      </c>
      <c r="CD2487" t="s">
        <v>401</v>
      </c>
      <c r="CF2487" t="str">
        <f>"01602"</f>
        <v>01602</v>
      </c>
      <c r="CG2487" t="s">
        <v>196</v>
      </c>
      <c r="CH2487">
        <v>5087562748</v>
      </c>
      <c r="CM2487" t="s">
        <v>15422</v>
      </c>
      <c r="CP2487" t="s">
        <v>194</v>
      </c>
      <c r="CQ2487" t="s">
        <v>195</v>
      </c>
      <c r="CS2487">
        <v>14620</v>
      </c>
      <c r="CT2487" t="s">
        <v>196</v>
      </c>
      <c r="CU2487">
        <v>5084507417</v>
      </c>
      <c r="EM2487" t="s">
        <v>15420</v>
      </c>
      <c r="EP2487" t="s">
        <v>15421</v>
      </c>
      <c r="EQ2487" t="s">
        <v>401</v>
      </c>
      <c r="ES2487" t="str">
        <f>"01602"</f>
        <v>01602</v>
      </c>
      <c r="ET2487" t="s">
        <v>196</v>
      </c>
      <c r="EU2487">
        <v>5087562748</v>
      </c>
    </row>
    <row r="2488" spans="1:151" x14ac:dyDescent="0.2">
      <c r="A2488">
        <v>17878</v>
      </c>
      <c r="B2488" t="s">
        <v>850</v>
      </c>
      <c r="C2488" t="s">
        <v>15416</v>
      </c>
      <c r="D2488" t="s">
        <v>622</v>
      </c>
      <c r="E2488" t="s">
        <v>15423</v>
      </c>
      <c r="F2488" t="s">
        <v>1502</v>
      </c>
      <c r="G2488" t="s">
        <v>172</v>
      </c>
      <c r="H2488" s="1">
        <v>34465</v>
      </c>
      <c r="I2488" t="s">
        <v>221</v>
      </c>
      <c r="K2488" t="s">
        <v>4255</v>
      </c>
      <c r="M2488" t="s">
        <v>224</v>
      </c>
      <c r="N2488">
        <v>2016</v>
      </c>
      <c r="O2488" t="s">
        <v>410</v>
      </c>
      <c r="P2488" t="s">
        <v>178</v>
      </c>
      <c r="Q2488" t="s">
        <v>172</v>
      </c>
      <c r="S2488">
        <v>28891406</v>
      </c>
      <c r="T2488" t="s">
        <v>196</v>
      </c>
      <c r="W2488" t="s">
        <v>15424</v>
      </c>
      <c r="X2488">
        <v>5853332331</v>
      </c>
      <c r="Y2488" t="s">
        <v>186</v>
      </c>
      <c r="Z2488" t="s">
        <v>282</v>
      </c>
      <c r="AA2488">
        <v>2016</v>
      </c>
      <c r="AB2488">
        <v>2016</v>
      </c>
      <c r="AC2488" t="s">
        <v>3159</v>
      </c>
      <c r="AD2488" t="s">
        <v>185</v>
      </c>
      <c r="AE2488" t="s">
        <v>696</v>
      </c>
      <c r="AS2488">
        <v>3.69</v>
      </c>
      <c r="AT2488" t="s">
        <v>188</v>
      </c>
      <c r="AU2488" t="s">
        <v>189</v>
      </c>
      <c r="AV2488" t="s">
        <v>190</v>
      </c>
      <c r="AW2488" t="s">
        <v>264</v>
      </c>
      <c r="BM2488" t="s">
        <v>15425</v>
      </c>
      <c r="BP2488" t="s">
        <v>15426</v>
      </c>
      <c r="BQ2488" t="s">
        <v>195</v>
      </c>
      <c r="BS2488">
        <v>14546</v>
      </c>
      <c r="BT2488" t="s">
        <v>196</v>
      </c>
      <c r="BU2488">
        <v>5857476282</v>
      </c>
      <c r="BZ2488" t="s">
        <v>15425</v>
      </c>
      <c r="CC2488" t="s">
        <v>15426</v>
      </c>
      <c r="CD2488" t="s">
        <v>195</v>
      </c>
      <c r="CF2488">
        <v>14546</v>
      </c>
      <c r="CG2488" t="s">
        <v>196</v>
      </c>
      <c r="CH2488">
        <v>5857476282</v>
      </c>
      <c r="CM2488" t="s">
        <v>15425</v>
      </c>
      <c r="CP2488" t="s">
        <v>15426</v>
      </c>
      <c r="CQ2488" t="s">
        <v>195</v>
      </c>
      <c r="CS2488">
        <v>14546</v>
      </c>
      <c r="CT2488" t="s">
        <v>196</v>
      </c>
      <c r="CU2488">
        <v>5857476282</v>
      </c>
      <c r="ED2488" t="s">
        <v>195</v>
      </c>
      <c r="EG2488" t="s">
        <v>196</v>
      </c>
      <c r="EH2488">
        <v>5857476282</v>
      </c>
      <c r="EM2488" t="s">
        <v>15425</v>
      </c>
      <c r="EP2488" t="s">
        <v>15426</v>
      </c>
      <c r="EQ2488" t="s">
        <v>195</v>
      </c>
      <c r="ES2488">
        <v>14546</v>
      </c>
      <c r="ET2488" t="s">
        <v>196</v>
      </c>
      <c r="EU2488">
        <v>5857476282</v>
      </c>
    </row>
    <row r="2489" spans="1:151" x14ac:dyDescent="0.2">
      <c r="A2489">
        <v>19566</v>
      </c>
      <c r="B2489" t="s">
        <v>15427</v>
      </c>
      <c r="C2489" t="s">
        <v>15428</v>
      </c>
      <c r="D2489" t="s">
        <v>15429</v>
      </c>
      <c r="E2489" t="s">
        <v>15430</v>
      </c>
      <c r="F2489" t="s">
        <v>171</v>
      </c>
      <c r="G2489" t="s">
        <v>172</v>
      </c>
      <c r="H2489" s="1">
        <v>35068</v>
      </c>
      <c r="I2489" t="s">
        <v>221</v>
      </c>
      <c r="K2489" t="s">
        <v>8460</v>
      </c>
      <c r="L2489" t="s">
        <v>820</v>
      </c>
      <c r="M2489" t="s">
        <v>176</v>
      </c>
      <c r="N2489">
        <v>2017</v>
      </c>
      <c r="O2489" t="s">
        <v>177</v>
      </c>
      <c r="P2489" t="s">
        <v>178</v>
      </c>
      <c r="Q2489" t="s">
        <v>172</v>
      </c>
      <c r="S2489">
        <v>28673712</v>
      </c>
      <c r="T2489" t="s">
        <v>196</v>
      </c>
      <c r="W2489" t="s">
        <v>15431</v>
      </c>
      <c r="X2489">
        <v>3017122444</v>
      </c>
      <c r="Y2489" t="s">
        <v>186</v>
      </c>
      <c r="Z2489" t="s">
        <v>282</v>
      </c>
      <c r="AA2489">
        <v>2018</v>
      </c>
      <c r="AB2489">
        <v>2018</v>
      </c>
      <c r="AC2489" t="s">
        <v>696</v>
      </c>
      <c r="AD2489" t="s">
        <v>185</v>
      </c>
      <c r="AM2489" t="s">
        <v>14305</v>
      </c>
      <c r="AS2489">
        <v>3.46</v>
      </c>
      <c r="AT2489" t="s">
        <v>188</v>
      </c>
      <c r="AU2489" t="s">
        <v>189</v>
      </c>
      <c r="AV2489" t="s">
        <v>190</v>
      </c>
      <c r="AW2489" t="s">
        <v>264</v>
      </c>
      <c r="BM2489" t="s">
        <v>15432</v>
      </c>
      <c r="BN2489" t="s">
        <v>193</v>
      </c>
      <c r="BP2489" t="s">
        <v>194</v>
      </c>
      <c r="BQ2489" t="s">
        <v>195</v>
      </c>
      <c r="BS2489">
        <v>14627</v>
      </c>
      <c r="BT2489" t="s">
        <v>196</v>
      </c>
      <c r="BU2489">
        <v>3019155468</v>
      </c>
      <c r="BZ2489" t="s">
        <v>15433</v>
      </c>
      <c r="CC2489" t="s">
        <v>15434</v>
      </c>
      <c r="CD2489" t="s">
        <v>849</v>
      </c>
      <c r="CF2489">
        <v>21774</v>
      </c>
      <c r="CG2489" t="s">
        <v>196</v>
      </c>
      <c r="CH2489">
        <v>3014185711</v>
      </c>
      <c r="CM2489" t="s">
        <v>15435</v>
      </c>
      <c r="CP2489" t="s">
        <v>194</v>
      </c>
      <c r="CQ2489" t="s">
        <v>195</v>
      </c>
      <c r="CS2489">
        <v>14627</v>
      </c>
      <c r="CT2489" t="s">
        <v>196</v>
      </c>
      <c r="CU2489">
        <v>3019155468</v>
      </c>
      <c r="ED2489" t="s">
        <v>849</v>
      </c>
      <c r="EG2489" t="s">
        <v>196</v>
      </c>
      <c r="EH2489">
        <v>3014185711</v>
      </c>
      <c r="EM2489" t="s">
        <v>15433</v>
      </c>
      <c r="EP2489" t="s">
        <v>15434</v>
      </c>
      <c r="EQ2489" t="s">
        <v>849</v>
      </c>
      <c r="ES2489">
        <v>21774</v>
      </c>
      <c r="ET2489" t="s">
        <v>196</v>
      </c>
      <c r="EU2489">
        <v>3014185711</v>
      </c>
    </row>
    <row r="2490" spans="1:151" x14ac:dyDescent="0.2">
      <c r="A2490">
        <v>17846</v>
      </c>
      <c r="B2490" t="s">
        <v>15427</v>
      </c>
      <c r="C2490" t="s">
        <v>15428</v>
      </c>
      <c r="D2490" t="s">
        <v>15429</v>
      </c>
      <c r="E2490" t="s">
        <v>15430</v>
      </c>
      <c r="F2490" t="s">
        <v>15436</v>
      </c>
      <c r="G2490" t="s">
        <v>172</v>
      </c>
      <c r="H2490" s="1">
        <v>35068</v>
      </c>
      <c r="I2490" t="s">
        <v>221</v>
      </c>
      <c r="K2490" t="s">
        <v>1078</v>
      </c>
      <c r="L2490" t="s">
        <v>15437</v>
      </c>
      <c r="M2490" t="s">
        <v>224</v>
      </c>
      <c r="N2490">
        <v>2016</v>
      </c>
      <c r="O2490" t="s">
        <v>410</v>
      </c>
      <c r="P2490" t="s">
        <v>178</v>
      </c>
      <c r="Q2490" t="s">
        <v>172</v>
      </c>
      <c r="S2490">
        <v>28673712</v>
      </c>
      <c r="T2490" t="s">
        <v>196</v>
      </c>
      <c r="W2490" t="s">
        <v>15431</v>
      </c>
      <c r="X2490">
        <v>3017122444</v>
      </c>
      <c r="Y2490" t="s">
        <v>186</v>
      </c>
      <c r="Z2490" t="s">
        <v>282</v>
      </c>
      <c r="AA2490">
        <v>2018</v>
      </c>
      <c r="AB2490">
        <v>2018</v>
      </c>
      <c r="AC2490" t="s">
        <v>696</v>
      </c>
      <c r="AD2490" t="s">
        <v>185</v>
      </c>
      <c r="AM2490" t="s">
        <v>14305</v>
      </c>
      <c r="AS2490">
        <v>3.46</v>
      </c>
      <c r="AT2490" t="s">
        <v>188</v>
      </c>
      <c r="AU2490" t="s">
        <v>189</v>
      </c>
      <c r="AV2490" t="s">
        <v>190</v>
      </c>
      <c r="AW2490" t="s">
        <v>264</v>
      </c>
      <c r="BM2490" t="s">
        <v>15432</v>
      </c>
      <c r="BN2490" t="s">
        <v>193</v>
      </c>
      <c r="BP2490" t="s">
        <v>194</v>
      </c>
      <c r="BQ2490" t="s">
        <v>195</v>
      </c>
      <c r="BS2490">
        <v>14627</v>
      </c>
      <c r="BT2490" t="s">
        <v>196</v>
      </c>
      <c r="BU2490">
        <v>3019155468</v>
      </c>
      <c r="BZ2490" t="s">
        <v>15433</v>
      </c>
      <c r="CC2490" t="s">
        <v>15434</v>
      </c>
      <c r="CD2490" t="s">
        <v>849</v>
      </c>
      <c r="CF2490">
        <v>21774</v>
      </c>
      <c r="CG2490" t="s">
        <v>196</v>
      </c>
      <c r="CH2490">
        <v>3014185711</v>
      </c>
      <c r="CM2490" t="s">
        <v>15435</v>
      </c>
      <c r="CP2490" t="s">
        <v>194</v>
      </c>
      <c r="CQ2490" t="s">
        <v>195</v>
      </c>
      <c r="CS2490">
        <v>14627</v>
      </c>
      <c r="CT2490" t="s">
        <v>196</v>
      </c>
      <c r="CU2490">
        <v>3019155468</v>
      </c>
      <c r="ED2490" t="s">
        <v>849</v>
      </c>
      <c r="EG2490" t="s">
        <v>196</v>
      </c>
      <c r="EH2490">
        <v>3014185711</v>
      </c>
      <c r="EM2490" t="s">
        <v>15433</v>
      </c>
      <c r="EP2490" t="s">
        <v>15434</v>
      </c>
      <c r="EQ2490" t="s">
        <v>849</v>
      </c>
      <c r="ES2490">
        <v>21774</v>
      </c>
      <c r="ET2490" t="s">
        <v>196</v>
      </c>
      <c r="EU2490">
        <v>3014185711</v>
      </c>
    </row>
    <row r="2491" spans="1:151" x14ac:dyDescent="0.2">
      <c r="A2491">
        <v>19604</v>
      </c>
      <c r="B2491" t="s">
        <v>15438</v>
      </c>
      <c r="C2491" t="s">
        <v>15428</v>
      </c>
      <c r="D2491" t="s">
        <v>957</v>
      </c>
      <c r="E2491" t="s">
        <v>15439</v>
      </c>
      <c r="F2491" t="s">
        <v>171</v>
      </c>
      <c r="G2491" t="s">
        <v>172</v>
      </c>
      <c r="H2491" s="1">
        <v>35068</v>
      </c>
      <c r="I2491" t="s">
        <v>221</v>
      </c>
      <c r="K2491" t="s">
        <v>15440</v>
      </c>
      <c r="L2491" t="s">
        <v>820</v>
      </c>
      <c r="M2491" t="s">
        <v>176</v>
      </c>
      <c r="N2491">
        <v>2017</v>
      </c>
      <c r="O2491" t="s">
        <v>177</v>
      </c>
      <c r="P2491" t="s">
        <v>178</v>
      </c>
      <c r="Q2491" t="s">
        <v>172</v>
      </c>
      <c r="S2491">
        <v>28673705</v>
      </c>
      <c r="T2491" t="s">
        <v>196</v>
      </c>
      <c r="W2491" t="s">
        <v>15441</v>
      </c>
      <c r="X2491">
        <v>3014185711</v>
      </c>
      <c r="Y2491" t="s">
        <v>186</v>
      </c>
      <c r="Z2491" t="s">
        <v>282</v>
      </c>
      <c r="AA2491">
        <v>2018</v>
      </c>
      <c r="AB2491">
        <v>2018</v>
      </c>
      <c r="AC2491" t="s">
        <v>396</v>
      </c>
      <c r="AD2491" t="s">
        <v>185</v>
      </c>
      <c r="AS2491">
        <v>3.26</v>
      </c>
      <c r="AT2491" t="s">
        <v>188</v>
      </c>
      <c r="AU2491" t="s">
        <v>189</v>
      </c>
      <c r="AV2491" t="s">
        <v>190</v>
      </c>
      <c r="AW2491" t="s">
        <v>264</v>
      </c>
      <c r="BM2491" t="s">
        <v>15442</v>
      </c>
      <c r="BN2491" t="s">
        <v>193</v>
      </c>
      <c r="BP2491" t="s">
        <v>194</v>
      </c>
      <c r="BQ2491" t="s">
        <v>195</v>
      </c>
      <c r="BS2491">
        <v>14627</v>
      </c>
      <c r="BT2491" t="s">
        <v>196</v>
      </c>
      <c r="BU2491">
        <v>3016720635</v>
      </c>
      <c r="BZ2491" t="s">
        <v>15433</v>
      </c>
      <c r="CC2491" t="s">
        <v>15434</v>
      </c>
      <c r="CD2491" t="s">
        <v>849</v>
      </c>
      <c r="CF2491">
        <v>21774</v>
      </c>
      <c r="CG2491" t="s">
        <v>196</v>
      </c>
      <c r="CH2491">
        <v>3016720635</v>
      </c>
      <c r="CM2491" t="s">
        <v>3279</v>
      </c>
      <c r="CP2491" t="s">
        <v>194</v>
      </c>
      <c r="CQ2491" t="s">
        <v>195</v>
      </c>
      <c r="CS2491">
        <v>14627</v>
      </c>
      <c r="CT2491" t="s">
        <v>196</v>
      </c>
      <c r="CU2491">
        <v>3016720635</v>
      </c>
      <c r="ED2491" t="s">
        <v>849</v>
      </c>
      <c r="EG2491" t="s">
        <v>196</v>
      </c>
      <c r="EH2491">
        <v>3016720635</v>
      </c>
      <c r="EM2491" t="s">
        <v>15433</v>
      </c>
      <c r="EP2491" t="s">
        <v>15434</v>
      </c>
      <c r="EQ2491" t="s">
        <v>849</v>
      </c>
      <c r="ES2491">
        <v>21774</v>
      </c>
      <c r="ET2491" t="s">
        <v>196</v>
      </c>
      <c r="EU2491">
        <v>3016720635</v>
      </c>
    </row>
    <row r="2492" spans="1:151" x14ac:dyDescent="0.2">
      <c r="A2492">
        <v>42121</v>
      </c>
      <c r="B2492" t="s">
        <v>8222</v>
      </c>
      <c r="C2492" t="s">
        <v>15443</v>
      </c>
      <c r="D2492" t="s">
        <v>8464</v>
      </c>
      <c r="E2492" t="s">
        <v>15444</v>
      </c>
      <c r="F2492" t="s">
        <v>171</v>
      </c>
      <c r="G2492" t="str">
        <f>"0"</f>
        <v>0</v>
      </c>
      <c r="H2492" s="1">
        <v>37792</v>
      </c>
      <c r="I2492" t="s">
        <v>221</v>
      </c>
      <c r="K2492" t="s">
        <v>453</v>
      </c>
      <c r="L2492" t="s">
        <v>2757</v>
      </c>
      <c r="M2492" t="s">
        <v>205</v>
      </c>
      <c r="N2492">
        <v>2024</v>
      </c>
      <c r="O2492" t="s">
        <v>2271</v>
      </c>
      <c r="P2492" t="s">
        <v>178</v>
      </c>
      <c r="Q2492" t="s">
        <v>172</v>
      </c>
      <c r="S2492">
        <v>31980753</v>
      </c>
      <c r="T2492" t="s">
        <v>226</v>
      </c>
      <c r="Y2492" t="str">
        <f>"04HSEAS"</f>
        <v>04HSEAS</v>
      </c>
      <c r="Z2492" t="s">
        <v>499</v>
      </c>
      <c r="AA2492" t="s">
        <v>320</v>
      </c>
      <c r="AB2492" t="s">
        <v>321</v>
      </c>
      <c r="AC2492" t="s">
        <v>500</v>
      </c>
      <c r="AD2492" t="s">
        <v>185</v>
      </c>
      <c r="AF2492" t="s">
        <v>426</v>
      </c>
      <c r="AG2492" t="s">
        <v>729</v>
      </c>
      <c r="AJ2492" t="s">
        <v>1236</v>
      </c>
      <c r="AK2492" t="s">
        <v>185</v>
      </c>
      <c r="AS2492">
        <v>3.74</v>
      </c>
      <c r="AU2492" t="s">
        <v>235</v>
      </c>
      <c r="AV2492" t="s">
        <v>236</v>
      </c>
      <c r="AW2492" t="s">
        <v>264</v>
      </c>
      <c r="BM2492" t="s">
        <v>15445</v>
      </c>
      <c r="BN2492" t="s">
        <v>239</v>
      </c>
      <c r="BO2492" t="s">
        <v>15446</v>
      </c>
      <c r="BP2492" t="s">
        <v>241</v>
      </c>
      <c r="BQ2492" t="s">
        <v>195</v>
      </c>
      <c r="BS2492">
        <v>14627</v>
      </c>
      <c r="CD2492" t="s">
        <v>195</v>
      </c>
      <c r="CM2492" t="s">
        <v>15447</v>
      </c>
      <c r="CO2492" t="s">
        <v>15446</v>
      </c>
      <c r="CP2492" t="s">
        <v>15448</v>
      </c>
      <c r="CQ2492" t="s">
        <v>2276</v>
      </c>
      <c r="CS2492" t="s">
        <v>15449</v>
      </c>
      <c r="CT2492" t="s">
        <v>244</v>
      </c>
      <c r="CU2492" t="s">
        <v>15450</v>
      </c>
    </row>
    <row r="2493" spans="1:151" x14ac:dyDescent="0.2">
      <c r="A2493">
        <v>45282</v>
      </c>
      <c r="B2493" t="s">
        <v>3282</v>
      </c>
      <c r="C2493" t="s">
        <v>15451</v>
      </c>
      <c r="D2493" t="s">
        <v>654</v>
      </c>
      <c r="E2493" t="s">
        <v>1213</v>
      </c>
      <c r="F2493" t="s">
        <v>171</v>
      </c>
      <c r="G2493" t="str">
        <f>"0"</f>
        <v>0</v>
      </c>
      <c r="H2493" s="1">
        <v>36555</v>
      </c>
      <c r="I2493" t="s">
        <v>221</v>
      </c>
      <c r="K2493" t="s">
        <v>3943</v>
      </c>
      <c r="L2493" t="s">
        <v>1940</v>
      </c>
      <c r="M2493" t="s">
        <v>255</v>
      </c>
      <c r="N2493" t="s">
        <v>1165</v>
      </c>
      <c r="O2493" t="s">
        <v>1214</v>
      </c>
      <c r="P2493" t="s">
        <v>178</v>
      </c>
      <c r="Q2493" t="s">
        <v>172</v>
      </c>
      <c r="R2493" t="s">
        <v>510</v>
      </c>
      <c r="S2493">
        <v>31345057</v>
      </c>
      <c r="BM2493" t="s">
        <v>10955</v>
      </c>
    </row>
    <row r="2494" spans="1:151" x14ac:dyDescent="0.2">
      <c r="A2494">
        <v>45587</v>
      </c>
      <c r="B2494" t="s">
        <v>5360</v>
      </c>
      <c r="C2494" t="s">
        <v>15452</v>
      </c>
      <c r="E2494" t="s">
        <v>15453</v>
      </c>
      <c r="F2494" t="s">
        <v>171</v>
      </c>
      <c r="G2494" t="str">
        <f>"0"</f>
        <v>0</v>
      </c>
      <c r="H2494" s="1">
        <v>37446</v>
      </c>
      <c r="I2494" t="s">
        <v>173</v>
      </c>
      <c r="K2494" t="s">
        <v>8799</v>
      </c>
      <c r="L2494" t="s">
        <v>1047</v>
      </c>
      <c r="M2494" t="s">
        <v>255</v>
      </c>
      <c r="N2494" t="s">
        <v>1165</v>
      </c>
      <c r="O2494" t="s">
        <v>1214</v>
      </c>
      <c r="P2494" t="s">
        <v>178</v>
      </c>
      <c r="Q2494" t="s">
        <v>172</v>
      </c>
      <c r="S2494">
        <v>31977463</v>
      </c>
      <c r="T2494" t="s">
        <v>226</v>
      </c>
      <c r="Y2494" t="str">
        <f>"01AS"</f>
        <v>01AS</v>
      </c>
      <c r="Z2494" t="s">
        <v>499</v>
      </c>
      <c r="AA2494" t="s">
        <v>320</v>
      </c>
      <c r="AB2494" t="s">
        <v>321</v>
      </c>
      <c r="AC2494" t="s">
        <v>2066</v>
      </c>
      <c r="AD2494" t="s">
        <v>185</v>
      </c>
      <c r="AS2494">
        <v>3.63</v>
      </c>
      <c r="AU2494" t="s">
        <v>235</v>
      </c>
      <c r="AV2494" t="s">
        <v>236</v>
      </c>
      <c r="AW2494" t="s">
        <v>264</v>
      </c>
      <c r="BM2494" t="s">
        <v>10359</v>
      </c>
      <c r="BN2494" t="s">
        <v>239</v>
      </c>
      <c r="BO2494" t="s">
        <v>15454</v>
      </c>
      <c r="BP2494" t="s">
        <v>241</v>
      </c>
      <c r="BQ2494" t="s">
        <v>195</v>
      </c>
      <c r="BS2494">
        <v>14627</v>
      </c>
      <c r="CD2494" t="s">
        <v>195</v>
      </c>
      <c r="CM2494" t="s">
        <v>15455</v>
      </c>
      <c r="CO2494" t="s">
        <v>15454</v>
      </c>
      <c r="CP2494" t="s">
        <v>10771</v>
      </c>
      <c r="CQ2494" t="s">
        <v>541</v>
      </c>
      <c r="CS2494" t="str">
        <f>"02118"</f>
        <v>02118</v>
      </c>
      <c r="CT2494" t="s">
        <v>244</v>
      </c>
      <c r="CU2494" t="s">
        <v>15456</v>
      </c>
    </row>
    <row r="2495" spans="1:151" x14ac:dyDescent="0.2">
      <c r="A2495">
        <v>21022</v>
      </c>
      <c r="B2495" t="s">
        <v>15457</v>
      </c>
      <c r="C2495" t="s">
        <v>15458</v>
      </c>
      <c r="D2495" t="s">
        <v>15459</v>
      </c>
      <c r="E2495" t="s">
        <v>15460</v>
      </c>
      <c r="F2495" t="s">
        <v>171</v>
      </c>
      <c r="G2495" t="str">
        <f>"0"</f>
        <v>0</v>
      </c>
      <c r="K2495" t="s">
        <v>334</v>
      </c>
      <c r="L2495" t="s">
        <v>2172</v>
      </c>
      <c r="M2495" t="s">
        <v>306</v>
      </c>
      <c r="N2495">
        <v>2016</v>
      </c>
      <c r="O2495" t="s">
        <v>380</v>
      </c>
      <c r="P2495" t="s">
        <v>178</v>
      </c>
      <c r="Q2495" t="s">
        <v>172</v>
      </c>
      <c r="S2495">
        <v>28192428</v>
      </c>
      <c r="T2495" t="s">
        <v>196</v>
      </c>
      <c r="W2495" t="s">
        <v>15461</v>
      </c>
      <c r="X2495">
        <v>5033147282</v>
      </c>
      <c r="Y2495" t="s">
        <v>186</v>
      </c>
      <c r="Z2495" t="s">
        <v>282</v>
      </c>
      <c r="AA2495">
        <v>2017</v>
      </c>
      <c r="AB2495">
        <v>2017</v>
      </c>
      <c r="AC2495" t="s">
        <v>1307</v>
      </c>
      <c r="AD2495" t="s">
        <v>185</v>
      </c>
      <c r="AS2495">
        <v>3.98</v>
      </c>
      <c r="AT2495" t="s">
        <v>188</v>
      </c>
      <c r="AU2495" t="s">
        <v>189</v>
      </c>
      <c r="AV2495" t="s">
        <v>190</v>
      </c>
      <c r="AW2495" t="s">
        <v>264</v>
      </c>
      <c r="BM2495" t="s">
        <v>15462</v>
      </c>
      <c r="BN2495" t="s">
        <v>193</v>
      </c>
      <c r="BP2495" t="s">
        <v>194</v>
      </c>
      <c r="BQ2495" t="s">
        <v>195</v>
      </c>
      <c r="BS2495">
        <v>14627</v>
      </c>
      <c r="BT2495" t="s">
        <v>196</v>
      </c>
      <c r="BU2495">
        <v>5038535929</v>
      </c>
      <c r="BZ2495" t="s">
        <v>15463</v>
      </c>
      <c r="CC2495" t="s">
        <v>649</v>
      </c>
      <c r="CD2495" t="s">
        <v>650</v>
      </c>
      <c r="CF2495">
        <v>19103</v>
      </c>
      <c r="CG2495" t="s">
        <v>196</v>
      </c>
      <c r="CH2495">
        <v>5033147282</v>
      </c>
      <c r="CM2495" t="s">
        <v>4521</v>
      </c>
      <c r="CN2495" t="s">
        <v>15464</v>
      </c>
      <c r="CP2495" t="s">
        <v>194</v>
      </c>
      <c r="CQ2495" t="s">
        <v>195</v>
      </c>
      <c r="CS2495">
        <v>14627</v>
      </c>
      <c r="CT2495" t="s">
        <v>196</v>
      </c>
      <c r="CU2495">
        <v>5038535929</v>
      </c>
      <c r="DZ2495" t="s">
        <v>15465</v>
      </c>
      <c r="EC2495" t="s">
        <v>8442</v>
      </c>
      <c r="ED2495" t="s">
        <v>8443</v>
      </c>
      <c r="EF2495">
        <v>97218</v>
      </c>
      <c r="EG2495" t="s">
        <v>196</v>
      </c>
      <c r="EM2495" t="s">
        <v>15463</v>
      </c>
      <c r="EP2495" t="s">
        <v>649</v>
      </c>
      <c r="EQ2495" t="s">
        <v>650</v>
      </c>
      <c r="ES2495">
        <v>19103</v>
      </c>
      <c r="ET2495" t="s">
        <v>196</v>
      </c>
      <c r="EU2495">
        <v>5033147282</v>
      </c>
    </row>
    <row r="2496" spans="1:151" x14ac:dyDescent="0.2">
      <c r="A2496">
        <v>24717</v>
      </c>
      <c r="B2496" t="s">
        <v>2197</v>
      </c>
      <c r="C2496" t="s">
        <v>15458</v>
      </c>
      <c r="E2496" t="s">
        <v>15466</v>
      </c>
      <c r="F2496" t="s">
        <v>171</v>
      </c>
      <c r="G2496" t="s">
        <v>172</v>
      </c>
      <c r="H2496" s="1">
        <v>34053</v>
      </c>
      <c r="I2496" t="s">
        <v>173</v>
      </c>
      <c r="K2496" t="s">
        <v>576</v>
      </c>
      <c r="L2496" t="s">
        <v>577</v>
      </c>
      <c r="M2496" t="s">
        <v>224</v>
      </c>
      <c r="N2496">
        <v>2018</v>
      </c>
      <c r="O2496" t="s">
        <v>354</v>
      </c>
      <c r="P2496" t="s">
        <v>178</v>
      </c>
      <c r="Q2496" t="s">
        <v>172</v>
      </c>
      <c r="S2496">
        <v>30832480</v>
      </c>
      <c r="T2496" t="s">
        <v>196</v>
      </c>
      <c r="W2496" t="s">
        <v>15467</v>
      </c>
      <c r="X2496">
        <v>5859058522</v>
      </c>
      <c r="Y2496" t="s">
        <v>186</v>
      </c>
      <c r="Z2496" t="s">
        <v>282</v>
      </c>
      <c r="AA2496">
        <v>2019</v>
      </c>
      <c r="AB2496">
        <v>2019</v>
      </c>
      <c r="AC2496" t="s">
        <v>696</v>
      </c>
      <c r="AD2496" t="s">
        <v>185</v>
      </c>
      <c r="AE2496" t="s">
        <v>8482</v>
      </c>
      <c r="AS2496">
        <v>3.82</v>
      </c>
      <c r="AT2496" t="s">
        <v>188</v>
      </c>
      <c r="AU2496" t="s">
        <v>189</v>
      </c>
      <c r="AV2496" t="s">
        <v>190</v>
      </c>
      <c r="AW2496" t="s">
        <v>237</v>
      </c>
      <c r="BM2496" t="s">
        <v>15468</v>
      </c>
      <c r="BP2496" t="s">
        <v>15469</v>
      </c>
      <c r="BQ2496" t="s">
        <v>195</v>
      </c>
      <c r="BS2496">
        <v>14425</v>
      </c>
      <c r="BT2496" t="s">
        <v>196</v>
      </c>
      <c r="BU2496">
        <v>5859194697</v>
      </c>
      <c r="BZ2496" t="s">
        <v>15468</v>
      </c>
      <c r="CC2496" t="s">
        <v>15469</v>
      </c>
      <c r="CD2496" t="s">
        <v>195</v>
      </c>
      <c r="CF2496">
        <v>14425</v>
      </c>
      <c r="CG2496" t="s">
        <v>196</v>
      </c>
      <c r="CH2496">
        <v>5859194697</v>
      </c>
      <c r="CM2496" t="s">
        <v>15468</v>
      </c>
      <c r="CP2496" t="s">
        <v>15469</v>
      </c>
      <c r="CQ2496" t="s">
        <v>195</v>
      </c>
      <c r="CS2496">
        <v>14425</v>
      </c>
      <c r="CT2496" t="s">
        <v>196</v>
      </c>
      <c r="CU2496">
        <v>5859194697</v>
      </c>
      <c r="ED2496" t="s">
        <v>195</v>
      </c>
      <c r="EG2496" t="s">
        <v>196</v>
      </c>
      <c r="EH2496">
        <v>5859194697</v>
      </c>
      <c r="EM2496" t="s">
        <v>15468</v>
      </c>
      <c r="EP2496" t="s">
        <v>15469</v>
      </c>
      <c r="EQ2496" t="s">
        <v>195</v>
      </c>
      <c r="ES2496">
        <v>14425</v>
      </c>
      <c r="ET2496" t="s">
        <v>196</v>
      </c>
      <c r="EU2496">
        <v>5859194697</v>
      </c>
    </row>
    <row r="2497" spans="1:151" x14ac:dyDescent="0.2">
      <c r="A2497">
        <v>40597</v>
      </c>
      <c r="B2497" t="s">
        <v>13653</v>
      </c>
      <c r="C2497" t="s">
        <v>15470</v>
      </c>
      <c r="E2497" t="s">
        <v>15471</v>
      </c>
      <c r="F2497" t="s">
        <v>171</v>
      </c>
      <c r="G2497" t="str">
        <f>"0"</f>
        <v>0</v>
      </c>
      <c r="H2497" s="1">
        <v>37818</v>
      </c>
      <c r="I2497" t="s">
        <v>173</v>
      </c>
      <c r="K2497" t="s">
        <v>1939</v>
      </c>
      <c r="L2497" t="s">
        <v>1940</v>
      </c>
      <c r="M2497" t="s">
        <v>176</v>
      </c>
      <c r="N2497">
        <v>2024</v>
      </c>
      <c r="O2497" t="s">
        <v>319</v>
      </c>
      <c r="P2497" t="s">
        <v>178</v>
      </c>
      <c r="Q2497" t="s">
        <v>172</v>
      </c>
      <c r="S2497">
        <v>31976954</v>
      </c>
      <c r="T2497" t="s">
        <v>226</v>
      </c>
      <c r="Y2497" t="str">
        <f>"01AS"</f>
        <v>01AS</v>
      </c>
      <c r="Z2497" t="s">
        <v>227</v>
      </c>
      <c r="AA2497" t="s">
        <v>320</v>
      </c>
      <c r="AB2497" t="s">
        <v>321</v>
      </c>
      <c r="AC2497" t="s">
        <v>1167</v>
      </c>
      <c r="AD2497" t="s">
        <v>185</v>
      </c>
      <c r="AM2497" t="s">
        <v>730</v>
      </c>
      <c r="AS2497">
        <v>3.88</v>
      </c>
      <c r="AU2497" t="s">
        <v>235</v>
      </c>
      <c r="AV2497" t="s">
        <v>236</v>
      </c>
      <c r="AW2497" t="s">
        <v>264</v>
      </c>
      <c r="BM2497" t="s">
        <v>15472</v>
      </c>
      <c r="BN2497" t="s">
        <v>239</v>
      </c>
      <c r="BO2497" t="s">
        <v>15473</v>
      </c>
      <c r="BP2497" t="s">
        <v>241</v>
      </c>
      <c r="BQ2497" t="s">
        <v>195</v>
      </c>
      <c r="BS2497">
        <v>14627</v>
      </c>
      <c r="BZ2497" t="s">
        <v>242</v>
      </c>
      <c r="CB2497" t="s">
        <v>243</v>
      </c>
      <c r="CD2497" t="s">
        <v>195</v>
      </c>
      <c r="CF2497">
        <v>14642</v>
      </c>
      <c r="CG2497" t="s">
        <v>244</v>
      </c>
      <c r="CM2497" t="s">
        <v>15474</v>
      </c>
      <c r="CO2497" t="s">
        <v>15473</v>
      </c>
      <c r="CP2497" t="s">
        <v>720</v>
      </c>
      <c r="CQ2497" t="s">
        <v>247</v>
      </c>
      <c r="CS2497" t="s">
        <v>15475</v>
      </c>
      <c r="CT2497" t="s">
        <v>244</v>
      </c>
      <c r="CU2497" t="s">
        <v>15476</v>
      </c>
    </row>
    <row r="2498" spans="1:151" x14ac:dyDescent="0.2">
      <c r="A2498">
        <v>46235</v>
      </c>
      <c r="B2498" t="s">
        <v>15477</v>
      </c>
      <c r="C2498" t="s">
        <v>15478</v>
      </c>
      <c r="E2498" t="s">
        <v>15479</v>
      </c>
      <c r="F2498" t="s">
        <v>171</v>
      </c>
      <c r="G2498" t="str">
        <f>"0"</f>
        <v>0</v>
      </c>
      <c r="H2498" s="1">
        <v>34518</v>
      </c>
      <c r="I2498" t="s">
        <v>173</v>
      </c>
      <c r="K2498" t="s">
        <v>687</v>
      </c>
      <c r="L2498" t="s">
        <v>633</v>
      </c>
      <c r="M2498" t="s">
        <v>205</v>
      </c>
      <c r="N2498">
        <v>2025</v>
      </c>
      <c r="O2498" t="s">
        <v>1159</v>
      </c>
      <c r="P2498" t="s">
        <v>178</v>
      </c>
      <c r="Q2498" t="s">
        <v>172</v>
      </c>
      <c r="R2498" t="s">
        <v>510</v>
      </c>
      <c r="S2498">
        <v>32127348</v>
      </c>
      <c r="BM2498" t="s">
        <v>15480</v>
      </c>
    </row>
    <row r="2499" spans="1:151" x14ac:dyDescent="0.2">
      <c r="A2499">
        <v>39381</v>
      </c>
      <c r="B2499" t="s">
        <v>15481</v>
      </c>
      <c r="C2499" t="s">
        <v>15482</v>
      </c>
      <c r="D2499" t="s">
        <v>1387</v>
      </c>
      <c r="E2499" t="s">
        <v>15483</v>
      </c>
      <c r="F2499" t="s">
        <v>171</v>
      </c>
      <c r="G2499" t="str">
        <f>"0"</f>
        <v>0</v>
      </c>
      <c r="H2499" s="1">
        <v>37789</v>
      </c>
      <c r="I2499" t="s">
        <v>173</v>
      </c>
      <c r="K2499" t="s">
        <v>1046</v>
      </c>
      <c r="L2499" t="s">
        <v>1047</v>
      </c>
      <c r="M2499" t="s">
        <v>176</v>
      </c>
      <c r="N2499">
        <v>2024</v>
      </c>
      <c r="O2499" t="s">
        <v>319</v>
      </c>
      <c r="P2499" t="s">
        <v>178</v>
      </c>
      <c r="Q2499" t="s">
        <v>172</v>
      </c>
      <c r="S2499">
        <v>32009903</v>
      </c>
      <c r="T2499" t="s">
        <v>226</v>
      </c>
      <c r="Y2499" t="str">
        <f>"01AS"</f>
        <v>01AS</v>
      </c>
      <c r="Z2499" t="s">
        <v>227</v>
      </c>
      <c r="AA2499" t="s">
        <v>320</v>
      </c>
      <c r="AB2499" t="s">
        <v>321</v>
      </c>
      <c r="AC2499" t="s">
        <v>1693</v>
      </c>
      <c r="AD2499" t="s">
        <v>185</v>
      </c>
      <c r="AM2499" t="s">
        <v>2214</v>
      </c>
      <c r="AS2499">
        <v>3.82</v>
      </c>
      <c r="AU2499" t="s">
        <v>235</v>
      </c>
      <c r="AV2499" t="s">
        <v>236</v>
      </c>
      <c r="AW2499" t="s">
        <v>715</v>
      </c>
      <c r="BM2499" t="s">
        <v>15484</v>
      </c>
      <c r="BN2499" t="s">
        <v>239</v>
      </c>
      <c r="BO2499" t="s">
        <v>15485</v>
      </c>
      <c r="BP2499" t="s">
        <v>241</v>
      </c>
      <c r="BQ2499" t="s">
        <v>195</v>
      </c>
      <c r="BS2499">
        <v>14627</v>
      </c>
      <c r="CD2499" t="s">
        <v>195</v>
      </c>
      <c r="CM2499" t="s">
        <v>15486</v>
      </c>
      <c r="CO2499" t="s">
        <v>15485</v>
      </c>
      <c r="CP2499" t="s">
        <v>12989</v>
      </c>
      <c r="CQ2499" t="s">
        <v>735</v>
      </c>
      <c r="CS2499" t="s">
        <v>15487</v>
      </c>
      <c r="CT2499" t="s">
        <v>244</v>
      </c>
      <c r="CU2499" t="s">
        <v>15488</v>
      </c>
      <c r="DM2499" t="s">
        <v>15489</v>
      </c>
      <c r="DP2499" t="s">
        <v>12989</v>
      </c>
      <c r="DQ2499" t="s">
        <v>461</v>
      </c>
      <c r="DS2499">
        <v>95014</v>
      </c>
      <c r="DT2499" t="s">
        <v>226</v>
      </c>
      <c r="DU2499">
        <v>4088028456</v>
      </c>
      <c r="DX2499" t="s">
        <v>15490</v>
      </c>
      <c r="DY2499" t="s">
        <v>1605</v>
      </c>
    </row>
    <row r="2500" spans="1:151" x14ac:dyDescent="0.2">
      <c r="A2500">
        <v>10326</v>
      </c>
      <c r="B2500" t="s">
        <v>1216</v>
      </c>
      <c r="C2500" t="s">
        <v>15491</v>
      </c>
      <c r="E2500" t="s">
        <v>15492</v>
      </c>
      <c r="F2500" t="s">
        <v>171</v>
      </c>
      <c r="G2500" t="s">
        <v>172</v>
      </c>
      <c r="H2500" s="1">
        <v>34334</v>
      </c>
      <c r="I2500" t="s">
        <v>173</v>
      </c>
      <c r="K2500" t="s">
        <v>943</v>
      </c>
      <c r="M2500" t="s">
        <v>176</v>
      </c>
      <c r="N2500">
        <v>2015</v>
      </c>
      <c r="O2500" t="s">
        <v>1014</v>
      </c>
      <c r="P2500" t="s">
        <v>178</v>
      </c>
      <c r="Q2500" t="s">
        <v>172</v>
      </c>
      <c r="S2500">
        <v>27736074</v>
      </c>
      <c r="T2500" t="s">
        <v>196</v>
      </c>
      <c r="W2500" t="s">
        <v>15493</v>
      </c>
      <c r="X2500">
        <v>8475298411</v>
      </c>
      <c r="Y2500" t="s">
        <v>186</v>
      </c>
      <c r="Z2500" t="s">
        <v>282</v>
      </c>
      <c r="AA2500">
        <v>2016</v>
      </c>
      <c r="AB2500">
        <v>2016</v>
      </c>
      <c r="AC2500" t="s">
        <v>187</v>
      </c>
      <c r="AD2500" t="s">
        <v>185</v>
      </c>
      <c r="AS2500">
        <v>3.18</v>
      </c>
      <c r="AT2500" t="s">
        <v>188</v>
      </c>
      <c r="AU2500" t="s">
        <v>189</v>
      </c>
      <c r="AV2500" t="s">
        <v>190</v>
      </c>
      <c r="AW2500" t="s">
        <v>264</v>
      </c>
      <c r="BM2500" t="s">
        <v>15494</v>
      </c>
      <c r="BN2500" t="s">
        <v>487</v>
      </c>
      <c r="BP2500" t="s">
        <v>194</v>
      </c>
      <c r="BQ2500" t="s">
        <v>195</v>
      </c>
      <c r="BS2500">
        <v>14627</v>
      </c>
      <c r="BT2500" t="s">
        <v>196</v>
      </c>
      <c r="BU2500">
        <v>2246362781</v>
      </c>
      <c r="BZ2500" t="s">
        <v>15495</v>
      </c>
      <c r="CC2500" t="s">
        <v>15496</v>
      </c>
      <c r="CD2500" t="s">
        <v>1648</v>
      </c>
      <c r="CF2500">
        <v>600062130</v>
      </c>
      <c r="CG2500" t="s">
        <v>196</v>
      </c>
      <c r="CH2500">
        <v>8474801357</v>
      </c>
      <c r="CM2500" t="s">
        <v>15497</v>
      </c>
      <c r="CP2500" t="s">
        <v>194</v>
      </c>
      <c r="CQ2500" t="s">
        <v>195</v>
      </c>
      <c r="CS2500">
        <v>14608</v>
      </c>
      <c r="CT2500" t="s">
        <v>196</v>
      </c>
      <c r="CU2500">
        <v>2246362781</v>
      </c>
      <c r="EM2500" t="s">
        <v>15495</v>
      </c>
      <c r="EP2500" t="s">
        <v>15496</v>
      </c>
      <c r="EQ2500" t="s">
        <v>1648</v>
      </c>
      <c r="ES2500">
        <v>600062130</v>
      </c>
      <c r="ET2500" t="s">
        <v>196</v>
      </c>
      <c r="EU2500">
        <v>8474801357</v>
      </c>
    </row>
    <row r="2501" spans="1:151" x14ac:dyDescent="0.2">
      <c r="A2501">
        <v>40819</v>
      </c>
      <c r="B2501" t="s">
        <v>224</v>
      </c>
      <c r="C2501" t="s">
        <v>15498</v>
      </c>
      <c r="D2501" t="s">
        <v>390</v>
      </c>
      <c r="E2501" t="s">
        <v>15499</v>
      </c>
      <c r="F2501" t="s">
        <v>171</v>
      </c>
      <c r="G2501" t="str">
        <f>"0"</f>
        <v>0</v>
      </c>
      <c r="H2501" s="1">
        <v>37793</v>
      </c>
      <c r="I2501" t="s">
        <v>221</v>
      </c>
      <c r="K2501" t="s">
        <v>304</v>
      </c>
      <c r="L2501" t="s">
        <v>305</v>
      </c>
      <c r="M2501" t="s">
        <v>176</v>
      </c>
      <c r="N2501">
        <v>2024</v>
      </c>
      <c r="O2501" t="s">
        <v>319</v>
      </c>
      <c r="P2501" t="s">
        <v>178</v>
      </c>
      <c r="Q2501" t="s">
        <v>172</v>
      </c>
      <c r="S2501">
        <v>32054415</v>
      </c>
      <c r="T2501" t="s">
        <v>226</v>
      </c>
      <c r="Y2501" t="str">
        <f>"01AS"</f>
        <v>01AS</v>
      </c>
      <c r="Z2501" t="s">
        <v>227</v>
      </c>
      <c r="AA2501" t="s">
        <v>320</v>
      </c>
      <c r="AB2501" t="s">
        <v>321</v>
      </c>
      <c r="AC2501" t="s">
        <v>322</v>
      </c>
      <c r="AD2501" t="s">
        <v>185</v>
      </c>
      <c r="AE2501" t="s">
        <v>678</v>
      </c>
      <c r="AM2501" t="s">
        <v>3055</v>
      </c>
      <c r="AS2501">
        <v>3.71</v>
      </c>
      <c r="AU2501" t="s">
        <v>235</v>
      </c>
      <c r="AV2501" t="s">
        <v>236</v>
      </c>
      <c r="AW2501" t="s">
        <v>264</v>
      </c>
      <c r="BM2501" t="s">
        <v>15500</v>
      </c>
      <c r="BN2501" t="s">
        <v>239</v>
      </c>
      <c r="BO2501" t="s">
        <v>15501</v>
      </c>
      <c r="BP2501" t="s">
        <v>241</v>
      </c>
      <c r="BQ2501" t="s">
        <v>195</v>
      </c>
      <c r="BS2501">
        <v>14627</v>
      </c>
      <c r="BZ2501" t="s">
        <v>242</v>
      </c>
      <c r="CB2501" t="s">
        <v>243</v>
      </c>
      <c r="CD2501" t="s">
        <v>195</v>
      </c>
      <c r="CF2501">
        <v>14642</v>
      </c>
      <c r="CG2501" t="s">
        <v>244</v>
      </c>
      <c r="CM2501" t="s">
        <v>15502</v>
      </c>
      <c r="CO2501" t="s">
        <v>15501</v>
      </c>
      <c r="CP2501" t="s">
        <v>241</v>
      </c>
      <c r="CQ2501" t="s">
        <v>247</v>
      </c>
      <c r="CS2501" t="s">
        <v>15503</v>
      </c>
      <c r="CT2501" t="s">
        <v>244</v>
      </c>
      <c r="CU2501" t="s">
        <v>15504</v>
      </c>
    </row>
    <row r="2502" spans="1:151" x14ac:dyDescent="0.2">
      <c r="A2502">
        <v>41643</v>
      </c>
      <c r="B2502" t="s">
        <v>15505</v>
      </c>
      <c r="C2502" t="s">
        <v>15506</v>
      </c>
      <c r="E2502" t="s">
        <v>15507</v>
      </c>
      <c r="F2502" t="s">
        <v>171</v>
      </c>
      <c r="G2502" t="str">
        <f>"0"</f>
        <v>0</v>
      </c>
      <c r="H2502" s="1">
        <v>36954</v>
      </c>
      <c r="I2502" t="s">
        <v>221</v>
      </c>
      <c r="K2502" t="s">
        <v>6337</v>
      </c>
      <c r="L2502" t="s">
        <v>204</v>
      </c>
      <c r="M2502" t="s">
        <v>255</v>
      </c>
      <c r="N2502" t="s">
        <v>256</v>
      </c>
      <c r="O2502" t="s">
        <v>257</v>
      </c>
      <c r="P2502" t="s">
        <v>178</v>
      </c>
      <c r="Q2502" t="s">
        <v>172</v>
      </c>
      <c r="S2502">
        <v>32664423</v>
      </c>
      <c r="T2502" t="s">
        <v>226</v>
      </c>
      <c r="Y2502" t="str">
        <f>"02SBS"</f>
        <v>02SBS</v>
      </c>
      <c r="Z2502" t="s">
        <v>258</v>
      </c>
      <c r="AA2502" t="s">
        <v>259</v>
      </c>
      <c r="AB2502" t="s">
        <v>260</v>
      </c>
      <c r="AC2502" t="s">
        <v>2778</v>
      </c>
      <c r="AD2502" t="s">
        <v>185</v>
      </c>
      <c r="AS2502">
        <v>3.24</v>
      </c>
      <c r="AU2502" t="s">
        <v>235</v>
      </c>
      <c r="AV2502" t="s">
        <v>236</v>
      </c>
      <c r="AW2502" t="s">
        <v>715</v>
      </c>
      <c r="BO2502" t="s">
        <v>15508</v>
      </c>
      <c r="BQ2502" t="s">
        <v>195</v>
      </c>
      <c r="CD2502" t="s">
        <v>195</v>
      </c>
      <c r="CM2502" t="s">
        <v>15509</v>
      </c>
      <c r="CO2502" t="s">
        <v>15508</v>
      </c>
      <c r="CP2502" t="s">
        <v>6213</v>
      </c>
      <c r="CQ2502" t="s">
        <v>6214</v>
      </c>
      <c r="CS2502" t="s">
        <v>15510</v>
      </c>
      <c r="CT2502" t="s">
        <v>244</v>
      </c>
      <c r="CU2502" t="s">
        <v>15511</v>
      </c>
    </row>
    <row r="2503" spans="1:151" x14ac:dyDescent="0.2">
      <c r="A2503">
        <v>10325</v>
      </c>
      <c r="B2503" t="s">
        <v>15512</v>
      </c>
      <c r="C2503" t="s">
        <v>15513</v>
      </c>
      <c r="E2503" t="s">
        <v>15514</v>
      </c>
      <c r="F2503" t="s">
        <v>171</v>
      </c>
      <c r="G2503" t="s">
        <v>172</v>
      </c>
      <c r="H2503" s="1">
        <v>33858</v>
      </c>
      <c r="I2503" t="s">
        <v>173</v>
      </c>
      <c r="K2503" t="s">
        <v>1853</v>
      </c>
      <c r="M2503" t="s">
        <v>176</v>
      </c>
      <c r="N2503">
        <v>2015</v>
      </c>
      <c r="O2503" t="s">
        <v>1014</v>
      </c>
      <c r="P2503" t="s">
        <v>363</v>
      </c>
      <c r="Q2503" t="s">
        <v>172</v>
      </c>
      <c r="S2503" t="s">
        <v>715</v>
      </c>
      <c r="T2503" t="s">
        <v>196</v>
      </c>
      <c r="W2503" t="s">
        <v>15515</v>
      </c>
      <c r="X2503">
        <v>9173611887</v>
      </c>
      <c r="Y2503" t="s">
        <v>186</v>
      </c>
      <c r="Z2503" t="s">
        <v>282</v>
      </c>
      <c r="AA2503">
        <v>2015</v>
      </c>
      <c r="AB2503">
        <v>2015</v>
      </c>
      <c r="AC2503" t="s">
        <v>1068</v>
      </c>
      <c r="AD2503" t="s">
        <v>185</v>
      </c>
      <c r="AS2503">
        <v>2.78</v>
      </c>
      <c r="AT2503" t="s">
        <v>188</v>
      </c>
      <c r="AU2503" t="s">
        <v>189</v>
      </c>
      <c r="AV2503" t="s">
        <v>190</v>
      </c>
      <c r="BM2503" t="s">
        <v>15516</v>
      </c>
      <c r="BN2503" t="s">
        <v>487</v>
      </c>
      <c r="BP2503" t="s">
        <v>194</v>
      </c>
      <c r="BQ2503" t="s">
        <v>195</v>
      </c>
      <c r="BS2503">
        <v>14627</v>
      </c>
      <c r="BT2503" t="s">
        <v>196</v>
      </c>
      <c r="BU2503">
        <v>7186661727</v>
      </c>
      <c r="BZ2503" t="s">
        <v>15517</v>
      </c>
      <c r="CC2503" t="s">
        <v>973</v>
      </c>
      <c r="CD2503" t="s">
        <v>195</v>
      </c>
      <c r="CF2503">
        <v>10002</v>
      </c>
      <c r="CG2503" t="s">
        <v>196</v>
      </c>
      <c r="CH2503">
        <v>9173051189</v>
      </c>
      <c r="CM2503" t="s">
        <v>15518</v>
      </c>
      <c r="CP2503" t="s">
        <v>704</v>
      </c>
      <c r="CQ2503" t="s">
        <v>195</v>
      </c>
      <c r="CS2503">
        <v>11219</v>
      </c>
      <c r="CT2503" t="s">
        <v>196</v>
      </c>
      <c r="CU2503">
        <v>7186661727</v>
      </c>
      <c r="DZ2503" t="s">
        <v>15519</v>
      </c>
      <c r="EC2503" t="s">
        <v>704</v>
      </c>
      <c r="ED2503" t="s">
        <v>195</v>
      </c>
      <c r="EF2503">
        <v>11219</v>
      </c>
      <c r="EG2503" t="s">
        <v>196</v>
      </c>
      <c r="EM2503" t="s">
        <v>15517</v>
      </c>
      <c r="EP2503" t="s">
        <v>973</v>
      </c>
      <c r="EQ2503" t="s">
        <v>195</v>
      </c>
      <c r="ES2503">
        <v>10002</v>
      </c>
      <c r="ET2503" t="s">
        <v>196</v>
      </c>
      <c r="EU2503">
        <v>9173051189</v>
      </c>
    </row>
    <row r="2504" spans="1:151" x14ac:dyDescent="0.2">
      <c r="A2504">
        <v>34053</v>
      </c>
      <c r="B2504" t="s">
        <v>15520</v>
      </c>
      <c r="C2504" t="s">
        <v>15513</v>
      </c>
      <c r="E2504" t="s">
        <v>15521</v>
      </c>
      <c r="F2504" t="s">
        <v>171</v>
      </c>
      <c r="G2504" t="s">
        <v>172</v>
      </c>
      <c r="H2504" s="1">
        <v>37047</v>
      </c>
      <c r="I2504" t="s">
        <v>221</v>
      </c>
      <c r="K2504" t="s">
        <v>1377</v>
      </c>
      <c r="L2504" t="s">
        <v>1189</v>
      </c>
      <c r="M2504" t="s">
        <v>306</v>
      </c>
      <c r="N2504">
        <v>2020</v>
      </c>
      <c r="O2504" t="s">
        <v>1379</v>
      </c>
      <c r="P2504" t="s">
        <v>178</v>
      </c>
      <c r="Q2504" t="s">
        <v>172</v>
      </c>
      <c r="S2504">
        <v>31526685</v>
      </c>
      <c r="T2504" t="s">
        <v>1382</v>
      </c>
      <c r="U2504" t="s">
        <v>424</v>
      </c>
      <c r="Y2504" t="str">
        <f>"01AS"</f>
        <v>01AS</v>
      </c>
      <c r="Z2504" t="s">
        <v>499</v>
      </c>
      <c r="AA2504" t="s">
        <v>228</v>
      </c>
      <c r="AB2504" t="s">
        <v>229</v>
      </c>
      <c r="AC2504" t="s">
        <v>2066</v>
      </c>
      <c r="AD2504" t="s">
        <v>185</v>
      </c>
      <c r="AS2504">
        <v>3.72</v>
      </c>
      <c r="AT2504" t="s">
        <v>1261</v>
      </c>
      <c r="AU2504" t="s">
        <v>235</v>
      </c>
      <c r="AV2504" t="s">
        <v>236</v>
      </c>
      <c r="AW2504" t="s">
        <v>430</v>
      </c>
      <c r="BM2504" t="s">
        <v>15522</v>
      </c>
      <c r="BN2504" t="s">
        <v>239</v>
      </c>
      <c r="BO2504" t="s">
        <v>1381</v>
      </c>
      <c r="BP2504" t="s">
        <v>241</v>
      </c>
      <c r="BQ2504" t="s">
        <v>195</v>
      </c>
      <c r="BS2504">
        <v>14627</v>
      </c>
      <c r="CA2504" t="s">
        <v>15523</v>
      </c>
      <c r="CD2504" t="s">
        <v>195</v>
      </c>
      <c r="CM2504" t="s">
        <v>15524</v>
      </c>
      <c r="CN2504" t="s">
        <v>15523</v>
      </c>
      <c r="CO2504" t="s">
        <v>1381</v>
      </c>
      <c r="CP2504" t="s">
        <v>1381</v>
      </c>
      <c r="CQ2504" t="s">
        <v>4697</v>
      </c>
      <c r="CS2504">
        <v>100102</v>
      </c>
      <c r="CT2504" t="s">
        <v>1382</v>
      </c>
    </row>
    <row r="2505" spans="1:151" x14ac:dyDescent="0.2">
      <c r="A2505">
        <v>29847</v>
      </c>
      <c r="B2505" t="s">
        <v>15525</v>
      </c>
      <c r="C2505" t="s">
        <v>15526</v>
      </c>
      <c r="D2505" t="s">
        <v>15527</v>
      </c>
      <c r="E2505" t="s">
        <v>15528</v>
      </c>
      <c r="F2505" t="s">
        <v>171</v>
      </c>
      <c r="G2505" t="s">
        <v>172</v>
      </c>
      <c r="H2505" s="1">
        <v>36315</v>
      </c>
      <c r="I2505" t="s">
        <v>221</v>
      </c>
      <c r="K2505" t="s">
        <v>6934</v>
      </c>
      <c r="L2505" t="s">
        <v>6935</v>
      </c>
      <c r="M2505" t="s">
        <v>176</v>
      </c>
      <c r="N2505">
        <v>2020</v>
      </c>
      <c r="O2505" t="s">
        <v>978</v>
      </c>
      <c r="P2505" t="s">
        <v>979</v>
      </c>
      <c r="Q2505" t="s">
        <v>172</v>
      </c>
      <c r="S2505">
        <v>30766570</v>
      </c>
      <c r="T2505" t="s">
        <v>226</v>
      </c>
      <c r="Y2505" t="str">
        <f>"01AS"</f>
        <v>01AS</v>
      </c>
      <c r="Z2505" t="s">
        <v>227</v>
      </c>
      <c r="AA2505" t="s">
        <v>320</v>
      </c>
      <c r="AB2505" t="s">
        <v>321</v>
      </c>
      <c r="AC2505" t="s">
        <v>4851</v>
      </c>
      <c r="AD2505" t="s">
        <v>185</v>
      </c>
      <c r="AM2505" t="s">
        <v>6209</v>
      </c>
      <c r="AN2505" t="s">
        <v>2328</v>
      </c>
      <c r="AS2505">
        <v>3.95</v>
      </c>
      <c r="AT2505" t="s">
        <v>1261</v>
      </c>
      <c r="AU2505" t="s">
        <v>235</v>
      </c>
      <c r="AV2505" t="s">
        <v>236</v>
      </c>
      <c r="AW2505" t="s">
        <v>264</v>
      </c>
      <c r="BM2505" t="s">
        <v>15529</v>
      </c>
      <c r="BN2505" t="s">
        <v>239</v>
      </c>
      <c r="BO2505" t="s">
        <v>15530</v>
      </c>
      <c r="BP2505" t="s">
        <v>241</v>
      </c>
      <c r="BQ2505" t="s">
        <v>195</v>
      </c>
      <c r="BS2505">
        <v>14627</v>
      </c>
      <c r="CD2505" t="s">
        <v>195</v>
      </c>
      <c r="CM2505" t="s">
        <v>15531</v>
      </c>
      <c r="CO2505" t="s">
        <v>15530</v>
      </c>
      <c r="CP2505" t="s">
        <v>15532</v>
      </c>
      <c r="CQ2505" t="s">
        <v>270</v>
      </c>
      <c r="CS2505">
        <v>20191</v>
      </c>
      <c r="CT2505" t="s">
        <v>244</v>
      </c>
      <c r="CU2505" t="s">
        <v>15533</v>
      </c>
      <c r="DM2505" t="s">
        <v>15531</v>
      </c>
      <c r="DP2505" t="s">
        <v>15532</v>
      </c>
      <c r="DQ2505" t="s">
        <v>3451</v>
      </c>
      <c r="DR2505" t="s">
        <v>3451</v>
      </c>
      <c r="DS2505">
        <v>20191</v>
      </c>
      <c r="DT2505" t="s">
        <v>226</v>
      </c>
      <c r="DW2505" t="s">
        <v>15534</v>
      </c>
      <c r="DX2505" t="s">
        <v>15535</v>
      </c>
      <c r="DY2505" t="s">
        <v>4043</v>
      </c>
    </row>
    <row r="2506" spans="1:151" x14ac:dyDescent="0.2">
      <c r="A2506">
        <v>27142</v>
      </c>
      <c r="B2506" t="s">
        <v>15525</v>
      </c>
      <c r="C2506" t="s">
        <v>15526</v>
      </c>
      <c r="D2506" t="s">
        <v>15527</v>
      </c>
      <c r="E2506" t="s">
        <v>15528</v>
      </c>
      <c r="F2506" t="s">
        <v>171</v>
      </c>
      <c r="G2506" t="s">
        <v>172</v>
      </c>
      <c r="H2506" s="1">
        <v>36315</v>
      </c>
      <c r="I2506" t="s">
        <v>221</v>
      </c>
      <c r="K2506" t="s">
        <v>222</v>
      </c>
      <c r="L2506" t="s">
        <v>223</v>
      </c>
      <c r="M2506" t="s">
        <v>224</v>
      </c>
      <c r="N2506">
        <v>2019</v>
      </c>
      <c r="O2506" t="s">
        <v>279</v>
      </c>
      <c r="P2506" t="s">
        <v>178</v>
      </c>
      <c r="Q2506" t="s">
        <v>172</v>
      </c>
      <c r="S2506">
        <v>30766570</v>
      </c>
      <c r="T2506" t="s">
        <v>226</v>
      </c>
      <c r="Y2506" t="str">
        <f>"01AS"</f>
        <v>01AS</v>
      </c>
      <c r="Z2506" t="s">
        <v>227</v>
      </c>
      <c r="AA2506" t="s">
        <v>320</v>
      </c>
      <c r="AB2506" t="s">
        <v>321</v>
      </c>
      <c r="AC2506" t="s">
        <v>4851</v>
      </c>
      <c r="AD2506" t="s">
        <v>185</v>
      </c>
      <c r="AM2506" t="s">
        <v>6209</v>
      </c>
      <c r="AN2506" t="s">
        <v>2328</v>
      </c>
      <c r="AS2506">
        <v>3.95</v>
      </c>
      <c r="AT2506" t="s">
        <v>1261</v>
      </c>
      <c r="AU2506" t="s">
        <v>235</v>
      </c>
      <c r="AV2506" t="s">
        <v>236</v>
      </c>
      <c r="AW2506" t="s">
        <v>264</v>
      </c>
      <c r="BM2506" t="s">
        <v>15529</v>
      </c>
      <c r="BN2506" t="s">
        <v>239</v>
      </c>
      <c r="BO2506" t="s">
        <v>15530</v>
      </c>
      <c r="BP2506" t="s">
        <v>241</v>
      </c>
      <c r="BQ2506" t="s">
        <v>195</v>
      </c>
      <c r="BS2506">
        <v>14627</v>
      </c>
      <c r="CD2506" t="s">
        <v>195</v>
      </c>
      <c r="CM2506" t="s">
        <v>15531</v>
      </c>
      <c r="CO2506" t="s">
        <v>15530</v>
      </c>
      <c r="CP2506" t="s">
        <v>15532</v>
      </c>
      <c r="CQ2506" t="s">
        <v>270</v>
      </c>
      <c r="CS2506">
        <v>20191</v>
      </c>
      <c r="CT2506" t="s">
        <v>244</v>
      </c>
      <c r="CU2506" t="s">
        <v>15533</v>
      </c>
      <c r="DM2506" t="s">
        <v>15531</v>
      </c>
      <c r="DP2506" t="s">
        <v>15532</v>
      </c>
      <c r="DQ2506" t="s">
        <v>3451</v>
      </c>
      <c r="DR2506" t="s">
        <v>3451</v>
      </c>
      <c r="DS2506">
        <v>20191</v>
      </c>
      <c r="DT2506" t="s">
        <v>226</v>
      </c>
      <c r="DW2506" t="s">
        <v>15534</v>
      </c>
      <c r="DX2506" t="s">
        <v>15535</v>
      </c>
      <c r="DY2506" t="s">
        <v>4043</v>
      </c>
    </row>
    <row r="2507" spans="1:151" x14ac:dyDescent="0.2">
      <c r="A2507">
        <v>25084</v>
      </c>
      <c r="B2507" t="s">
        <v>15525</v>
      </c>
      <c r="C2507" t="s">
        <v>15526</v>
      </c>
      <c r="D2507" t="s">
        <v>15527</v>
      </c>
      <c r="E2507" t="s">
        <v>15528</v>
      </c>
      <c r="F2507" t="s">
        <v>171</v>
      </c>
      <c r="G2507" t="s">
        <v>172</v>
      </c>
      <c r="H2507" s="1">
        <v>36315</v>
      </c>
      <c r="I2507" t="s">
        <v>221</v>
      </c>
      <c r="K2507" t="s">
        <v>222</v>
      </c>
      <c r="L2507" t="s">
        <v>223</v>
      </c>
      <c r="M2507" t="s">
        <v>224</v>
      </c>
      <c r="N2507">
        <v>2018</v>
      </c>
      <c r="O2507" t="s">
        <v>354</v>
      </c>
      <c r="P2507" t="s">
        <v>363</v>
      </c>
      <c r="Q2507" t="s">
        <v>172</v>
      </c>
      <c r="S2507">
        <v>30766570</v>
      </c>
      <c r="T2507" t="s">
        <v>226</v>
      </c>
      <c r="Y2507" t="str">
        <f>"01AS"</f>
        <v>01AS</v>
      </c>
      <c r="Z2507" t="s">
        <v>227</v>
      </c>
      <c r="AA2507" t="s">
        <v>320</v>
      </c>
      <c r="AB2507" t="s">
        <v>321</v>
      </c>
      <c r="AC2507" t="s">
        <v>4851</v>
      </c>
      <c r="AD2507" t="s">
        <v>185</v>
      </c>
      <c r="AM2507" t="s">
        <v>6209</v>
      </c>
      <c r="AN2507" t="s">
        <v>2328</v>
      </c>
      <c r="AS2507">
        <v>3.95</v>
      </c>
      <c r="AT2507" t="s">
        <v>1261</v>
      </c>
      <c r="AU2507" t="s">
        <v>235</v>
      </c>
      <c r="AV2507" t="s">
        <v>236</v>
      </c>
      <c r="AW2507" t="s">
        <v>264</v>
      </c>
      <c r="BM2507" t="s">
        <v>15529</v>
      </c>
      <c r="BN2507" t="s">
        <v>239</v>
      </c>
      <c r="BO2507" t="s">
        <v>15530</v>
      </c>
      <c r="BP2507" t="s">
        <v>241</v>
      </c>
      <c r="BQ2507" t="s">
        <v>195</v>
      </c>
      <c r="BS2507">
        <v>14627</v>
      </c>
      <c r="CD2507" t="s">
        <v>195</v>
      </c>
      <c r="CM2507" t="s">
        <v>15531</v>
      </c>
      <c r="CO2507" t="s">
        <v>15530</v>
      </c>
      <c r="CP2507" t="s">
        <v>15532</v>
      </c>
      <c r="CQ2507" t="s">
        <v>270</v>
      </c>
      <c r="CS2507">
        <v>20191</v>
      </c>
      <c r="CT2507" t="s">
        <v>244</v>
      </c>
      <c r="CU2507" t="s">
        <v>15533</v>
      </c>
      <c r="DM2507" t="s">
        <v>15531</v>
      </c>
      <c r="DP2507" t="s">
        <v>15532</v>
      </c>
      <c r="DQ2507" t="s">
        <v>3451</v>
      </c>
      <c r="DR2507" t="s">
        <v>3451</v>
      </c>
      <c r="DS2507">
        <v>20191</v>
      </c>
      <c r="DT2507" t="s">
        <v>226</v>
      </c>
      <c r="DW2507" t="s">
        <v>15534</v>
      </c>
      <c r="DX2507" t="s">
        <v>15535</v>
      </c>
      <c r="DY2507" t="s">
        <v>4043</v>
      </c>
    </row>
    <row r="2508" spans="1:151" x14ac:dyDescent="0.2">
      <c r="A2508">
        <v>40883</v>
      </c>
      <c r="B2508" t="s">
        <v>15536</v>
      </c>
      <c r="C2508" t="s">
        <v>15537</v>
      </c>
      <c r="E2508" t="s">
        <v>15538</v>
      </c>
      <c r="F2508" t="s">
        <v>171</v>
      </c>
      <c r="G2508" t="str">
        <f>"0"</f>
        <v>0</v>
      </c>
      <c r="H2508" s="1">
        <v>37952</v>
      </c>
      <c r="I2508" t="s">
        <v>221</v>
      </c>
      <c r="K2508" t="s">
        <v>1408</v>
      </c>
      <c r="L2508" t="s">
        <v>1409</v>
      </c>
      <c r="M2508" t="s">
        <v>176</v>
      </c>
      <c r="N2508">
        <v>2024</v>
      </c>
      <c r="O2508" t="s">
        <v>319</v>
      </c>
      <c r="P2508" t="s">
        <v>178</v>
      </c>
      <c r="Q2508" t="s">
        <v>172</v>
      </c>
      <c r="S2508">
        <v>32032970</v>
      </c>
      <c r="T2508" t="s">
        <v>226</v>
      </c>
      <c r="Y2508" t="str">
        <f>"01AS"</f>
        <v>01AS</v>
      </c>
      <c r="Z2508" t="s">
        <v>499</v>
      </c>
      <c r="AA2508" t="s">
        <v>320</v>
      </c>
      <c r="AB2508" t="s">
        <v>321</v>
      </c>
      <c r="AC2508" t="s">
        <v>821</v>
      </c>
      <c r="AD2508" t="s">
        <v>185</v>
      </c>
      <c r="AF2508" t="s">
        <v>426</v>
      </c>
      <c r="AG2508" t="s">
        <v>729</v>
      </c>
      <c r="AJ2508" t="s">
        <v>1854</v>
      </c>
      <c r="AK2508" t="s">
        <v>185</v>
      </c>
      <c r="AS2508">
        <v>3.81</v>
      </c>
      <c r="AU2508" t="s">
        <v>235</v>
      </c>
      <c r="AV2508" t="s">
        <v>236</v>
      </c>
      <c r="AW2508" t="s">
        <v>264</v>
      </c>
      <c r="BM2508" t="s">
        <v>15539</v>
      </c>
      <c r="BN2508" t="s">
        <v>239</v>
      </c>
      <c r="BO2508" t="s">
        <v>15540</v>
      </c>
      <c r="BP2508" t="s">
        <v>241</v>
      </c>
      <c r="BQ2508" t="s">
        <v>195</v>
      </c>
      <c r="BS2508">
        <v>14627</v>
      </c>
      <c r="BZ2508" t="s">
        <v>3047</v>
      </c>
      <c r="CB2508" t="s">
        <v>267</v>
      </c>
      <c r="CD2508" t="s">
        <v>195</v>
      </c>
      <c r="CF2508">
        <v>14627</v>
      </c>
      <c r="CG2508" t="s">
        <v>244</v>
      </c>
      <c r="CM2508" t="s">
        <v>15541</v>
      </c>
      <c r="CO2508" t="s">
        <v>15540</v>
      </c>
      <c r="CP2508" t="s">
        <v>15542</v>
      </c>
      <c r="CQ2508" t="s">
        <v>247</v>
      </c>
      <c r="CS2508" t="s">
        <v>15543</v>
      </c>
      <c r="CT2508" t="s">
        <v>244</v>
      </c>
      <c r="CU2508" t="s">
        <v>15544</v>
      </c>
    </row>
    <row r="2509" spans="1:151" x14ac:dyDescent="0.2">
      <c r="A2509">
        <v>23604</v>
      </c>
      <c r="B2509" t="s">
        <v>15545</v>
      </c>
      <c r="C2509" t="s">
        <v>15546</v>
      </c>
      <c r="E2509" t="s">
        <v>15547</v>
      </c>
      <c r="F2509" t="s">
        <v>171</v>
      </c>
      <c r="H2509" s="1">
        <v>42736</v>
      </c>
      <c r="I2509" t="s">
        <v>221</v>
      </c>
      <c r="K2509" t="s">
        <v>595</v>
      </c>
      <c r="L2509" t="s">
        <v>3763</v>
      </c>
      <c r="M2509" t="s">
        <v>224</v>
      </c>
      <c r="N2509">
        <v>2017</v>
      </c>
      <c r="O2509" t="s">
        <v>441</v>
      </c>
      <c r="P2509" t="s">
        <v>2548</v>
      </c>
      <c r="Q2509" t="s">
        <v>185</v>
      </c>
    </row>
    <row r="2510" spans="1:151" x14ac:dyDescent="0.2">
      <c r="A2510">
        <v>17829</v>
      </c>
      <c r="B2510" t="s">
        <v>955</v>
      </c>
      <c r="C2510" t="s">
        <v>15548</v>
      </c>
      <c r="D2510" t="s">
        <v>11045</v>
      </c>
      <c r="E2510" t="s">
        <v>15549</v>
      </c>
      <c r="F2510" t="s">
        <v>171</v>
      </c>
      <c r="G2510" t="s">
        <v>172</v>
      </c>
      <c r="H2510" s="1">
        <v>35297</v>
      </c>
      <c r="I2510" t="s">
        <v>221</v>
      </c>
      <c r="K2510" t="s">
        <v>1910</v>
      </c>
      <c r="L2510" t="s">
        <v>1911</v>
      </c>
      <c r="M2510" t="s">
        <v>306</v>
      </c>
      <c r="N2510">
        <v>2016</v>
      </c>
      <c r="O2510" t="s">
        <v>380</v>
      </c>
      <c r="P2510" t="s">
        <v>178</v>
      </c>
      <c r="Q2510" t="s">
        <v>172</v>
      </c>
      <c r="S2510">
        <v>28772842</v>
      </c>
      <c r="T2510" t="s">
        <v>196</v>
      </c>
      <c r="W2510" t="s">
        <v>15550</v>
      </c>
      <c r="X2510">
        <v>6086981040</v>
      </c>
      <c r="Y2510" t="s">
        <v>182</v>
      </c>
      <c r="Z2510" t="s">
        <v>183</v>
      </c>
      <c r="AA2510">
        <v>2018</v>
      </c>
      <c r="AB2510">
        <v>2018</v>
      </c>
      <c r="AC2510" t="s">
        <v>1191</v>
      </c>
      <c r="AD2510" t="s">
        <v>185</v>
      </c>
      <c r="AS2510">
        <v>3.72</v>
      </c>
      <c r="AT2510" t="s">
        <v>188</v>
      </c>
      <c r="AU2510" t="s">
        <v>189</v>
      </c>
      <c r="AV2510" t="s">
        <v>190</v>
      </c>
      <c r="AW2510" t="s">
        <v>264</v>
      </c>
      <c r="BM2510" t="s">
        <v>15551</v>
      </c>
      <c r="BN2510" t="s">
        <v>193</v>
      </c>
      <c r="BP2510" t="s">
        <v>194</v>
      </c>
      <c r="BQ2510" t="s">
        <v>195</v>
      </c>
      <c r="BS2510">
        <v>14627</v>
      </c>
      <c r="BT2510" t="s">
        <v>196</v>
      </c>
      <c r="BU2510">
        <v>6083339618</v>
      </c>
      <c r="BZ2510" t="s">
        <v>15552</v>
      </c>
      <c r="CC2510" t="s">
        <v>15553</v>
      </c>
      <c r="CD2510" t="s">
        <v>3224</v>
      </c>
      <c r="CF2510">
        <v>53711</v>
      </c>
      <c r="CG2510" t="s">
        <v>196</v>
      </c>
      <c r="CH2510">
        <v>6086611394</v>
      </c>
      <c r="CM2510" t="s">
        <v>1747</v>
      </c>
      <c r="CP2510" t="s">
        <v>194</v>
      </c>
      <c r="CQ2510" t="s">
        <v>195</v>
      </c>
      <c r="CS2510">
        <v>14627</v>
      </c>
      <c r="CT2510" t="s">
        <v>196</v>
      </c>
      <c r="CU2510">
        <v>6083339618</v>
      </c>
      <c r="ED2510" t="s">
        <v>3224</v>
      </c>
      <c r="EG2510" t="s">
        <v>196</v>
      </c>
      <c r="EH2510">
        <v>6086611394</v>
      </c>
      <c r="EM2510" t="s">
        <v>15552</v>
      </c>
      <c r="EP2510" t="s">
        <v>15553</v>
      </c>
      <c r="EQ2510" t="s">
        <v>3224</v>
      </c>
      <c r="ES2510">
        <v>53711</v>
      </c>
      <c r="ET2510" t="s">
        <v>196</v>
      </c>
      <c r="EU2510">
        <v>6086611394</v>
      </c>
    </row>
    <row r="2511" spans="1:151" x14ac:dyDescent="0.2">
      <c r="A2511">
        <v>25824</v>
      </c>
      <c r="B2511" t="s">
        <v>1782</v>
      </c>
      <c r="C2511" t="s">
        <v>15554</v>
      </c>
      <c r="D2511" t="s">
        <v>169</v>
      </c>
      <c r="E2511" t="s">
        <v>15555</v>
      </c>
      <c r="F2511" t="s">
        <v>171</v>
      </c>
      <c r="G2511" t="s">
        <v>172</v>
      </c>
      <c r="H2511" s="1">
        <v>35933</v>
      </c>
      <c r="I2511" t="s">
        <v>221</v>
      </c>
      <c r="K2511" t="s">
        <v>352</v>
      </c>
      <c r="L2511" t="s">
        <v>353</v>
      </c>
      <c r="M2511" t="s">
        <v>224</v>
      </c>
      <c r="N2511">
        <v>2018</v>
      </c>
      <c r="O2511" t="s">
        <v>354</v>
      </c>
      <c r="P2511" t="s">
        <v>178</v>
      </c>
      <c r="Q2511" t="s">
        <v>172</v>
      </c>
      <c r="S2511">
        <v>29840687</v>
      </c>
      <c r="T2511" t="s">
        <v>196</v>
      </c>
      <c r="W2511" t="s">
        <v>15556</v>
      </c>
      <c r="X2511">
        <v>6126690571</v>
      </c>
      <c r="Y2511" t="s">
        <v>182</v>
      </c>
      <c r="Z2511" t="s">
        <v>183</v>
      </c>
      <c r="AA2511">
        <v>2020</v>
      </c>
      <c r="AB2511">
        <v>2020</v>
      </c>
      <c r="AC2511" t="s">
        <v>184</v>
      </c>
      <c r="AD2511" t="s">
        <v>185</v>
      </c>
      <c r="AM2511" t="s">
        <v>636</v>
      </c>
      <c r="AS2511">
        <v>3.96</v>
      </c>
      <c r="AT2511" t="s">
        <v>188</v>
      </c>
      <c r="AU2511" t="s">
        <v>189</v>
      </c>
      <c r="AV2511" t="s">
        <v>190</v>
      </c>
      <c r="AW2511" t="s">
        <v>264</v>
      </c>
      <c r="BM2511" t="s">
        <v>15557</v>
      </c>
      <c r="BN2511" t="s">
        <v>193</v>
      </c>
      <c r="BP2511" t="s">
        <v>194</v>
      </c>
      <c r="BQ2511" t="s">
        <v>195</v>
      </c>
      <c r="BS2511">
        <v>14627</v>
      </c>
      <c r="BT2511" t="s">
        <v>196</v>
      </c>
      <c r="BU2511">
        <v>3203391840</v>
      </c>
      <c r="BZ2511" t="s">
        <v>15558</v>
      </c>
      <c r="CC2511" t="s">
        <v>15559</v>
      </c>
      <c r="CD2511" t="s">
        <v>3699</v>
      </c>
      <c r="CF2511">
        <v>55424</v>
      </c>
      <c r="CG2511" t="s">
        <v>196</v>
      </c>
      <c r="CH2511">
        <v>3203391840</v>
      </c>
      <c r="CM2511" t="s">
        <v>15560</v>
      </c>
      <c r="CP2511" t="s">
        <v>194</v>
      </c>
      <c r="CQ2511" t="s">
        <v>195</v>
      </c>
      <c r="CS2511">
        <v>14611</v>
      </c>
      <c r="CT2511" t="s">
        <v>196</v>
      </c>
      <c r="CU2511">
        <v>3203391840</v>
      </c>
      <c r="ED2511" t="s">
        <v>3699</v>
      </c>
      <c r="EG2511" t="s">
        <v>196</v>
      </c>
      <c r="EH2511">
        <v>3203391840</v>
      </c>
      <c r="EM2511" t="s">
        <v>15558</v>
      </c>
      <c r="EP2511" t="s">
        <v>15559</v>
      </c>
      <c r="EQ2511" t="s">
        <v>3699</v>
      </c>
      <c r="ES2511">
        <v>55424</v>
      </c>
      <c r="ET2511" t="s">
        <v>196</v>
      </c>
      <c r="EU2511">
        <v>3203391840</v>
      </c>
    </row>
    <row r="2512" spans="1:151" x14ac:dyDescent="0.2">
      <c r="A2512">
        <v>19173</v>
      </c>
      <c r="B2512" t="s">
        <v>4093</v>
      </c>
      <c r="C2512" t="s">
        <v>15561</v>
      </c>
      <c r="D2512" t="s">
        <v>169</v>
      </c>
      <c r="E2512" t="s">
        <v>15562</v>
      </c>
      <c r="F2512" t="s">
        <v>171</v>
      </c>
      <c r="G2512" t="s">
        <v>172</v>
      </c>
      <c r="H2512" s="1">
        <v>35354</v>
      </c>
      <c r="I2512" t="s">
        <v>221</v>
      </c>
      <c r="K2512" t="s">
        <v>5037</v>
      </c>
      <c r="L2512" t="s">
        <v>318</v>
      </c>
      <c r="M2512" t="s">
        <v>306</v>
      </c>
      <c r="N2512">
        <v>2016</v>
      </c>
      <c r="O2512" t="s">
        <v>380</v>
      </c>
      <c r="P2512" t="s">
        <v>178</v>
      </c>
      <c r="Q2512" t="s">
        <v>172</v>
      </c>
      <c r="S2512">
        <v>28681175</v>
      </c>
      <c r="T2512" t="s">
        <v>196</v>
      </c>
      <c r="W2512" t="s">
        <v>15563</v>
      </c>
      <c r="X2512">
        <v>5588038140</v>
      </c>
      <c r="Y2512" t="s">
        <v>186</v>
      </c>
      <c r="Z2512" t="s">
        <v>183</v>
      </c>
      <c r="AA2512">
        <v>2018</v>
      </c>
      <c r="AB2512">
        <v>2018</v>
      </c>
      <c r="AC2512" t="s">
        <v>187</v>
      </c>
      <c r="AD2512" t="s">
        <v>185</v>
      </c>
      <c r="AM2512" t="s">
        <v>412</v>
      </c>
      <c r="AS2512">
        <v>3.12</v>
      </c>
      <c r="AT2512" t="s">
        <v>188</v>
      </c>
      <c r="AU2512" t="s">
        <v>189</v>
      </c>
      <c r="AV2512" t="s">
        <v>190</v>
      </c>
      <c r="AW2512" t="s">
        <v>264</v>
      </c>
      <c r="BM2512" t="s">
        <v>15564</v>
      </c>
      <c r="BN2512" t="s">
        <v>193</v>
      </c>
      <c r="BP2512" t="s">
        <v>194</v>
      </c>
      <c r="BQ2512" t="s">
        <v>195</v>
      </c>
      <c r="BS2512">
        <v>14627</v>
      </c>
      <c r="BT2512" t="s">
        <v>196</v>
      </c>
      <c r="BU2512">
        <v>5856986704</v>
      </c>
      <c r="BZ2512" t="s">
        <v>15565</v>
      </c>
      <c r="CC2512" t="s">
        <v>194</v>
      </c>
      <c r="CD2512" t="s">
        <v>195</v>
      </c>
      <c r="CF2512">
        <v>14609</v>
      </c>
      <c r="CG2512" t="s">
        <v>196</v>
      </c>
      <c r="CH2512">
        <v>5856986704</v>
      </c>
      <c r="CM2512" t="s">
        <v>863</v>
      </c>
      <c r="CP2512" t="s">
        <v>194</v>
      </c>
      <c r="CQ2512" t="s">
        <v>195</v>
      </c>
      <c r="CS2512">
        <v>14611</v>
      </c>
      <c r="CT2512" t="s">
        <v>196</v>
      </c>
      <c r="CU2512">
        <v>5856986704</v>
      </c>
      <c r="ED2512" t="s">
        <v>195</v>
      </c>
      <c r="EG2512" t="s">
        <v>196</v>
      </c>
      <c r="EH2512">
        <v>5856986704</v>
      </c>
      <c r="EM2512" t="s">
        <v>15565</v>
      </c>
      <c r="EP2512" t="s">
        <v>194</v>
      </c>
      <c r="EQ2512" t="s">
        <v>195</v>
      </c>
      <c r="ES2512">
        <v>14609</v>
      </c>
      <c r="ET2512" t="s">
        <v>196</v>
      </c>
      <c r="EU2512">
        <v>5856986704</v>
      </c>
    </row>
    <row r="2513" spans="1:151" x14ac:dyDescent="0.2">
      <c r="A2513">
        <v>44937</v>
      </c>
      <c r="B2513" t="s">
        <v>15566</v>
      </c>
      <c r="C2513" t="s">
        <v>15567</v>
      </c>
      <c r="D2513" t="s">
        <v>2585</v>
      </c>
      <c r="E2513" t="s">
        <v>1213</v>
      </c>
      <c r="F2513" t="s">
        <v>171</v>
      </c>
      <c r="G2513" t="str">
        <f>"0"</f>
        <v>0</v>
      </c>
      <c r="H2513" s="1">
        <v>37598</v>
      </c>
      <c r="I2513" t="s">
        <v>221</v>
      </c>
      <c r="K2513" t="s">
        <v>1046</v>
      </c>
      <c r="L2513" t="s">
        <v>1047</v>
      </c>
      <c r="M2513" t="s">
        <v>176</v>
      </c>
      <c r="N2513">
        <v>2025</v>
      </c>
      <c r="O2513" t="s">
        <v>677</v>
      </c>
      <c r="P2513" t="s">
        <v>178</v>
      </c>
      <c r="Q2513" t="s">
        <v>172</v>
      </c>
      <c r="R2513" t="s">
        <v>510</v>
      </c>
      <c r="S2513">
        <v>32336443</v>
      </c>
      <c r="BM2513" t="s">
        <v>4408</v>
      </c>
    </row>
    <row r="2514" spans="1:151" x14ac:dyDescent="0.2">
      <c r="A2514">
        <v>39324</v>
      </c>
      <c r="B2514" t="s">
        <v>15366</v>
      </c>
      <c r="C2514" t="s">
        <v>15568</v>
      </c>
      <c r="E2514" t="s">
        <v>15569</v>
      </c>
      <c r="F2514" t="s">
        <v>171</v>
      </c>
      <c r="I2514" t="s">
        <v>4073</v>
      </c>
      <c r="K2514" t="s">
        <v>2923</v>
      </c>
      <c r="L2514" t="s">
        <v>920</v>
      </c>
      <c r="M2514" t="s">
        <v>224</v>
      </c>
      <c r="N2514">
        <v>2023</v>
      </c>
      <c r="O2514" t="s">
        <v>597</v>
      </c>
      <c r="P2514" t="s">
        <v>178</v>
      </c>
      <c r="Q2514" t="s">
        <v>185</v>
      </c>
      <c r="BM2514" t="s">
        <v>15570</v>
      </c>
      <c r="BP2514" t="s">
        <v>15571</v>
      </c>
      <c r="BQ2514" t="s">
        <v>11849</v>
      </c>
      <c r="BS2514">
        <v>29406</v>
      </c>
      <c r="BT2514" t="s">
        <v>226</v>
      </c>
      <c r="BU2514">
        <v>4129138335</v>
      </c>
      <c r="BX2514" t="s">
        <v>15572</v>
      </c>
      <c r="BY2514" t="s">
        <v>1712</v>
      </c>
    </row>
    <row r="2515" spans="1:151" x14ac:dyDescent="0.2">
      <c r="A2515">
        <v>46338</v>
      </c>
      <c r="B2515" t="s">
        <v>15573</v>
      </c>
      <c r="C2515" t="s">
        <v>15574</v>
      </c>
      <c r="E2515" t="s">
        <v>15575</v>
      </c>
      <c r="F2515" t="s">
        <v>171</v>
      </c>
      <c r="G2515" t="str">
        <f t="shared" ref="G2515:G2520" si="19">"0"</f>
        <v>0</v>
      </c>
      <c r="H2515" s="1">
        <v>37552</v>
      </c>
      <c r="I2515" t="s">
        <v>221</v>
      </c>
      <c r="K2515" t="s">
        <v>3708</v>
      </c>
      <c r="M2515" t="s">
        <v>306</v>
      </c>
      <c r="N2515">
        <v>2025</v>
      </c>
      <c r="O2515" t="s">
        <v>2065</v>
      </c>
      <c r="P2515" t="s">
        <v>2100</v>
      </c>
      <c r="Q2515" t="s">
        <v>172</v>
      </c>
      <c r="R2515" t="s">
        <v>510</v>
      </c>
      <c r="S2515">
        <v>32919424</v>
      </c>
      <c r="BM2515" t="s">
        <v>4789</v>
      </c>
    </row>
    <row r="2516" spans="1:151" x14ac:dyDescent="0.2">
      <c r="A2516">
        <v>41872</v>
      </c>
      <c r="B2516" t="s">
        <v>15576</v>
      </c>
      <c r="C2516" t="s">
        <v>15577</v>
      </c>
      <c r="D2516" t="s">
        <v>15578</v>
      </c>
      <c r="E2516" t="s">
        <v>15579</v>
      </c>
      <c r="F2516" t="s">
        <v>171</v>
      </c>
      <c r="G2516" t="str">
        <f t="shared" si="19"/>
        <v>0</v>
      </c>
      <c r="H2516" s="1">
        <v>36798</v>
      </c>
      <c r="I2516" t="s">
        <v>173</v>
      </c>
      <c r="K2516" t="s">
        <v>853</v>
      </c>
      <c r="L2516" t="s">
        <v>854</v>
      </c>
      <c r="M2516" t="s">
        <v>306</v>
      </c>
      <c r="N2516">
        <v>2024</v>
      </c>
      <c r="O2516" t="s">
        <v>710</v>
      </c>
      <c r="P2516" t="s">
        <v>178</v>
      </c>
      <c r="Q2516" t="s">
        <v>172</v>
      </c>
      <c r="S2516">
        <v>32103311</v>
      </c>
      <c r="T2516" t="s">
        <v>15580</v>
      </c>
      <c r="U2516" t="s">
        <v>424</v>
      </c>
      <c r="Y2516" t="str">
        <f>"01AS"</f>
        <v>01AS</v>
      </c>
      <c r="Z2516" t="s">
        <v>499</v>
      </c>
      <c r="AA2516" t="s">
        <v>320</v>
      </c>
      <c r="AB2516" t="s">
        <v>321</v>
      </c>
      <c r="AC2516" t="s">
        <v>2066</v>
      </c>
      <c r="AD2516" t="s">
        <v>185</v>
      </c>
      <c r="AS2516">
        <v>3.2</v>
      </c>
      <c r="AU2516" t="s">
        <v>235</v>
      </c>
      <c r="AV2516" t="s">
        <v>823</v>
      </c>
      <c r="AW2516" t="s">
        <v>430</v>
      </c>
      <c r="BM2516" t="s">
        <v>15581</v>
      </c>
      <c r="BN2516" t="s">
        <v>239</v>
      </c>
      <c r="BO2516" t="s">
        <v>15582</v>
      </c>
      <c r="BP2516" t="s">
        <v>241</v>
      </c>
      <c r="BQ2516" t="s">
        <v>195</v>
      </c>
      <c r="BS2516">
        <v>14627</v>
      </c>
      <c r="BZ2516" t="s">
        <v>242</v>
      </c>
      <c r="CB2516" t="s">
        <v>243</v>
      </c>
      <c r="CD2516" t="s">
        <v>195</v>
      </c>
      <c r="CF2516">
        <v>14642</v>
      </c>
      <c r="CG2516" t="s">
        <v>244</v>
      </c>
      <c r="CM2516" t="s">
        <v>15583</v>
      </c>
      <c r="CO2516" t="s">
        <v>15582</v>
      </c>
      <c r="CP2516" t="s">
        <v>15584</v>
      </c>
      <c r="CQ2516" t="s">
        <v>541</v>
      </c>
      <c r="CS2516">
        <v>100</v>
      </c>
      <c r="CT2516" t="s">
        <v>15580</v>
      </c>
      <c r="CU2516" t="s">
        <v>15585</v>
      </c>
    </row>
    <row r="2517" spans="1:151" x14ac:dyDescent="0.2">
      <c r="A2517">
        <v>38478</v>
      </c>
      <c r="B2517" t="s">
        <v>15576</v>
      </c>
      <c r="C2517" t="s">
        <v>15577</v>
      </c>
      <c r="D2517" t="s">
        <v>15578</v>
      </c>
      <c r="E2517" t="s">
        <v>15579</v>
      </c>
      <c r="F2517" t="s">
        <v>171</v>
      </c>
      <c r="G2517" t="str">
        <f t="shared" si="19"/>
        <v>0</v>
      </c>
      <c r="H2517" s="1">
        <v>36798</v>
      </c>
      <c r="I2517" t="s">
        <v>173</v>
      </c>
      <c r="K2517" t="s">
        <v>1610</v>
      </c>
      <c r="L2517" t="s">
        <v>1378</v>
      </c>
      <c r="M2517" t="s">
        <v>224</v>
      </c>
      <c r="N2517">
        <v>2023</v>
      </c>
      <c r="O2517" t="s">
        <v>597</v>
      </c>
      <c r="P2517" t="s">
        <v>178</v>
      </c>
      <c r="Q2517" t="s">
        <v>172</v>
      </c>
      <c r="S2517">
        <v>32103311</v>
      </c>
      <c r="T2517" t="s">
        <v>15580</v>
      </c>
      <c r="U2517" t="s">
        <v>424</v>
      </c>
      <c r="Y2517" t="str">
        <f>"01AS"</f>
        <v>01AS</v>
      </c>
      <c r="Z2517" t="s">
        <v>499</v>
      </c>
      <c r="AA2517" t="s">
        <v>320</v>
      </c>
      <c r="AB2517" t="s">
        <v>321</v>
      </c>
      <c r="AC2517" t="s">
        <v>2066</v>
      </c>
      <c r="AD2517" t="s">
        <v>185</v>
      </c>
      <c r="AS2517">
        <v>3.2</v>
      </c>
      <c r="AU2517" t="s">
        <v>235</v>
      </c>
      <c r="AV2517" t="s">
        <v>823</v>
      </c>
      <c r="AW2517" t="s">
        <v>430</v>
      </c>
      <c r="BM2517" t="s">
        <v>15581</v>
      </c>
      <c r="BN2517" t="s">
        <v>239</v>
      </c>
      <c r="BO2517" t="s">
        <v>15582</v>
      </c>
      <c r="BP2517" t="s">
        <v>241</v>
      </c>
      <c r="BQ2517" t="s">
        <v>195</v>
      </c>
      <c r="BS2517">
        <v>14627</v>
      </c>
      <c r="BZ2517" t="s">
        <v>242</v>
      </c>
      <c r="CB2517" t="s">
        <v>243</v>
      </c>
      <c r="CD2517" t="s">
        <v>195</v>
      </c>
      <c r="CF2517">
        <v>14642</v>
      </c>
      <c r="CG2517" t="s">
        <v>244</v>
      </c>
      <c r="CM2517" t="s">
        <v>15583</v>
      </c>
      <c r="CO2517" t="s">
        <v>15582</v>
      </c>
      <c r="CP2517" t="s">
        <v>15584</v>
      </c>
      <c r="CQ2517" t="s">
        <v>541</v>
      </c>
      <c r="CS2517">
        <v>100</v>
      </c>
      <c r="CT2517" t="s">
        <v>15580</v>
      </c>
      <c r="CU2517" t="s">
        <v>15585</v>
      </c>
    </row>
    <row r="2518" spans="1:151" x14ac:dyDescent="0.2">
      <c r="A2518">
        <v>42569</v>
      </c>
      <c r="B2518" t="s">
        <v>15586</v>
      </c>
      <c r="C2518" t="s">
        <v>15587</v>
      </c>
      <c r="D2518" t="s">
        <v>15588</v>
      </c>
      <c r="E2518" t="s">
        <v>15589</v>
      </c>
      <c r="F2518" t="s">
        <v>171</v>
      </c>
      <c r="G2518" t="str">
        <f t="shared" si="19"/>
        <v>0</v>
      </c>
      <c r="H2518" s="1">
        <v>37944</v>
      </c>
      <c r="I2518" t="s">
        <v>173</v>
      </c>
      <c r="K2518" t="s">
        <v>1930</v>
      </c>
      <c r="L2518" t="s">
        <v>14603</v>
      </c>
      <c r="M2518" t="s">
        <v>224</v>
      </c>
      <c r="N2518">
        <v>2024</v>
      </c>
      <c r="O2518" t="s">
        <v>225</v>
      </c>
      <c r="P2518" t="s">
        <v>178</v>
      </c>
      <c r="Q2518" t="s">
        <v>172</v>
      </c>
      <c r="S2518">
        <v>32065206</v>
      </c>
      <c r="T2518" t="s">
        <v>226</v>
      </c>
      <c r="Y2518" t="str">
        <f>"01AS"</f>
        <v>01AS</v>
      </c>
      <c r="Z2518" t="s">
        <v>499</v>
      </c>
      <c r="AA2518" t="s">
        <v>320</v>
      </c>
      <c r="AB2518" t="s">
        <v>321</v>
      </c>
      <c r="AC2518" t="s">
        <v>5612</v>
      </c>
      <c r="AD2518" t="s">
        <v>185</v>
      </c>
      <c r="AM2518" t="s">
        <v>679</v>
      </c>
      <c r="AS2518">
        <v>3.71</v>
      </c>
      <c r="AU2518" t="s">
        <v>235</v>
      </c>
      <c r="AV2518" t="s">
        <v>236</v>
      </c>
      <c r="AW2518" t="s">
        <v>715</v>
      </c>
      <c r="BM2518" t="s">
        <v>6962</v>
      </c>
      <c r="BN2518" t="s">
        <v>239</v>
      </c>
      <c r="BO2518" t="s">
        <v>15590</v>
      </c>
      <c r="BP2518" t="s">
        <v>241</v>
      </c>
      <c r="BQ2518" t="s">
        <v>195</v>
      </c>
      <c r="BS2518">
        <v>14627</v>
      </c>
      <c r="CD2518" t="s">
        <v>195</v>
      </c>
      <c r="CM2518" t="s">
        <v>15591</v>
      </c>
      <c r="CO2518" t="s">
        <v>15590</v>
      </c>
      <c r="CP2518" t="s">
        <v>14967</v>
      </c>
      <c r="CQ2518" t="s">
        <v>247</v>
      </c>
      <c r="CS2518" t="s">
        <v>15592</v>
      </c>
      <c r="CT2518" t="s">
        <v>244</v>
      </c>
      <c r="CU2518" t="s">
        <v>15593</v>
      </c>
    </row>
    <row r="2519" spans="1:151" x14ac:dyDescent="0.2">
      <c r="A2519">
        <v>39266</v>
      </c>
      <c r="B2519" t="s">
        <v>15586</v>
      </c>
      <c r="C2519" t="s">
        <v>15587</v>
      </c>
      <c r="D2519" t="s">
        <v>15588</v>
      </c>
      <c r="E2519" t="s">
        <v>15589</v>
      </c>
      <c r="F2519" t="s">
        <v>171</v>
      </c>
      <c r="G2519" t="str">
        <f t="shared" si="19"/>
        <v>0</v>
      </c>
      <c r="H2519" s="1">
        <v>37944</v>
      </c>
      <c r="I2519" t="s">
        <v>173</v>
      </c>
      <c r="K2519" t="s">
        <v>1930</v>
      </c>
      <c r="L2519" t="s">
        <v>15246</v>
      </c>
      <c r="M2519" t="s">
        <v>224</v>
      </c>
      <c r="N2519">
        <v>2023</v>
      </c>
      <c r="O2519" t="s">
        <v>597</v>
      </c>
      <c r="P2519" t="s">
        <v>178</v>
      </c>
      <c r="Q2519" t="s">
        <v>172</v>
      </c>
      <c r="S2519">
        <v>32065206</v>
      </c>
      <c r="T2519" t="s">
        <v>226</v>
      </c>
      <c r="Y2519" t="str">
        <f>"01AS"</f>
        <v>01AS</v>
      </c>
      <c r="Z2519" t="s">
        <v>499</v>
      </c>
      <c r="AA2519" t="s">
        <v>320</v>
      </c>
      <c r="AB2519" t="s">
        <v>321</v>
      </c>
      <c r="AC2519" t="s">
        <v>5612</v>
      </c>
      <c r="AD2519" t="s">
        <v>185</v>
      </c>
      <c r="AM2519" t="s">
        <v>679</v>
      </c>
      <c r="AS2519">
        <v>3.71</v>
      </c>
      <c r="AU2519" t="s">
        <v>235</v>
      </c>
      <c r="AV2519" t="s">
        <v>236</v>
      </c>
      <c r="AW2519" t="s">
        <v>715</v>
      </c>
      <c r="BM2519" t="s">
        <v>6962</v>
      </c>
      <c r="BN2519" t="s">
        <v>239</v>
      </c>
      <c r="BO2519" t="s">
        <v>15590</v>
      </c>
      <c r="BP2519" t="s">
        <v>241</v>
      </c>
      <c r="BQ2519" t="s">
        <v>195</v>
      </c>
      <c r="BS2519">
        <v>14627</v>
      </c>
      <c r="CD2519" t="s">
        <v>195</v>
      </c>
      <c r="CM2519" t="s">
        <v>15591</v>
      </c>
      <c r="CO2519" t="s">
        <v>15590</v>
      </c>
      <c r="CP2519" t="s">
        <v>14967</v>
      </c>
      <c r="CQ2519" t="s">
        <v>247</v>
      </c>
      <c r="CS2519" t="s">
        <v>15592</v>
      </c>
      <c r="CT2519" t="s">
        <v>244</v>
      </c>
      <c r="CU2519" t="s">
        <v>15593</v>
      </c>
    </row>
    <row r="2520" spans="1:151" x14ac:dyDescent="0.2">
      <c r="A2520">
        <v>46288</v>
      </c>
      <c r="B2520" t="s">
        <v>15594</v>
      </c>
      <c r="C2520" t="s">
        <v>15587</v>
      </c>
      <c r="E2520" t="s">
        <v>15595</v>
      </c>
      <c r="F2520" t="s">
        <v>171</v>
      </c>
      <c r="G2520" t="str">
        <f t="shared" si="19"/>
        <v>0</v>
      </c>
      <c r="H2520" s="1">
        <v>36130</v>
      </c>
      <c r="I2520" t="s">
        <v>173</v>
      </c>
      <c r="K2520" t="s">
        <v>2085</v>
      </c>
      <c r="L2520" t="s">
        <v>11476</v>
      </c>
      <c r="M2520" t="s">
        <v>224</v>
      </c>
      <c r="N2520">
        <v>2025</v>
      </c>
      <c r="O2520" t="s">
        <v>528</v>
      </c>
      <c r="P2520" t="s">
        <v>178</v>
      </c>
      <c r="Q2520" t="s">
        <v>172</v>
      </c>
      <c r="R2520" t="s">
        <v>510</v>
      </c>
      <c r="S2520">
        <v>32931105</v>
      </c>
      <c r="BM2520" t="s">
        <v>11477</v>
      </c>
    </row>
    <row r="2521" spans="1:151" x14ac:dyDescent="0.2">
      <c r="A2521">
        <v>23565</v>
      </c>
      <c r="B2521" t="s">
        <v>15596</v>
      </c>
      <c r="C2521" t="s">
        <v>15597</v>
      </c>
      <c r="D2521" t="s">
        <v>15598</v>
      </c>
      <c r="E2521" t="s">
        <v>15599</v>
      </c>
      <c r="F2521" t="s">
        <v>171</v>
      </c>
      <c r="G2521" t="s">
        <v>172</v>
      </c>
      <c r="H2521" s="1">
        <v>35155</v>
      </c>
      <c r="I2521" t="s">
        <v>221</v>
      </c>
      <c r="K2521" t="s">
        <v>8153</v>
      </c>
      <c r="L2521" t="s">
        <v>611</v>
      </c>
      <c r="M2521" t="s">
        <v>306</v>
      </c>
      <c r="N2521">
        <v>2017</v>
      </c>
      <c r="O2521" t="s">
        <v>646</v>
      </c>
      <c r="P2521" t="s">
        <v>178</v>
      </c>
      <c r="Q2521" t="s">
        <v>172</v>
      </c>
      <c r="S2521">
        <v>28677024</v>
      </c>
      <c r="T2521" t="s">
        <v>196</v>
      </c>
      <c r="W2521" t="s">
        <v>15600</v>
      </c>
      <c r="X2521">
        <v>5185266888</v>
      </c>
      <c r="Y2521" t="s">
        <v>2957</v>
      </c>
      <c r="Z2521" t="s">
        <v>2958</v>
      </c>
      <c r="AA2521" t="s">
        <v>615</v>
      </c>
      <c r="AB2521" t="s">
        <v>259</v>
      </c>
      <c r="AC2521" t="s">
        <v>15601</v>
      </c>
      <c r="AD2521" t="s">
        <v>185</v>
      </c>
      <c r="AS2521" t="str">
        <f>"0"</f>
        <v>0</v>
      </c>
      <c r="AT2521" t="s">
        <v>188</v>
      </c>
      <c r="AU2521" t="s">
        <v>189</v>
      </c>
      <c r="AV2521" t="s">
        <v>190</v>
      </c>
      <c r="AW2521" t="s">
        <v>264</v>
      </c>
      <c r="BM2521" t="s">
        <v>15602</v>
      </c>
      <c r="BP2521" t="s">
        <v>3813</v>
      </c>
      <c r="BQ2521" t="s">
        <v>195</v>
      </c>
      <c r="BS2521">
        <v>12208</v>
      </c>
      <c r="BT2521" t="s">
        <v>196</v>
      </c>
      <c r="BU2521">
        <v>5185268886</v>
      </c>
      <c r="BZ2521" t="s">
        <v>15602</v>
      </c>
      <c r="CC2521" t="s">
        <v>3813</v>
      </c>
      <c r="CD2521" t="s">
        <v>195</v>
      </c>
      <c r="CF2521">
        <v>12208</v>
      </c>
      <c r="CG2521" t="s">
        <v>196</v>
      </c>
      <c r="CH2521">
        <v>5185268886</v>
      </c>
      <c r="CM2521" t="s">
        <v>15603</v>
      </c>
      <c r="CP2521" t="s">
        <v>194</v>
      </c>
      <c r="CQ2521" t="s">
        <v>195</v>
      </c>
      <c r="CS2521">
        <v>14623</v>
      </c>
      <c r="CT2521" t="s">
        <v>196</v>
      </c>
      <c r="CU2521">
        <v>5185268886</v>
      </c>
      <c r="ED2521" t="s">
        <v>195</v>
      </c>
      <c r="EG2521" t="s">
        <v>196</v>
      </c>
      <c r="EH2521">
        <v>5185268886</v>
      </c>
      <c r="EM2521" t="s">
        <v>15602</v>
      </c>
      <c r="EP2521" t="s">
        <v>3813</v>
      </c>
      <c r="EQ2521" t="s">
        <v>195</v>
      </c>
      <c r="ES2521">
        <v>12208</v>
      </c>
      <c r="ET2521" t="s">
        <v>196</v>
      </c>
      <c r="EU2521">
        <v>5185268886</v>
      </c>
    </row>
    <row r="2522" spans="1:151" x14ac:dyDescent="0.2">
      <c r="A2522">
        <v>37116</v>
      </c>
      <c r="B2522" t="s">
        <v>8472</v>
      </c>
      <c r="C2522" t="s">
        <v>15604</v>
      </c>
      <c r="D2522" t="s">
        <v>15605</v>
      </c>
      <c r="E2522" t="s">
        <v>15606</v>
      </c>
      <c r="F2522" t="s">
        <v>171</v>
      </c>
      <c r="G2522" t="str">
        <f>"0"</f>
        <v>0</v>
      </c>
      <c r="H2522" s="1">
        <v>37307</v>
      </c>
      <c r="I2522" t="s">
        <v>1571</v>
      </c>
      <c r="K2522" t="s">
        <v>2724</v>
      </c>
      <c r="L2522" t="s">
        <v>820</v>
      </c>
      <c r="M2522" t="s">
        <v>306</v>
      </c>
      <c r="N2522">
        <v>2022</v>
      </c>
      <c r="O2522" t="s">
        <v>782</v>
      </c>
      <c r="P2522" t="s">
        <v>178</v>
      </c>
      <c r="Q2522" t="s">
        <v>172</v>
      </c>
      <c r="S2522">
        <v>31729734</v>
      </c>
      <c r="T2522" t="s">
        <v>226</v>
      </c>
      <c r="Y2522" t="str">
        <f>"01AS"</f>
        <v>01AS</v>
      </c>
      <c r="Z2522" t="s">
        <v>227</v>
      </c>
      <c r="AA2522" t="s">
        <v>320</v>
      </c>
      <c r="AB2522" t="s">
        <v>321</v>
      </c>
      <c r="AC2522" t="s">
        <v>322</v>
      </c>
      <c r="AD2522" t="s">
        <v>185</v>
      </c>
      <c r="AE2522" t="s">
        <v>4851</v>
      </c>
      <c r="AM2522" t="s">
        <v>15607</v>
      </c>
      <c r="AS2522">
        <v>3.76</v>
      </c>
      <c r="AU2522" t="s">
        <v>235</v>
      </c>
      <c r="AV2522" t="s">
        <v>236</v>
      </c>
      <c r="AW2522" t="s">
        <v>264</v>
      </c>
      <c r="BF2522" t="s">
        <v>474</v>
      </c>
      <c r="BM2522" t="s">
        <v>15608</v>
      </c>
      <c r="BN2522" t="s">
        <v>239</v>
      </c>
      <c r="BO2522" t="s">
        <v>15609</v>
      </c>
      <c r="BP2522" t="s">
        <v>241</v>
      </c>
      <c r="BQ2522" t="s">
        <v>195</v>
      </c>
      <c r="BS2522">
        <v>14627</v>
      </c>
      <c r="CD2522" t="s">
        <v>195</v>
      </c>
      <c r="CM2522" t="s">
        <v>15610</v>
      </c>
      <c r="CO2522" t="s">
        <v>15609</v>
      </c>
      <c r="CP2522" t="s">
        <v>15611</v>
      </c>
      <c r="CQ2522" t="s">
        <v>541</v>
      </c>
      <c r="CS2522" t="s">
        <v>15612</v>
      </c>
      <c r="CT2522" t="s">
        <v>244</v>
      </c>
      <c r="CU2522" t="s">
        <v>15613</v>
      </c>
    </row>
    <row r="2523" spans="1:151" x14ac:dyDescent="0.2">
      <c r="A2523">
        <v>26384</v>
      </c>
      <c r="B2523" t="s">
        <v>11636</v>
      </c>
      <c r="C2523" t="s">
        <v>15614</v>
      </c>
      <c r="D2523" t="s">
        <v>1436</v>
      </c>
      <c r="E2523" t="s">
        <v>15615</v>
      </c>
      <c r="F2523" t="s">
        <v>171</v>
      </c>
      <c r="G2523" t="s">
        <v>172</v>
      </c>
      <c r="H2523" s="1">
        <v>36087</v>
      </c>
      <c r="I2523" t="s">
        <v>221</v>
      </c>
      <c r="K2523" t="s">
        <v>1493</v>
      </c>
      <c r="L2523" t="s">
        <v>1158</v>
      </c>
      <c r="M2523" t="s">
        <v>176</v>
      </c>
      <c r="N2523">
        <v>2019</v>
      </c>
      <c r="O2523" t="s">
        <v>482</v>
      </c>
      <c r="P2523" t="s">
        <v>178</v>
      </c>
      <c r="Q2523" t="s">
        <v>172</v>
      </c>
      <c r="S2523">
        <v>29852260</v>
      </c>
      <c r="T2523" t="s">
        <v>196</v>
      </c>
      <c r="W2523" t="s">
        <v>15616</v>
      </c>
      <c r="X2523">
        <v>7164623463</v>
      </c>
      <c r="Y2523" t="s">
        <v>186</v>
      </c>
      <c r="Z2523" t="s">
        <v>282</v>
      </c>
      <c r="AA2523">
        <v>2020</v>
      </c>
      <c r="AB2523">
        <v>2020</v>
      </c>
      <c r="AC2523" t="s">
        <v>2179</v>
      </c>
      <c r="AD2523" t="s">
        <v>172</v>
      </c>
      <c r="AS2523">
        <v>3.93</v>
      </c>
      <c r="AT2523" t="s">
        <v>188</v>
      </c>
      <c r="AU2523" t="s">
        <v>189</v>
      </c>
      <c r="AV2523" t="s">
        <v>190</v>
      </c>
      <c r="AW2523" t="s">
        <v>264</v>
      </c>
      <c r="BM2523" t="s">
        <v>15617</v>
      </c>
      <c r="BN2523" t="s">
        <v>193</v>
      </c>
      <c r="BP2523" t="s">
        <v>194</v>
      </c>
      <c r="BQ2523" t="s">
        <v>195</v>
      </c>
      <c r="BS2523">
        <v>14627</v>
      </c>
      <c r="BT2523" t="s">
        <v>196</v>
      </c>
      <c r="BU2523">
        <v>7164629952</v>
      </c>
      <c r="BZ2523" t="s">
        <v>15618</v>
      </c>
      <c r="CC2523" t="s">
        <v>4976</v>
      </c>
      <c r="CD2523" t="s">
        <v>195</v>
      </c>
      <c r="CF2523">
        <v>14209</v>
      </c>
      <c r="CG2523" t="s">
        <v>196</v>
      </c>
      <c r="CH2523">
        <v>7164629952</v>
      </c>
      <c r="CM2523" t="s">
        <v>215</v>
      </c>
      <c r="CP2523" t="s">
        <v>194</v>
      </c>
      <c r="CQ2523" t="s">
        <v>195</v>
      </c>
      <c r="CS2523">
        <v>14627</v>
      </c>
      <c r="CT2523" t="s">
        <v>196</v>
      </c>
      <c r="CU2523">
        <v>7164629952</v>
      </c>
      <c r="ED2523" t="s">
        <v>195</v>
      </c>
      <c r="EG2523" t="s">
        <v>196</v>
      </c>
      <c r="EH2523">
        <v>7164629952</v>
      </c>
      <c r="EM2523" t="s">
        <v>15618</v>
      </c>
      <c r="EP2523" t="s">
        <v>4976</v>
      </c>
      <c r="EQ2523" t="s">
        <v>195</v>
      </c>
      <c r="ES2523">
        <v>14209</v>
      </c>
      <c r="ET2523" t="s">
        <v>196</v>
      </c>
      <c r="EU2523">
        <v>7164629952</v>
      </c>
    </row>
    <row r="2524" spans="1:151" x14ac:dyDescent="0.2">
      <c r="A2524">
        <v>41027</v>
      </c>
      <c r="B2524" t="s">
        <v>15619</v>
      </c>
      <c r="C2524" t="s">
        <v>15620</v>
      </c>
      <c r="D2524" t="s">
        <v>6769</v>
      </c>
      <c r="E2524" t="s">
        <v>15621</v>
      </c>
      <c r="F2524" t="s">
        <v>171</v>
      </c>
      <c r="G2524" t="str">
        <f>"0"</f>
        <v>0</v>
      </c>
      <c r="H2524" s="1">
        <v>37529</v>
      </c>
      <c r="I2524" t="s">
        <v>221</v>
      </c>
      <c r="K2524" t="s">
        <v>4780</v>
      </c>
      <c r="L2524" t="s">
        <v>3127</v>
      </c>
      <c r="M2524" t="s">
        <v>176</v>
      </c>
      <c r="N2524">
        <v>2024</v>
      </c>
      <c r="O2524" t="s">
        <v>319</v>
      </c>
      <c r="P2524" t="s">
        <v>178</v>
      </c>
      <c r="Q2524" t="s">
        <v>172</v>
      </c>
      <c r="S2524">
        <v>31978965</v>
      </c>
      <c r="T2524" t="s">
        <v>226</v>
      </c>
      <c r="Y2524" t="str">
        <f>"01AS"</f>
        <v>01AS</v>
      </c>
      <c r="Z2524" t="s">
        <v>227</v>
      </c>
      <c r="AA2524" t="s">
        <v>320</v>
      </c>
      <c r="AB2524" t="s">
        <v>321</v>
      </c>
      <c r="AC2524" t="s">
        <v>1237</v>
      </c>
      <c r="AD2524" t="s">
        <v>185</v>
      </c>
      <c r="AM2524" t="s">
        <v>3054</v>
      </c>
      <c r="AN2524" t="s">
        <v>5890</v>
      </c>
      <c r="AS2524">
        <v>3.68</v>
      </c>
      <c r="AU2524" t="s">
        <v>235</v>
      </c>
      <c r="AV2524" t="s">
        <v>823</v>
      </c>
      <c r="AW2524" t="s">
        <v>264</v>
      </c>
      <c r="BJ2524" t="s">
        <v>474</v>
      </c>
      <c r="BM2524" t="s">
        <v>15622</v>
      </c>
      <c r="BN2524" t="s">
        <v>239</v>
      </c>
      <c r="BO2524" t="s">
        <v>15623</v>
      </c>
      <c r="BP2524" t="s">
        <v>241</v>
      </c>
      <c r="BQ2524" t="s">
        <v>195</v>
      </c>
      <c r="BS2524">
        <v>14627</v>
      </c>
      <c r="BZ2524" t="s">
        <v>242</v>
      </c>
      <c r="CB2524" t="s">
        <v>243</v>
      </c>
      <c r="CD2524" t="s">
        <v>195</v>
      </c>
      <c r="CF2524">
        <v>14642</v>
      </c>
      <c r="CG2524" t="s">
        <v>244</v>
      </c>
      <c r="CM2524" t="s">
        <v>15624</v>
      </c>
      <c r="CO2524" t="s">
        <v>15623</v>
      </c>
      <c r="CP2524" t="s">
        <v>15625</v>
      </c>
      <c r="CQ2524" t="s">
        <v>571</v>
      </c>
      <c r="CS2524" t="s">
        <v>15626</v>
      </c>
      <c r="CT2524" t="s">
        <v>244</v>
      </c>
      <c r="CU2524" t="s">
        <v>15627</v>
      </c>
    </row>
    <row r="2525" spans="1:151" x14ac:dyDescent="0.2">
      <c r="A2525">
        <v>14497</v>
      </c>
      <c r="B2525" t="s">
        <v>6691</v>
      </c>
      <c r="C2525" t="s">
        <v>15628</v>
      </c>
      <c r="E2525" t="s">
        <v>15629</v>
      </c>
      <c r="F2525" t="s">
        <v>15630</v>
      </c>
      <c r="G2525" t="s">
        <v>172</v>
      </c>
      <c r="H2525" s="1">
        <v>34620</v>
      </c>
      <c r="I2525" t="s">
        <v>221</v>
      </c>
      <c r="K2525" t="s">
        <v>1078</v>
      </c>
      <c r="L2525" t="s">
        <v>930</v>
      </c>
      <c r="M2525" t="s">
        <v>224</v>
      </c>
      <c r="N2525">
        <v>2016</v>
      </c>
      <c r="O2525" t="s">
        <v>410</v>
      </c>
      <c r="P2525" t="s">
        <v>178</v>
      </c>
      <c r="Q2525" t="s">
        <v>172</v>
      </c>
      <c r="S2525">
        <v>28239697</v>
      </c>
      <c r="T2525" t="s">
        <v>196</v>
      </c>
      <c r="W2525" t="s">
        <v>15631</v>
      </c>
      <c r="X2525">
        <v>6035131744</v>
      </c>
      <c r="Y2525" t="s">
        <v>186</v>
      </c>
      <c r="Z2525" t="s">
        <v>282</v>
      </c>
      <c r="AA2525">
        <v>2017</v>
      </c>
      <c r="AB2525">
        <v>2017</v>
      </c>
      <c r="AC2525" t="s">
        <v>1307</v>
      </c>
      <c r="AD2525" t="s">
        <v>185</v>
      </c>
      <c r="AE2525" t="s">
        <v>932</v>
      </c>
      <c r="AM2525" t="s">
        <v>2261</v>
      </c>
      <c r="AS2525">
        <v>3.94</v>
      </c>
      <c r="AT2525" t="s">
        <v>188</v>
      </c>
      <c r="AU2525" t="s">
        <v>189</v>
      </c>
      <c r="AV2525" t="s">
        <v>190</v>
      </c>
      <c r="AW2525" t="s">
        <v>264</v>
      </c>
      <c r="BM2525" t="s">
        <v>15632</v>
      </c>
      <c r="BN2525" t="s">
        <v>193</v>
      </c>
      <c r="BP2525" t="s">
        <v>194</v>
      </c>
      <c r="BQ2525" t="s">
        <v>195</v>
      </c>
      <c r="BS2525">
        <v>14627</v>
      </c>
      <c r="BT2525" t="s">
        <v>196</v>
      </c>
      <c r="BU2525">
        <v>6038561268</v>
      </c>
      <c r="BZ2525" t="s">
        <v>15633</v>
      </c>
      <c r="CC2525" t="s">
        <v>15634</v>
      </c>
      <c r="CD2525" t="s">
        <v>2752</v>
      </c>
      <c r="CF2525" t="str">
        <f>"03307"</f>
        <v>03307</v>
      </c>
      <c r="CG2525" t="s">
        <v>196</v>
      </c>
      <c r="CH2525">
        <v>6035131744</v>
      </c>
      <c r="CM2525" t="s">
        <v>10676</v>
      </c>
      <c r="CN2525" t="s">
        <v>15635</v>
      </c>
      <c r="CP2525" t="s">
        <v>194</v>
      </c>
      <c r="CQ2525" t="s">
        <v>195</v>
      </c>
      <c r="CS2525">
        <v>14611</v>
      </c>
      <c r="CT2525" t="s">
        <v>196</v>
      </c>
      <c r="CU2525">
        <v>6038561268</v>
      </c>
      <c r="EM2525" t="s">
        <v>15633</v>
      </c>
      <c r="EP2525" t="s">
        <v>15634</v>
      </c>
      <c r="EQ2525" t="s">
        <v>2752</v>
      </c>
      <c r="ES2525" t="str">
        <f>"03307"</f>
        <v>03307</v>
      </c>
      <c r="ET2525" t="s">
        <v>196</v>
      </c>
      <c r="EU2525">
        <v>6035131744</v>
      </c>
    </row>
    <row r="2526" spans="1:151" x14ac:dyDescent="0.2">
      <c r="A2526">
        <v>42074</v>
      </c>
      <c r="B2526" t="s">
        <v>15636</v>
      </c>
      <c r="C2526" t="s">
        <v>15637</v>
      </c>
      <c r="D2526" t="s">
        <v>917</v>
      </c>
      <c r="E2526" t="s">
        <v>15638</v>
      </c>
      <c r="F2526" t="s">
        <v>171</v>
      </c>
      <c r="G2526" t="str">
        <f t="shared" ref="G2526:G2532" si="20">"0"</f>
        <v>0</v>
      </c>
      <c r="H2526" s="1">
        <v>38616</v>
      </c>
      <c r="I2526" t="s">
        <v>221</v>
      </c>
      <c r="K2526" t="s">
        <v>2349</v>
      </c>
      <c r="L2526" t="s">
        <v>2350</v>
      </c>
      <c r="M2526" t="s">
        <v>205</v>
      </c>
      <c r="N2526">
        <v>2024</v>
      </c>
      <c r="O2526" t="s">
        <v>2271</v>
      </c>
      <c r="P2526" t="s">
        <v>178</v>
      </c>
      <c r="Q2526" t="s">
        <v>172</v>
      </c>
      <c r="S2526">
        <v>32537277</v>
      </c>
      <c r="T2526" t="s">
        <v>226</v>
      </c>
      <c r="Y2526" t="str">
        <f>"01AS"</f>
        <v>01AS</v>
      </c>
      <c r="Z2526" t="s">
        <v>227</v>
      </c>
      <c r="AA2526" t="s">
        <v>833</v>
      </c>
      <c r="AB2526" t="s">
        <v>834</v>
      </c>
      <c r="AC2526" t="s">
        <v>1237</v>
      </c>
      <c r="AD2526" t="s">
        <v>185</v>
      </c>
      <c r="AS2526">
        <v>3.8</v>
      </c>
      <c r="AU2526" t="s">
        <v>472</v>
      </c>
      <c r="AV2526" t="s">
        <v>473</v>
      </c>
      <c r="AW2526" t="s">
        <v>264</v>
      </c>
      <c r="BM2526" t="s">
        <v>15639</v>
      </c>
      <c r="BN2526" t="s">
        <v>239</v>
      </c>
      <c r="BO2526" t="s">
        <v>15640</v>
      </c>
      <c r="BP2526" t="s">
        <v>241</v>
      </c>
      <c r="BQ2526" t="s">
        <v>195</v>
      </c>
      <c r="BS2526">
        <v>14627</v>
      </c>
      <c r="CD2526" t="s">
        <v>195</v>
      </c>
      <c r="CM2526" t="s">
        <v>15641</v>
      </c>
      <c r="CO2526" t="s">
        <v>15640</v>
      </c>
      <c r="CP2526" t="s">
        <v>11410</v>
      </c>
      <c r="CQ2526" t="s">
        <v>571</v>
      </c>
      <c r="CS2526" t="s">
        <v>15642</v>
      </c>
      <c r="CT2526" t="s">
        <v>244</v>
      </c>
      <c r="CU2526" t="s">
        <v>15643</v>
      </c>
    </row>
    <row r="2527" spans="1:151" x14ac:dyDescent="0.2">
      <c r="A2527">
        <v>37972</v>
      </c>
      <c r="B2527" t="s">
        <v>3664</v>
      </c>
      <c r="C2527" t="s">
        <v>15644</v>
      </c>
      <c r="D2527" t="s">
        <v>7984</v>
      </c>
      <c r="E2527" t="s">
        <v>15645</v>
      </c>
      <c r="F2527" t="s">
        <v>171</v>
      </c>
      <c r="G2527" t="str">
        <f t="shared" si="20"/>
        <v>0</v>
      </c>
      <c r="H2527" s="1">
        <v>37381</v>
      </c>
      <c r="I2527" t="s">
        <v>221</v>
      </c>
      <c r="K2527" t="s">
        <v>2212</v>
      </c>
      <c r="L2527" t="s">
        <v>2172</v>
      </c>
      <c r="M2527" t="s">
        <v>176</v>
      </c>
      <c r="N2527">
        <v>2023</v>
      </c>
      <c r="O2527" t="s">
        <v>1048</v>
      </c>
      <c r="P2527" t="s">
        <v>178</v>
      </c>
      <c r="Q2527" t="s">
        <v>172</v>
      </c>
      <c r="S2527">
        <v>31730020</v>
      </c>
      <c r="T2527" t="s">
        <v>226</v>
      </c>
      <c r="Y2527" t="str">
        <f>"01AS"</f>
        <v>01AS</v>
      </c>
      <c r="Z2527" t="s">
        <v>227</v>
      </c>
      <c r="AA2527" t="s">
        <v>320</v>
      </c>
      <c r="AB2527" t="s">
        <v>321</v>
      </c>
      <c r="AC2527" t="s">
        <v>4356</v>
      </c>
      <c r="AD2527" t="s">
        <v>185</v>
      </c>
      <c r="AE2527" t="s">
        <v>1237</v>
      </c>
      <c r="AS2527">
        <v>3.59</v>
      </c>
      <c r="AU2527" t="s">
        <v>235</v>
      </c>
      <c r="AV2527" t="s">
        <v>473</v>
      </c>
      <c r="AW2527" t="s">
        <v>264</v>
      </c>
      <c r="BM2527" t="s">
        <v>15646</v>
      </c>
      <c r="BN2527" t="s">
        <v>239</v>
      </c>
      <c r="BO2527" t="s">
        <v>15647</v>
      </c>
      <c r="BP2527" t="s">
        <v>241</v>
      </c>
      <c r="BQ2527" t="s">
        <v>195</v>
      </c>
      <c r="BS2527">
        <v>14627</v>
      </c>
      <c r="CD2527" t="s">
        <v>195</v>
      </c>
      <c r="CM2527" t="s">
        <v>15648</v>
      </c>
      <c r="CO2527" t="s">
        <v>15647</v>
      </c>
      <c r="CP2527" t="s">
        <v>1872</v>
      </c>
      <c r="CQ2527" t="s">
        <v>541</v>
      </c>
      <c r="CS2527" t="s">
        <v>15649</v>
      </c>
      <c r="CT2527" t="s">
        <v>244</v>
      </c>
      <c r="CU2527" t="s">
        <v>15650</v>
      </c>
    </row>
    <row r="2528" spans="1:151" x14ac:dyDescent="0.2">
      <c r="A2528">
        <v>46643</v>
      </c>
      <c r="B2528" t="s">
        <v>13271</v>
      </c>
      <c r="C2528" t="s">
        <v>15651</v>
      </c>
      <c r="D2528" t="s">
        <v>940</v>
      </c>
      <c r="E2528" t="s">
        <v>15652</v>
      </c>
      <c r="F2528" t="s">
        <v>171</v>
      </c>
      <c r="G2528" t="str">
        <f t="shared" si="20"/>
        <v>0</v>
      </c>
      <c r="H2528" s="1">
        <v>36895</v>
      </c>
      <c r="I2528" t="s">
        <v>221</v>
      </c>
      <c r="K2528" t="s">
        <v>2085</v>
      </c>
      <c r="L2528" t="s">
        <v>1047</v>
      </c>
      <c r="M2528" t="s">
        <v>224</v>
      </c>
      <c r="N2528">
        <v>2025</v>
      </c>
      <c r="O2528" t="s">
        <v>528</v>
      </c>
      <c r="P2528" t="s">
        <v>178</v>
      </c>
      <c r="Q2528" t="s">
        <v>172</v>
      </c>
      <c r="R2528" t="s">
        <v>510</v>
      </c>
      <c r="S2528">
        <v>32622966</v>
      </c>
      <c r="BM2528" t="s">
        <v>15653</v>
      </c>
    </row>
    <row r="2529" spans="1:151" x14ac:dyDescent="0.2">
      <c r="A2529">
        <v>27469</v>
      </c>
      <c r="B2529" t="s">
        <v>976</v>
      </c>
      <c r="C2529" t="s">
        <v>15654</v>
      </c>
      <c r="D2529" t="s">
        <v>15655</v>
      </c>
      <c r="E2529" t="s">
        <v>15656</v>
      </c>
      <c r="F2529" t="s">
        <v>171</v>
      </c>
      <c r="G2529" t="str">
        <f t="shared" si="20"/>
        <v>0</v>
      </c>
      <c r="K2529" t="s">
        <v>290</v>
      </c>
      <c r="L2529" t="s">
        <v>291</v>
      </c>
      <c r="M2529" t="s">
        <v>205</v>
      </c>
      <c r="N2529">
        <v>2019</v>
      </c>
      <c r="O2529" t="s">
        <v>206</v>
      </c>
      <c r="P2529" t="s">
        <v>178</v>
      </c>
      <c r="Q2529" t="s">
        <v>172</v>
      </c>
      <c r="S2529">
        <v>31358279</v>
      </c>
      <c r="T2529" t="s">
        <v>226</v>
      </c>
      <c r="Y2529" t="str">
        <f>"01AS"</f>
        <v>01AS</v>
      </c>
      <c r="Z2529" t="s">
        <v>227</v>
      </c>
      <c r="AA2529" t="s">
        <v>228</v>
      </c>
      <c r="AB2529" t="s">
        <v>229</v>
      </c>
      <c r="AC2529" t="s">
        <v>656</v>
      </c>
      <c r="AD2529" t="s">
        <v>185</v>
      </c>
      <c r="AF2529" t="s">
        <v>426</v>
      </c>
      <c r="AJ2529" t="s">
        <v>656</v>
      </c>
      <c r="AK2529" t="s">
        <v>185</v>
      </c>
      <c r="AM2529" t="s">
        <v>1720</v>
      </c>
      <c r="AS2529">
        <v>3.51</v>
      </c>
      <c r="AU2529" t="s">
        <v>472</v>
      </c>
      <c r="AV2529" t="s">
        <v>473</v>
      </c>
      <c r="AW2529" t="s">
        <v>264</v>
      </c>
      <c r="BM2529" t="s">
        <v>15657</v>
      </c>
      <c r="BN2529" t="s">
        <v>239</v>
      </c>
      <c r="BO2529" t="s">
        <v>15658</v>
      </c>
      <c r="BP2529" t="s">
        <v>241</v>
      </c>
      <c r="BQ2529" t="s">
        <v>195</v>
      </c>
      <c r="BS2529">
        <v>14627</v>
      </c>
      <c r="CD2529" t="s">
        <v>195</v>
      </c>
      <c r="CM2529" t="s">
        <v>15659</v>
      </c>
      <c r="CO2529" t="s">
        <v>15658</v>
      </c>
      <c r="CP2529" t="s">
        <v>15660</v>
      </c>
      <c r="CQ2529" t="s">
        <v>247</v>
      </c>
      <c r="CS2529" t="s">
        <v>15661</v>
      </c>
      <c r="CT2529" t="s">
        <v>244</v>
      </c>
      <c r="CU2529" t="s">
        <v>15662</v>
      </c>
    </row>
    <row r="2530" spans="1:151" x14ac:dyDescent="0.2">
      <c r="A2530">
        <v>36573</v>
      </c>
      <c r="B2530" t="s">
        <v>8173</v>
      </c>
      <c r="C2530" t="s">
        <v>15663</v>
      </c>
      <c r="D2530" t="s">
        <v>6510</v>
      </c>
      <c r="E2530" t="s">
        <v>15664</v>
      </c>
      <c r="F2530" t="s">
        <v>171</v>
      </c>
      <c r="G2530" t="str">
        <f t="shared" si="20"/>
        <v>0</v>
      </c>
      <c r="H2530" s="1">
        <v>36952</v>
      </c>
      <c r="I2530" t="s">
        <v>1450</v>
      </c>
      <c r="K2530" t="s">
        <v>515</v>
      </c>
      <c r="L2530" t="s">
        <v>516</v>
      </c>
      <c r="M2530" t="s">
        <v>176</v>
      </c>
      <c r="N2530">
        <v>2022</v>
      </c>
      <c r="O2530" t="s">
        <v>555</v>
      </c>
      <c r="P2530" t="s">
        <v>178</v>
      </c>
      <c r="Q2530" t="s">
        <v>172</v>
      </c>
      <c r="S2530">
        <v>31586276</v>
      </c>
      <c r="T2530" t="s">
        <v>226</v>
      </c>
      <c r="Y2530" t="str">
        <f>"04HSEAS"</f>
        <v>04HSEAS</v>
      </c>
      <c r="Z2530" t="s">
        <v>499</v>
      </c>
      <c r="AA2530" t="s">
        <v>321</v>
      </c>
      <c r="AC2530" t="s">
        <v>3358</v>
      </c>
      <c r="AD2530" t="s">
        <v>185</v>
      </c>
      <c r="AM2530" t="s">
        <v>15665</v>
      </c>
      <c r="AS2530">
        <v>3.28</v>
      </c>
      <c r="AU2530" t="s">
        <v>235</v>
      </c>
      <c r="AV2530" t="s">
        <v>236</v>
      </c>
      <c r="AW2530" t="s">
        <v>237</v>
      </c>
      <c r="BF2530" t="s">
        <v>474</v>
      </c>
      <c r="BG2530" t="s">
        <v>474</v>
      </c>
      <c r="BM2530" t="s">
        <v>15666</v>
      </c>
      <c r="BN2530" t="s">
        <v>239</v>
      </c>
      <c r="BO2530" t="s">
        <v>15667</v>
      </c>
      <c r="BP2530" t="s">
        <v>241</v>
      </c>
      <c r="BQ2530" t="s">
        <v>195</v>
      </c>
      <c r="BS2530">
        <v>14627</v>
      </c>
      <c r="CD2530" t="s">
        <v>195</v>
      </c>
      <c r="CM2530" t="s">
        <v>15668</v>
      </c>
      <c r="CO2530" t="s">
        <v>15667</v>
      </c>
      <c r="CP2530" t="s">
        <v>15669</v>
      </c>
      <c r="CQ2530" t="s">
        <v>2276</v>
      </c>
      <c r="CS2530" t="s">
        <v>15670</v>
      </c>
      <c r="CT2530" t="s">
        <v>244</v>
      </c>
      <c r="CU2530" t="s">
        <v>15671</v>
      </c>
    </row>
    <row r="2531" spans="1:151" x14ac:dyDescent="0.2">
      <c r="A2531">
        <v>45149</v>
      </c>
      <c r="B2531" t="s">
        <v>15672</v>
      </c>
      <c r="C2531" t="s">
        <v>15673</v>
      </c>
      <c r="D2531" t="s">
        <v>940</v>
      </c>
      <c r="E2531" t="s">
        <v>1213</v>
      </c>
      <c r="F2531" t="s">
        <v>7212</v>
      </c>
      <c r="G2531" t="str">
        <f t="shared" si="20"/>
        <v>0</v>
      </c>
      <c r="H2531" s="1">
        <v>37818</v>
      </c>
      <c r="I2531" t="s">
        <v>173</v>
      </c>
      <c r="K2531" t="s">
        <v>8144</v>
      </c>
      <c r="L2531" t="s">
        <v>8145</v>
      </c>
      <c r="M2531" t="s">
        <v>176</v>
      </c>
      <c r="N2531">
        <v>2025</v>
      </c>
      <c r="O2531" t="s">
        <v>677</v>
      </c>
      <c r="P2531" t="s">
        <v>178</v>
      </c>
      <c r="Q2531" t="s">
        <v>172</v>
      </c>
      <c r="R2531" t="s">
        <v>510</v>
      </c>
      <c r="S2531">
        <v>32267945</v>
      </c>
      <c r="BM2531" t="s">
        <v>15674</v>
      </c>
    </row>
    <row r="2532" spans="1:151" x14ac:dyDescent="0.2">
      <c r="A2532">
        <v>41772</v>
      </c>
      <c r="B2532" t="s">
        <v>15675</v>
      </c>
      <c r="C2532" t="s">
        <v>15676</v>
      </c>
      <c r="D2532" t="s">
        <v>15677</v>
      </c>
      <c r="E2532" t="s">
        <v>15678</v>
      </c>
      <c r="F2532" t="s">
        <v>171</v>
      </c>
      <c r="G2532" t="str">
        <f t="shared" si="20"/>
        <v>0</v>
      </c>
      <c r="H2532" s="1">
        <v>37931</v>
      </c>
      <c r="I2532" t="s">
        <v>221</v>
      </c>
      <c r="K2532" t="s">
        <v>867</v>
      </c>
      <c r="L2532" t="s">
        <v>868</v>
      </c>
      <c r="M2532" t="s">
        <v>224</v>
      </c>
      <c r="N2532">
        <v>2024</v>
      </c>
      <c r="O2532" t="s">
        <v>225</v>
      </c>
      <c r="P2532" t="s">
        <v>178</v>
      </c>
      <c r="Q2532" t="s">
        <v>172</v>
      </c>
      <c r="S2532">
        <v>32139365</v>
      </c>
      <c r="T2532" t="s">
        <v>226</v>
      </c>
      <c r="Y2532" t="str">
        <f>"06ESM"</f>
        <v>06ESM</v>
      </c>
      <c r="Z2532" t="s">
        <v>1717</v>
      </c>
      <c r="AA2532" t="s">
        <v>320</v>
      </c>
      <c r="AB2532" t="s">
        <v>321</v>
      </c>
      <c r="AC2532" t="s">
        <v>1718</v>
      </c>
      <c r="AD2532" t="s">
        <v>185</v>
      </c>
      <c r="AF2532" t="s">
        <v>426</v>
      </c>
      <c r="AG2532" t="s">
        <v>729</v>
      </c>
      <c r="AJ2532" t="s">
        <v>11856</v>
      </c>
      <c r="AK2532" t="s">
        <v>185</v>
      </c>
      <c r="AS2532">
        <v>3.86</v>
      </c>
      <c r="AU2532" t="s">
        <v>235</v>
      </c>
      <c r="AV2532" t="s">
        <v>236</v>
      </c>
      <c r="AW2532" t="s">
        <v>264</v>
      </c>
      <c r="BO2532" t="s">
        <v>15679</v>
      </c>
      <c r="BQ2532" t="s">
        <v>195</v>
      </c>
      <c r="CD2532" t="s">
        <v>195</v>
      </c>
      <c r="CM2532" t="s">
        <v>15680</v>
      </c>
      <c r="CO2532" t="s">
        <v>15679</v>
      </c>
      <c r="CP2532" t="s">
        <v>15681</v>
      </c>
      <c r="CQ2532" t="s">
        <v>735</v>
      </c>
      <c r="CS2532" t="s">
        <v>15682</v>
      </c>
      <c r="CT2532" t="s">
        <v>244</v>
      </c>
      <c r="CU2532" t="s">
        <v>15683</v>
      </c>
    </row>
    <row r="2533" spans="1:151" x14ac:dyDescent="0.2">
      <c r="A2533">
        <v>17763</v>
      </c>
      <c r="B2533" t="s">
        <v>3474</v>
      </c>
      <c r="C2533" t="s">
        <v>15684</v>
      </c>
      <c r="D2533" t="s">
        <v>574</v>
      </c>
      <c r="E2533" t="s">
        <v>15685</v>
      </c>
      <c r="F2533" t="s">
        <v>171</v>
      </c>
      <c r="G2533" t="s">
        <v>172</v>
      </c>
      <c r="H2533" s="1">
        <v>35110</v>
      </c>
      <c r="I2533" t="s">
        <v>173</v>
      </c>
      <c r="K2533" t="s">
        <v>515</v>
      </c>
      <c r="L2533" t="s">
        <v>15686</v>
      </c>
      <c r="M2533" t="s">
        <v>306</v>
      </c>
      <c r="N2533">
        <v>2016</v>
      </c>
      <c r="O2533" t="s">
        <v>380</v>
      </c>
      <c r="P2533" t="s">
        <v>178</v>
      </c>
      <c r="Q2533" t="s">
        <v>172</v>
      </c>
      <c r="S2533">
        <v>28885993</v>
      </c>
      <c r="T2533" t="s">
        <v>196</v>
      </c>
      <c r="W2533" t="s">
        <v>15687</v>
      </c>
      <c r="X2533">
        <v>5084944441</v>
      </c>
      <c r="Y2533" t="s">
        <v>182</v>
      </c>
      <c r="Z2533" t="s">
        <v>183</v>
      </c>
      <c r="AA2533">
        <v>2018</v>
      </c>
      <c r="AB2533">
        <v>2018</v>
      </c>
      <c r="AC2533" t="s">
        <v>752</v>
      </c>
      <c r="AD2533" t="s">
        <v>185</v>
      </c>
      <c r="AS2533">
        <v>3.61</v>
      </c>
      <c r="AT2533" t="s">
        <v>188</v>
      </c>
      <c r="AU2533" t="s">
        <v>189</v>
      </c>
      <c r="AV2533" t="s">
        <v>190</v>
      </c>
      <c r="AW2533" t="s">
        <v>264</v>
      </c>
      <c r="BM2533" t="s">
        <v>15688</v>
      </c>
      <c r="BN2533" t="s">
        <v>193</v>
      </c>
      <c r="BP2533" t="s">
        <v>194</v>
      </c>
      <c r="BQ2533" t="s">
        <v>195</v>
      </c>
      <c r="BS2533">
        <v>14627</v>
      </c>
      <c r="BT2533" t="s">
        <v>196</v>
      </c>
      <c r="BU2533">
        <v>5082593193</v>
      </c>
      <c r="BZ2533" t="s">
        <v>15689</v>
      </c>
      <c r="CC2533" t="s">
        <v>15690</v>
      </c>
      <c r="CD2533" t="s">
        <v>401</v>
      </c>
      <c r="CF2533" t="str">
        <f>"01748"</f>
        <v>01748</v>
      </c>
      <c r="CG2533" t="s">
        <v>196</v>
      </c>
      <c r="CH2533">
        <v>5084352667</v>
      </c>
      <c r="CM2533" t="s">
        <v>15691</v>
      </c>
      <c r="CP2533" t="s">
        <v>194</v>
      </c>
      <c r="CQ2533" t="s">
        <v>195</v>
      </c>
      <c r="CS2533">
        <v>14627</v>
      </c>
      <c r="CT2533" t="s">
        <v>196</v>
      </c>
      <c r="CU2533">
        <v>5082593193</v>
      </c>
      <c r="DZ2533" t="s">
        <v>15692</v>
      </c>
      <c r="EC2533" t="s">
        <v>15690</v>
      </c>
      <c r="ED2533" t="s">
        <v>401</v>
      </c>
      <c r="EF2533" t="str">
        <f>"01748"</f>
        <v>01748</v>
      </c>
      <c r="EG2533" t="s">
        <v>196</v>
      </c>
      <c r="EH2533">
        <v>5084352667</v>
      </c>
      <c r="EM2533" t="s">
        <v>15689</v>
      </c>
      <c r="EP2533" t="s">
        <v>15690</v>
      </c>
      <c r="EQ2533" t="s">
        <v>401</v>
      </c>
      <c r="ES2533" t="str">
        <f>"01748"</f>
        <v>01748</v>
      </c>
      <c r="ET2533" t="s">
        <v>196</v>
      </c>
      <c r="EU2533">
        <v>5084352667</v>
      </c>
    </row>
    <row r="2534" spans="1:151" x14ac:dyDescent="0.2">
      <c r="A2534">
        <v>41743</v>
      </c>
      <c r="B2534" t="s">
        <v>672</v>
      </c>
      <c r="C2534" t="s">
        <v>15693</v>
      </c>
      <c r="D2534" t="s">
        <v>2127</v>
      </c>
      <c r="E2534" t="s">
        <v>15694</v>
      </c>
      <c r="F2534" t="s">
        <v>171</v>
      </c>
      <c r="G2534" t="str">
        <f>"0"</f>
        <v>0</v>
      </c>
      <c r="H2534" s="1">
        <v>37628</v>
      </c>
      <c r="I2534" t="s">
        <v>221</v>
      </c>
      <c r="K2534" t="s">
        <v>222</v>
      </c>
      <c r="L2534" t="s">
        <v>223</v>
      </c>
      <c r="M2534" t="s">
        <v>224</v>
      </c>
      <c r="N2534">
        <v>2024</v>
      </c>
      <c r="O2534" t="s">
        <v>225</v>
      </c>
      <c r="P2534" t="s">
        <v>178</v>
      </c>
      <c r="Q2534" t="s">
        <v>172</v>
      </c>
      <c r="S2534">
        <v>32134124</v>
      </c>
      <c r="T2534" t="s">
        <v>226</v>
      </c>
      <c r="Y2534" t="str">
        <f>"06ESM"</f>
        <v>06ESM</v>
      </c>
      <c r="Z2534" t="s">
        <v>1717</v>
      </c>
      <c r="AA2534" t="s">
        <v>320</v>
      </c>
      <c r="AB2534" t="s">
        <v>321</v>
      </c>
      <c r="AC2534" t="s">
        <v>1718</v>
      </c>
      <c r="AD2534" t="s">
        <v>185</v>
      </c>
      <c r="AF2534" t="s">
        <v>426</v>
      </c>
      <c r="AG2534" t="s">
        <v>729</v>
      </c>
      <c r="AJ2534" t="s">
        <v>1236</v>
      </c>
      <c r="AK2534" t="s">
        <v>185</v>
      </c>
      <c r="AS2534">
        <v>3.39</v>
      </c>
      <c r="AU2534" t="s">
        <v>235</v>
      </c>
      <c r="AV2534" t="s">
        <v>236</v>
      </c>
      <c r="AW2534" t="s">
        <v>264</v>
      </c>
      <c r="BO2534" t="s">
        <v>15695</v>
      </c>
      <c r="BQ2534" t="s">
        <v>195</v>
      </c>
      <c r="BZ2534" t="s">
        <v>242</v>
      </c>
      <c r="CB2534" t="s">
        <v>243</v>
      </c>
      <c r="CD2534" t="s">
        <v>195</v>
      </c>
      <c r="CF2534">
        <v>14642</v>
      </c>
      <c r="CG2534" t="s">
        <v>244</v>
      </c>
      <c r="CM2534" t="s">
        <v>15696</v>
      </c>
      <c r="CO2534" t="s">
        <v>15695</v>
      </c>
      <c r="CP2534" t="s">
        <v>12941</v>
      </c>
      <c r="CQ2534" t="s">
        <v>247</v>
      </c>
      <c r="CS2534" t="s">
        <v>15697</v>
      </c>
      <c r="CT2534" t="s">
        <v>244</v>
      </c>
      <c r="CU2534" t="s">
        <v>15698</v>
      </c>
    </row>
    <row r="2535" spans="1:151" x14ac:dyDescent="0.2">
      <c r="A2535">
        <v>38466</v>
      </c>
      <c r="B2535" t="s">
        <v>672</v>
      </c>
      <c r="C2535" t="s">
        <v>15693</v>
      </c>
      <c r="D2535" t="s">
        <v>2127</v>
      </c>
      <c r="E2535" t="s">
        <v>15694</v>
      </c>
      <c r="F2535" t="s">
        <v>171</v>
      </c>
      <c r="G2535" t="str">
        <f>"0"</f>
        <v>0</v>
      </c>
      <c r="H2535" s="1">
        <v>37628</v>
      </c>
      <c r="I2535" t="s">
        <v>221</v>
      </c>
      <c r="K2535" t="s">
        <v>867</v>
      </c>
      <c r="L2535" t="s">
        <v>868</v>
      </c>
      <c r="M2535" t="s">
        <v>224</v>
      </c>
      <c r="N2535">
        <v>2023</v>
      </c>
      <c r="O2535" t="s">
        <v>597</v>
      </c>
      <c r="P2535" t="s">
        <v>178</v>
      </c>
      <c r="Q2535" t="s">
        <v>172</v>
      </c>
      <c r="S2535">
        <v>32134124</v>
      </c>
      <c r="T2535" t="s">
        <v>226</v>
      </c>
      <c r="Y2535" t="str">
        <f>"06ESM"</f>
        <v>06ESM</v>
      </c>
      <c r="Z2535" t="s">
        <v>1717</v>
      </c>
      <c r="AA2535" t="s">
        <v>320</v>
      </c>
      <c r="AB2535" t="s">
        <v>321</v>
      </c>
      <c r="AC2535" t="s">
        <v>1718</v>
      </c>
      <c r="AD2535" t="s">
        <v>185</v>
      </c>
      <c r="AF2535" t="s">
        <v>426</v>
      </c>
      <c r="AG2535" t="s">
        <v>729</v>
      </c>
      <c r="AJ2535" t="s">
        <v>1236</v>
      </c>
      <c r="AK2535" t="s">
        <v>185</v>
      </c>
      <c r="AS2535">
        <v>3.39</v>
      </c>
      <c r="AU2535" t="s">
        <v>235</v>
      </c>
      <c r="AV2535" t="s">
        <v>236</v>
      </c>
      <c r="AW2535" t="s">
        <v>264</v>
      </c>
      <c r="BO2535" t="s">
        <v>15695</v>
      </c>
      <c r="BQ2535" t="s">
        <v>195</v>
      </c>
      <c r="BZ2535" t="s">
        <v>242</v>
      </c>
      <c r="CB2535" t="s">
        <v>243</v>
      </c>
      <c r="CD2535" t="s">
        <v>195</v>
      </c>
      <c r="CF2535">
        <v>14642</v>
      </c>
      <c r="CG2535" t="s">
        <v>244</v>
      </c>
      <c r="CM2535" t="s">
        <v>15696</v>
      </c>
      <c r="CO2535" t="s">
        <v>15695</v>
      </c>
      <c r="CP2535" t="s">
        <v>12941</v>
      </c>
      <c r="CQ2535" t="s">
        <v>247</v>
      </c>
      <c r="CS2535" t="s">
        <v>15697</v>
      </c>
      <c r="CT2535" t="s">
        <v>244</v>
      </c>
      <c r="CU2535" t="s">
        <v>15698</v>
      </c>
    </row>
    <row r="2536" spans="1:151" x14ac:dyDescent="0.2">
      <c r="A2536">
        <v>25874</v>
      </c>
      <c r="B2536" t="s">
        <v>15699</v>
      </c>
      <c r="C2536" t="s">
        <v>15700</v>
      </c>
      <c r="E2536" t="s">
        <v>15701</v>
      </c>
      <c r="F2536" t="s">
        <v>171</v>
      </c>
      <c r="K2536" t="s">
        <v>1910</v>
      </c>
      <c r="M2536" t="s">
        <v>306</v>
      </c>
      <c r="N2536">
        <v>2014</v>
      </c>
      <c r="O2536" t="s">
        <v>591</v>
      </c>
      <c r="P2536" t="s">
        <v>178</v>
      </c>
      <c r="Q2536" t="s">
        <v>172</v>
      </c>
    </row>
    <row r="2537" spans="1:151" x14ac:dyDescent="0.2">
      <c r="A2537">
        <v>37232</v>
      </c>
      <c r="B2537" t="s">
        <v>1456</v>
      </c>
      <c r="C2537" t="s">
        <v>15702</v>
      </c>
      <c r="D2537" t="s">
        <v>15703</v>
      </c>
      <c r="E2537" t="s">
        <v>15704</v>
      </c>
      <c r="F2537" t="s">
        <v>171</v>
      </c>
      <c r="G2537" t="str">
        <f>"0"</f>
        <v>0</v>
      </c>
      <c r="H2537" s="1">
        <v>37200</v>
      </c>
      <c r="I2537" t="s">
        <v>1571</v>
      </c>
      <c r="K2537" t="s">
        <v>2766</v>
      </c>
      <c r="L2537" t="s">
        <v>2767</v>
      </c>
      <c r="M2537" t="s">
        <v>306</v>
      </c>
      <c r="N2537">
        <v>2022</v>
      </c>
      <c r="O2537" t="s">
        <v>782</v>
      </c>
      <c r="P2537" t="s">
        <v>178</v>
      </c>
      <c r="Q2537" t="s">
        <v>172</v>
      </c>
      <c r="S2537">
        <v>31830386</v>
      </c>
      <c r="T2537" t="s">
        <v>226</v>
      </c>
      <c r="Y2537" t="str">
        <f>"01AS"</f>
        <v>01AS</v>
      </c>
      <c r="Z2537" t="s">
        <v>499</v>
      </c>
      <c r="AA2537" t="s">
        <v>320</v>
      </c>
      <c r="AB2537" t="s">
        <v>321</v>
      </c>
      <c r="AC2537" t="s">
        <v>2768</v>
      </c>
      <c r="AD2537" t="s">
        <v>185</v>
      </c>
      <c r="AS2537">
        <v>3.82</v>
      </c>
      <c r="AU2537" t="s">
        <v>235</v>
      </c>
      <c r="AV2537" t="s">
        <v>236</v>
      </c>
      <c r="AW2537" t="s">
        <v>264</v>
      </c>
      <c r="BF2537" t="s">
        <v>474</v>
      </c>
      <c r="BM2537" t="s">
        <v>15705</v>
      </c>
      <c r="BN2537" t="s">
        <v>239</v>
      </c>
      <c r="BO2537" t="s">
        <v>15706</v>
      </c>
      <c r="BP2537" t="s">
        <v>241</v>
      </c>
      <c r="BQ2537" t="s">
        <v>195</v>
      </c>
      <c r="BS2537">
        <v>14627</v>
      </c>
      <c r="CD2537" t="s">
        <v>195</v>
      </c>
      <c r="CM2537" t="s">
        <v>15707</v>
      </c>
      <c r="CO2537" t="s">
        <v>15706</v>
      </c>
      <c r="CP2537" t="s">
        <v>3955</v>
      </c>
      <c r="CQ2537" t="s">
        <v>541</v>
      </c>
      <c r="CS2537" t="str">
        <f>"01945-1942"</f>
        <v>01945-1942</v>
      </c>
      <c r="CT2537" t="s">
        <v>244</v>
      </c>
      <c r="CU2537" t="s">
        <v>15708</v>
      </c>
    </row>
    <row r="2538" spans="1:151" x14ac:dyDescent="0.2">
      <c r="A2538">
        <v>25881</v>
      </c>
      <c r="B2538" t="s">
        <v>3306</v>
      </c>
      <c r="C2538" t="s">
        <v>15709</v>
      </c>
      <c r="E2538" t="s">
        <v>15710</v>
      </c>
      <c r="F2538" t="s">
        <v>171</v>
      </c>
      <c r="K2538" t="s">
        <v>2955</v>
      </c>
      <c r="M2538" t="s">
        <v>306</v>
      </c>
      <c r="N2538">
        <v>2014</v>
      </c>
      <c r="O2538" t="s">
        <v>591</v>
      </c>
      <c r="P2538" t="s">
        <v>178</v>
      </c>
      <c r="Q2538" t="s">
        <v>172</v>
      </c>
    </row>
    <row r="2539" spans="1:151" x14ac:dyDescent="0.2">
      <c r="A2539">
        <v>10310</v>
      </c>
      <c r="B2539" t="s">
        <v>15711</v>
      </c>
      <c r="C2539" t="s">
        <v>15712</v>
      </c>
      <c r="E2539" t="s">
        <v>15713</v>
      </c>
      <c r="F2539" t="s">
        <v>171</v>
      </c>
      <c r="G2539" t="s">
        <v>172</v>
      </c>
      <c r="H2539" s="1">
        <v>34411</v>
      </c>
      <c r="I2539" t="s">
        <v>221</v>
      </c>
      <c r="K2539" t="s">
        <v>317</v>
      </c>
      <c r="L2539" t="s">
        <v>318</v>
      </c>
      <c r="M2539" t="s">
        <v>176</v>
      </c>
      <c r="N2539">
        <v>2015</v>
      </c>
      <c r="O2539" t="s">
        <v>1014</v>
      </c>
      <c r="P2539" t="s">
        <v>178</v>
      </c>
      <c r="Q2539" t="s">
        <v>172</v>
      </c>
      <c r="S2539">
        <v>27845264</v>
      </c>
      <c r="T2539" t="s">
        <v>196</v>
      </c>
      <c r="W2539" t="s">
        <v>15714</v>
      </c>
      <c r="X2539">
        <v>5183741256</v>
      </c>
      <c r="Y2539" t="s">
        <v>186</v>
      </c>
      <c r="Z2539" t="s">
        <v>282</v>
      </c>
      <c r="AA2539">
        <v>2016</v>
      </c>
      <c r="AB2539">
        <v>2016</v>
      </c>
      <c r="AC2539" t="s">
        <v>1308</v>
      </c>
      <c r="AD2539" t="s">
        <v>185</v>
      </c>
      <c r="AE2539" t="s">
        <v>396</v>
      </c>
      <c r="AS2539">
        <v>3.93</v>
      </c>
      <c r="AT2539" t="s">
        <v>188</v>
      </c>
      <c r="AU2539" t="s">
        <v>189</v>
      </c>
      <c r="AV2539" t="s">
        <v>190</v>
      </c>
      <c r="AW2539" t="s">
        <v>264</v>
      </c>
      <c r="BM2539" t="s">
        <v>15715</v>
      </c>
      <c r="BN2539" t="s">
        <v>487</v>
      </c>
      <c r="BP2539" t="s">
        <v>194</v>
      </c>
      <c r="BQ2539" t="s">
        <v>195</v>
      </c>
      <c r="BS2539">
        <v>14627</v>
      </c>
      <c r="BT2539" t="s">
        <v>196</v>
      </c>
      <c r="BU2539">
        <v>5189449938</v>
      </c>
      <c r="BZ2539" t="s">
        <v>15716</v>
      </c>
      <c r="CC2539" t="s">
        <v>4935</v>
      </c>
      <c r="CD2539" t="s">
        <v>195</v>
      </c>
      <c r="CF2539">
        <v>12308</v>
      </c>
      <c r="CG2539" t="s">
        <v>196</v>
      </c>
      <c r="CH2539">
        <v>5183741256</v>
      </c>
      <c r="CM2539" t="s">
        <v>15717</v>
      </c>
      <c r="CP2539" t="s">
        <v>4935</v>
      </c>
      <c r="CQ2539" t="s">
        <v>195</v>
      </c>
      <c r="CS2539">
        <v>12308</v>
      </c>
      <c r="CT2539" t="s">
        <v>196</v>
      </c>
      <c r="CU2539">
        <v>5189449938</v>
      </c>
      <c r="EM2539" t="s">
        <v>15716</v>
      </c>
      <c r="EP2539" t="s">
        <v>4935</v>
      </c>
      <c r="EQ2539" t="s">
        <v>195</v>
      </c>
      <c r="ES2539">
        <v>12308</v>
      </c>
      <c r="ET2539" t="s">
        <v>196</v>
      </c>
      <c r="EU2539">
        <v>5183741256</v>
      </c>
    </row>
    <row r="2540" spans="1:151" x14ac:dyDescent="0.2">
      <c r="A2540">
        <v>28557</v>
      </c>
      <c r="B2540" t="s">
        <v>5121</v>
      </c>
      <c r="C2540" t="s">
        <v>15712</v>
      </c>
      <c r="D2540" t="s">
        <v>4848</v>
      </c>
      <c r="E2540" t="s">
        <v>15718</v>
      </c>
      <c r="F2540" t="s">
        <v>15719</v>
      </c>
      <c r="G2540" t="s">
        <v>172</v>
      </c>
      <c r="H2540" s="1">
        <v>36451</v>
      </c>
      <c r="I2540" t="s">
        <v>221</v>
      </c>
      <c r="K2540" t="s">
        <v>1078</v>
      </c>
      <c r="L2540" t="s">
        <v>15720</v>
      </c>
      <c r="M2540" t="s">
        <v>176</v>
      </c>
      <c r="N2540">
        <v>2020</v>
      </c>
      <c r="O2540" t="s">
        <v>978</v>
      </c>
      <c r="P2540" t="s">
        <v>979</v>
      </c>
      <c r="Q2540" t="s">
        <v>172</v>
      </c>
      <c r="S2540">
        <v>30654938</v>
      </c>
      <c r="T2540" t="s">
        <v>226</v>
      </c>
      <c r="Y2540" t="str">
        <f>"01AS"</f>
        <v>01AS</v>
      </c>
      <c r="Z2540" t="s">
        <v>227</v>
      </c>
      <c r="AA2540" t="s">
        <v>320</v>
      </c>
      <c r="AB2540" t="s">
        <v>321</v>
      </c>
      <c r="AC2540" t="s">
        <v>3951</v>
      </c>
      <c r="AD2540" t="s">
        <v>185</v>
      </c>
      <c r="AE2540" t="s">
        <v>4851</v>
      </c>
      <c r="AF2540" t="s">
        <v>426</v>
      </c>
      <c r="AJ2540" t="s">
        <v>471</v>
      </c>
      <c r="AK2540" t="s">
        <v>185</v>
      </c>
      <c r="AM2540" t="s">
        <v>15721</v>
      </c>
      <c r="AS2540">
        <v>3.99</v>
      </c>
      <c r="AT2540" t="s">
        <v>1261</v>
      </c>
      <c r="AV2540" t="s">
        <v>473</v>
      </c>
      <c r="AW2540" t="s">
        <v>237</v>
      </c>
      <c r="BM2540" t="s">
        <v>15722</v>
      </c>
      <c r="BN2540" t="s">
        <v>239</v>
      </c>
      <c r="BO2540" t="s">
        <v>4853</v>
      </c>
      <c r="BP2540" t="s">
        <v>241</v>
      </c>
      <c r="BQ2540" t="s">
        <v>195</v>
      </c>
      <c r="BS2540">
        <v>14627</v>
      </c>
      <c r="CD2540" t="s">
        <v>195</v>
      </c>
      <c r="CM2540" t="s">
        <v>15723</v>
      </c>
      <c r="CO2540" t="s">
        <v>4853</v>
      </c>
      <c r="CP2540" t="s">
        <v>4855</v>
      </c>
      <c r="CQ2540" t="s">
        <v>247</v>
      </c>
      <c r="CS2540">
        <v>12308</v>
      </c>
      <c r="CT2540" t="s">
        <v>244</v>
      </c>
      <c r="CU2540" t="s">
        <v>15724</v>
      </c>
    </row>
    <row r="2541" spans="1:151" x14ac:dyDescent="0.2">
      <c r="A2541">
        <v>46708</v>
      </c>
      <c r="B2541" t="s">
        <v>15725</v>
      </c>
      <c r="C2541" t="s">
        <v>15726</v>
      </c>
      <c r="E2541" t="s">
        <v>15727</v>
      </c>
      <c r="F2541" t="s">
        <v>171</v>
      </c>
      <c r="G2541" t="str">
        <f>"0"</f>
        <v>0</v>
      </c>
      <c r="H2541" s="1">
        <v>38308</v>
      </c>
      <c r="I2541" t="s">
        <v>221</v>
      </c>
      <c r="K2541" t="s">
        <v>1879</v>
      </c>
      <c r="L2541" t="s">
        <v>1880</v>
      </c>
      <c r="M2541" t="s">
        <v>255</v>
      </c>
      <c r="N2541" t="s">
        <v>15728</v>
      </c>
      <c r="O2541" t="s">
        <v>15729</v>
      </c>
      <c r="P2541" t="s">
        <v>509</v>
      </c>
      <c r="Q2541" t="s">
        <v>172</v>
      </c>
      <c r="R2541" t="s">
        <v>510</v>
      </c>
      <c r="S2541">
        <v>32338065</v>
      </c>
      <c r="BM2541" t="s">
        <v>511</v>
      </c>
    </row>
    <row r="2542" spans="1:151" x14ac:dyDescent="0.2">
      <c r="A2542">
        <v>41662</v>
      </c>
      <c r="B2542" t="s">
        <v>15725</v>
      </c>
      <c r="C2542" t="s">
        <v>15726</v>
      </c>
      <c r="E2542" t="s">
        <v>15727</v>
      </c>
      <c r="F2542" t="s">
        <v>171</v>
      </c>
      <c r="G2542" t="str">
        <f>"0"</f>
        <v>0</v>
      </c>
      <c r="H2542" s="1">
        <v>38308</v>
      </c>
      <c r="I2542" t="s">
        <v>221</v>
      </c>
      <c r="K2542" t="s">
        <v>6540</v>
      </c>
      <c r="L2542" t="s">
        <v>2449</v>
      </c>
      <c r="M2542" t="s">
        <v>306</v>
      </c>
      <c r="N2542">
        <v>2024</v>
      </c>
      <c r="O2542" t="s">
        <v>710</v>
      </c>
      <c r="P2542" t="s">
        <v>178</v>
      </c>
      <c r="Q2542" t="s">
        <v>172</v>
      </c>
      <c r="R2542" t="s">
        <v>510</v>
      </c>
      <c r="S2542">
        <v>32338065</v>
      </c>
      <c r="BM2542" t="s">
        <v>511</v>
      </c>
    </row>
    <row r="2543" spans="1:151" x14ac:dyDescent="0.2">
      <c r="A2543">
        <v>24665</v>
      </c>
      <c r="B2543" t="s">
        <v>8472</v>
      </c>
      <c r="C2543" t="s">
        <v>15730</v>
      </c>
      <c r="E2543" t="s">
        <v>15731</v>
      </c>
      <c r="F2543" t="s">
        <v>171</v>
      </c>
      <c r="H2543" s="1">
        <v>35971</v>
      </c>
      <c r="K2543" t="s">
        <v>882</v>
      </c>
      <c r="L2543" t="s">
        <v>318</v>
      </c>
      <c r="M2543" t="s">
        <v>255</v>
      </c>
      <c r="N2543" t="s">
        <v>2166</v>
      </c>
      <c r="O2543" t="s">
        <v>5927</v>
      </c>
      <c r="P2543" t="s">
        <v>178</v>
      </c>
      <c r="Q2543" t="s">
        <v>172</v>
      </c>
    </row>
    <row r="2544" spans="1:151" x14ac:dyDescent="0.2">
      <c r="A2544">
        <v>41293</v>
      </c>
      <c r="B2544" t="s">
        <v>4129</v>
      </c>
      <c r="C2544" t="s">
        <v>15732</v>
      </c>
      <c r="D2544" t="s">
        <v>4472</v>
      </c>
      <c r="E2544" t="s">
        <v>15733</v>
      </c>
      <c r="F2544" t="s">
        <v>171</v>
      </c>
      <c r="G2544" t="str">
        <f>"0"</f>
        <v>0</v>
      </c>
      <c r="H2544" s="1">
        <v>38282</v>
      </c>
      <c r="I2544" t="s">
        <v>221</v>
      </c>
      <c r="K2544" t="s">
        <v>2001</v>
      </c>
      <c r="L2544" t="s">
        <v>1257</v>
      </c>
      <c r="M2544" t="s">
        <v>224</v>
      </c>
      <c r="N2544">
        <v>2024</v>
      </c>
      <c r="O2544" t="s">
        <v>225</v>
      </c>
      <c r="P2544" t="s">
        <v>178</v>
      </c>
      <c r="Q2544" t="s">
        <v>172</v>
      </c>
      <c r="S2544">
        <v>32570595</v>
      </c>
      <c r="T2544" t="s">
        <v>226</v>
      </c>
      <c r="Y2544" t="str">
        <f>"01AS"</f>
        <v>01AS</v>
      </c>
      <c r="Z2544" t="s">
        <v>499</v>
      </c>
      <c r="AA2544" t="s">
        <v>833</v>
      </c>
      <c r="AB2544" t="s">
        <v>834</v>
      </c>
      <c r="AC2544" t="s">
        <v>728</v>
      </c>
      <c r="AD2544" t="s">
        <v>185</v>
      </c>
      <c r="AS2544">
        <v>3.79</v>
      </c>
      <c r="AU2544" t="s">
        <v>235</v>
      </c>
      <c r="AV2544" t="s">
        <v>236</v>
      </c>
      <c r="AW2544" t="s">
        <v>264</v>
      </c>
      <c r="BK2544" t="s">
        <v>474</v>
      </c>
      <c r="BM2544" t="s">
        <v>15734</v>
      </c>
      <c r="BN2544" t="s">
        <v>239</v>
      </c>
      <c r="BO2544" t="s">
        <v>15735</v>
      </c>
      <c r="BP2544" t="s">
        <v>241</v>
      </c>
      <c r="BQ2544" t="s">
        <v>195</v>
      </c>
      <c r="BS2544">
        <v>14627</v>
      </c>
      <c r="BZ2544" t="s">
        <v>13707</v>
      </c>
      <c r="CB2544" t="s">
        <v>267</v>
      </c>
      <c r="CD2544" t="s">
        <v>195</v>
      </c>
      <c r="CF2544">
        <v>14627</v>
      </c>
      <c r="CG2544" t="s">
        <v>244</v>
      </c>
      <c r="CM2544" t="s">
        <v>15736</v>
      </c>
      <c r="CO2544" t="s">
        <v>15735</v>
      </c>
      <c r="CP2544" t="s">
        <v>15737</v>
      </c>
      <c r="CQ2544" t="s">
        <v>571</v>
      </c>
      <c r="CS2544" t="s">
        <v>15738</v>
      </c>
      <c r="CT2544" t="s">
        <v>244</v>
      </c>
      <c r="CU2544" t="s">
        <v>15739</v>
      </c>
    </row>
    <row r="2545" spans="1:151" x14ac:dyDescent="0.2">
      <c r="A2545">
        <v>13246</v>
      </c>
      <c r="B2545" t="s">
        <v>9617</v>
      </c>
      <c r="C2545" t="s">
        <v>15740</v>
      </c>
      <c r="D2545" t="s">
        <v>15741</v>
      </c>
      <c r="E2545" t="s">
        <v>15742</v>
      </c>
      <c r="F2545" t="s">
        <v>171</v>
      </c>
      <c r="H2545" s="1">
        <v>34495</v>
      </c>
      <c r="I2545" t="s">
        <v>221</v>
      </c>
      <c r="K2545" t="s">
        <v>1304</v>
      </c>
      <c r="L2545" t="s">
        <v>633</v>
      </c>
      <c r="M2545" t="s">
        <v>224</v>
      </c>
      <c r="N2545">
        <v>2015</v>
      </c>
      <c r="O2545" t="s">
        <v>692</v>
      </c>
      <c r="P2545" t="s">
        <v>509</v>
      </c>
      <c r="Q2545" t="s">
        <v>185</v>
      </c>
    </row>
    <row r="2546" spans="1:151" x14ac:dyDescent="0.2">
      <c r="A2546">
        <v>26144</v>
      </c>
      <c r="B2546" t="s">
        <v>12423</v>
      </c>
      <c r="C2546" t="s">
        <v>15743</v>
      </c>
      <c r="D2546" t="s">
        <v>172</v>
      </c>
      <c r="E2546" t="s">
        <v>15744</v>
      </c>
      <c r="F2546" t="s">
        <v>171</v>
      </c>
      <c r="G2546" t="s">
        <v>172</v>
      </c>
      <c r="H2546" s="1">
        <v>35312</v>
      </c>
      <c r="I2546" t="s">
        <v>221</v>
      </c>
      <c r="K2546" t="s">
        <v>15745</v>
      </c>
      <c r="L2546" t="s">
        <v>15746</v>
      </c>
      <c r="M2546" t="s">
        <v>224</v>
      </c>
      <c r="N2546">
        <v>2018</v>
      </c>
      <c r="O2546" t="s">
        <v>354</v>
      </c>
      <c r="P2546" t="s">
        <v>178</v>
      </c>
      <c r="Q2546" t="s">
        <v>172</v>
      </c>
      <c r="R2546" t="s">
        <v>510</v>
      </c>
      <c r="S2546">
        <v>29435302</v>
      </c>
      <c r="BM2546" t="s">
        <v>15747</v>
      </c>
    </row>
    <row r="2547" spans="1:151" x14ac:dyDescent="0.2">
      <c r="A2547">
        <v>13084</v>
      </c>
      <c r="B2547" t="s">
        <v>15748</v>
      </c>
      <c r="C2547" t="s">
        <v>15749</v>
      </c>
      <c r="D2547" t="s">
        <v>15750</v>
      </c>
      <c r="E2547" t="s">
        <v>15751</v>
      </c>
      <c r="F2547" t="s">
        <v>171</v>
      </c>
      <c r="G2547" t="s">
        <v>172</v>
      </c>
      <c r="H2547" s="1">
        <v>34600</v>
      </c>
      <c r="I2547" t="s">
        <v>221</v>
      </c>
      <c r="K2547" t="s">
        <v>2812</v>
      </c>
      <c r="L2547" t="s">
        <v>577</v>
      </c>
      <c r="M2547" t="s">
        <v>306</v>
      </c>
      <c r="N2547">
        <v>2015</v>
      </c>
      <c r="O2547" t="s">
        <v>517</v>
      </c>
      <c r="P2547" t="s">
        <v>178</v>
      </c>
      <c r="Q2547" t="s">
        <v>172</v>
      </c>
      <c r="R2547" t="s">
        <v>510</v>
      </c>
      <c r="S2547">
        <v>27710487</v>
      </c>
      <c r="BM2547" t="s">
        <v>1325</v>
      </c>
    </row>
    <row r="2548" spans="1:151" x14ac:dyDescent="0.2">
      <c r="A2548">
        <v>41501</v>
      </c>
      <c r="B2548" t="s">
        <v>8339</v>
      </c>
      <c r="C2548" t="s">
        <v>15752</v>
      </c>
      <c r="D2548" t="s">
        <v>15753</v>
      </c>
      <c r="E2548" t="s">
        <v>15754</v>
      </c>
      <c r="F2548" t="s">
        <v>171</v>
      </c>
      <c r="G2548" t="str">
        <f>"0"</f>
        <v>0</v>
      </c>
      <c r="H2548" s="1">
        <v>37855</v>
      </c>
      <c r="I2548" t="s">
        <v>221</v>
      </c>
      <c r="K2548" t="s">
        <v>222</v>
      </c>
      <c r="L2548" t="s">
        <v>223</v>
      </c>
      <c r="M2548" t="s">
        <v>224</v>
      </c>
      <c r="N2548">
        <v>2024</v>
      </c>
      <c r="O2548" t="s">
        <v>225</v>
      </c>
      <c r="P2548" t="s">
        <v>178</v>
      </c>
      <c r="Q2548" t="s">
        <v>172</v>
      </c>
      <c r="S2548">
        <v>32076127</v>
      </c>
      <c r="T2548" t="s">
        <v>226</v>
      </c>
      <c r="Y2548" t="str">
        <f>"01AS"</f>
        <v>01AS</v>
      </c>
      <c r="Z2548" t="s">
        <v>227</v>
      </c>
      <c r="AA2548" t="s">
        <v>228</v>
      </c>
      <c r="AB2548" t="s">
        <v>229</v>
      </c>
      <c r="AC2548" t="s">
        <v>656</v>
      </c>
      <c r="AD2548" t="s">
        <v>185</v>
      </c>
      <c r="AS2548">
        <v>3.43</v>
      </c>
      <c r="AU2548" t="s">
        <v>472</v>
      </c>
      <c r="AV2548" t="s">
        <v>473</v>
      </c>
      <c r="AW2548" t="s">
        <v>264</v>
      </c>
      <c r="BO2548" t="s">
        <v>15755</v>
      </c>
      <c r="BQ2548" t="s">
        <v>195</v>
      </c>
      <c r="CD2548" t="s">
        <v>195</v>
      </c>
      <c r="CM2548" t="s">
        <v>15756</v>
      </c>
      <c r="CO2548" t="s">
        <v>15755</v>
      </c>
      <c r="CP2548" t="s">
        <v>8597</v>
      </c>
      <c r="CQ2548" t="s">
        <v>8598</v>
      </c>
      <c r="CS2548" t="s">
        <v>15757</v>
      </c>
      <c r="CT2548" t="s">
        <v>244</v>
      </c>
      <c r="CU2548" t="s">
        <v>15758</v>
      </c>
    </row>
    <row r="2549" spans="1:151" x14ac:dyDescent="0.2">
      <c r="A2549">
        <v>27225</v>
      </c>
      <c r="B2549" t="s">
        <v>15759</v>
      </c>
      <c r="C2549" t="s">
        <v>15760</v>
      </c>
      <c r="D2549" t="s">
        <v>15761</v>
      </c>
      <c r="E2549" t="s">
        <v>15762</v>
      </c>
      <c r="F2549" t="s">
        <v>171</v>
      </c>
      <c r="G2549" t="s">
        <v>172</v>
      </c>
      <c r="H2549" s="1">
        <v>36643</v>
      </c>
      <c r="I2549" t="s">
        <v>173</v>
      </c>
      <c r="K2549" t="s">
        <v>576</v>
      </c>
      <c r="L2549" t="s">
        <v>577</v>
      </c>
      <c r="M2549" t="s">
        <v>224</v>
      </c>
      <c r="N2549">
        <v>2019</v>
      </c>
      <c r="O2549" t="s">
        <v>279</v>
      </c>
      <c r="P2549" t="s">
        <v>178</v>
      </c>
      <c r="Q2549" t="s">
        <v>172</v>
      </c>
      <c r="S2549">
        <v>31339339</v>
      </c>
      <c r="T2549" t="s">
        <v>196</v>
      </c>
      <c r="W2549" t="s">
        <v>15763</v>
      </c>
      <c r="X2549">
        <v>6106679656</v>
      </c>
      <c r="Y2549" t="s">
        <v>186</v>
      </c>
      <c r="Z2549" t="s">
        <v>282</v>
      </c>
      <c r="AA2549">
        <v>2022</v>
      </c>
      <c r="AB2549">
        <v>2022</v>
      </c>
      <c r="AC2549" t="s">
        <v>696</v>
      </c>
      <c r="AD2549" t="s">
        <v>172</v>
      </c>
      <c r="AS2549">
        <v>2.81</v>
      </c>
      <c r="AT2549" t="s">
        <v>188</v>
      </c>
      <c r="AU2549" t="s">
        <v>189</v>
      </c>
      <c r="AV2549" t="s">
        <v>190</v>
      </c>
      <c r="AW2549" t="s">
        <v>237</v>
      </c>
      <c r="BM2549" t="s">
        <v>15764</v>
      </c>
      <c r="BN2549" t="s">
        <v>193</v>
      </c>
      <c r="BP2549" t="s">
        <v>194</v>
      </c>
      <c r="BQ2549" t="s">
        <v>195</v>
      </c>
      <c r="BS2549">
        <v>14627</v>
      </c>
      <c r="BT2549" t="s">
        <v>196</v>
      </c>
      <c r="BU2549">
        <v>4844321571</v>
      </c>
      <c r="BZ2549" t="s">
        <v>15765</v>
      </c>
      <c r="CC2549" t="s">
        <v>15766</v>
      </c>
      <c r="CD2549" t="s">
        <v>650</v>
      </c>
      <c r="CF2549">
        <v>190721111</v>
      </c>
      <c r="CG2549" t="s">
        <v>196</v>
      </c>
      <c r="CH2549">
        <v>6106679656</v>
      </c>
      <c r="CM2549" t="s">
        <v>15767</v>
      </c>
      <c r="CP2549" t="s">
        <v>194</v>
      </c>
      <c r="CQ2549" t="s">
        <v>195</v>
      </c>
      <c r="CS2549">
        <v>14627</v>
      </c>
      <c r="CT2549" t="s">
        <v>196</v>
      </c>
      <c r="CU2549">
        <v>4844321571</v>
      </c>
      <c r="ED2549" t="s">
        <v>650</v>
      </c>
      <c r="EG2549" t="s">
        <v>196</v>
      </c>
      <c r="EH2549">
        <v>6106679656</v>
      </c>
      <c r="EM2549" t="s">
        <v>15765</v>
      </c>
      <c r="EP2549" t="s">
        <v>15766</v>
      </c>
      <c r="EQ2549" t="s">
        <v>650</v>
      </c>
      <c r="ES2549">
        <v>190721111</v>
      </c>
      <c r="ET2549" t="s">
        <v>196</v>
      </c>
      <c r="EU2549">
        <v>6106679656</v>
      </c>
    </row>
    <row r="2550" spans="1:151" x14ac:dyDescent="0.2">
      <c r="A2550">
        <v>13129</v>
      </c>
      <c r="B2550" t="s">
        <v>850</v>
      </c>
      <c r="C2550" t="s">
        <v>15768</v>
      </c>
      <c r="E2550" t="s">
        <v>15769</v>
      </c>
      <c r="F2550" t="s">
        <v>171</v>
      </c>
      <c r="G2550" t="s">
        <v>172</v>
      </c>
      <c r="H2550" s="1">
        <v>34754</v>
      </c>
      <c r="I2550" t="s">
        <v>221</v>
      </c>
      <c r="K2550" t="s">
        <v>1074</v>
      </c>
      <c r="L2550" t="s">
        <v>2030</v>
      </c>
      <c r="M2550" t="s">
        <v>176</v>
      </c>
      <c r="N2550">
        <v>2016</v>
      </c>
      <c r="O2550" t="s">
        <v>634</v>
      </c>
      <c r="P2550" t="s">
        <v>178</v>
      </c>
      <c r="Q2550" t="s">
        <v>172</v>
      </c>
      <c r="S2550">
        <v>28177760</v>
      </c>
      <c r="T2550" t="s">
        <v>196</v>
      </c>
      <c r="W2550" t="s">
        <v>15770</v>
      </c>
      <c r="X2550">
        <v>5852753333</v>
      </c>
      <c r="Y2550" t="s">
        <v>186</v>
      </c>
      <c r="Z2550" t="s">
        <v>282</v>
      </c>
      <c r="AA2550">
        <v>2017</v>
      </c>
      <c r="AB2550">
        <v>2017</v>
      </c>
      <c r="AC2550" t="s">
        <v>1280</v>
      </c>
      <c r="AD2550" t="s">
        <v>185</v>
      </c>
      <c r="AM2550" t="s">
        <v>13501</v>
      </c>
      <c r="AS2550">
        <v>3.61</v>
      </c>
      <c r="AT2550" t="s">
        <v>188</v>
      </c>
      <c r="AU2550" t="s">
        <v>189</v>
      </c>
      <c r="AV2550" t="s">
        <v>190</v>
      </c>
      <c r="AW2550" t="s">
        <v>264</v>
      </c>
      <c r="BM2550" t="s">
        <v>887</v>
      </c>
      <c r="BN2550" t="s">
        <v>15771</v>
      </c>
      <c r="BP2550" t="s">
        <v>194</v>
      </c>
      <c r="BQ2550" t="s">
        <v>195</v>
      </c>
      <c r="BS2550">
        <v>14627</v>
      </c>
      <c r="BT2550" t="s">
        <v>196</v>
      </c>
      <c r="BU2550">
        <v>2672944572</v>
      </c>
      <c r="BZ2550" t="s">
        <v>15772</v>
      </c>
      <c r="CC2550" t="s">
        <v>649</v>
      </c>
      <c r="CD2550" t="s">
        <v>650</v>
      </c>
      <c r="CF2550">
        <v>19151</v>
      </c>
      <c r="CG2550" t="s">
        <v>196</v>
      </c>
      <c r="CH2550">
        <v>2154777103</v>
      </c>
      <c r="CM2550" t="s">
        <v>15773</v>
      </c>
      <c r="CP2550" t="s">
        <v>194</v>
      </c>
      <c r="CQ2550" t="s">
        <v>195</v>
      </c>
      <c r="CS2550">
        <v>14627</v>
      </c>
      <c r="CT2550" t="s">
        <v>196</v>
      </c>
      <c r="CU2550">
        <v>5852753333</v>
      </c>
      <c r="ED2550" t="s">
        <v>650</v>
      </c>
      <c r="EG2550" t="s">
        <v>196</v>
      </c>
      <c r="EH2550">
        <v>2154777103</v>
      </c>
      <c r="EM2550" t="s">
        <v>15772</v>
      </c>
      <c r="EP2550" t="s">
        <v>649</v>
      </c>
      <c r="EQ2550" t="s">
        <v>650</v>
      </c>
      <c r="ES2550">
        <v>19151</v>
      </c>
      <c r="ET2550" t="s">
        <v>196</v>
      </c>
      <c r="EU2550">
        <v>2154777103</v>
      </c>
    </row>
    <row r="2551" spans="1:151" x14ac:dyDescent="0.2">
      <c r="A2551">
        <v>20894</v>
      </c>
      <c r="B2551" t="s">
        <v>15774</v>
      </c>
      <c r="C2551" t="s">
        <v>15775</v>
      </c>
      <c r="D2551" t="s">
        <v>622</v>
      </c>
      <c r="E2551" t="s">
        <v>15776</v>
      </c>
      <c r="F2551" t="s">
        <v>171</v>
      </c>
      <c r="G2551" t="s">
        <v>172</v>
      </c>
      <c r="H2551" s="1">
        <v>35006</v>
      </c>
      <c r="I2551" t="s">
        <v>221</v>
      </c>
      <c r="K2551" t="s">
        <v>1012</v>
      </c>
      <c r="L2551" t="s">
        <v>1013</v>
      </c>
      <c r="M2551" t="s">
        <v>306</v>
      </c>
      <c r="N2551">
        <v>2017</v>
      </c>
      <c r="O2551" t="s">
        <v>646</v>
      </c>
      <c r="P2551" t="s">
        <v>178</v>
      </c>
      <c r="Q2551" t="s">
        <v>172</v>
      </c>
      <c r="R2551" t="s">
        <v>510</v>
      </c>
      <c r="S2551">
        <v>28774686</v>
      </c>
      <c r="BM2551" t="s">
        <v>15777</v>
      </c>
    </row>
    <row r="2552" spans="1:151" x14ac:dyDescent="0.2">
      <c r="A2552">
        <v>10147</v>
      </c>
      <c r="B2552" t="s">
        <v>2432</v>
      </c>
      <c r="C2552" t="s">
        <v>15778</v>
      </c>
      <c r="D2552" t="s">
        <v>15779</v>
      </c>
      <c r="E2552" t="s">
        <v>15780</v>
      </c>
      <c r="F2552" t="s">
        <v>171</v>
      </c>
      <c r="G2552" t="s">
        <v>172</v>
      </c>
      <c r="H2552" s="1">
        <v>34434</v>
      </c>
      <c r="I2552" t="s">
        <v>173</v>
      </c>
      <c r="K2552" t="s">
        <v>2664</v>
      </c>
      <c r="L2552" t="s">
        <v>305</v>
      </c>
      <c r="M2552" t="s">
        <v>176</v>
      </c>
      <c r="N2552">
        <v>2015</v>
      </c>
      <c r="O2552" t="s">
        <v>1014</v>
      </c>
      <c r="P2552" t="s">
        <v>178</v>
      </c>
      <c r="Q2552" t="s">
        <v>172</v>
      </c>
      <c r="S2552">
        <v>27767849</v>
      </c>
      <c r="T2552" t="s">
        <v>196</v>
      </c>
      <c r="W2552" t="s">
        <v>15781</v>
      </c>
      <c r="X2552">
        <v>6302546685</v>
      </c>
      <c r="Y2552" t="s">
        <v>182</v>
      </c>
      <c r="Z2552" t="s">
        <v>183</v>
      </c>
      <c r="AA2552">
        <v>2016</v>
      </c>
      <c r="AB2552">
        <v>2016</v>
      </c>
      <c r="AC2552" t="s">
        <v>1786</v>
      </c>
      <c r="AD2552" t="s">
        <v>185</v>
      </c>
      <c r="AM2552" t="s">
        <v>209</v>
      </c>
      <c r="AS2552">
        <v>3.66</v>
      </c>
      <c r="AT2552" t="s">
        <v>188</v>
      </c>
      <c r="AU2552" t="s">
        <v>189</v>
      </c>
      <c r="AV2552" t="s">
        <v>190</v>
      </c>
      <c r="AW2552" t="s">
        <v>264</v>
      </c>
      <c r="BM2552" t="s">
        <v>15782</v>
      </c>
      <c r="BN2552" t="s">
        <v>487</v>
      </c>
      <c r="BP2552" t="s">
        <v>194</v>
      </c>
      <c r="BQ2552" t="s">
        <v>195</v>
      </c>
      <c r="BS2552">
        <v>14627</v>
      </c>
      <c r="BT2552" t="s">
        <v>196</v>
      </c>
      <c r="BU2552">
        <v>6306738712</v>
      </c>
      <c r="BZ2552" t="s">
        <v>15783</v>
      </c>
      <c r="CC2552" t="s">
        <v>2694</v>
      </c>
      <c r="CD2552" t="s">
        <v>1648</v>
      </c>
      <c r="CF2552">
        <v>60510</v>
      </c>
      <c r="CG2552" t="s">
        <v>196</v>
      </c>
      <c r="CH2552">
        <v>6308796685</v>
      </c>
      <c r="CM2552" t="s">
        <v>15784</v>
      </c>
      <c r="CP2552" t="s">
        <v>194</v>
      </c>
      <c r="CQ2552" t="s">
        <v>195</v>
      </c>
      <c r="CS2552">
        <v>14611</v>
      </c>
      <c r="CT2552" t="s">
        <v>196</v>
      </c>
      <c r="CU2552">
        <v>6306738712</v>
      </c>
      <c r="EM2552" t="s">
        <v>15783</v>
      </c>
      <c r="EP2552" t="s">
        <v>2694</v>
      </c>
      <c r="EQ2552" t="s">
        <v>1648</v>
      </c>
      <c r="ES2552">
        <v>60510</v>
      </c>
      <c r="ET2552" t="s">
        <v>196</v>
      </c>
      <c r="EU2552">
        <v>6308796685</v>
      </c>
    </row>
    <row r="2553" spans="1:151" x14ac:dyDescent="0.2">
      <c r="A2553">
        <v>41409</v>
      </c>
      <c r="B2553" t="s">
        <v>2510</v>
      </c>
      <c r="C2553" t="s">
        <v>15785</v>
      </c>
      <c r="D2553" t="s">
        <v>654</v>
      </c>
      <c r="E2553" t="s">
        <v>15786</v>
      </c>
      <c r="F2553" t="s">
        <v>171</v>
      </c>
      <c r="G2553" t="str">
        <f>"0"</f>
        <v>0</v>
      </c>
      <c r="H2553" s="1">
        <v>38258</v>
      </c>
      <c r="I2553" t="s">
        <v>221</v>
      </c>
      <c r="K2553" t="s">
        <v>13364</v>
      </c>
      <c r="L2553" t="s">
        <v>1025</v>
      </c>
      <c r="M2553" t="s">
        <v>224</v>
      </c>
      <c r="N2553">
        <v>2024</v>
      </c>
      <c r="O2553" t="s">
        <v>225</v>
      </c>
      <c r="P2553" t="s">
        <v>178</v>
      </c>
      <c r="Q2553" t="s">
        <v>172</v>
      </c>
      <c r="S2553">
        <v>32314380</v>
      </c>
      <c r="T2553" t="s">
        <v>226</v>
      </c>
      <c r="Y2553" t="str">
        <f>"01AS"</f>
        <v>01AS</v>
      </c>
      <c r="Z2553" t="s">
        <v>227</v>
      </c>
      <c r="AA2553" t="s">
        <v>228</v>
      </c>
      <c r="AB2553" t="s">
        <v>229</v>
      </c>
      <c r="AC2553" t="s">
        <v>1237</v>
      </c>
      <c r="AD2553" t="s">
        <v>185</v>
      </c>
      <c r="AM2553" t="s">
        <v>3055</v>
      </c>
      <c r="AS2553">
        <v>3.46</v>
      </c>
      <c r="AU2553" t="s">
        <v>235</v>
      </c>
      <c r="AV2553" t="s">
        <v>236</v>
      </c>
      <c r="AW2553" t="s">
        <v>264</v>
      </c>
      <c r="BM2553" t="s">
        <v>15787</v>
      </c>
      <c r="BN2553" t="s">
        <v>239</v>
      </c>
      <c r="BO2553" t="s">
        <v>15788</v>
      </c>
      <c r="BP2553" t="s">
        <v>241</v>
      </c>
      <c r="BQ2553" t="s">
        <v>195</v>
      </c>
      <c r="BS2553">
        <v>14627</v>
      </c>
      <c r="CD2553" t="s">
        <v>195</v>
      </c>
      <c r="CM2553" t="s">
        <v>15789</v>
      </c>
      <c r="CO2553" t="s">
        <v>15788</v>
      </c>
      <c r="CP2553" t="s">
        <v>15790</v>
      </c>
      <c r="CQ2553" t="s">
        <v>247</v>
      </c>
      <c r="CS2553" t="s">
        <v>15791</v>
      </c>
      <c r="CT2553" t="s">
        <v>244</v>
      </c>
      <c r="CU2553" t="s">
        <v>15792</v>
      </c>
    </row>
    <row r="2554" spans="1:151" x14ac:dyDescent="0.2">
      <c r="A2554">
        <v>34535</v>
      </c>
      <c r="B2554" t="s">
        <v>15793</v>
      </c>
      <c r="C2554" t="s">
        <v>15794</v>
      </c>
      <c r="E2554" t="s">
        <v>15795</v>
      </c>
      <c r="F2554" t="s">
        <v>171</v>
      </c>
      <c r="I2554" t="s">
        <v>221</v>
      </c>
      <c r="K2554" t="s">
        <v>1377</v>
      </c>
      <c r="L2554" t="s">
        <v>1378</v>
      </c>
      <c r="M2554" t="s">
        <v>306</v>
      </c>
      <c r="N2554">
        <v>2020</v>
      </c>
      <c r="O2554" t="s">
        <v>1379</v>
      </c>
      <c r="P2554" t="s">
        <v>509</v>
      </c>
      <c r="Q2554" t="s">
        <v>185</v>
      </c>
      <c r="BM2554" t="s">
        <v>15796</v>
      </c>
      <c r="BN2554" t="s">
        <v>15797</v>
      </c>
      <c r="BP2554" t="s">
        <v>4702</v>
      </c>
      <c r="BR2554" t="s">
        <v>4702</v>
      </c>
      <c r="BS2554">
        <v>200086</v>
      </c>
      <c r="BT2554" t="s">
        <v>1382</v>
      </c>
      <c r="BU2554">
        <v>15001800246</v>
      </c>
    </row>
    <row r="2555" spans="1:151" x14ac:dyDescent="0.2">
      <c r="A2555">
        <v>37906</v>
      </c>
      <c r="B2555" t="s">
        <v>15798</v>
      </c>
      <c r="C2555" t="s">
        <v>15799</v>
      </c>
      <c r="D2555" t="s">
        <v>5360</v>
      </c>
      <c r="E2555" t="s">
        <v>15800</v>
      </c>
      <c r="F2555" t="s">
        <v>171</v>
      </c>
      <c r="G2555" t="str">
        <f>"0"</f>
        <v>0</v>
      </c>
      <c r="H2555" s="1">
        <v>37736</v>
      </c>
      <c r="I2555" t="s">
        <v>173</v>
      </c>
      <c r="K2555" t="s">
        <v>3285</v>
      </c>
      <c r="L2555" t="s">
        <v>1409</v>
      </c>
      <c r="M2555" t="s">
        <v>176</v>
      </c>
      <c r="N2555">
        <v>2023</v>
      </c>
      <c r="O2555" t="s">
        <v>1048</v>
      </c>
      <c r="P2555" t="s">
        <v>178</v>
      </c>
      <c r="Q2555" t="s">
        <v>172</v>
      </c>
      <c r="S2555">
        <v>32067019</v>
      </c>
      <c r="T2555" t="s">
        <v>226</v>
      </c>
      <c r="Y2555" t="str">
        <f>"01AS"</f>
        <v>01AS</v>
      </c>
      <c r="Z2555" t="s">
        <v>227</v>
      </c>
      <c r="AA2555" t="s">
        <v>228</v>
      </c>
      <c r="AB2555" t="s">
        <v>229</v>
      </c>
      <c r="AC2555" t="s">
        <v>471</v>
      </c>
      <c r="AD2555" t="s">
        <v>185</v>
      </c>
      <c r="AE2555" t="s">
        <v>323</v>
      </c>
      <c r="AS2555">
        <v>3.93</v>
      </c>
      <c r="AU2555" t="s">
        <v>472</v>
      </c>
      <c r="AV2555" t="s">
        <v>473</v>
      </c>
      <c r="AW2555" t="s">
        <v>264</v>
      </c>
      <c r="BM2555" t="s">
        <v>15801</v>
      </c>
      <c r="BN2555" t="s">
        <v>239</v>
      </c>
      <c r="BO2555" t="s">
        <v>15802</v>
      </c>
      <c r="BP2555" t="s">
        <v>241</v>
      </c>
      <c r="BQ2555" t="s">
        <v>195</v>
      </c>
      <c r="BS2555">
        <v>14627</v>
      </c>
      <c r="BZ2555" t="s">
        <v>266</v>
      </c>
      <c r="CB2555" t="s">
        <v>267</v>
      </c>
      <c r="CD2555" t="s">
        <v>195</v>
      </c>
      <c r="CF2555">
        <v>14627</v>
      </c>
      <c r="CG2555" t="s">
        <v>244</v>
      </c>
      <c r="CM2555" t="s">
        <v>15803</v>
      </c>
      <c r="CO2555" t="s">
        <v>15802</v>
      </c>
      <c r="CP2555" t="s">
        <v>15804</v>
      </c>
      <c r="CQ2555" t="s">
        <v>571</v>
      </c>
      <c r="CS2555" t="s">
        <v>15805</v>
      </c>
      <c r="CT2555" t="s">
        <v>244</v>
      </c>
      <c r="CU2555" t="s">
        <v>15806</v>
      </c>
    </row>
    <row r="2556" spans="1:151" x14ac:dyDescent="0.2">
      <c r="A2556">
        <v>28013</v>
      </c>
      <c r="B2556" t="s">
        <v>4305</v>
      </c>
      <c r="C2556" t="s">
        <v>15807</v>
      </c>
      <c r="D2556" t="s">
        <v>3474</v>
      </c>
      <c r="E2556" t="s">
        <v>15808</v>
      </c>
      <c r="F2556" t="s">
        <v>171</v>
      </c>
      <c r="G2556" t="str">
        <f>"0"</f>
        <v>0</v>
      </c>
      <c r="K2556" t="s">
        <v>769</v>
      </c>
      <c r="L2556" t="s">
        <v>6811</v>
      </c>
      <c r="M2556" t="s">
        <v>176</v>
      </c>
      <c r="N2556">
        <v>2019</v>
      </c>
      <c r="O2556" t="s">
        <v>482</v>
      </c>
      <c r="P2556" t="s">
        <v>178</v>
      </c>
      <c r="Q2556" t="s">
        <v>172</v>
      </c>
      <c r="S2556">
        <v>31207577</v>
      </c>
      <c r="T2556" t="s">
        <v>196</v>
      </c>
      <c r="Y2556" t="s">
        <v>613</v>
      </c>
      <c r="Z2556" t="s">
        <v>614</v>
      </c>
      <c r="AA2556" t="s">
        <v>615</v>
      </c>
      <c r="AB2556" t="s">
        <v>259</v>
      </c>
      <c r="AC2556" t="s">
        <v>4245</v>
      </c>
      <c r="AD2556" t="s">
        <v>185</v>
      </c>
      <c r="AS2556" t="str">
        <f>"0"</f>
        <v>0</v>
      </c>
      <c r="AT2556" t="s">
        <v>188</v>
      </c>
      <c r="AU2556" t="s">
        <v>647</v>
      </c>
      <c r="AV2556" t="s">
        <v>190</v>
      </c>
      <c r="AW2556" t="s">
        <v>264</v>
      </c>
      <c r="BM2556" t="s">
        <v>15809</v>
      </c>
      <c r="BP2556" t="s">
        <v>194</v>
      </c>
      <c r="BQ2556" t="s">
        <v>195</v>
      </c>
      <c r="BS2556">
        <v>14618</v>
      </c>
      <c r="BT2556" t="s">
        <v>196</v>
      </c>
      <c r="BU2556">
        <v>5852023358</v>
      </c>
      <c r="BZ2556" t="s">
        <v>15809</v>
      </c>
      <c r="CC2556" t="s">
        <v>194</v>
      </c>
      <c r="CD2556" t="s">
        <v>195</v>
      </c>
      <c r="CF2556">
        <v>14618</v>
      </c>
      <c r="CG2556" t="s">
        <v>196</v>
      </c>
      <c r="CH2556">
        <v>5852023358</v>
      </c>
      <c r="CM2556" t="s">
        <v>15809</v>
      </c>
      <c r="CP2556" t="s">
        <v>194</v>
      </c>
      <c r="CQ2556" t="s">
        <v>195</v>
      </c>
      <c r="CS2556">
        <v>14618</v>
      </c>
      <c r="CT2556" t="s">
        <v>196</v>
      </c>
      <c r="CU2556">
        <v>5852023358</v>
      </c>
    </row>
    <row r="2557" spans="1:151" x14ac:dyDescent="0.2">
      <c r="A2557">
        <v>46588</v>
      </c>
      <c r="B2557" t="s">
        <v>15810</v>
      </c>
      <c r="C2557" t="s">
        <v>15811</v>
      </c>
      <c r="E2557" t="s">
        <v>15812</v>
      </c>
      <c r="F2557" t="s">
        <v>171</v>
      </c>
      <c r="G2557" t="str">
        <f>"0"</f>
        <v>0</v>
      </c>
      <c r="H2557" s="1">
        <v>38816</v>
      </c>
      <c r="I2557" t="s">
        <v>173</v>
      </c>
      <c r="K2557" t="s">
        <v>392</v>
      </c>
      <c r="M2557" t="s">
        <v>176</v>
      </c>
      <c r="N2557">
        <v>2026</v>
      </c>
      <c r="O2557" t="s">
        <v>508</v>
      </c>
      <c r="P2557" t="s">
        <v>509</v>
      </c>
      <c r="Q2557" t="s">
        <v>172</v>
      </c>
      <c r="R2557" t="s">
        <v>510</v>
      </c>
      <c r="S2557">
        <v>32628036</v>
      </c>
      <c r="BM2557" t="s">
        <v>1621</v>
      </c>
    </row>
    <row r="2558" spans="1:151" x14ac:dyDescent="0.2">
      <c r="A2558">
        <v>41147</v>
      </c>
      <c r="B2558" t="s">
        <v>15813</v>
      </c>
      <c r="C2558" t="s">
        <v>15814</v>
      </c>
      <c r="E2558" t="s">
        <v>15815</v>
      </c>
      <c r="F2558" t="s">
        <v>171</v>
      </c>
      <c r="G2558" t="str">
        <f>"0"</f>
        <v>0</v>
      </c>
      <c r="H2558" s="1">
        <v>37956</v>
      </c>
      <c r="I2558" t="s">
        <v>221</v>
      </c>
      <c r="K2558" t="s">
        <v>15816</v>
      </c>
      <c r="L2558" t="s">
        <v>1539</v>
      </c>
      <c r="M2558" t="s">
        <v>176</v>
      </c>
      <c r="N2558">
        <v>2024</v>
      </c>
      <c r="O2558" t="s">
        <v>319</v>
      </c>
      <c r="P2558" t="s">
        <v>178</v>
      </c>
      <c r="Q2558" t="s">
        <v>172</v>
      </c>
      <c r="S2558">
        <v>31977319</v>
      </c>
      <c r="T2558" t="s">
        <v>226</v>
      </c>
      <c r="Y2558" t="str">
        <f>"01AS"</f>
        <v>01AS</v>
      </c>
      <c r="Z2558" t="s">
        <v>227</v>
      </c>
      <c r="AA2558" t="s">
        <v>320</v>
      </c>
      <c r="AB2558" t="s">
        <v>321</v>
      </c>
      <c r="AC2558" t="s">
        <v>2129</v>
      </c>
      <c r="AD2558" t="s">
        <v>185</v>
      </c>
      <c r="AE2558" t="s">
        <v>678</v>
      </c>
      <c r="AS2558">
        <v>3.28</v>
      </c>
      <c r="AU2558" t="s">
        <v>235</v>
      </c>
      <c r="AV2558" t="s">
        <v>236</v>
      </c>
      <c r="AW2558" t="s">
        <v>715</v>
      </c>
      <c r="BM2558" t="s">
        <v>15817</v>
      </c>
      <c r="BN2558" t="s">
        <v>239</v>
      </c>
      <c r="BO2558" t="s">
        <v>15818</v>
      </c>
      <c r="BP2558" t="s">
        <v>241</v>
      </c>
      <c r="BQ2558" t="s">
        <v>195</v>
      </c>
      <c r="BS2558">
        <v>14627</v>
      </c>
      <c r="BZ2558" t="s">
        <v>242</v>
      </c>
      <c r="CB2558" t="s">
        <v>243</v>
      </c>
      <c r="CD2558" t="s">
        <v>195</v>
      </c>
      <c r="CF2558">
        <v>14642</v>
      </c>
      <c r="CG2558" t="s">
        <v>244</v>
      </c>
      <c r="CM2558" t="s">
        <v>15819</v>
      </c>
      <c r="CO2558" t="s">
        <v>15818</v>
      </c>
      <c r="CP2558" t="s">
        <v>1824</v>
      </c>
      <c r="CQ2558" t="s">
        <v>541</v>
      </c>
      <c r="CS2558" t="str">
        <f>"01720-4182"</f>
        <v>01720-4182</v>
      </c>
      <c r="CT2558" t="s">
        <v>244</v>
      </c>
      <c r="CU2558" t="s">
        <v>15820</v>
      </c>
    </row>
    <row r="2559" spans="1:151" x14ac:dyDescent="0.2">
      <c r="A2559">
        <v>19531</v>
      </c>
      <c r="B2559" t="s">
        <v>15821</v>
      </c>
      <c r="C2559" t="s">
        <v>15822</v>
      </c>
      <c r="E2559" t="s">
        <v>15823</v>
      </c>
      <c r="F2559" t="s">
        <v>171</v>
      </c>
      <c r="G2559" t="s">
        <v>172</v>
      </c>
      <c r="H2559" s="1">
        <v>33674</v>
      </c>
      <c r="I2559" t="s">
        <v>173</v>
      </c>
      <c r="K2559" t="s">
        <v>392</v>
      </c>
      <c r="M2559" t="s">
        <v>176</v>
      </c>
      <c r="N2559">
        <v>2017</v>
      </c>
      <c r="O2559" t="s">
        <v>177</v>
      </c>
      <c r="P2559" t="s">
        <v>363</v>
      </c>
      <c r="Q2559" t="s">
        <v>172</v>
      </c>
      <c r="S2559">
        <v>29572977</v>
      </c>
      <c r="T2559" t="s">
        <v>483</v>
      </c>
      <c r="U2559" t="s">
        <v>180</v>
      </c>
      <c r="V2559" s="2">
        <v>43604</v>
      </c>
      <c r="W2559" t="s">
        <v>15824</v>
      </c>
      <c r="X2559">
        <v>5162874529</v>
      </c>
      <c r="Y2559" t="s">
        <v>182</v>
      </c>
      <c r="Z2559" t="s">
        <v>183</v>
      </c>
      <c r="AA2559">
        <v>2019</v>
      </c>
      <c r="AB2559">
        <v>2019</v>
      </c>
      <c r="AC2559" t="s">
        <v>184</v>
      </c>
      <c r="AD2559" t="s">
        <v>185</v>
      </c>
      <c r="AS2559">
        <v>3.62</v>
      </c>
      <c r="AT2559" t="s">
        <v>188</v>
      </c>
      <c r="AU2559" t="s">
        <v>189</v>
      </c>
      <c r="AV2559" t="s">
        <v>190</v>
      </c>
      <c r="AW2559" t="s">
        <v>191</v>
      </c>
      <c r="BM2559" t="s">
        <v>887</v>
      </c>
      <c r="BN2559" t="s">
        <v>15825</v>
      </c>
      <c r="BP2559" t="s">
        <v>194</v>
      </c>
      <c r="BQ2559" t="s">
        <v>195</v>
      </c>
      <c r="BS2559">
        <v>14627</v>
      </c>
      <c r="BT2559" t="s">
        <v>196</v>
      </c>
      <c r="BU2559">
        <v>5855031978</v>
      </c>
      <c r="CM2559" t="s">
        <v>15826</v>
      </c>
      <c r="CP2559" t="s">
        <v>194</v>
      </c>
      <c r="CQ2559" t="s">
        <v>195</v>
      </c>
      <c r="CS2559">
        <v>14627</v>
      </c>
      <c r="CT2559" t="s">
        <v>196</v>
      </c>
      <c r="CU2559">
        <v>5855031978</v>
      </c>
      <c r="DM2559" t="s">
        <v>15827</v>
      </c>
      <c r="DN2559" t="s">
        <v>15828</v>
      </c>
      <c r="DP2559" t="s">
        <v>241</v>
      </c>
      <c r="DQ2559" t="s">
        <v>195</v>
      </c>
      <c r="DR2559" t="s">
        <v>1053</v>
      </c>
      <c r="DS2559">
        <v>14627</v>
      </c>
      <c r="DT2559" t="s">
        <v>226</v>
      </c>
      <c r="DU2559">
        <v>5854980230</v>
      </c>
      <c r="DX2559" t="s">
        <v>15829</v>
      </c>
      <c r="DY2559" t="s">
        <v>3678</v>
      </c>
    </row>
    <row r="2560" spans="1:151" x14ac:dyDescent="0.2">
      <c r="A2560">
        <v>41975</v>
      </c>
      <c r="B2560" t="s">
        <v>15830</v>
      </c>
      <c r="C2560" t="s">
        <v>15831</v>
      </c>
      <c r="E2560" t="s">
        <v>15832</v>
      </c>
      <c r="F2560" t="s">
        <v>15833</v>
      </c>
      <c r="G2560" t="str">
        <f>"0"</f>
        <v>0</v>
      </c>
      <c r="H2560" s="1">
        <v>37468</v>
      </c>
      <c r="I2560" t="s">
        <v>221</v>
      </c>
      <c r="K2560" t="s">
        <v>1046</v>
      </c>
      <c r="L2560" t="s">
        <v>1047</v>
      </c>
      <c r="M2560" t="s">
        <v>306</v>
      </c>
      <c r="N2560">
        <v>2024</v>
      </c>
      <c r="O2560" t="s">
        <v>710</v>
      </c>
      <c r="P2560" t="s">
        <v>178</v>
      </c>
      <c r="Q2560" t="s">
        <v>172</v>
      </c>
      <c r="S2560">
        <v>31816465</v>
      </c>
      <c r="T2560" t="s">
        <v>423</v>
      </c>
      <c r="U2560" t="s">
        <v>712</v>
      </c>
      <c r="Y2560" t="str">
        <f>"07SMD"</f>
        <v>07SMD</v>
      </c>
      <c r="Z2560" t="s">
        <v>849</v>
      </c>
      <c r="AA2560" t="s">
        <v>3400</v>
      </c>
      <c r="AB2560" t="s">
        <v>3401</v>
      </c>
      <c r="AC2560" t="s">
        <v>3402</v>
      </c>
      <c r="AD2560" t="s">
        <v>185</v>
      </c>
      <c r="AS2560" t="str">
        <f>"0"</f>
        <v>0</v>
      </c>
      <c r="AU2560" t="s">
        <v>472</v>
      </c>
      <c r="AV2560" t="s">
        <v>473</v>
      </c>
      <c r="AW2560" t="s">
        <v>715</v>
      </c>
      <c r="BO2560" t="s">
        <v>15834</v>
      </c>
      <c r="BQ2560" t="s">
        <v>195</v>
      </c>
      <c r="CD2560" t="s">
        <v>195</v>
      </c>
      <c r="CM2560" t="s">
        <v>15835</v>
      </c>
      <c r="CO2560" t="s">
        <v>15834</v>
      </c>
      <c r="CP2560" t="s">
        <v>15836</v>
      </c>
      <c r="CQ2560" t="s">
        <v>247</v>
      </c>
      <c r="CS2560" t="str">
        <f>"08536"</f>
        <v>08536</v>
      </c>
      <c r="CT2560" t="s">
        <v>244</v>
      </c>
      <c r="CU2560" t="s">
        <v>15837</v>
      </c>
    </row>
    <row r="2561" spans="1:151" x14ac:dyDescent="0.2">
      <c r="A2561">
        <v>45003</v>
      </c>
      <c r="B2561" t="s">
        <v>15838</v>
      </c>
      <c r="C2561" t="s">
        <v>15831</v>
      </c>
      <c r="E2561" t="s">
        <v>15839</v>
      </c>
      <c r="F2561" t="s">
        <v>15840</v>
      </c>
      <c r="G2561" t="str">
        <f>"0"</f>
        <v>0</v>
      </c>
      <c r="H2561" s="1">
        <v>37843</v>
      </c>
      <c r="I2561" t="s">
        <v>221</v>
      </c>
      <c r="K2561" t="s">
        <v>498</v>
      </c>
      <c r="L2561" t="s">
        <v>15841</v>
      </c>
      <c r="M2561" t="s">
        <v>176</v>
      </c>
      <c r="N2561">
        <v>2025</v>
      </c>
      <c r="O2561" t="s">
        <v>677</v>
      </c>
      <c r="P2561" t="s">
        <v>178</v>
      </c>
      <c r="Q2561" t="s">
        <v>172</v>
      </c>
      <c r="S2561">
        <v>32321753</v>
      </c>
      <c r="T2561" t="s">
        <v>226</v>
      </c>
      <c r="Y2561" t="str">
        <f>"01AS"</f>
        <v>01AS</v>
      </c>
      <c r="Z2561" t="s">
        <v>499</v>
      </c>
      <c r="AA2561" t="s">
        <v>320</v>
      </c>
      <c r="AB2561" t="s">
        <v>321</v>
      </c>
      <c r="AC2561" t="s">
        <v>728</v>
      </c>
      <c r="AD2561" t="s">
        <v>185</v>
      </c>
      <c r="AM2561" t="s">
        <v>2457</v>
      </c>
      <c r="AN2561" t="s">
        <v>2191</v>
      </c>
      <c r="AS2561">
        <v>3.19</v>
      </c>
      <c r="AU2561" t="s">
        <v>472</v>
      </c>
      <c r="AV2561" t="s">
        <v>473</v>
      </c>
      <c r="AW2561" t="s">
        <v>715</v>
      </c>
      <c r="BM2561" t="s">
        <v>15842</v>
      </c>
      <c r="BN2561" t="s">
        <v>239</v>
      </c>
      <c r="BO2561" t="s">
        <v>15843</v>
      </c>
      <c r="BP2561" t="s">
        <v>241</v>
      </c>
      <c r="BQ2561" t="s">
        <v>195</v>
      </c>
      <c r="BS2561">
        <v>14627</v>
      </c>
      <c r="CD2561" t="s">
        <v>195</v>
      </c>
      <c r="CM2561" t="s">
        <v>15844</v>
      </c>
      <c r="CO2561" t="s">
        <v>15843</v>
      </c>
      <c r="CP2561" t="s">
        <v>6724</v>
      </c>
      <c r="CQ2561" t="s">
        <v>2773</v>
      </c>
      <c r="CS2561">
        <v>37027</v>
      </c>
      <c r="CT2561" t="s">
        <v>244</v>
      </c>
      <c r="CU2561" t="s">
        <v>15845</v>
      </c>
    </row>
    <row r="2562" spans="1:151" x14ac:dyDescent="0.2">
      <c r="A2562">
        <v>27602</v>
      </c>
      <c r="B2562" t="s">
        <v>4093</v>
      </c>
      <c r="C2562" t="s">
        <v>15846</v>
      </c>
      <c r="D2562" t="s">
        <v>169</v>
      </c>
      <c r="E2562" t="s">
        <v>15847</v>
      </c>
      <c r="F2562" t="s">
        <v>171</v>
      </c>
      <c r="G2562" t="s">
        <v>172</v>
      </c>
      <c r="H2562" s="1">
        <v>35401</v>
      </c>
      <c r="I2562" t="s">
        <v>221</v>
      </c>
      <c r="K2562" t="s">
        <v>2425</v>
      </c>
      <c r="L2562" t="s">
        <v>2426</v>
      </c>
      <c r="M2562" t="s">
        <v>205</v>
      </c>
      <c r="N2562">
        <v>2019</v>
      </c>
      <c r="O2562" t="s">
        <v>206</v>
      </c>
      <c r="P2562" t="s">
        <v>178</v>
      </c>
      <c r="Q2562" t="s">
        <v>172</v>
      </c>
      <c r="S2562">
        <v>29332670</v>
      </c>
      <c r="T2562" t="s">
        <v>196</v>
      </c>
      <c r="W2562" t="s">
        <v>15848</v>
      </c>
      <c r="X2562">
        <v>2673916455</v>
      </c>
      <c r="Y2562" t="s">
        <v>186</v>
      </c>
      <c r="Z2562" t="s">
        <v>282</v>
      </c>
      <c r="AA2562">
        <v>2019</v>
      </c>
      <c r="AB2562">
        <v>2019</v>
      </c>
      <c r="AC2562" t="s">
        <v>2260</v>
      </c>
      <c r="AD2562" t="s">
        <v>185</v>
      </c>
      <c r="AE2562" t="s">
        <v>396</v>
      </c>
      <c r="AM2562" t="s">
        <v>413</v>
      </c>
      <c r="AS2562">
        <v>3.8</v>
      </c>
      <c r="AT2562" t="s">
        <v>188</v>
      </c>
      <c r="AU2562" t="s">
        <v>189</v>
      </c>
      <c r="AV2562" t="s">
        <v>190</v>
      </c>
      <c r="AW2562" t="s">
        <v>264</v>
      </c>
      <c r="BM2562" t="s">
        <v>15849</v>
      </c>
      <c r="BN2562" t="s">
        <v>193</v>
      </c>
      <c r="BP2562" t="s">
        <v>194</v>
      </c>
      <c r="BQ2562" t="s">
        <v>195</v>
      </c>
      <c r="BS2562">
        <v>14627</v>
      </c>
      <c r="BT2562" t="s">
        <v>196</v>
      </c>
      <c r="BU2562">
        <v>2153607630</v>
      </c>
      <c r="BZ2562" t="s">
        <v>15850</v>
      </c>
      <c r="CC2562" t="s">
        <v>15117</v>
      </c>
      <c r="CD2562" t="s">
        <v>650</v>
      </c>
      <c r="CF2562">
        <v>19067</v>
      </c>
      <c r="CG2562" t="s">
        <v>196</v>
      </c>
      <c r="CH2562">
        <v>2153607630</v>
      </c>
      <c r="CM2562" t="s">
        <v>12891</v>
      </c>
      <c r="CP2562" t="s">
        <v>194</v>
      </c>
      <c r="CQ2562" t="s">
        <v>195</v>
      </c>
      <c r="CS2562">
        <v>146113812</v>
      </c>
      <c r="CT2562" t="s">
        <v>196</v>
      </c>
      <c r="CU2562">
        <v>2153607630</v>
      </c>
      <c r="ED2562" t="s">
        <v>650</v>
      </c>
      <c r="EG2562" t="s">
        <v>196</v>
      </c>
      <c r="EH2562">
        <v>2153607630</v>
      </c>
      <c r="EM2562" t="s">
        <v>15850</v>
      </c>
      <c r="EP2562" t="s">
        <v>15117</v>
      </c>
      <c r="EQ2562" t="s">
        <v>650</v>
      </c>
      <c r="ES2562">
        <v>19067</v>
      </c>
      <c r="ET2562" t="s">
        <v>196</v>
      </c>
      <c r="EU2562">
        <v>2153607630</v>
      </c>
    </row>
    <row r="2563" spans="1:151" x14ac:dyDescent="0.2">
      <c r="A2563">
        <v>23551</v>
      </c>
      <c r="B2563" t="s">
        <v>4093</v>
      </c>
      <c r="C2563" t="s">
        <v>15846</v>
      </c>
      <c r="D2563" t="s">
        <v>169</v>
      </c>
      <c r="E2563" t="s">
        <v>15847</v>
      </c>
      <c r="F2563" t="s">
        <v>15851</v>
      </c>
      <c r="G2563" t="s">
        <v>172</v>
      </c>
      <c r="H2563" s="1">
        <v>35401</v>
      </c>
      <c r="I2563" t="s">
        <v>221</v>
      </c>
      <c r="K2563" t="s">
        <v>1078</v>
      </c>
      <c r="L2563" t="s">
        <v>15852</v>
      </c>
      <c r="M2563" t="s">
        <v>224</v>
      </c>
      <c r="N2563">
        <v>2017</v>
      </c>
      <c r="O2563" t="s">
        <v>441</v>
      </c>
      <c r="P2563" t="s">
        <v>178</v>
      </c>
      <c r="Q2563" t="s">
        <v>172</v>
      </c>
      <c r="S2563">
        <v>29332670</v>
      </c>
      <c r="T2563" t="s">
        <v>196</v>
      </c>
      <c r="W2563" t="s">
        <v>15848</v>
      </c>
      <c r="X2563">
        <v>2673916455</v>
      </c>
      <c r="Y2563" t="s">
        <v>186</v>
      </c>
      <c r="Z2563" t="s">
        <v>282</v>
      </c>
      <c r="AA2563">
        <v>2019</v>
      </c>
      <c r="AB2563">
        <v>2019</v>
      </c>
      <c r="AC2563" t="s">
        <v>2260</v>
      </c>
      <c r="AD2563" t="s">
        <v>185</v>
      </c>
      <c r="AE2563" t="s">
        <v>396</v>
      </c>
      <c r="AM2563" t="s">
        <v>413</v>
      </c>
      <c r="AS2563">
        <v>3.8</v>
      </c>
      <c r="AT2563" t="s">
        <v>188</v>
      </c>
      <c r="AU2563" t="s">
        <v>189</v>
      </c>
      <c r="AV2563" t="s">
        <v>190</v>
      </c>
      <c r="AW2563" t="s">
        <v>264</v>
      </c>
      <c r="BM2563" t="s">
        <v>15849</v>
      </c>
      <c r="BN2563" t="s">
        <v>193</v>
      </c>
      <c r="BP2563" t="s">
        <v>194</v>
      </c>
      <c r="BQ2563" t="s">
        <v>195</v>
      </c>
      <c r="BS2563">
        <v>14627</v>
      </c>
      <c r="BT2563" t="s">
        <v>196</v>
      </c>
      <c r="BU2563">
        <v>2153607630</v>
      </c>
      <c r="BZ2563" t="s">
        <v>15850</v>
      </c>
      <c r="CC2563" t="s">
        <v>15117</v>
      </c>
      <c r="CD2563" t="s">
        <v>650</v>
      </c>
      <c r="CF2563">
        <v>19067</v>
      </c>
      <c r="CG2563" t="s">
        <v>196</v>
      </c>
      <c r="CH2563">
        <v>2153607630</v>
      </c>
      <c r="CM2563" t="s">
        <v>12891</v>
      </c>
      <c r="CP2563" t="s">
        <v>194</v>
      </c>
      <c r="CQ2563" t="s">
        <v>195</v>
      </c>
      <c r="CS2563">
        <v>146113812</v>
      </c>
      <c r="CT2563" t="s">
        <v>196</v>
      </c>
      <c r="CU2563">
        <v>2153607630</v>
      </c>
      <c r="ED2563" t="s">
        <v>650</v>
      </c>
      <c r="EG2563" t="s">
        <v>196</v>
      </c>
      <c r="EH2563">
        <v>2153607630</v>
      </c>
      <c r="EM2563" t="s">
        <v>15850</v>
      </c>
      <c r="EP2563" t="s">
        <v>15117</v>
      </c>
      <c r="EQ2563" t="s">
        <v>650</v>
      </c>
      <c r="ES2563">
        <v>19067</v>
      </c>
      <c r="ET2563" t="s">
        <v>196</v>
      </c>
      <c r="EU2563">
        <v>2153607630</v>
      </c>
    </row>
    <row r="2564" spans="1:151" x14ac:dyDescent="0.2">
      <c r="A2564">
        <v>46228</v>
      </c>
      <c r="B2564" t="s">
        <v>15853</v>
      </c>
      <c r="C2564" t="s">
        <v>15854</v>
      </c>
      <c r="E2564" t="s">
        <v>15855</v>
      </c>
      <c r="F2564" t="s">
        <v>171</v>
      </c>
      <c r="G2564" t="str">
        <f>"0"</f>
        <v>0</v>
      </c>
      <c r="H2564" s="1">
        <v>38611</v>
      </c>
      <c r="I2564" t="s">
        <v>173</v>
      </c>
      <c r="K2564" t="s">
        <v>687</v>
      </c>
      <c r="L2564" t="s">
        <v>420</v>
      </c>
      <c r="M2564" t="s">
        <v>224</v>
      </c>
      <c r="N2564">
        <v>2025</v>
      </c>
      <c r="O2564" t="s">
        <v>528</v>
      </c>
      <c r="P2564" t="s">
        <v>178</v>
      </c>
      <c r="Q2564" t="s">
        <v>172</v>
      </c>
      <c r="S2564">
        <v>32824360</v>
      </c>
      <c r="T2564" t="s">
        <v>226</v>
      </c>
      <c r="Y2564" t="str">
        <f>"01AS"</f>
        <v>01AS</v>
      </c>
      <c r="Z2564" t="s">
        <v>499</v>
      </c>
      <c r="AA2564" t="s">
        <v>833</v>
      </c>
      <c r="AB2564" t="s">
        <v>834</v>
      </c>
      <c r="AC2564" t="s">
        <v>2768</v>
      </c>
      <c r="AD2564" t="s">
        <v>172</v>
      </c>
      <c r="AE2564" t="s">
        <v>728</v>
      </c>
      <c r="AS2564">
        <v>3.54</v>
      </c>
      <c r="AU2564" t="s">
        <v>472</v>
      </c>
      <c r="AV2564" t="s">
        <v>473</v>
      </c>
      <c r="AW2564" t="s">
        <v>715</v>
      </c>
      <c r="BM2564" t="s">
        <v>15856</v>
      </c>
      <c r="BN2564" t="s">
        <v>239</v>
      </c>
      <c r="BO2564" t="s">
        <v>15857</v>
      </c>
      <c r="BP2564" t="s">
        <v>241</v>
      </c>
      <c r="BQ2564" t="s">
        <v>195</v>
      </c>
      <c r="BS2564">
        <v>14627</v>
      </c>
      <c r="CD2564" t="s">
        <v>195</v>
      </c>
      <c r="CM2564" t="s">
        <v>15858</v>
      </c>
      <c r="CO2564" t="s">
        <v>15857</v>
      </c>
      <c r="CP2564" t="s">
        <v>15859</v>
      </c>
      <c r="CQ2564" t="s">
        <v>541</v>
      </c>
      <c r="CS2564" t="str">
        <f>"02760-6265"</f>
        <v>02760-6265</v>
      </c>
      <c r="CT2564" t="s">
        <v>244</v>
      </c>
      <c r="CU2564" t="s">
        <v>15860</v>
      </c>
    </row>
    <row r="2565" spans="1:151" x14ac:dyDescent="0.2">
      <c r="A2565">
        <v>41833</v>
      </c>
      <c r="B2565" t="s">
        <v>15861</v>
      </c>
      <c r="C2565" t="s">
        <v>15862</v>
      </c>
      <c r="E2565" t="s">
        <v>15863</v>
      </c>
      <c r="F2565" t="s">
        <v>171</v>
      </c>
      <c r="G2565" t="str">
        <f>"0"</f>
        <v>0</v>
      </c>
      <c r="H2565" s="1">
        <v>29411</v>
      </c>
      <c r="I2565" t="s">
        <v>173</v>
      </c>
      <c r="K2565" t="s">
        <v>769</v>
      </c>
      <c r="L2565" t="s">
        <v>2488</v>
      </c>
      <c r="M2565" t="s">
        <v>176</v>
      </c>
      <c r="N2565">
        <v>2024</v>
      </c>
      <c r="O2565" t="s">
        <v>319</v>
      </c>
      <c r="P2565" t="s">
        <v>178</v>
      </c>
      <c r="Q2565" t="s">
        <v>172</v>
      </c>
      <c r="S2565">
        <v>32438505</v>
      </c>
      <c r="T2565" t="s">
        <v>423</v>
      </c>
      <c r="U2565" t="s">
        <v>712</v>
      </c>
      <c r="Y2565" t="str">
        <f>"02SBS"</f>
        <v>02SBS</v>
      </c>
      <c r="Z2565" t="s">
        <v>258</v>
      </c>
      <c r="AA2565" t="s">
        <v>259</v>
      </c>
      <c r="AB2565" t="s">
        <v>260</v>
      </c>
      <c r="AC2565" t="s">
        <v>15864</v>
      </c>
      <c r="AD2565" t="s">
        <v>185</v>
      </c>
      <c r="AS2565">
        <v>3.88</v>
      </c>
      <c r="AU2565" t="s">
        <v>3009</v>
      </c>
      <c r="AV2565" t="s">
        <v>236</v>
      </c>
      <c r="AW2565" t="s">
        <v>715</v>
      </c>
      <c r="BO2565" t="s">
        <v>15865</v>
      </c>
      <c r="BQ2565" t="s">
        <v>195</v>
      </c>
      <c r="CD2565" t="s">
        <v>195</v>
      </c>
      <c r="CM2565" t="s">
        <v>15866</v>
      </c>
      <c r="CO2565" t="s">
        <v>15865</v>
      </c>
      <c r="CP2565" t="s">
        <v>1401</v>
      </c>
      <c r="CQ2565" t="s">
        <v>247</v>
      </c>
      <c r="CS2565" t="s">
        <v>15867</v>
      </c>
      <c r="CT2565" t="s">
        <v>244</v>
      </c>
      <c r="CU2565" t="s">
        <v>15868</v>
      </c>
    </row>
    <row r="2566" spans="1:151" x14ac:dyDescent="0.2">
      <c r="A2566">
        <v>42122</v>
      </c>
      <c r="B2566" t="s">
        <v>15869</v>
      </c>
      <c r="C2566" t="s">
        <v>15870</v>
      </c>
      <c r="D2566" t="s">
        <v>15871</v>
      </c>
      <c r="E2566" t="s">
        <v>15872</v>
      </c>
      <c r="F2566" t="s">
        <v>171</v>
      </c>
      <c r="G2566" t="str">
        <f>"0"</f>
        <v>0</v>
      </c>
      <c r="H2566" s="1">
        <v>38049</v>
      </c>
      <c r="I2566" t="s">
        <v>221</v>
      </c>
      <c r="K2566" t="s">
        <v>453</v>
      </c>
      <c r="L2566" t="s">
        <v>2757</v>
      </c>
      <c r="M2566" t="s">
        <v>205</v>
      </c>
      <c r="N2566">
        <v>2024</v>
      </c>
      <c r="O2566" t="s">
        <v>2271</v>
      </c>
      <c r="P2566" t="s">
        <v>178</v>
      </c>
      <c r="Q2566" t="s">
        <v>172</v>
      </c>
      <c r="S2566">
        <v>32305869</v>
      </c>
      <c r="T2566" t="s">
        <v>226</v>
      </c>
      <c r="Y2566" t="str">
        <f>"01AS"</f>
        <v>01AS</v>
      </c>
      <c r="Z2566" t="s">
        <v>227</v>
      </c>
      <c r="AA2566" t="s">
        <v>228</v>
      </c>
      <c r="AB2566" t="s">
        <v>229</v>
      </c>
      <c r="AC2566" t="s">
        <v>322</v>
      </c>
      <c r="AD2566" t="s">
        <v>185</v>
      </c>
      <c r="AF2566" t="s">
        <v>426</v>
      </c>
      <c r="AG2566" t="s">
        <v>427</v>
      </c>
      <c r="AJ2566" t="s">
        <v>556</v>
      </c>
      <c r="AK2566" t="s">
        <v>185</v>
      </c>
      <c r="AM2566" t="s">
        <v>1819</v>
      </c>
      <c r="AS2566">
        <v>3.9</v>
      </c>
      <c r="AU2566" t="s">
        <v>472</v>
      </c>
      <c r="AV2566" t="s">
        <v>473</v>
      </c>
      <c r="AW2566" t="s">
        <v>715</v>
      </c>
      <c r="BM2566" t="s">
        <v>15873</v>
      </c>
      <c r="BN2566" t="s">
        <v>239</v>
      </c>
      <c r="BO2566" t="s">
        <v>15874</v>
      </c>
      <c r="BP2566" t="s">
        <v>241</v>
      </c>
      <c r="BQ2566" t="s">
        <v>195</v>
      </c>
      <c r="BS2566">
        <v>14627</v>
      </c>
      <c r="BZ2566" t="s">
        <v>242</v>
      </c>
      <c r="CB2566" t="s">
        <v>243</v>
      </c>
      <c r="CD2566" t="s">
        <v>195</v>
      </c>
      <c r="CF2566">
        <v>14642</v>
      </c>
      <c r="CG2566" t="s">
        <v>244</v>
      </c>
      <c r="CM2566" t="s">
        <v>15875</v>
      </c>
      <c r="CO2566" t="s">
        <v>15874</v>
      </c>
      <c r="CP2566" t="s">
        <v>15876</v>
      </c>
      <c r="CQ2566" t="s">
        <v>247</v>
      </c>
      <c r="CS2566" t="str">
        <f>"08816-5267"</f>
        <v>08816-5267</v>
      </c>
      <c r="CT2566" t="s">
        <v>244</v>
      </c>
      <c r="CU2566" t="s">
        <v>15877</v>
      </c>
    </row>
    <row r="2567" spans="1:151" x14ac:dyDescent="0.2">
      <c r="A2567">
        <v>29798</v>
      </c>
      <c r="B2567" t="s">
        <v>15878</v>
      </c>
      <c r="C2567" t="s">
        <v>15879</v>
      </c>
      <c r="E2567" t="s">
        <v>15880</v>
      </c>
      <c r="F2567" t="s">
        <v>171</v>
      </c>
      <c r="G2567" t="s">
        <v>172</v>
      </c>
      <c r="H2567" s="1">
        <v>36362</v>
      </c>
      <c r="I2567" t="s">
        <v>173</v>
      </c>
      <c r="K2567" t="s">
        <v>4354</v>
      </c>
      <c r="L2567" t="s">
        <v>4355</v>
      </c>
      <c r="M2567" t="s">
        <v>176</v>
      </c>
      <c r="N2567">
        <v>2020</v>
      </c>
      <c r="O2567" t="s">
        <v>978</v>
      </c>
      <c r="P2567" t="s">
        <v>178</v>
      </c>
      <c r="Q2567" t="s">
        <v>172</v>
      </c>
      <c r="S2567">
        <v>30722781</v>
      </c>
      <c r="T2567" t="s">
        <v>423</v>
      </c>
      <c r="U2567" t="s">
        <v>424</v>
      </c>
      <c r="Y2567" t="str">
        <f>"01AS"</f>
        <v>01AS</v>
      </c>
      <c r="Z2567" t="s">
        <v>227</v>
      </c>
      <c r="AA2567" t="s">
        <v>320</v>
      </c>
      <c r="AB2567" t="s">
        <v>321</v>
      </c>
      <c r="AC2567" t="s">
        <v>425</v>
      </c>
      <c r="AD2567" t="s">
        <v>185</v>
      </c>
      <c r="AE2567" t="s">
        <v>425</v>
      </c>
      <c r="AS2567">
        <v>3.61</v>
      </c>
      <c r="AT2567" t="s">
        <v>1261</v>
      </c>
      <c r="AV2567" t="s">
        <v>473</v>
      </c>
      <c r="AW2567" t="s">
        <v>430</v>
      </c>
      <c r="BM2567" t="s">
        <v>15881</v>
      </c>
      <c r="BN2567" t="s">
        <v>239</v>
      </c>
      <c r="BO2567" t="s">
        <v>15882</v>
      </c>
      <c r="BP2567" t="s">
        <v>241</v>
      </c>
      <c r="BQ2567" t="s">
        <v>195</v>
      </c>
      <c r="BS2567">
        <v>14627</v>
      </c>
      <c r="CD2567" t="s">
        <v>195</v>
      </c>
      <c r="CM2567" t="s">
        <v>15883</v>
      </c>
      <c r="CO2567" t="s">
        <v>15882</v>
      </c>
      <c r="CP2567" t="s">
        <v>15884</v>
      </c>
      <c r="CQ2567" t="s">
        <v>5726</v>
      </c>
      <c r="CS2567">
        <v>2720138</v>
      </c>
      <c r="CT2567" t="s">
        <v>15885</v>
      </c>
    </row>
    <row r="2568" spans="1:151" x14ac:dyDescent="0.2">
      <c r="A2568">
        <v>31370</v>
      </c>
      <c r="B2568" t="s">
        <v>15886</v>
      </c>
      <c r="C2568" t="s">
        <v>15887</v>
      </c>
      <c r="D2568" t="s">
        <v>15888</v>
      </c>
      <c r="E2568" t="s">
        <v>15889</v>
      </c>
      <c r="F2568" t="s">
        <v>171</v>
      </c>
      <c r="G2568" t="str">
        <f>"0"</f>
        <v>0</v>
      </c>
      <c r="K2568" t="s">
        <v>3740</v>
      </c>
      <c r="L2568" t="s">
        <v>3741</v>
      </c>
      <c r="M2568" t="s">
        <v>255</v>
      </c>
      <c r="N2568" t="s">
        <v>421</v>
      </c>
      <c r="O2568" t="s">
        <v>422</v>
      </c>
      <c r="P2568" t="s">
        <v>178</v>
      </c>
      <c r="Q2568" t="s">
        <v>172</v>
      </c>
      <c r="R2568" t="s">
        <v>510</v>
      </c>
      <c r="S2568">
        <v>29924066</v>
      </c>
      <c r="BM2568" t="s">
        <v>9408</v>
      </c>
    </row>
    <row r="2569" spans="1:151" x14ac:dyDescent="0.2">
      <c r="A2569">
        <v>42701</v>
      </c>
      <c r="B2569" t="s">
        <v>15890</v>
      </c>
      <c r="C2569" t="s">
        <v>15891</v>
      </c>
      <c r="E2569" t="s">
        <v>15892</v>
      </c>
      <c r="F2569" t="s">
        <v>171</v>
      </c>
      <c r="G2569" t="str">
        <f>"0"</f>
        <v>0</v>
      </c>
      <c r="H2569" s="1">
        <v>38151</v>
      </c>
      <c r="I2569" t="s">
        <v>221</v>
      </c>
      <c r="K2569" t="s">
        <v>2246</v>
      </c>
      <c r="L2569" t="s">
        <v>15893</v>
      </c>
      <c r="M2569" t="s">
        <v>224</v>
      </c>
      <c r="N2569">
        <v>2024</v>
      </c>
      <c r="O2569" t="s">
        <v>225</v>
      </c>
      <c r="P2569" t="s">
        <v>178</v>
      </c>
      <c r="Q2569" t="s">
        <v>172</v>
      </c>
      <c r="S2569">
        <v>32610949</v>
      </c>
      <c r="T2569" t="s">
        <v>15885</v>
      </c>
      <c r="U2569" t="s">
        <v>424</v>
      </c>
      <c r="Y2569" t="str">
        <f>"01AS"</f>
        <v>01AS</v>
      </c>
      <c r="Z2569" t="s">
        <v>499</v>
      </c>
      <c r="AA2569" t="s">
        <v>228</v>
      </c>
      <c r="AB2569" t="s">
        <v>229</v>
      </c>
      <c r="AC2569" t="s">
        <v>1854</v>
      </c>
      <c r="AD2569" t="s">
        <v>185</v>
      </c>
      <c r="AS2569">
        <v>3.69</v>
      </c>
      <c r="AU2569" t="s">
        <v>472</v>
      </c>
      <c r="AV2569" t="s">
        <v>473</v>
      </c>
      <c r="AW2569" t="s">
        <v>430</v>
      </c>
      <c r="BM2569" t="s">
        <v>15894</v>
      </c>
      <c r="BN2569" t="s">
        <v>239</v>
      </c>
      <c r="BO2569" t="s">
        <v>15895</v>
      </c>
      <c r="BP2569" t="s">
        <v>241</v>
      </c>
      <c r="BQ2569" t="s">
        <v>195</v>
      </c>
      <c r="BS2569">
        <v>14627</v>
      </c>
      <c r="BZ2569" t="s">
        <v>3047</v>
      </c>
      <c r="CA2569" t="s">
        <v>15896</v>
      </c>
      <c r="CB2569" t="s">
        <v>267</v>
      </c>
      <c r="CD2569" t="s">
        <v>195</v>
      </c>
      <c r="CF2569">
        <v>14627</v>
      </c>
      <c r="CG2569" t="s">
        <v>244</v>
      </c>
      <c r="CM2569" t="s">
        <v>15897</v>
      </c>
      <c r="CN2569" t="s">
        <v>15896</v>
      </c>
      <c r="CO2569" t="s">
        <v>15895</v>
      </c>
      <c r="CP2569" t="s">
        <v>15898</v>
      </c>
      <c r="CS2569">
        <v>34744</v>
      </c>
      <c r="CT2569" t="s">
        <v>15899</v>
      </c>
      <c r="CU2569" t="s">
        <v>15900</v>
      </c>
    </row>
    <row r="2570" spans="1:151" x14ac:dyDescent="0.2">
      <c r="A2570">
        <v>19411</v>
      </c>
      <c r="B2570" t="s">
        <v>2361</v>
      </c>
      <c r="C2570" t="s">
        <v>15901</v>
      </c>
      <c r="D2570" t="s">
        <v>622</v>
      </c>
      <c r="E2570" t="s">
        <v>15902</v>
      </c>
      <c r="F2570" t="s">
        <v>171</v>
      </c>
      <c r="G2570" t="s">
        <v>172</v>
      </c>
      <c r="H2570" s="1">
        <v>34271</v>
      </c>
      <c r="I2570" t="s">
        <v>221</v>
      </c>
      <c r="K2570" t="s">
        <v>1357</v>
      </c>
      <c r="L2570" t="s">
        <v>1358</v>
      </c>
      <c r="M2570" t="s">
        <v>224</v>
      </c>
      <c r="N2570">
        <v>2016</v>
      </c>
      <c r="O2570" t="s">
        <v>410</v>
      </c>
      <c r="P2570" t="s">
        <v>178</v>
      </c>
      <c r="Q2570" t="s">
        <v>172</v>
      </c>
      <c r="S2570">
        <v>27712313</v>
      </c>
      <c r="T2570" t="s">
        <v>196</v>
      </c>
      <c r="W2570" t="s">
        <v>15903</v>
      </c>
      <c r="X2570">
        <v>8432328835</v>
      </c>
      <c r="Y2570" t="s">
        <v>802</v>
      </c>
      <c r="Z2570" t="s">
        <v>1583</v>
      </c>
      <c r="AA2570">
        <v>2016</v>
      </c>
      <c r="AB2570">
        <v>2016</v>
      </c>
      <c r="AC2570" t="s">
        <v>15904</v>
      </c>
      <c r="AD2570" t="s">
        <v>185</v>
      </c>
      <c r="AE2570" t="s">
        <v>1584</v>
      </c>
      <c r="AM2570" t="s">
        <v>3230</v>
      </c>
      <c r="AS2570">
        <v>3.9</v>
      </c>
      <c r="AT2570" t="s">
        <v>188</v>
      </c>
      <c r="AU2570" t="s">
        <v>189</v>
      </c>
      <c r="AV2570" t="s">
        <v>190</v>
      </c>
      <c r="AW2570" t="s">
        <v>264</v>
      </c>
      <c r="BM2570" t="s">
        <v>15905</v>
      </c>
      <c r="BP2570" t="s">
        <v>194</v>
      </c>
      <c r="BQ2570" t="s">
        <v>195</v>
      </c>
      <c r="BS2570">
        <v>14605</v>
      </c>
      <c r="BT2570" t="s">
        <v>196</v>
      </c>
      <c r="BU2570">
        <v>5853056991</v>
      </c>
      <c r="BZ2570" t="s">
        <v>15906</v>
      </c>
      <c r="CC2570" t="s">
        <v>15907</v>
      </c>
      <c r="CD2570" t="s">
        <v>11849</v>
      </c>
      <c r="CF2570">
        <v>29575</v>
      </c>
      <c r="CG2570" t="s">
        <v>196</v>
      </c>
      <c r="CH2570">
        <v>8432328835</v>
      </c>
      <c r="CM2570" t="s">
        <v>15905</v>
      </c>
      <c r="CP2570" t="s">
        <v>194</v>
      </c>
      <c r="CQ2570" t="s">
        <v>195</v>
      </c>
      <c r="CS2570">
        <v>14605</v>
      </c>
      <c r="CT2570" t="s">
        <v>196</v>
      </c>
      <c r="CU2570">
        <v>5853056991</v>
      </c>
      <c r="ED2570" t="s">
        <v>11849</v>
      </c>
      <c r="EG2570" t="s">
        <v>196</v>
      </c>
      <c r="EH2570">
        <v>8432328835</v>
      </c>
      <c r="EM2570" t="s">
        <v>15906</v>
      </c>
      <c r="EP2570" t="s">
        <v>15907</v>
      </c>
      <c r="EQ2570" t="s">
        <v>11849</v>
      </c>
      <c r="ES2570">
        <v>29575</v>
      </c>
      <c r="ET2570" t="s">
        <v>196</v>
      </c>
      <c r="EU2570">
        <v>8432328835</v>
      </c>
    </row>
    <row r="2571" spans="1:151" x14ac:dyDescent="0.2">
      <c r="A2571">
        <v>42123</v>
      </c>
      <c r="B2571" t="s">
        <v>8198</v>
      </c>
      <c r="C2571" t="s">
        <v>15908</v>
      </c>
      <c r="D2571" t="s">
        <v>4296</v>
      </c>
      <c r="E2571" t="s">
        <v>15909</v>
      </c>
      <c r="F2571" t="s">
        <v>171</v>
      </c>
      <c r="G2571" t="str">
        <f>"0"</f>
        <v>0</v>
      </c>
      <c r="H2571" s="1">
        <v>37778</v>
      </c>
      <c r="I2571" t="s">
        <v>221</v>
      </c>
      <c r="K2571" t="s">
        <v>453</v>
      </c>
      <c r="L2571" t="s">
        <v>2757</v>
      </c>
      <c r="M2571" t="s">
        <v>205</v>
      </c>
      <c r="N2571">
        <v>2024</v>
      </c>
      <c r="O2571" t="s">
        <v>2271</v>
      </c>
      <c r="P2571" t="s">
        <v>178</v>
      </c>
      <c r="Q2571" t="s">
        <v>172</v>
      </c>
      <c r="S2571">
        <v>31978293</v>
      </c>
      <c r="T2571" t="s">
        <v>226</v>
      </c>
      <c r="Y2571" t="str">
        <f>"01AS"</f>
        <v>01AS</v>
      </c>
      <c r="Z2571" t="s">
        <v>227</v>
      </c>
      <c r="AA2571" t="s">
        <v>320</v>
      </c>
      <c r="AB2571" t="s">
        <v>321</v>
      </c>
      <c r="AC2571" t="s">
        <v>322</v>
      </c>
      <c r="AD2571" t="s">
        <v>185</v>
      </c>
      <c r="AS2571">
        <v>2.89</v>
      </c>
      <c r="AU2571" t="s">
        <v>235</v>
      </c>
      <c r="AV2571" t="s">
        <v>236</v>
      </c>
      <c r="AW2571" t="s">
        <v>264</v>
      </c>
      <c r="BM2571" t="s">
        <v>15910</v>
      </c>
      <c r="BN2571" t="s">
        <v>239</v>
      </c>
      <c r="BO2571" t="s">
        <v>15911</v>
      </c>
      <c r="BP2571" t="s">
        <v>241</v>
      </c>
      <c r="BQ2571" t="s">
        <v>195</v>
      </c>
      <c r="BS2571">
        <v>14627</v>
      </c>
      <c r="CD2571" t="s">
        <v>195</v>
      </c>
      <c r="CM2571" t="s">
        <v>15912</v>
      </c>
      <c r="CO2571" t="s">
        <v>15911</v>
      </c>
      <c r="CP2571" t="s">
        <v>15913</v>
      </c>
      <c r="CQ2571" t="s">
        <v>541</v>
      </c>
      <c r="CS2571" t="str">
        <f>"02050-8242"</f>
        <v>02050-8242</v>
      </c>
      <c r="CT2571" t="s">
        <v>244</v>
      </c>
      <c r="CU2571" t="s">
        <v>15914</v>
      </c>
    </row>
    <row r="2572" spans="1:151" x14ac:dyDescent="0.2">
      <c r="A2572">
        <v>27056</v>
      </c>
      <c r="B2572" t="s">
        <v>407</v>
      </c>
      <c r="C2572" t="s">
        <v>15915</v>
      </c>
      <c r="D2572" t="s">
        <v>505</v>
      </c>
      <c r="E2572" t="s">
        <v>15916</v>
      </c>
      <c r="F2572" t="s">
        <v>171</v>
      </c>
      <c r="G2572" t="s">
        <v>172</v>
      </c>
      <c r="H2572" s="1">
        <v>35954</v>
      </c>
      <c r="I2572" t="s">
        <v>173</v>
      </c>
      <c r="K2572" t="s">
        <v>867</v>
      </c>
      <c r="L2572" t="s">
        <v>868</v>
      </c>
      <c r="M2572" t="s">
        <v>224</v>
      </c>
      <c r="N2572">
        <v>2019</v>
      </c>
      <c r="O2572" t="s">
        <v>279</v>
      </c>
      <c r="P2572" t="s">
        <v>363</v>
      </c>
      <c r="Q2572" t="s">
        <v>172</v>
      </c>
      <c r="S2572">
        <v>30013964</v>
      </c>
      <c r="T2572" t="s">
        <v>196</v>
      </c>
      <c r="W2572" t="s">
        <v>15917</v>
      </c>
      <c r="X2572">
        <v>7164402890</v>
      </c>
      <c r="Y2572" t="s">
        <v>186</v>
      </c>
      <c r="Z2572" t="s">
        <v>282</v>
      </c>
      <c r="AA2572">
        <v>2020</v>
      </c>
      <c r="AB2572">
        <v>2020</v>
      </c>
      <c r="AC2572" t="s">
        <v>1950</v>
      </c>
      <c r="AD2572" t="s">
        <v>185</v>
      </c>
      <c r="AS2572">
        <v>2.89</v>
      </c>
      <c r="AT2572" t="s">
        <v>188</v>
      </c>
      <c r="AU2572" t="s">
        <v>189</v>
      </c>
      <c r="AV2572" t="s">
        <v>190</v>
      </c>
      <c r="AW2572" t="s">
        <v>264</v>
      </c>
      <c r="BM2572" t="s">
        <v>15918</v>
      </c>
      <c r="BN2572" t="s">
        <v>193</v>
      </c>
      <c r="BP2572" t="s">
        <v>194</v>
      </c>
      <c r="BQ2572" t="s">
        <v>195</v>
      </c>
      <c r="BS2572">
        <v>14627</v>
      </c>
      <c r="BT2572" t="s">
        <v>196</v>
      </c>
      <c r="BU2572">
        <v>7164917974</v>
      </c>
      <c r="BZ2572" t="s">
        <v>15919</v>
      </c>
      <c r="CC2572" t="s">
        <v>7941</v>
      </c>
      <c r="CD2572" t="s">
        <v>195</v>
      </c>
      <c r="CF2572">
        <v>14052</v>
      </c>
      <c r="CG2572" t="s">
        <v>196</v>
      </c>
      <c r="CH2572">
        <v>7164917974</v>
      </c>
      <c r="CM2572" t="s">
        <v>15920</v>
      </c>
      <c r="CP2572" t="s">
        <v>194</v>
      </c>
      <c r="CQ2572" t="s">
        <v>195</v>
      </c>
      <c r="CS2572">
        <v>14627</v>
      </c>
      <c r="CT2572" t="s">
        <v>196</v>
      </c>
      <c r="CU2572">
        <v>7164917974</v>
      </c>
      <c r="DZ2572" t="s">
        <v>15921</v>
      </c>
      <c r="EC2572" t="s">
        <v>3468</v>
      </c>
      <c r="ED2572" t="s">
        <v>195</v>
      </c>
      <c r="EF2572">
        <v>14075</v>
      </c>
      <c r="EG2572" t="s">
        <v>196</v>
      </c>
      <c r="EH2572">
        <v>7164917974</v>
      </c>
      <c r="EM2572" t="s">
        <v>15919</v>
      </c>
      <c r="EP2572" t="s">
        <v>7941</v>
      </c>
      <c r="EQ2572" t="s">
        <v>195</v>
      </c>
      <c r="ES2572">
        <v>14052</v>
      </c>
      <c r="ET2572" t="s">
        <v>196</v>
      </c>
      <c r="EU2572">
        <v>7164917974</v>
      </c>
    </row>
    <row r="2573" spans="1:151" x14ac:dyDescent="0.2">
      <c r="A2573">
        <v>24123</v>
      </c>
      <c r="B2573" t="s">
        <v>15922</v>
      </c>
      <c r="C2573" t="s">
        <v>15923</v>
      </c>
      <c r="D2573" t="s">
        <v>2148</v>
      </c>
      <c r="E2573" t="s">
        <v>15924</v>
      </c>
      <c r="F2573" t="s">
        <v>171</v>
      </c>
      <c r="G2573" t="s">
        <v>172</v>
      </c>
      <c r="H2573" s="1">
        <v>35439</v>
      </c>
      <c r="I2573" t="s">
        <v>221</v>
      </c>
      <c r="K2573" t="s">
        <v>1046</v>
      </c>
      <c r="L2573" t="s">
        <v>1047</v>
      </c>
      <c r="M2573" t="s">
        <v>176</v>
      </c>
      <c r="N2573">
        <v>2018</v>
      </c>
      <c r="O2573" t="s">
        <v>612</v>
      </c>
      <c r="P2573" t="s">
        <v>178</v>
      </c>
      <c r="Q2573" t="s">
        <v>172</v>
      </c>
      <c r="S2573">
        <v>29429998</v>
      </c>
      <c r="T2573" t="s">
        <v>196</v>
      </c>
      <c r="W2573" t="s">
        <v>15925</v>
      </c>
      <c r="X2573">
        <v>9147630087</v>
      </c>
      <c r="Y2573" t="s">
        <v>186</v>
      </c>
      <c r="Z2573" t="s">
        <v>282</v>
      </c>
      <c r="AA2573">
        <v>2019</v>
      </c>
      <c r="AB2573">
        <v>2019</v>
      </c>
      <c r="AC2573" t="s">
        <v>187</v>
      </c>
      <c r="AD2573" t="s">
        <v>185</v>
      </c>
      <c r="AE2573" t="s">
        <v>396</v>
      </c>
      <c r="AS2573">
        <v>3.78</v>
      </c>
      <c r="AT2573" t="s">
        <v>188</v>
      </c>
      <c r="AU2573" t="s">
        <v>189</v>
      </c>
      <c r="AV2573" t="s">
        <v>190</v>
      </c>
      <c r="AW2573" t="s">
        <v>264</v>
      </c>
      <c r="BM2573" t="s">
        <v>15926</v>
      </c>
      <c r="BN2573" t="s">
        <v>193</v>
      </c>
      <c r="BP2573" t="s">
        <v>194</v>
      </c>
      <c r="BQ2573" t="s">
        <v>195</v>
      </c>
      <c r="BS2573">
        <v>14627</v>
      </c>
      <c r="BT2573" t="s">
        <v>196</v>
      </c>
      <c r="BU2573">
        <v>9146295483</v>
      </c>
      <c r="BZ2573" t="s">
        <v>15927</v>
      </c>
      <c r="CC2573" t="s">
        <v>15928</v>
      </c>
      <c r="CD2573" t="s">
        <v>195</v>
      </c>
      <c r="CF2573">
        <v>10518</v>
      </c>
      <c r="CG2573" t="s">
        <v>196</v>
      </c>
      <c r="CH2573">
        <v>9142180346</v>
      </c>
      <c r="CM2573" t="s">
        <v>215</v>
      </c>
      <c r="CP2573" t="s">
        <v>194</v>
      </c>
      <c r="CQ2573" t="s">
        <v>195</v>
      </c>
      <c r="CS2573">
        <v>14611</v>
      </c>
      <c r="CT2573" t="s">
        <v>196</v>
      </c>
      <c r="CU2573">
        <v>9146295483</v>
      </c>
      <c r="ED2573" t="s">
        <v>195</v>
      </c>
      <c r="EG2573" t="s">
        <v>196</v>
      </c>
      <c r="EH2573">
        <v>9142180346</v>
      </c>
      <c r="EM2573" t="s">
        <v>15927</v>
      </c>
      <c r="EP2573" t="s">
        <v>15928</v>
      </c>
      <c r="EQ2573" t="s">
        <v>195</v>
      </c>
      <c r="ES2573">
        <v>10518</v>
      </c>
      <c r="ET2573" t="s">
        <v>196</v>
      </c>
      <c r="EU2573">
        <v>9142180346</v>
      </c>
    </row>
    <row r="2574" spans="1:151" x14ac:dyDescent="0.2">
      <c r="A2574">
        <v>45348</v>
      </c>
      <c r="B2574" t="s">
        <v>5098</v>
      </c>
      <c r="C2574" t="s">
        <v>15929</v>
      </c>
      <c r="E2574" t="s">
        <v>15930</v>
      </c>
      <c r="F2574" t="s">
        <v>171</v>
      </c>
      <c r="G2574" t="str">
        <f>"0"</f>
        <v>0</v>
      </c>
      <c r="H2574" s="1">
        <v>38548</v>
      </c>
      <c r="I2574" t="s">
        <v>173</v>
      </c>
      <c r="K2574" t="s">
        <v>1730</v>
      </c>
      <c r="L2574" t="s">
        <v>1731</v>
      </c>
      <c r="M2574" t="s">
        <v>224</v>
      </c>
      <c r="N2574">
        <v>2025</v>
      </c>
      <c r="O2574" t="s">
        <v>528</v>
      </c>
      <c r="P2574" t="s">
        <v>178</v>
      </c>
      <c r="Q2574" t="s">
        <v>172</v>
      </c>
      <c r="S2574">
        <v>32524444</v>
      </c>
      <c r="T2574" t="s">
        <v>226</v>
      </c>
      <c r="Y2574" t="str">
        <f>"01AS"</f>
        <v>01AS</v>
      </c>
      <c r="Z2574" t="s">
        <v>227</v>
      </c>
      <c r="AA2574" t="s">
        <v>228</v>
      </c>
      <c r="AB2574" t="s">
        <v>229</v>
      </c>
      <c r="AC2574" t="s">
        <v>5781</v>
      </c>
      <c r="AD2574" t="s">
        <v>185</v>
      </c>
      <c r="AE2574" t="s">
        <v>1236</v>
      </c>
      <c r="AS2574">
        <v>3.25</v>
      </c>
      <c r="AU2574" t="s">
        <v>472</v>
      </c>
      <c r="AV2574" t="s">
        <v>473</v>
      </c>
      <c r="AW2574" t="s">
        <v>715</v>
      </c>
      <c r="BM2574" t="s">
        <v>15931</v>
      </c>
      <c r="BN2574" t="s">
        <v>239</v>
      </c>
      <c r="BO2574" t="s">
        <v>15932</v>
      </c>
      <c r="BP2574" t="s">
        <v>241</v>
      </c>
      <c r="BQ2574" t="s">
        <v>195</v>
      </c>
      <c r="BS2574">
        <v>14627</v>
      </c>
      <c r="CD2574" t="s">
        <v>195</v>
      </c>
      <c r="CM2574" t="s">
        <v>15933</v>
      </c>
      <c r="CO2574" t="s">
        <v>15932</v>
      </c>
      <c r="CP2574" t="s">
        <v>15934</v>
      </c>
      <c r="CQ2574" t="s">
        <v>735</v>
      </c>
      <c r="CS2574">
        <v>94303</v>
      </c>
      <c r="CT2574" t="s">
        <v>244</v>
      </c>
      <c r="CU2574" t="s">
        <v>15935</v>
      </c>
    </row>
    <row r="2575" spans="1:151" x14ac:dyDescent="0.2">
      <c r="A2575">
        <v>26651</v>
      </c>
      <c r="B2575" t="s">
        <v>1216</v>
      </c>
      <c r="C2575" t="s">
        <v>15936</v>
      </c>
      <c r="D2575" t="s">
        <v>505</v>
      </c>
      <c r="E2575" t="s">
        <v>15937</v>
      </c>
      <c r="F2575" t="s">
        <v>171</v>
      </c>
      <c r="G2575" t="s">
        <v>172</v>
      </c>
      <c r="H2575" s="1">
        <v>35985</v>
      </c>
      <c r="I2575" t="s">
        <v>173</v>
      </c>
      <c r="K2575" t="s">
        <v>11606</v>
      </c>
      <c r="L2575" t="s">
        <v>318</v>
      </c>
      <c r="M2575" t="s">
        <v>176</v>
      </c>
      <c r="N2575">
        <v>2019</v>
      </c>
      <c r="O2575" t="s">
        <v>482</v>
      </c>
      <c r="P2575" t="s">
        <v>178</v>
      </c>
      <c r="Q2575" t="s">
        <v>172</v>
      </c>
      <c r="S2575">
        <v>29855209</v>
      </c>
      <c r="T2575" t="s">
        <v>196</v>
      </c>
      <c r="W2575" t="s">
        <v>15938</v>
      </c>
      <c r="X2575">
        <v>8477676111</v>
      </c>
      <c r="Y2575" t="s">
        <v>186</v>
      </c>
      <c r="Z2575" t="s">
        <v>183</v>
      </c>
      <c r="AA2575">
        <v>2020</v>
      </c>
      <c r="AB2575">
        <v>2020</v>
      </c>
      <c r="AC2575" t="s">
        <v>184</v>
      </c>
      <c r="AD2575" t="s">
        <v>172</v>
      </c>
      <c r="AS2575">
        <v>3.5</v>
      </c>
      <c r="AT2575" t="s">
        <v>188</v>
      </c>
      <c r="AU2575" t="s">
        <v>189</v>
      </c>
      <c r="AV2575" t="s">
        <v>190</v>
      </c>
      <c r="AW2575" t="s">
        <v>715</v>
      </c>
      <c r="BM2575" t="s">
        <v>15939</v>
      </c>
      <c r="BN2575" t="s">
        <v>193</v>
      </c>
      <c r="BP2575" t="s">
        <v>194</v>
      </c>
      <c r="BQ2575" t="s">
        <v>195</v>
      </c>
      <c r="BS2575">
        <v>14627</v>
      </c>
      <c r="BT2575" t="s">
        <v>196</v>
      </c>
      <c r="BU2575">
        <v>8476448707</v>
      </c>
      <c r="BZ2575" t="s">
        <v>15940</v>
      </c>
      <c r="CC2575" t="s">
        <v>8172</v>
      </c>
      <c r="CD2575" t="s">
        <v>1648</v>
      </c>
      <c r="CF2575">
        <v>60091</v>
      </c>
      <c r="CG2575" t="s">
        <v>196</v>
      </c>
      <c r="CH2575">
        <v>8478561668</v>
      </c>
      <c r="CM2575" t="s">
        <v>15941</v>
      </c>
      <c r="CP2575" t="s">
        <v>194</v>
      </c>
      <c r="CQ2575" t="s">
        <v>195</v>
      </c>
      <c r="CS2575">
        <v>14627</v>
      </c>
      <c r="CT2575" t="s">
        <v>196</v>
      </c>
      <c r="CU2575">
        <v>8476448707</v>
      </c>
      <c r="ED2575" t="s">
        <v>1648</v>
      </c>
      <c r="EG2575" t="s">
        <v>196</v>
      </c>
      <c r="EH2575">
        <v>8478561668</v>
      </c>
      <c r="EM2575" t="s">
        <v>15940</v>
      </c>
      <c r="EP2575" t="s">
        <v>8172</v>
      </c>
      <c r="EQ2575" t="s">
        <v>1648</v>
      </c>
      <c r="ES2575">
        <v>60091</v>
      </c>
      <c r="ET2575" t="s">
        <v>196</v>
      </c>
      <c r="EU2575">
        <v>8478561668</v>
      </c>
    </row>
    <row r="2576" spans="1:151" x14ac:dyDescent="0.2">
      <c r="A2576">
        <v>27285</v>
      </c>
      <c r="B2576" t="s">
        <v>4848</v>
      </c>
      <c r="C2576" t="s">
        <v>15942</v>
      </c>
      <c r="E2576" t="s">
        <v>15943</v>
      </c>
      <c r="F2576" t="s">
        <v>171</v>
      </c>
      <c r="G2576" t="s">
        <v>172</v>
      </c>
      <c r="H2576" s="1">
        <v>36418</v>
      </c>
      <c r="I2576" t="s">
        <v>221</v>
      </c>
      <c r="K2576" t="s">
        <v>222</v>
      </c>
      <c r="L2576" t="s">
        <v>223</v>
      </c>
      <c r="M2576" t="s">
        <v>224</v>
      </c>
      <c r="N2576">
        <v>2019</v>
      </c>
      <c r="O2576" t="s">
        <v>279</v>
      </c>
      <c r="P2576" t="s">
        <v>363</v>
      </c>
      <c r="Q2576" t="s">
        <v>172</v>
      </c>
      <c r="S2576">
        <v>31435062</v>
      </c>
      <c r="T2576" t="s">
        <v>196</v>
      </c>
      <c r="W2576" t="s">
        <v>15944</v>
      </c>
      <c r="X2576">
        <v>7575802770</v>
      </c>
      <c r="Y2576" t="s">
        <v>186</v>
      </c>
      <c r="Z2576" t="s">
        <v>282</v>
      </c>
      <c r="AA2576">
        <v>2022</v>
      </c>
      <c r="AB2576">
        <v>2022</v>
      </c>
      <c r="AC2576" t="s">
        <v>886</v>
      </c>
      <c r="AD2576" t="s">
        <v>172</v>
      </c>
      <c r="AS2576">
        <v>3.9</v>
      </c>
      <c r="AT2576" t="s">
        <v>188</v>
      </c>
      <c r="AU2576" t="s">
        <v>189</v>
      </c>
      <c r="AV2576" t="s">
        <v>190</v>
      </c>
      <c r="AW2576" t="s">
        <v>715</v>
      </c>
      <c r="BM2576" t="s">
        <v>15945</v>
      </c>
      <c r="BN2576" t="s">
        <v>193</v>
      </c>
      <c r="BP2576" t="s">
        <v>194</v>
      </c>
      <c r="BQ2576" t="s">
        <v>195</v>
      </c>
      <c r="BS2576">
        <v>14627</v>
      </c>
      <c r="BT2576" t="s">
        <v>196</v>
      </c>
      <c r="BU2576">
        <v>7575802770</v>
      </c>
      <c r="BZ2576" t="s">
        <v>15946</v>
      </c>
      <c r="CC2576" t="s">
        <v>15947</v>
      </c>
      <c r="CD2576" t="s">
        <v>15948</v>
      </c>
      <c r="CF2576">
        <v>962054600</v>
      </c>
      <c r="CG2576" t="s">
        <v>196</v>
      </c>
      <c r="CH2576">
        <v>8609240053</v>
      </c>
      <c r="CM2576" t="s">
        <v>15949</v>
      </c>
      <c r="CP2576" t="s">
        <v>194</v>
      </c>
      <c r="CQ2576" t="s">
        <v>195</v>
      </c>
      <c r="CS2576">
        <v>14627</v>
      </c>
      <c r="CT2576" t="s">
        <v>196</v>
      </c>
      <c r="CU2576">
        <v>7575802770</v>
      </c>
      <c r="ED2576" t="s">
        <v>15948</v>
      </c>
      <c r="EG2576" t="s">
        <v>196</v>
      </c>
      <c r="EH2576">
        <v>8609240053</v>
      </c>
      <c r="EM2576" t="s">
        <v>15946</v>
      </c>
      <c r="EP2576" t="s">
        <v>15947</v>
      </c>
      <c r="EQ2576" t="s">
        <v>15948</v>
      </c>
      <c r="ES2576">
        <v>962054600</v>
      </c>
      <c r="ET2576" t="s">
        <v>196</v>
      </c>
      <c r="EU2576">
        <v>8609240053</v>
      </c>
    </row>
    <row r="2577" spans="1:151" x14ac:dyDescent="0.2">
      <c r="A2577">
        <v>13110</v>
      </c>
      <c r="B2577" t="s">
        <v>2359</v>
      </c>
      <c r="C2577" t="s">
        <v>15950</v>
      </c>
      <c r="E2577" t="s">
        <v>15951</v>
      </c>
      <c r="F2577" t="s">
        <v>15952</v>
      </c>
      <c r="G2577" t="s">
        <v>172</v>
      </c>
      <c r="H2577" s="1">
        <v>35184</v>
      </c>
      <c r="I2577" t="s">
        <v>221</v>
      </c>
      <c r="K2577" t="s">
        <v>1078</v>
      </c>
      <c r="L2577" t="s">
        <v>1409</v>
      </c>
      <c r="M2577" t="s">
        <v>224</v>
      </c>
      <c r="N2577">
        <v>2015</v>
      </c>
      <c r="O2577" t="s">
        <v>692</v>
      </c>
      <c r="P2577" t="s">
        <v>178</v>
      </c>
      <c r="Q2577" t="s">
        <v>172</v>
      </c>
      <c r="S2577">
        <v>28798538</v>
      </c>
      <c r="T2577" t="s">
        <v>196</v>
      </c>
      <c r="W2577" t="s">
        <v>15953</v>
      </c>
      <c r="X2577">
        <v>5857344760</v>
      </c>
      <c r="Y2577" t="s">
        <v>186</v>
      </c>
      <c r="Z2577" t="s">
        <v>183</v>
      </c>
      <c r="AA2577">
        <v>2018</v>
      </c>
      <c r="AB2577">
        <v>2018</v>
      </c>
      <c r="AC2577" t="s">
        <v>184</v>
      </c>
      <c r="AD2577" t="s">
        <v>172</v>
      </c>
      <c r="AS2577">
        <v>3.67</v>
      </c>
      <c r="AT2577" t="s">
        <v>188</v>
      </c>
      <c r="AU2577" t="s">
        <v>189</v>
      </c>
      <c r="AV2577" t="s">
        <v>190</v>
      </c>
      <c r="AW2577" t="s">
        <v>264</v>
      </c>
      <c r="BM2577" t="s">
        <v>15954</v>
      </c>
      <c r="BN2577" t="s">
        <v>487</v>
      </c>
      <c r="BP2577" t="s">
        <v>194</v>
      </c>
      <c r="BQ2577" t="s">
        <v>195</v>
      </c>
      <c r="BS2577">
        <v>14627</v>
      </c>
      <c r="BT2577" t="s">
        <v>196</v>
      </c>
      <c r="BU2577">
        <v>5855197370</v>
      </c>
      <c r="BZ2577" t="s">
        <v>15955</v>
      </c>
      <c r="CC2577" t="s">
        <v>12939</v>
      </c>
      <c r="CD2577" t="s">
        <v>195</v>
      </c>
      <c r="CF2577">
        <v>14414</v>
      </c>
      <c r="CG2577" t="s">
        <v>196</v>
      </c>
      <c r="CH2577">
        <v>5852268521</v>
      </c>
      <c r="CM2577" t="s">
        <v>15956</v>
      </c>
      <c r="CN2577" t="s">
        <v>487</v>
      </c>
      <c r="CP2577" t="s">
        <v>194</v>
      </c>
      <c r="CQ2577" t="s">
        <v>195</v>
      </c>
      <c r="CS2577">
        <v>14627</v>
      </c>
      <c r="CT2577" t="s">
        <v>196</v>
      </c>
      <c r="CU2577">
        <v>5855197370</v>
      </c>
      <c r="EM2577" t="s">
        <v>15955</v>
      </c>
      <c r="EP2577" t="s">
        <v>12939</v>
      </c>
      <c r="EQ2577" t="s">
        <v>195</v>
      </c>
      <c r="ES2577">
        <v>14414</v>
      </c>
      <c r="ET2577" t="s">
        <v>196</v>
      </c>
      <c r="EU2577">
        <v>5852268521</v>
      </c>
    </row>
    <row r="2578" spans="1:151" x14ac:dyDescent="0.2">
      <c r="A2578">
        <v>41676</v>
      </c>
      <c r="B2578" t="s">
        <v>1042</v>
      </c>
      <c r="C2578" t="s">
        <v>15957</v>
      </c>
      <c r="D2578" t="s">
        <v>15958</v>
      </c>
      <c r="E2578" t="s">
        <v>15959</v>
      </c>
      <c r="F2578" t="s">
        <v>171</v>
      </c>
      <c r="G2578" t="str">
        <f>"0"</f>
        <v>0</v>
      </c>
      <c r="H2578" s="1">
        <v>38108</v>
      </c>
      <c r="I2578" t="s">
        <v>221</v>
      </c>
      <c r="K2578" t="s">
        <v>1866</v>
      </c>
      <c r="L2578" t="s">
        <v>1867</v>
      </c>
      <c r="M2578" t="s">
        <v>255</v>
      </c>
      <c r="N2578" t="s">
        <v>256</v>
      </c>
      <c r="O2578" t="s">
        <v>257</v>
      </c>
      <c r="P2578" t="s">
        <v>178</v>
      </c>
      <c r="Q2578" t="s">
        <v>172</v>
      </c>
      <c r="S2578">
        <v>32237054</v>
      </c>
      <c r="T2578" t="s">
        <v>226</v>
      </c>
      <c r="Y2578" t="str">
        <f>"01AS"</f>
        <v>01AS</v>
      </c>
      <c r="Z2578" t="s">
        <v>227</v>
      </c>
      <c r="AA2578" t="s">
        <v>228</v>
      </c>
      <c r="AB2578" t="s">
        <v>229</v>
      </c>
      <c r="AC2578" t="s">
        <v>322</v>
      </c>
      <c r="AD2578" t="s">
        <v>185</v>
      </c>
      <c r="AM2578" t="s">
        <v>2191</v>
      </c>
      <c r="AS2578">
        <v>3.37</v>
      </c>
      <c r="AU2578" t="s">
        <v>472</v>
      </c>
      <c r="AV2578" t="s">
        <v>473</v>
      </c>
      <c r="AW2578" t="s">
        <v>264</v>
      </c>
      <c r="BM2578" t="s">
        <v>15960</v>
      </c>
      <c r="BN2578" t="s">
        <v>239</v>
      </c>
      <c r="BO2578" t="s">
        <v>15961</v>
      </c>
      <c r="BP2578" t="s">
        <v>241</v>
      </c>
      <c r="BQ2578" t="s">
        <v>195</v>
      </c>
      <c r="BS2578">
        <v>14627</v>
      </c>
      <c r="CD2578" t="s">
        <v>195</v>
      </c>
      <c r="CM2578" t="s">
        <v>15962</v>
      </c>
      <c r="CO2578" t="s">
        <v>15961</v>
      </c>
      <c r="CP2578" t="s">
        <v>15963</v>
      </c>
      <c r="CQ2578" t="s">
        <v>4463</v>
      </c>
      <c r="CS2578" t="str">
        <f>"06824-4558"</f>
        <v>06824-4558</v>
      </c>
      <c r="CT2578" t="s">
        <v>244</v>
      </c>
      <c r="CU2578" t="s">
        <v>15964</v>
      </c>
    </row>
    <row r="2579" spans="1:151" x14ac:dyDescent="0.2">
      <c r="A2579">
        <v>33890</v>
      </c>
      <c r="B2579" t="s">
        <v>15965</v>
      </c>
      <c r="C2579" t="s">
        <v>15966</v>
      </c>
      <c r="E2579" t="s">
        <v>15967</v>
      </c>
      <c r="F2579" t="s">
        <v>171</v>
      </c>
      <c r="G2579" t="s">
        <v>172</v>
      </c>
      <c r="H2579" s="1">
        <v>36189</v>
      </c>
      <c r="I2579" t="s">
        <v>221</v>
      </c>
      <c r="K2579" t="s">
        <v>1377</v>
      </c>
      <c r="L2579" t="s">
        <v>1378</v>
      </c>
      <c r="M2579" t="s">
        <v>306</v>
      </c>
      <c r="N2579">
        <v>2020</v>
      </c>
      <c r="O2579" t="s">
        <v>1379</v>
      </c>
      <c r="P2579" t="s">
        <v>509</v>
      </c>
      <c r="Q2579" t="s">
        <v>172</v>
      </c>
      <c r="S2579">
        <v>30883215</v>
      </c>
      <c r="T2579" t="s">
        <v>1382</v>
      </c>
      <c r="U2579" t="s">
        <v>424</v>
      </c>
      <c r="Y2579" t="str">
        <f>"06ESM"</f>
        <v>06ESM</v>
      </c>
      <c r="Z2579" t="s">
        <v>1717</v>
      </c>
      <c r="AA2579" t="s">
        <v>320</v>
      </c>
      <c r="AB2579" t="s">
        <v>321</v>
      </c>
      <c r="AC2579" t="s">
        <v>1718</v>
      </c>
      <c r="AD2579" t="s">
        <v>185</v>
      </c>
      <c r="AS2579">
        <v>3.93</v>
      </c>
      <c r="AT2579" t="s">
        <v>429</v>
      </c>
      <c r="AU2579" t="s">
        <v>235</v>
      </c>
      <c r="AV2579" t="s">
        <v>236</v>
      </c>
      <c r="AW2579" t="s">
        <v>430</v>
      </c>
      <c r="BO2579" t="s">
        <v>5547</v>
      </c>
      <c r="BQ2579" t="s">
        <v>195</v>
      </c>
      <c r="CA2579" t="s">
        <v>15968</v>
      </c>
      <c r="CD2579" t="s">
        <v>195</v>
      </c>
      <c r="CM2579" t="s">
        <v>15969</v>
      </c>
      <c r="CN2579" t="s">
        <v>15968</v>
      </c>
      <c r="CO2579" t="s">
        <v>5547</v>
      </c>
      <c r="CP2579" t="s">
        <v>5547</v>
      </c>
      <c r="CQ2579" t="s">
        <v>4882</v>
      </c>
      <c r="CS2579">
        <v>518000</v>
      </c>
      <c r="CT2579" t="s">
        <v>1382</v>
      </c>
      <c r="CU2579" t="s">
        <v>15970</v>
      </c>
    </row>
    <row r="2580" spans="1:151" x14ac:dyDescent="0.2">
      <c r="A2580">
        <v>37152</v>
      </c>
      <c r="B2580" t="s">
        <v>15971</v>
      </c>
      <c r="C2580" t="s">
        <v>13924</v>
      </c>
      <c r="E2580" t="s">
        <v>15972</v>
      </c>
      <c r="F2580" t="s">
        <v>171</v>
      </c>
      <c r="G2580" t="str">
        <f>"0"</f>
        <v>0</v>
      </c>
      <c r="H2580" s="1">
        <v>36587</v>
      </c>
      <c r="I2580" t="s">
        <v>1571</v>
      </c>
      <c r="K2580" t="s">
        <v>3708</v>
      </c>
      <c r="L2580" t="s">
        <v>1689</v>
      </c>
      <c r="M2580" t="s">
        <v>306</v>
      </c>
      <c r="N2580">
        <v>2022</v>
      </c>
      <c r="O2580" t="s">
        <v>782</v>
      </c>
      <c r="P2580" t="s">
        <v>178</v>
      </c>
      <c r="Q2580" t="s">
        <v>172</v>
      </c>
      <c r="S2580">
        <v>31596732</v>
      </c>
      <c r="T2580" t="s">
        <v>980</v>
      </c>
      <c r="U2580" t="s">
        <v>424</v>
      </c>
      <c r="Y2580" t="str">
        <f>"04HSEAS"</f>
        <v>04HSEAS</v>
      </c>
      <c r="Z2580" t="s">
        <v>227</v>
      </c>
      <c r="AA2580" t="s">
        <v>321</v>
      </c>
      <c r="AC2580" t="s">
        <v>500</v>
      </c>
      <c r="AD2580" t="s">
        <v>185</v>
      </c>
      <c r="AM2580" t="s">
        <v>2214</v>
      </c>
      <c r="AS2580">
        <v>3.62</v>
      </c>
      <c r="AV2580" t="s">
        <v>823</v>
      </c>
      <c r="AW2580" t="s">
        <v>430</v>
      </c>
      <c r="BF2580" t="s">
        <v>474</v>
      </c>
      <c r="BM2580" t="s">
        <v>15973</v>
      </c>
      <c r="BN2580" t="s">
        <v>239</v>
      </c>
      <c r="BP2580" t="s">
        <v>241</v>
      </c>
      <c r="BQ2580" t="s">
        <v>195</v>
      </c>
      <c r="BS2580">
        <v>14627</v>
      </c>
      <c r="CA2580" t="s">
        <v>15974</v>
      </c>
      <c r="CD2580" t="s">
        <v>195</v>
      </c>
      <c r="CM2580" t="s">
        <v>15975</v>
      </c>
      <c r="CN2580" t="s">
        <v>15974</v>
      </c>
      <c r="CP2580" t="s">
        <v>15976</v>
      </c>
      <c r="CT2580" t="s">
        <v>5995</v>
      </c>
      <c r="CU2580" t="s">
        <v>15977</v>
      </c>
    </row>
    <row r="2581" spans="1:151" x14ac:dyDescent="0.2">
      <c r="A2581">
        <v>27060</v>
      </c>
      <c r="B2581" t="s">
        <v>4093</v>
      </c>
      <c r="C2581" t="s">
        <v>15978</v>
      </c>
      <c r="D2581" t="s">
        <v>940</v>
      </c>
      <c r="E2581" t="s">
        <v>15979</v>
      </c>
      <c r="F2581" t="s">
        <v>171</v>
      </c>
      <c r="G2581" t="s">
        <v>172</v>
      </c>
      <c r="H2581" s="1">
        <v>36177</v>
      </c>
      <c r="I2581" t="s">
        <v>221</v>
      </c>
      <c r="K2581" t="s">
        <v>867</v>
      </c>
      <c r="L2581" t="s">
        <v>868</v>
      </c>
      <c r="M2581" t="s">
        <v>224</v>
      </c>
      <c r="N2581">
        <v>2019</v>
      </c>
      <c r="O2581" t="s">
        <v>279</v>
      </c>
      <c r="P2581" t="s">
        <v>178</v>
      </c>
      <c r="Q2581" t="s">
        <v>172</v>
      </c>
      <c r="S2581">
        <v>30642478</v>
      </c>
      <c r="T2581" t="s">
        <v>196</v>
      </c>
      <c r="W2581" t="s">
        <v>15980</v>
      </c>
      <c r="X2581">
        <v>5853306086</v>
      </c>
      <c r="Y2581" t="s">
        <v>186</v>
      </c>
      <c r="Z2581" t="s">
        <v>282</v>
      </c>
      <c r="AA2581">
        <v>2021</v>
      </c>
      <c r="AB2581">
        <v>2021</v>
      </c>
      <c r="AC2581" t="s">
        <v>886</v>
      </c>
      <c r="AD2581" t="s">
        <v>172</v>
      </c>
      <c r="AS2581">
        <v>4</v>
      </c>
      <c r="AT2581" t="s">
        <v>188</v>
      </c>
      <c r="AU2581" t="s">
        <v>189</v>
      </c>
      <c r="AV2581" t="s">
        <v>190</v>
      </c>
      <c r="AW2581" t="s">
        <v>264</v>
      </c>
      <c r="BM2581" t="s">
        <v>10613</v>
      </c>
      <c r="BN2581" t="s">
        <v>193</v>
      </c>
      <c r="BP2581" t="s">
        <v>194</v>
      </c>
      <c r="BQ2581" t="s">
        <v>195</v>
      </c>
      <c r="BS2581">
        <v>14627</v>
      </c>
      <c r="BT2581" t="s">
        <v>196</v>
      </c>
      <c r="BU2581">
        <v>4845748213</v>
      </c>
      <c r="BZ2581" t="s">
        <v>15981</v>
      </c>
      <c r="CC2581" t="s">
        <v>15982</v>
      </c>
      <c r="CD2581" t="s">
        <v>650</v>
      </c>
      <c r="CF2581">
        <v>19060</v>
      </c>
      <c r="CG2581" t="s">
        <v>196</v>
      </c>
      <c r="CH2581">
        <v>4848329792</v>
      </c>
      <c r="CM2581" t="s">
        <v>15983</v>
      </c>
      <c r="CN2581" t="s">
        <v>2027</v>
      </c>
      <c r="CP2581" t="s">
        <v>194</v>
      </c>
      <c r="CQ2581" t="s">
        <v>195</v>
      </c>
      <c r="CS2581">
        <v>14627</v>
      </c>
      <c r="CT2581" t="s">
        <v>196</v>
      </c>
      <c r="CU2581">
        <v>4848329792</v>
      </c>
      <c r="ED2581" t="s">
        <v>650</v>
      </c>
      <c r="EG2581" t="s">
        <v>196</v>
      </c>
      <c r="EH2581">
        <v>4848329792</v>
      </c>
      <c r="EM2581" t="s">
        <v>15981</v>
      </c>
      <c r="EP2581" t="s">
        <v>15982</v>
      </c>
      <c r="EQ2581" t="s">
        <v>650</v>
      </c>
      <c r="ES2581">
        <v>19060</v>
      </c>
      <c r="ET2581" t="s">
        <v>196</v>
      </c>
      <c r="EU2581">
        <v>4848329792</v>
      </c>
    </row>
    <row r="2582" spans="1:151" x14ac:dyDescent="0.2">
      <c r="A2582">
        <v>38290</v>
      </c>
      <c r="B2582" t="s">
        <v>2510</v>
      </c>
      <c r="C2582" t="s">
        <v>15984</v>
      </c>
      <c r="D2582" t="s">
        <v>6879</v>
      </c>
      <c r="E2582" t="s">
        <v>15985</v>
      </c>
      <c r="F2582" t="s">
        <v>171</v>
      </c>
      <c r="G2582" t="str">
        <f>"0"</f>
        <v>0</v>
      </c>
      <c r="H2582" s="1">
        <v>37529</v>
      </c>
      <c r="I2582" t="s">
        <v>221</v>
      </c>
      <c r="K2582" t="s">
        <v>409</v>
      </c>
      <c r="L2582" t="s">
        <v>1643</v>
      </c>
      <c r="M2582" t="s">
        <v>224</v>
      </c>
      <c r="N2582">
        <v>2023</v>
      </c>
      <c r="O2582" t="s">
        <v>597</v>
      </c>
      <c r="P2582" t="s">
        <v>178</v>
      </c>
      <c r="Q2582" t="s">
        <v>172</v>
      </c>
      <c r="S2582">
        <v>32058475</v>
      </c>
      <c r="T2582" t="s">
        <v>226</v>
      </c>
      <c r="Y2582" t="str">
        <f>"01AS"</f>
        <v>01AS</v>
      </c>
      <c r="Z2582" t="s">
        <v>227</v>
      </c>
      <c r="AA2582" t="s">
        <v>320</v>
      </c>
      <c r="AB2582" t="s">
        <v>321</v>
      </c>
      <c r="AC2582" t="s">
        <v>11053</v>
      </c>
      <c r="AD2582" t="s">
        <v>185</v>
      </c>
      <c r="AM2582" t="s">
        <v>680</v>
      </c>
      <c r="AS2582">
        <v>3.45</v>
      </c>
      <c r="AU2582" t="s">
        <v>472</v>
      </c>
      <c r="AV2582" t="s">
        <v>473</v>
      </c>
      <c r="AW2582" t="s">
        <v>210</v>
      </c>
      <c r="BA2582" t="s">
        <v>3199</v>
      </c>
      <c r="BO2582" t="s">
        <v>15986</v>
      </c>
      <c r="BQ2582" t="s">
        <v>195</v>
      </c>
      <c r="BZ2582" t="s">
        <v>266</v>
      </c>
      <c r="CB2582" t="s">
        <v>267</v>
      </c>
      <c r="CD2582" t="s">
        <v>195</v>
      </c>
      <c r="CF2582">
        <v>14627</v>
      </c>
      <c r="CG2582" t="s">
        <v>244</v>
      </c>
      <c r="CM2582" t="s">
        <v>15987</v>
      </c>
      <c r="CO2582" t="s">
        <v>15986</v>
      </c>
      <c r="CP2582" t="s">
        <v>15988</v>
      </c>
      <c r="CQ2582" t="s">
        <v>247</v>
      </c>
      <c r="CS2582" t="s">
        <v>15989</v>
      </c>
      <c r="CT2582" t="s">
        <v>244</v>
      </c>
      <c r="CU2582" t="s">
        <v>15990</v>
      </c>
    </row>
    <row r="2583" spans="1:151" x14ac:dyDescent="0.2">
      <c r="A2583">
        <v>41888</v>
      </c>
      <c r="B2583" t="s">
        <v>15991</v>
      </c>
      <c r="C2583" t="s">
        <v>15992</v>
      </c>
      <c r="D2583" t="s">
        <v>1394</v>
      </c>
      <c r="E2583" t="s">
        <v>15993</v>
      </c>
      <c r="F2583" t="s">
        <v>171</v>
      </c>
      <c r="G2583" t="str">
        <f>"0"</f>
        <v>0</v>
      </c>
      <c r="H2583" s="1">
        <v>38131</v>
      </c>
      <c r="I2583" t="s">
        <v>221</v>
      </c>
      <c r="K2583" t="s">
        <v>1012</v>
      </c>
      <c r="L2583" t="s">
        <v>1013</v>
      </c>
      <c r="M2583" t="s">
        <v>306</v>
      </c>
      <c r="N2583">
        <v>2024</v>
      </c>
      <c r="O2583" t="s">
        <v>710</v>
      </c>
      <c r="P2583" t="s">
        <v>178</v>
      </c>
      <c r="Q2583" t="s">
        <v>172</v>
      </c>
      <c r="R2583" t="s">
        <v>510</v>
      </c>
      <c r="S2583">
        <v>32292886</v>
      </c>
      <c r="BA2583" t="s">
        <v>15994</v>
      </c>
      <c r="BM2583" t="s">
        <v>15995</v>
      </c>
    </row>
    <row r="2584" spans="1:151" x14ac:dyDescent="0.2">
      <c r="A2584">
        <v>31310</v>
      </c>
      <c r="B2584" t="s">
        <v>15996</v>
      </c>
      <c r="C2584" t="s">
        <v>15997</v>
      </c>
      <c r="D2584" t="s">
        <v>4955</v>
      </c>
      <c r="E2584" t="s">
        <v>15998</v>
      </c>
      <c r="F2584" t="s">
        <v>171</v>
      </c>
      <c r="G2584" t="s">
        <v>172</v>
      </c>
      <c r="H2584" s="1">
        <v>33197</v>
      </c>
      <c r="I2584" t="s">
        <v>173</v>
      </c>
      <c r="K2584" t="s">
        <v>253</v>
      </c>
      <c r="L2584" t="s">
        <v>254</v>
      </c>
      <c r="M2584" t="s">
        <v>176</v>
      </c>
      <c r="N2584">
        <v>2020</v>
      </c>
      <c r="O2584" t="s">
        <v>978</v>
      </c>
      <c r="P2584" t="s">
        <v>178</v>
      </c>
      <c r="Q2584" t="s">
        <v>172</v>
      </c>
      <c r="S2584">
        <v>31437431</v>
      </c>
      <c r="T2584" t="s">
        <v>196</v>
      </c>
      <c r="Y2584" t="s">
        <v>613</v>
      </c>
      <c r="Z2584" t="s">
        <v>614</v>
      </c>
      <c r="AA2584" t="s">
        <v>615</v>
      </c>
      <c r="AB2584" t="s">
        <v>259</v>
      </c>
      <c r="AC2584" t="s">
        <v>970</v>
      </c>
      <c r="AD2584" t="s">
        <v>185</v>
      </c>
      <c r="AS2584" t="str">
        <f>"0"</f>
        <v>0</v>
      </c>
      <c r="AT2584" t="s">
        <v>188</v>
      </c>
      <c r="AU2584" t="s">
        <v>189</v>
      </c>
      <c r="AV2584" t="s">
        <v>190</v>
      </c>
      <c r="AW2584" t="s">
        <v>210</v>
      </c>
      <c r="BM2584" t="s">
        <v>15999</v>
      </c>
      <c r="BN2584" t="s">
        <v>16000</v>
      </c>
      <c r="BP2584" t="s">
        <v>973</v>
      </c>
      <c r="BQ2584" t="s">
        <v>195</v>
      </c>
      <c r="BS2584">
        <v>10027</v>
      </c>
      <c r="BT2584" t="s">
        <v>196</v>
      </c>
      <c r="BU2584">
        <v>7189255811</v>
      </c>
      <c r="BZ2584" t="s">
        <v>15999</v>
      </c>
      <c r="CA2584" t="s">
        <v>16000</v>
      </c>
      <c r="CC2584" t="s">
        <v>973</v>
      </c>
      <c r="CD2584" t="s">
        <v>195</v>
      </c>
      <c r="CF2584">
        <v>10027</v>
      </c>
      <c r="CG2584" t="s">
        <v>196</v>
      </c>
      <c r="CH2584">
        <v>7189255811</v>
      </c>
      <c r="CM2584" t="s">
        <v>15999</v>
      </c>
      <c r="CN2584" t="s">
        <v>16000</v>
      </c>
      <c r="CP2584" t="s">
        <v>973</v>
      </c>
      <c r="CQ2584" t="s">
        <v>195</v>
      </c>
      <c r="CS2584">
        <v>10027</v>
      </c>
      <c r="CT2584" t="s">
        <v>196</v>
      </c>
      <c r="CU2584">
        <v>7189255811</v>
      </c>
      <c r="DT2584" t="s">
        <v>226</v>
      </c>
    </row>
    <row r="2585" spans="1:151" x14ac:dyDescent="0.2">
      <c r="A2585">
        <v>28009</v>
      </c>
      <c r="B2585" t="s">
        <v>15996</v>
      </c>
      <c r="C2585" t="s">
        <v>15997</v>
      </c>
      <c r="D2585" t="s">
        <v>4955</v>
      </c>
      <c r="E2585" t="s">
        <v>15998</v>
      </c>
      <c r="F2585" t="s">
        <v>171</v>
      </c>
      <c r="G2585" t="s">
        <v>172</v>
      </c>
      <c r="H2585" s="1">
        <v>33197</v>
      </c>
      <c r="I2585" t="s">
        <v>173</v>
      </c>
      <c r="K2585" t="s">
        <v>769</v>
      </c>
      <c r="L2585" t="s">
        <v>6811</v>
      </c>
      <c r="M2585" t="s">
        <v>176</v>
      </c>
      <c r="N2585">
        <v>2019</v>
      </c>
      <c r="O2585" t="s">
        <v>482</v>
      </c>
      <c r="P2585" t="s">
        <v>178</v>
      </c>
      <c r="Q2585" t="s">
        <v>172</v>
      </c>
      <c r="S2585">
        <v>31437431</v>
      </c>
      <c r="T2585" t="s">
        <v>196</v>
      </c>
      <c r="Y2585" t="s">
        <v>613</v>
      </c>
      <c r="Z2585" t="s">
        <v>614</v>
      </c>
      <c r="AA2585" t="s">
        <v>615</v>
      </c>
      <c r="AB2585" t="s">
        <v>259</v>
      </c>
      <c r="AC2585" t="s">
        <v>970</v>
      </c>
      <c r="AD2585" t="s">
        <v>185</v>
      </c>
      <c r="AS2585" t="str">
        <f>"0"</f>
        <v>0</v>
      </c>
      <c r="AT2585" t="s">
        <v>188</v>
      </c>
      <c r="AU2585" t="s">
        <v>189</v>
      </c>
      <c r="AV2585" t="s">
        <v>190</v>
      </c>
      <c r="AW2585" t="s">
        <v>210</v>
      </c>
      <c r="BM2585" t="s">
        <v>15999</v>
      </c>
      <c r="BN2585" t="s">
        <v>16000</v>
      </c>
      <c r="BP2585" t="s">
        <v>973</v>
      </c>
      <c r="BQ2585" t="s">
        <v>195</v>
      </c>
      <c r="BS2585">
        <v>10027</v>
      </c>
      <c r="BT2585" t="s">
        <v>196</v>
      </c>
      <c r="BU2585">
        <v>7189255811</v>
      </c>
      <c r="BZ2585" t="s">
        <v>15999</v>
      </c>
      <c r="CA2585" t="s">
        <v>16000</v>
      </c>
      <c r="CC2585" t="s">
        <v>973</v>
      </c>
      <c r="CD2585" t="s">
        <v>195</v>
      </c>
      <c r="CF2585">
        <v>10027</v>
      </c>
      <c r="CG2585" t="s">
        <v>196</v>
      </c>
      <c r="CH2585">
        <v>7189255811</v>
      </c>
      <c r="CM2585" t="s">
        <v>15999</v>
      </c>
      <c r="CN2585" t="s">
        <v>16000</v>
      </c>
      <c r="CP2585" t="s">
        <v>973</v>
      </c>
      <c r="CQ2585" t="s">
        <v>195</v>
      </c>
      <c r="CS2585">
        <v>10027</v>
      </c>
      <c r="CT2585" t="s">
        <v>196</v>
      </c>
      <c r="CU2585">
        <v>7189255811</v>
      </c>
      <c r="DT2585" t="s">
        <v>226</v>
      </c>
    </row>
    <row r="2586" spans="1:151" x14ac:dyDescent="0.2">
      <c r="A2586">
        <v>27182</v>
      </c>
      <c r="B2586" t="s">
        <v>16001</v>
      </c>
      <c r="C2586" t="s">
        <v>16002</v>
      </c>
      <c r="E2586" t="s">
        <v>16003</v>
      </c>
      <c r="F2586" t="s">
        <v>171</v>
      </c>
      <c r="G2586" t="s">
        <v>172</v>
      </c>
      <c r="H2586" s="1">
        <v>33202</v>
      </c>
      <c r="I2586" t="s">
        <v>173</v>
      </c>
      <c r="K2586" t="s">
        <v>16004</v>
      </c>
      <c r="L2586" t="s">
        <v>16005</v>
      </c>
      <c r="M2586" t="s">
        <v>255</v>
      </c>
      <c r="N2586" t="s">
        <v>1347</v>
      </c>
      <c r="O2586" t="s">
        <v>1348</v>
      </c>
      <c r="P2586" t="s">
        <v>178</v>
      </c>
      <c r="Q2586" t="s">
        <v>172</v>
      </c>
      <c r="S2586">
        <v>31108577</v>
      </c>
      <c r="T2586" t="s">
        <v>196</v>
      </c>
      <c r="Y2586" t="s">
        <v>613</v>
      </c>
      <c r="Z2586" t="s">
        <v>614</v>
      </c>
      <c r="AA2586" t="s">
        <v>615</v>
      </c>
      <c r="AB2586" t="s">
        <v>259</v>
      </c>
      <c r="AC2586" t="s">
        <v>187</v>
      </c>
      <c r="AD2586" t="s">
        <v>185</v>
      </c>
      <c r="AS2586" t="str">
        <f>"0"</f>
        <v>0</v>
      </c>
      <c r="AT2586" t="s">
        <v>188</v>
      </c>
      <c r="AU2586" t="s">
        <v>189</v>
      </c>
      <c r="AV2586" t="s">
        <v>190</v>
      </c>
      <c r="AW2586" t="s">
        <v>715</v>
      </c>
      <c r="BM2586" t="s">
        <v>16006</v>
      </c>
      <c r="BP2586" t="s">
        <v>2034</v>
      </c>
      <c r="BQ2586" t="s">
        <v>461</v>
      </c>
      <c r="BS2586">
        <v>94124</v>
      </c>
      <c r="BT2586" t="s">
        <v>196</v>
      </c>
      <c r="BU2586">
        <v>4159905052</v>
      </c>
      <c r="BZ2586" t="s">
        <v>16006</v>
      </c>
      <c r="CC2586" t="s">
        <v>2034</v>
      </c>
      <c r="CD2586" t="s">
        <v>461</v>
      </c>
      <c r="CF2586">
        <v>94124</v>
      </c>
      <c r="CG2586" t="s">
        <v>196</v>
      </c>
      <c r="CH2586">
        <v>4159905052</v>
      </c>
      <c r="CM2586" t="s">
        <v>16006</v>
      </c>
      <c r="CP2586" t="s">
        <v>2034</v>
      </c>
      <c r="CQ2586" t="s">
        <v>461</v>
      </c>
      <c r="CS2586">
        <v>94124</v>
      </c>
      <c r="CT2586" t="s">
        <v>196</v>
      </c>
      <c r="CU2586">
        <v>4159905052</v>
      </c>
    </row>
    <row r="2587" spans="1:151" x14ac:dyDescent="0.2">
      <c r="A2587">
        <v>38650</v>
      </c>
      <c r="B2587" t="s">
        <v>16007</v>
      </c>
      <c r="C2587" t="s">
        <v>16008</v>
      </c>
      <c r="D2587" t="s">
        <v>16009</v>
      </c>
      <c r="E2587" t="s">
        <v>16010</v>
      </c>
      <c r="F2587" t="s">
        <v>171</v>
      </c>
      <c r="G2587" t="str">
        <f>"0"</f>
        <v>0</v>
      </c>
      <c r="H2587" s="1">
        <v>37573</v>
      </c>
      <c r="I2587" t="s">
        <v>221</v>
      </c>
      <c r="K2587" t="s">
        <v>726</v>
      </c>
      <c r="L2587" t="s">
        <v>727</v>
      </c>
      <c r="M2587" t="s">
        <v>224</v>
      </c>
      <c r="N2587">
        <v>2023</v>
      </c>
      <c r="O2587" t="s">
        <v>597</v>
      </c>
      <c r="P2587" t="s">
        <v>178</v>
      </c>
      <c r="Q2587" t="s">
        <v>172</v>
      </c>
      <c r="S2587">
        <v>31817264</v>
      </c>
      <c r="T2587" t="s">
        <v>226</v>
      </c>
      <c r="Y2587" t="str">
        <f>"01AS"</f>
        <v>01AS</v>
      </c>
      <c r="Z2587" t="s">
        <v>227</v>
      </c>
      <c r="AA2587" t="s">
        <v>320</v>
      </c>
      <c r="AB2587" t="s">
        <v>321</v>
      </c>
      <c r="AC2587" t="s">
        <v>3118</v>
      </c>
      <c r="AD2587" t="s">
        <v>185</v>
      </c>
      <c r="AM2587" t="s">
        <v>14188</v>
      </c>
      <c r="AS2587">
        <v>3.24</v>
      </c>
      <c r="AU2587" t="s">
        <v>235</v>
      </c>
      <c r="AV2587" t="s">
        <v>823</v>
      </c>
      <c r="AW2587" t="s">
        <v>715</v>
      </c>
      <c r="BM2587" t="s">
        <v>16011</v>
      </c>
      <c r="BN2587" t="s">
        <v>239</v>
      </c>
      <c r="BO2587" t="s">
        <v>16012</v>
      </c>
      <c r="BP2587" t="s">
        <v>241</v>
      </c>
      <c r="BQ2587" t="s">
        <v>195</v>
      </c>
      <c r="BS2587">
        <v>14627</v>
      </c>
      <c r="CD2587" t="s">
        <v>195</v>
      </c>
      <c r="CM2587" t="s">
        <v>16013</v>
      </c>
      <c r="CO2587" t="s">
        <v>16012</v>
      </c>
      <c r="CP2587" t="s">
        <v>16014</v>
      </c>
      <c r="CQ2587" t="s">
        <v>247</v>
      </c>
      <c r="CS2587" t="s">
        <v>16015</v>
      </c>
      <c r="CT2587" t="s">
        <v>244</v>
      </c>
      <c r="CU2587" t="s">
        <v>16016</v>
      </c>
    </row>
    <row r="2588" spans="1:151" x14ac:dyDescent="0.2">
      <c r="A2588">
        <v>25911</v>
      </c>
      <c r="B2588" t="s">
        <v>3282</v>
      </c>
      <c r="C2588" t="s">
        <v>16017</v>
      </c>
      <c r="E2588" t="s">
        <v>16018</v>
      </c>
      <c r="F2588" t="s">
        <v>171</v>
      </c>
      <c r="K2588" t="s">
        <v>2689</v>
      </c>
      <c r="M2588" t="s">
        <v>306</v>
      </c>
      <c r="N2588">
        <v>2014</v>
      </c>
      <c r="O2588" t="s">
        <v>591</v>
      </c>
      <c r="P2588" t="s">
        <v>178</v>
      </c>
      <c r="Q2588" t="s">
        <v>172</v>
      </c>
    </row>
    <row r="2589" spans="1:151" x14ac:dyDescent="0.2">
      <c r="A2589">
        <v>10101</v>
      </c>
      <c r="B2589" t="s">
        <v>16019</v>
      </c>
      <c r="C2589" t="s">
        <v>16020</v>
      </c>
      <c r="D2589" t="s">
        <v>2361</v>
      </c>
      <c r="E2589" t="s">
        <v>16021</v>
      </c>
      <c r="F2589" t="s">
        <v>171</v>
      </c>
      <c r="G2589" t="s">
        <v>172</v>
      </c>
      <c r="H2589" s="1">
        <v>34375</v>
      </c>
      <c r="I2589" t="s">
        <v>221</v>
      </c>
      <c r="K2589" t="s">
        <v>1291</v>
      </c>
      <c r="L2589" t="s">
        <v>2172</v>
      </c>
      <c r="M2589" t="s">
        <v>176</v>
      </c>
      <c r="N2589">
        <v>2015</v>
      </c>
      <c r="O2589" t="s">
        <v>1014</v>
      </c>
      <c r="P2589" t="s">
        <v>178</v>
      </c>
      <c r="Q2589" t="s">
        <v>172</v>
      </c>
      <c r="S2589">
        <v>27710869</v>
      </c>
      <c r="T2589" t="s">
        <v>196</v>
      </c>
      <c r="W2589" t="s">
        <v>16022</v>
      </c>
      <c r="X2589">
        <v>5852590929</v>
      </c>
      <c r="Y2589" t="s">
        <v>186</v>
      </c>
      <c r="Z2589" t="s">
        <v>282</v>
      </c>
      <c r="AA2589">
        <v>2016</v>
      </c>
      <c r="AB2589">
        <v>2016</v>
      </c>
      <c r="AC2589" t="s">
        <v>396</v>
      </c>
      <c r="AD2589" t="s">
        <v>185</v>
      </c>
      <c r="AM2589" t="s">
        <v>2261</v>
      </c>
      <c r="AN2589" t="s">
        <v>1180</v>
      </c>
      <c r="AS2589">
        <v>3.4</v>
      </c>
      <c r="AT2589" t="s">
        <v>188</v>
      </c>
      <c r="AU2589" t="s">
        <v>189</v>
      </c>
      <c r="AV2589" t="s">
        <v>190</v>
      </c>
      <c r="AW2589" t="s">
        <v>237</v>
      </c>
      <c r="BM2589" t="s">
        <v>16023</v>
      </c>
      <c r="BN2589" t="s">
        <v>487</v>
      </c>
      <c r="BP2589" t="s">
        <v>194</v>
      </c>
      <c r="BQ2589" t="s">
        <v>195</v>
      </c>
      <c r="BS2589">
        <v>14627</v>
      </c>
      <c r="BT2589" t="s">
        <v>196</v>
      </c>
      <c r="BU2589">
        <v>5857973707</v>
      </c>
      <c r="BZ2589" t="s">
        <v>16024</v>
      </c>
      <c r="CC2589" t="s">
        <v>2052</v>
      </c>
      <c r="CD2589" t="s">
        <v>195</v>
      </c>
      <c r="CF2589">
        <v>14526</v>
      </c>
      <c r="CG2589" t="s">
        <v>196</v>
      </c>
      <c r="CH2589">
        <v>5852640929</v>
      </c>
      <c r="CM2589" t="s">
        <v>16025</v>
      </c>
      <c r="CP2589" t="s">
        <v>194</v>
      </c>
      <c r="CQ2589" t="s">
        <v>195</v>
      </c>
      <c r="CS2589">
        <v>14611</v>
      </c>
      <c r="CT2589" t="s">
        <v>196</v>
      </c>
      <c r="CU2589">
        <v>5857973707</v>
      </c>
      <c r="EM2589" t="s">
        <v>16024</v>
      </c>
      <c r="EP2589" t="s">
        <v>2052</v>
      </c>
      <c r="EQ2589" t="s">
        <v>195</v>
      </c>
      <c r="ES2589">
        <v>14526</v>
      </c>
      <c r="ET2589" t="s">
        <v>196</v>
      </c>
      <c r="EU2589">
        <v>5852640929</v>
      </c>
    </row>
    <row r="2590" spans="1:151" x14ac:dyDescent="0.2">
      <c r="A2590">
        <v>42236</v>
      </c>
      <c r="B2590" t="s">
        <v>10209</v>
      </c>
      <c r="C2590" t="s">
        <v>16026</v>
      </c>
      <c r="D2590" t="s">
        <v>201</v>
      </c>
      <c r="E2590" t="s">
        <v>16027</v>
      </c>
      <c r="F2590" t="s">
        <v>171</v>
      </c>
      <c r="G2590" t="str">
        <f>"0"</f>
        <v>0</v>
      </c>
      <c r="H2590" s="1">
        <v>38176</v>
      </c>
      <c r="I2590" t="s">
        <v>221</v>
      </c>
      <c r="K2590" t="s">
        <v>4780</v>
      </c>
      <c r="L2590" t="s">
        <v>3127</v>
      </c>
      <c r="M2590" t="s">
        <v>306</v>
      </c>
      <c r="N2590">
        <v>2024</v>
      </c>
      <c r="O2590" t="s">
        <v>710</v>
      </c>
      <c r="P2590" t="s">
        <v>178</v>
      </c>
      <c r="Q2590" t="s">
        <v>172</v>
      </c>
      <c r="R2590" t="s">
        <v>510</v>
      </c>
      <c r="S2590">
        <v>32265538</v>
      </c>
      <c r="BM2590" t="s">
        <v>1488</v>
      </c>
    </row>
    <row r="2591" spans="1:151" x14ac:dyDescent="0.2">
      <c r="A2591">
        <v>38345</v>
      </c>
      <c r="B2591" t="s">
        <v>10209</v>
      </c>
      <c r="C2591" t="s">
        <v>16026</v>
      </c>
      <c r="D2591" t="s">
        <v>201</v>
      </c>
      <c r="E2591" t="s">
        <v>16027</v>
      </c>
      <c r="F2591" t="s">
        <v>171</v>
      </c>
      <c r="G2591" t="str">
        <f>"0"</f>
        <v>0</v>
      </c>
      <c r="H2591" s="1">
        <v>38176</v>
      </c>
      <c r="I2591" t="s">
        <v>221</v>
      </c>
      <c r="K2591" t="s">
        <v>2435</v>
      </c>
      <c r="L2591" t="s">
        <v>16028</v>
      </c>
      <c r="M2591" t="s">
        <v>255</v>
      </c>
      <c r="N2591" t="s">
        <v>2610</v>
      </c>
      <c r="O2591" t="s">
        <v>2611</v>
      </c>
      <c r="P2591" t="s">
        <v>178</v>
      </c>
      <c r="Q2591" t="s">
        <v>172</v>
      </c>
      <c r="R2591" t="s">
        <v>510</v>
      </c>
      <c r="S2591">
        <v>32265538</v>
      </c>
      <c r="BM2591" t="s">
        <v>1488</v>
      </c>
    </row>
    <row r="2592" spans="1:151" x14ac:dyDescent="0.2">
      <c r="A2592">
        <v>39439</v>
      </c>
      <c r="B2592" t="s">
        <v>2721</v>
      </c>
      <c r="C2592" t="s">
        <v>16029</v>
      </c>
      <c r="D2592" t="s">
        <v>13681</v>
      </c>
      <c r="E2592" t="s">
        <v>16030</v>
      </c>
      <c r="F2592" t="s">
        <v>171</v>
      </c>
      <c r="G2592" t="str">
        <f>"0"</f>
        <v>0</v>
      </c>
      <c r="H2592" s="1">
        <v>37763</v>
      </c>
      <c r="I2592" t="s">
        <v>221</v>
      </c>
      <c r="K2592" t="s">
        <v>632</v>
      </c>
      <c r="L2592" t="s">
        <v>633</v>
      </c>
      <c r="M2592" t="s">
        <v>176</v>
      </c>
      <c r="N2592">
        <v>2024</v>
      </c>
      <c r="O2592" t="s">
        <v>319</v>
      </c>
      <c r="P2592" t="s">
        <v>178</v>
      </c>
      <c r="Q2592" t="s">
        <v>172</v>
      </c>
      <c r="S2592">
        <v>32067804</v>
      </c>
      <c r="T2592" t="s">
        <v>226</v>
      </c>
      <c r="Y2592" t="str">
        <f>"01AS"</f>
        <v>01AS</v>
      </c>
      <c r="Z2592" t="s">
        <v>227</v>
      </c>
      <c r="AA2592" t="s">
        <v>320</v>
      </c>
      <c r="AB2592" t="s">
        <v>321</v>
      </c>
      <c r="AC2592" t="s">
        <v>231</v>
      </c>
      <c r="AD2592" t="s">
        <v>185</v>
      </c>
      <c r="AE2592" t="s">
        <v>656</v>
      </c>
      <c r="AS2592">
        <v>3.34</v>
      </c>
      <c r="AU2592" t="s">
        <v>235</v>
      </c>
      <c r="AV2592" t="s">
        <v>236</v>
      </c>
      <c r="AW2592" t="s">
        <v>264</v>
      </c>
      <c r="BM2592" t="s">
        <v>16031</v>
      </c>
      <c r="BN2592" t="s">
        <v>239</v>
      </c>
      <c r="BO2592" t="s">
        <v>16032</v>
      </c>
      <c r="BP2592" t="s">
        <v>241</v>
      </c>
      <c r="BQ2592" t="s">
        <v>195</v>
      </c>
      <c r="BS2592">
        <v>14627</v>
      </c>
      <c r="CD2592" t="s">
        <v>195</v>
      </c>
      <c r="CM2592" t="s">
        <v>16033</v>
      </c>
      <c r="CO2592" t="s">
        <v>16032</v>
      </c>
      <c r="CP2592" t="s">
        <v>16034</v>
      </c>
      <c r="CQ2592" t="s">
        <v>247</v>
      </c>
      <c r="CS2592" t="s">
        <v>16035</v>
      </c>
      <c r="CT2592" t="s">
        <v>244</v>
      </c>
      <c r="CU2592" t="s">
        <v>16036</v>
      </c>
    </row>
    <row r="2593" spans="1:151" x14ac:dyDescent="0.2">
      <c r="A2593">
        <v>10074</v>
      </c>
      <c r="B2593" t="s">
        <v>388</v>
      </c>
      <c r="C2593" t="s">
        <v>16037</v>
      </c>
      <c r="D2593" t="s">
        <v>9121</v>
      </c>
      <c r="E2593" t="s">
        <v>16038</v>
      </c>
      <c r="F2593" t="s">
        <v>171</v>
      </c>
      <c r="G2593" t="s">
        <v>172</v>
      </c>
      <c r="H2593" s="1">
        <v>34447</v>
      </c>
      <c r="I2593" t="s">
        <v>173</v>
      </c>
      <c r="K2593" t="s">
        <v>16039</v>
      </c>
      <c r="L2593" t="s">
        <v>318</v>
      </c>
      <c r="M2593" t="s">
        <v>176</v>
      </c>
      <c r="N2593">
        <v>2015</v>
      </c>
      <c r="O2593" t="s">
        <v>1014</v>
      </c>
      <c r="P2593" t="s">
        <v>178</v>
      </c>
      <c r="Q2593" t="s">
        <v>172</v>
      </c>
      <c r="S2593">
        <v>27769881</v>
      </c>
      <c r="T2593" t="s">
        <v>196</v>
      </c>
      <c r="W2593" t="s">
        <v>16040</v>
      </c>
      <c r="X2593">
        <v>8479621185</v>
      </c>
      <c r="Y2593" t="s">
        <v>186</v>
      </c>
      <c r="Z2593" t="s">
        <v>183</v>
      </c>
      <c r="AA2593">
        <v>2016</v>
      </c>
      <c r="AB2593">
        <v>2016</v>
      </c>
      <c r="AC2593" t="s">
        <v>3984</v>
      </c>
      <c r="AD2593" t="s">
        <v>185</v>
      </c>
      <c r="AM2593" t="s">
        <v>13637</v>
      </c>
      <c r="AS2593">
        <v>3.63</v>
      </c>
      <c r="AT2593" t="s">
        <v>188</v>
      </c>
      <c r="AU2593" t="s">
        <v>189</v>
      </c>
      <c r="AV2593" t="s">
        <v>190</v>
      </c>
      <c r="AW2593" t="s">
        <v>264</v>
      </c>
      <c r="BM2593" t="s">
        <v>16041</v>
      </c>
      <c r="BN2593" t="s">
        <v>487</v>
      </c>
      <c r="BP2593" t="s">
        <v>194</v>
      </c>
      <c r="BQ2593" t="s">
        <v>195</v>
      </c>
      <c r="BS2593">
        <v>14627</v>
      </c>
      <c r="BT2593" t="s">
        <v>196</v>
      </c>
      <c r="BU2593">
        <v>8479621017</v>
      </c>
      <c r="BZ2593" t="s">
        <v>16042</v>
      </c>
      <c r="CC2593" t="s">
        <v>15496</v>
      </c>
      <c r="CD2593" t="s">
        <v>1648</v>
      </c>
      <c r="CF2593">
        <v>60062</v>
      </c>
      <c r="CG2593" t="s">
        <v>196</v>
      </c>
      <c r="CH2593">
        <v>8475641185</v>
      </c>
      <c r="CM2593" t="s">
        <v>8260</v>
      </c>
      <c r="CP2593" t="s">
        <v>194</v>
      </c>
      <c r="CQ2593" t="s">
        <v>195</v>
      </c>
      <c r="CS2593">
        <v>14627</v>
      </c>
      <c r="CT2593" t="s">
        <v>196</v>
      </c>
      <c r="CU2593">
        <v>8479621017</v>
      </c>
      <c r="DZ2593" t="s">
        <v>16043</v>
      </c>
      <c r="EC2593" t="s">
        <v>16044</v>
      </c>
      <c r="ED2593" t="s">
        <v>1648</v>
      </c>
      <c r="EF2593">
        <v>60053</v>
      </c>
      <c r="EG2593" t="s">
        <v>196</v>
      </c>
      <c r="EH2593">
        <v>8479628911</v>
      </c>
      <c r="EM2593" t="s">
        <v>16042</v>
      </c>
      <c r="EP2593" t="s">
        <v>15496</v>
      </c>
      <c r="EQ2593" t="s">
        <v>1648</v>
      </c>
      <c r="ES2593">
        <v>60062</v>
      </c>
      <c r="ET2593" t="s">
        <v>196</v>
      </c>
      <c r="EU2593">
        <v>8475641185</v>
      </c>
    </row>
    <row r="2594" spans="1:151" x14ac:dyDescent="0.2">
      <c r="A2594">
        <v>12530</v>
      </c>
      <c r="B2594" t="s">
        <v>16045</v>
      </c>
      <c r="C2594" t="s">
        <v>16046</v>
      </c>
      <c r="E2594" t="s">
        <v>16047</v>
      </c>
      <c r="F2594" t="s">
        <v>171</v>
      </c>
      <c r="G2594" t="s">
        <v>172</v>
      </c>
      <c r="H2594" s="1">
        <v>34402</v>
      </c>
      <c r="I2594" t="s">
        <v>221</v>
      </c>
      <c r="K2594" t="s">
        <v>1024</v>
      </c>
      <c r="L2594" t="s">
        <v>1025</v>
      </c>
      <c r="M2594" t="s">
        <v>306</v>
      </c>
      <c r="N2594">
        <v>2015</v>
      </c>
      <c r="O2594" t="s">
        <v>517</v>
      </c>
      <c r="P2594" t="s">
        <v>178</v>
      </c>
      <c r="Q2594" t="s">
        <v>172</v>
      </c>
      <c r="S2594">
        <v>27849521</v>
      </c>
      <c r="T2594" t="s">
        <v>196</v>
      </c>
      <c r="W2594" t="s">
        <v>16048</v>
      </c>
      <c r="X2594">
        <v>6505560380</v>
      </c>
      <c r="Y2594" t="s">
        <v>186</v>
      </c>
      <c r="Z2594" t="s">
        <v>282</v>
      </c>
      <c r="AA2594">
        <v>2016</v>
      </c>
      <c r="AB2594">
        <v>2016</v>
      </c>
      <c r="AC2594" t="s">
        <v>960</v>
      </c>
      <c r="AD2594" t="s">
        <v>185</v>
      </c>
      <c r="AM2594" t="s">
        <v>886</v>
      </c>
      <c r="AS2594">
        <v>3.97</v>
      </c>
      <c r="AT2594" t="s">
        <v>188</v>
      </c>
      <c r="AU2594" t="s">
        <v>189</v>
      </c>
      <c r="AV2594" t="s">
        <v>190</v>
      </c>
      <c r="AW2594" t="s">
        <v>264</v>
      </c>
      <c r="BM2594" t="s">
        <v>16049</v>
      </c>
      <c r="BP2594" t="s">
        <v>16050</v>
      </c>
      <c r="BQ2594" t="s">
        <v>461</v>
      </c>
      <c r="BS2594">
        <v>94062</v>
      </c>
      <c r="BT2594" t="s">
        <v>196</v>
      </c>
      <c r="BU2594">
        <v>6505560381</v>
      </c>
      <c r="BZ2594" t="s">
        <v>16049</v>
      </c>
      <c r="CC2594" t="s">
        <v>16050</v>
      </c>
      <c r="CD2594" t="s">
        <v>461</v>
      </c>
      <c r="CF2594">
        <v>94062</v>
      </c>
      <c r="CG2594" t="s">
        <v>196</v>
      </c>
      <c r="CH2594">
        <v>6505560381</v>
      </c>
      <c r="CM2594" t="s">
        <v>16051</v>
      </c>
      <c r="CP2594" t="s">
        <v>194</v>
      </c>
      <c r="CQ2594" t="s">
        <v>195</v>
      </c>
      <c r="CS2594">
        <v>14627</v>
      </c>
      <c r="CT2594" t="s">
        <v>196</v>
      </c>
      <c r="CU2594">
        <v>6502743707</v>
      </c>
      <c r="EM2594" t="s">
        <v>16049</v>
      </c>
      <c r="EP2594" t="s">
        <v>16050</v>
      </c>
      <c r="EQ2594" t="s">
        <v>461</v>
      </c>
      <c r="ES2594">
        <v>94062</v>
      </c>
      <c r="ET2594" t="s">
        <v>196</v>
      </c>
      <c r="EU2594">
        <v>6505560381</v>
      </c>
    </row>
    <row r="2595" spans="1:151" x14ac:dyDescent="0.2">
      <c r="A2595">
        <v>13201</v>
      </c>
      <c r="B2595" t="s">
        <v>407</v>
      </c>
      <c r="C2595" t="s">
        <v>16052</v>
      </c>
      <c r="E2595" t="s">
        <v>16053</v>
      </c>
      <c r="F2595" t="s">
        <v>171</v>
      </c>
      <c r="G2595" t="s">
        <v>172</v>
      </c>
      <c r="H2595" s="1">
        <v>34825</v>
      </c>
      <c r="I2595" t="s">
        <v>173</v>
      </c>
      <c r="K2595" t="s">
        <v>576</v>
      </c>
      <c r="L2595" t="s">
        <v>577</v>
      </c>
      <c r="M2595" t="s">
        <v>224</v>
      </c>
      <c r="N2595">
        <v>2015</v>
      </c>
      <c r="O2595" t="s">
        <v>692</v>
      </c>
      <c r="P2595" t="s">
        <v>178</v>
      </c>
      <c r="Q2595" t="s">
        <v>172</v>
      </c>
      <c r="S2595">
        <v>28321163</v>
      </c>
      <c r="T2595" t="s">
        <v>196</v>
      </c>
      <c r="W2595" t="s">
        <v>16054</v>
      </c>
      <c r="X2595">
        <v>4135316864</v>
      </c>
      <c r="Y2595" t="s">
        <v>182</v>
      </c>
      <c r="Z2595" t="s">
        <v>183</v>
      </c>
      <c r="AA2595">
        <v>2017</v>
      </c>
      <c r="AB2595">
        <v>2017</v>
      </c>
      <c r="AC2595" t="s">
        <v>1191</v>
      </c>
      <c r="AD2595" t="s">
        <v>185</v>
      </c>
      <c r="AS2595">
        <v>3.76</v>
      </c>
      <c r="AT2595" t="s">
        <v>188</v>
      </c>
      <c r="AU2595" t="s">
        <v>189</v>
      </c>
      <c r="AV2595" t="s">
        <v>190</v>
      </c>
      <c r="AW2595" t="s">
        <v>264</v>
      </c>
      <c r="BM2595" t="s">
        <v>16055</v>
      </c>
      <c r="BN2595" t="s">
        <v>487</v>
      </c>
      <c r="BP2595" t="s">
        <v>194</v>
      </c>
      <c r="BQ2595" t="s">
        <v>195</v>
      </c>
      <c r="BS2595">
        <v>14627</v>
      </c>
      <c r="BT2595" t="s">
        <v>196</v>
      </c>
      <c r="BU2595">
        <v>4135444891</v>
      </c>
      <c r="BZ2595" t="s">
        <v>16056</v>
      </c>
      <c r="CC2595" t="s">
        <v>16057</v>
      </c>
      <c r="CD2595" t="s">
        <v>401</v>
      </c>
      <c r="CF2595" t="str">
        <f>"01028"</f>
        <v>01028</v>
      </c>
      <c r="CG2595" t="s">
        <v>196</v>
      </c>
      <c r="CH2595">
        <v>4135259885</v>
      </c>
      <c r="CM2595" t="s">
        <v>16058</v>
      </c>
      <c r="CP2595" t="s">
        <v>194</v>
      </c>
      <c r="CQ2595" t="s">
        <v>195</v>
      </c>
      <c r="CS2595">
        <v>14611</v>
      </c>
      <c r="CT2595" t="s">
        <v>196</v>
      </c>
      <c r="CU2595">
        <v>4135444891</v>
      </c>
      <c r="EM2595" t="s">
        <v>16056</v>
      </c>
      <c r="EP2595" t="s">
        <v>16057</v>
      </c>
      <c r="EQ2595" t="s">
        <v>401</v>
      </c>
      <c r="ES2595" t="str">
        <f>"01028"</f>
        <v>01028</v>
      </c>
      <c r="ET2595" t="s">
        <v>196</v>
      </c>
      <c r="EU2595">
        <v>4135259885</v>
      </c>
    </row>
    <row r="2596" spans="1:151" x14ac:dyDescent="0.2">
      <c r="A2596">
        <v>27550</v>
      </c>
      <c r="B2596" t="s">
        <v>16059</v>
      </c>
      <c r="C2596" t="s">
        <v>16060</v>
      </c>
      <c r="D2596" t="s">
        <v>16061</v>
      </c>
      <c r="E2596" t="s">
        <v>16062</v>
      </c>
      <c r="F2596" t="s">
        <v>171</v>
      </c>
      <c r="G2596" t="s">
        <v>172</v>
      </c>
      <c r="H2596" s="1">
        <v>35974</v>
      </c>
      <c r="I2596" t="s">
        <v>173</v>
      </c>
      <c r="K2596" t="s">
        <v>439</v>
      </c>
      <c r="L2596" t="s">
        <v>175</v>
      </c>
      <c r="M2596" t="s">
        <v>224</v>
      </c>
      <c r="N2596">
        <v>2019</v>
      </c>
      <c r="O2596" t="s">
        <v>279</v>
      </c>
      <c r="P2596" t="s">
        <v>178</v>
      </c>
      <c r="Q2596" t="s">
        <v>172</v>
      </c>
      <c r="S2596">
        <v>30677395</v>
      </c>
      <c r="T2596" t="s">
        <v>2284</v>
      </c>
      <c r="U2596" t="s">
        <v>424</v>
      </c>
      <c r="Y2596" t="str">
        <f>"02SBS"</f>
        <v>02SBS</v>
      </c>
      <c r="Z2596" t="s">
        <v>4693</v>
      </c>
      <c r="AA2596" t="s">
        <v>259</v>
      </c>
      <c r="AB2596" t="s">
        <v>260</v>
      </c>
      <c r="AC2596" t="s">
        <v>4694</v>
      </c>
      <c r="AD2596" t="s">
        <v>185</v>
      </c>
      <c r="AS2596" t="str">
        <f>"0"</f>
        <v>0</v>
      </c>
      <c r="AU2596" t="s">
        <v>472</v>
      </c>
      <c r="AV2596" t="s">
        <v>473</v>
      </c>
      <c r="AW2596" t="s">
        <v>430</v>
      </c>
      <c r="BM2596" t="s">
        <v>16063</v>
      </c>
      <c r="BN2596" t="s">
        <v>239</v>
      </c>
      <c r="BO2596" t="s">
        <v>16064</v>
      </c>
      <c r="BP2596" t="s">
        <v>241</v>
      </c>
      <c r="BQ2596" t="s">
        <v>195</v>
      </c>
      <c r="BS2596">
        <v>14627</v>
      </c>
      <c r="CD2596" t="s">
        <v>195</v>
      </c>
      <c r="CM2596" t="s">
        <v>16065</v>
      </c>
      <c r="CO2596" t="s">
        <v>16064</v>
      </c>
      <c r="CP2596" t="s">
        <v>16064</v>
      </c>
      <c r="CQ2596" t="s">
        <v>5739</v>
      </c>
      <c r="CT2596" t="s">
        <v>2284</v>
      </c>
      <c r="CU2596" t="s">
        <v>16066</v>
      </c>
    </row>
    <row r="2597" spans="1:151" x14ac:dyDescent="0.2">
      <c r="A2597">
        <v>19501</v>
      </c>
      <c r="B2597" t="s">
        <v>16067</v>
      </c>
      <c r="C2597" t="s">
        <v>16068</v>
      </c>
      <c r="E2597" t="s">
        <v>16069</v>
      </c>
      <c r="F2597" t="s">
        <v>171</v>
      </c>
      <c r="G2597" t="s">
        <v>172</v>
      </c>
      <c r="H2597" s="1">
        <v>34966</v>
      </c>
      <c r="I2597" t="s">
        <v>221</v>
      </c>
      <c r="K2597" t="s">
        <v>943</v>
      </c>
      <c r="M2597" t="s">
        <v>176</v>
      </c>
      <c r="N2597">
        <v>2017</v>
      </c>
      <c r="O2597" t="s">
        <v>177</v>
      </c>
      <c r="P2597" t="s">
        <v>178</v>
      </c>
      <c r="Q2597" t="s">
        <v>172</v>
      </c>
      <c r="S2597">
        <v>28799429</v>
      </c>
      <c r="T2597" t="s">
        <v>179</v>
      </c>
      <c r="U2597" t="s">
        <v>180</v>
      </c>
      <c r="V2597" s="2">
        <v>43240</v>
      </c>
      <c r="W2597" t="s">
        <v>16070</v>
      </c>
      <c r="X2597" t="s">
        <v>16071</v>
      </c>
      <c r="Y2597" t="s">
        <v>186</v>
      </c>
      <c r="Z2597" t="s">
        <v>183</v>
      </c>
      <c r="AA2597">
        <v>2018</v>
      </c>
      <c r="AB2597">
        <v>2018</v>
      </c>
      <c r="AC2597" t="s">
        <v>187</v>
      </c>
      <c r="AD2597" t="s">
        <v>185</v>
      </c>
      <c r="AS2597">
        <v>3.73</v>
      </c>
      <c r="AT2597" t="s">
        <v>188</v>
      </c>
      <c r="AU2597" t="s">
        <v>189</v>
      </c>
      <c r="AV2597" t="s">
        <v>190</v>
      </c>
      <c r="AW2597" t="s">
        <v>191</v>
      </c>
      <c r="BM2597" t="s">
        <v>16072</v>
      </c>
      <c r="BN2597" t="s">
        <v>193</v>
      </c>
      <c r="BP2597" t="s">
        <v>194</v>
      </c>
      <c r="BQ2597" t="s">
        <v>195</v>
      </c>
      <c r="BS2597">
        <v>14627</v>
      </c>
      <c r="BT2597" t="s">
        <v>196</v>
      </c>
      <c r="BU2597">
        <v>5856359123</v>
      </c>
      <c r="CM2597" t="s">
        <v>16073</v>
      </c>
      <c r="CP2597" t="s">
        <v>194</v>
      </c>
      <c r="CQ2597" t="s">
        <v>195</v>
      </c>
      <c r="CS2597">
        <v>14608</v>
      </c>
      <c r="CT2597" t="s">
        <v>196</v>
      </c>
      <c r="CU2597">
        <v>5856359123</v>
      </c>
    </row>
    <row r="2598" spans="1:151" x14ac:dyDescent="0.2">
      <c r="A2598">
        <v>15706</v>
      </c>
      <c r="B2598" t="s">
        <v>16074</v>
      </c>
      <c r="C2598" t="s">
        <v>16068</v>
      </c>
      <c r="E2598" t="s">
        <v>16075</v>
      </c>
      <c r="F2598" t="s">
        <v>171</v>
      </c>
      <c r="G2598" t="s">
        <v>172</v>
      </c>
      <c r="H2598" s="1">
        <v>35239</v>
      </c>
      <c r="I2598" t="s">
        <v>173</v>
      </c>
      <c r="K2598" t="s">
        <v>547</v>
      </c>
      <c r="L2598" t="s">
        <v>548</v>
      </c>
      <c r="M2598" t="s">
        <v>306</v>
      </c>
      <c r="N2598">
        <v>2016</v>
      </c>
      <c r="O2598" t="s">
        <v>380</v>
      </c>
      <c r="P2598" t="s">
        <v>178</v>
      </c>
      <c r="Q2598" t="s">
        <v>172</v>
      </c>
      <c r="S2598">
        <v>29480005</v>
      </c>
      <c r="T2598" t="s">
        <v>179</v>
      </c>
      <c r="U2598" t="s">
        <v>180</v>
      </c>
      <c r="V2598" s="2">
        <v>43604</v>
      </c>
      <c r="W2598" t="s">
        <v>16076</v>
      </c>
      <c r="X2598" t="s">
        <v>16077</v>
      </c>
      <c r="Y2598" t="s">
        <v>186</v>
      </c>
      <c r="Z2598" t="s">
        <v>282</v>
      </c>
      <c r="AA2598">
        <v>2019</v>
      </c>
      <c r="AB2598">
        <v>2019</v>
      </c>
      <c r="AC2598" t="s">
        <v>960</v>
      </c>
      <c r="AD2598" t="s">
        <v>185</v>
      </c>
      <c r="AS2598">
        <v>3.85</v>
      </c>
      <c r="AT2598" t="s">
        <v>188</v>
      </c>
      <c r="AU2598" t="s">
        <v>189</v>
      </c>
      <c r="AV2598" t="s">
        <v>190</v>
      </c>
      <c r="AW2598" t="s">
        <v>191</v>
      </c>
      <c r="BM2598" t="s">
        <v>16078</v>
      </c>
      <c r="BN2598" t="s">
        <v>193</v>
      </c>
      <c r="BP2598" t="s">
        <v>194</v>
      </c>
      <c r="BQ2598" t="s">
        <v>195</v>
      </c>
      <c r="BS2598">
        <v>14627</v>
      </c>
      <c r="BT2598" t="s">
        <v>196</v>
      </c>
      <c r="BU2598">
        <v>5852815018</v>
      </c>
      <c r="CM2598" t="s">
        <v>16079</v>
      </c>
      <c r="CP2598" t="s">
        <v>194</v>
      </c>
      <c r="CQ2598" t="s">
        <v>195</v>
      </c>
      <c r="CS2598">
        <v>14627</v>
      </c>
      <c r="CT2598" t="s">
        <v>196</v>
      </c>
      <c r="CU2598">
        <v>5852815018</v>
      </c>
    </row>
    <row r="2599" spans="1:151" x14ac:dyDescent="0.2">
      <c r="A2599">
        <v>19313</v>
      </c>
      <c r="B2599" t="s">
        <v>4093</v>
      </c>
      <c r="C2599" t="s">
        <v>16080</v>
      </c>
      <c r="D2599" t="s">
        <v>7791</v>
      </c>
      <c r="E2599" t="s">
        <v>16081</v>
      </c>
      <c r="F2599" t="s">
        <v>16082</v>
      </c>
      <c r="G2599" t="s">
        <v>172</v>
      </c>
      <c r="H2599" s="1">
        <v>34840</v>
      </c>
      <c r="I2599" t="s">
        <v>221</v>
      </c>
      <c r="K2599" t="s">
        <v>1078</v>
      </c>
      <c r="L2599" t="s">
        <v>3070</v>
      </c>
      <c r="M2599" t="s">
        <v>224</v>
      </c>
      <c r="N2599">
        <v>2016</v>
      </c>
      <c r="O2599" t="s">
        <v>410</v>
      </c>
      <c r="P2599" t="s">
        <v>178</v>
      </c>
      <c r="Q2599" t="s">
        <v>172</v>
      </c>
      <c r="S2599">
        <v>28321132</v>
      </c>
      <c r="T2599" t="s">
        <v>196</v>
      </c>
      <c r="W2599" t="s">
        <v>16083</v>
      </c>
      <c r="X2599">
        <v>8479034433</v>
      </c>
      <c r="Y2599" t="s">
        <v>186</v>
      </c>
      <c r="Z2599" t="s">
        <v>282</v>
      </c>
      <c r="AA2599">
        <v>2017</v>
      </c>
      <c r="AB2599">
        <v>2017</v>
      </c>
      <c r="AC2599" t="s">
        <v>396</v>
      </c>
      <c r="AD2599" t="s">
        <v>185</v>
      </c>
      <c r="AM2599" t="s">
        <v>1308</v>
      </c>
      <c r="AN2599" t="s">
        <v>2261</v>
      </c>
      <c r="AS2599">
        <v>3.92</v>
      </c>
      <c r="AT2599" t="s">
        <v>188</v>
      </c>
      <c r="AU2599" t="s">
        <v>189</v>
      </c>
      <c r="AV2599" t="s">
        <v>190</v>
      </c>
      <c r="AW2599" t="s">
        <v>264</v>
      </c>
      <c r="BM2599" t="s">
        <v>16084</v>
      </c>
      <c r="BN2599" t="s">
        <v>193</v>
      </c>
      <c r="BP2599" t="s">
        <v>194</v>
      </c>
      <c r="BQ2599" t="s">
        <v>195</v>
      </c>
      <c r="BS2599">
        <v>14627</v>
      </c>
      <c r="BT2599" t="s">
        <v>196</v>
      </c>
      <c r="BU2599">
        <v>8474203435</v>
      </c>
      <c r="BZ2599" t="s">
        <v>16085</v>
      </c>
      <c r="CC2599" t="s">
        <v>15496</v>
      </c>
      <c r="CD2599" t="s">
        <v>1648</v>
      </c>
      <c r="CF2599">
        <v>60062</v>
      </c>
      <c r="CG2599" t="s">
        <v>196</v>
      </c>
      <c r="CH2599">
        <v>8475621905</v>
      </c>
      <c r="CM2599" t="s">
        <v>3414</v>
      </c>
      <c r="CP2599" t="s">
        <v>194</v>
      </c>
      <c r="CQ2599" t="s">
        <v>195</v>
      </c>
      <c r="CS2599">
        <v>14611</v>
      </c>
      <c r="CT2599" t="s">
        <v>196</v>
      </c>
      <c r="CU2599">
        <v>8474203435</v>
      </c>
      <c r="ED2599" t="s">
        <v>1648</v>
      </c>
      <c r="EG2599" t="s">
        <v>196</v>
      </c>
      <c r="EH2599">
        <v>8475621905</v>
      </c>
      <c r="EM2599" t="s">
        <v>16085</v>
      </c>
      <c r="EP2599" t="s">
        <v>15496</v>
      </c>
      <c r="EQ2599" t="s">
        <v>1648</v>
      </c>
      <c r="ES2599">
        <v>60062</v>
      </c>
      <c r="ET2599" t="s">
        <v>196</v>
      </c>
      <c r="EU2599">
        <v>8475621905</v>
      </c>
    </row>
    <row r="2600" spans="1:151" x14ac:dyDescent="0.2">
      <c r="A2600">
        <v>25397</v>
      </c>
      <c r="B2600" t="s">
        <v>16086</v>
      </c>
      <c r="C2600" t="s">
        <v>16087</v>
      </c>
      <c r="E2600" t="s">
        <v>16088</v>
      </c>
      <c r="F2600" t="s">
        <v>171</v>
      </c>
      <c r="K2600" t="s">
        <v>769</v>
      </c>
      <c r="L2600" t="s">
        <v>770</v>
      </c>
      <c r="M2600" t="s">
        <v>176</v>
      </c>
      <c r="N2600">
        <v>2017</v>
      </c>
      <c r="O2600" t="s">
        <v>177</v>
      </c>
      <c r="P2600" t="s">
        <v>178</v>
      </c>
      <c r="Q2600" t="s">
        <v>172</v>
      </c>
    </row>
    <row r="2601" spans="1:151" x14ac:dyDescent="0.2">
      <c r="A2601">
        <v>23478</v>
      </c>
      <c r="B2601" t="s">
        <v>16089</v>
      </c>
      <c r="C2601" t="s">
        <v>16090</v>
      </c>
      <c r="E2601" t="s">
        <v>16091</v>
      </c>
      <c r="F2601" t="s">
        <v>16092</v>
      </c>
      <c r="G2601" t="s">
        <v>172</v>
      </c>
      <c r="H2601" s="1">
        <v>34442</v>
      </c>
      <c r="I2601" t="s">
        <v>221</v>
      </c>
      <c r="K2601" t="s">
        <v>304</v>
      </c>
      <c r="L2601" t="s">
        <v>305</v>
      </c>
      <c r="M2601" t="s">
        <v>306</v>
      </c>
      <c r="N2601">
        <v>2017</v>
      </c>
      <c r="O2601" t="s">
        <v>646</v>
      </c>
      <c r="P2601" t="s">
        <v>178</v>
      </c>
      <c r="Q2601" t="s">
        <v>172</v>
      </c>
      <c r="S2601">
        <v>29477012</v>
      </c>
      <c r="T2601" t="s">
        <v>196</v>
      </c>
      <c r="W2601" t="s">
        <v>16093</v>
      </c>
      <c r="X2601">
        <v>9176696171</v>
      </c>
      <c r="Y2601" t="s">
        <v>186</v>
      </c>
      <c r="Z2601" t="s">
        <v>282</v>
      </c>
      <c r="AA2601">
        <v>2018</v>
      </c>
      <c r="AB2601">
        <v>2018</v>
      </c>
      <c r="AC2601" t="s">
        <v>382</v>
      </c>
      <c r="AD2601" t="s">
        <v>185</v>
      </c>
      <c r="AM2601" t="s">
        <v>187</v>
      </c>
      <c r="AS2601">
        <v>3.13</v>
      </c>
      <c r="AT2601" t="s">
        <v>188</v>
      </c>
      <c r="AU2601" t="s">
        <v>189</v>
      </c>
      <c r="AV2601" t="s">
        <v>190</v>
      </c>
      <c r="AW2601" t="s">
        <v>210</v>
      </c>
      <c r="BM2601" t="s">
        <v>3952</v>
      </c>
      <c r="BN2601" t="s">
        <v>193</v>
      </c>
      <c r="BP2601" t="s">
        <v>194</v>
      </c>
      <c r="BQ2601" t="s">
        <v>195</v>
      </c>
      <c r="BS2601">
        <v>14627</v>
      </c>
      <c r="BT2601" t="s">
        <v>196</v>
      </c>
      <c r="BU2601">
        <v>9173493971</v>
      </c>
      <c r="BZ2601" t="s">
        <v>16094</v>
      </c>
      <c r="CC2601" t="s">
        <v>973</v>
      </c>
      <c r="CD2601" t="s">
        <v>195</v>
      </c>
      <c r="CF2601">
        <v>10025</v>
      </c>
      <c r="CG2601" t="s">
        <v>196</v>
      </c>
      <c r="CH2601">
        <v>2126634877</v>
      </c>
      <c r="CM2601" t="s">
        <v>1434</v>
      </c>
      <c r="CP2601" t="s">
        <v>194</v>
      </c>
      <c r="CQ2601" t="s">
        <v>195</v>
      </c>
      <c r="CS2601">
        <v>14627</v>
      </c>
      <c r="CT2601" t="s">
        <v>196</v>
      </c>
      <c r="CU2601">
        <v>9173493971</v>
      </c>
      <c r="ED2601" t="s">
        <v>195</v>
      </c>
      <c r="EG2601" t="s">
        <v>196</v>
      </c>
      <c r="EH2601">
        <v>2126634877</v>
      </c>
      <c r="EM2601" t="s">
        <v>16094</v>
      </c>
      <c r="EP2601" t="s">
        <v>973</v>
      </c>
      <c r="EQ2601" t="s">
        <v>195</v>
      </c>
      <c r="ES2601">
        <v>10025</v>
      </c>
      <c r="ET2601" t="s">
        <v>196</v>
      </c>
      <c r="EU2601">
        <v>2126634877</v>
      </c>
    </row>
    <row r="2602" spans="1:151" x14ac:dyDescent="0.2">
      <c r="A2602">
        <v>19040</v>
      </c>
      <c r="B2602" t="s">
        <v>16089</v>
      </c>
      <c r="C2602" t="s">
        <v>16090</v>
      </c>
      <c r="E2602" t="s">
        <v>16091</v>
      </c>
      <c r="F2602" t="s">
        <v>171</v>
      </c>
      <c r="G2602" t="s">
        <v>172</v>
      </c>
      <c r="H2602" s="1">
        <v>34442</v>
      </c>
      <c r="I2602" t="s">
        <v>221</v>
      </c>
      <c r="K2602" t="s">
        <v>392</v>
      </c>
      <c r="M2602" t="s">
        <v>306</v>
      </c>
      <c r="N2602">
        <v>2016</v>
      </c>
      <c r="O2602" t="s">
        <v>380</v>
      </c>
      <c r="P2602" t="s">
        <v>363</v>
      </c>
      <c r="Q2602" t="s">
        <v>172</v>
      </c>
      <c r="S2602">
        <v>29477012</v>
      </c>
      <c r="T2602" t="s">
        <v>196</v>
      </c>
      <c r="W2602" t="s">
        <v>16093</v>
      </c>
      <c r="X2602">
        <v>9176696171</v>
      </c>
      <c r="Y2602" t="s">
        <v>186</v>
      </c>
      <c r="Z2602" t="s">
        <v>282</v>
      </c>
      <c r="AA2602">
        <v>2018</v>
      </c>
      <c r="AB2602">
        <v>2018</v>
      </c>
      <c r="AC2602" t="s">
        <v>382</v>
      </c>
      <c r="AD2602" t="s">
        <v>185</v>
      </c>
      <c r="AM2602" t="s">
        <v>187</v>
      </c>
      <c r="AS2602">
        <v>3.13</v>
      </c>
      <c r="AT2602" t="s">
        <v>188</v>
      </c>
      <c r="AU2602" t="s">
        <v>189</v>
      </c>
      <c r="AV2602" t="s">
        <v>190</v>
      </c>
      <c r="AW2602" t="s">
        <v>210</v>
      </c>
      <c r="BM2602" t="s">
        <v>3952</v>
      </c>
      <c r="BN2602" t="s">
        <v>193</v>
      </c>
      <c r="BP2602" t="s">
        <v>194</v>
      </c>
      <c r="BQ2602" t="s">
        <v>195</v>
      </c>
      <c r="BS2602">
        <v>14627</v>
      </c>
      <c r="BT2602" t="s">
        <v>196</v>
      </c>
      <c r="BU2602">
        <v>9173493971</v>
      </c>
      <c r="BZ2602" t="s">
        <v>16094</v>
      </c>
      <c r="CC2602" t="s">
        <v>973</v>
      </c>
      <c r="CD2602" t="s">
        <v>195</v>
      </c>
      <c r="CF2602">
        <v>10025</v>
      </c>
      <c r="CG2602" t="s">
        <v>196</v>
      </c>
      <c r="CH2602">
        <v>2126634877</v>
      </c>
      <c r="CM2602" t="s">
        <v>1434</v>
      </c>
      <c r="CP2602" t="s">
        <v>194</v>
      </c>
      <c r="CQ2602" t="s">
        <v>195</v>
      </c>
      <c r="CS2602">
        <v>14627</v>
      </c>
      <c r="CT2602" t="s">
        <v>196</v>
      </c>
      <c r="CU2602">
        <v>9173493971</v>
      </c>
      <c r="ED2602" t="s">
        <v>195</v>
      </c>
      <c r="EG2602" t="s">
        <v>196</v>
      </c>
      <c r="EH2602">
        <v>2126634877</v>
      </c>
      <c r="EM2602" t="s">
        <v>16094</v>
      </c>
      <c r="EP2602" t="s">
        <v>973</v>
      </c>
      <c r="EQ2602" t="s">
        <v>195</v>
      </c>
      <c r="ES2602">
        <v>10025</v>
      </c>
      <c r="ET2602" t="s">
        <v>196</v>
      </c>
      <c r="EU2602">
        <v>2126634877</v>
      </c>
    </row>
    <row r="2603" spans="1:151" x14ac:dyDescent="0.2">
      <c r="A2603">
        <v>19241</v>
      </c>
      <c r="B2603" t="s">
        <v>16095</v>
      </c>
      <c r="C2603" t="s">
        <v>16096</v>
      </c>
      <c r="D2603" t="s">
        <v>622</v>
      </c>
      <c r="E2603" t="s">
        <v>16097</v>
      </c>
      <c r="F2603" t="s">
        <v>171</v>
      </c>
      <c r="G2603" t="s">
        <v>172</v>
      </c>
      <c r="H2603" s="1">
        <v>35218</v>
      </c>
      <c r="I2603" t="s">
        <v>221</v>
      </c>
      <c r="K2603" t="s">
        <v>2689</v>
      </c>
      <c r="L2603" t="s">
        <v>1079</v>
      </c>
      <c r="M2603" t="s">
        <v>176</v>
      </c>
      <c r="N2603">
        <v>2017</v>
      </c>
      <c r="O2603" t="s">
        <v>177</v>
      </c>
      <c r="P2603" t="s">
        <v>178</v>
      </c>
      <c r="Q2603" t="s">
        <v>172</v>
      </c>
      <c r="S2603">
        <v>28754398</v>
      </c>
      <c r="T2603" t="s">
        <v>196</v>
      </c>
      <c r="W2603" t="s">
        <v>16098</v>
      </c>
      <c r="X2603">
        <v>3153911140</v>
      </c>
      <c r="Y2603" t="s">
        <v>186</v>
      </c>
      <c r="Z2603" t="s">
        <v>282</v>
      </c>
      <c r="AA2603">
        <v>2018</v>
      </c>
      <c r="AB2603">
        <v>2018</v>
      </c>
      <c r="AC2603" t="s">
        <v>3528</v>
      </c>
      <c r="AD2603" t="s">
        <v>185</v>
      </c>
      <c r="AE2603" t="s">
        <v>885</v>
      </c>
      <c r="AS2603">
        <v>3.67</v>
      </c>
      <c r="AT2603" t="s">
        <v>188</v>
      </c>
      <c r="AU2603" t="s">
        <v>189</v>
      </c>
      <c r="AV2603" t="s">
        <v>190</v>
      </c>
      <c r="AW2603" t="s">
        <v>952</v>
      </c>
      <c r="BM2603" t="s">
        <v>16099</v>
      </c>
      <c r="BN2603" t="s">
        <v>193</v>
      </c>
      <c r="BP2603" t="s">
        <v>194</v>
      </c>
      <c r="BQ2603" t="s">
        <v>195</v>
      </c>
      <c r="BS2603">
        <v>14627</v>
      </c>
      <c r="BT2603" t="s">
        <v>196</v>
      </c>
      <c r="BU2603">
        <v>3153912383</v>
      </c>
      <c r="BZ2603" t="s">
        <v>16100</v>
      </c>
      <c r="CC2603" t="s">
        <v>3281</v>
      </c>
      <c r="CD2603" t="s">
        <v>195</v>
      </c>
      <c r="CF2603">
        <v>13135</v>
      </c>
      <c r="CG2603" t="s">
        <v>196</v>
      </c>
      <c r="CH2603">
        <v>3156954055</v>
      </c>
      <c r="CM2603" t="s">
        <v>5239</v>
      </c>
      <c r="CP2603" t="s">
        <v>194</v>
      </c>
      <c r="CQ2603" t="s">
        <v>195</v>
      </c>
      <c r="CS2603">
        <v>14620</v>
      </c>
      <c r="CT2603" t="s">
        <v>196</v>
      </c>
      <c r="CU2603">
        <v>3153912383</v>
      </c>
      <c r="ED2603" t="s">
        <v>195</v>
      </c>
      <c r="EG2603" t="s">
        <v>196</v>
      </c>
      <c r="EH2603">
        <v>3156954055</v>
      </c>
      <c r="EM2603" t="s">
        <v>16100</v>
      </c>
      <c r="EP2603" t="s">
        <v>3281</v>
      </c>
      <c r="EQ2603" t="s">
        <v>195</v>
      </c>
      <c r="ES2603">
        <v>13135</v>
      </c>
      <c r="ET2603" t="s">
        <v>196</v>
      </c>
      <c r="EU2603">
        <v>3156954055</v>
      </c>
    </row>
    <row r="2604" spans="1:151" x14ac:dyDescent="0.2">
      <c r="A2604">
        <v>46742</v>
      </c>
      <c r="B2604" t="s">
        <v>14197</v>
      </c>
      <c r="C2604" t="s">
        <v>16101</v>
      </c>
      <c r="D2604" t="s">
        <v>2510</v>
      </c>
      <c r="E2604" t="s">
        <v>16102</v>
      </c>
      <c r="F2604" t="s">
        <v>16103</v>
      </c>
      <c r="G2604" t="str">
        <f>"0"</f>
        <v>0</v>
      </c>
      <c r="H2604" s="1">
        <v>38669</v>
      </c>
      <c r="I2604" t="s">
        <v>1619</v>
      </c>
      <c r="K2604" t="s">
        <v>8144</v>
      </c>
      <c r="M2604" t="s">
        <v>176</v>
      </c>
      <c r="N2604">
        <v>2026</v>
      </c>
      <c r="O2604" t="s">
        <v>508</v>
      </c>
      <c r="P2604" t="s">
        <v>2100</v>
      </c>
      <c r="Q2604" t="s">
        <v>172</v>
      </c>
      <c r="S2604">
        <v>32522099</v>
      </c>
      <c r="T2604" t="s">
        <v>226</v>
      </c>
      <c r="Y2604" t="str">
        <f>"01AS"</f>
        <v>01AS</v>
      </c>
      <c r="Z2604" t="s">
        <v>499</v>
      </c>
      <c r="AA2604" t="s">
        <v>228</v>
      </c>
      <c r="AB2604" t="s">
        <v>229</v>
      </c>
      <c r="AC2604" t="s">
        <v>1854</v>
      </c>
      <c r="AD2604" t="s">
        <v>185</v>
      </c>
      <c r="AS2604">
        <v>3.15</v>
      </c>
      <c r="AU2604" t="s">
        <v>472</v>
      </c>
      <c r="AV2604" t="s">
        <v>473</v>
      </c>
      <c r="AW2604" t="s">
        <v>264</v>
      </c>
      <c r="BM2604" t="s">
        <v>16104</v>
      </c>
      <c r="BN2604" t="s">
        <v>239</v>
      </c>
      <c r="BO2604" t="s">
        <v>16105</v>
      </c>
      <c r="BP2604" t="s">
        <v>241</v>
      </c>
      <c r="BQ2604" t="s">
        <v>195</v>
      </c>
      <c r="BS2604">
        <v>14627</v>
      </c>
      <c r="CD2604" t="s">
        <v>195</v>
      </c>
      <c r="CM2604" t="s">
        <v>16106</v>
      </c>
      <c r="CO2604" t="s">
        <v>16105</v>
      </c>
      <c r="CP2604" t="s">
        <v>16107</v>
      </c>
      <c r="CQ2604" t="s">
        <v>6775</v>
      </c>
      <c r="CS2604" t="str">
        <f>"05363"</f>
        <v>05363</v>
      </c>
      <c r="CT2604" t="s">
        <v>244</v>
      </c>
      <c r="CU2604" t="s">
        <v>16108</v>
      </c>
      <c r="DM2604" t="s">
        <v>16109</v>
      </c>
      <c r="DP2604" t="s">
        <v>16110</v>
      </c>
      <c r="DQ2604" t="s">
        <v>1113</v>
      </c>
      <c r="DR2604" t="s">
        <v>16111</v>
      </c>
      <c r="DS2604" t="str">
        <f>"05358"</f>
        <v>05358</v>
      </c>
      <c r="DT2604" t="s">
        <v>226</v>
      </c>
      <c r="DU2604">
        <v>8025796680</v>
      </c>
      <c r="DX2604" t="s">
        <v>16112</v>
      </c>
      <c r="DY2604" t="s">
        <v>5761</v>
      </c>
    </row>
    <row r="2605" spans="1:151" x14ac:dyDescent="0.2">
      <c r="A2605">
        <v>37884</v>
      </c>
      <c r="B2605" t="s">
        <v>16113</v>
      </c>
      <c r="C2605" t="s">
        <v>16114</v>
      </c>
      <c r="D2605" t="s">
        <v>16115</v>
      </c>
      <c r="E2605" t="s">
        <v>16116</v>
      </c>
      <c r="F2605" t="s">
        <v>171</v>
      </c>
      <c r="G2605" t="str">
        <f>"0"</f>
        <v>0</v>
      </c>
      <c r="H2605" s="1">
        <v>37562</v>
      </c>
      <c r="I2605" t="s">
        <v>221</v>
      </c>
      <c r="K2605" t="s">
        <v>304</v>
      </c>
      <c r="L2605" t="s">
        <v>305</v>
      </c>
      <c r="M2605" t="s">
        <v>176</v>
      </c>
      <c r="N2605">
        <v>2023</v>
      </c>
      <c r="O2605" t="s">
        <v>1048</v>
      </c>
      <c r="P2605" t="s">
        <v>178</v>
      </c>
      <c r="Q2605" t="s">
        <v>172</v>
      </c>
      <c r="S2605">
        <v>31802468</v>
      </c>
      <c r="T2605" t="s">
        <v>226</v>
      </c>
      <c r="Y2605" t="str">
        <f>"01AS"</f>
        <v>01AS</v>
      </c>
      <c r="Z2605" t="s">
        <v>499</v>
      </c>
      <c r="AA2605" t="s">
        <v>320</v>
      </c>
      <c r="AB2605" t="s">
        <v>321</v>
      </c>
      <c r="AC2605" t="s">
        <v>2129</v>
      </c>
      <c r="AD2605" t="s">
        <v>185</v>
      </c>
      <c r="AF2605" t="s">
        <v>426</v>
      </c>
      <c r="AG2605" t="s">
        <v>729</v>
      </c>
      <c r="AJ2605" t="s">
        <v>1237</v>
      </c>
      <c r="AK2605" t="s">
        <v>185</v>
      </c>
      <c r="AS2605">
        <v>3.71</v>
      </c>
      <c r="AU2605" t="s">
        <v>3009</v>
      </c>
      <c r="AV2605" t="s">
        <v>236</v>
      </c>
      <c r="AW2605" t="s">
        <v>237</v>
      </c>
      <c r="BM2605" t="s">
        <v>16117</v>
      </c>
      <c r="BN2605" t="s">
        <v>239</v>
      </c>
      <c r="BO2605" t="s">
        <v>16118</v>
      </c>
      <c r="BP2605" t="s">
        <v>241</v>
      </c>
      <c r="BQ2605" t="s">
        <v>195</v>
      </c>
      <c r="BS2605">
        <v>14627</v>
      </c>
      <c r="CD2605" t="s">
        <v>195</v>
      </c>
      <c r="CM2605" t="s">
        <v>16119</v>
      </c>
      <c r="CO2605" t="s">
        <v>16118</v>
      </c>
      <c r="CP2605" t="s">
        <v>16120</v>
      </c>
      <c r="CQ2605" t="s">
        <v>247</v>
      </c>
      <c r="CS2605" t="s">
        <v>16121</v>
      </c>
      <c r="CT2605" t="s">
        <v>244</v>
      </c>
      <c r="CU2605" t="s">
        <v>16122</v>
      </c>
    </row>
    <row r="2606" spans="1:151" x14ac:dyDescent="0.2">
      <c r="A2606">
        <v>29660</v>
      </c>
      <c r="B2606" t="s">
        <v>955</v>
      </c>
      <c r="C2606" t="s">
        <v>16123</v>
      </c>
      <c r="D2606" t="s">
        <v>7253</v>
      </c>
      <c r="E2606" t="s">
        <v>16124</v>
      </c>
      <c r="F2606" t="s">
        <v>171</v>
      </c>
      <c r="G2606" t="s">
        <v>172</v>
      </c>
      <c r="H2606" s="1">
        <v>36435</v>
      </c>
      <c r="I2606" t="s">
        <v>221</v>
      </c>
      <c r="K2606" t="s">
        <v>8153</v>
      </c>
      <c r="L2606" t="s">
        <v>611</v>
      </c>
      <c r="M2606" t="s">
        <v>176</v>
      </c>
      <c r="N2606">
        <v>2020</v>
      </c>
      <c r="O2606" t="s">
        <v>978</v>
      </c>
      <c r="P2606" t="s">
        <v>178</v>
      </c>
      <c r="Q2606" t="s">
        <v>172</v>
      </c>
      <c r="S2606">
        <v>30689374</v>
      </c>
      <c r="T2606" t="s">
        <v>226</v>
      </c>
      <c r="Y2606" t="str">
        <f>"01AS"</f>
        <v>01AS</v>
      </c>
      <c r="Z2606" t="s">
        <v>227</v>
      </c>
      <c r="AA2606" t="s">
        <v>320</v>
      </c>
      <c r="AB2606" t="s">
        <v>321</v>
      </c>
      <c r="AC2606" t="s">
        <v>1237</v>
      </c>
      <c r="AD2606" t="s">
        <v>185</v>
      </c>
      <c r="AM2606" t="s">
        <v>15607</v>
      </c>
      <c r="AN2606" t="s">
        <v>2213</v>
      </c>
      <c r="AS2606">
        <v>3.91</v>
      </c>
      <c r="AT2606" t="s">
        <v>1261</v>
      </c>
      <c r="AV2606" t="s">
        <v>823</v>
      </c>
      <c r="AW2606" t="s">
        <v>264</v>
      </c>
      <c r="BM2606" t="s">
        <v>16125</v>
      </c>
      <c r="BN2606" t="s">
        <v>239</v>
      </c>
      <c r="BO2606" t="s">
        <v>16126</v>
      </c>
      <c r="BP2606" t="s">
        <v>241</v>
      </c>
      <c r="BQ2606" t="s">
        <v>195</v>
      </c>
      <c r="BS2606">
        <v>14627</v>
      </c>
      <c r="CD2606" t="s">
        <v>195</v>
      </c>
      <c r="CM2606" t="s">
        <v>16127</v>
      </c>
      <c r="CO2606" t="s">
        <v>16126</v>
      </c>
      <c r="CP2606" t="s">
        <v>9602</v>
      </c>
      <c r="CQ2606" t="s">
        <v>541</v>
      </c>
      <c r="CS2606">
        <v>20854</v>
      </c>
      <c r="CT2606" t="s">
        <v>244</v>
      </c>
      <c r="CU2606" t="s">
        <v>16128</v>
      </c>
    </row>
    <row r="2607" spans="1:151" x14ac:dyDescent="0.2">
      <c r="A2607">
        <v>13374</v>
      </c>
      <c r="B2607" t="s">
        <v>1803</v>
      </c>
      <c r="C2607" t="s">
        <v>16129</v>
      </c>
      <c r="D2607" t="s">
        <v>1133</v>
      </c>
      <c r="E2607" t="s">
        <v>16130</v>
      </c>
      <c r="F2607" t="s">
        <v>16131</v>
      </c>
      <c r="G2607" t="s">
        <v>172</v>
      </c>
      <c r="H2607" s="1">
        <v>34590</v>
      </c>
      <c r="I2607" t="s">
        <v>221</v>
      </c>
      <c r="K2607" t="s">
        <v>1078</v>
      </c>
      <c r="L2607" t="s">
        <v>16132</v>
      </c>
      <c r="M2607" t="s">
        <v>176</v>
      </c>
      <c r="N2607">
        <v>2016</v>
      </c>
      <c r="O2607" t="s">
        <v>634</v>
      </c>
      <c r="P2607" t="s">
        <v>178</v>
      </c>
      <c r="Q2607" t="s">
        <v>172</v>
      </c>
      <c r="S2607">
        <v>28242543</v>
      </c>
      <c r="T2607" t="s">
        <v>196</v>
      </c>
      <c r="W2607" t="s">
        <v>16133</v>
      </c>
      <c r="X2607">
        <v>8028658026</v>
      </c>
      <c r="Y2607" t="s">
        <v>182</v>
      </c>
      <c r="Z2607" t="s">
        <v>282</v>
      </c>
      <c r="AA2607" t="s">
        <v>615</v>
      </c>
      <c r="AB2607" t="s">
        <v>3710</v>
      </c>
      <c r="AC2607" t="s">
        <v>208</v>
      </c>
      <c r="AD2607" t="s">
        <v>185</v>
      </c>
      <c r="AF2607" t="s">
        <v>186</v>
      </c>
      <c r="AG2607" t="s">
        <v>282</v>
      </c>
      <c r="AH2607" t="s">
        <v>615</v>
      </c>
      <c r="AI2607" t="s">
        <v>3710</v>
      </c>
      <c r="AJ2607" t="s">
        <v>3528</v>
      </c>
      <c r="AK2607" t="s">
        <v>185</v>
      </c>
      <c r="AS2607">
        <v>3.54</v>
      </c>
      <c r="AT2607" t="s">
        <v>188</v>
      </c>
      <c r="AU2607" t="s">
        <v>189</v>
      </c>
      <c r="AV2607" t="s">
        <v>190</v>
      </c>
      <c r="AW2607" t="s">
        <v>264</v>
      </c>
      <c r="BM2607" t="s">
        <v>16134</v>
      </c>
      <c r="BN2607" t="s">
        <v>193</v>
      </c>
      <c r="BP2607" t="s">
        <v>194</v>
      </c>
      <c r="BQ2607" t="s">
        <v>195</v>
      </c>
      <c r="BS2607">
        <v>14627</v>
      </c>
      <c r="BT2607" t="s">
        <v>196</v>
      </c>
      <c r="BU2607">
        <v>8028819393</v>
      </c>
      <c r="BZ2607" t="s">
        <v>16135</v>
      </c>
      <c r="CC2607" t="s">
        <v>3692</v>
      </c>
      <c r="CD2607" t="s">
        <v>1113</v>
      </c>
      <c r="CF2607" t="str">
        <f>"05403"</f>
        <v>05403</v>
      </c>
      <c r="CG2607" t="s">
        <v>196</v>
      </c>
      <c r="CH2607">
        <v>8028658026</v>
      </c>
      <c r="CM2607" t="s">
        <v>215</v>
      </c>
      <c r="CN2607" t="s">
        <v>16136</v>
      </c>
      <c r="CP2607" t="s">
        <v>194</v>
      </c>
      <c r="CQ2607" t="s">
        <v>195</v>
      </c>
      <c r="CS2607">
        <v>14611</v>
      </c>
      <c r="CT2607" t="s">
        <v>196</v>
      </c>
      <c r="CU2607">
        <v>8028819393</v>
      </c>
      <c r="ED2607" t="s">
        <v>1113</v>
      </c>
      <c r="EG2607" t="s">
        <v>196</v>
      </c>
      <c r="EH2607">
        <v>8028658026</v>
      </c>
      <c r="EM2607" t="s">
        <v>16135</v>
      </c>
      <c r="EP2607" t="s">
        <v>3692</v>
      </c>
      <c r="EQ2607" t="s">
        <v>1113</v>
      </c>
      <c r="ES2607" t="str">
        <f>"05403"</f>
        <v>05403</v>
      </c>
      <c r="ET2607" t="s">
        <v>196</v>
      </c>
      <c r="EU2607">
        <v>8028658026</v>
      </c>
    </row>
    <row r="2608" spans="1:151" x14ac:dyDescent="0.2">
      <c r="A2608">
        <v>23151</v>
      </c>
      <c r="B2608" t="s">
        <v>1546</v>
      </c>
      <c r="C2608" t="s">
        <v>16137</v>
      </c>
      <c r="D2608" t="s">
        <v>169</v>
      </c>
      <c r="E2608" t="s">
        <v>16138</v>
      </c>
      <c r="F2608" t="s">
        <v>171</v>
      </c>
      <c r="G2608" t="s">
        <v>172</v>
      </c>
      <c r="H2608" s="1">
        <v>35100</v>
      </c>
      <c r="I2608" t="s">
        <v>173</v>
      </c>
      <c r="K2608" t="s">
        <v>576</v>
      </c>
      <c r="L2608" t="s">
        <v>577</v>
      </c>
      <c r="M2608" t="s">
        <v>224</v>
      </c>
      <c r="N2608">
        <v>2017</v>
      </c>
      <c r="O2608" t="s">
        <v>441</v>
      </c>
      <c r="P2608" t="s">
        <v>178</v>
      </c>
      <c r="Q2608" t="s">
        <v>172</v>
      </c>
      <c r="S2608">
        <v>28810919</v>
      </c>
      <c r="T2608" t="s">
        <v>196</v>
      </c>
      <c r="W2608" t="s">
        <v>16139</v>
      </c>
      <c r="X2608">
        <v>6463218664</v>
      </c>
      <c r="Y2608" t="s">
        <v>186</v>
      </c>
      <c r="Z2608" t="s">
        <v>183</v>
      </c>
      <c r="AA2608">
        <v>2018</v>
      </c>
      <c r="AB2608">
        <v>2018</v>
      </c>
      <c r="AC2608" t="s">
        <v>1442</v>
      </c>
      <c r="AD2608" t="s">
        <v>185</v>
      </c>
      <c r="AM2608" t="s">
        <v>580</v>
      </c>
      <c r="AN2608" t="s">
        <v>960</v>
      </c>
      <c r="AS2608">
        <v>3.82</v>
      </c>
      <c r="AT2608" t="s">
        <v>188</v>
      </c>
      <c r="AU2608" t="s">
        <v>189</v>
      </c>
      <c r="AV2608" t="s">
        <v>190</v>
      </c>
      <c r="AW2608" t="s">
        <v>264</v>
      </c>
      <c r="BM2608" t="s">
        <v>16140</v>
      </c>
      <c r="BN2608" t="s">
        <v>193</v>
      </c>
      <c r="BP2608" t="s">
        <v>194</v>
      </c>
      <c r="BQ2608" t="s">
        <v>195</v>
      </c>
      <c r="BS2608">
        <v>14627</v>
      </c>
      <c r="BT2608" t="s">
        <v>196</v>
      </c>
      <c r="BU2608">
        <v>9738656336</v>
      </c>
      <c r="BZ2608" t="s">
        <v>16141</v>
      </c>
      <c r="CC2608" t="s">
        <v>704</v>
      </c>
      <c r="CD2608" t="s">
        <v>195</v>
      </c>
      <c r="CF2608">
        <v>11231</v>
      </c>
      <c r="CG2608" t="s">
        <v>196</v>
      </c>
      <c r="CH2608">
        <v>7186232511</v>
      </c>
      <c r="CM2608" t="s">
        <v>16142</v>
      </c>
      <c r="CP2608" t="s">
        <v>704</v>
      </c>
      <c r="CQ2608" t="s">
        <v>195</v>
      </c>
      <c r="CS2608">
        <v>11231</v>
      </c>
      <c r="CT2608" t="s">
        <v>196</v>
      </c>
      <c r="CU2608">
        <v>9738656336</v>
      </c>
      <c r="DZ2608" t="s">
        <v>16143</v>
      </c>
      <c r="EC2608" t="s">
        <v>16144</v>
      </c>
      <c r="ED2608" t="s">
        <v>195</v>
      </c>
      <c r="EF2608" t="str">
        <f>"070432529"</f>
        <v>070432529</v>
      </c>
      <c r="EG2608" t="s">
        <v>196</v>
      </c>
      <c r="EH2608">
        <v>7186232511</v>
      </c>
      <c r="EM2608" t="s">
        <v>16141</v>
      </c>
      <c r="EP2608" t="s">
        <v>704</v>
      </c>
      <c r="EQ2608" t="s">
        <v>195</v>
      </c>
      <c r="ES2608">
        <v>11231</v>
      </c>
      <c r="ET2608" t="s">
        <v>196</v>
      </c>
      <c r="EU2608">
        <v>7186232511</v>
      </c>
    </row>
    <row r="2609" spans="1:151" x14ac:dyDescent="0.2">
      <c r="A2609">
        <v>13134</v>
      </c>
      <c r="B2609" t="s">
        <v>12759</v>
      </c>
      <c r="C2609" t="s">
        <v>16145</v>
      </c>
      <c r="D2609" t="s">
        <v>3641</v>
      </c>
      <c r="E2609" t="s">
        <v>16146</v>
      </c>
      <c r="F2609" t="s">
        <v>171</v>
      </c>
      <c r="G2609" t="s">
        <v>172</v>
      </c>
      <c r="H2609" s="1">
        <v>34600</v>
      </c>
      <c r="I2609" t="s">
        <v>221</v>
      </c>
      <c r="K2609" t="s">
        <v>11606</v>
      </c>
      <c r="L2609" t="s">
        <v>318</v>
      </c>
      <c r="M2609" t="s">
        <v>176</v>
      </c>
      <c r="N2609">
        <v>2016</v>
      </c>
      <c r="O2609" t="s">
        <v>634</v>
      </c>
      <c r="P2609" t="s">
        <v>178</v>
      </c>
      <c r="Q2609" t="s">
        <v>172</v>
      </c>
      <c r="S2609">
        <v>28196020</v>
      </c>
      <c r="T2609" t="s">
        <v>196</v>
      </c>
      <c r="W2609" t="s">
        <v>16147</v>
      </c>
      <c r="X2609">
        <v>8562967861</v>
      </c>
      <c r="Y2609" t="s">
        <v>182</v>
      </c>
      <c r="Z2609" t="s">
        <v>183</v>
      </c>
      <c r="AA2609">
        <v>2017</v>
      </c>
      <c r="AB2609">
        <v>2017</v>
      </c>
      <c r="AC2609" t="s">
        <v>752</v>
      </c>
      <c r="AD2609" t="s">
        <v>185</v>
      </c>
      <c r="AS2609">
        <v>3.83</v>
      </c>
      <c r="AT2609" t="s">
        <v>188</v>
      </c>
      <c r="AU2609" t="s">
        <v>189</v>
      </c>
      <c r="AV2609" t="s">
        <v>190</v>
      </c>
      <c r="AW2609" t="s">
        <v>264</v>
      </c>
      <c r="BM2609" t="s">
        <v>16148</v>
      </c>
      <c r="BP2609" t="s">
        <v>194</v>
      </c>
      <c r="BQ2609" t="s">
        <v>195</v>
      </c>
      <c r="BS2609">
        <v>14627</v>
      </c>
      <c r="BT2609" t="s">
        <v>196</v>
      </c>
      <c r="BU2609">
        <v>8564485876</v>
      </c>
      <c r="BZ2609" t="s">
        <v>16149</v>
      </c>
      <c r="CC2609" t="s">
        <v>16150</v>
      </c>
      <c r="CD2609" t="s">
        <v>1150</v>
      </c>
      <c r="CF2609" t="str">
        <f>"08077"</f>
        <v>08077</v>
      </c>
      <c r="CG2609" t="s">
        <v>196</v>
      </c>
      <c r="CH2609">
        <v>8568299317</v>
      </c>
      <c r="CM2609" t="s">
        <v>16148</v>
      </c>
      <c r="CP2609" t="s">
        <v>194</v>
      </c>
      <c r="CQ2609" t="s">
        <v>195</v>
      </c>
      <c r="CS2609">
        <v>14627</v>
      </c>
      <c r="CT2609" t="s">
        <v>196</v>
      </c>
      <c r="CU2609">
        <v>8564485876</v>
      </c>
      <c r="EM2609" t="s">
        <v>16149</v>
      </c>
      <c r="EP2609" t="s">
        <v>16150</v>
      </c>
      <c r="EQ2609" t="s">
        <v>1150</v>
      </c>
      <c r="ES2609" t="str">
        <f>"08077"</f>
        <v>08077</v>
      </c>
      <c r="ET2609" t="s">
        <v>196</v>
      </c>
      <c r="EU2609">
        <v>8568299317</v>
      </c>
    </row>
    <row r="2610" spans="1:151" x14ac:dyDescent="0.2">
      <c r="A2610">
        <v>38144</v>
      </c>
      <c r="B2610" t="s">
        <v>16151</v>
      </c>
      <c r="C2610" t="s">
        <v>16152</v>
      </c>
      <c r="D2610" t="s">
        <v>16153</v>
      </c>
      <c r="E2610" t="s">
        <v>16154</v>
      </c>
      <c r="F2610" t="s">
        <v>171</v>
      </c>
      <c r="G2610" t="str">
        <f>"0"</f>
        <v>0</v>
      </c>
      <c r="H2610" s="1">
        <v>37545</v>
      </c>
      <c r="I2610" t="s">
        <v>1450</v>
      </c>
      <c r="K2610" t="s">
        <v>1817</v>
      </c>
      <c r="L2610" t="s">
        <v>1158</v>
      </c>
      <c r="M2610" t="s">
        <v>205</v>
      </c>
      <c r="N2610">
        <v>2023</v>
      </c>
      <c r="O2610" t="s">
        <v>921</v>
      </c>
      <c r="P2610" t="s">
        <v>178</v>
      </c>
      <c r="Q2610" t="s">
        <v>172</v>
      </c>
      <c r="S2610">
        <v>32072105</v>
      </c>
      <c r="T2610" t="s">
        <v>226</v>
      </c>
      <c r="Y2610" t="str">
        <f>"01AS"</f>
        <v>01AS</v>
      </c>
      <c r="Z2610" t="s">
        <v>499</v>
      </c>
      <c r="AA2610" t="s">
        <v>228</v>
      </c>
      <c r="AB2610" t="s">
        <v>229</v>
      </c>
      <c r="AC2610" t="s">
        <v>728</v>
      </c>
      <c r="AD2610" t="s">
        <v>185</v>
      </c>
      <c r="AS2610">
        <v>3.98</v>
      </c>
      <c r="AU2610" t="s">
        <v>472</v>
      </c>
      <c r="AV2610" t="s">
        <v>473</v>
      </c>
      <c r="AW2610" t="s">
        <v>264</v>
      </c>
      <c r="BH2610" t="s">
        <v>474</v>
      </c>
      <c r="BM2610" t="s">
        <v>16155</v>
      </c>
      <c r="BN2610" t="s">
        <v>239</v>
      </c>
      <c r="BO2610" t="s">
        <v>16156</v>
      </c>
      <c r="BP2610" t="s">
        <v>241</v>
      </c>
      <c r="BQ2610" t="s">
        <v>195</v>
      </c>
      <c r="BS2610">
        <v>14627</v>
      </c>
      <c r="CD2610" t="s">
        <v>195</v>
      </c>
      <c r="CM2610" t="s">
        <v>16157</v>
      </c>
      <c r="CO2610" t="s">
        <v>16156</v>
      </c>
      <c r="CP2610" t="s">
        <v>7969</v>
      </c>
      <c r="CQ2610" t="s">
        <v>247</v>
      </c>
      <c r="CS2610" t="s">
        <v>16158</v>
      </c>
      <c r="CT2610" t="s">
        <v>244</v>
      </c>
      <c r="CU2610" t="s">
        <v>16159</v>
      </c>
    </row>
    <row r="2611" spans="1:151" x14ac:dyDescent="0.2">
      <c r="A2611">
        <v>45568</v>
      </c>
      <c r="B2611" t="s">
        <v>16160</v>
      </c>
      <c r="C2611" t="s">
        <v>16161</v>
      </c>
      <c r="D2611" t="s">
        <v>16162</v>
      </c>
      <c r="E2611" t="s">
        <v>16163</v>
      </c>
      <c r="F2611" t="s">
        <v>171</v>
      </c>
      <c r="G2611" t="str">
        <f>"0"</f>
        <v>0</v>
      </c>
      <c r="H2611" s="1">
        <v>33970</v>
      </c>
      <c r="I2611" t="s">
        <v>221</v>
      </c>
      <c r="K2611" t="s">
        <v>5148</v>
      </c>
      <c r="L2611" t="s">
        <v>5149</v>
      </c>
      <c r="M2611" t="s">
        <v>176</v>
      </c>
      <c r="N2611">
        <v>2025</v>
      </c>
      <c r="O2611" t="s">
        <v>677</v>
      </c>
      <c r="P2611" t="s">
        <v>178</v>
      </c>
      <c r="Q2611" t="s">
        <v>172</v>
      </c>
      <c r="S2611">
        <v>32628098</v>
      </c>
      <c r="T2611" t="s">
        <v>226</v>
      </c>
      <c r="Y2611" t="str">
        <f>"02SBS"</f>
        <v>02SBS</v>
      </c>
      <c r="Z2611" t="s">
        <v>258</v>
      </c>
      <c r="AA2611" t="s">
        <v>259</v>
      </c>
      <c r="AB2611" t="s">
        <v>260</v>
      </c>
      <c r="AC2611" t="s">
        <v>2778</v>
      </c>
      <c r="AD2611" t="s">
        <v>185</v>
      </c>
      <c r="AS2611">
        <v>3.26</v>
      </c>
      <c r="AU2611" t="s">
        <v>235</v>
      </c>
      <c r="AV2611" t="s">
        <v>236</v>
      </c>
      <c r="AW2611" t="s">
        <v>294</v>
      </c>
      <c r="BO2611" t="s">
        <v>16164</v>
      </c>
      <c r="BQ2611" t="s">
        <v>195</v>
      </c>
      <c r="BZ2611" t="s">
        <v>242</v>
      </c>
      <c r="CB2611" t="s">
        <v>243</v>
      </c>
      <c r="CD2611" t="s">
        <v>195</v>
      </c>
      <c r="CF2611">
        <v>14642</v>
      </c>
      <c r="CG2611" t="s">
        <v>244</v>
      </c>
      <c r="CM2611" t="s">
        <v>16165</v>
      </c>
      <c r="CO2611" t="s">
        <v>16164</v>
      </c>
      <c r="CP2611" t="s">
        <v>2195</v>
      </c>
      <c r="CQ2611" t="s">
        <v>247</v>
      </c>
      <c r="CS2611">
        <v>14612</v>
      </c>
      <c r="CT2611" t="s">
        <v>244</v>
      </c>
      <c r="CU2611" t="s">
        <v>16166</v>
      </c>
    </row>
    <row r="2612" spans="1:151" x14ac:dyDescent="0.2">
      <c r="A2612">
        <v>19340</v>
      </c>
      <c r="B2612" t="s">
        <v>850</v>
      </c>
      <c r="C2612" t="s">
        <v>16167</v>
      </c>
      <c r="E2612" t="s">
        <v>16168</v>
      </c>
      <c r="F2612" t="s">
        <v>171</v>
      </c>
      <c r="G2612" t="s">
        <v>172</v>
      </c>
      <c r="H2612" s="1">
        <v>34922</v>
      </c>
      <c r="I2612" t="s">
        <v>221</v>
      </c>
      <c r="K2612" t="s">
        <v>1910</v>
      </c>
      <c r="L2612" t="s">
        <v>1911</v>
      </c>
      <c r="M2612" t="s">
        <v>306</v>
      </c>
      <c r="N2612">
        <v>2016</v>
      </c>
      <c r="O2612" t="s">
        <v>380</v>
      </c>
      <c r="P2612" t="s">
        <v>178</v>
      </c>
      <c r="Q2612" t="s">
        <v>172</v>
      </c>
      <c r="S2612">
        <v>29444212</v>
      </c>
      <c r="T2612" t="s">
        <v>196</v>
      </c>
      <c r="W2612" t="s">
        <v>16169</v>
      </c>
      <c r="X2612">
        <v>5854695156</v>
      </c>
      <c r="Y2612" t="s">
        <v>182</v>
      </c>
      <c r="Z2612" t="s">
        <v>183</v>
      </c>
      <c r="AA2612">
        <v>2018</v>
      </c>
      <c r="AB2612">
        <v>2018</v>
      </c>
      <c r="AC2612" t="s">
        <v>1191</v>
      </c>
      <c r="AD2612" t="s">
        <v>185</v>
      </c>
      <c r="AS2612">
        <v>2.72</v>
      </c>
      <c r="AT2612" t="s">
        <v>188</v>
      </c>
      <c r="AU2612" t="s">
        <v>189</v>
      </c>
      <c r="AV2612" t="s">
        <v>190</v>
      </c>
      <c r="AW2612" t="s">
        <v>264</v>
      </c>
      <c r="BM2612" t="s">
        <v>16170</v>
      </c>
      <c r="BN2612" t="s">
        <v>487</v>
      </c>
      <c r="BP2612" t="s">
        <v>194</v>
      </c>
      <c r="BQ2612" t="s">
        <v>195</v>
      </c>
      <c r="BS2612">
        <v>14627</v>
      </c>
      <c r="BT2612" t="s">
        <v>196</v>
      </c>
      <c r="BU2612">
        <v>5858310827</v>
      </c>
      <c r="BZ2612" t="s">
        <v>16171</v>
      </c>
      <c r="CC2612" t="s">
        <v>10159</v>
      </c>
      <c r="CD2612" t="s">
        <v>195</v>
      </c>
      <c r="CF2612">
        <v>14468</v>
      </c>
      <c r="CG2612" t="s">
        <v>196</v>
      </c>
      <c r="CH2612">
        <v>5853924786</v>
      </c>
      <c r="CM2612" t="s">
        <v>16171</v>
      </c>
      <c r="CP2612" t="s">
        <v>10159</v>
      </c>
      <c r="CQ2612" t="s">
        <v>195</v>
      </c>
      <c r="CS2612">
        <v>14468</v>
      </c>
      <c r="CT2612" t="s">
        <v>196</v>
      </c>
      <c r="CU2612">
        <v>5858310827</v>
      </c>
      <c r="DZ2612" t="s">
        <v>16172</v>
      </c>
      <c r="EC2612" t="s">
        <v>194</v>
      </c>
      <c r="ED2612" t="s">
        <v>195</v>
      </c>
      <c r="EF2612">
        <v>14616</v>
      </c>
      <c r="EG2612" t="s">
        <v>196</v>
      </c>
      <c r="EH2612">
        <v>5853924786</v>
      </c>
      <c r="EM2612" t="s">
        <v>16171</v>
      </c>
      <c r="EP2612" t="s">
        <v>10159</v>
      </c>
      <c r="EQ2612" t="s">
        <v>195</v>
      </c>
      <c r="ES2612">
        <v>14468</v>
      </c>
      <c r="ET2612" t="s">
        <v>196</v>
      </c>
      <c r="EU2612">
        <v>5853924786</v>
      </c>
    </row>
    <row r="2613" spans="1:151" x14ac:dyDescent="0.2">
      <c r="A2613">
        <v>25209</v>
      </c>
      <c r="B2613" t="s">
        <v>16173</v>
      </c>
      <c r="C2613" t="s">
        <v>16174</v>
      </c>
      <c r="D2613" t="s">
        <v>169</v>
      </c>
      <c r="E2613" t="s">
        <v>16175</v>
      </c>
      <c r="F2613" t="s">
        <v>3256</v>
      </c>
      <c r="G2613" t="s">
        <v>172</v>
      </c>
      <c r="H2613" s="1">
        <v>35985</v>
      </c>
      <c r="I2613" t="s">
        <v>221</v>
      </c>
      <c r="K2613" t="s">
        <v>304</v>
      </c>
      <c r="L2613" t="s">
        <v>305</v>
      </c>
      <c r="M2613" t="s">
        <v>306</v>
      </c>
      <c r="N2613">
        <v>2018</v>
      </c>
      <c r="O2613" t="s">
        <v>307</v>
      </c>
      <c r="P2613" t="s">
        <v>178</v>
      </c>
      <c r="Q2613" t="s">
        <v>172</v>
      </c>
      <c r="S2613">
        <v>29977574</v>
      </c>
      <c r="T2613" t="s">
        <v>196</v>
      </c>
      <c r="W2613" t="s">
        <v>16176</v>
      </c>
      <c r="X2613">
        <v>8603013865</v>
      </c>
      <c r="Y2613" t="s">
        <v>186</v>
      </c>
      <c r="Z2613" t="s">
        <v>183</v>
      </c>
      <c r="AA2613">
        <v>2020</v>
      </c>
      <c r="AB2613">
        <v>2020</v>
      </c>
      <c r="AC2613" t="s">
        <v>6505</v>
      </c>
      <c r="AD2613" t="s">
        <v>185</v>
      </c>
      <c r="AF2613" t="s">
        <v>186</v>
      </c>
      <c r="AG2613" t="s">
        <v>282</v>
      </c>
      <c r="AH2613">
        <v>2020</v>
      </c>
      <c r="AI2613">
        <v>2020</v>
      </c>
      <c r="AJ2613" t="s">
        <v>396</v>
      </c>
      <c r="AK2613" t="s">
        <v>185</v>
      </c>
      <c r="AM2613" t="s">
        <v>1068</v>
      </c>
      <c r="AS2613">
        <v>3.58</v>
      </c>
      <c r="AT2613" t="s">
        <v>188</v>
      </c>
      <c r="AU2613" t="s">
        <v>189</v>
      </c>
      <c r="AV2613" t="s">
        <v>190</v>
      </c>
      <c r="AW2613" t="s">
        <v>264</v>
      </c>
      <c r="BM2613" t="s">
        <v>16177</v>
      </c>
      <c r="BN2613" t="s">
        <v>193</v>
      </c>
      <c r="BP2613" t="s">
        <v>194</v>
      </c>
      <c r="BQ2613" t="s">
        <v>195</v>
      </c>
      <c r="BS2613">
        <v>14627</v>
      </c>
      <c r="BT2613" t="s">
        <v>196</v>
      </c>
      <c r="BU2613">
        <v>8607547411</v>
      </c>
      <c r="BZ2613" t="s">
        <v>16178</v>
      </c>
      <c r="CC2613" t="s">
        <v>4019</v>
      </c>
      <c r="CD2613" t="s">
        <v>1508</v>
      </c>
      <c r="CF2613" t="str">
        <f>"06759"</f>
        <v>06759</v>
      </c>
      <c r="CG2613" t="s">
        <v>196</v>
      </c>
      <c r="CH2613">
        <v>8607547411</v>
      </c>
      <c r="CM2613" t="s">
        <v>215</v>
      </c>
      <c r="CN2613" t="s">
        <v>2035</v>
      </c>
      <c r="CP2613" t="s">
        <v>194</v>
      </c>
      <c r="CQ2613" t="s">
        <v>195</v>
      </c>
      <c r="CS2613">
        <v>14611</v>
      </c>
      <c r="CT2613" t="s">
        <v>196</v>
      </c>
      <c r="CU2613">
        <v>8607547411</v>
      </c>
      <c r="DZ2613" t="s">
        <v>16179</v>
      </c>
      <c r="EC2613" t="s">
        <v>3233</v>
      </c>
      <c r="ED2613" t="s">
        <v>1508</v>
      </c>
      <c r="EF2613" t="str">
        <f>"064572527"</f>
        <v>064572527</v>
      </c>
      <c r="EG2613" t="s">
        <v>196</v>
      </c>
      <c r="EH2613">
        <v>8607547411</v>
      </c>
      <c r="EM2613" t="s">
        <v>16178</v>
      </c>
      <c r="EP2613" t="s">
        <v>4019</v>
      </c>
      <c r="EQ2613" t="s">
        <v>1508</v>
      </c>
      <c r="ES2613" t="str">
        <f>"06759"</f>
        <v>06759</v>
      </c>
      <c r="ET2613" t="s">
        <v>196</v>
      </c>
      <c r="EU2613">
        <v>8607547411</v>
      </c>
    </row>
    <row r="2614" spans="1:151" x14ac:dyDescent="0.2">
      <c r="A2614">
        <v>19361</v>
      </c>
      <c r="B2614" t="s">
        <v>12300</v>
      </c>
      <c r="C2614" t="s">
        <v>16180</v>
      </c>
      <c r="D2614" t="s">
        <v>949</v>
      </c>
      <c r="E2614" t="s">
        <v>16181</v>
      </c>
      <c r="F2614" t="s">
        <v>171</v>
      </c>
      <c r="K2614" t="s">
        <v>2307</v>
      </c>
      <c r="L2614" t="s">
        <v>2308</v>
      </c>
      <c r="M2614" t="s">
        <v>224</v>
      </c>
      <c r="N2614">
        <v>2016</v>
      </c>
      <c r="O2614" t="s">
        <v>410</v>
      </c>
      <c r="P2614" t="s">
        <v>178</v>
      </c>
      <c r="Q2614" t="s">
        <v>172</v>
      </c>
      <c r="S2614">
        <v>23881679</v>
      </c>
      <c r="T2614" t="s">
        <v>196</v>
      </c>
      <c r="W2614" t="s">
        <v>16182</v>
      </c>
      <c r="X2614">
        <v>5084798941</v>
      </c>
      <c r="Y2614" t="s">
        <v>802</v>
      </c>
      <c r="Z2614" t="s">
        <v>803</v>
      </c>
      <c r="AA2614" t="s">
        <v>615</v>
      </c>
      <c r="AB2614" t="s">
        <v>259</v>
      </c>
      <c r="AC2614" t="s">
        <v>16183</v>
      </c>
      <c r="AD2614" t="s">
        <v>185</v>
      </c>
      <c r="AM2614" t="s">
        <v>3230</v>
      </c>
      <c r="AS2614" t="str">
        <f>"0"</f>
        <v>0</v>
      </c>
      <c r="AT2614" t="s">
        <v>188</v>
      </c>
      <c r="AU2614" t="s">
        <v>1520</v>
      </c>
      <c r="AV2614" t="s">
        <v>11274</v>
      </c>
      <c r="AW2614" t="s">
        <v>264</v>
      </c>
      <c r="BM2614" t="s">
        <v>16184</v>
      </c>
      <c r="BP2614" t="s">
        <v>16185</v>
      </c>
      <c r="BQ2614" t="s">
        <v>5759</v>
      </c>
      <c r="BS2614">
        <v>84103</v>
      </c>
      <c r="BT2614" t="s">
        <v>196</v>
      </c>
      <c r="BU2614">
        <v>5084467050</v>
      </c>
      <c r="BZ2614" t="s">
        <v>16184</v>
      </c>
      <c r="CC2614" t="s">
        <v>16185</v>
      </c>
      <c r="CD2614" t="s">
        <v>5759</v>
      </c>
      <c r="CF2614">
        <v>84103</v>
      </c>
      <c r="CG2614" t="s">
        <v>196</v>
      </c>
      <c r="CH2614">
        <v>5084467050</v>
      </c>
      <c r="CM2614" t="s">
        <v>16184</v>
      </c>
      <c r="CP2614" t="s">
        <v>16185</v>
      </c>
      <c r="CQ2614" t="s">
        <v>5759</v>
      </c>
      <c r="CS2614">
        <v>84103</v>
      </c>
      <c r="CT2614" t="s">
        <v>196</v>
      </c>
      <c r="CU2614">
        <v>5084467050</v>
      </c>
      <c r="ED2614" t="s">
        <v>214</v>
      </c>
      <c r="EG2614" t="s">
        <v>196</v>
      </c>
      <c r="EH2614">
        <v>8136331092</v>
      </c>
      <c r="EM2614" t="s">
        <v>16186</v>
      </c>
      <c r="EP2614" t="s">
        <v>16187</v>
      </c>
      <c r="EQ2614" t="s">
        <v>214</v>
      </c>
      <c r="ES2614">
        <v>33573</v>
      </c>
      <c r="ET2614" t="s">
        <v>196</v>
      </c>
      <c r="EU2614">
        <v>8136331092</v>
      </c>
    </row>
    <row r="2615" spans="1:151" x14ac:dyDescent="0.2">
      <c r="A2615">
        <v>19014</v>
      </c>
      <c r="B2615" t="s">
        <v>4028</v>
      </c>
      <c r="C2615" t="s">
        <v>16188</v>
      </c>
      <c r="D2615" t="s">
        <v>3216</v>
      </c>
      <c r="E2615" t="s">
        <v>16189</v>
      </c>
      <c r="F2615" t="s">
        <v>16190</v>
      </c>
      <c r="G2615" t="s">
        <v>172</v>
      </c>
      <c r="H2615" s="1">
        <v>35109</v>
      </c>
      <c r="I2615" t="s">
        <v>173</v>
      </c>
      <c r="K2615" t="s">
        <v>1078</v>
      </c>
      <c r="L2615" t="s">
        <v>393</v>
      </c>
      <c r="M2615" t="s">
        <v>306</v>
      </c>
      <c r="N2615">
        <v>2016</v>
      </c>
      <c r="O2615" t="s">
        <v>380</v>
      </c>
      <c r="P2615" t="s">
        <v>178</v>
      </c>
      <c r="Q2615" t="s">
        <v>172</v>
      </c>
      <c r="S2615">
        <v>28771166</v>
      </c>
      <c r="T2615" t="s">
        <v>196</v>
      </c>
      <c r="W2615" t="s">
        <v>16191</v>
      </c>
      <c r="X2615">
        <v>5184231492</v>
      </c>
      <c r="Y2615" t="s">
        <v>182</v>
      </c>
      <c r="Z2615" t="s">
        <v>183</v>
      </c>
      <c r="AA2615">
        <v>2018</v>
      </c>
      <c r="AB2615">
        <v>2018</v>
      </c>
      <c r="AC2615" t="s">
        <v>1191</v>
      </c>
      <c r="AD2615" t="s">
        <v>185</v>
      </c>
      <c r="AS2615">
        <v>3.87</v>
      </c>
      <c r="AT2615" t="s">
        <v>188</v>
      </c>
      <c r="AU2615" t="s">
        <v>189</v>
      </c>
      <c r="AV2615" t="s">
        <v>190</v>
      </c>
      <c r="AW2615" t="s">
        <v>264</v>
      </c>
      <c r="BM2615" t="s">
        <v>16192</v>
      </c>
      <c r="BN2615" t="s">
        <v>193</v>
      </c>
      <c r="BP2615" t="s">
        <v>194</v>
      </c>
      <c r="BQ2615" t="s">
        <v>195</v>
      </c>
      <c r="BS2615">
        <v>14627</v>
      </c>
      <c r="BT2615" t="s">
        <v>196</v>
      </c>
      <c r="BU2615">
        <v>5186187094</v>
      </c>
      <c r="BZ2615" t="s">
        <v>16193</v>
      </c>
      <c r="CC2615" t="s">
        <v>4394</v>
      </c>
      <c r="CD2615" t="s">
        <v>195</v>
      </c>
      <c r="CF2615">
        <v>12065</v>
      </c>
      <c r="CG2615" t="s">
        <v>196</v>
      </c>
      <c r="CH2615">
        <v>5183831492</v>
      </c>
      <c r="CM2615" t="s">
        <v>4521</v>
      </c>
      <c r="CP2615" t="s">
        <v>194</v>
      </c>
      <c r="CQ2615" t="s">
        <v>195</v>
      </c>
      <c r="CS2615">
        <v>14627</v>
      </c>
      <c r="CT2615" t="s">
        <v>196</v>
      </c>
      <c r="CU2615">
        <v>5186187094</v>
      </c>
      <c r="DZ2615" t="s">
        <v>16194</v>
      </c>
      <c r="EC2615" t="s">
        <v>6661</v>
      </c>
      <c r="ED2615" t="s">
        <v>195</v>
      </c>
      <c r="EF2615">
        <v>87123</v>
      </c>
      <c r="EG2615" t="s">
        <v>196</v>
      </c>
      <c r="EH2615">
        <v>5183831492</v>
      </c>
      <c r="EM2615" t="s">
        <v>16193</v>
      </c>
      <c r="EP2615" t="s">
        <v>4394</v>
      </c>
      <c r="EQ2615" t="s">
        <v>195</v>
      </c>
      <c r="ES2615">
        <v>12065</v>
      </c>
      <c r="ET2615" t="s">
        <v>196</v>
      </c>
      <c r="EU2615">
        <v>5183831492</v>
      </c>
    </row>
    <row r="2616" spans="1:151" x14ac:dyDescent="0.2">
      <c r="A2616">
        <v>46774</v>
      </c>
      <c r="B2616" t="s">
        <v>10660</v>
      </c>
      <c r="C2616" t="s">
        <v>16195</v>
      </c>
      <c r="D2616" t="s">
        <v>16196</v>
      </c>
      <c r="E2616" t="s">
        <v>16197</v>
      </c>
      <c r="F2616" t="s">
        <v>16198</v>
      </c>
      <c r="G2616" t="str">
        <f>"0"</f>
        <v>0</v>
      </c>
      <c r="H2616" s="1">
        <v>37994</v>
      </c>
      <c r="I2616" t="s">
        <v>173</v>
      </c>
      <c r="K2616" t="s">
        <v>2724</v>
      </c>
      <c r="L2616" t="s">
        <v>820</v>
      </c>
      <c r="M2616" t="s">
        <v>176</v>
      </c>
      <c r="N2616">
        <v>2026</v>
      </c>
      <c r="O2616" t="s">
        <v>508</v>
      </c>
      <c r="P2616" t="s">
        <v>509</v>
      </c>
      <c r="Q2616" t="s">
        <v>172</v>
      </c>
      <c r="S2616">
        <v>32563092</v>
      </c>
      <c r="T2616" t="s">
        <v>16199</v>
      </c>
      <c r="U2616" t="s">
        <v>712</v>
      </c>
      <c r="Y2616" t="str">
        <f>"01AS"</f>
        <v>01AS</v>
      </c>
      <c r="Z2616" t="s">
        <v>227</v>
      </c>
      <c r="AA2616" t="s">
        <v>228</v>
      </c>
      <c r="AB2616" t="s">
        <v>229</v>
      </c>
      <c r="AC2616" t="s">
        <v>5261</v>
      </c>
      <c r="AD2616" t="s">
        <v>185</v>
      </c>
      <c r="AS2616">
        <v>3.22</v>
      </c>
      <c r="AU2616" t="s">
        <v>472</v>
      </c>
      <c r="AV2616" t="s">
        <v>473</v>
      </c>
      <c r="AW2616" t="s">
        <v>264</v>
      </c>
      <c r="BM2616" t="s">
        <v>16200</v>
      </c>
      <c r="BN2616" t="s">
        <v>239</v>
      </c>
      <c r="BO2616" t="s">
        <v>16201</v>
      </c>
      <c r="BP2616" t="s">
        <v>241</v>
      </c>
      <c r="BQ2616" t="s">
        <v>195</v>
      </c>
      <c r="BS2616">
        <v>14627</v>
      </c>
      <c r="CD2616" t="s">
        <v>195</v>
      </c>
      <c r="CM2616" t="s">
        <v>16202</v>
      </c>
      <c r="CO2616" t="s">
        <v>16201</v>
      </c>
      <c r="CP2616" t="s">
        <v>16203</v>
      </c>
      <c r="CQ2616" t="s">
        <v>4463</v>
      </c>
      <c r="CS2616" t="str">
        <f>"06880-4902"</f>
        <v>06880-4902</v>
      </c>
      <c r="CT2616" t="s">
        <v>244</v>
      </c>
      <c r="CU2616" t="s">
        <v>16204</v>
      </c>
    </row>
    <row r="2617" spans="1:151" x14ac:dyDescent="0.2">
      <c r="A2617">
        <v>45516</v>
      </c>
      <c r="B2617" t="s">
        <v>16205</v>
      </c>
      <c r="C2617" t="s">
        <v>16206</v>
      </c>
      <c r="D2617" t="s">
        <v>940</v>
      </c>
      <c r="E2617" t="s">
        <v>1213</v>
      </c>
      <c r="F2617" t="s">
        <v>171</v>
      </c>
      <c r="G2617" t="str">
        <f>"0"</f>
        <v>0</v>
      </c>
      <c r="H2617" s="1">
        <v>38427</v>
      </c>
      <c r="I2617" t="s">
        <v>221</v>
      </c>
      <c r="K2617" t="s">
        <v>222</v>
      </c>
      <c r="L2617" t="s">
        <v>223</v>
      </c>
      <c r="M2617" t="s">
        <v>224</v>
      </c>
      <c r="N2617">
        <v>2025</v>
      </c>
      <c r="O2617" t="s">
        <v>528</v>
      </c>
      <c r="P2617" t="s">
        <v>178</v>
      </c>
      <c r="Q2617" t="s">
        <v>172</v>
      </c>
      <c r="R2617" t="s">
        <v>510</v>
      </c>
      <c r="S2617">
        <v>32539424</v>
      </c>
      <c r="BM2617" t="s">
        <v>6658</v>
      </c>
      <c r="DM2617" t="s">
        <v>16207</v>
      </c>
      <c r="DP2617" t="s">
        <v>16208</v>
      </c>
      <c r="DQ2617" t="s">
        <v>1414</v>
      </c>
      <c r="DS2617">
        <v>43017</v>
      </c>
      <c r="DT2617" t="s">
        <v>226</v>
      </c>
      <c r="DU2617" t="s">
        <v>16209</v>
      </c>
      <c r="DW2617" t="s">
        <v>16210</v>
      </c>
      <c r="DX2617" t="s">
        <v>16211</v>
      </c>
      <c r="DY2617" t="s">
        <v>406</v>
      </c>
    </row>
    <row r="2618" spans="1:151" x14ac:dyDescent="0.2">
      <c r="A2618">
        <v>26472</v>
      </c>
      <c r="B2618" t="s">
        <v>1095</v>
      </c>
      <c r="C2618" t="s">
        <v>16212</v>
      </c>
      <c r="E2618" t="s">
        <v>16213</v>
      </c>
      <c r="F2618" t="s">
        <v>171</v>
      </c>
      <c r="G2618" t="s">
        <v>172</v>
      </c>
      <c r="H2618" s="1">
        <v>35893</v>
      </c>
      <c r="I2618" t="s">
        <v>173</v>
      </c>
      <c r="K2618" t="s">
        <v>2448</v>
      </c>
      <c r="L2618" t="s">
        <v>2449</v>
      </c>
      <c r="M2618" t="s">
        <v>176</v>
      </c>
      <c r="N2618">
        <v>2019</v>
      </c>
      <c r="O2618" t="s">
        <v>482</v>
      </c>
      <c r="P2618" t="s">
        <v>178</v>
      </c>
      <c r="Q2618" t="s">
        <v>172</v>
      </c>
      <c r="S2618">
        <v>29845385</v>
      </c>
      <c r="T2618" t="s">
        <v>196</v>
      </c>
      <c r="W2618" t="s">
        <v>16214</v>
      </c>
      <c r="X2618">
        <v>5185427341</v>
      </c>
      <c r="Y2618" t="s">
        <v>186</v>
      </c>
      <c r="Z2618" t="s">
        <v>282</v>
      </c>
      <c r="AA2618">
        <v>2020</v>
      </c>
      <c r="AB2618">
        <v>2020</v>
      </c>
      <c r="AC2618" t="s">
        <v>696</v>
      </c>
      <c r="AD2618" t="s">
        <v>172</v>
      </c>
      <c r="AS2618">
        <v>3.56</v>
      </c>
      <c r="AT2618" t="s">
        <v>188</v>
      </c>
      <c r="AU2618" t="s">
        <v>189</v>
      </c>
      <c r="AV2618" t="s">
        <v>190</v>
      </c>
      <c r="AW2618" t="s">
        <v>264</v>
      </c>
      <c r="BM2618" t="s">
        <v>16215</v>
      </c>
      <c r="BN2618" t="s">
        <v>193</v>
      </c>
      <c r="BP2618" t="s">
        <v>194</v>
      </c>
      <c r="BQ2618" t="s">
        <v>195</v>
      </c>
      <c r="BS2618">
        <v>14627</v>
      </c>
      <c r="BT2618" t="s">
        <v>196</v>
      </c>
      <c r="BU2618">
        <v>5182219103</v>
      </c>
      <c r="BZ2618" t="s">
        <v>16216</v>
      </c>
      <c r="CC2618" t="s">
        <v>3813</v>
      </c>
      <c r="CD2618" t="s">
        <v>195</v>
      </c>
      <c r="CF2618">
        <v>12211</v>
      </c>
      <c r="CG2618" t="s">
        <v>196</v>
      </c>
      <c r="CH2618">
        <v>5182219103</v>
      </c>
      <c r="CM2618" t="s">
        <v>10676</v>
      </c>
      <c r="CN2618" t="s">
        <v>16217</v>
      </c>
      <c r="CP2618" t="s">
        <v>194</v>
      </c>
      <c r="CQ2618" t="s">
        <v>195</v>
      </c>
      <c r="CS2618">
        <v>14611</v>
      </c>
      <c r="CT2618" t="s">
        <v>196</v>
      </c>
      <c r="CU2618">
        <v>5182219103</v>
      </c>
      <c r="ED2618" t="s">
        <v>195</v>
      </c>
      <c r="EG2618" t="s">
        <v>196</v>
      </c>
      <c r="EH2618">
        <v>5182219103</v>
      </c>
      <c r="EM2618" t="s">
        <v>16216</v>
      </c>
      <c r="EP2618" t="s">
        <v>3813</v>
      </c>
      <c r="EQ2618" t="s">
        <v>195</v>
      </c>
      <c r="ES2618">
        <v>12211</v>
      </c>
      <c r="ET2618" t="s">
        <v>196</v>
      </c>
      <c r="EU2618">
        <v>5182219103</v>
      </c>
    </row>
    <row r="2619" spans="1:151" x14ac:dyDescent="0.2">
      <c r="A2619">
        <v>16744</v>
      </c>
      <c r="B2619" t="s">
        <v>16218</v>
      </c>
      <c r="C2619" t="s">
        <v>16219</v>
      </c>
      <c r="E2619" t="s">
        <v>16220</v>
      </c>
      <c r="F2619" t="s">
        <v>171</v>
      </c>
      <c r="G2619" t="s">
        <v>172</v>
      </c>
      <c r="H2619" s="1">
        <v>35158</v>
      </c>
      <c r="I2619" t="s">
        <v>173</v>
      </c>
      <c r="K2619" t="s">
        <v>439</v>
      </c>
      <c r="L2619" t="s">
        <v>175</v>
      </c>
      <c r="M2619" t="s">
        <v>224</v>
      </c>
      <c r="N2619">
        <v>2016</v>
      </c>
      <c r="O2619" t="s">
        <v>410</v>
      </c>
      <c r="P2619" t="s">
        <v>363</v>
      </c>
      <c r="Q2619" t="s">
        <v>172</v>
      </c>
      <c r="S2619">
        <v>28898818</v>
      </c>
      <c r="T2619" t="s">
        <v>179</v>
      </c>
      <c r="U2619" t="s">
        <v>180</v>
      </c>
      <c r="V2619" s="2">
        <v>43251</v>
      </c>
      <c r="W2619" t="s">
        <v>16221</v>
      </c>
      <c r="X2619" t="s">
        <v>16222</v>
      </c>
      <c r="Y2619" t="s">
        <v>802</v>
      </c>
      <c r="Z2619" t="s">
        <v>1583</v>
      </c>
      <c r="AA2619">
        <v>2018</v>
      </c>
      <c r="AB2619">
        <v>2018</v>
      </c>
      <c r="AC2619" t="s">
        <v>1584</v>
      </c>
      <c r="AD2619" t="s">
        <v>185</v>
      </c>
      <c r="AS2619">
        <v>3.44</v>
      </c>
      <c r="AT2619" t="s">
        <v>188</v>
      </c>
      <c r="AU2619" t="s">
        <v>189</v>
      </c>
      <c r="AV2619" t="s">
        <v>190</v>
      </c>
      <c r="AW2619" t="s">
        <v>191</v>
      </c>
      <c r="BM2619" t="s">
        <v>16223</v>
      </c>
      <c r="BN2619" t="s">
        <v>9421</v>
      </c>
      <c r="BP2619" t="s">
        <v>194</v>
      </c>
      <c r="BQ2619" t="s">
        <v>195</v>
      </c>
      <c r="BS2619">
        <v>14605</v>
      </c>
      <c r="BT2619" t="s">
        <v>196</v>
      </c>
      <c r="BU2619">
        <v>5856228799</v>
      </c>
      <c r="BZ2619" t="s">
        <v>16224</v>
      </c>
      <c r="CA2619" t="s">
        <v>16225</v>
      </c>
      <c r="CC2619" t="s">
        <v>16226</v>
      </c>
      <c r="CG2619" t="s">
        <v>16226</v>
      </c>
      <c r="CH2619" t="s">
        <v>16227</v>
      </c>
      <c r="CM2619" t="s">
        <v>16228</v>
      </c>
      <c r="CP2619" t="s">
        <v>194</v>
      </c>
      <c r="CQ2619" t="s">
        <v>195</v>
      </c>
      <c r="CS2619">
        <v>14605</v>
      </c>
      <c r="CT2619" t="s">
        <v>196</v>
      </c>
      <c r="CU2619">
        <v>5856228799</v>
      </c>
      <c r="CZ2619" t="s">
        <v>16224</v>
      </c>
      <c r="DA2619" t="s">
        <v>16225</v>
      </c>
      <c r="DC2619" t="s">
        <v>16226</v>
      </c>
      <c r="DG2619" t="s">
        <v>16226</v>
      </c>
      <c r="DH2619" t="s">
        <v>16227</v>
      </c>
      <c r="EM2619" t="s">
        <v>16224</v>
      </c>
      <c r="EN2619" t="s">
        <v>16225</v>
      </c>
      <c r="EP2619" t="s">
        <v>16226</v>
      </c>
      <c r="ET2619" t="s">
        <v>16226</v>
      </c>
      <c r="EU2619" t="s">
        <v>16227</v>
      </c>
    </row>
    <row r="2620" spans="1:151" x14ac:dyDescent="0.2">
      <c r="A2620">
        <v>31371</v>
      </c>
      <c r="B2620" t="s">
        <v>16229</v>
      </c>
      <c r="C2620" t="s">
        <v>16230</v>
      </c>
      <c r="D2620" t="s">
        <v>4013</v>
      </c>
      <c r="E2620" t="s">
        <v>16231</v>
      </c>
      <c r="F2620" t="s">
        <v>171</v>
      </c>
      <c r="G2620" t="str">
        <f>"0"</f>
        <v>0</v>
      </c>
      <c r="K2620" t="s">
        <v>3740</v>
      </c>
      <c r="L2620" t="s">
        <v>3741</v>
      </c>
      <c r="M2620" t="s">
        <v>255</v>
      </c>
      <c r="N2620" t="s">
        <v>421</v>
      </c>
      <c r="O2620" t="s">
        <v>422</v>
      </c>
      <c r="P2620" t="s">
        <v>178</v>
      </c>
      <c r="Q2620" t="s">
        <v>172</v>
      </c>
      <c r="R2620" t="s">
        <v>510</v>
      </c>
      <c r="S2620">
        <v>29867844</v>
      </c>
      <c r="BM2620" t="s">
        <v>9408</v>
      </c>
    </row>
    <row r="2621" spans="1:151" x14ac:dyDescent="0.2">
      <c r="A2621">
        <v>41224</v>
      </c>
      <c r="B2621" t="s">
        <v>7209</v>
      </c>
      <c r="C2621" t="s">
        <v>16232</v>
      </c>
      <c r="D2621" t="s">
        <v>16233</v>
      </c>
      <c r="E2621" t="s">
        <v>16234</v>
      </c>
      <c r="F2621" t="s">
        <v>171</v>
      </c>
      <c r="G2621" t="str">
        <f>"0"</f>
        <v>0</v>
      </c>
      <c r="H2621" s="1">
        <v>36222</v>
      </c>
      <c r="I2621" t="s">
        <v>173</v>
      </c>
      <c r="K2621" t="s">
        <v>687</v>
      </c>
      <c r="L2621" t="s">
        <v>2016</v>
      </c>
      <c r="M2621" t="s">
        <v>1389</v>
      </c>
      <c r="N2621">
        <v>2023</v>
      </c>
      <c r="O2621" t="s">
        <v>2628</v>
      </c>
      <c r="P2621" t="s">
        <v>178</v>
      </c>
      <c r="Q2621" t="s">
        <v>172</v>
      </c>
      <c r="S2621">
        <v>30844773</v>
      </c>
      <c r="T2621" t="s">
        <v>226</v>
      </c>
      <c r="Y2621" t="str">
        <f>"06ESM"</f>
        <v>06ESM</v>
      </c>
      <c r="Z2621" t="s">
        <v>7203</v>
      </c>
      <c r="AA2621" t="s">
        <v>259</v>
      </c>
      <c r="AB2621" t="s">
        <v>260</v>
      </c>
      <c r="AC2621" t="s">
        <v>7204</v>
      </c>
      <c r="AD2621" t="s">
        <v>185</v>
      </c>
      <c r="AS2621" t="str">
        <f>"0"</f>
        <v>0</v>
      </c>
      <c r="AU2621" t="s">
        <v>472</v>
      </c>
      <c r="AV2621" t="s">
        <v>473</v>
      </c>
      <c r="AW2621" t="s">
        <v>264</v>
      </c>
      <c r="BO2621" t="s">
        <v>16235</v>
      </c>
      <c r="BQ2621" t="s">
        <v>195</v>
      </c>
      <c r="CD2621" t="s">
        <v>195</v>
      </c>
      <c r="CM2621" t="s">
        <v>16236</v>
      </c>
      <c r="CO2621" t="s">
        <v>16235</v>
      </c>
      <c r="CP2621" t="s">
        <v>16237</v>
      </c>
      <c r="CQ2621" t="s">
        <v>270</v>
      </c>
      <c r="CS2621" t="s">
        <v>16238</v>
      </c>
      <c r="CT2621" t="s">
        <v>244</v>
      </c>
      <c r="CU2621" t="s">
        <v>16239</v>
      </c>
    </row>
    <row r="2622" spans="1:151" x14ac:dyDescent="0.2">
      <c r="A2622">
        <v>45803</v>
      </c>
      <c r="B2622" t="s">
        <v>16240</v>
      </c>
      <c r="C2622" t="s">
        <v>16241</v>
      </c>
      <c r="E2622" t="s">
        <v>16242</v>
      </c>
      <c r="F2622" t="s">
        <v>171</v>
      </c>
      <c r="G2622" t="str">
        <f>"0"</f>
        <v>0</v>
      </c>
      <c r="H2622" s="1">
        <v>38316</v>
      </c>
      <c r="I2622" t="s">
        <v>221</v>
      </c>
      <c r="K2622" t="s">
        <v>1024</v>
      </c>
      <c r="L2622" t="s">
        <v>1025</v>
      </c>
      <c r="M2622" t="s">
        <v>306</v>
      </c>
      <c r="N2622">
        <v>2025</v>
      </c>
      <c r="O2622" t="s">
        <v>2065</v>
      </c>
      <c r="P2622" t="s">
        <v>178</v>
      </c>
      <c r="Q2622" t="s">
        <v>172</v>
      </c>
      <c r="R2622" t="s">
        <v>510</v>
      </c>
      <c r="S2622">
        <v>32352641</v>
      </c>
      <c r="BM2622" t="s">
        <v>16243</v>
      </c>
    </row>
    <row r="2623" spans="1:151" x14ac:dyDescent="0.2">
      <c r="A2623">
        <v>38316</v>
      </c>
      <c r="B2623" t="s">
        <v>16240</v>
      </c>
      <c r="C2623" t="s">
        <v>16241</v>
      </c>
      <c r="E2623" t="s">
        <v>16242</v>
      </c>
      <c r="F2623" t="s">
        <v>171</v>
      </c>
      <c r="G2623" t="str">
        <f>"0"</f>
        <v>0</v>
      </c>
      <c r="H2623" s="1">
        <v>38316</v>
      </c>
      <c r="I2623" t="s">
        <v>221</v>
      </c>
      <c r="K2623" t="s">
        <v>882</v>
      </c>
      <c r="L2623" t="s">
        <v>318</v>
      </c>
      <c r="M2623" t="s">
        <v>255</v>
      </c>
      <c r="N2623" t="s">
        <v>2610</v>
      </c>
      <c r="O2623" t="s">
        <v>2611</v>
      </c>
      <c r="P2623" t="s">
        <v>178</v>
      </c>
      <c r="Q2623" t="s">
        <v>172</v>
      </c>
      <c r="R2623" t="s">
        <v>510</v>
      </c>
      <c r="S2623">
        <v>32352641</v>
      </c>
      <c r="BM2623" t="s">
        <v>16243</v>
      </c>
    </row>
    <row r="2624" spans="1:151" x14ac:dyDescent="0.2">
      <c r="A2624">
        <v>36518</v>
      </c>
      <c r="B2624" t="s">
        <v>1385</v>
      </c>
      <c r="C2624" t="s">
        <v>16244</v>
      </c>
      <c r="D2624" t="s">
        <v>16113</v>
      </c>
      <c r="E2624" t="s">
        <v>16245</v>
      </c>
      <c r="F2624" t="s">
        <v>171</v>
      </c>
      <c r="H2624" s="1">
        <v>37056</v>
      </c>
      <c r="I2624" t="s">
        <v>221</v>
      </c>
      <c r="K2624" t="s">
        <v>1078</v>
      </c>
      <c r="L2624" t="s">
        <v>16246</v>
      </c>
      <c r="M2624" t="s">
        <v>176</v>
      </c>
      <c r="N2624">
        <v>2022</v>
      </c>
      <c r="O2624" t="s">
        <v>555</v>
      </c>
      <c r="P2624" t="s">
        <v>178</v>
      </c>
      <c r="Q2624" t="s">
        <v>172</v>
      </c>
      <c r="S2624">
        <v>31525350</v>
      </c>
      <c r="T2624" t="s">
        <v>226</v>
      </c>
      <c r="Y2624" t="str">
        <f>"01AS"</f>
        <v>01AS</v>
      </c>
      <c r="Z2624" t="s">
        <v>499</v>
      </c>
      <c r="AA2624" t="s">
        <v>321</v>
      </c>
      <c r="AC2624" t="s">
        <v>15370</v>
      </c>
      <c r="AD2624" t="s">
        <v>185</v>
      </c>
      <c r="AM2624" t="s">
        <v>6209</v>
      </c>
      <c r="AS2624">
        <v>3.93</v>
      </c>
      <c r="AT2624" t="s">
        <v>1261</v>
      </c>
      <c r="AU2624" t="s">
        <v>235</v>
      </c>
      <c r="AV2624" t="s">
        <v>236</v>
      </c>
      <c r="AW2624" t="s">
        <v>264</v>
      </c>
      <c r="BF2624" t="s">
        <v>474</v>
      </c>
      <c r="BM2624" t="s">
        <v>16247</v>
      </c>
      <c r="BN2624" t="s">
        <v>239</v>
      </c>
      <c r="BO2624" t="s">
        <v>16248</v>
      </c>
      <c r="BP2624" t="s">
        <v>241</v>
      </c>
      <c r="BQ2624" t="s">
        <v>195</v>
      </c>
      <c r="BS2624">
        <v>14627</v>
      </c>
      <c r="CD2624" t="s">
        <v>195</v>
      </c>
      <c r="CM2624" t="s">
        <v>16249</v>
      </c>
      <c r="CO2624" t="s">
        <v>16248</v>
      </c>
      <c r="CP2624" t="s">
        <v>16250</v>
      </c>
      <c r="CQ2624" t="s">
        <v>247</v>
      </c>
      <c r="CS2624" t="s">
        <v>16251</v>
      </c>
      <c r="CT2624" t="s">
        <v>244</v>
      </c>
      <c r="CU2624" t="s">
        <v>16252</v>
      </c>
    </row>
    <row r="2625" spans="1:151" x14ac:dyDescent="0.2">
      <c r="A2625">
        <v>24927</v>
      </c>
      <c r="B2625" t="s">
        <v>16253</v>
      </c>
      <c r="C2625" t="s">
        <v>16254</v>
      </c>
      <c r="D2625" t="s">
        <v>1418</v>
      </c>
      <c r="E2625" t="s">
        <v>16255</v>
      </c>
      <c r="F2625" t="s">
        <v>171</v>
      </c>
      <c r="G2625" t="s">
        <v>172</v>
      </c>
      <c r="H2625" s="1">
        <v>35710</v>
      </c>
      <c r="I2625" t="s">
        <v>221</v>
      </c>
      <c r="K2625" t="s">
        <v>222</v>
      </c>
      <c r="L2625" t="s">
        <v>223</v>
      </c>
      <c r="M2625" t="s">
        <v>224</v>
      </c>
      <c r="N2625">
        <v>2018</v>
      </c>
      <c r="O2625" t="s">
        <v>354</v>
      </c>
      <c r="P2625" t="s">
        <v>178</v>
      </c>
      <c r="Q2625" t="s">
        <v>172</v>
      </c>
      <c r="S2625">
        <v>29441952</v>
      </c>
      <c r="T2625" t="s">
        <v>196</v>
      </c>
      <c r="W2625" t="s">
        <v>16256</v>
      </c>
      <c r="X2625">
        <v>6092137979</v>
      </c>
      <c r="Y2625" t="s">
        <v>186</v>
      </c>
      <c r="Z2625" t="s">
        <v>183</v>
      </c>
      <c r="AA2625">
        <v>2019</v>
      </c>
      <c r="AB2625">
        <v>2019</v>
      </c>
      <c r="AC2625" t="s">
        <v>5200</v>
      </c>
      <c r="AD2625" t="s">
        <v>185</v>
      </c>
      <c r="AM2625" t="s">
        <v>636</v>
      </c>
      <c r="AS2625">
        <v>3.21</v>
      </c>
      <c r="AT2625" t="s">
        <v>188</v>
      </c>
      <c r="AU2625" t="s">
        <v>189</v>
      </c>
      <c r="AV2625" t="s">
        <v>190</v>
      </c>
      <c r="AW2625" t="s">
        <v>264</v>
      </c>
      <c r="BM2625" t="s">
        <v>16257</v>
      </c>
      <c r="BN2625" t="s">
        <v>193</v>
      </c>
      <c r="BP2625" t="s">
        <v>194</v>
      </c>
      <c r="BQ2625" t="s">
        <v>195</v>
      </c>
      <c r="BS2625">
        <v>14627</v>
      </c>
      <c r="BT2625" t="s">
        <v>196</v>
      </c>
      <c r="BU2625">
        <v>6092137979</v>
      </c>
      <c r="BZ2625" t="s">
        <v>16258</v>
      </c>
      <c r="CC2625" t="s">
        <v>16259</v>
      </c>
      <c r="CD2625" t="s">
        <v>1150</v>
      </c>
      <c r="CF2625" t="str">
        <f>"08540"</f>
        <v>08540</v>
      </c>
      <c r="CG2625" t="s">
        <v>196</v>
      </c>
      <c r="CH2625">
        <v>6094300153</v>
      </c>
      <c r="CM2625" t="s">
        <v>16260</v>
      </c>
      <c r="CP2625" t="s">
        <v>194</v>
      </c>
      <c r="CQ2625" t="s">
        <v>195</v>
      </c>
      <c r="CS2625">
        <v>14619</v>
      </c>
      <c r="CT2625" t="s">
        <v>196</v>
      </c>
      <c r="CU2625">
        <v>6092137979</v>
      </c>
      <c r="ED2625" t="s">
        <v>1150</v>
      </c>
      <c r="EG2625" t="s">
        <v>196</v>
      </c>
      <c r="EH2625">
        <v>6094300153</v>
      </c>
      <c r="EM2625" t="s">
        <v>16258</v>
      </c>
      <c r="EP2625" t="s">
        <v>16259</v>
      </c>
      <c r="EQ2625" t="s">
        <v>1150</v>
      </c>
      <c r="ES2625" t="str">
        <f>"08540"</f>
        <v>08540</v>
      </c>
      <c r="ET2625" t="s">
        <v>196</v>
      </c>
      <c r="EU2625">
        <v>6094300153</v>
      </c>
    </row>
    <row r="2626" spans="1:151" x14ac:dyDescent="0.2">
      <c r="A2626">
        <v>11337</v>
      </c>
      <c r="B2626" t="s">
        <v>16261</v>
      </c>
      <c r="C2626" t="s">
        <v>16262</v>
      </c>
      <c r="E2626" t="s">
        <v>16263</v>
      </c>
      <c r="F2626" t="s">
        <v>16264</v>
      </c>
      <c r="G2626" t="s">
        <v>172</v>
      </c>
      <c r="H2626" s="1">
        <v>34258</v>
      </c>
      <c r="I2626" t="s">
        <v>221</v>
      </c>
      <c r="K2626" t="s">
        <v>1078</v>
      </c>
      <c r="L2626" t="s">
        <v>1731</v>
      </c>
      <c r="M2626" t="s">
        <v>176</v>
      </c>
      <c r="N2626">
        <v>2015</v>
      </c>
      <c r="O2626" t="s">
        <v>1014</v>
      </c>
      <c r="P2626" t="s">
        <v>178</v>
      </c>
      <c r="Q2626" t="s">
        <v>172</v>
      </c>
      <c r="S2626">
        <v>27860205</v>
      </c>
      <c r="T2626" t="s">
        <v>16226</v>
      </c>
      <c r="U2626" t="s">
        <v>180</v>
      </c>
      <c r="V2626" s="2">
        <v>42505</v>
      </c>
      <c r="W2626" t="s">
        <v>16265</v>
      </c>
      <c r="X2626">
        <v>5859351624</v>
      </c>
      <c r="Y2626" t="s">
        <v>186</v>
      </c>
      <c r="Z2626" t="s">
        <v>282</v>
      </c>
      <c r="AA2626">
        <v>2016</v>
      </c>
      <c r="AB2626">
        <v>2016</v>
      </c>
      <c r="AC2626" t="s">
        <v>960</v>
      </c>
      <c r="AD2626" t="s">
        <v>185</v>
      </c>
      <c r="AE2626" t="s">
        <v>443</v>
      </c>
      <c r="AS2626">
        <v>3.84</v>
      </c>
      <c r="AT2626" t="s">
        <v>188</v>
      </c>
      <c r="AU2626" t="s">
        <v>1520</v>
      </c>
      <c r="AV2626" t="s">
        <v>4161</v>
      </c>
      <c r="AW2626" t="s">
        <v>191</v>
      </c>
      <c r="BM2626" t="s">
        <v>16266</v>
      </c>
      <c r="BN2626" t="s">
        <v>487</v>
      </c>
      <c r="BP2626" t="s">
        <v>194</v>
      </c>
      <c r="BQ2626" t="s">
        <v>195</v>
      </c>
      <c r="BS2626">
        <v>14627</v>
      </c>
      <c r="BT2626" t="s">
        <v>196</v>
      </c>
      <c r="BU2626">
        <v>5859351624</v>
      </c>
      <c r="BZ2626" t="s">
        <v>16267</v>
      </c>
      <c r="CA2626" t="s">
        <v>16268</v>
      </c>
      <c r="CC2626" t="s">
        <v>16226</v>
      </c>
      <c r="CF2626" t="str">
        <f>"00000"</f>
        <v>00000</v>
      </c>
      <c r="CG2626" t="s">
        <v>16226</v>
      </c>
      <c r="CH2626">
        <v>85291576166</v>
      </c>
      <c r="CM2626" t="s">
        <v>5128</v>
      </c>
      <c r="CN2626" t="s">
        <v>487</v>
      </c>
      <c r="CP2626" t="s">
        <v>194</v>
      </c>
      <c r="CQ2626" t="s">
        <v>195</v>
      </c>
      <c r="CS2626">
        <v>14627</v>
      </c>
      <c r="CT2626" t="s">
        <v>196</v>
      </c>
      <c r="CU2626">
        <v>5859351624</v>
      </c>
      <c r="CZ2626" t="s">
        <v>16267</v>
      </c>
      <c r="DA2626" t="s">
        <v>16268</v>
      </c>
      <c r="DC2626" t="s">
        <v>16226</v>
      </c>
      <c r="DF2626" t="str">
        <f>"00000"</f>
        <v>00000</v>
      </c>
      <c r="DG2626" t="s">
        <v>16226</v>
      </c>
      <c r="DH2626">
        <v>85291576166</v>
      </c>
      <c r="EM2626" t="s">
        <v>16267</v>
      </c>
      <c r="EN2626" t="s">
        <v>16268</v>
      </c>
      <c r="EP2626" t="s">
        <v>16226</v>
      </c>
      <c r="ES2626" t="str">
        <f>"00000"</f>
        <v>00000</v>
      </c>
      <c r="ET2626" t="s">
        <v>16226</v>
      </c>
      <c r="EU2626">
        <v>85291576166</v>
      </c>
    </row>
    <row r="2627" spans="1:151" x14ac:dyDescent="0.2">
      <c r="A2627">
        <v>27761</v>
      </c>
      <c r="B2627" t="s">
        <v>2661</v>
      </c>
      <c r="C2627" t="s">
        <v>16262</v>
      </c>
      <c r="D2627" t="s">
        <v>407</v>
      </c>
      <c r="E2627" t="s">
        <v>16269</v>
      </c>
      <c r="F2627" t="s">
        <v>171</v>
      </c>
      <c r="G2627" t="s">
        <v>172</v>
      </c>
      <c r="H2627" s="1">
        <v>36407</v>
      </c>
      <c r="I2627" t="s">
        <v>173</v>
      </c>
      <c r="K2627" t="s">
        <v>5057</v>
      </c>
      <c r="M2627" t="s">
        <v>306</v>
      </c>
      <c r="N2627">
        <v>2019</v>
      </c>
      <c r="O2627" t="s">
        <v>534</v>
      </c>
      <c r="P2627" t="s">
        <v>363</v>
      </c>
      <c r="Q2627" t="s">
        <v>172</v>
      </c>
      <c r="S2627">
        <v>30790728</v>
      </c>
      <c r="T2627" t="s">
        <v>196</v>
      </c>
      <c r="W2627" t="s">
        <v>16270</v>
      </c>
      <c r="X2627">
        <v>3122137721</v>
      </c>
      <c r="Y2627" t="s">
        <v>186</v>
      </c>
      <c r="Z2627" t="s">
        <v>183</v>
      </c>
      <c r="AA2627">
        <v>2021</v>
      </c>
      <c r="AB2627">
        <v>2021</v>
      </c>
      <c r="AC2627" t="s">
        <v>993</v>
      </c>
      <c r="AD2627" t="s">
        <v>185</v>
      </c>
      <c r="AS2627">
        <v>2.3199999999999998</v>
      </c>
      <c r="AT2627" t="s">
        <v>188</v>
      </c>
      <c r="AU2627" t="s">
        <v>189</v>
      </c>
      <c r="AV2627" t="s">
        <v>190</v>
      </c>
      <c r="AW2627" t="s">
        <v>294</v>
      </c>
      <c r="BM2627" t="s">
        <v>16271</v>
      </c>
      <c r="BN2627" t="s">
        <v>193</v>
      </c>
      <c r="BP2627" t="s">
        <v>194</v>
      </c>
      <c r="BQ2627" t="s">
        <v>195</v>
      </c>
      <c r="BS2627">
        <v>14627</v>
      </c>
      <c r="BT2627" t="s">
        <v>196</v>
      </c>
      <c r="BU2627">
        <v>7204696247</v>
      </c>
      <c r="BZ2627" t="s">
        <v>16272</v>
      </c>
      <c r="CC2627" t="s">
        <v>6113</v>
      </c>
      <c r="CD2627" t="s">
        <v>2314</v>
      </c>
      <c r="CF2627">
        <v>80019</v>
      </c>
      <c r="CG2627" t="s">
        <v>196</v>
      </c>
      <c r="CH2627">
        <v>4046100466</v>
      </c>
      <c r="CM2627" t="s">
        <v>16273</v>
      </c>
      <c r="CP2627" t="s">
        <v>194</v>
      </c>
      <c r="CQ2627" t="s">
        <v>195</v>
      </c>
      <c r="CS2627">
        <v>14627</v>
      </c>
      <c r="CT2627" t="s">
        <v>196</v>
      </c>
      <c r="CU2627">
        <v>7204696247</v>
      </c>
      <c r="ED2627" t="s">
        <v>2314</v>
      </c>
      <c r="EG2627" t="s">
        <v>196</v>
      </c>
      <c r="EH2627">
        <v>4046100466</v>
      </c>
      <c r="EM2627" t="s">
        <v>16272</v>
      </c>
      <c r="EP2627" t="s">
        <v>6113</v>
      </c>
      <c r="EQ2627" t="s">
        <v>2314</v>
      </c>
      <c r="ES2627">
        <v>80019</v>
      </c>
      <c r="ET2627" t="s">
        <v>196</v>
      </c>
      <c r="EU2627">
        <v>4046100466</v>
      </c>
    </row>
    <row r="2628" spans="1:151" x14ac:dyDescent="0.2">
      <c r="A2628">
        <v>37445</v>
      </c>
      <c r="B2628" t="s">
        <v>7093</v>
      </c>
      <c r="C2628" t="s">
        <v>16262</v>
      </c>
      <c r="D2628" t="s">
        <v>8955</v>
      </c>
      <c r="E2628" t="s">
        <v>16274</v>
      </c>
      <c r="F2628" t="s">
        <v>171</v>
      </c>
      <c r="G2628" t="s">
        <v>172</v>
      </c>
      <c r="H2628" s="1">
        <v>36780</v>
      </c>
      <c r="I2628" t="s">
        <v>221</v>
      </c>
      <c r="K2628" t="s">
        <v>2766</v>
      </c>
      <c r="L2628" t="s">
        <v>2767</v>
      </c>
      <c r="M2628" t="s">
        <v>306</v>
      </c>
      <c r="N2628">
        <v>2022</v>
      </c>
      <c r="O2628" t="s">
        <v>782</v>
      </c>
      <c r="P2628" t="s">
        <v>178</v>
      </c>
      <c r="Q2628" t="s">
        <v>172</v>
      </c>
      <c r="S2628">
        <v>31556262</v>
      </c>
      <c r="T2628" t="s">
        <v>226</v>
      </c>
      <c r="Y2628" t="str">
        <f>"01AS"</f>
        <v>01AS</v>
      </c>
      <c r="Z2628" t="s">
        <v>499</v>
      </c>
      <c r="AA2628" t="s">
        <v>320</v>
      </c>
      <c r="AB2628" t="s">
        <v>321</v>
      </c>
      <c r="AC2628" t="s">
        <v>5612</v>
      </c>
      <c r="AD2628" t="s">
        <v>185</v>
      </c>
      <c r="AS2628">
        <v>3.47</v>
      </c>
      <c r="AU2628" t="s">
        <v>3009</v>
      </c>
      <c r="AV2628" t="s">
        <v>236</v>
      </c>
      <c r="AW2628" t="s">
        <v>264</v>
      </c>
      <c r="BF2628" t="s">
        <v>474</v>
      </c>
      <c r="BM2628" t="s">
        <v>16275</v>
      </c>
      <c r="BN2628" t="s">
        <v>239</v>
      </c>
      <c r="BO2628" t="s">
        <v>16276</v>
      </c>
      <c r="BP2628" t="s">
        <v>241</v>
      </c>
      <c r="BQ2628" t="s">
        <v>195</v>
      </c>
      <c r="BS2628">
        <v>14627</v>
      </c>
      <c r="CD2628" t="s">
        <v>195</v>
      </c>
      <c r="CM2628" t="s">
        <v>16277</v>
      </c>
      <c r="CO2628" t="s">
        <v>16276</v>
      </c>
      <c r="CP2628" t="s">
        <v>16278</v>
      </c>
      <c r="CQ2628" t="s">
        <v>541</v>
      </c>
      <c r="CS2628" t="str">
        <f>"01921-2228"</f>
        <v>01921-2228</v>
      </c>
      <c r="CT2628" t="s">
        <v>244</v>
      </c>
      <c r="CU2628" t="s">
        <v>16279</v>
      </c>
    </row>
    <row r="2629" spans="1:151" x14ac:dyDescent="0.2">
      <c r="A2629">
        <v>40531</v>
      </c>
      <c r="B2629" t="s">
        <v>5203</v>
      </c>
      <c r="C2629" t="s">
        <v>16280</v>
      </c>
      <c r="E2629" t="s">
        <v>16281</v>
      </c>
      <c r="F2629" t="s">
        <v>171</v>
      </c>
      <c r="I2629" t="s">
        <v>4073</v>
      </c>
      <c r="K2629" t="s">
        <v>1807</v>
      </c>
      <c r="L2629" t="s">
        <v>633</v>
      </c>
      <c r="M2629" t="s">
        <v>224</v>
      </c>
      <c r="N2629">
        <v>2023</v>
      </c>
      <c r="O2629" t="s">
        <v>597</v>
      </c>
      <c r="P2629" t="s">
        <v>178</v>
      </c>
      <c r="Q2629" t="s">
        <v>185</v>
      </c>
    </row>
    <row r="2630" spans="1:151" x14ac:dyDescent="0.2">
      <c r="A2630">
        <v>23763</v>
      </c>
      <c r="B2630" t="s">
        <v>976</v>
      </c>
      <c r="C2630" t="s">
        <v>16282</v>
      </c>
      <c r="D2630" t="s">
        <v>16283</v>
      </c>
      <c r="E2630" t="s">
        <v>16284</v>
      </c>
      <c r="F2630" t="s">
        <v>171</v>
      </c>
      <c r="G2630" t="s">
        <v>172</v>
      </c>
      <c r="H2630" s="1">
        <v>35723</v>
      </c>
      <c r="I2630" t="s">
        <v>173</v>
      </c>
      <c r="K2630" t="s">
        <v>590</v>
      </c>
      <c r="L2630" t="s">
        <v>305</v>
      </c>
      <c r="M2630" t="s">
        <v>306</v>
      </c>
      <c r="N2630">
        <v>2017</v>
      </c>
      <c r="O2630" t="s">
        <v>646</v>
      </c>
      <c r="P2630" t="s">
        <v>178</v>
      </c>
      <c r="Q2630" t="s">
        <v>172</v>
      </c>
      <c r="S2630">
        <v>29289059</v>
      </c>
      <c r="T2630" t="s">
        <v>196</v>
      </c>
      <c r="W2630" t="s">
        <v>16285</v>
      </c>
      <c r="X2630">
        <v>9177102617</v>
      </c>
      <c r="Y2630" t="s">
        <v>182</v>
      </c>
      <c r="Z2630" t="s">
        <v>183</v>
      </c>
      <c r="AA2630">
        <v>2019</v>
      </c>
      <c r="AB2630">
        <v>2019</v>
      </c>
      <c r="AC2630" t="s">
        <v>293</v>
      </c>
      <c r="AD2630" t="s">
        <v>185</v>
      </c>
      <c r="AS2630">
        <v>3.85</v>
      </c>
      <c r="AT2630" t="s">
        <v>188</v>
      </c>
      <c r="AU2630" t="s">
        <v>189</v>
      </c>
      <c r="AV2630" t="s">
        <v>190</v>
      </c>
      <c r="AW2630" t="s">
        <v>264</v>
      </c>
      <c r="BM2630" t="s">
        <v>2004</v>
      </c>
      <c r="BN2630" t="s">
        <v>193</v>
      </c>
      <c r="BP2630" t="s">
        <v>194</v>
      </c>
      <c r="BQ2630" t="s">
        <v>195</v>
      </c>
      <c r="BS2630">
        <v>14627</v>
      </c>
      <c r="BT2630" t="s">
        <v>196</v>
      </c>
      <c r="BU2630">
        <v>7323319804</v>
      </c>
      <c r="BZ2630" t="s">
        <v>16286</v>
      </c>
      <c r="CC2630" t="s">
        <v>16287</v>
      </c>
      <c r="CD2630" t="s">
        <v>1150</v>
      </c>
      <c r="CF2630" t="str">
        <f>"08840"</f>
        <v>08840</v>
      </c>
      <c r="CG2630" t="s">
        <v>196</v>
      </c>
      <c r="CH2630">
        <v>7323319804</v>
      </c>
      <c r="CM2630" t="s">
        <v>16288</v>
      </c>
      <c r="CP2630" t="s">
        <v>194</v>
      </c>
      <c r="CQ2630" t="s">
        <v>195</v>
      </c>
      <c r="CS2630">
        <v>14619</v>
      </c>
      <c r="CT2630" t="s">
        <v>196</v>
      </c>
      <c r="CU2630">
        <v>7323319804</v>
      </c>
      <c r="ED2630" t="s">
        <v>1150</v>
      </c>
      <c r="EG2630" t="s">
        <v>196</v>
      </c>
      <c r="EH2630">
        <v>7323319804</v>
      </c>
      <c r="EM2630" t="s">
        <v>16286</v>
      </c>
      <c r="EP2630" t="s">
        <v>16287</v>
      </c>
      <c r="EQ2630" t="s">
        <v>1150</v>
      </c>
      <c r="ES2630" t="str">
        <f>"08840"</f>
        <v>08840</v>
      </c>
      <c r="ET2630" t="s">
        <v>196</v>
      </c>
      <c r="EU2630">
        <v>7323319804</v>
      </c>
    </row>
    <row r="2631" spans="1:151" x14ac:dyDescent="0.2">
      <c r="A2631">
        <v>26999</v>
      </c>
      <c r="B2631" t="s">
        <v>16289</v>
      </c>
      <c r="C2631" t="s">
        <v>16290</v>
      </c>
      <c r="D2631" t="s">
        <v>16291</v>
      </c>
      <c r="E2631" t="s">
        <v>16292</v>
      </c>
      <c r="F2631" t="s">
        <v>171</v>
      </c>
      <c r="G2631" t="s">
        <v>172</v>
      </c>
      <c r="H2631" s="1">
        <v>33172</v>
      </c>
      <c r="I2631" t="s">
        <v>221</v>
      </c>
      <c r="K2631" t="s">
        <v>760</v>
      </c>
      <c r="L2631" t="s">
        <v>761</v>
      </c>
      <c r="M2631" t="s">
        <v>306</v>
      </c>
      <c r="N2631">
        <v>2018</v>
      </c>
      <c r="O2631" t="s">
        <v>307</v>
      </c>
      <c r="P2631" t="s">
        <v>178</v>
      </c>
      <c r="Q2631" t="s">
        <v>172</v>
      </c>
      <c r="S2631">
        <v>31425070</v>
      </c>
      <c r="T2631" t="s">
        <v>196</v>
      </c>
      <c r="Y2631" t="s">
        <v>613</v>
      </c>
      <c r="Z2631" t="s">
        <v>614</v>
      </c>
      <c r="AA2631" t="s">
        <v>615</v>
      </c>
      <c r="AB2631" t="s">
        <v>259</v>
      </c>
      <c r="AC2631" t="s">
        <v>970</v>
      </c>
      <c r="AD2631" t="s">
        <v>185</v>
      </c>
      <c r="AS2631" t="str">
        <f>"0"</f>
        <v>0</v>
      </c>
      <c r="AT2631" t="s">
        <v>188</v>
      </c>
      <c r="AU2631" t="s">
        <v>189</v>
      </c>
      <c r="AV2631" t="s">
        <v>190</v>
      </c>
      <c r="AW2631" t="s">
        <v>210</v>
      </c>
      <c r="BM2631" t="s">
        <v>16293</v>
      </c>
      <c r="BP2631" t="s">
        <v>194</v>
      </c>
      <c r="BQ2631" t="s">
        <v>195</v>
      </c>
      <c r="BS2631">
        <v>14623</v>
      </c>
      <c r="BT2631" t="s">
        <v>196</v>
      </c>
      <c r="BU2631">
        <v>2013064601</v>
      </c>
      <c r="BZ2631" t="s">
        <v>16293</v>
      </c>
      <c r="CC2631" t="s">
        <v>194</v>
      </c>
      <c r="CD2631" t="s">
        <v>195</v>
      </c>
      <c r="CF2631">
        <v>14623</v>
      </c>
      <c r="CG2631" t="s">
        <v>196</v>
      </c>
      <c r="CH2631">
        <v>2013064601</v>
      </c>
      <c r="CM2631" t="s">
        <v>16293</v>
      </c>
      <c r="CP2631" t="s">
        <v>194</v>
      </c>
      <c r="CQ2631" t="s">
        <v>195</v>
      </c>
      <c r="CS2631">
        <v>14623</v>
      </c>
      <c r="CT2631" t="s">
        <v>196</v>
      </c>
      <c r="CU2631">
        <v>2013064601</v>
      </c>
    </row>
    <row r="2632" spans="1:151" x14ac:dyDescent="0.2">
      <c r="A2632">
        <v>39203</v>
      </c>
      <c r="B2632" t="s">
        <v>1526</v>
      </c>
      <c r="C2632" t="s">
        <v>16294</v>
      </c>
      <c r="E2632" t="s">
        <v>16295</v>
      </c>
      <c r="F2632" t="s">
        <v>171</v>
      </c>
      <c r="G2632" t="str">
        <f>"0"</f>
        <v>0</v>
      </c>
      <c r="H2632" s="1">
        <v>37826</v>
      </c>
      <c r="I2632" t="s">
        <v>173</v>
      </c>
      <c r="K2632" t="s">
        <v>1396</v>
      </c>
      <c r="L2632" t="s">
        <v>1397</v>
      </c>
      <c r="M2632" t="s">
        <v>224</v>
      </c>
      <c r="N2632">
        <v>2023</v>
      </c>
      <c r="O2632" t="s">
        <v>597</v>
      </c>
      <c r="P2632" t="s">
        <v>178</v>
      </c>
      <c r="Q2632" t="s">
        <v>172</v>
      </c>
      <c r="S2632">
        <v>31926591</v>
      </c>
      <c r="T2632" t="s">
        <v>226</v>
      </c>
      <c r="Y2632" t="str">
        <f>"04HSEAS"</f>
        <v>04HSEAS</v>
      </c>
      <c r="Z2632" t="s">
        <v>499</v>
      </c>
      <c r="AA2632" t="s">
        <v>228</v>
      </c>
      <c r="AB2632" t="s">
        <v>229</v>
      </c>
      <c r="AC2632" t="s">
        <v>8177</v>
      </c>
      <c r="AD2632" t="s">
        <v>185</v>
      </c>
      <c r="AS2632">
        <v>3.35</v>
      </c>
      <c r="AU2632" t="s">
        <v>472</v>
      </c>
      <c r="AV2632" t="s">
        <v>473</v>
      </c>
      <c r="AW2632" t="s">
        <v>237</v>
      </c>
      <c r="BM2632" t="s">
        <v>16099</v>
      </c>
      <c r="BN2632" t="s">
        <v>239</v>
      </c>
      <c r="BO2632" t="s">
        <v>16296</v>
      </c>
      <c r="BP2632" t="s">
        <v>241</v>
      </c>
      <c r="BQ2632" t="s">
        <v>195</v>
      </c>
      <c r="BS2632">
        <v>14627</v>
      </c>
      <c r="CD2632" t="s">
        <v>195</v>
      </c>
      <c r="CM2632" t="s">
        <v>16297</v>
      </c>
      <c r="CO2632" t="s">
        <v>16296</v>
      </c>
      <c r="CP2632" t="s">
        <v>4301</v>
      </c>
      <c r="CQ2632" t="s">
        <v>571</v>
      </c>
      <c r="CS2632" t="s">
        <v>16298</v>
      </c>
      <c r="CT2632" t="s">
        <v>244</v>
      </c>
      <c r="CU2632" t="s">
        <v>16299</v>
      </c>
    </row>
    <row r="2633" spans="1:151" x14ac:dyDescent="0.2">
      <c r="A2633">
        <v>24194</v>
      </c>
      <c r="B2633" t="s">
        <v>16300</v>
      </c>
      <c r="C2633" t="s">
        <v>16301</v>
      </c>
      <c r="E2633" t="s">
        <v>16302</v>
      </c>
      <c r="F2633" t="s">
        <v>10892</v>
      </c>
      <c r="G2633" t="s">
        <v>172</v>
      </c>
      <c r="H2633" s="1">
        <v>35444</v>
      </c>
      <c r="I2633" t="s">
        <v>221</v>
      </c>
      <c r="K2633" t="s">
        <v>304</v>
      </c>
      <c r="L2633" t="s">
        <v>305</v>
      </c>
      <c r="M2633" t="s">
        <v>176</v>
      </c>
      <c r="N2633">
        <v>2018</v>
      </c>
      <c r="O2633" t="s">
        <v>612</v>
      </c>
      <c r="P2633" t="s">
        <v>178</v>
      </c>
      <c r="Q2633" t="s">
        <v>172</v>
      </c>
      <c r="S2633">
        <v>29226429</v>
      </c>
      <c r="T2633" t="s">
        <v>11555</v>
      </c>
      <c r="U2633" t="s">
        <v>180</v>
      </c>
      <c r="V2633" s="2">
        <v>43455</v>
      </c>
      <c r="W2633" t="s">
        <v>16303</v>
      </c>
      <c r="X2633">
        <v>5853609887</v>
      </c>
      <c r="Y2633" t="s">
        <v>182</v>
      </c>
      <c r="Z2633" t="s">
        <v>183</v>
      </c>
      <c r="AA2633">
        <v>2018</v>
      </c>
      <c r="AB2633">
        <v>2018</v>
      </c>
      <c r="AC2633" t="s">
        <v>208</v>
      </c>
      <c r="AD2633" t="s">
        <v>185</v>
      </c>
      <c r="AS2633">
        <v>3.15</v>
      </c>
      <c r="AT2633" t="s">
        <v>188</v>
      </c>
      <c r="AU2633" t="s">
        <v>189</v>
      </c>
      <c r="AV2633" t="s">
        <v>190</v>
      </c>
      <c r="AW2633" t="s">
        <v>191</v>
      </c>
      <c r="CM2633" t="s">
        <v>16304</v>
      </c>
      <c r="CN2633" t="s">
        <v>487</v>
      </c>
      <c r="CP2633" t="s">
        <v>194</v>
      </c>
      <c r="CQ2633" t="s">
        <v>195</v>
      </c>
      <c r="CS2633">
        <v>14627</v>
      </c>
      <c r="CT2633" t="s">
        <v>196</v>
      </c>
      <c r="CU2633">
        <v>5856294176</v>
      </c>
    </row>
    <row r="2634" spans="1:151" x14ac:dyDescent="0.2">
      <c r="A2634">
        <v>25215</v>
      </c>
      <c r="B2634" t="s">
        <v>3225</v>
      </c>
      <c r="C2634" t="s">
        <v>16301</v>
      </c>
      <c r="E2634" t="s">
        <v>16305</v>
      </c>
      <c r="F2634" t="s">
        <v>171</v>
      </c>
      <c r="G2634" t="s">
        <v>172</v>
      </c>
      <c r="H2634" s="1">
        <v>36117</v>
      </c>
      <c r="I2634" t="s">
        <v>173</v>
      </c>
      <c r="K2634" t="s">
        <v>439</v>
      </c>
      <c r="L2634" t="s">
        <v>175</v>
      </c>
      <c r="M2634" t="s">
        <v>224</v>
      </c>
      <c r="N2634">
        <v>2018</v>
      </c>
      <c r="O2634" t="s">
        <v>354</v>
      </c>
      <c r="P2634" t="s">
        <v>178</v>
      </c>
      <c r="Q2634" t="s">
        <v>172</v>
      </c>
      <c r="S2634">
        <v>29938148</v>
      </c>
      <c r="T2634" t="s">
        <v>196</v>
      </c>
      <c r="W2634" t="s">
        <v>16306</v>
      </c>
      <c r="X2634">
        <v>5185231588</v>
      </c>
      <c r="Y2634" t="s">
        <v>186</v>
      </c>
      <c r="Z2634" t="s">
        <v>183</v>
      </c>
      <c r="AA2634">
        <v>2020</v>
      </c>
      <c r="AB2634">
        <v>2020</v>
      </c>
      <c r="AC2634" t="s">
        <v>5806</v>
      </c>
      <c r="AD2634" t="s">
        <v>185</v>
      </c>
      <c r="AM2634" t="s">
        <v>5117</v>
      </c>
      <c r="AS2634">
        <v>3.42</v>
      </c>
      <c r="AT2634" t="s">
        <v>188</v>
      </c>
      <c r="AU2634" t="s">
        <v>189</v>
      </c>
      <c r="AV2634" t="s">
        <v>190</v>
      </c>
      <c r="AW2634" t="s">
        <v>715</v>
      </c>
      <c r="BM2634" t="s">
        <v>16307</v>
      </c>
      <c r="BN2634" t="s">
        <v>193</v>
      </c>
      <c r="BP2634" t="s">
        <v>194</v>
      </c>
      <c r="BQ2634" t="s">
        <v>195</v>
      </c>
      <c r="BS2634">
        <v>14627</v>
      </c>
      <c r="BT2634" t="s">
        <v>196</v>
      </c>
      <c r="BU2634">
        <v>5185244598</v>
      </c>
      <c r="BZ2634" t="s">
        <v>16308</v>
      </c>
      <c r="CC2634" t="s">
        <v>16309</v>
      </c>
      <c r="CD2634" t="s">
        <v>195</v>
      </c>
      <c r="CF2634">
        <v>12946</v>
      </c>
      <c r="CG2634" t="s">
        <v>196</v>
      </c>
      <c r="CH2634">
        <v>5185244598</v>
      </c>
      <c r="CM2634" t="s">
        <v>1525</v>
      </c>
      <c r="CP2634" t="s">
        <v>194</v>
      </c>
      <c r="CQ2634" t="s">
        <v>195</v>
      </c>
      <c r="CS2634">
        <v>12946</v>
      </c>
      <c r="CT2634" t="s">
        <v>196</v>
      </c>
      <c r="CU2634">
        <v>5185244598</v>
      </c>
      <c r="ED2634" t="s">
        <v>195</v>
      </c>
      <c r="EG2634" t="s">
        <v>196</v>
      </c>
      <c r="EH2634">
        <v>5185244598</v>
      </c>
      <c r="EM2634" t="s">
        <v>16308</v>
      </c>
      <c r="EP2634" t="s">
        <v>16309</v>
      </c>
      <c r="EQ2634" t="s">
        <v>195</v>
      </c>
      <c r="ES2634">
        <v>12946</v>
      </c>
      <c r="ET2634" t="s">
        <v>196</v>
      </c>
      <c r="EU2634">
        <v>5185244598</v>
      </c>
    </row>
    <row r="2635" spans="1:151" x14ac:dyDescent="0.2">
      <c r="A2635">
        <v>27793</v>
      </c>
      <c r="B2635" t="s">
        <v>16310</v>
      </c>
      <c r="C2635" t="s">
        <v>16301</v>
      </c>
      <c r="D2635" t="s">
        <v>16311</v>
      </c>
      <c r="E2635" t="s">
        <v>16312</v>
      </c>
      <c r="F2635" t="s">
        <v>171</v>
      </c>
      <c r="G2635" t="str">
        <f>"0"</f>
        <v>0</v>
      </c>
      <c r="K2635" t="s">
        <v>203</v>
      </c>
      <c r="L2635" t="s">
        <v>204</v>
      </c>
      <c r="M2635" t="s">
        <v>205</v>
      </c>
      <c r="N2635">
        <v>2019</v>
      </c>
      <c r="O2635" t="s">
        <v>206</v>
      </c>
      <c r="P2635" t="s">
        <v>178</v>
      </c>
      <c r="Q2635" t="s">
        <v>172</v>
      </c>
      <c r="S2635">
        <v>30677753</v>
      </c>
      <c r="T2635" t="s">
        <v>11555</v>
      </c>
      <c r="U2635" t="s">
        <v>180</v>
      </c>
      <c r="V2635" s="2">
        <v>44332</v>
      </c>
      <c r="W2635" t="s">
        <v>16313</v>
      </c>
      <c r="X2635">
        <v>5854450459</v>
      </c>
      <c r="Y2635" t="s">
        <v>186</v>
      </c>
      <c r="Z2635" t="s">
        <v>183</v>
      </c>
      <c r="AA2635">
        <v>2021</v>
      </c>
      <c r="AB2635">
        <v>2021</v>
      </c>
      <c r="AC2635" t="s">
        <v>208</v>
      </c>
      <c r="AD2635" t="s">
        <v>172</v>
      </c>
      <c r="AS2635">
        <v>3.77</v>
      </c>
      <c r="AT2635" t="s">
        <v>188</v>
      </c>
      <c r="AU2635" t="s">
        <v>189</v>
      </c>
      <c r="AV2635" t="s">
        <v>190</v>
      </c>
      <c r="AW2635" t="s">
        <v>191</v>
      </c>
      <c r="CM2635" t="s">
        <v>16314</v>
      </c>
      <c r="CN2635" t="s">
        <v>487</v>
      </c>
      <c r="CP2635" t="s">
        <v>194</v>
      </c>
      <c r="CQ2635" t="s">
        <v>195</v>
      </c>
      <c r="CS2635">
        <v>14627</v>
      </c>
      <c r="CT2635" t="s">
        <v>196</v>
      </c>
      <c r="CU2635">
        <v>5857751777</v>
      </c>
    </row>
    <row r="2636" spans="1:151" x14ac:dyDescent="0.2">
      <c r="A2636">
        <v>45771</v>
      </c>
      <c r="B2636" t="s">
        <v>16315</v>
      </c>
      <c r="C2636" t="s">
        <v>16316</v>
      </c>
      <c r="E2636" t="s">
        <v>16317</v>
      </c>
      <c r="F2636" t="s">
        <v>3256</v>
      </c>
      <c r="G2636" t="str">
        <f>"0"</f>
        <v>0</v>
      </c>
      <c r="H2636" s="1">
        <v>37766</v>
      </c>
      <c r="I2636" t="s">
        <v>221</v>
      </c>
      <c r="K2636" t="s">
        <v>7496</v>
      </c>
      <c r="L2636" t="s">
        <v>7497</v>
      </c>
      <c r="M2636" t="s">
        <v>306</v>
      </c>
      <c r="N2636">
        <v>2025</v>
      </c>
      <c r="O2636" t="s">
        <v>2065</v>
      </c>
      <c r="P2636" t="s">
        <v>178</v>
      </c>
      <c r="Q2636" t="s">
        <v>172</v>
      </c>
      <c r="R2636" t="s">
        <v>510</v>
      </c>
      <c r="S2636">
        <v>32091069</v>
      </c>
      <c r="BM2636" t="s">
        <v>4408</v>
      </c>
    </row>
    <row r="2637" spans="1:151" x14ac:dyDescent="0.2">
      <c r="A2637">
        <v>13118</v>
      </c>
      <c r="B2637" t="s">
        <v>3965</v>
      </c>
      <c r="C2637" t="s">
        <v>7936</v>
      </c>
      <c r="D2637" t="s">
        <v>16318</v>
      </c>
      <c r="E2637" t="s">
        <v>16319</v>
      </c>
      <c r="F2637" t="s">
        <v>16320</v>
      </c>
      <c r="G2637" t="s">
        <v>172</v>
      </c>
      <c r="H2637" s="1">
        <v>35199</v>
      </c>
      <c r="I2637" t="s">
        <v>173</v>
      </c>
      <c r="K2637" t="s">
        <v>1078</v>
      </c>
      <c r="L2637" t="s">
        <v>15852</v>
      </c>
      <c r="M2637" t="s">
        <v>224</v>
      </c>
      <c r="N2637">
        <v>2015</v>
      </c>
      <c r="O2637" t="s">
        <v>692</v>
      </c>
      <c r="P2637" t="s">
        <v>178</v>
      </c>
      <c r="Q2637" t="s">
        <v>172</v>
      </c>
      <c r="S2637">
        <v>28673910</v>
      </c>
      <c r="T2637" t="s">
        <v>196</v>
      </c>
      <c r="W2637" t="s">
        <v>16321</v>
      </c>
      <c r="X2637">
        <v>6099025840</v>
      </c>
      <c r="Y2637" t="s">
        <v>186</v>
      </c>
      <c r="Z2637" t="s">
        <v>183</v>
      </c>
      <c r="AA2637">
        <v>2018</v>
      </c>
      <c r="AB2637">
        <v>2018</v>
      </c>
      <c r="AC2637" t="s">
        <v>208</v>
      </c>
      <c r="AD2637" t="s">
        <v>172</v>
      </c>
      <c r="AS2637">
        <v>3.25</v>
      </c>
      <c r="AT2637" t="s">
        <v>188</v>
      </c>
      <c r="AU2637" t="s">
        <v>189</v>
      </c>
      <c r="AV2637" t="s">
        <v>190</v>
      </c>
      <c r="AW2637" t="s">
        <v>264</v>
      </c>
      <c r="BM2637" t="s">
        <v>16322</v>
      </c>
      <c r="BN2637" t="s">
        <v>487</v>
      </c>
      <c r="BP2637" t="s">
        <v>194</v>
      </c>
      <c r="BQ2637" t="s">
        <v>195</v>
      </c>
      <c r="BS2637">
        <v>14627</v>
      </c>
      <c r="BT2637" t="s">
        <v>196</v>
      </c>
      <c r="BU2637">
        <v>6099023883</v>
      </c>
      <c r="BZ2637" t="s">
        <v>16323</v>
      </c>
      <c r="CC2637" t="s">
        <v>16324</v>
      </c>
      <c r="CD2637" t="s">
        <v>1150</v>
      </c>
      <c r="CF2637" t="str">
        <f>"08512"</f>
        <v>08512</v>
      </c>
      <c r="CG2637" t="s">
        <v>196</v>
      </c>
      <c r="CH2637">
        <v>6099023883</v>
      </c>
      <c r="CM2637" t="s">
        <v>16325</v>
      </c>
      <c r="CN2637" t="s">
        <v>487</v>
      </c>
      <c r="CP2637" t="s">
        <v>194</v>
      </c>
      <c r="CQ2637" t="s">
        <v>195</v>
      </c>
      <c r="CS2637">
        <v>14627</v>
      </c>
      <c r="CT2637" t="s">
        <v>196</v>
      </c>
      <c r="CU2637">
        <v>6099023883</v>
      </c>
      <c r="EM2637" t="s">
        <v>16323</v>
      </c>
      <c r="EP2637" t="s">
        <v>16324</v>
      </c>
      <c r="EQ2637" t="s">
        <v>1150</v>
      </c>
      <c r="ES2637" t="str">
        <f>"08512"</f>
        <v>08512</v>
      </c>
      <c r="ET2637" t="s">
        <v>196</v>
      </c>
      <c r="EU2637">
        <v>6099023883</v>
      </c>
    </row>
    <row r="2638" spans="1:151" x14ac:dyDescent="0.2">
      <c r="A2638">
        <v>23746</v>
      </c>
      <c r="B2638" t="s">
        <v>7458</v>
      </c>
      <c r="C2638" t="s">
        <v>16326</v>
      </c>
      <c r="D2638" t="s">
        <v>2655</v>
      </c>
      <c r="E2638" t="s">
        <v>16327</v>
      </c>
      <c r="F2638" t="s">
        <v>171</v>
      </c>
      <c r="G2638" t="s">
        <v>172</v>
      </c>
      <c r="H2638" s="1">
        <v>34543</v>
      </c>
      <c r="I2638" t="s">
        <v>173</v>
      </c>
      <c r="K2638" t="s">
        <v>798</v>
      </c>
      <c r="L2638" t="s">
        <v>799</v>
      </c>
      <c r="M2638" t="s">
        <v>224</v>
      </c>
      <c r="N2638">
        <v>2017</v>
      </c>
      <c r="O2638" t="s">
        <v>441</v>
      </c>
      <c r="P2638" t="s">
        <v>178</v>
      </c>
      <c r="Q2638" t="s">
        <v>172</v>
      </c>
      <c r="S2638">
        <v>29972982</v>
      </c>
      <c r="T2638" t="s">
        <v>196</v>
      </c>
      <c r="W2638" t="s">
        <v>16328</v>
      </c>
      <c r="X2638">
        <v>6145356385</v>
      </c>
      <c r="Y2638" t="s">
        <v>802</v>
      </c>
      <c r="Z2638" t="s">
        <v>1360</v>
      </c>
      <c r="AA2638" t="s">
        <v>615</v>
      </c>
      <c r="AB2638" t="s">
        <v>259</v>
      </c>
      <c r="AC2638" t="s">
        <v>804</v>
      </c>
      <c r="AD2638" t="s">
        <v>185</v>
      </c>
      <c r="AM2638" t="s">
        <v>3230</v>
      </c>
      <c r="AN2638" t="s">
        <v>1585</v>
      </c>
      <c r="AS2638" t="str">
        <f>"0"</f>
        <v>0</v>
      </c>
      <c r="AT2638" t="s">
        <v>188</v>
      </c>
      <c r="AU2638" t="s">
        <v>189</v>
      </c>
      <c r="AV2638" t="s">
        <v>190</v>
      </c>
      <c r="AW2638" t="s">
        <v>264</v>
      </c>
      <c r="BM2638" t="s">
        <v>16329</v>
      </c>
      <c r="BP2638" t="s">
        <v>194</v>
      </c>
      <c r="BQ2638" t="s">
        <v>195</v>
      </c>
      <c r="BS2638">
        <v>14604</v>
      </c>
      <c r="BT2638" t="s">
        <v>196</v>
      </c>
      <c r="BU2638">
        <v>6142183030</v>
      </c>
      <c r="BZ2638" t="s">
        <v>16329</v>
      </c>
      <c r="CC2638" t="s">
        <v>194</v>
      </c>
      <c r="CD2638" t="s">
        <v>195</v>
      </c>
      <c r="CF2638">
        <v>14604</v>
      </c>
      <c r="CG2638" t="s">
        <v>196</v>
      </c>
      <c r="CH2638">
        <v>6142183030</v>
      </c>
      <c r="CM2638" t="s">
        <v>16329</v>
      </c>
      <c r="CP2638" t="s">
        <v>194</v>
      </c>
      <c r="CQ2638" t="s">
        <v>195</v>
      </c>
      <c r="CS2638">
        <v>14604</v>
      </c>
      <c r="CT2638" t="s">
        <v>196</v>
      </c>
      <c r="CU2638">
        <v>6142183030</v>
      </c>
      <c r="DM2638" t="s">
        <v>16330</v>
      </c>
      <c r="DP2638" t="s">
        <v>16331</v>
      </c>
      <c r="DQ2638" t="s">
        <v>1414</v>
      </c>
      <c r="DS2638">
        <v>43026</v>
      </c>
      <c r="DT2638" t="s">
        <v>226</v>
      </c>
      <c r="DU2638" t="s">
        <v>16332</v>
      </c>
      <c r="DW2638" t="s">
        <v>16332</v>
      </c>
      <c r="DX2638" t="s">
        <v>16333</v>
      </c>
      <c r="DY2638" t="s">
        <v>406</v>
      </c>
      <c r="DZ2638" t="s">
        <v>16334</v>
      </c>
      <c r="EC2638" t="s">
        <v>16335</v>
      </c>
      <c r="ED2638" t="s">
        <v>195</v>
      </c>
      <c r="EF2638">
        <v>43026</v>
      </c>
      <c r="EG2638" t="s">
        <v>196</v>
      </c>
      <c r="EH2638">
        <v>6142183030</v>
      </c>
      <c r="EM2638" t="s">
        <v>16329</v>
      </c>
      <c r="EP2638" t="s">
        <v>194</v>
      </c>
      <c r="EQ2638" t="s">
        <v>195</v>
      </c>
      <c r="ES2638">
        <v>14604</v>
      </c>
      <c r="ET2638" t="s">
        <v>196</v>
      </c>
      <c r="EU2638">
        <v>6142183030</v>
      </c>
    </row>
    <row r="2639" spans="1:151" x14ac:dyDescent="0.2">
      <c r="A2639">
        <v>26417</v>
      </c>
      <c r="B2639" t="s">
        <v>7563</v>
      </c>
      <c r="C2639" t="s">
        <v>16336</v>
      </c>
      <c r="D2639" t="s">
        <v>16337</v>
      </c>
      <c r="E2639" t="s">
        <v>16338</v>
      </c>
      <c r="F2639" t="s">
        <v>171</v>
      </c>
      <c r="H2639" s="1">
        <v>34543</v>
      </c>
      <c r="I2639" t="s">
        <v>173</v>
      </c>
      <c r="K2639" t="s">
        <v>3587</v>
      </c>
      <c r="L2639" t="s">
        <v>1189</v>
      </c>
      <c r="M2639" t="s">
        <v>224</v>
      </c>
      <c r="N2639">
        <v>2018</v>
      </c>
      <c r="O2639" t="s">
        <v>354</v>
      </c>
      <c r="P2639" t="s">
        <v>178</v>
      </c>
      <c r="Q2639" t="s">
        <v>185</v>
      </c>
      <c r="BM2639" t="s">
        <v>16339</v>
      </c>
      <c r="BP2639" t="s">
        <v>16331</v>
      </c>
      <c r="BQ2639" t="s">
        <v>1414</v>
      </c>
      <c r="BR2639" t="s">
        <v>1414</v>
      </c>
      <c r="BS2639">
        <v>43026</v>
      </c>
      <c r="BT2639" t="s">
        <v>226</v>
      </c>
      <c r="BU2639">
        <v>6142183030</v>
      </c>
      <c r="BW2639">
        <v>6142183030</v>
      </c>
    </row>
    <row r="2640" spans="1:151" x14ac:dyDescent="0.2">
      <c r="A2640">
        <v>23913</v>
      </c>
      <c r="B2640" t="s">
        <v>16340</v>
      </c>
      <c r="C2640" t="s">
        <v>16341</v>
      </c>
      <c r="D2640" t="s">
        <v>1700</v>
      </c>
      <c r="E2640" t="s">
        <v>16342</v>
      </c>
      <c r="F2640" t="s">
        <v>171</v>
      </c>
      <c r="H2640" s="1">
        <v>35195</v>
      </c>
      <c r="I2640" t="s">
        <v>173</v>
      </c>
      <c r="J2640" t="s">
        <v>16343</v>
      </c>
      <c r="K2640" t="s">
        <v>1807</v>
      </c>
      <c r="L2640" t="s">
        <v>633</v>
      </c>
      <c r="M2640" t="s">
        <v>224</v>
      </c>
      <c r="N2640">
        <v>2017</v>
      </c>
      <c r="O2640" t="s">
        <v>441</v>
      </c>
      <c r="P2640" t="s">
        <v>178</v>
      </c>
      <c r="Q2640" t="s">
        <v>185</v>
      </c>
      <c r="BM2640" t="s">
        <v>16344</v>
      </c>
      <c r="BP2640" t="s">
        <v>16345</v>
      </c>
      <c r="BQ2640" t="s">
        <v>3224</v>
      </c>
      <c r="BS2640">
        <v>78209</v>
      </c>
      <c r="BT2640" t="s">
        <v>226</v>
      </c>
      <c r="BU2640">
        <v>208272994</v>
      </c>
      <c r="BW2640">
        <v>2108272994</v>
      </c>
    </row>
    <row r="2641" spans="1:151" x14ac:dyDescent="0.2">
      <c r="A2641">
        <v>45283</v>
      </c>
      <c r="B2641" t="s">
        <v>16346</v>
      </c>
      <c r="C2641" t="s">
        <v>16347</v>
      </c>
      <c r="D2641" t="s">
        <v>169</v>
      </c>
      <c r="E2641" t="s">
        <v>1213</v>
      </c>
      <c r="F2641" t="s">
        <v>171</v>
      </c>
      <c r="G2641" t="str">
        <f>"0"</f>
        <v>0</v>
      </c>
      <c r="H2641" s="1">
        <v>36180</v>
      </c>
      <c r="I2641" t="s">
        <v>173</v>
      </c>
      <c r="K2641" t="s">
        <v>3943</v>
      </c>
      <c r="L2641" t="s">
        <v>1940</v>
      </c>
      <c r="M2641" t="s">
        <v>255</v>
      </c>
      <c r="N2641" t="s">
        <v>1165</v>
      </c>
      <c r="O2641" t="s">
        <v>1214</v>
      </c>
      <c r="P2641" t="s">
        <v>178</v>
      </c>
      <c r="Q2641" t="s">
        <v>172</v>
      </c>
      <c r="R2641" t="s">
        <v>510</v>
      </c>
      <c r="S2641">
        <v>32836523</v>
      </c>
      <c r="BM2641" t="s">
        <v>10955</v>
      </c>
    </row>
    <row r="2642" spans="1:151" x14ac:dyDescent="0.2">
      <c r="A2642">
        <v>39205</v>
      </c>
      <c r="B2642" t="s">
        <v>6367</v>
      </c>
      <c r="C2642" t="s">
        <v>16348</v>
      </c>
      <c r="D2642" t="s">
        <v>16349</v>
      </c>
      <c r="E2642" t="s">
        <v>16350</v>
      </c>
      <c r="F2642" t="s">
        <v>171</v>
      </c>
      <c r="G2642" t="str">
        <f>"0"</f>
        <v>0</v>
      </c>
      <c r="H2642" s="1">
        <v>37102</v>
      </c>
      <c r="I2642" t="s">
        <v>173</v>
      </c>
      <c r="K2642" t="s">
        <v>1396</v>
      </c>
      <c r="L2642" t="s">
        <v>1397</v>
      </c>
      <c r="M2642" t="s">
        <v>224</v>
      </c>
      <c r="N2642">
        <v>2023</v>
      </c>
      <c r="O2642" t="s">
        <v>597</v>
      </c>
      <c r="P2642" t="s">
        <v>178</v>
      </c>
      <c r="Q2642" t="s">
        <v>172</v>
      </c>
      <c r="S2642">
        <v>31727471</v>
      </c>
      <c r="T2642" t="s">
        <v>226</v>
      </c>
      <c r="Y2642" t="str">
        <f>"01AS"</f>
        <v>01AS</v>
      </c>
      <c r="Z2642" t="s">
        <v>499</v>
      </c>
      <c r="AA2642" t="s">
        <v>320</v>
      </c>
      <c r="AB2642" t="s">
        <v>321</v>
      </c>
      <c r="AC2642" t="s">
        <v>2066</v>
      </c>
      <c r="AD2642" t="s">
        <v>185</v>
      </c>
      <c r="AM2642" t="s">
        <v>599</v>
      </c>
      <c r="AS2642">
        <v>3.12</v>
      </c>
      <c r="AU2642" t="s">
        <v>235</v>
      </c>
      <c r="AV2642" t="s">
        <v>236</v>
      </c>
      <c r="AW2642" t="s">
        <v>264</v>
      </c>
      <c r="BM2642" t="s">
        <v>16351</v>
      </c>
      <c r="BN2642" t="s">
        <v>239</v>
      </c>
      <c r="BO2642" t="s">
        <v>16352</v>
      </c>
      <c r="BP2642" t="s">
        <v>241</v>
      </c>
      <c r="BQ2642" t="s">
        <v>195</v>
      </c>
      <c r="BS2642">
        <v>14627</v>
      </c>
      <c r="CD2642" t="s">
        <v>195</v>
      </c>
      <c r="CM2642" t="s">
        <v>16353</v>
      </c>
      <c r="CO2642" t="s">
        <v>16352</v>
      </c>
      <c r="CP2642" t="s">
        <v>6793</v>
      </c>
      <c r="CQ2642" t="s">
        <v>434</v>
      </c>
      <c r="CS2642">
        <v>19803</v>
      </c>
      <c r="CT2642" t="s">
        <v>244</v>
      </c>
      <c r="CU2642" t="s">
        <v>16354</v>
      </c>
    </row>
    <row r="2643" spans="1:151" x14ac:dyDescent="0.2">
      <c r="A2643">
        <v>42143</v>
      </c>
      <c r="B2643" t="s">
        <v>523</v>
      </c>
      <c r="C2643" t="s">
        <v>16355</v>
      </c>
      <c r="E2643" t="s">
        <v>1213</v>
      </c>
      <c r="F2643" t="s">
        <v>171</v>
      </c>
      <c r="G2643" t="str">
        <f>"0"</f>
        <v>0</v>
      </c>
      <c r="H2643" s="1">
        <v>36117</v>
      </c>
      <c r="I2643" t="s">
        <v>173</v>
      </c>
      <c r="K2643" t="s">
        <v>16356</v>
      </c>
      <c r="L2643" t="s">
        <v>1409</v>
      </c>
      <c r="M2643" t="s">
        <v>224</v>
      </c>
      <c r="N2643">
        <v>2024</v>
      </c>
      <c r="O2643" t="s">
        <v>225</v>
      </c>
      <c r="P2643" t="s">
        <v>178</v>
      </c>
      <c r="Q2643" t="s">
        <v>172</v>
      </c>
      <c r="R2643" t="s">
        <v>510</v>
      </c>
      <c r="S2643">
        <v>30655225</v>
      </c>
      <c r="BM2643" t="s">
        <v>4511</v>
      </c>
    </row>
    <row r="2644" spans="1:151" x14ac:dyDescent="0.2">
      <c r="A2644">
        <v>37186</v>
      </c>
      <c r="B2644" t="s">
        <v>999</v>
      </c>
      <c r="C2644" t="s">
        <v>16357</v>
      </c>
      <c r="D2644" t="s">
        <v>1354</v>
      </c>
      <c r="E2644" t="s">
        <v>16358</v>
      </c>
      <c r="F2644" t="s">
        <v>171</v>
      </c>
      <c r="G2644" t="str">
        <f>"0"</f>
        <v>0</v>
      </c>
      <c r="H2644" s="1">
        <v>37279</v>
      </c>
      <c r="I2644" t="s">
        <v>1571</v>
      </c>
      <c r="K2644" t="s">
        <v>4508</v>
      </c>
      <c r="L2644" t="s">
        <v>4509</v>
      </c>
      <c r="M2644" t="s">
        <v>306</v>
      </c>
      <c r="N2644">
        <v>2022</v>
      </c>
      <c r="O2644" t="s">
        <v>782</v>
      </c>
      <c r="P2644" t="s">
        <v>178</v>
      </c>
      <c r="Q2644" t="s">
        <v>172</v>
      </c>
      <c r="S2644">
        <v>31843379</v>
      </c>
      <c r="T2644" t="s">
        <v>226</v>
      </c>
      <c r="Y2644" t="str">
        <f>"04HSEAS"</f>
        <v>04HSEAS</v>
      </c>
      <c r="Z2644" t="s">
        <v>499</v>
      </c>
      <c r="AA2644" t="s">
        <v>320</v>
      </c>
      <c r="AB2644" t="s">
        <v>321</v>
      </c>
      <c r="AC2644" t="s">
        <v>1868</v>
      </c>
      <c r="AD2644" t="s">
        <v>185</v>
      </c>
      <c r="AS2644">
        <v>3.41</v>
      </c>
      <c r="AU2644" t="s">
        <v>235</v>
      </c>
      <c r="AV2644" t="s">
        <v>236</v>
      </c>
      <c r="AW2644" t="s">
        <v>264</v>
      </c>
      <c r="BF2644" t="s">
        <v>474</v>
      </c>
      <c r="BM2644" t="s">
        <v>16359</v>
      </c>
      <c r="BN2644" t="s">
        <v>239</v>
      </c>
      <c r="BO2644" t="s">
        <v>16360</v>
      </c>
      <c r="BP2644" t="s">
        <v>241</v>
      </c>
      <c r="BQ2644" t="s">
        <v>195</v>
      </c>
      <c r="BS2644">
        <v>14627</v>
      </c>
      <c r="CD2644" t="s">
        <v>195</v>
      </c>
      <c r="CM2644" t="s">
        <v>16361</v>
      </c>
      <c r="CO2644" t="s">
        <v>16360</v>
      </c>
      <c r="CP2644" t="s">
        <v>16362</v>
      </c>
      <c r="CQ2644" t="s">
        <v>4463</v>
      </c>
      <c r="CS2644" t="str">
        <f>"06019-3050"</f>
        <v>06019-3050</v>
      </c>
      <c r="CT2644" t="s">
        <v>244</v>
      </c>
      <c r="CU2644" t="s">
        <v>16363</v>
      </c>
    </row>
    <row r="2645" spans="1:151" x14ac:dyDescent="0.2">
      <c r="A2645">
        <v>40978</v>
      </c>
      <c r="B2645" t="s">
        <v>8472</v>
      </c>
      <c r="C2645" t="s">
        <v>16364</v>
      </c>
      <c r="D2645" t="s">
        <v>16365</v>
      </c>
      <c r="E2645" t="s">
        <v>16366</v>
      </c>
      <c r="F2645" t="s">
        <v>171</v>
      </c>
      <c r="G2645" t="str">
        <f>"0"</f>
        <v>0</v>
      </c>
      <c r="H2645" s="1">
        <v>37517</v>
      </c>
      <c r="I2645" t="s">
        <v>173</v>
      </c>
      <c r="K2645" t="s">
        <v>1642</v>
      </c>
      <c r="L2645" t="s">
        <v>1643</v>
      </c>
      <c r="M2645" t="s">
        <v>176</v>
      </c>
      <c r="N2645">
        <v>2024</v>
      </c>
      <c r="O2645" t="s">
        <v>319</v>
      </c>
      <c r="P2645" t="s">
        <v>178</v>
      </c>
      <c r="Q2645" t="s">
        <v>172</v>
      </c>
      <c r="S2645">
        <v>31844123</v>
      </c>
      <c r="T2645" t="s">
        <v>226</v>
      </c>
      <c r="Y2645" t="str">
        <f>"04HSEAS"</f>
        <v>04HSEAS</v>
      </c>
      <c r="Z2645" t="s">
        <v>499</v>
      </c>
      <c r="AA2645" t="s">
        <v>320</v>
      </c>
      <c r="AB2645" t="s">
        <v>321</v>
      </c>
      <c r="AC2645" t="s">
        <v>500</v>
      </c>
      <c r="AD2645" t="s">
        <v>185</v>
      </c>
      <c r="AS2645">
        <v>3.13</v>
      </c>
      <c r="AU2645" t="s">
        <v>472</v>
      </c>
      <c r="AV2645" t="s">
        <v>823</v>
      </c>
      <c r="AW2645" t="s">
        <v>210</v>
      </c>
      <c r="BO2645" t="s">
        <v>16367</v>
      </c>
      <c r="BQ2645" t="s">
        <v>195</v>
      </c>
      <c r="CD2645" t="s">
        <v>195</v>
      </c>
      <c r="CM2645" t="s">
        <v>16368</v>
      </c>
      <c r="CO2645" t="s">
        <v>16367</v>
      </c>
      <c r="CP2645" t="s">
        <v>15611</v>
      </c>
      <c r="CQ2645" t="s">
        <v>247</v>
      </c>
      <c r="CS2645" t="s">
        <v>16369</v>
      </c>
      <c r="CT2645" t="s">
        <v>244</v>
      </c>
      <c r="CU2645" t="s">
        <v>16370</v>
      </c>
      <c r="DM2645" t="s">
        <v>16368</v>
      </c>
      <c r="DP2645" t="s">
        <v>15611</v>
      </c>
      <c r="DQ2645" t="s">
        <v>195</v>
      </c>
      <c r="DS2645">
        <v>12054</v>
      </c>
      <c r="DT2645" t="s">
        <v>226</v>
      </c>
      <c r="DU2645">
        <v>5182275168</v>
      </c>
      <c r="DW2645">
        <v>5182275168</v>
      </c>
      <c r="DX2645" t="s">
        <v>16371</v>
      </c>
      <c r="DY2645" t="s">
        <v>406</v>
      </c>
    </row>
    <row r="2646" spans="1:151" x14ac:dyDescent="0.2">
      <c r="A2646">
        <v>12490</v>
      </c>
      <c r="B2646" t="s">
        <v>16372</v>
      </c>
      <c r="C2646" t="s">
        <v>3981</v>
      </c>
      <c r="E2646" t="s">
        <v>16373</v>
      </c>
      <c r="F2646" t="s">
        <v>171</v>
      </c>
      <c r="G2646" t="s">
        <v>172</v>
      </c>
      <c r="H2646" s="1">
        <v>34978</v>
      </c>
      <c r="I2646" t="s">
        <v>221</v>
      </c>
      <c r="K2646" t="s">
        <v>439</v>
      </c>
      <c r="L2646" t="s">
        <v>175</v>
      </c>
      <c r="M2646" t="s">
        <v>224</v>
      </c>
      <c r="N2646">
        <v>2015</v>
      </c>
      <c r="O2646" t="s">
        <v>692</v>
      </c>
      <c r="P2646" t="s">
        <v>363</v>
      </c>
      <c r="Q2646" t="s">
        <v>172</v>
      </c>
      <c r="S2646">
        <v>28823407</v>
      </c>
      <c r="T2646" t="s">
        <v>800</v>
      </c>
      <c r="U2646" t="s">
        <v>337</v>
      </c>
      <c r="W2646" t="s">
        <v>16374</v>
      </c>
      <c r="X2646">
        <v>6786622123</v>
      </c>
      <c r="Y2646" t="s">
        <v>186</v>
      </c>
      <c r="Z2646" t="s">
        <v>183</v>
      </c>
      <c r="AA2646">
        <v>2018</v>
      </c>
      <c r="AB2646">
        <v>2018</v>
      </c>
      <c r="AC2646" t="s">
        <v>6505</v>
      </c>
      <c r="AD2646" t="s">
        <v>172</v>
      </c>
      <c r="AS2646">
        <v>3.91</v>
      </c>
      <c r="AT2646" t="s">
        <v>188</v>
      </c>
      <c r="AU2646" t="s">
        <v>189</v>
      </c>
      <c r="AV2646" t="s">
        <v>190</v>
      </c>
      <c r="AW2646" t="s">
        <v>715</v>
      </c>
      <c r="BM2646" t="s">
        <v>16375</v>
      </c>
      <c r="BN2646" t="s">
        <v>487</v>
      </c>
      <c r="BP2646" t="s">
        <v>194</v>
      </c>
      <c r="BQ2646" t="s">
        <v>195</v>
      </c>
      <c r="BS2646">
        <v>14627</v>
      </c>
      <c r="BT2646" t="s">
        <v>196</v>
      </c>
      <c r="BU2646">
        <v>6786620608</v>
      </c>
      <c r="BZ2646" t="s">
        <v>16376</v>
      </c>
      <c r="CC2646" t="s">
        <v>15073</v>
      </c>
      <c r="CD2646" t="s">
        <v>1072</v>
      </c>
      <c r="CF2646">
        <v>30067</v>
      </c>
      <c r="CG2646" t="s">
        <v>196</v>
      </c>
      <c r="CH2646">
        <v>6786620608</v>
      </c>
      <c r="CM2646" t="s">
        <v>487</v>
      </c>
      <c r="CP2646" t="s">
        <v>194</v>
      </c>
      <c r="CQ2646" t="s">
        <v>195</v>
      </c>
      <c r="CS2646">
        <v>14627</v>
      </c>
      <c r="CT2646" t="s">
        <v>196</v>
      </c>
      <c r="CU2646">
        <v>6786620608</v>
      </c>
      <c r="EM2646" t="s">
        <v>16376</v>
      </c>
      <c r="EP2646" t="s">
        <v>15073</v>
      </c>
      <c r="EQ2646" t="s">
        <v>1072</v>
      </c>
      <c r="ES2646">
        <v>30067</v>
      </c>
      <c r="ET2646" t="s">
        <v>196</v>
      </c>
      <c r="EU2646">
        <v>6786620608</v>
      </c>
    </row>
    <row r="2647" spans="1:151" x14ac:dyDescent="0.2">
      <c r="A2647">
        <v>12540</v>
      </c>
      <c r="B2647" t="s">
        <v>16377</v>
      </c>
      <c r="C2647" t="s">
        <v>3981</v>
      </c>
      <c r="E2647" t="s">
        <v>16378</v>
      </c>
      <c r="F2647" t="s">
        <v>171</v>
      </c>
      <c r="G2647" t="s">
        <v>172</v>
      </c>
      <c r="H2647" s="1">
        <v>35260</v>
      </c>
      <c r="I2647" t="s">
        <v>221</v>
      </c>
      <c r="K2647" t="s">
        <v>3300</v>
      </c>
      <c r="L2647" t="s">
        <v>577</v>
      </c>
      <c r="M2647" t="s">
        <v>224</v>
      </c>
      <c r="N2647">
        <v>2015</v>
      </c>
      <c r="O2647" t="s">
        <v>692</v>
      </c>
      <c r="P2647" t="s">
        <v>178</v>
      </c>
      <c r="Q2647" t="s">
        <v>172</v>
      </c>
      <c r="S2647">
        <v>28716747</v>
      </c>
      <c r="T2647" t="s">
        <v>196</v>
      </c>
      <c r="W2647" t="s">
        <v>16379</v>
      </c>
      <c r="X2647">
        <v>6465415310</v>
      </c>
      <c r="Y2647" t="s">
        <v>186</v>
      </c>
      <c r="Z2647" t="s">
        <v>282</v>
      </c>
      <c r="AA2647">
        <v>2018</v>
      </c>
      <c r="AB2647">
        <v>2018</v>
      </c>
      <c r="AC2647" t="s">
        <v>3101</v>
      </c>
      <c r="AD2647" t="s">
        <v>172</v>
      </c>
      <c r="AS2647">
        <v>3.36</v>
      </c>
      <c r="AT2647" t="s">
        <v>188</v>
      </c>
      <c r="AU2647" t="s">
        <v>189</v>
      </c>
      <c r="AV2647" t="s">
        <v>190</v>
      </c>
      <c r="AW2647" t="s">
        <v>715</v>
      </c>
      <c r="BM2647" t="s">
        <v>16380</v>
      </c>
      <c r="BN2647" t="s">
        <v>487</v>
      </c>
      <c r="BP2647" t="s">
        <v>194</v>
      </c>
      <c r="BQ2647" t="s">
        <v>195</v>
      </c>
      <c r="BS2647">
        <v>14627</v>
      </c>
      <c r="BT2647" t="s">
        <v>196</v>
      </c>
      <c r="BU2647">
        <v>6466427815</v>
      </c>
      <c r="BZ2647" t="s">
        <v>16381</v>
      </c>
      <c r="CC2647" t="s">
        <v>16382</v>
      </c>
      <c r="CD2647" t="s">
        <v>195</v>
      </c>
      <c r="CF2647">
        <v>11219</v>
      </c>
      <c r="CG2647" t="s">
        <v>196</v>
      </c>
      <c r="CH2647">
        <v>7182590231</v>
      </c>
      <c r="CM2647" t="s">
        <v>16383</v>
      </c>
      <c r="CN2647" t="s">
        <v>487</v>
      </c>
      <c r="CP2647" t="s">
        <v>194</v>
      </c>
      <c r="CQ2647" t="s">
        <v>195</v>
      </c>
      <c r="CS2647">
        <v>14627</v>
      </c>
      <c r="CT2647" t="s">
        <v>196</v>
      </c>
      <c r="CU2647">
        <v>6466427815</v>
      </c>
      <c r="EM2647" t="s">
        <v>16381</v>
      </c>
      <c r="EP2647" t="s">
        <v>16382</v>
      </c>
      <c r="EQ2647" t="s">
        <v>195</v>
      </c>
      <c r="ES2647">
        <v>11219</v>
      </c>
      <c r="ET2647" t="s">
        <v>196</v>
      </c>
      <c r="EU2647">
        <v>7182590231</v>
      </c>
    </row>
    <row r="2648" spans="1:151" x14ac:dyDescent="0.2">
      <c r="A2648">
        <v>12491</v>
      </c>
      <c r="B2648" t="s">
        <v>16377</v>
      </c>
      <c r="C2648" t="s">
        <v>3981</v>
      </c>
      <c r="E2648" t="s">
        <v>16378</v>
      </c>
      <c r="F2648" t="s">
        <v>171</v>
      </c>
      <c r="G2648" t="s">
        <v>172</v>
      </c>
      <c r="H2648" s="1">
        <v>35260</v>
      </c>
      <c r="I2648" t="s">
        <v>221</v>
      </c>
      <c r="K2648" t="s">
        <v>439</v>
      </c>
      <c r="L2648" t="s">
        <v>175</v>
      </c>
      <c r="M2648" t="s">
        <v>224</v>
      </c>
      <c r="N2648">
        <v>2015</v>
      </c>
      <c r="O2648" t="s">
        <v>692</v>
      </c>
      <c r="P2648" t="s">
        <v>363</v>
      </c>
      <c r="Q2648" t="s">
        <v>172</v>
      </c>
      <c r="S2648">
        <v>28716747</v>
      </c>
      <c r="T2648" t="s">
        <v>196</v>
      </c>
      <c r="W2648" t="s">
        <v>16379</v>
      </c>
      <c r="X2648">
        <v>6465415310</v>
      </c>
      <c r="Y2648" t="s">
        <v>186</v>
      </c>
      <c r="Z2648" t="s">
        <v>282</v>
      </c>
      <c r="AA2648">
        <v>2018</v>
      </c>
      <c r="AB2648">
        <v>2018</v>
      </c>
      <c r="AC2648" t="s">
        <v>3101</v>
      </c>
      <c r="AD2648" t="s">
        <v>172</v>
      </c>
      <c r="AS2648">
        <v>3.36</v>
      </c>
      <c r="AT2648" t="s">
        <v>188</v>
      </c>
      <c r="AU2648" t="s">
        <v>189</v>
      </c>
      <c r="AV2648" t="s">
        <v>190</v>
      </c>
      <c r="AW2648" t="s">
        <v>715</v>
      </c>
      <c r="BM2648" t="s">
        <v>16380</v>
      </c>
      <c r="BN2648" t="s">
        <v>487</v>
      </c>
      <c r="BP2648" t="s">
        <v>194</v>
      </c>
      <c r="BQ2648" t="s">
        <v>195</v>
      </c>
      <c r="BS2648">
        <v>14627</v>
      </c>
      <c r="BT2648" t="s">
        <v>196</v>
      </c>
      <c r="BU2648">
        <v>6466427815</v>
      </c>
      <c r="BZ2648" t="s">
        <v>16381</v>
      </c>
      <c r="CC2648" t="s">
        <v>16382</v>
      </c>
      <c r="CD2648" t="s">
        <v>195</v>
      </c>
      <c r="CF2648">
        <v>11219</v>
      </c>
      <c r="CG2648" t="s">
        <v>196</v>
      </c>
      <c r="CH2648">
        <v>7182590231</v>
      </c>
      <c r="CM2648" t="s">
        <v>16383</v>
      </c>
      <c r="CN2648" t="s">
        <v>487</v>
      </c>
      <c r="CP2648" t="s">
        <v>194</v>
      </c>
      <c r="CQ2648" t="s">
        <v>195</v>
      </c>
      <c r="CS2648">
        <v>14627</v>
      </c>
      <c r="CT2648" t="s">
        <v>196</v>
      </c>
      <c r="CU2648">
        <v>6466427815</v>
      </c>
      <c r="EM2648" t="s">
        <v>16381</v>
      </c>
      <c r="EP2648" t="s">
        <v>16382</v>
      </c>
      <c r="EQ2648" t="s">
        <v>195</v>
      </c>
      <c r="ES2648">
        <v>11219</v>
      </c>
      <c r="ET2648" t="s">
        <v>196</v>
      </c>
      <c r="EU2648">
        <v>7182590231</v>
      </c>
    </row>
    <row r="2649" spans="1:151" x14ac:dyDescent="0.2">
      <c r="A2649">
        <v>12738</v>
      </c>
      <c r="B2649" t="s">
        <v>16384</v>
      </c>
      <c r="C2649" t="s">
        <v>3981</v>
      </c>
      <c r="E2649" t="s">
        <v>16385</v>
      </c>
      <c r="F2649" t="s">
        <v>171</v>
      </c>
      <c r="G2649" t="s">
        <v>172</v>
      </c>
      <c r="H2649" s="1">
        <v>34621</v>
      </c>
      <c r="I2649" t="s">
        <v>221</v>
      </c>
      <c r="K2649" t="s">
        <v>943</v>
      </c>
      <c r="M2649" t="s">
        <v>306</v>
      </c>
      <c r="N2649">
        <v>2015</v>
      </c>
      <c r="O2649" t="s">
        <v>517</v>
      </c>
      <c r="P2649" t="s">
        <v>178</v>
      </c>
      <c r="Q2649" t="s">
        <v>172</v>
      </c>
      <c r="S2649">
        <v>28260752</v>
      </c>
      <c r="T2649" t="s">
        <v>800</v>
      </c>
      <c r="U2649" t="s">
        <v>180</v>
      </c>
      <c r="V2649" s="2">
        <v>42876</v>
      </c>
      <c r="W2649" t="s">
        <v>16386</v>
      </c>
      <c r="X2649">
        <v>7035092832</v>
      </c>
      <c r="Y2649" t="s">
        <v>186</v>
      </c>
      <c r="Z2649" t="s">
        <v>282</v>
      </c>
      <c r="AA2649">
        <v>2017</v>
      </c>
      <c r="AB2649">
        <v>2017</v>
      </c>
      <c r="AC2649" t="s">
        <v>187</v>
      </c>
      <c r="AD2649" t="s">
        <v>185</v>
      </c>
      <c r="AS2649">
        <v>3.62</v>
      </c>
      <c r="AT2649" t="s">
        <v>188</v>
      </c>
      <c r="AU2649" t="s">
        <v>1520</v>
      </c>
      <c r="AV2649" t="s">
        <v>6477</v>
      </c>
      <c r="AW2649" t="s">
        <v>191</v>
      </c>
      <c r="BM2649" t="s">
        <v>16387</v>
      </c>
      <c r="BN2649" t="s">
        <v>193</v>
      </c>
      <c r="BP2649" t="s">
        <v>194</v>
      </c>
      <c r="BQ2649" t="s">
        <v>195</v>
      </c>
      <c r="BS2649">
        <v>14627</v>
      </c>
      <c r="BT2649" t="s">
        <v>196</v>
      </c>
      <c r="BU2649">
        <v>5856232518</v>
      </c>
      <c r="CM2649" t="s">
        <v>2183</v>
      </c>
      <c r="CN2649" t="s">
        <v>487</v>
      </c>
      <c r="CP2649" t="s">
        <v>194</v>
      </c>
      <c r="CQ2649" t="s">
        <v>195</v>
      </c>
      <c r="CS2649">
        <v>14627</v>
      </c>
      <c r="CT2649" t="s">
        <v>196</v>
      </c>
      <c r="CU2649">
        <v>5856232518</v>
      </c>
    </row>
    <row r="2650" spans="1:151" x14ac:dyDescent="0.2">
      <c r="A2650">
        <v>23181</v>
      </c>
      <c r="B2650" t="s">
        <v>2432</v>
      </c>
      <c r="C2650" t="s">
        <v>3981</v>
      </c>
      <c r="E2650" t="s">
        <v>16388</v>
      </c>
      <c r="F2650" t="s">
        <v>171</v>
      </c>
      <c r="G2650" t="s">
        <v>172</v>
      </c>
      <c r="H2650" s="1">
        <v>35549</v>
      </c>
      <c r="I2650" t="s">
        <v>173</v>
      </c>
      <c r="K2650" t="s">
        <v>554</v>
      </c>
      <c r="L2650" t="s">
        <v>175</v>
      </c>
      <c r="M2650" t="s">
        <v>306</v>
      </c>
      <c r="N2650">
        <v>2017</v>
      </c>
      <c r="O2650" t="s">
        <v>646</v>
      </c>
      <c r="P2650" t="s">
        <v>178</v>
      </c>
      <c r="Q2650" t="s">
        <v>172</v>
      </c>
      <c r="S2650">
        <v>29291519</v>
      </c>
      <c r="T2650" t="s">
        <v>196</v>
      </c>
      <c r="W2650" t="s">
        <v>16389</v>
      </c>
      <c r="X2650">
        <v>9174886202</v>
      </c>
      <c r="Y2650" t="s">
        <v>186</v>
      </c>
      <c r="Z2650" t="s">
        <v>282</v>
      </c>
      <c r="AA2650">
        <v>2019</v>
      </c>
      <c r="AB2650">
        <v>2019</v>
      </c>
      <c r="AC2650" t="s">
        <v>1068</v>
      </c>
      <c r="AD2650" t="s">
        <v>185</v>
      </c>
      <c r="AM2650" t="s">
        <v>886</v>
      </c>
      <c r="AN2650" t="s">
        <v>960</v>
      </c>
      <c r="AS2650">
        <v>3.99</v>
      </c>
      <c r="AT2650" t="s">
        <v>188</v>
      </c>
      <c r="AU2650" t="s">
        <v>189</v>
      </c>
      <c r="AV2650" t="s">
        <v>190</v>
      </c>
      <c r="AW2650" t="s">
        <v>715</v>
      </c>
      <c r="BM2650" t="s">
        <v>16390</v>
      </c>
      <c r="BP2650" t="s">
        <v>297</v>
      </c>
      <c r="BQ2650" t="s">
        <v>195</v>
      </c>
      <c r="BS2650">
        <v>111031843</v>
      </c>
      <c r="BT2650" t="s">
        <v>196</v>
      </c>
      <c r="BU2650">
        <v>3472494565</v>
      </c>
      <c r="BZ2650" t="s">
        <v>16390</v>
      </c>
      <c r="CC2650" t="s">
        <v>297</v>
      </c>
      <c r="CD2650" t="s">
        <v>195</v>
      </c>
      <c r="CF2650">
        <v>111031843</v>
      </c>
      <c r="CG2650" t="s">
        <v>196</v>
      </c>
      <c r="CH2650">
        <v>3472494565</v>
      </c>
      <c r="CM2650" t="s">
        <v>9962</v>
      </c>
      <c r="CN2650" t="s">
        <v>9963</v>
      </c>
      <c r="CP2650" t="s">
        <v>194</v>
      </c>
      <c r="CQ2650" t="s">
        <v>195</v>
      </c>
      <c r="CS2650">
        <v>14620</v>
      </c>
      <c r="CT2650" t="s">
        <v>196</v>
      </c>
      <c r="CU2650">
        <v>3472494565</v>
      </c>
      <c r="ED2650" t="s">
        <v>195</v>
      </c>
      <c r="EG2650" t="s">
        <v>196</v>
      </c>
      <c r="EH2650">
        <v>3472494565</v>
      </c>
      <c r="EM2650" t="s">
        <v>16390</v>
      </c>
      <c r="EP2650" t="s">
        <v>297</v>
      </c>
      <c r="EQ2650" t="s">
        <v>195</v>
      </c>
      <c r="ES2650">
        <v>111031843</v>
      </c>
      <c r="ET2650" t="s">
        <v>196</v>
      </c>
      <c r="EU2650">
        <v>3472494565</v>
      </c>
    </row>
    <row r="2651" spans="1:151" x14ac:dyDescent="0.2">
      <c r="A2651">
        <v>18936</v>
      </c>
      <c r="B2651" t="s">
        <v>2432</v>
      </c>
      <c r="C2651" t="s">
        <v>3981</v>
      </c>
      <c r="E2651" t="s">
        <v>16388</v>
      </c>
      <c r="F2651" t="s">
        <v>7586</v>
      </c>
      <c r="G2651" t="s">
        <v>172</v>
      </c>
      <c r="H2651" s="1">
        <v>35549</v>
      </c>
      <c r="I2651" t="s">
        <v>173</v>
      </c>
      <c r="K2651" t="s">
        <v>439</v>
      </c>
      <c r="L2651" t="s">
        <v>175</v>
      </c>
      <c r="M2651" t="s">
        <v>224</v>
      </c>
      <c r="N2651">
        <v>2016</v>
      </c>
      <c r="O2651" t="s">
        <v>410</v>
      </c>
      <c r="P2651" t="s">
        <v>178</v>
      </c>
      <c r="Q2651" t="s">
        <v>172</v>
      </c>
      <c r="S2651">
        <v>29291519</v>
      </c>
      <c r="T2651" t="s">
        <v>196</v>
      </c>
      <c r="W2651" t="s">
        <v>16389</v>
      </c>
      <c r="X2651">
        <v>9174886202</v>
      </c>
      <c r="Y2651" t="s">
        <v>186</v>
      </c>
      <c r="Z2651" t="s">
        <v>282</v>
      </c>
      <c r="AA2651">
        <v>2019</v>
      </c>
      <c r="AB2651">
        <v>2019</v>
      </c>
      <c r="AC2651" t="s">
        <v>1068</v>
      </c>
      <c r="AD2651" t="s">
        <v>185</v>
      </c>
      <c r="AM2651" t="s">
        <v>886</v>
      </c>
      <c r="AN2651" t="s">
        <v>960</v>
      </c>
      <c r="AS2651">
        <v>3.99</v>
      </c>
      <c r="AT2651" t="s">
        <v>188</v>
      </c>
      <c r="AU2651" t="s">
        <v>189</v>
      </c>
      <c r="AV2651" t="s">
        <v>190</v>
      </c>
      <c r="AW2651" t="s">
        <v>715</v>
      </c>
      <c r="BM2651" t="s">
        <v>16390</v>
      </c>
      <c r="BP2651" t="s">
        <v>297</v>
      </c>
      <c r="BQ2651" t="s">
        <v>195</v>
      </c>
      <c r="BS2651">
        <v>111031843</v>
      </c>
      <c r="BT2651" t="s">
        <v>196</v>
      </c>
      <c r="BU2651">
        <v>3472494565</v>
      </c>
      <c r="BZ2651" t="s">
        <v>16390</v>
      </c>
      <c r="CC2651" t="s">
        <v>297</v>
      </c>
      <c r="CD2651" t="s">
        <v>195</v>
      </c>
      <c r="CF2651">
        <v>111031843</v>
      </c>
      <c r="CG2651" t="s">
        <v>196</v>
      </c>
      <c r="CH2651">
        <v>3472494565</v>
      </c>
      <c r="CM2651" t="s">
        <v>9962</v>
      </c>
      <c r="CN2651" t="s">
        <v>9963</v>
      </c>
      <c r="CP2651" t="s">
        <v>194</v>
      </c>
      <c r="CQ2651" t="s">
        <v>195</v>
      </c>
      <c r="CS2651">
        <v>14620</v>
      </c>
      <c r="CT2651" t="s">
        <v>196</v>
      </c>
      <c r="CU2651">
        <v>3472494565</v>
      </c>
      <c r="ED2651" t="s">
        <v>195</v>
      </c>
      <c r="EG2651" t="s">
        <v>196</v>
      </c>
      <c r="EH2651">
        <v>3472494565</v>
      </c>
      <c r="EM2651" t="s">
        <v>16390</v>
      </c>
      <c r="EP2651" t="s">
        <v>297</v>
      </c>
      <c r="EQ2651" t="s">
        <v>195</v>
      </c>
      <c r="ES2651">
        <v>111031843</v>
      </c>
      <c r="ET2651" t="s">
        <v>196</v>
      </c>
      <c r="EU2651">
        <v>3472494565</v>
      </c>
    </row>
    <row r="2652" spans="1:151" x14ac:dyDescent="0.2">
      <c r="A2652">
        <v>19533</v>
      </c>
      <c r="B2652" t="s">
        <v>16391</v>
      </c>
      <c r="C2652" t="s">
        <v>3981</v>
      </c>
      <c r="E2652" t="s">
        <v>16392</v>
      </c>
      <c r="F2652" t="s">
        <v>171</v>
      </c>
      <c r="G2652" t="s">
        <v>172</v>
      </c>
      <c r="H2652" s="1">
        <v>35466</v>
      </c>
      <c r="I2652" t="s">
        <v>221</v>
      </c>
      <c r="K2652" t="s">
        <v>4332</v>
      </c>
      <c r="L2652" t="s">
        <v>820</v>
      </c>
      <c r="M2652" t="s">
        <v>306</v>
      </c>
      <c r="N2652">
        <v>2017</v>
      </c>
      <c r="O2652" t="s">
        <v>646</v>
      </c>
      <c r="P2652" t="s">
        <v>363</v>
      </c>
      <c r="Q2652" t="s">
        <v>172</v>
      </c>
      <c r="S2652">
        <v>29209835</v>
      </c>
      <c r="T2652" t="s">
        <v>800</v>
      </c>
      <c r="W2652" t="s">
        <v>16393</v>
      </c>
      <c r="X2652">
        <v>4256791231</v>
      </c>
      <c r="Y2652" t="s">
        <v>186</v>
      </c>
      <c r="Z2652" t="s">
        <v>282</v>
      </c>
      <c r="AA2652">
        <v>2019</v>
      </c>
      <c r="AB2652">
        <v>2019</v>
      </c>
      <c r="AC2652" t="s">
        <v>696</v>
      </c>
      <c r="AD2652" t="s">
        <v>172</v>
      </c>
      <c r="AS2652">
        <v>2.75</v>
      </c>
      <c r="AT2652" t="s">
        <v>188</v>
      </c>
      <c r="AU2652" t="s">
        <v>189</v>
      </c>
      <c r="AV2652" t="s">
        <v>190</v>
      </c>
      <c r="AW2652" t="s">
        <v>715</v>
      </c>
      <c r="BM2652" t="s">
        <v>16394</v>
      </c>
      <c r="BN2652" t="s">
        <v>193</v>
      </c>
      <c r="BP2652" t="s">
        <v>194</v>
      </c>
      <c r="BQ2652" t="s">
        <v>195</v>
      </c>
      <c r="BS2652">
        <v>14627</v>
      </c>
      <c r="BT2652" t="s">
        <v>196</v>
      </c>
      <c r="BU2652">
        <v>4256791253</v>
      </c>
      <c r="BZ2652" t="s">
        <v>16395</v>
      </c>
      <c r="CC2652" t="s">
        <v>16396</v>
      </c>
      <c r="CD2652" t="s">
        <v>1433</v>
      </c>
      <c r="CF2652">
        <v>98053</v>
      </c>
      <c r="CG2652" t="s">
        <v>196</v>
      </c>
      <c r="CH2652">
        <v>4256791253</v>
      </c>
      <c r="CM2652" t="s">
        <v>487</v>
      </c>
      <c r="CN2652" t="s">
        <v>12185</v>
      </c>
      <c r="CP2652" t="s">
        <v>194</v>
      </c>
      <c r="CQ2652" t="s">
        <v>195</v>
      </c>
      <c r="CS2652">
        <v>14627</v>
      </c>
      <c r="CT2652" t="s">
        <v>196</v>
      </c>
      <c r="CU2652">
        <v>4256791253</v>
      </c>
      <c r="ED2652" t="s">
        <v>1433</v>
      </c>
      <c r="EG2652" t="s">
        <v>196</v>
      </c>
      <c r="EH2652">
        <v>4256791253</v>
      </c>
      <c r="EM2652" t="s">
        <v>16395</v>
      </c>
      <c r="EP2652" t="s">
        <v>16396</v>
      </c>
      <c r="EQ2652" t="s">
        <v>1433</v>
      </c>
      <c r="ES2652">
        <v>98053</v>
      </c>
      <c r="ET2652" t="s">
        <v>196</v>
      </c>
      <c r="EU2652">
        <v>4256791253</v>
      </c>
    </row>
    <row r="2653" spans="1:151" x14ac:dyDescent="0.2">
      <c r="A2653">
        <v>19816</v>
      </c>
      <c r="B2653" t="s">
        <v>16397</v>
      </c>
      <c r="C2653" t="s">
        <v>3981</v>
      </c>
      <c r="E2653" t="s">
        <v>16398</v>
      </c>
      <c r="F2653" t="s">
        <v>171</v>
      </c>
      <c r="G2653" t="s">
        <v>172</v>
      </c>
      <c r="H2653" s="1">
        <v>35183</v>
      </c>
      <c r="I2653" t="s">
        <v>221</v>
      </c>
      <c r="K2653" t="s">
        <v>1106</v>
      </c>
      <c r="L2653" t="s">
        <v>1107</v>
      </c>
      <c r="M2653" t="s">
        <v>306</v>
      </c>
      <c r="N2653">
        <v>2017</v>
      </c>
      <c r="O2653" t="s">
        <v>646</v>
      </c>
      <c r="P2653" t="s">
        <v>363</v>
      </c>
      <c r="Q2653" t="s">
        <v>172</v>
      </c>
      <c r="S2653">
        <v>29310876</v>
      </c>
      <c r="T2653" t="s">
        <v>800</v>
      </c>
      <c r="U2653" t="s">
        <v>180</v>
      </c>
      <c r="V2653" s="2">
        <v>43604</v>
      </c>
      <c r="W2653" t="s">
        <v>16399</v>
      </c>
      <c r="X2653">
        <v>5855328682</v>
      </c>
      <c r="Y2653" t="s">
        <v>186</v>
      </c>
      <c r="Z2653" t="s">
        <v>282</v>
      </c>
      <c r="AA2653">
        <v>2019</v>
      </c>
      <c r="AB2653">
        <v>2019</v>
      </c>
      <c r="AC2653" t="s">
        <v>396</v>
      </c>
      <c r="AD2653" t="s">
        <v>172</v>
      </c>
      <c r="AS2653">
        <v>2.2999999999999998</v>
      </c>
      <c r="AT2653" t="s">
        <v>742</v>
      </c>
      <c r="AU2653" t="s">
        <v>189</v>
      </c>
      <c r="AV2653" t="s">
        <v>190</v>
      </c>
      <c r="AW2653" t="s">
        <v>191</v>
      </c>
      <c r="BM2653" t="s">
        <v>16400</v>
      </c>
      <c r="BN2653" t="s">
        <v>193</v>
      </c>
      <c r="BP2653" t="s">
        <v>194</v>
      </c>
      <c r="BQ2653" t="s">
        <v>195</v>
      </c>
      <c r="BS2653">
        <v>14627</v>
      </c>
      <c r="BT2653" t="s">
        <v>196</v>
      </c>
      <c r="BU2653">
        <v>5855328682</v>
      </c>
      <c r="CM2653" t="s">
        <v>16401</v>
      </c>
      <c r="CN2653" t="s">
        <v>487</v>
      </c>
      <c r="CP2653" t="s">
        <v>194</v>
      </c>
      <c r="CQ2653" t="s">
        <v>195</v>
      </c>
      <c r="CS2653">
        <v>14627</v>
      </c>
      <c r="CT2653" t="s">
        <v>196</v>
      </c>
      <c r="CU2653">
        <v>5855328682</v>
      </c>
    </row>
    <row r="2654" spans="1:151" x14ac:dyDescent="0.2">
      <c r="A2654">
        <v>25628</v>
      </c>
      <c r="B2654" t="s">
        <v>16402</v>
      </c>
      <c r="C2654" t="s">
        <v>3981</v>
      </c>
      <c r="D2654" t="s">
        <v>2148</v>
      </c>
      <c r="E2654" t="s">
        <v>16403</v>
      </c>
      <c r="F2654" t="s">
        <v>171</v>
      </c>
      <c r="G2654" t="s">
        <v>172</v>
      </c>
      <c r="H2654" s="1">
        <v>35647</v>
      </c>
      <c r="I2654" t="s">
        <v>173</v>
      </c>
      <c r="K2654" t="s">
        <v>16404</v>
      </c>
      <c r="L2654" t="s">
        <v>676</v>
      </c>
      <c r="M2654" t="s">
        <v>306</v>
      </c>
      <c r="N2654">
        <v>2018</v>
      </c>
      <c r="O2654" t="s">
        <v>307</v>
      </c>
      <c r="P2654" t="s">
        <v>178</v>
      </c>
      <c r="Q2654" t="s">
        <v>172</v>
      </c>
      <c r="S2654">
        <v>29358243</v>
      </c>
      <c r="T2654" t="s">
        <v>196</v>
      </c>
      <c r="W2654" t="s">
        <v>16405</v>
      </c>
      <c r="X2654">
        <v>2088660469</v>
      </c>
      <c r="Y2654" t="s">
        <v>186</v>
      </c>
      <c r="Z2654" t="s">
        <v>183</v>
      </c>
      <c r="AA2654">
        <v>2019</v>
      </c>
      <c r="AB2654">
        <v>2019</v>
      </c>
      <c r="AC2654" t="s">
        <v>339</v>
      </c>
      <c r="AD2654" t="s">
        <v>185</v>
      </c>
      <c r="AS2654">
        <v>3.84</v>
      </c>
      <c r="AT2654" t="s">
        <v>188</v>
      </c>
      <c r="AU2654" t="s">
        <v>189</v>
      </c>
      <c r="AV2654" t="s">
        <v>190</v>
      </c>
      <c r="AW2654" t="s">
        <v>715</v>
      </c>
      <c r="BM2654" t="s">
        <v>16406</v>
      </c>
      <c r="BN2654" t="s">
        <v>193</v>
      </c>
      <c r="BP2654" t="s">
        <v>194</v>
      </c>
      <c r="BQ2654" t="s">
        <v>195</v>
      </c>
      <c r="BS2654">
        <v>14627</v>
      </c>
      <c r="BT2654" t="s">
        <v>196</v>
      </c>
      <c r="BU2654">
        <v>2089495420</v>
      </c>
      <c r="BZ2654" t="s">
        <v>16407</v>
      </c>
      <c r="CC2654" t="s">
        <v>16408</v>
      </c>
      <c r="CD2654" t="s">
        <v>1424</v>
      </c>
      <c r="CF2654">
        <v>83709</v>
      </c>
      <c r="CG2654" t="s">
        <v>196</v>
      </c>
      <c r="CH2654">
        <v>2089495420</v>
      </c>
      <c r="CM2654" t="s">
        <v>215</v>
      </c>
      <c r="CP2654" t="s">
        <v>194</v>
      </c>
      <c r="CQ2654" t="s">
        <v>195</v>
      </c>
      <c r="CS2654">
        <v>14611</v>
      </c>
      <c r="CT2654" t="s">
        <v>196</v>
      </c>
      <c r="CU2654">
        <v>2089495420</v>
      </c>
      <c r="ED2654" t="s">
        <v>1424</v>
      </c>
      <c r="EG2654" t="s">
        <v>196</v>
      </c>
      <c r="EH2654">
        <v>2089495420</v>
      </c>
      <c r="EM2654" t="s">
        <v>16407</v>
      </c>
      <c r="EP2654" t="s">
        <v>16408</v>
      </c>
      <c r="EQ2654" t="s">
        <v>1424</v>
      </c>
      <c r="ES2654">
        <v>83709</v>
      </c>
      <c r="ET2654" t="s">
        <v>196</v>
      </c>
      <c r="EU2654">
        <v>2089495420</v>
      </c>
    </row>
    <row r="2655" spans="1:151" x14ac:dyDescent="0.2">
      <c r="A2655">
        <v>27448</v>
      </c>
      <c r="B2655" t="s">
        <v>16409</v>
      </c>
      <c r="C2655" t="s">
        <v>3981</v>
      </c>
      <c r="E2655" t="s">
        <v>16410</v>
      </c>
      <c r="F2655" t="s">
        <v>171</v>
      </c>
      <c r="G2655" t="s">
        <v>172</v>
      </c>
      <c r="H2655" s="1">
        <v>35405</v>
      </c>
      <c r="I2655" t="s">
        <v>173</v>
      </c>
      <c r="K2655" t="s">
        <v>3708</v>
      </c>
      <c r="L2655" t="s">
        <v>1689</v>
      </c>
      <c r="M2655" t="s">
        <v>306</v>
      </c>
      <c r="N2655">
        <v>2019</v>
      </c>
      <c r="O2655" t="s">
        <v>534</v>
      </c>
      <c r="P2655" t="s">
        <v>178</v>
      </c>
      <c r="Q2655" t="s">
        <v>172</v>
      </c>
      <c r="S2655">
        <v>29413188</v>
      </c>
      <c r="T2655" t="s">
        <v>800</v>
      </c>
      <c r="U2655" t="s">
        <v>180</v>
      </c>
      <c r="V2655" s="2">
        <v>43968</v>
      </c>
      <c r="W2655" t="s">
        <v>16411</v>
      </c>
      <c r="X2655">
        <v>639202306399</v>
      </c>
      <c r="Y2655" t="s">
        <v>186</v>
      </c>
      <c r="Z2655" t="s">
        <v>282</v>
      </c>
      <c r="AA2655">
        <v>2019</v>
      </c>
      <c r="AB2655">
        <v>2019</v>
      </c>
      <c r="AC2655" t="s">
        <v>1280</v>
      </c>
      <c r="AD2655" t="s">
        <v>172</v>
      </c>
      <c r="AS2655">
        <v>3.5</v>
      </c>
      <c r="AT2655" t="s">
        <v>188</v>
      </c>
      <c r="AU2655" t="s">
        <v>189</v>
      </c>
      <c r="AV2655" t="s">
        <v>190</v>
      </c>
      <c r="AW2655" t="s">
        <v>191</v>
      </c>
      <c r="BM2655" t="s">
        <v>16412</v>
      </c>
      <c r="BN2655" t="s">
        <v>193</v>
      </c>
      <c r="BP2655" t="s">
        <v>194</v>
      </c>
      <c r="BQ2655" t="s">
        <v>195</v>
      </c>
      <c r="BS2655">
        <v>14627</v>
      </c>
      <c r="BT2655" t="s">
        <v>196</v>
      </c>
      <c r="BU2655">
        <v>5855689926</v>
      </c>
      <c r="CM2655" t="s">
        <v>16413</v>
      </c>
      <c r="CN2655" t="s">
        <v>487</v>
      </c>
      <c r="CP2655" t="s">
        <v>194</v>
      </c>
      <c r="CQ2655" t="s">
        <v>195</v>
      </c>
      <c r="CS2655">
        <v>14627</v>
      </c>
      <c r="CT2655" t="s">
        <v>196</v>
      </c>
      <c r="CU2655" t="s">
        <v>16414</v>
      </c>
    </row>
    <row r="2656" spans="1:151" x14ac:dyDescent="0.2">
      <c r="A2656">
        <v>26422</v>
      </c>
      <c r="B2656" t="s">
        <v>16409</v>
      </c>
      <c r="C2656" t="s">
        <v>3981</v>
      </c>
      <c r="E2656" t="s">
        <v>16410</v>
      </c>
      <c r="F2656" t="s">
        <v>171</v>
      </c>
      <c r="G2656" t="s">
        <v>172</v>
      </c>
      <c r="H2656" s="1">
        <v>35405</v>
      </c>
      <c r="I2656" t="s">
        <v>173</v>
      </c>
      <c r="K2656" t="s">
        <v>3708</v>
      </c>
      <c r="L2656" t="s">
        <v>1689</v>
      </c>
      <c r="M2656" t="s">
        <v>176</v>
      </c>
      <c r="N2656">
        <v>2019</v>
      </c>
      <c r="O2656" t="s">
        <v>482</v>
      </c>
      <c r="P2656" t="s">
        <v>363</v>
      </c>
      <c r="Q2656" t="s">
        <v>172</v>
      </c>
      <c r="S2656">
        <v>29413188</v>
      </c>
      <c r="T2656" t="s">
        <v>800</v>
      </c>
      <c r="U2656" t="s">
        <v>180</v>
      </c>
      <c r="V2656" s="2">
        <v>43968</v>
      </c>
      <c r="W2656" t="s">
        <v>16411</v>
      </c>
      <c r="X2656">
        <v>639202306399</v>
      </c>
      <c r="Y2656" t="s">
        <v>186</v>
      </c>
      <c r="Z2656" t="s">
        <v>282</v>
      </c>
      <c r="AA2656">
        <v>2019</v>
      </c>
      <c r="AB2656">
        <v>2019</v>
      </c>
      <c r="AC2656" t="s">
        <v>1280</v>
      </c>
      <c r="AD2656" t="s">
        <v>172</v>
      </c>
      <c r="AS2656">
        <v>3.5</v>
      </c>
      <c r="AT2656" t="s">
        <v>188</v>
      </c>
      <c r="AU2656" t="s">
        <v>189</v>
      </c>
      <c r="AV2656" t="s">
        <v>190</v>
      </c>
      <c r="AW2656" t="s">
        <v>191</v>
      </c>
      <c r="BM2656" t="s">
        <v>16412</v>
      </c>
      <c r="BN2656" t="s">
        <v>193</v>
      </c>
      <c r="BP2656" t="s">
        <v>194</v>
      </c>
      <c r="BQ2656" t="s">
        <v>195</v>
      </c>
      <c r="BS2656">
        <v>14627</v>
      </c>
      <c r="BT2656" t="s">
        <v>196</v>
      </c>
      <c r="BU2656">
        <v>5855689926</v>
      </c>
      <c r="CM2656" t="s">
        <v>16413</v>
      </c>
      <c r="CN2656" t="s">
        <v>487</v>
      </c>
      <c r="CP2656" t="s">
        <v>194</v>
      </c>
      <c r="CQ2656" t="s">
        <v>195</v>
      </c>
      <c r="CS2656">
        <v>14627</v>
      </c>
      <c r="CT2656" t="s">
        <v>196</v>
      </c>
      <c r="CU2656" t="s">
        <v>16414</v>
      </c>
    </row>
    <row r="2657" spans="1:151" x14ac:dyDescent="0.2">
      <c r="A2657">
        <v>23999</v>
      </c>
      <c r="B2657" t="s">
        <v>16409</v>
      </c>
      <c r="C2657" t="s">
        <v>3981</v>
      </c>
      <c r="E2657" t="s">
        <v>16410</v>
      </c>
      <c r="F2657" t="s">
        <v>171</v>
      </c>
      <c r="G2657" t="s">
        <v>172</v>
      </c>
      <c r="H2657" s="1">
        <v>35405</v>
      </c>
      <c r="I2657" t="s">
        <v>173</v>
      </c>
      <c r="K2657" t="s">
        <v>3708</v>
      </c>
      <c r="M2657" t="s">
        <v>176</v>
      </c>
      <c r="N2657">
        <v>2018</v>
      </c>
      <c r="O2657" t="s">
        <v>612</v>
      </c>
      <c r="P2657" t="s">
        <v>363</v>
      </c>
      <c r="Q2657" t="s">
        <v>172</v>
      </c>
      <c r="S2657">
        <v>29413188</v>
      </c>
      <c r="T2657" t="s">
        <v>800</v>
      </c>
      <c r="U2657" t="s">
        <v>180</v>
      </c>
      <c r="V2657" s="2">
        <v>43968</v>
      </c>
      <c r="W2657" t="s">
        <v>16411</v>
      </c>
      <c r="X2657">
        <v>639202306399</v>
      </c>
      <c r="Y2657" t="s">
        <v>186</v>
      </c>
      <c r="Z2657" t="s">
        <v>282</v>
      </c>
      <c r="AA2657">
        <v>2019</v>
      </c>
      <c r="AB2657">
        <v>2019</v>
      </c>
      <c r="AC2657" t="s">
        <v>1280</v>
      </c>
      <c r="AD2657" t="s">
        <v>172</v>
      </c>
      <c r="AS2657">
        <v>3.5</v>
      </c>
      <c r="AT2657" t="s">
        <v>188</v>
      </c>
      <c r="AU2657" t="s">
        <v>189</v>
      </c>
      <c r="AV2657" t="s">
        <v>190</v>
      </c>
      <c r="AW2657" t="s">
        <v>191</v>
      </c>
      <c r="BM2657" t="s">
        <v>16412</v>
      </c>
      <c r="BN2657" t="s">
        <v>193</v>
      </c>
      <c r="BP2657" t="s">
        <v>194</v>
      </c>
      <c r="BQ2657" t="s">
        <v>195</v>
      </c>
      <c r="BS2657">
        <v>14627</v>
      </c>
      <c r="BT2657" t="s">
        <v>196</v>
      </c>
      <c r="BU2657">
        <v>5855689926</v>
      </c>
      <c r="CM2657" t="s">
        <v>16413</v>
      </c>
      <c r="CN2657" t="s">
        <v>487</v>
      </c>
      <c r="CP2657" t="s">
        <v>194</v>
      </c>
      <c r="CQ2657" t="s">
        <v>195</v>
      </c>
      <c r="CS2657">
        <v>14627</v>
      </c>
      <c r="CT2657" t="s">
        <v>196</v>
      </c>
      <c r="CU2657" t="s">
        <v>16414</v>
      </c>
    </row>
    <row r="2658" spans="1:151" x14ac:dyDescent="0.2">
      <c r="A2658">
        <v>24229</v>
      </c>
      <c r="B2658" t="s">
        <v>16415</v>
      </c>
      <c r="C2658" t="s">
        <v>3981</v>
      </c>
      <c r="E2658" t="s">
        <v>16416</v>
      </c>
      <c r="F2658" t="s">
        <v>171</v>
      </c>
      <c r="G2658" t="s">
        <v>172</v>
      </c>
      <c r="H2658" s="1">
        <v>35506</v>
      </c>
      <c r="I2658" t="s">
        <v>221</v>
      </c>
      <c r="K2658" t="s">
        <v>1046</v>
      </c>
      <c r="L2658" t="s">
        <v>1047</v>
      </c>
      <c r="M2658" t="s">
        <v>176</v>
      </c>
      <c r="N2658">
        <v>2018</v>
      </c>
      <c r="O2658" t="s">
        <v>612</v>
      </c>
      <c r="P2658" t="s">
        <v>178</v>
      </c>
      <c r="Q2658" t="s">
        <v>172</v>
      </c>
      <c r="S2658">
        <v>29223053</v>
      </c>
      <c r="T2658" t="s">
        <v>800</v>
      </c>
      <c r="U2658" t="s">
        <v>337</v>
      </c>
      <c r="W2658" t="s">
        <v>16417</v>
      </c>
      <c r="X2658">
        <v>5853543274</v>
      </c>
      <c r="Y2658" t="s">
        <v>186</v>
      </c>
      <c r="Z2658" t="s">
        <v>282</v>
      </c>
      <c r="AA2658">
        <v>2019</v>
      </c>
      <c r="AB2658">
        <v>2019</v>
      </c>
      <c r="AC2658" t="s">
        <v>396</v>
      </c>
      <c r="AD2658" t="s">
        <v>185</v>
      </c>
      <c r="AE2658" t="s">
        <v>1109</v>
      </c>
      <c r="AS2658">
        <v>3.49</v>
      </c>
      <c r="AT2658" t="s">
        <v>188</v>
      </c>
      <c r="AU2658" t="s">
        <v>189</v>
      </c>
      <c r="AV2658" t="s">
        <v>190</v>
      </c>
      <c r="AW2658" t="s">
        <v>715</v>
      </c>
      <c r="BM2658" t="s">
        <v>16418</v>
      </c>
      <c r="BN2658" t="s">
        <v>193</v>
      </c>
      <c r="BP2658" t="s">
        <v>194</v>
      </c>
      <c r="BQ2658" t="s">
        <v>195</v>
      </c>
      <c r="BS2658">
        <v>14627</v>
      </c>
      <c r="BT2658" t="s">
        <v>196</v>
      </c>
      <c r="BU2658">
        <v>5857667920</v>
      </c>
      <c r="BZ2658" t="s">
        <v>16419</v>
      </c>
      <c r="CC2658" t="s">
        <v>1083</v>
      </c>
      <c r="CD2658" t="s">
        <v>195</v>
      </c>
      <c r="CF2658">
        <v>145349595</v>
      </c>
      <c r="CG2658" t="s">
        <v>196</v>
      </c>
      <c r="CH2658">
        <v>5853879295</v>
      </c>
      <c r="CM2658" t="s">
        <v>1905</v>
      </c>
      <c r="CP2658" t="s">
        <v>194</v>
      </c>
      <c r="CQ2658" t="s">
        <v>195</v>
      </c>
      <c r="CS2658">
        <v>14611</v>
      </c>
      <c r="CT2658" t="s">
        <v>196</v>
      </c>
      <c r="CU2658">
        <v>5857667920</v>
      </c>
      <c r="ED2658" t="s">
        <v>195</v>
      </c>
      <c r="EG2658" t="s">
        <v>196</v>
      </c>
      <c r="EH2658">
        <v>5853879295</v>
      </c>
      <c r="EM2658" t="s">
        <v>16419</v>
      </c>
      <c r="EP2658" t="s">
        <v>1083</v>
      </c>
      <c r="EQ2658" t="s">
        <v>195</v>
      </c>
      <c r="ES2658">
        <v>145349595</v>
      </c>
      <c r="ET2658" t="s">
        <v>196</v>
      </c>
      <c r="EU2658">
        <v>5853879295</v>
      </c>
    </row>
    <row r="2659" spans="1:151" x14ac:dyDescent="0.2">
      <c r="A2659">
        <v>24270</v>
      </c>
      <c r="B2659" t="s">
        <v>16420</v>
      </c>
      <c r="C2659" t="s">
        <v>3981</v>
      </c>
      <c r="E2659" t="s">
        <v>16421</v>
      </c>
      <c r="F2659" t="s">
        <v>171</v>
      </c>
      <c r="G2659" t="s">
        <v>172</v>
      </c>
      <c r="H2659" s="1">
        <v>35548</v>
      </c>
      <c r="I2659" t="s">
        <v>173</v>
      </c>
      <c r="K2659" t="s">
        <v>3708</v>
      </c>
      <c r="L2659" t="s">
        <v>1689</v>
      </c>
      <c r="M2659" t="s">
        <v>306</v>
      </c>
      <c r="N2659">
        <v>2018</v>
      </c>
      <c r="O2659" t="s">
        <v>307</v>
      </c>
      <c r="P2659" t="s">
        <v>363</v>
      </c>
      <c r="Q2659" t="s">
        <v>172</v>
      </c>
      <c r="S2659">
        <v>29420308</v>
      </c>
      <c r="T2659" t="s">
        <v>800</v>
      </c>
      <c r="U2659" t="s">
        <v>16422</v>
      </c>
      <c r="W2659" t="s">
        <v>16423</v>
      </c>
      <c r="X2659">
        <v>2018702244</v>
      </c>
      <c r="Y2659" t="s">
        <v>182</v>
      </c>
      <c r="Z2659" t="s">
        <v>183</v>
      </c>
      <c r="AA2659">
        <v>2019</v>
      </c>
      <c r="AB2659">
        <v>2019</v>
      </c>
      <c r="AC2659" t="s">
        <v>208</v>
      </c>
      <c r="AD2659" t="s">
        <v>185</v>
      </c>
      <c r="AS2659">
        <v>3.26</v>
      </c>
      <c r="AT2659" t="s">
        <v>188</v>
      </c>
      <c r="AU2659" t="s">
        <v>189</v>
      </c>
      <c r="AV2659" t="s">
        <v>190</v>
      </c>
      <c r="AW2659" t="s">
        <v>191</v>
      </c>
      <c r="BM2659" t="s">
        <v>16424</v>
      </c>
      <c r="BP2659" t="s">
        <v>194</v>
      </c>
      <c r="BQ2659" t="s">
        <v>195</v>
      </c>
      <c r="BS2659">
        <v>14627</v>
      </c>
      <c r="BT2659" t="s">
        <v>196</v>
      </c>
      <c r="BU2659">
        <v>2018702222</v>
      </c>
      <c r="BZ2659" t="s">
        <v>16425</v>
      </c>
      <c r="CC2659" t="s">
        <v>9630</v>
      </c>
      <c r="CD2659" t="s">
        <v>1150</v>
      </c>
      <c r="CF2659" t="str">
        <f>"07657"</f>
        <v>07657</v>
      </c>
      <c r="CG2659" t="s">
        <v>196</v>
      </c>
      <c r="CH2659">
        <v>2018702222</v>
      </c>
      <c r="CM2659" t="s">
        <v>16424</v>
      </c>
      <c r="CP2659" t="s">
        <v>194</v>
      </c>
      <c r="CQ2659" t="s">
        <v>195</v>
      </c>
      <c r="CS2659">
        <v>14627</v>
      </c>
      <c r="CT2659" t="s">
        <v>196</v>
      </c>
      <c r="CU2659">
        <v>2018702222</v>
      </c>
      <c r="ED2659" t="s">
        <v>1150</v>
      </c>
      <c r="EG2659" t="s">
        <v>196</v>
      </c>
      <c r="EH2659">
        <v>2018702222</v>
      </c>
      <c r="EM2659" t="s">
        <v>16425</v>
      </c>
      <c r="EP2659" t="s">
        <v>9630</v>
      </c>
      <c r="EQ2659" t="s">
        <v>1150</v>
      </c>
      <c r="ES2659" t="str">
        <f>"07657"</f>
        <v>07657</v>
      </c>
      <c r="ET2659" t="s">
        <v>196</v>
      </c>
      <c r="EU2659">
        <v>2018702222</v>
      </c>
    </row>
    <row r="2660" spans="1:151" x14ac:dyDescent="0.2">
      <c r="A2660">
        <v>26714</v>
      </c>
      <c r="B2660" t="s">
        <v>665</v>
      </c>
      <c r="C2660" t="s">
        <v>3981</v>
      </c>
      <c r="D2660" t="s">
        <v>3474</v>
      </c>
      <c r="E2660" t="s">
        <v>16426</v>
      </c>
      <c r="F2660" t="s">
        <v>171</v>
      </c>
      <c r="G2660" t="s">
        <v>172</v>
      </c>
      <c r="H2660" s="1">
        <v>35939</v>
      </c>
      <c r="I2660" t="s">
        <v>173</v>
      </c>
      <c r="K2660" t="s">
        <v>867</v>
      </c>
      <c r="L2660" t="s">
        <v>868</v>
      </c>
      <c r="M2660" t="s">
        <v>224</v>
      </c>
      <c r="N2660">
        <v>2019</v>
      </c>
      <c r="O2660" t="s">
        <v>279</v>
      </c>
      <c r="P2660" t="s">
        <v>178</v>
      </c>
      <c r="Q2660" t="s">
        <v>172</v>
      </c>
      <c r="S2660">
        <v>29975877</v>
      </c>
      <c r="T2660" t="s">
        <v>196</v>
      </c>
      <c r="W2660" t="s">
        <v>16427</v>
      </c>
      <c r="X2660">
        <v>7038221623</v>
      </c>
      <c r="Y2660" t="s">
        <v>802</v>
      </c>
      <c r="Z2660" t="s">
        <v>1583</v>
      </c>
      <c r="AA2660">
        <v>2020</v>
      </c>
      <c r="AB2660">
        <v>2020</v>
      </c>
      <c r="AC2660" t="s">
        <v>1584</v>
      </c>
      <c r="AD2660" t="s">
        <v>185</v>
      </c>
      <c r="AE2660" t="s">
        <v>15904</v>
      </c>
      <c r="AS2660">
        <v>3.87</v>
      </c>
      <c r="AT2660" t="s">
        <v>188</v>
      </c>
      <c r="AU2660" t="s">
        <v>189</v>
      </c>
      <c r="AV2660" t="s">
        <v>190</v>
      </c>
      <c r="AW2660" t="s">
        <v>264</v>
      </c>
      <c r="BM2660" t="s">
        <v>11634</v>
      </c>
      <c r="BN2660">
        <v>230</v>
      </c>
      <c r="BP2660" t="s">
        <v>194</v>
      </c>
      <c r="BQ2660" t="s">
        <v>195</v>
      </c>
      <c r="BS2660">
        <v>14605</v>
      </c>
      <c r="BT2660" t="s">
        <v>196</v>
      </c>
      <c r="BU2660">
        <v>7039395400</v>
      </c>
      <c r="BZ2660" t="s">
        <v>16428</v>
      </c>
      <c r="CC2660" t="s">
        <v>16429</v>
      </c>
      <c r="CD2660" t="s">
        <v>3451</v>
      </c>
      <c r="CF2660">
        <v>220151943</v>
      </c>
      <c r="CG2660" t="s">
        <v>196</v>
      </c>
      <c r="CH2660">
        <v>7038221624</v>
      </c>
      <c r="CM2660" t="s">
        <v>11634</v>
      </c>
      <c r="CN2660">
        <v>230</v>
      </c>
      <c r="CP2660" t="s">
        <v>194</v>
      </c>
      <c r="CQ2660" t="s">
        <v>195</v>
      </c>
      <c r="CS2660">
        <v>14605</v>
      </c>
      <c r="CT2660" t="s">
        <v>196</v>
      </c>
      <c r="CU2660">
        <v>7039395400</v>
      </c>
      <c r="DZ2660" t="s">
        <v>16430</v>
      </c>
      <c r="EC2660" t="s">
        <v>16431</v>
      </c>
      <c r="ED2660" t="s">
        <v>3451</v>
      </c>
      <c r="EF2660">
        <v>22630</v>
      </c>
      <c r="EG2660" t="s">
        <v>196</v>
      </c>
      <c r="EH2660">
        <v>7038221624</v>
      </c>
      <c r="EM2660" t="s">
        <v>16428</v>
      </c>
      <c r="EP2660" t="s">
        <v>16429</v>
      </c>
      <c r="EQ2660" t="s">
        <v>3451</v>
      </c>
      <c r="ES2660">
        <v>220151943</v>
      </c>
      <c r="ET2660" t="s">
        <v>196</v>
      </c>
      <c r="EU2660">
        <v>7038221624</v>
      </c>
    </row>
    <row r="2661" spans="1:151" x14ac:dyDescent="0.2">
      <c r="A2661">
        <v>26004</v>
      </c>
      <c r="B2661" t="s">
        <v>2701</v>
      </c>
      <c r="C2661" t="s">
        <v>12586</v>
      </c>
      <c r="E2661" t="s">
        <v>16432</v>
      </c>
      <c r="F2661" t="s">
        <v>171</v>
      </c>
      <c r="K2661" t="s">
        <v>1493</v>
      </c>
      <c r="M2661" t="s">
        <v>306</v>
      </c>
      <c r="N2661">
        <v>2014</v>
      </c>
      <c r="O2661" t="s">
        <v>591</v>
      </c>
      <c r="P2661" t="s">
        <v>178</v>
      </c>
      <c r="Q2661" t="s">
        <v>172</v>
      </c>
    </row>
    <row r="2662" spans="1:151" x14ac:dyDescent="0.2">
      <c r="A2662">
        <v>28362</v>
      </c>
      <c r="B2662" t="s">
        <v>16433</v>
      </c>
      <c r="C2662" t="s">
        <v>3981</v>
      </c>
      <c r="E2662" t="s">
        <v>16434</v>
      </c>
      <c r="F2662" t="s">
        <v>171</v>
      </c>
      <c r="G2662" t="s">
        <v>172</v>
      </c>
      <c r="H2662" s="1">
        <v>34415</v>
      </c>
      <c r="I2662" t="s">
        <v>173</v>
      </c>
      <c r="K2662" t="s">
        <v>3218</v>
      </c>
      <c r="L2662" t="s">
        <v>1025</v>
      </c>
      <c r="M2662" t="s">
        <v>224</v>
      </c>
      <c r="N2662">
        <v>2019</v>
      </c>
      <c r="O2662" t="s">
        <v>279</v>
      </c>
      <c r="P2662" t="s">
        <v>178</v>
      </c>
      <c r="Q2662" t="s">
        <v>172</v>
      </c>
      <c r="S2662">
        <v>30859159</v>
      </c>
      <c r="T2662" t="s">
        <v>800</v>
      </c>
      <c r="U2662" t="s">
        <v>180</v>
      </c>
      <c r="V2662" s="2">
        <v>44347</v>
      </c>
      <c r="W2662" t="s">
        <v>16435</v>
      </c>
      <c r="X2662" t="s">
        <v>16436</v>
      </c>
      <c r="Y2662" t="s">
        <v>802</v>
      </c>
      <c r="Z2662" t="s">
        <v>1583</v>
      </c>
      <c r="AA2662">
        <v>2021</v>
      </c>
      <c r="AB2662">
        <v>2021</v>
      </c>
      <c r="AC2662" t="s">
        <v>1584</v>
      </c>
      <c r="AD2662" t="s">
        <v>185</v>
      </c>
      <c r="AS2662">
        <v>3.94</v>
      </c>
      <c r="AT2662" t="s">
        <v>188</v>
      </c>
      <c r="AU2662" t="s">
        <v>189</v>
      </c>
      <c r="AV2662" t="s">
        <v>190</v>
      </c>
      <c r="AW2662" t="s">
        <v>191</v>
      </c>
      <c r="BM2662" t="s">
        <v>16437</v>
      </c>
      <c r="BP2662" t="s">
        <v>194</v>
      </c>
      <c r="BQ2662" t="s">
        <v>195</v>
      </c>
      <c r="BS2662">
        <v>14604</v>
      </c>
      <c r="BT2662" t="s">
        <v>196</v>
      </c>
      <c r="BU2662">
        <v>5854107260</v>
      </c>
      <c r="CM2662" t="s">
        <v>16437</v>
      </c>
      <c r="CP2662" t="s">
        <v>194</v>
      </c>
      <c r="CQ2662" t="s">
        <v>195</v>
      </c>
      <c r="CS2662">
        <v>14604</v>
      </c>
      <c r="CT2662" t="s">
        <v>196</v>
      </c>
      <c r="CU2662">
        <v>5854107260</v>
      </c>
    </row>
    <row r="2663" spans="1:151" x14ac:dyDescent="0.2">
      <c r="A2663">
        <v>40532</v>
      </c>
      <c r="B2663" t="s">
        <v>11362</v>
      </c>
      <c r="C2663" t="s">
        <v>12586</v>
      </c>
      <c r="E2663" t="s">
        <v>16438</v>
      </c>
      <c r="F2663" t="s">
        <v>171</v>
      </c>
      <c r="I2663" t="s">
        <v>4073</v>
      </c>
      <c r="K2663" t="s">
        <v>1807</v>
      </c>
      <c r="L2663" t="s">
        <v>633</v>
      </c>
      <c r="M2663" t="s">
        <v>224</v>
      </c>
      <c r="N2663">
        <v>2023</v>
      </c>
      <c r="O2663" t="s">
        <v>597</v>
      </c>
      <c r="P2663" t="s">
        <v>178</v>
      </c>
      <c r="Q2663" t="s">
        <v>185</v>
      </c>
    </row>
    <row r="2664" spans="1:151" x14ac:dyDescent="0.2">
      <c r="A2664">
        <v>42149</v>
      </c>
      <c r="B2664" t="s">
        <v>1465</v>
      </c>
      <c r="C2664" t="s">
        <v>12586</v>
      </c>
      <c r="E2664" t="s">
        <v>16439</v>
      </c>
      <c r="F2664" t="s">
        <v>171</v>
      </c>
      <c r="G2664" t="str">
        <f t="shared" ref="G2664:G2673" si="21">"0"</f>
        <v>0</v>
      </c>
      <c r="H2664" s="1">
        <v>37729</v>
      </c>
      <c r="I2664" t="s">
        <v>173</v>
      </c>
      <c r="K2664" t="s">
        <v>507</v>
      </c>
      <c r="L2664" t="s">
        <v>1047</v>
      </c>
      <c r="M2664" t="s">
        <v>306</v>
      </c>
      <c r="N2664">
        <v>2024</v>
      </c>
      <c r="O2664" t="s">
        <v>710</v>
      </c>
      <c r="P2664" t="s">
        <v>178</v>
      </c>
      <c r="Q2664" t="s">
        <v>172</v>
      </c>
      <c r="S2664">
        <v>32073546</v>
      </c>
      <c r="T2664" t="s">
        <v>226</v>
      </c>
      <c r="Y2664" t="str">
        <f>"04HSEAS"</f>
        <v>04HSEAS</v>
      </c>
      <c r="Z2664" t="s">
        <v>499</v>
      </c>
      <c r="AA2664" t="s">
        <v>320</v>
      </c>
      <c r="AB2664" t="s">
        <v>321</v>
      </c>
      <c r="AC2664" t="s">
        <v>500</v>
      </c>
      <c r="AD2664" t="s">
        <v>185</v>
      </c>
      <c r="AS2664">
        <v>3.05</v>
      </c>
      <c r="AU2664" t="s">
        <v>472</v>
      </c>
      <c r="AV2664" t="s">
        <v>823</v>
      </c>
      <c r="AW2664" t="s">
        <v>715</v>
      </c>
      <c r="BM2664" t="s">
        <v>16440</v>
      </c>
      <c r="BN2664" t="s">
        <v>239</v>
      </c>
      <c r="BO2664" t="s">
        <v>16441</v>
      </c>
      <c r="BP2664" t="s">
        <v>241</v>
      </c>
      <c r="BQ2664" t="s">
        <v>195</v>
      </c>
      <c r="BS2664">
        <v>14627</v>
      </c>
      <c r="CD2664" t="s">
        <v>195</v>
      </c>
      <c r="CM2664" t="s">
        <v>16442</v>
      </c>
      <c r="CO2664" t="s">
        <v>16441</v>
      </c>
      <c r="CP2664" t="s">
        <v>1298</v>
      </c>
      <c r="CQ2664" t="s">
        <v>247</v>
      </c>
      <c r="CS2664" t="s">
        <v>16443</v>
      </c>
      <c r="CT2664" t="s">
        <v>244</v>
      </c>
      <c r="CU2664" t="s">
        <v>16444</v>
      </c>
    </row>
    <row r="2665" spans="1:151" x14ac:dyDescent="0.2">
      <c r="A2665">
        <v>45627</v>
      </c>
      <c r="B2665" t="s">
        <v>16445</v>
      </c>
      <c r="C2665" t="s">
        <v>12586</v>
      </c>
      <c r="D2665" t="s">
        <v>14838</v>
      </c>
      <c r="E2665" t="s">
        <v>16446</v>
      </c>
      <c r="F2665" t="s">
        <v>171</v>
      </c>
      <c r="G2665" t="str">
        <f t="shared" si="21"/>
        <v>0</v>
      </c>
      <c r="H2665" s="1">
        <v>38530</v>
      </c>
      <c r="I2665" t="s">
        <v>221</v>
      </c>
      <c r="K2665" t="s">
        <v>222</v>
      </c>
      <c r="L2665" t="s">
        <v>223</v>
      </c>
      <c r="M2665" t="s">
        <v>224</v>
      </c>
      <c r="N2665">
        <v>2025</v>
      </c>
      <c r="O2665" t="s">
        <v>528</v>
      </c>
      <c r="P2665" t="s">
        <v>178</v>
      </c>
      <c r="Q2665" t="s">
        <v>172</v>
      </c>
      <c r="S2665">
        <v>32606041</v>
      </c>
      <c r="T2665" t="s">
        <v>226</v>
      </c>
      <c r="Y2665" t="str">
        <f>"01AS"</f>
        <v>01AS</v>
      </c>
      <c r="Z2665" t="s">
        <v>499</v>
      </c>
      <c r="AA2665" t="s">
        <v>228</v>
      </c>
      <c r="AB2665" t="s">
        <v>229</v>
      </c>
      <c r="AC2665" t="s">
        <v>428</v>
      </c>
      <c r="AD2665" t="s">
        <v>185</v>
      </c>
      <c r="AS2665">
        <v>3.16</v>
      </c>
      <c r="AU2665" t="s">
        <v>472</v>
      </c>
      <c r="AV2665" t="s">
        <v>473</v>
      </c>
      <c r="AW2665" t="s">
        <v>715</v>
      </c>
      <c r="BM2665" t="s">
        <v>13297</v>
      </c>
      <c r="BN2665" t="s">
        <v>239</v>
      </c>
      <c r="BO2665" t="s">
        <v>16447</v>
      </c>
      <c r="BP2665" t="s">
        <v>241</v>
      </c>
      <c r="BQ2665" t="s">
        <v>195</v>
      </c>
      <c r="BS2665">
        <v>14627</v>
      </c>
      <c r="CD2665" t="s">
        <v>195</v>
      </c>
      <c r="CM2665" t="s">
        <v>16448</v>
      </c>
      <c r="CO2665" t="s">
        <v>16447</v>
      </c>
      <c r="CP2665" t="s">
        <v>16449</v>
      </c>
      <c r="CQ2665" t="s">
        <v>735</v>
      </c>
      <c r="CS2665" t="s">
        <v>16450</v>
      </c>
      <c r="CT2665" t="s">
        <v>244</v>
      </c>
      <c r="CU2665" t="s">
        <v>16451</v>
      </c>
    </row>
    <row r="2666" spans="1:151" x14ac:dyDescent="0.2">
      <c r="A2666">
        <v>44872</v>
      </c>
      <c r="B2666" t="s">
        <v>13653</v>
      </c>
      <c r="C2666" t="s">
        <v>12586</v>
      </c>
      <c r="D2666" t="s">
        <v>1032</v>
      </c>
      <c r="E2666" t="s">
        <v>16452</v>
      </c>
      <c r="F2666" t="s">
        <v>171</v>
      </c>
      <c r="G2666" t="str">
        <f t="shared" si="21"/>
        <v>0</v>
      </c>
      <c r="H2666" s="1">
        <v>38559</v>
      </c>
      <c r="I2666" t="s">
        <v>173</v>
      </c>
      <c r="K2666" t="s">
        <v>3576</v>
      </c>
      <c r="L2666" t="s">
        <v>633</v>
      </c>
      <c r="M2666" t="s">
        <v>1389</v>
      </c>
      <c r="N2666">
        <v>2024</v>
      </c>
      <c r="O2666" t="s">
        <v>1390</v>
      </c>
      <c r="P2666" t="s">
        <v>178</v>
      </c>
      <c r="Q2666" t="s">
        <v>172</v>
      </c>
      <c r="S2666">
        <v>32559927</v>
      </c>
      <c r="T2666" t="s">
        <v>226</v>
      </c>
      <c r="Y2666" t="str">
        <f>"01AS"</f>
        <v>01AS</v>
      </c>
      <c r="Z2666" t="s">
        <v>499</v>
      </c>
      <c r="AA2666" t="s">
        <v>228</v>
      </c>
      <c r="AB2666" t="s">
        <v>229</v>
      </c>
      <c r="AC2666" t="s">
        <v>1003</v>
      </c>
      <c r="AD2666" t="s">
        <v>185</v>
      </c>
      <c r="AS2666">
        <v>3.96</v>
      </c>
      <c r="AU2666" t="s">
        <v>472</v>
      </c>
      <c r="AV2666" t="s">
        <v>473</v>
      </c>
      <c r="AW2666" t="s">
        <v>715</v>
      </c>
      <c r="BM2666" t="s">
        <v>16453</v>
      </c>
      <c r="BN2666" t="s">
        <v>239</v>
      </c>
      <c r="BO2666" t="s">
        <v>16454</v>
      </c>
      <c r="BP2666" t="s">
        <v>241</v>
      </c>
      <c r="BQ2666" t="s">
        <v>195</v>
      </c>
      <c r="BS2666">
        <v>14627</v>
      </c>
      <c r="CD2666" t="s">
        <v>195</v>
      </c>
      <c r="CM2666" t="s">
        <v>16455</v>
      </c>
      <c r="CO2666" t="s">
        <v>16454</v>
      </c>
      <c r="CP2666" t="s">
        <v>16456</v>
      </c>
      <c r="CQ2666" t="s">
        <v>247</v>
      </c>
      <c r="CS2666" t="str">
        <f>"08540-7907"</f>
        <v>08540-7907</v>
      </c>
      <c r="CT2666" t="s">
        <v>244</v>
      </c>
      <c r="CU2666" t="s">
        <v>16457</v>
      </c>
    </row>
    <row r="2667" spans="1:151" x14ac:dyDescent="0.2">
      <c r="A2667">
        <v>45284</v>
      </c>
      <c r="B2667" t="s">
        <v>8464</v>
      </c>
      <c r="C2667" t="s">
        <v>12586</v>
      </c>
      <c r="D2667" t="s">
        <v>16458</v>
      </c>
      <c r="E2667" t="s">
        <v>16459</v>
      </c>
      <c r="F2667" t="s">
        <v>171</v>
      </c>
      <c r="G2667" t="str">
        <f t="shared" si="21"/>
        <v>0</v>
      </c>
      <c r="H2667" s="1">
        <v>34652</v>
      </c>
      <c r="I2667" t="s">
        <v>221</v>
      </c>
      <c r="K2667" t="s">
        <v>3943</v>
      </c>
      <c r="L2667" t="s">
        <v>1940</v>
      </c>
      <c r="M2667" t="s">
        <v>255</v>
      </c>
      <c r="N2667" t="s">
        <v>1165</v>
      </c>
      <c r="O2667" t="s">
        <v>1214</v>
      </c>
      <c r="P2667" t="s">
        <v>178</v>
      </c>
      <c r="Q2667" t="s">
        <v>172</v>
      </c>
      <c r="S2667">
        <v>32704570</v>
      </c>
      <c r="T2667" t="s">
        <v>226</v>
      </c>
      <c r="Y2667" t="str">
        <f>"02SBS"</f>
        <v>02SBS</v>
      </c>
      <c r="Z2667" t="s">
        <v>258</v>
      </c>
      <c r="AA2667" t="s">
        <v>259</v>
      </c>
      <c r="AB2667" t="s">
        <v>260</v>
      </c>
      <c r="AC2667" t="s">
        <v>4104</v>
      </c>
      <c r="AD2667" t="s">
        <v>185</v>
      </c>
      <c r="AS2667">
        <v>3.81</v>
      </c>
      <c r="AU2667" t="s">
        <v>3009</v>
      </c>
      <c r="AV2667" t="s">
        <v>236</v>
      </c>
      <c r="AW2667" t="s">
        <v>952</v>
      </c>
      <c r="BO2667" t="s">
        <v>16460</v>
      </c>
      <c r="BQ2667" t="s">
        <v>195</v>
      </c>
      <c r="CD2667" t="s">
        <v>195</v>
      </c>
      <c r="CM2667" t="s">
        <v>16461</v>
      </c>
      <c r="CO2667" t="s">
        <v>16460</v>
      </c>
      <c r="CP2667" t="s">
        <v>241</v>
      </c>
      <c r="CQ2667" t="s">
        <v>247</v>
      </c>
      <c r="CS2667" t="s">
        <v>16462</v>
      </c>
      <c r="CT2667" t="s">
        <v>244</v>
      </c>
      <c r="CU2667" t="s">
        <v>16463</v>
      </c>
    </row>
    <row r="2668" spans="1:151" x14ac:dyDescent="0.2">
      <c r="A2668">
        <v>45770</v>
      </c>
      <c r="B2668" t="s">
        <v>16464</v>
      </c>
      <c r="C2668" t="s">
        <v>12586</v>
      </c>
      <c r="D2668" t="s">
        <v>654</v>
      </c>
      <c r="E2668" t="s">
        <v>16465</v>
      </c>
      <c r="F2668" t="s">
        <v>171</v>
      </c>
      <c r="G2668" t="str">
        <f t="shared" si="21"/>
        <v>0</v>
      </c>
      <c r="H2668" s="1">
        <v>38826</v>
      </c>
      <c r="I2668" t="s">
        <v>173</v>
      </c>
      <c r="K2668" t="s">
        <v>1730</v>
      </c>
      <c r="L2668" t="s">
        <v>1731</v>
      </c>
      <c r="M2668" t="s">
        <v>224</v>
      </c>
      <c r="N2668">
        <v>2025</v>
      </c>
      <c r="O2668" t="s">
        <v>528</v>
      </c>
      <c r="P2668" t="s">
        <v>178</v>
      </c>
      <c r="Q2668" t="s">
        <v>172</v>
      </c>
      <c r="S2668">
        <v>32773002</v>
      </c>
      <c r="T2668" t="s">
        <v>226</v>
      </c>
      <c r="Y2668" t="str">
        <f>"01AS"</f>
        <v>01AS</v>
      </c>
      <c r="Z2668" t="s">
        <v>227</v>
      </c>
      <c r="AA2668" t="s">
        <v>833</v>
      </c>
      <c r="AB2668" t="s">
        <v>834</v>
      </c>
      <c r="AC2668" t="s">
        <v>1236</v>
      </c>
      <c r="AD2668" t="s">
        <v>172</v>
      </c>
      <c r="AS2668">
        <v>3.64</v>
      </c>
      <c r="AU2668" t="s">
        <v>472</v>
      </c>
      <c r="AV2668" t="s">
        <v>473</v>
      </c>
      <c r="AW2668" t="s">
        <v>715</v>
      </c>
      <c r="BM2668" t="s">
        <v>16466</v>
      </c>
      <c r="BN2668" t="s">
        <v>239</v>
      </c>
      <c r="BO2668" t="s">
        <v>16467</v>
      </c>
      <c r="BP2668" t="s">
        <v>241</v>
      </c>
      <c r="BQ2668" t="s">
        <v>195</v>
      </c>
      <c r="BS2668">
        <v>14627</v>
      </c>
      <c r="CD2668" t="s">
        <v>195</v>
      </c>
      <c r="CM2668" t="s">
        <v>16468</v>
      </c>
      <c r="CO2668" t="s">
        <v>16467</v>
      </c>
      <c r="CP2668" t="s">
        <v>16469</v>
      </c>
      <c r="CQ2668" t="s">
        <v>735</v>
      </c>
      <c r="CS2668" t="s">
        <v>16470</v>
      </c>
      <c r="CT2668" t="s">
        <v>244</v>
      </c>
      <c r="CU2668" t="s">
        <v>16471</v>
      </c>
    </row>
    <row r="2669" spans="1:151" x14ac:dyDescent="0.2">
      <c r="A2669">
        <v>46304</v>
      </c>
      <c r="B2669" t="s">
        <v>16472</v>
      </c>
      <c r="C2669" t="s">
        <v>12586</v>
      </c>
      <c r="E2669" t="s">
        <v>16473</v>
      </c>
      <c r="F2669" t="s">
        <v>171</v>
      </c>
      <c r="G2669" t="str">
        <f t="shared" si="21"/>
        <v>0</v>
      </c>
      <c r="H2669" s="1">
        <v>35985</v>
      </c>
      <c r="I2669" t="s">
        <v>221</v>
      </c>
      <c r="K2669" t="s">
        <v>2085</v>
      </c>
      <c r="L2669" t="s">
        <v>9356</v>
      </c>
      <c r="M2669" t="s">
        <v>224</v>
      </c>
      <c r="N2669">
        <v>2025</v>
      </c>
      <c r="O2669" t="s">
        <v>528</v>
      </c>
      <c r="P2669" t="s">
        <v>178</v>
      </c>
      <c r="Q2669" t="s">
        <v>172</v>
      </c>
      <c r="S2669">
        <v>32931235</v>
      </c>
      <c r="T2669" t="s">
        <v>12636</v>
      </c>
      <c r="U2669" t="s">
        <v>712</v>
      </c>
      <c r="Y2669" t="str">
        <f>"07SMD"</f>
        <v>07SMD</v>
      </c>
      <c r="Z2669" t="s">
        <v>849</v>
      </c>
      <c r="AA2669" t="s">
        <v>3400</v>
      </c>
      <c r="AB2669" t="s">
        <v>3401</v>
      </c>
      <c r="AC2669" t="s">
        <v>3402</v>
      </c>
      <c r="AD2669" t="s">
        <v>185</v>
      </c>
      <c r="AS2669" t="str">
        <f>"0"</f>
        <v>0</v>
      </c>
      <c r="AU2669" t="s">
        <v>472</v>
      </c>
      <c r="AV2669" t="s">
        <v>473</v>
      </c>
      <c r="AW2669" t="s">
        <v>715</v>
      </c>
      <c r="BO2669" t="s">
        <v>16474</v>
      </c>
      <c r="BQ2669" t="s">
        <v>195</v>
      </c>
      <c r="CD2669" t="s">
        <v>195</v>
      </c>
      <c r="CM2669" t="s">
        <v>16475</v>
      </c>
      <c r="CO2669" t="s">
        <v>16474</v>
      </c>
      <c r="CP2669" t="s">
        <v>16476</v>
      </c>
      <c r="CQ2669" t="s">
        <v>16477</v>
      </c>
      <c r="CS2669">
        <v>50312</v>
      </c>
      <c r="CT2669" t="s">
        <v>244</v>
      </c>
      <c r="CU2669" t="s">
        <v>16478</v>
      </c>
    </row>
    <row r="2670" spans="1:151" x14ac:dyDescent="0.2">
      <c r="A2670">
        <v>46841</v>
      </c>
      <c r="B2670" t="s">
        <v>16479</v>
      </c>
      <c r="C2670" t="s">
        <v>12586</v>
      </c>
      <c r="E2670" t="s">
        <v>16480</v>
      </c>
      <c r="F2670" t="s">
        <v>171</v>
      </c>
      <c r="G2670" t="str">
        <f t="shared" si="21"/>
        <v>0</v>
      </c>
      <c r="H2670" s="1">
        <v>38466</v>
      </c>
      <c r="I2670" t="s">
        <v>221</v>
      </c>
      <c r="K2670" t="s">
        <v>5841</v>
      </c>
      <c r="M2670" t="s">
        <v>176</v>
      </c>
      <c r="N2670">
        <v>2026</v>
      </c>
      <c r="O2670" t="s">
        <v>508</v>
      </c>
      <c r="P2670" t="s">
        <v>509</v>
      </c>
      <c r="Q2670" t="s">
        <v>172</v>
      </c>
      <c r="R2670" t="s">
        <v>510</v>
      </c>
      <c r="S2670">
        <v>32603552</v>
      </c>
      <c r="BM2670" t="s">
        <v>2725</v>
      </c>
    </row>
    <row r="2671" spans="1:151" x14ac:dyDescent="0.2">
      <c r="A2671">
        <v>46699</v>
      </c>
      <c r="B2671" t="s">
        <v>16479</v>
      </c>
      <c r="C2671" t="s">
        <v>12586</v>
      </c>
      <c r="E2671" t="s">
        <v>16480</v>
      </c>
      <c r="F2671" t="s">
        <v>16481</v>
      </c>
      <c r="G2671" t="str">
        <f t="shared" si="21"/>
        <v>0</v>
      </c>
      <c r="H2671" s="1">
        <v>38466</v>
      </c>
      <c r="I2671" t="s">
        <v>221</v>
      </c>
      <c r="K2671" t="s">
        <v>709</v>
      </c>
      <c r="M2671" t="s">
        <v>176</v>
      </c>
      <c r="N2671">
        <v>2026</v>
      </c>
      <c r="O2671" t="s">
        <v>508</v>
      </c>
      <c r="P2671" t="s">
        <v>509</v>
      </c>
      <c r="Q2671" t="s">
        <v>172</v>
      </c>
      <c r="R2671" t="s">
        <v>510</v>
      </c>
      <c r="S2671">
        <v>32603552</v>
      </c>
      <c r="BM2671" t="s">
        <v>2725</v>
      </c>
    </row>
    <row r="2672" spans="1:151" x14ac:dyDescent="0.2">
      <c r="A2672">
        <v>46840</v>
      </c>
      <c r="B2672" t="s">
        <v>16479</v>
      </c>
      <c r="C2672" t="s">
        <v>12586</v>
      </c>
      <c r="E2672" t="s">
        <v>16480</v>
      </c>
      <c r="F2672" t="s">
        <v>171</v>
      </c>
      <c r="G2672" t="str">
        <f t="shared" si="21"/>
        <v>0</v>
      </c>
      <c r="H2672" s="1">
        <v>38466</v>
      </c>
      <c r="I2672" t="s">
        <v>221</v>
      </c>
      <c r="K2672" t="s">
        <v>317</v>
      </c>
      <c r="L2672" t="s">
        <v>318</v>
      </c>
      <c r="M2672" t="s">
        <v>176</v>
      </c>
      <c r="N2672">
        <v>2026</v>
      </c>
      <c r="O2672" t="s">
        <v>508</v>
      </c>
      <c r="P2672" t="s">
        <v>509</v>
      </c>
      <c r="Q2672" t="s">
        <v>172</v>
      </c>
      <c r="R2672" t="s">
        <v>510</v>
      </c>
      <c r="S2672">
        <v>32603552</v>
      </c>
      <c r="BM2672" t="s">
        <v>2725</v>
      </c>
    </row>
    <row r="2673" spans="1:151" x14ac:dyDescent="0.2">
      <c r="A2673">
        <v>41014</v>
      </c>
      <c r="B2673" t="s">
        <v>16482</v>
      </c>
      <c r="C2673" t="s">
        <v>16483</v>
      </c>
      <c r="D2673" t="s">
        <v>2986</v>
      </c>
      <c r="E2673" t="s">
        <v>16484</v>
      </c>
      <c r="F2673" t="s">
        <v>171</v>
      </c>
      <c r="G2673" t="str">
        <f t="shared" si="21"/>
        <v>0</v>
      </c>
      <c r="H2673" s="1">
        <v>37581</v>
      </c>
      <c r="I2673" t="s">
        <v>173</v>
      </c>
      <c r="K2673" t="s">
        <v>2514</v>
      </c>
      <c r="L2673" t="s">
        <v>2515</v>
      </c>
      <c r="M2673" t="s">
        <v>176</v>
      </c>
      <c r="N2673">
        <v>2024</v>
      </c>
      <c r="O2673" t="s">
        <v>319</v>
      </c>
      <c r="P2673" t="s">
        <v>178</v>
      </c>
      <c r="Q2673" t="s">
        <v>172</v>
      </c>
      <c r="S2673">
        <v>31982290</v>
      </c>
      <c r="T2673" t="s">
        <v>226</v>
      </c>
      <c r="Y2673" t="str">
        <f>"04HSEAS"</f>
        <v>04HSEAS</v>
      </c>
      <c r="Z2673" t="s">
        <v>227</v>
      </c>
      <c r="AA2673" t="s">
        <v>320</v>
      </c>
      <c r="AB2673" t="s">
        <v>321</v>
      </c>
      <c r="AC2673" t="s">
        <v>500</v>
      </c>
      <c r="AD2673" t="s">
        <v>185</v>
      </c>
      <c r="AM2673" t="s">
        <v>2191</v>
      </c>
      <c r="AS2673">
        <v>3.11</v>
      </c>
      <c r="AU2673" t="s">
        <v>235</v>
      </c>
      <c r="AV2673" t="s">
        <v>236</v>
      </c>
      <c r="AW2673" t="s">
        <v>264</v>
      </c>
      <c r="BM2673" t="s">
        <v>16485</v>
      </c>
      <c r="BN2673" t="s">
        <v>239</v>
      </c>
      <c r="BO2673" t="s">
        <v>16486</v>
      </c>
      <c r="BP2673" t="s">
        <v>241</v>
      </c>
      <c r="BQ2673" t="s">
        <v>195</v>
      </c>
      <c r="BS2673">
        <v>14627</v>
      </c>
      <c r="BZ2673" t="s">
        <v>242</v>
      </c>
      <c r="CB2673" t="s">
        <v>243</v>
      </c>
      <c r="CD2673" t="s">
        <v>195</v>
      </c>
      <c r="CF2673">
        <v>14642</v>
      </c>
      <c r="CG2673" t="s">
        <v>244</v>
      </c>
      <c r="CM2673" t="s">
        <v>16487</v>
      </c>
      <c r="CO2673" t="s">
        <v>16486</v>
      </c>
      <c r="CP2673" t="s">
        <v>16488</v>
      </c>
      <c r="CQ2673" t="s">
        <v>3244</v>
      </c>
      <c r="CS2673" t="s">
        <v>16489</v>
      </c>
      <c r="CT2673" t="s">
        <v>244</v>
      </c>
      <c r="CU2673" t="s">
        <v>16490</v>
      </c>
    </row>
    <row r="2674" spans="1:151" x14ac:dyDescent="0.2">
      <c r="A2674">
        <v>13207</v>
      </c>
      <c r="B2674" t="s">
        <v>16491</v>
      </c>
      <c r="C2674" t="s">
        <v>7822</v>
      </c>
      <c r="E2674" t="s">
        <v>16492</v>
      </c>
      <c r="F2674" t="s">
        <v>171</v>
      </c>
      <c r="G2674" t="s">
        <v>172</v>
      </c>
      <c r="H2674" s="1">
        <v>34735</v>
      </c>
      <c r="I2674" t="s">
        <v>221</v>
      </c>
      <c r="K2674" t="s">
        <v>867</v>
      </c>
      <c r="L2674" t="s">
        <v>868</v>
      </c>
      <c r="M2674" t="s">
        <v>224</v>
      </c>
      <c r="N2674">
        <v>2015</v>
      </c>
      <c r="O2674" t="s">
        <v>692</v>
      </c>
      <c r="P2674" t="s">
        <v>178</v>
      </c>
      <c r="Q2674" t="s">
        <v>172</v>
      </c>
      <c r="S2674">
        <v>28845782</v>
      </c>
      <c r="T2674" t="s">
        <v>179</v>
      </c>
      <c r="U2674" t="s">
        <v>180</v>
      </c>
      <c r="V2674" s="2">
        <v>43240</v>
      </c>
      <c r="W2674" t="s">
        <v>16493</v>
      </c>
      <c r="X2674">
        <v>6179092210</v>
      </c>
      <c r="Y2674" t="s">
        <v>186</v>
      </c>
      <c r="Z2674" t="s">
        <v>282</v>
      </c>
      <c r="AA2674">
        <v>2018</v>
      </c>
      <c r="AB2674">
        <v>2018</v>
      </c>
      <c r="AC2674" t="s">
        <v>1068</v>
      </c>
      <c r="AD2674" t="s">
        <v>172</v>
      </c>
      <c r="AS2674">
        <v>3.11</v>
      </c>
      <c r="AT2674" t="s">
        <v>188</v>
      </c>
      <c r="AU2674" t="s">
        <v>189</v>
      </c>
      <c r="AV2674" t="s">
        <v>190</v>
      </c>
      <c r="AW2674" t="s">
        <v>191</v>
      </c>
      <c r="BM2674" t="s">
        <v>16494</v>
      </c>
      <c r="BN2674" t="s">
        <v>487</v>
      </c>
      <c r="BP2674" t="s">
        <v>194</v>
      </c>
      <c r="BQ2674" t="s">
        <v>195</v>
      </c>
      <c r="BS2674">
        <v>14627</v>
      </c>
      <c r="BT2674" t="s">
        <v>196</v>
      </c>
      <c r="BU2674">
        <v>4017431909</v>
      </c>
      <c r="BZ2674" t="s">
        <v>16495</v>
      </c>
      <c r="CA2674" t="s">
        <v>16496</v>
      </c>
      <c r="CC2674" t="s">
        <v>16497</v>
      </c>
      <c r="CF2674">
        <v>510600</v>
      </c>
      <c r="CG2674" t="s">
        <v>179</v>
      </c>
      <c r="CH2674" t="s">
        <v>16498</v>
      </c>
      <c r="CM2674" t="s">
        <v>16499</v>
      </c>
      <c r="CN2674" t="s">
        <v>487</v>
      </c>
      <c r="CP2674" t="s">
        <v>194</v>
      </c>
      <c r="CQ2674" t="s">
        <v>195</v>
      </c>
      <c r="CS2674">
        <v>14627</v>
      </c>
      <c r="CT2674" t="s">
        <v>196</v>
      </c>
      <c r="CU2674">
        <v>4017431909</v>
      </c>
      <c r="CZ2674" t="s">
        <v>16495</v>
      </c>
      <c r="DA2674" t="s">
        <v>16496</v>
      </c>
      <c r="DC2674" t="s">
        <v>16497</v>
      </c>
      <c r="DF2674">
        <v>510600</v>
      </c>
      <c r="DG2674" t="s">
        <v>179</v>
      </c>
      <c r="DH2674" t="s">
        <v>16498</v>
      </c>
      <c r="EM2674" t="s">
        <v>16495</v>
      </c>
      <c r="EN2674" t="s">
        <v>16496</v>
      </c>
      <c r="EP2674" t="s">
        <v>16497</v>
      </c>
      <c r="ES2674">
        <v>510600</v>
      </c>
      <c r="ET2674" t="s">
        <v>179</v>
      </c>
      <c r="EU2674" t="s">
        <v>16498</v>
      </c>
    </row>
    <row r="2675" spans="1:151" x14ac:dyDescent="0.2">
      <c r="A2675">
        <v>25076</v>
      </c>
      <c r="B2675" t="s">
        <v>2055</v>
      </c>
      <c r="C2675" t="s">
        <v>16500</v>
      </c>
      <c r="D2675" t="s">
        <v>3505</v>
      </c>
      <c r="E2675" t="s">
        <v>16501</v>
      </c>
      <c r="F2675" t="s">
        <v>171</v>
      </c>
      <c r="G2675" t="s">
        <v>172</v>
      </c>
      <c r="H2675" s="1">
        <v>36049</v>
      </c>
      <c r="I2675" t="s">
        <v>221</v>
      </c>
      <c r="K2675" t="s">
        <v>277</v>
      </c>
      <c r="L2675" t="s">
        <v>278</v>
      </c>
      <c r="M2675" t="s">
        <v>224</v>
      </c>
      <c r="N2675">
        <v>2018</v>
      </c>
      <c r="O2675" t="s">
        <v>354</v>
      </c>
      <c r="P2675" t="s">
        <v>178</v>
      </c>
      <c r="Q2675" t="s">
        <v>172</v>
      </c>
      <c r="S2675">
        <v>29880218</v>
      </c>
      <c r="T2675" t="s">
        <v>196</v>
      </c>
      <c r="W2675" t="s">
        <v>16502</v>
      </c>
      <c r="X2675">
        <v>2673741162</v>
      </c>
      <c r="Y2675" t="s">
        <v>186</v>
      </c>
      <c r="Z2675" t="s">
        <v>282</v>
      </c>
      <c r="AA2675">
        <v>2020</v>
      </c>
      <c r="AB2675">
        <v>2020</v>
      </c>
      <c r="AC2675" t="s">
        <v>1068</v>
      </c>
      <c r="AD2675" t="s">
        <v>185</v>
      </c>
      <c r="AM2675" t="s">
        <v>412</v>
      </c>
      <c r="AS2675">
        <v>3.36</v>
      </c>
      <c r="AT2675" t="s">
        <v>188</v>
      </c>
      <c r="AU2675" t="s">
        <v>647</v>
      </c>
      <c r="AV2675" t="s">
        <v>190</v>
      </c>
      <c r="AW2675" t="s">
        <v>264</v>
      </c>
      <c r="BM2675" t="s">
        <v>887</v>
      </c>
      <c r="BN2675" t="s">
        <v>16503</v>
      </c>
      <c r="BP2675" t="s">
        <v>194</v>
      </c>
      <c r="BQ2675" t="s">
        <v>195</v>
      </c>
      <c r="BS2675">
        <v>14627</v>
      </c>
      <c r="BT2675" t="s">
        <v>196</v>
      </c>
      <c r="BU2675">
        <v>2677337087</v>
      </c>
      <c r="BZ2675" t="s">
        <v>16504</v>
      </c>
      <c r="CC2675" t="s">
        <v>16505</v>
      </c>
      <c r="CD2675" t="s">
        <v>650</v>
      </c>
      <c r="CF2675">
        <v>18031</v>
      </c>
      <c r="CG2675" t="s">
        <v>196</v>
      </c>
      <c r="CH2675">
        <v>2677337087</v>
      </c>
      <c r="CM2675" t="s">
        <v>215</v>
      </c>
      <c r="CN2675" t="s">
        <v>16506</v>
      </c>
      <c r="CP2675" t="s">
        <v>194</v>
      </c>
      <c r="CQ2675" t="s">
        <v>195</v>
      </c>
      <c r="CS2675">
        <v>14627</v>
      </c>
      <c r="CT2675" t="s">
        <v>196</v>
      </c>
      <c r="CU2675">
        <v>2677337087</v>
      </c>
      <c r="DZ2675" t="s">
        <v>16507</v>
      </c>
      <c r="EC2675" t="s">
        <v>12445</v>
      </c>
      <c r="ED2675" t="s">
        <v>650</v>
      </c>
      <c r="EF2675">
        <v>18092</v>
      </c>
      <c r="EG2675" t="s">
        <v>196</v>
      </c>
      <c r="EH2675">
        <v>2677337087</v>
      </c>
      <c r="EM2675" t="s">
        <v>16504</v>
      </c>
      <c r="EP2675" t="s">
        <v>16505</v>
      </c>
      <c r="EQ2675" t="s">
        <v>650</v>
      </c>
      <c r="ES2675">
        <v>18031</v>
      </c>
      <c r="ET2675" t="s">
        <v>196</v>
      </c>
      <c r="EU2675">
        <v>2677337087</v>
      </c>
    </row>
    <row r="2676" spans="1:151" x14ac:dyDescent="0.2">
      <c r="A2676">
        <v>26440</v>
      </c>
      <c r="B2676" t="s">
        <v>16508</v>
      </c>
      <c r="C2676" t="s">
        <v>16509</v>
      </c>
      <c r="D2676" t="s">
        <v>957</v>
      </c>
      <c r="E2676" t="s">
        <v>16510</v>
      </c>
      <c r="F2676" t="s">
        <v>16511</v>
      </c>
      <c r="G2676" t="s">
        <v>172</v>
      </c>
      <c r="H2676" s="1">
        <v>36114</v>
      </c>
      <c r="I2676" t="s">
        <v>221</v>
      </c>
      <c r="K2676" t="s">
        <v>1078</v>
      </c>
      <c r="L2676" t="s">
        <v>1911</v>
      </c>
      <c r="M2676" t="s">
        <v>306</v>
      </c>
      <c r="N2676">
        <v>2019</v>
      </c>
      <c r="O2676" t="s">
        <v>534</v>
      </c>
      <c r="P2676" t="s">
        <v>178</v>
      </c>
      <c r="Q2676" t="s">
        <v>172</v>
      </c>
      <c r="S2676">
        <v>30602397</v>
      </c>
      <c r="T2676" t="s">
        <v>226</v>
      </c>
      <c r="Y2676" t="str">
        <f>"01AS"</f>
        <v>01AS</v>
      </c>
      <c r="Z2676" t="s">
        <v>227</v>
      </c>
      <c r="AA2676" t="s">
        <v>320</v>
      </c>
      <c r="AB2676" t="s">
        <v>321</v>
      </c>
      <c r="AC2676" t="s">
        <v>4851</v>
      </c>
      <c r="AD2676" t="s">
        <v>185</v>
      </c>
      <c r="AE2676" t="s">
        <v>656</v>
      </c>
      <c r="AS2676">
        <v>3.67</v>
      </c>
      <c r="AT2676" t="s">
        <v>429</v>
      </c>
      <c r="AU2676" t="s">
        <v>235</v>
      </c>
      <c r="AV2676" t="s">
        <v>236</v>
      </c>
      <c r="AW2676" t="s">
        <v>264</v>
      </c>
      <c r="BM2676" t="s">
        <v>16512</v>
      </c>
      <c r="BN2676" t="s">
        <v>239</v>
      </c>
      <c r="BO2676" t="s">
        <v>16513</v>
      </c>
      <c r="BP2676" t="s">
        <v>241</v>
      </c>
      <c r="BQ2676" t="s">
        <v>195</v>
      </c>
      <c r="BS2676">
        <v>14627</v>
      </c>
      <c r="CD2676" t="s">
        <v>195</v>
      </c>
      <c r="CM2676" t="s">
        <v>16514</v>
      </c>
      <c r="CO2676" t="s">
        <v>16513</v>
      </c>
      <c r="CP2676" t="s">
        <v>6190</v>
      </c>
      <c r="CQ2676" t="s">
        <v>247</v>
      </c>
      <c r="CS2676">
        <v>11743</v>
      </c>
      <c r="CT2676" t="s">
        <v>244</v>
      </c>
      <c r="CU2676" t="s">
        <v>16515</v>
      </c>
    </row>
    <row r="2677" spans="1:151" x14ac:dyDescent="0.2">
      <c r="A2677">
        <v>26435</v>
      </c>
      <c r="B2677" t="s">
        <v>16508</v>
      </c>
      <c r="C2677" t="s">
        <v>16509</v>
      </c>
      <c r="D2677" t="s">
        <v>957</v>
      </c>
      <c r="E2677" t="s">
        <v>16510</v>
      </c>
      <c r="F2677" t="s">
        <v>16516</v>
      </c>
      <c r="G2677" t="s">
        <v>172</v>
      </c>
      <c r="H2677" s="1">
        <v>36114</v>
      </c>
      <c r="I2677" t="s">
        <v>221</v>
      </c>
      <c r="K2677" t="s">
        <v>4255</v>
      </c>
      <c r="L2677" t="s">
        <v>318</v>
      </c>
      <c r="M2677" t="s">
        <v>224</v>
      </c>
      <c r="N2677">
        <v>2019</v>
      </c>
      <c r="O2677" t="s">
        <v>279</v>
      </c>
      <c r="P2677" t="s">
        <v>178</v>
      </c>
      <c r="Q2677" t="s">
        <v>172</v>
      </c>
      <c r="S2677">
        <v>30602397</v>
      </c>
      <c r="T2677" t="s">
        <v>226</v>
      </c>
      <c r="Y2677" t="str">
        <f>"01AS"</f>
        <v>01AS</v>
      </c>
      <c r="Z2677" t="s">
        <v>227</v>
      </c>
      <c r="AA2677" t="s">
        <v>320</v>
      </c>
      <c r="AB2677" t="s">
        <v>321</v>
      </c>
      <c r="AC2677" t="s">
        <v>4851</v>
      </c>
      <c r="AD2677" t="s">
        <v>185</v>
      </c>
      <c r="AE2677" t="s">
        <v>656</v>
      </c>
      <c r="AS2677">
        <v>3.67</v>
      </c>
      <c r="AT2677" t="s">
        <v>429</v>
      </c>
      <c r="AU2677" t="s">
        <v>235</v>
      </c>
      <c r="AV2677" t="s">
        <v>236</v>
      </c>
      <c r="AW2677" t="s">
        <v>264</v>
      </c>
      <c r="BM2677" t="s">
        <v>16512</v>
      </c>
      <c r="BN2677" t="s">
        <v>239</v>
      </c>
      <c r="BO2677" t="s">
        <v>16513</v>
      </c>
      <c r="BP2677" t="s">
        <v>241</v>
      </c>
      <c r="BQ2677" t="s">
        <v>195</v>
      </c>
      <c r="BS2677">
        <v>14627</v>
      </c>
      <c r="CD2677" t="s">
        <v>195</v>
      </c>
      <c r="CM2677" t="s">
        <v>16514</v>
      </c>
      <c r="CO2677" t="s">
        <v>16513</v>
      </c>
      <c r="CP2677" t="s">
        <v>6190</v>
      </c>
      <c r="CQ2677" t="s">
        <v>247</v>
      </c>
      <c r="CS2677">
        <v>11743</v>
      </c>
      <c r="CT2677" t="s">
        <v>244</v>
      </c>
      <c r="CU2677" t="s">
        <v>16515</v>
      </c>
    </row>
    <row r="2678" spans="1:151" x14ac:dyDescent="0.2">
      <c r="A2678">
        <v>36668</v>
      </c>
      <c r="B2678" t="s">
        <v>16517</v>
      </c>
      <c r="C2678" t="s">
        <v>16518</v>
      </c>
      <c r="D2678" t="s">
        <v>949</v>
      </c>
      <c r="E2678" t="s">
        <v>16519</v>
      </c>
      <c r="F2678" t="s">
        <v>171</v>
      </c>
      <c r="H2678" s="1">
        <v>36861</v>
      </c>
      <c r="I2678" t="s">
        <v>173</v>
      </c>
      <c r="K2678" t="s">
        <v>1106</v>
      </c>
      <c r="L2678" t="s">
        <v>1107</v>
      </c>
      <c r="M2678" t="s">
        <v>176</v>
      </c>
      <c r="N2678">
        <v>2022</v>
      </c>
      <c r="O2678" t="s">
        <v>555</v>
      </c>
      <c r="P2678" t="s">
        <v>178</v>
      </c>
      <c r="Q2678" t="s">
        <v>172</v>
      </c>
      <c r="S2678">
        <v>31549523</v>
      </c>
      <c r="T2678" t="s">
        <v>226</v>
      </c>
      <c r="Y2678" t="str">
        <f>"01AS"</f>
        <v>01AS</v>
      </c>
      <c r="Z2678" t="s">
        <v>499</v>
      </c>
      <c r="AA2678" t="s">
        <v>320</v>
      </c>
      <c r="AB2678" t="s">
        <v>321</v>
      </c>
      <c r="AC2678" t="s">
        <v>1334</v>
      </c>
      <c r="AD2678" t="s">
        <v>185</v>
      </c>
      <c r="AM2678" t="s">
        <v>4152</v>
      </c>
      <c r="AS2678">
        <v>3.67</v>
      </c>
      <c r="AT2678" t="s">
        <v>429</v>
      </c>
      <c r="AV2678" t="s">
        <v>823</v>
      </c>
      <c r="AW2678" t="s">
        <v>264</v>
      </c>
      <c r="AY2678" t="s">
        <v>1856</v>
      </c>
      <c r="BF2678" t="s">
        <v>474</v>
      </c>
      <c r="BM2678" t="s">
        <v>16520</v>
      </c>
      <c r="BN2678" t="s">
        <v>239</v>
      </c>
      <c r="BO2678" t="s">
        <v>11408</v>
      </c>
      <c r="BP2678" t="s">
        <v>241</v>
      </c>
      <c r="BQ2678" t="s">
        <v>195</v>
      </c>
      <c r="BS2678">
        <v>14627</v>
      </c>
      <c r="CD2678" t="s">
        <v>195</v>
      </c>
      <c r="CM2678" t="s">
        <v>16521</v>
      </c>
      <c r="CO2678" t="s">
        <v>11408</v>
      </c>
      <c r="CP2678" t="s">
        <v>11410</v>
      </c>
      <c r="CQ2678" t="s">
        <v>571</v>
      </c>
      <c r="CS2678">
        <v>18938</v>
      </c>
      <c r="CT2678" t="s">
        <v>244</v>
      </c>
      <c r="CU2678" t="s">
        <v>16522</v>
      </c>
    </row>
    <row r="2679" spans="1:151" x14ac:dyDescent="0.2">
      <c r="A2679">
        <v>13347</v>
      </c>
      <c r="B2679" t="s">
        <v>10105</v>
      </c>
      <c r="C2679" t="s">
        <v>16523</v>
      </c>
      <c r="D2679" t="s">
        <v>3505</v>
      </c>
      <c r="E2679" t="s">
        <v>16524</v>
      </c>
      <c r="F2679" t="s">
        <v>171</v>
      </c>
      <c r="G2679" t="s">
        <v>172</v>
      </c>
      <c r="H2679" s="1">
        <v>34702</v>
      </c>
      <c r="I2679" t="s">
        <v>221</v>
      </c>
      <c r="K2679" t="s">
        <v>4639</v>
      </c>
      <c r="L2679" t="s">
        <v>820</v>
      </c>
      <c r="M2679" t="s">
        <v>176</v>
      </c>
      <c r="N2679">
        <v>2016</v>
      </c>
      <c r="O2679" t="s">
        <v>634</v>
      </c>
      <c r="P2679" t="s">
        <v>178</v>
      </c>
      <c r="Q2679" t="s">
        <v>172</v>
      </c>
      <c r="S2679">
        <v>28265948</v>
      </c>
      <c r="T2679" t="s">
        <v>196</v>
      </c>
      <c r="W2679" t="s">
        <v>16525</v>
      </c>
      <c r="X2679">
        <v>4012637893</v>
      </c>
      <c r="Y2679" t="s">
        <v>186</v>
      </c>
      <c r="Z2679" t="s">
        <v>282</v>
      </c>
      <c r="AA2679">
        <v>2017</v>
      </c>
      <c r="AB2679">
        <v>2017</v>
      </c>
      <c r="AC2679" t="s">
        <v>1686</v>
      </c>
      <c r="AD2679" t="s">
        <v>185</v>
      </c>
      <c r="AM2679" t="s">
        <v>697</v>
      </c>
      <c r="AN2679" t="s">
        <v>13501</v>
      </c>
      <c r="AS2679">
        <v>2.99</v>
      </c>
      <c r="AT2679" t="s">
        <v>188</v>
      </c>
      <c r="AU2679" t="s">
        <v>189</v>
      </c>
      <c r="AV2679" t="s">
        <v>190</v>
      </c>
      <c r="AW2679" t="s">
        <v>264</v>
      </c>
      <c r="BM2679" t="s">
        <v>16526</v>
      </c>
      <c r="BN2679" t="s">
        <v>193</v>
      </c>
      <c r="BP2679" t="s">
        <v>194</v>
      </c>
      <c r="BQ2679" t="s">
        <v>195</v>
      </c>
      <c r="BS2679">
        <v>14627</v>
      </c>
      <c r="BT2679" t="s">
        <v>196</v>
      </c>
      <c r="BU2679">
        <v>4016922559</v>
      </c>
      <c r="BZ2679" t="s">
        <v>16527</v>
      </c>
      <c r="CC2679" t="s">
        <v>4530</v>
      </c>
      <c r="CD2679" t="s">
        <v>6508</v>
      </c>
      <c r="CF2679" t="str">
        <f>"02826"</f>
        <v>02826</v>
      </c>
      <c r="CG2679" t="s">
        <v>196</v>
      </c>
      <c r="CH2679">
        <v>4015677893</v>
      </c>
      <c r="CM2679" t="s">
        <v>215</v>
      </c>
      <c r="CN2679" t="s">
        <v>16528</v>
      </c>
      <c r="CP2679" t="s">
        <v>194</v>
      </c>
      <c r="CQ2679" t="s">
        <v>195</v>
      </c>
      <c r="CS2679">
        <v>14627</v>
      </c>
      <c r="CT2679" t="s">
        <v>196</v>
      </c>
      <c r="CU2679">
        <v>4016922559</v>
      </c>
      <c r="DZ2679" t="s">
        <v>16529</v>
      </c>
      <c r="EC2679" t="s">
        <v>16530</v>
      </c>
      <c r="ED2679" t="s">
        <v>6508</v>
      </c>
      <c r="EF2679" t="str">
        <f>"01529"</f>
        <v>01529</v>
      </c>
      <c r="EG2679" t="s">
        <v>196</v>
      </c>
      <c r="EM2679" t="s">
        <v>16527</v>
      </c>
      <c r="EP2679" t="s">
        <v>4530</v>
      </c>
      <c r="EQ2679" t="s">
        <v>6508</v>
      </c>
      <c r="ES2679" t="str">
        <f>"02826"</f>
        <v>02826</v>
      </c>
      <c r="ET2679" t="s">
        <v>196</v>
      </c>
      <c r="EU2679">
        <v>4015677893</v>
      </c>
    </row>
    <row r="2680" spans="1:151" x14ac:dyDescent="0.2">
      <c r="A2680">
        <v>25398</v>
      </c>
      <c r="B2680" t="s">
        <v>16531</v>
      </c>
      <c r="C2680" t="s">
        <v>16532</v>
      </c>
      <c r="E2680" t="s">
        <v>16533</v>
      </c>
      <c r="F2680" t="s">
        <v>171</v>
      </c>
      <c r="K2680" t="s">
        <v>769</v>
      </c>
      <c r="L2680" t="s">
        <v>770</v>
      </c>
      <c r="M2680" t="s">
        <v>176</v>
      </c>
      <c r="N2680">
        <v>2017</v>
      </c>
      <c r="O2680" t="s">
        <v>177</v>
      </c>
      <c r="P2680" t="s">
        <v>178</v>
      </c>
      <c r="Q2680" t="s">
        <v>172</v>
      </c>
    </row>
    <row r="2681" spans="1:151" x14ac:dyDescent="0.2">
      <c r="A2681">
        <v>25935</v>
      </c>
      <c r="B2681" t="s">
        <v>16534</v>
      </c>
      <c r="C2681" t="s">
        <v>16535</v>
      </c>
      <c r="E2681" t="s">
        <v>16536</v>
      </c>
      <c r="F2681" t="s">
        <v>171</v>
      </c>
      <c r="K2681" t="s">
        <v>11007</v>
      </c>
      <c r="M2681" t="s">
        <v>306</v>
      </c>
      <c r="N2681">
        <v>2014</v>
      </c>
      <c r="O2681" t="s">
        <v>591</v>
      </c>
      <c r="P2681" t="s">
        <v>178</v>
      </c>
      <c r="Q2681" t="s">
        <v>172</v>
      </c>
    </row>
    <row r="2682" spans="1:151" x14ac:dyDescent="0.2">
      <c r="A2682">
        <v>23916</v>
      </c>
      <c r="B2682" t="s">
        <v>955</v>
      </c>
      <c r="C2682" t="s">
        <v>16537</v>
      </c>
      <c r="D2682" t="s">
        <v>4013</v>
      </c>
      <c r="E2682" t="s">
        <v>16538</v>
      </c>
      <c r="F2682" t="s">
        <v>171</v>
      </c>
      <c r="G2682" t="s">
        <v>172</v>
      </c>
      <c r="H2682" s="1">
        <v>34156</v>
      </c>
      <c r="I2682" t="s">
        <v>221</v>
      </c>
      <c r="K2682" t="s">
        <v>798</v>
      </c>
      <c r="L2682" t="s">
        <v>799</v>
      </c>
      <c r="M2682" t="s">
        <v>224</v>
      </c>
      <c r="N2682">
        <v>2017</v>
      </c>
      <c r="O2682" t="s">
        <v>441</v>
      </c>
      <c r="P2682" t="s">
        <v>178</v>
      </c>
      <c r="Q2682" t="s">
        <v>172</v>
      </c>
      <c r="S2682">
        <v>27692844</v>
      </c>
      <c r="T2682" t="s">
        <v>196</v>
      </c>
      <c r="W2682" t="s">
        <v>16539</v>
      </c>
      <c r="X2682">
        <v>7204388178</v>
      </c>
      <c r="Y2682" t="s">
        <v>802</v>
      </c>
      <c r="Z2682" t="s">
        <v>1360</v>
      </c>
      <c r="AA2682" t="s">
        <v>615</v>
      </c>
      <c r="AB2682" t="s">
        <v>259</v>
      </c>
      <c r="AC2682" t="s">
        <v>804</v>
      </c>
      <c r="AD2682" t="s">
        <v>185</v>
      </c>
      <c r="AS2682" t="str">
        <f>"0"</f>
        <v>0</v>
      </c>
      <c r="AT2682" t="s">
        <v>188</v>
      </c>
      <c r="AU2682" t="s">
        <v>189</v>
      </c>
      <c r="AV2682" t="s">
        <v>190</v>
      </c>
      <c r="AW2682" t="s">
        <v>264</v>
      </c>
      <c r="BM2682" t="s">
        <v>16540</v>
      </c>
      <c r="BP2682" t="s">
        <v>194</v>
      </c>
      <c r="BQ2682" t="s">
        <v>195</v>
      </c>
      <c r="BS2682">
        <v>14604</v>
      </c>
      <c r="BT2682" t="s">
        <v>196</v>
      </c>
      <c r="BU2682">
        <v>7204388178</v>
      </c>
      <c r="BZ2682" t="s">
        <v>16541</v>
      </c>
      <c r="CC2682" t="s">
        <v>16542</v>
      </c>
      <c r="CD2682" t="s">
        <v>2314</v>
      </c>
      <c r="CF2682">
        <v>80503</v>
      </c>
      <c r="CG2682" t="s">
        <v>196</v>
      </c>
      <c r="CH2682">
        <v>3037748148</v>
      </c>
      <c r="CM2682" t="s">
        <v>16540</v>
      </c>
      <c r="CP2682" t="s">
        <v>194</v>
      </c>
      <c r="CQ2682" t="s">
        <v>195</v>
      </c>
      <c r="CS2682">
        <v>14604</v>
      </c>
      <c r="CT2682" t="s">
        <v>196</v>
      </c>
      <c r="CU2682">
        <v>7204388178</v>
      </c>
      <c r="DZ2682" t="s">
        <v>16543</v>
      </c>
      <c r="EC2682" t="s">
        <v>7408</v>
      </c>
      <c r="ED2682" t="s">
        <v>2314</v>
      </c>
      <c r="EF2682">
        <v>80247</v>
      </c>
      <c r="EG2682" t="s">
        <v>196</v>
      </c>
      <c r="EH2682">
        <v>3037748148</v>
      </c>
      <c r="EM2682" t="s">
        <v>16541</v>
      </c>
      <c r="EP2682" t="s">
        <v>16542</v>
      </c>
      <c r="EQ2682" t="s">
        <v>2314</v>
      </c>
      <c r="ES2682">
        <v>80503</v>
      </c>
      <c r="ET2682" t="s">
        <v>196</v>
      </c>
      <c r="EU2682">
        <v>3037748148</v>
      </c>
    </row>
    <row r="2683" spans="1:151" x14ac:dyDescent="0.2">
      <c r="A2683">
        <v>23921</v>
      </c>
      <c r="B2683" t="s">
        <v>955</v>
      </c>
      <c r="C2683" t="s">
        <v>16537</v>
      </c>
      <c r="D2683" t="s">
        <v>4013</v>
      </c>
      <c r="E2683" t="s">
        <v>16538</v>
      </c>
      <c r="F2683" t="s">
        <v>171</v>
      </c>
      <c r="G2683" t="s">
        <v>172</v>
      </c>
      <c r="H2683" s="1">
        <v>34156</v>
      </c>
      <c r="I2683" t="s">
        <v>221</v>
      </c>
      <c r="K2683" t="s">
        <v>798</v>
      </c>
      <c r="L2683" t="s">
        <v>799</v>
      </c>
      <c r="M2683" t="s">
        <v>224</v>
      </c>
      <c r="N2683">
        <v>2017</v>
      </c>
      <c r="O2683" t="s">
        <v>441</v>
      </c>
      <c r="P2683" t="s">
        <v>178</v>
      </c>
      <c r="Q2683" t="s">
        <v>172</v>
      </c>
      <c r="S2683">
        <v>27692844</v>
      </c>
      <c r="T2683" t="s">
        <v>196</v>
      </c>
      <c r="W2683" t="s">
        <v>16539</v>
      </c>
      <c r="X2683">
        <v>7204388178</v>
      </c>
      <c r="Y2683" t="s">
        <v>802</v>
      </c>
      <c r="Z2683" t="s">
        <v>1360</v>
      </c>
      <c r="AA2683" t="s">
        <v>615</v>
      </c>
      <c r="AB2683" t="s">
        <v>259</v>
      </c>
      <c r="AC2683" t="s">
        <v>804</v>
      </c>
      <c r="AD2683" t="s">
        <v>185</v>
      </c>
      <c r="AS2683" t="str">
        <f>"0"</f>
        <v>0</v>
      </c>
      <c r="AT2683" t="s">
        <v>188</v>
      </c>
      <c r="AU2683" t="s">
        <v>189</v>
      </c>
      <c r="AV2683" t="s">
        <v>190</v>
      </c>
      <c r="AW2683" t="s">
        <v>264</v>
      </c>
      <c r="BM2683" t="s">
        <v>16540</v>
      </c>
      <c r="BP2683" t="s">
        <v>194</v>
      </c>
      <c r="BQ2683" t="s">
        <v>195</v>
      </c>
      <c r="BS2683">
        <v>14604</v>
      </c>
      <c r="BT2683" t="s">
        <v>196</v>
      </c>
      <c r="BU2683">
        <v>7204388178</v>
      </c>
      <c r="BZ2683" t="s">
        <v>16541</v>
      </c>
      <c r="CC2683" t="s">
        <v>16542</v>
      </c>
      <c r="CD2683" t="s">
        <v>2314</v>
      </c>
      <c r="CF2683">
        <v>80503</v>
      </c>
      <c r="CG2683" t="s">
        <v>196</v>
      </c>
      <c r="CH2683">
        <v>3037748148</v>
      </c>
      <c r="CM2683" t="s">
        <v>16540</v>
      </c>
      <c r="CP2683" t="s">
        <v>194</v>
      </c>
      <c r="CQ2683" t="s">
        <v>195</v>
      </c>
      <c r="CS2683">
        <v>14604</v>
      </c>
      <c r="CT2683" t="s">
        <v>196</v>
      </c>
      <c r="CU2683">
        <v>7204388178</v>
      </c>
      <c r="DZ2683" t="s">
        <v>16543</v>
      </c>
      <c r="EC2683" t="s">
        <v>7408</v>
      </c>
      <c r="ED2683" t="s">
        <v>2314</v>
      </c>
      <c r="EF2683">
        <v>80247</v>
      </c>
      <c r="EG2683" t="s">
        <v>196</v>
      </c>
      <c r="EH2683">
        <v>3037748148</v>
      </c>
      <c r="EM2683" t="s">
        <v>16541</v>
      </c>
      <c r="EP2683" t="s">
        <v>16542</v>
      </c>
      <c r="EQ2683" t="s">
        <v>2314</v>
      </c>
      <c r="ES2683">
        <v>80503</v>
      </c>
      <c r="ET2683" t="s">
        <v>196</v>
      </c>
      <c r="EU2683">
        <v>3037748148</v>
      </c>
    </row>
    <row r="2684" spans="1:151" x14ac:dyDescent="0.2">
      <c r="A2684">
        <v>45655</v>
      </c>
      <c r="B2684" t="s">
        <v>16544</v>
      </c>
      <c r="C2684" t="s">
        <v>16545</v>
      </c>
      <c r="D2684" t="s">
        <v>1562</v>
      </c>
      <c r="E2684" t="s">
        <v>1213</v>
      </c>
      <c r="F2684" t="s">
        <v>3256</v>
      </c>
      <c r="G2684" t="str">
        <f>"0"</f>
        <v>0</v>
      </c>
      <c r="H2684" s="1">
        <v>38550</v>
      </c>
      <c r="I2684" t="s">
        <v>173</v>
      </c>
      <c r="K2684" t="s">
        <v>554</v>
      </c>
      <c r="L2684" t="s">
        <v>175</v>
      </c>
      <c r="M2684" t="s">
        <v>306</v>
      </c>
      <c r="N2684">
        <v>2025</v>
      </c>
      <c r="O2684" t="s">
        <v>2065</v>
      </c>
      <c r="P2684" t="s">
        <v>178</v>
      </c>
      <c r="Q2684" t="s">
        <v>172</v>
      </c>
      <c r="R2684" t="s">
        <v>510</v>
      </c>
      <c r="S2684">
        <v>32560077</v>
      </c>
      <c r="BM2684" t="s">
        <v>10096</v>
      </c>
    </row>
    <row r="2685" spans="1:151" x14ac:dyDescent="0.2">
      <c r="A2685">
        <v>39207</v>
      </c>
      <c r="B2685" t="s">
        <v>14994</v>
      </c>
      <c r="C2685" t="s">
        <v>16546</v>
      </c>
      <c r="D2685" t="s">
        <v>16547</v>
      </c>
      <c r="E2685" t="s">
        <v>16548</v>
      </c>
      <c r="F2685" t="s">
        <v>171</v>
      </c>
      <c r="G2685" t="str">
        <f>"0"</f>
        <v>0</v>
      </c>
      <c r="I2685" t="s">
        <v>173</v>
      </c>
      <c r="K2685" t="s">
        <v>1396</v>
      </c>
      <c r="L2685" t="s">
        <v>1397</v>
      </c>
      <c r="M2685" t="s">
        <v>224</v>
      </c>
      <c r="N2685">
        <v>2023</v>
      </c>
      <c r="O2685" t="s">
        <v>597</v>
      </c>
      <c r="P2685" t="s">
        <v>178</v>
      </c>
      <c r="Q2685" t="s">
        <v>172</v>
      </c>
      <c r="S2685">
        <v>32242126</v>
      </c>
      <c r="T2685" t="s">
        <v>226</v>
      </c>
      <c r="Y2685" t="str">
        <f>"01AS"</f>
        <v>01AS</v>
      </c>
      <c r="Z2685" t="s">
        <v>227</v>
      </c>
      <c r="AA2685" t="s">
        <v>833</v>
      </c>
      <c r="AB2685" t="s">
        <v>834</v>
      </c>
      <c r="AC2685" t="s">
        <v>1236</v>
      </c>
      <c r="AD2685" t="s">
        <v>172</v>
      </c>
      <c r="AS2685">
        <v>2.41</v>
      </c>
      <c r="AU2685" t="s">
        <v>472</v>
      </c>
      <c r="AV2685" t="s">
        <v>473</v>
      </c>
      <c r="AW2685" t="s">
        <v>210</v>
      </c>
      <c r="BM2685" t="s">
        <v>16549</v>
      </c>
      <c r="BN2685" t="s">
        <v>239</v>
      </c>
      <c r="BO2685" t="s">
        <v>16550</v>
      </c>
      <c r="BP2685" t="s">
        <v>241</v>
      </c>
      <c r="BQ2685" t="s">
        <v>195</v>
      </c>
      <c r="BS2685">
        <v>14627</v>
      </c>
      <c r="CD2685" t="s">
        <v>195</v>
      </c>
      <c r="CM2685" t="s">
        <v>16551</v>
      </c>
      <c r="CO2685" t="s">
        <v>16550</v>
      </c>
      <c r="CP2685" t="s">
        <v>16552</v>
      </c>
      <c r="CQ2685" t="s">
        <v>2079</v>
      </c>
      <c r="CS2685" t="s">
        <v>16553</v>
      </c>
      <c r="CT2685" t="s">
        <v>244</v>
      </c>
      <c r="CU2685" t="s">
        <v>16554</v>
      </c>
    </row>
    <row r="2686" spans="1:151" x14ac:dyDescent="0.2">
      <c r="A2686">
        <v>45569</v>
      </c>
      <c r="B2686" t="s">
        <v>12776</v>
      </c>
      <c r="C2686" t="s">
        <v>16546</v>
      </c>
      <c r="D2686" t="s">
        <v>16555</v>
      </c>
      <c r="E2686" t="s">
        <v>16556</v>
      </c>
      <c r="F2686" t="s">
        <v>171</v>
      </c>
      <c r="G2686" t="str">
        <f>"0"</f>
        <v>0</v>
      </c>
      <c r="H2686" s="1">
        <v>34584</v>
      </c>
      <c r="I2686" t="s">
        <v>221</v>
      </c>
      <c r="K2686" t="s">
        <v>5148</v>
      </c>
      <c r="L2686" t="s">
        <v>5149</v>
      </c>
      <c r="M2686" t="s">
        <v>176</v>
      </c>
      <c r="N2686">
        <v>2025</v>
      </c>
      <c r="O2686" t="s">
        <v>677</v>
      </c>
      <c r="P2686" t="s">
        <v>178</v>
      </c>
      <c r="Q2686" t="s">
        <v>172</v>
      </c>
      <c r="S2686">
        <v>32623123</v>
      </c>
      <c r="T2686" t="s">
        <v>226</v>
      </c>
      <c r="Y2686" t="str">
        <f>"02SBS"</f>
        <v>02SBS</v>
      </c>
      <c r="Z2686" t="s">
        <v>258</v>
      </c>
      <c r="AA2686" t="s">
        <v>259</v>
      </c>
      <c r="AB2686" t="s">
        <v>260</v>
      </c>
      <c r="AC2686" t="s">
        <v>2778</v>
      </c>
      <c r="AD2686" t="s">
        <v>185</v>
      </c>
      <c r="AM2686" t="s">
        <v>3775</v>
      </c>
      <c r="AS2686">
        <v>3.25</v>
      </c>
      <c r="AU2686" t="s">
        <v>235</v>
      </c>
      <c r="AV2686" t="s">
        <v>236</v>
      </c>
      <c r="AW2686" t="s">
        <v>210</v>
      </c>
      <c r="BO2686" t="s">
        <v>2730</v>
      </c>
      <c r="BQ2686" t="s">
        <v>195</v>
      </c>
      <c r="BZ2686" t="s">
        <v>3928</v>
      </c>
      <c r="CA2686" t="s">
        <v>5619</v>
      </c>
      <c r="CB2686" t="s">
        <v>475</v>
      </c>
      <c r="CD2686" t="s">
        <v>195</v>
      </c>
      <c r="CF2686">
        <v>14620</v>
      </c>
      <c r="CG2686" t="s">
        <v>244</v>
      </c>
      <c r="CM2686" t="s">
        <v>16557</v>
      </c>
      <c r="CN2686" t="s">
        <v>5619</v>
      </c>
      <c r="CO2686" t="s">
        <v>2730</v>
      </c>
      <c r="CP2686" t="s">
        <v>241</v>
      </c>
      <c r="CQ2686" t="s">
        <v>247</v>
      </c>
      <c r="CS2686">
        <v>14607</v>
      </c>
      <c r="CT2686" t="s">
        <v>244</v>
      </c>
      <c r="CU2686" t="s">
        <v>16558</v>
      </c>
    </row>
    <row r="2687" spans="1:151" x14ac:dyDescent="0.2">
      <c r="A2687">
        <v>27796</v>
      </c>
      <c r="B2687" t="s">
        <v>16559</v>
      </c>
      <c r="C2687" t="s">
        <v>16560</v>
      </c>
      <c r="D2687" t="s">
        <v>16561</v>
      </c>
      <c r="E2687" t="s">
        <v>16562</v>
      </c>
      <c r="F2687" t="s">
        <v>171</v>
      </c>
      <c r="G2687" t="s">
        <v>172</v>
      </c>
      <c r="H2687" s="1">
        <v>36287</v>
      </c>
      <c r="I2687" t="s">
        <v>221</v>
      </c>
      <c r="K2687" t="s">
        <v>2812</v>
      </c>
      <c r="L2687" t="s">
        <v>577</v>
      </c>
      <c r="M2687" t="s">
        <v>306</v>
      </c>
      <c r="N2687">
        <v>2019</v>
      </c>
      <c r="O2687" t="s">
        <v>534</v>
      </c>
      <c r="P2687" t="s">
        <v>178</v>
      </c>
      <c r="Q2687" t="s">
        <v>172</v>
      </c>
      <c r="S2687">
        <v>30696174</v>
      </c>
      <c r="T2687" t="s">
        <v>226</v>
      </c>
      <c r="Y2687" t="str">
        <f>"01AS"</f>
        <v>01AS</v>
      </c>
      <c r="Z2687" t="s">
        <v>227</v>
      </c>
      <c r="AA2687" t="s">
        <v>320</v>
      </c>
      <c r="AB2687" t="s">
        <v>321</v>
      </c>
      <c r="AC2687" t="s">
        <v>3992</v>
      </c>
      <c r="AD2687" t="s">
        <v>185</v>
      </c>
      <c r="AE2687" t="s">
        <v>1451</v>
      </c>
      <c r="AS2687">
        <v>3.39</v>
      </c>
      <c r="AT2687" t="s">
        <v>429</v>
      </c>
      <c r="AU2687" t="s">
        <v>235</v>
      </c>
      <c r="AV2687" t="s">
        <v>236</v>
      </c>
      <c r="AW2687" t="s">
        <v>294</v>
      </c>
      <c r="BM2687" t="s">
        <v>16563</v>
      </c>
      <c r="BN2687" t="s">
        <v>239</v>
      </c>
      <c r="BO2687" t="s">
        <v>16564</v>
      </c>
      <c r="BP2687" t="s">
        <v>241</v>
      </c>
      <c r="BQ2687" t="s">
        <v>195</v>
      </c>
      <c r="BS2687">
        <v>14627</v>
      </c>
      <c r="CD2687" t="s">
        <v>195</v>
      </c>
      <c r="CM2687" t="s">
        <v>16565</v>
      </c>
      <c r="CO2687" t="s">
        <v>16564</v>
      </c>
      <c r="CP2687" t="s">
        <v>16566</v>
      </c>
      <c r="CQ2687" t="s">
        <v>4559</v>
      </c>
      <c r="CS2687">
        <v>29910</v>
      </c>
      <c r="CT2687" t="s">
        <v>244</v>
      </c>
      <c r="CU2687" t="s">
        <v>16567</v>
      </c>
    </row>
    <row r="2688" spans="1:151" x14ac:dyDescent="0.2">
      <c r="A2688">
        <v>24940</v>
      </c>
      <c r="B2688" t="s">
        <v>16559</v>
      </c>
      <c r="C2688" t="s">
        <v>16560</v>
      </c>
      <c r="D2688" t="s">
        <v>16561</v>
      </c>
      <c r="E2688" t="s">
        <v>16562</v>
      </c>
      <c r="F2688" t="s">
        <v>171</v>
      </c>
      <c r="G2688" t="s">
        <v>172</v>
      </c>
      <c r="H2688" s="1">
        <v>36287</v>
      </c>
      <c r="I2688" t="s">
        <v>221</v>
      </c>
      <c r="K2688" t="s">
        <v>576</v>
      </c>
      <c r="L2688" t="s">
        <v>577</v>
      </c>
      <c r="M2688" t="s">
        <v>224</v>
      </c>
      <c r="N2688">
        <v>2018</v>
      </c>
      <c r="O2688" t="s">
        <v>354</v>
      </c>
      <c r="P2688" t="s">
        <v>178</v>
      </c>
      <c r="Q2688" t="s">
        <v>172</v>
      </c>
      <c r="S2688">
        <v>30696174</v>
      </c>
      <c r="T2688" t="s">
        <v>226</v>
      </c>
      <c r="Y2688" t="str">
        <f>"01AS"</f>
        <v>01AS</v>
      </c>
      <c r="Z2688" t="s">
        <v>227</v>
      </c>
      <c r="AA2688" t="s">
        <v>320</v>
      </c>
      <c r="AB2688" t="s">
        <v>321</v>
      </c>
      <c r="AC2688" t="s">
        <v>3992</v>
      </c>
      <c r="AD2688" t="s">
        <v>185</v>
      </c>
      <c r="AE2688" t="s">
        <v>1451</v>
      </c>
      <c r="AS2688">
        <v>3.39</v>
      </c>
      <c r="AT2688" t="s">
        <v>429</v>
      </c>
      <c r="AU2688" t="s">
        <v>235</v>
      </c>
      <c r="AV2688" t="s">
        <v>236</v>
      </c>
      <c r="AW2688" t="s">
        <v>294</v>
      </c>
      <c r="BM2688" t="s">
        <v>16563</v>
      </c>
      <c r="BN2688" t="s">
        <v>239</v>
      </c>
      <c r="BO2688" t="s">
        <v>16564</v>
      </c>
      <c r="BP2688" t="s">
        <v>241</v>
      </c>
      <c r="BQ2688" t="s">
        <v>195</v>
      </c>
      <c r="BS2688">
        <v>14627</v>
      </c>
      <c r="CD2688" t="s">
        <v>195</v>
      </c>
      <c r="CM2688" t="s">
        <v>16565</v>
      </c>
      <c r="CO2688" t="s">
        <v>16564</v>
      </c>
      <c r="CP2688" t="s">
        <v>16566</v>
      </c>
      <c r="CQ2688" t="s">
        <v>4559</v>
      </c>
      <c r="CS2688">
        <v>29910</v>
      </c>
      <c r="CT2688" t="s">
        <v>244</v>
      </c>
      <c r="CU2688" t="s">
        <v>16567</v>
      </c>
    </row>
    <row r="2689" spans="1:151" x14ac:dyDescent="0.2">
      <c r="A2689">
        <v>28385</v>
      </c>
      <c r="B2689" t="s">
        <v>6439</v>
      </c>
      <c r="C2689" t="s">
        <v>16568</v>
      </c>
      <c r="E2689" t="s">
        <v>16569</v>
      </c>
      <c r="F2689" t="s">
        <v>16570</v>
      </c>
      <c r="G2689" t="s">
        <v>172</v>
      </c>
      <c r="H2689" s="1">
        <v>35926</v>
      </c>
      <c r="I2689" t="s">
        <v>173</v>
      </c>
      <c r="K2689" t="s">
        <v>1078</v>
      </c>
      <c r="L2689" t="s">
        <v>633</v>
      </c>
      <c r="M2689" t="s">
        <v>224</v>
      </c>
      <c r="N2689">
        <v>2019</v>
      </c>
      <c r="O2689" t="s">
        <v>279</v>
      </c>
      <c r="P2689" t="s">
        <v>178</v>
      </c>
      <c r="Q2689" t="s">
        <v>172</v>
      </c>
      <c r="S2689">
        <v>29903382</v>
      </c>
      <c r="T2689" t="s">
        <v>196</v>
      </c>
      <c r="W2689" t="s">
        <v>16571</v>
      </c>
      <c r="X2689">
        <v>6784884373</v>
      </c>
      <c r="Y2689" t="s">
        <v>186</v>
      </c>
      <c r="Z2689" t="s">
        <v>282</v>
      </c>
      <c r="AA2689">
        <v>2020</v>
      </c>
      <c r="AB2689">
        <v>2020</v>
      </c>
      <c r="AC2689" t="s">
        <v>187</v>
      </c>
      <c r="AD2689" t="s">
        <v>172</v>
      </c>
      <c r="AS2689">
        <v>3.93</v>
      </c>
      <c r="AT2689" t="s">
        <v>188</v>
      </c>
      <c r="AU2689" t="s">
        <v>189</v>
      </c>
      <c r="AV2689" t="s">
        <v>190</v>
      </c>
      <c r="AW2689" t="s">
        <v>264</v>
      </c>
      <c r="BM2689" t="s">
        <v>16572</v>
      </c>
      <c r="BN2689" t="s">
        <v>193</v>
      </c>
      <c r="BP2689" t="s">
        <v>194</v>
      </c>
      <c r="BQ2689" t="s">
        <v>195</v>
      </c>
      <c r="BS2689">
        <v>14627</v>
      </c>
      <c r="BT2689" t="s">
        <v>196</v>
      </c>
      <c r="BU2689">
        <v>4046618658</v>
      </c>
      <c r="BZ2689" t="s">
        <v>16573</v>
      </c>
      <c r="CC2689" t="s">
        <v>1802</v>
      </c>
      <c r="CD2689" t="s">
        <v>1072</v>
      </c>
      <c r="CF2689">
        <v>30305</v>
      </c>
      <c r="CG2689" t="s">
        <v>196</v>
      </c>
      <c r="CH2689">
        <v>4046618658</v>
      </c>
      <c r="CM2689" t="s">
        <v>16574</v>
      </c>
      <c r="CP2689" t="s">
        <v>194</v>
      </c>
      <c r="CQ2689" t="s">
        <v>195</v>
      </c>
      <c r="CS2689">
        <v>14611</v>
      </c>
      <c r="CT2689" t="s">
        <v>196</v>
      </c>
      <c r="CU2689">
        <v>4046618658</v>
      </c>
      <c r="ED2689" t="s">
        <v>1072</v>
      </c>
      <c r="EG2689" t="s">
        <v>196</v>
      </c>
      <c r="EH2689">
        <v>4046618658</v>
      </c>
      <c r="EM2689" t="s">
        <v>16573</v>
      </c>
      <c r="EP2689" t="s">
        <v>1802</v>
      </c>
      <c r="EQ2689" t="s">
        <v>1072</v>
      </c>
      <c r="ES2689">
        <v>30305</v>
      </c>
      <c r="ET2689" t="s">
        <v>196</v>
      </c>
      <c r="EU2689">
        <v>4046618658</v>
      </c>
    </row>
    <row r="2690" spans="1:151" x14ac:dyDescent="0.2">
      <c r="A2690">
        <v>19423</v>
      </c>
      <c r="B2690" t="s">
        <v>16575</v>
      </c>
      <c r="C2690" t="s">
        <v>16576</v>
      </c>
      <c r="D2690" t="s">
        <v>16577</v>
      </c>
      <c r="E2690" t="s">
        <v>16578</v>
      </c>
      <c r="F2690" t="s">
        <v>171</v>
      </c>
      <c r="H2690" s="1">
        <v>34732</v>
      </c>
      <c r="I2690" t="s">
        <v>173</v>
      </c>
      <c r="K2690" t="s">
        <v>1807</v>
      </c>
      <c r="L2690" t="s">
        <v>633</v>
      </c>
      <c r="M2690" t="s">
        <v>224</v>
      </c>
      <c r="N2690">
        <v>2016</v>
      </c>
      <c r="O2690" t="s">
        <v>410</v>
      </c>
      <c r="P2690" t="s">
        <v>178</v>
      </c>
      <c r="Q2690" t="s">
        <v>185</v>
      </c>
    </row>
    <row r="2691" spans="1:151" x14ac:dyDescent="0.2">
      <c r="A2691">
        <v>14567</v>
      </c>
      <c r="B2691" t="s">
        <v>7147</v>
      </c>
      <c r="C2691" t="s">
        <v>6609</v>
      </c>
      <c r="D2691" t="s">
        <v>622</v>
      </c>
      <c r="E2691" t="s">
        <v>16579</v>
      </c>
      <c r="F2691" t="s">
        <v>171</v>
      </c>
      <c r="G2691" t="s">
        <v>172</v>
      </c>
      <c r="H2691" s="1">
        <v>34728</v>
      </c>
      <c r="I2691" t="s">
        <v>221</v>
      </c>
      <c r="K2691" t="s">
        <v>1046</v>
      </c>
      <c r="L2691" t="s">
        <v>1047</v>
      </c>
      <c r="M2691" t="s">
        <v>176</v>
      </c>
      <c r="N2691">
        <v>2016</v>
      </c>
      <c r="O2691" t="s">
        <v>634</v>
      </c>
      <c r="P2691" t="s">
        <v>178</v>
      </c>
      <c r="Q2691" t="s">
        <v>172</v>
      </c>
      <c r="S2691">
        <v>28245940</v>
      </c>
      <c r="T2691" t="s">
        <v>196</v>
      </c>
      <c r="W2691" t="s">
        <v>16580</v>
      </c>
      <c r="X2691">
        <v>4407733187</v>
      </c>
      <c r="Y2691" t="s">
        <v>186</v>
      </c>
      <c r="Z2691" t="s">
        <v>282</v>
      </c>
      <c r="AA2691">
        <v>2017</v>
      </c>
      <c r="AB2691">
        <v>2017</v>
      </c>
      <c r="AC2691" t="s">
        <v>187</v>
      </c>
      <c r="AD2691" t="s">
        <v>185</v>
      </c>
      <c r="AE2691" t="s">
        <v>396</v>
      </c>
      <c r="AS2691">
        <v>3.35</v>
      </c>
      <c r="AT2691" t="s">
        <v>188</v>
      </c>
      <c r="AU2691" t="s">
        <v>189</v>
      </c>
      <c r="AV2691" t="s">
        <v>190</v>
      </c>
      <c r="AW2691" t="s">
        <v>264</v>
      </c>
      <c r="BM2691" t="s">
        <v>16581</v>
      </c>
      <c r="BN2691" t="s">
        <v>193</v>
      </c>
      <c r="BP2691" t="s">
        <v>194</v>
      </c>
      <c r="BQ2691" t="s">
        <v>195</v>
      </c>
      <c r="BS2691">
        <v>14627</v>
      </c>
      <c r="BT2691" t="s">
        <v>196</v>
      </c>
      <c r="BU2691">
        <v>4404887670</v>
      </c>
      <c r="BZ2691" t="s">
        <v>16582</v>
      </c>
      <c r="CC2691" t="s">
        <v>16583</v>
      </c>
      <c r="CD2691" t="s">
        <v>1414</v>
      </c>
      <c r="CF2691">
        <v>44094</v>
      </c>
      <c r="CG2691" t="s">
        <v>196</v>
      </c>
      <c r="CH2691">
        <v>4409440134</v>
      </c>
      <c r="CM2691" t="s">
        <v>16584</v>
      </c>
      <c r="CP2691" t="s">
        <v>194</v>
      </c>
      <c r="CQ2691" t="s">
        <v>195</v>
      </c>
      <c r="CS2691">
        <v>14620</v>
      </c>
      <c r="CT2691" t="s">
        <v>196</v>
      </c>
      <c r="CU2691">
        <v>4404887670</v>
      </c>
      <c r="ED2691" t="s">
        <v>1414</v>
      </c>
      <c r="EG2691" t="s">
        <v>196</v>
      </c>
      <c r="EH2691">
        <v>4409440134</v>
      </c>
      <c r="EM2691" t="s">
        <v>16582</v>
      </c>
      <c r="EP2691" t="s">
        <v>16583</v>
      </c>
      <c r="EQ2691" t="s">
        <v>1414</v>
      </c>
      <c r="ES2691">
        <v>44094</v>
      </c>
      <c r="ET2691" t="s">
        <v>196</v>
      </c>
      <c r="EU2691">
        <v>4409440134</v>
      </c>
    </row>
    <row r="2692" spans="1:151" x14ac:dyDescent="0.2">
      <c r="A2692">
        <v>23959</v>
      </c>
      <c r="B2692" t="s">
        <v>16585</v>
      </c>
      <c r="C2692" t="s">
        <v>16586</v>
      </c>
      <c r="E2692" t="s">
        <v>16587</v>
      </c>
      <c r="F2692" t="s">
        <v>171</v>
      </c>
      <c r="G2692" t="s">
        <v>172</v>
      </c>
      <c r="H2692" s="1">
        <v>34472</v>
      </c>
      <c r="I2692" t="s">
        <v>173</v>
      </c>
      <c r="K2692" t="s">
        <v>3582</v>
      </c>
      <c r="L2692" t="s">
        <v>3583</v>
      </c>
      <c r="M2692" t="s">
        <v>224</v>
      </c>
      <c r="N2692">
        <v>2017</v>
      </c>
      <c r="O2692" t="s">
        <v>441</v>
      </c>
      <c r="P2692" t="s">
        <v>178</v>
      </c>
      <c r="Q2692" t="s">
        <v>172</v>
      </c>
      <c r="S2692">
        <v>27713129</v>
      </c>
      <c r="T2692" t="s">
        <v>196</v>
      </c>
      <c r="W2692" t="s">
        <v>16588</v>
      </c>
      <c r="X2692">
        <v>2068170946</v>
      </c>
      <c r="Y2692" t="s">
        <v>802</v>
      </c>
      <c r="Z2692" t="s">
        <v>1583</v>
      </c>
      <c r="AA2692">
        <v>2016</v>
      </c>
      <c r="AB2692">
        <v>2016</v>
      </c>
      <c r="AC2692" t="s">
        <v>1584</v>
      </c>
      <c r="AD2692" t="s">
        <v>185</v>
      </c>
      <c r="AM2692" t="s">
        <v>1585</v>
      </c>
      <c r="AS2692">
        <v>3.6</v>
      </c>
      <c r="AT2692" t="s">
        <v>188</v>
      </c>
      <c r="AU2692" t="s">
        <v>189</v>
      </c>
      <c r="AV2692" t="s">
        <v>190</v>
      </c>
      <c r="AW2692" t="s">
        <v>264</v>
      </c>
      <c r="BM2692" t="s">
        <v>16589</v>
      </c>
      <c r="BN2692" t="s">
        <v>5441</v>
      </c>
      <c r="BP2692" t="s">
        <v>194</v>
      </c>
      <c r="BQ2692" t="s">
        <v>195</v>
      </c>
      <c r="BS2692">
        <v>14605</v>
      </c>
      <c r="BT2692" t="s">
        <v>196</v>
      </c>
      <c r="BU2692">
        <v>2068179375</v>
      </c>
      <c r="BZ2692" t="s">
        <v>16590</v>
      </c>
      <c r="CC2692" t="s">
        <v>1432</v>
      </c>
      <c r="CD2692" t="s">
        <v>1433</v>
      </c>
      <c r="CF2692">
        <v>98117</v>
      </c>
      <c r="CG2692" t="s">
        <v>196</v>
      </c>
      <c r="CH2692">
        <v>2068179375</v>
      </c>
      <c r="CM2692" t="s">
        <v>16589</v>
      </c>
      <c r="CN2692" t="s">
        <v>5441</v>
      </c>
      <c r="CP2692" t="s">
        <v>194</v>
      </c>
      <c r="CQ2692" t="s">
        <v>195</v>
      </c>
      <c r="CS2692">
        <v>14605</v>
      </c>
      <c r="CT2692" t="s">
        <v>196</v>
      </c>
      <c r="CU2692">
        <v>2068179375</v>
      </c>
      <c r="DZ2692" t="s">
        <v>16591</v>
      </c>
      <c r="EC2692" t="s">
        <v>1432</v>
      </c>
      <c r="ED2692" t="s">
        <v>1433</v>
      </c>
      <c r="EF2692">
        <v>98119</v>
      </c>
      <c r="EG2692" t="s">
        <v>196</v>
      </c>
      <c r="EM2692" t="s">
        <v>16590</v>
      </c>
      <c r="EP2692" t="s">
        <v>1432</v>
      </c>
      <c r="EQ2692" t="s">
        <v>1433</v>
      </c>
      <c r="ES2692">
        <v>98117</v>
      </c>
      <c r="ET2692" t="s">
        <v>196</v>
      </c>
      <c r="EU2692">
        <v>2068179375</v>
      </c>
    </row>
    <row r="2693" spans="1:151" x14ac:dyDescent="0.2">
      <c r="A2693">
        <v>19362</v>
      </c>
      <c r="B2693" t="s">
        <v>16585</v>
      </c>
      <c r="C2693" t="s">
        <v>16586</v>
      </c>
      <c r="E2693" t="s">
        <v>16587</v>
      </c>
      <c r="F2693" t="s">
        <v>171</v>
      </c>
      <c r="G2693" t="s">
        <v>172</v>
      </c>
      <c r="H2693" s="1">
        <v>34472</v>
      </c>
      <c r="I2693" t="s">
        <v>173</v>
      </c>
      <c r="K2693" t="s">
        <v>3582</v>
      </c>
      <c r="L2693" t="s">
        <v>3583</v>
      </c>
      <c r="M2693" t="s">
        <v>224</v>
      </c>
      <c r="N2693">
        <v>2016</v>
      </c>
      <c r="O2693" t="s">
        <v>410</v>
      </c>
      <c r="P2693" t="s">
        <v>178</v>
      </c>
      <c r="Q2693" t="s">
        <v>172</v>
      </c>
      <c r="S2693">
        <v>27713129</v>
      </c>
      <c r="T2693" t="s">
        <v>196</v>
      </c>
      <c r="W2693" t="s">
        <v>16588</v>
      </c>
      <c r="X2693">
        <v>2068170946</v>
      </c>
      <c r="Y2693" t="s">
        <v>802</v>
      </c>
      <c r="Z2693" t="s">
        <v>1583</v>
      </c>
      <c r="AA2693">
        <v>2016</v>
      </c>
      <c r="AB2693">
        <v>2016</v>
      </c>
      <c r="AC2693" t="s">
        <v>1584</v>
      </c>
      <c r="AD2693" t="s">
        <v>185</v>
      </c>
      <c r="AM2693" t="s">
        <v>1585</v>
      </c>
      <c r="AS2693">
        <v>3.6</v>
      </c>
      <c r="AT2693" t="s">
        <v>188</v>
      </c>
      <c r="AU2693" t="s">
        <v>189</v>
      </c>
      <c r="AV2693" t="s">
        <v>190</v>
      </c>
      <c r="AW2693" t="s">
        <v>264</v>
      </c>
      <c r="BM2693" t="s">
        <v>16589</v>
      </c>
      <c r="BN2693" t="s">
        <v>5441</v>
      </c>
      <c r="BP2693" t="s">
        <v>194</v>
      </c>
      <c r="BQ2693" t="s">
        <v>195</v>
      </c>
      <c r="BS2693">
        <v>14605</v>
      </c>
      <c r="BT2693" t="s">
        <v>196</v>
      </c>
      <c r="BU2693">
        <v>2068179375</v>
      </c>
      <c r="BZ2693" t="s">
        <v>16590</v>
      </c>
      <c r="CC2693" t="s">
        <v>1432</v>
      </c>
      <c r="CD2693" t="s">
        <v>1433</v>
      </c>
      <c r="CF2693">
        <v>98117</v>
      </c>
      <c r="CG2693" t="s">
        <v>196</v>
      </c>
      <c r="CH2693">
        <v>2068179375</v>
      </c>
      <c r="CM2693" t="s">
        <v>16589</v>
      </c>
      <c r="CN2693" t="s">
        <v>5441</v>
      </c>
      <c r="CP2693" t="s">
        <v>194</v>
      </c>
      <c r="CQ2693" t="s">
        <v>195</v>
      </c>
      <c r="CS2693">
        <v>14605</v>
      </c>
      <c r="CT2693" t="s">
        <v>196</v>
      </c>
      <c r="CU2693">
        <v>2068179375</v>
      </c>
      <c r="DZ2693" t="s">
        <v>16591</v>
      </c>
      <c r="EC2693" t="s">
        <v>1432</v>
      </c>
      <c r="ED2693" t="s">
        <v>1433</v>
      </c>
      <c r="EF2693">
        <v>98119</v>
      </c>
      <c r="EG2693" t="s">
        <v>196</v>
      </c>
      <c r="EM2693" t="s">
        <v>16590</v>
      </c>
      <c r="EP2693" t="s">
        <v>1432</v>
      </c>
      <c r="EQ2693" t="s">
        <v>1433</v>
      </c>
      <c r="ES2693">
        <v>98117</v>
      </c>
      <c r="ET2693" t="s">
        <v>196</v>
      </c>
      <c r="EU2693">
        <v>2068179375</v>
      </c>
    </row>
    <row r="2694" spans="1:151" x14ac:dyDescent="0.2">
      <c r="A2694">
        <v>41913</v>
      </c>
      <c r="B2694" t="s">
        <v>1526</v>
      </c>
      <c r="C2694" t="s">
        <v>16592</v>
      </c>
      <c r="D2694" t="s">
        <v>2986</v>
      </c>
      <c r="E2694" t="s">
        <v>16593</v>
      </c>
      <c r="F2694" t="s">
        <v>16594</v>
      </c>
      <c r="G2694" t="str">
        <f>"0"</f>
        <v>0</v>
      </c>
      <c r="H2694" s="1">
        <v>38076</v>
      </c>
      <c r="I2694" t="s">
        <v>173</v>
      </c>
      <c r="K2694" t="s">
        <v>3708</v>
      </c>
      <c r="L2694" t="s">
        <v>1689</v>
      </c>
      <c r="M2694" t="s">
        <v>306</v>
      </c>
      <c r="N2694">
        <v>2024</v>
      </c>
      <c r="O2694" t="s">
        <v>710</v>
      </c>
      <c r="P2694" t="s">
        <v>178</v>
      </c>
      <c r="Q2694" t="s">
        <v>172</v>
      </c>
      <c r="S2694">
        <v>32302363</v>
      </c>
      <c r="T2694" t="s">
        <v>226</v>
      </c>
      <c r="Y2694" t="str">
        <f>"04HSEAS"</f>
        <v>04HSEAS</v>
      </c>
      <c r="Z2694" t="s">
        <v>499</v>
      </c>
      <c r="AA2694" t="s">
        <v>320</v>
      </c>
      <c r="AB2694" t="s">
        <v>321</v>
      </c>
      <c r="AC2694" t="s">
        <v>500</v>
      </c>
      <c r="AD2694" t="s">
        <v>185</v>
      </c>
      <c r="AS2694">
        <v>3.82</v>
      </c>
      <c r="AU2694" t="s">
        <v>472</v>
      </c>
      <c r="AV2694" t="s">
        <v>473</v>
      </c>
      <c r="AW2694" t="s">
        <v>264</v>
      </c>
      <c r="BM2694" t="s">
        <v>16595</v>
      </c>
      <c r="BN2694" t="s">
        <v>239</v>
      </c>
      <c r="BO2694" t="s">
        <v>16596</v>
      </c>
      <c r="BP2694" t="s">
        <v>241</v>
      </c>
      <c r="BQ2694" t="s">
        <v>195</v>
      </c>
      <c r="BS2694">
        <v>14627</v>
      </c>
      <c r="CD2694" t="s">
        <v>195</v>
      </c>
      <c r="CM2694" t="s">
        <v>16597</v>
      </c>
      <c r="CO2694" t="s">
        <v>16596</v>
      </c>
      <c r="CP2694" t="s">
        <v>16598</v>
      </c>
      <c r="CQ2694" t="s">
        <v>247</v>
      </c>
      <c r="CS2694" t="str">
        <f>"08055-4013"</f>
        <v>08055-4013</v>
      </c>
      <c r="CT2694" t="s">
        <v>244</v>
      </c>
      <c r="CU2694" t="s">
        <v>16599</v>
      </c>
    </row>
    <row r="2695" spans="1:151" x14ac:dyDescent="0.2">
      <c r="A2695">
        <v>38653</v>
      </c>
      <c r="B2695" t="s">
        <v>2324</v>
      </c>
      <c r="C2695" t="s">
        <v>16600</v>
      </c>
      <c r="D2695" t="s">
        <v>3657</v>
      </c>
      <c r="E2695" t="s">
        <v>16601</v>
      </c>
      <c r="F2695" t="s">
        <v>171</v>
      </c>
      <c r="G2695" t="str">
        <f>"0"</f>
        <v>0</v>
      </c>
      <c r="H2695" s="1">
        <v>37811</v>
      </c>
      <c r="I2695" t="s">
        <v>221</v>
      </c>
      <c r="K2695" t="s">
        <v>2766</v>
      </c>
      <c r="L2695" t="s">
        <v>2767</v>
      </c>
      <c r="M2695" t="s">
        <v>306</v>
      </c>
      <c r="N2695">
        <v>2023</v>
      </c>
      <c r="O2695" t="s">
        <v>908</v>
      </c>
      <c r="P2695" t="s">
        <v>178</v>
      </c>
      <c r="Q2695" t="s">
        <v>172</v>
      </c>
      <c r="S2695">
        <v>32040982</v>
      </c>
      <c r="T2695" t="s">
        <v>226</v>
      </c>
      <c r="Y2695" t="str">
        <f>"01AS"</f>
        <v>01AS</v>
      </c>
      <c r="Z2695" t="s">
        <v>499</v>
      </c>
      <c r="AA2695" t="s">
        <v>320</v>
      </c>
      <c r="AB2695" t="s">
        <v>321</v>
      </c>
      <c r="AC2695" t="s">
        <v>2768</v>
      </c>
      <c r="AD2695" t="s">
        <v>185</v>
      </c>
      <c r="AS2695">
        <v>3.67</v>
      </c>
      <c r="AU2695" t="s">
        <v>472</v>
      </c>
      <c r="AV2695" t="s">
        <v>473</v>
      </c>
      <c r="AW2695" t="s">
        <v>264</v>
      </c>
      <c r="AY2695" t="s">
        <v>2286</v>
      </c>
      <c r="BM2695" t="s">
        <v>16084</v>
      </c>
      <c r="BN2695" t="s">
        <v>239</v>
      </c>
      <c r="BO2695" t="s">
        <v>16602</v>
      </c>
      <c r="BP2695" t="s">
        <v>241</v>
      </c>
      <c r="BQ2695" t="s">
        <v>195</v>
      </c>
      <c r="BS2695">
        <v>14627</v>
      </c>
      <c r="CD2695" t="s">
        <v>195</v>
      </c>
      <c r="CM2695" t="s">
        <v>16603</v>
      </c>
      <c r="CO2695" t="s">
        <v>16602</v>
      </c>
      <c r="CP2695" t="s">
        <v>14206</v>
      </c>
      <c r="CQ2695" t="s">
        <v>2773</v>
      </c>
      <c r="CS2695" t="s">
        <v>16604</v>
      </c>
      <c r="CT2695" t="s">
        <v>244</v>
      </c>
      <c r="CU2695" t="s">
        <v>16605</v>
      </c>
      <c r="DM2695" t="s">
        <v>16606</v>
      </c>
      <c r="DP2695" t="s">
        <v>14206</v>
      </c>
      <c r="DQ2695" t="s">
        <v>344</v>
      </c>
      <c r="DS2695">
        <v>75218</v>
      </c>
      <c r="DT2695" t="s">
        <v>226</v>
      </c>
      <c r="DU2695" t="s">
        <v>16607</v>
      </c>
      <c r="DX2695" t="s">
        <v>16608</v>
      </c>
      <c r="DY2695" t="s">
        <v>406</v>
      </c>
    </row>
    <row r="2696" spans="1:151" x14ac:dyDescent="0.2">
      <c r="A2696">
        <v>38322</v>
      </c>
      <c r="B2696" t="s">
        <v>2324</v>
      </c>
      <c r="C2696" t="s">
        <v>16600</v>
      </c>
      <c r="D2696" t="s">
        <v>3657</v>
      </c>
      <c r="E2696" t="s">
        <v>16601</v>
      </c>
      <c r="F2696" t="s">
        <v>171</v>
      </c>
      <c r="G2696" t="str">
        <f>"0"</f>
        <v>0</v>
      </c>
      <c r="H2696" s="1">
        <v>37811</v>
      </c>
      <c r="I2696" t="s">
        <v>221</v>
      </c>
      <c r="K2696" t="s">
        <v>1529</v>
      </c>
      <c r="L2696" t="s">
        <v>1530</v>
      </c>
      <c r="M2696" t="s">
        <v>224</v>
      </c>
      <c r="N2696">
        <v>2023</v>
      </c>
      <c r="O2696" t="s">
        <v>597</v>
      </c>
      <c r="P2696" t="s">
        <v>178</v>
      </c>
      <c r="Q2696" t="s">
        <v>172</v>
      </c>
      <c r="S2696">
        <v>32040982</v>
      </c>
      <c r="T2696" t="s">
        <v>226</v>
      </c>
      <c r="Y2696" t="str">
        <f>"01AS"</f>
        <v>01AS</v>
      </c>
      <c r="Z2696" t="s">
        <v>499</v>
      </c>
      <c r="AA2696" t="s">
        <v>320</v>
      </c>
      <c r="AB2696" t="s">
        <v>321</v>
      </c>
      <c r="AC2696" t="s">
        <v>2768</v>
      </c>
      <c r="AD2696" t="s">
        <v>185</v>
      </c>
      <c r="AS2696">
        <v>3.67</v>
      </c>
      <c r="AU2696" t="s">
        <v>472</v>
      </c>
      <c r="AV2696" t="s">
        <v>473</v>
      </c>
      <c r="AW2696" t="s">
        <v>264</v>
      </c>
      <c r="AY2696" t="s">
        <v>2286</v>
      </c>
      <c r="BM2696" t="s">
        <v>16084</v>
      </c>
      <c r="BN2696" t="s">
        <v>239</v>
      </c>
      <c r="BO2696" t="s">
        <v>16602</v>
      </c>
      <c r="BP2696" t="s">
        <v>241</v>
      </c>
      <c r="BQ2696" t="s">
        <v>195</v>
      </c>
      <c r="BS2696">
        <v>14627</v>
      </c>
      <c r="CD2696" t="s">
        <v>195</v>
      </c>
      <c r="CM2696" t="s">
        <v>16603</v>
      </c>
      <c r="CO2696" t="s">
        <v>16602</v>
      </c>
      <c r="CP2696" t="s">
        <v>14206</v>
      </c>
      <c r="CQ2696" t="s">
        <v>2773</v>
      </c>
      <c r="CS2696" t="s">
        <v>16604</v>
      </c>
      <c r="CT2696" t="s">
        <v>244</v>
      </c>
      <c r="CU2696" t="s">
        <v>16605</v>
      </c>
      <c r="DM2696" t="s">
        <v>16606</v>
      </c>
      <c r="DP2696" t="s">
        <v>14206</v>
      </c>
      <c r="DQ2696" t="s">
        <v>344</v>
      </c>
      <c r="DS2696">
        <v>75218</v>
      </c>
      <c r="DT2696" t="s">
        <v>226</v>
      </c>
      <c r="DU2696" t="s">
        <v>16607</v>
      </c>
      <c r="DX2696" t="s">
        <v>16608</v>
      </c>
      <c r="DY2696" t="s">
        <v>406</v>
      </c>
    </row>
    <row r="2697" spans="1:151" x14ac:dyDescent="0.2">
      <c r="A2697">
        <v>24577</v>
      </c>
      <c r="B2697" t="s">
        <v>16609</v>
      </c>
      <c r="C2697" t="s">
        <v>16610</v>
      </c>
      <c r="E2697" t="s">
        <v>16611</v>
      </c>
      <c r="F2697" t="s">
        <v>171</v>
      </c>
      <c r="G2697" t="s">
        <v>172</v>
      </c>
      <c r="H2697" s="1">
        <v>35191</v>
      </c>
      <c r="I2697" t="s">
        <v>221</v>
      </c>
      <c r="K2697" t="s">
        <v>6492</v>
      </c>
      <c r="L2697" t="s">
        <v>16612</v>
      </c>
      <c r="M2697" t="s">
        <v>306</v>
      </c>
      <c r="N2697">
        <v>2018</v>
      </c>
      <c r="O2697" t="s">
        <v>307</v>
      </c>
      <c r="P2697" t="s">
        <v>178</v>
      </c>
      <c r="Q2697" t="s">
        <v>172</v>
      </c>
      <c r="S2697">
        <v>28868217</v>
      </c>
      <c r="T2697" t="s">
        <v>196</v>
      </c>
      <c r="W2697" t="s">
        <v>16613</v>
      </c>
      <c r="X2697">
        <v>2035212001</v>
      </c>
      <c r="Y2697" t="s">
        <v>186</v>
      </c>
      <c r="Z2697" t="s">
        <v>183</v>
      </c>
      <c r="AA2697">
        <v>2019</v>
      </c>
      <c r="AB2697">
        <v>2019</v>
      </c>
      <c r="AC2697" t="s">
        <v>2905</v>
      </c>
      <c r="AD2697" t="s">
        <v>185</v>
      </c>
      <c r="AM2697" t="s">
        <v>3411</v>
      </c>
      <c r="AS2697">
        <v>3.2</v>
      </c>
      <c r="AT2697" t="s">
        <v>188</v>
      </c>
      <c r="AU2697" t="s">
        <v>189</v>
      </c>
      <c r="AV2697" t="s">
        <v>190</v>
      </c>
      <c r="AW2697" t="s">
        <v>237</v>
      </c>
      <c r="BM2697" t="s">
        <v>2927</v>
      </c>
      <c r="BN2697" t="s">
        <v>193</v>
      </c>
      <c r="BP2697" t="s">
        <v>194</v>
      </c>
      <c r="BQ2697" t="s">
        <v>195</v>
      </c>
      <c r="BS2697">
        <v>14627</v>
      </c>
      <c r="BT2697" t="s">
        <v>196</v>
      </c>
      <c r="BU2697">
        <v>5857361134</v>
      </c>
      <c r="BZ2697" t="s">
        <v>16614</v>
      </c>
      <c r="CC2697" t="s">
        <v>3459</v>
      </c>
      <c r="CD2697" t="s">
        <v>1508</v>
      </c>
      <c r="CF2697" t="str">
        <f>"06850"</f>
        <v>06850</v>
      </c>
      <c r="CG2697" t="s">
        <v>196</v>
      </c>
      <c r="CH2697">
        <v>2035052829</v>
      </c>
      <c r="CM2697" t="s">
        <v>5239</v>
      </c>
      <c r="CP2697" t="s">
        <v>194</v>
      </c>
      <c r="CQ2697" t="s">
        <v>195</v>
      </c>
      <c r="CS2697">
        <v>14620</v>
      </c>
      <c r="CT2697" t="s">
        <v>196</v>
      </c>
      <c r="CU2697">
        <v>5857361134</v>
      </c>
      <c r="DZ2697" t="s">
        <v>16615</v>
      </c>
      <c r="EC2697" t="s">
        <v>1507</v>
      </c>
      <c r="ED2697" t="s">
        <v>1508</v>
      </c>
      <c r="EF2697" t="str">
        <f>"06824"</f>
        <v>06824</v>
      </c>
      <c r="EG2697" t="s">
        <v>196</v>
      </c>
      <c r="EH2697">
        <v>2035052829</v>
      </c>
      <c r="EM2697" t="s">
        <v>16614</v>
      </c>
      <c r="EP2697" t="s">
        <v>3459</v>
      </c>
      <c r="EQ2697" t="s">
        <v>1508</v>
      </c>
      <c r="ES2697" t="str">
        <f>"06850"</f>
        <v>06850</v>
      </c>
      <c r="ET2697" t="s">
        <v>196</v>
      </c>
      <c r="EU2697">
        <v>2035052829</v>
      </c>
    </row>
    <row r="2698" spans="1:151" x14ac:dyDescent="0.2">
      <c r="A2698">
        <v>37189</v>
      </c>
      <c r="B2698" t="s">
        <v>16616</v>
      </c>
      <c r="C2698" t="s">
        <v>16617</v>
      </c>
      <c r="D2698" t="s">
        <v>2148</v>
      </c>
      <c r="E2698" t="s">
        <v>16618</v>
      </c>
      <c r="F2698" t="s">
        <v>171</v>
      </c>
      <c r="G2698" t="str">
        <f>"0"</f>
        <v>0</v>
      </c>
      <c r="H2698" s="1">
        <v>36879</v>
      </c>
      <c r="I2698" t="s">
        <v>1450</v>
      </c>
      <c r="K2698" t="s">
        <v>6395</v>
      </c>
      <c r="L2698" t="s">
        <v>820</v>
      </c>
      <c r="M2698" t="s">
        <v>224</v>
      </c>
      <c r="N2698">
        <v>2022</v>
      </c>
      <c r="O2698" t="s">
        <v>468</v>
      </c>
      <c r="P2698" t="s">
        <v>178</v>
      </c>
      <c r="Q2698" t="s">
        <v>172</v>
      </c>
      <c r="R2698" t="s">
        <v>510</v>
      </c>
      <c r="S2698">
        <v>32109634</v>
      </c>
      <c r="BF2698" t="s">
        <v>474</v>
      </c>
      <c r="BM2698" t="s">
        <v>9408</v>
      </c>
    </row>
    <row r="2699" spans="1:151" x14ac:dyDescent="0.2">
      <c r="A2699">
        <v>46049</v>
      </c>
      <c r="B2699" t="s">
        <v>10660</v>
      </c>
      <c r="C2699" t="s">
        <v>16619</v>
      </c>
      <c r="D2699" t="s">
        <v>505</v>
      </c>
      <c r="E2699" t="s">
        <v>16620</v>
      </c>
      <c r="F2699" t="s">
        <v>16621</v>
      </c>
      <c r="G2699" t="str">
        <f>"0"</f>
        <v>0</v>
      </c>
      <c r="H2699" s="1">
        <v>37880</v>
      </c>
      <c r="I2699" t="s">
        <v>173</v>
      </c>
      <c r="K2699" t="s">
        <v>16622</v>
      </c>
      <c r="L2699" t="s">
        <v>4957</v>
      </c>
      <c r="M2699" t="s">
        <v>224</v>
      </c>
      <c r="N2699">
        <v>2025</v>
      </c>
      <c r="O2699" t="s">
        <v>528</v>
      </c>
      <c r="P2699" t="s">
        <v>178</v>
      </c>
      <c r="Q2699" t="s">
        <v>172</v>
      </c>
      <c r="R2699" t="s">
        <v>510</v>
      </c>
      <c r="S2699">
        <v>32310214</v>
      </c>
      <c r="BM2699" t="s">
        <v>16623</v>
      </c>
    </row>
    <row r="2700" spans="1:151" x14ac:dyDescent="0.2">
      <c r="A2700">
        <v>10111</v>
      </c>
      <c r="B2700" t="s">
        <v>2919</v>
      </c>
      <c r="C2700" t="s">
        <v>16624</v>
      </c>
      <c r="D2700" t="s">
        <v>880</v>
      </c>
      <c r="E2700" t="s">
        <v>16625</v>
      </c>
      <c r="F2700" t="s">
        <v>171</v>
      </c>
      <c r="G2700" t="s">
        <v>172</v>
      </c>
      <c r="H2700" s="1">
        <v>34355</v>
      </c>
      <c r="I2700" t="s">
        <v>221</v>
      </c>
      <c r="K2700" t="s">
        <v>1493</v>
      </c>
      <c r="L2700" t="s">
        <v>1158</v>
      </c>
      <c r="M2700" t="s">
        <v>176</v>
      </c>
      <c r="N2700">
        <v>2015</v>
      </c>
      <c r="O2700" t="s">
        <v>1014</v>
      </c>
      <c r="P2700" t="s">
        <v>178</v>
      </c>
      <c r="Q2700" t="s">
        <v>172</v>
      </c>
      <c r="S2700">
        <v>27705490</v>
      </c>
      <c r="T2700" t="s">
        <v>196</v>
      </c>
      <c r="W2700" t="s">
        <v>16626</v>
      </c>
      <c r="X2700">
        <v>3392031151</v>
      </c>
      <c r="Y2700" t="s">
        <v>186</v>
      </c>
      <c r="Z2700" t="s">
        <v>282</v>
      </c>
      <c r="AA2700">
        <v>2016</v>
      </c>
      <c r="AB2700">
        <v>2016</v>
      </c>
      <c r="AC2700" t="s">
        <v>187</v>
      </c>
      <c r="AD2700" t="s">
        <v>185</v>
      </c>
      <c r="AS2700">
        <v>3.91</v>
      </c>
      <c r="AT2700" t="s">
        <v>188</v>
      </c>
      <c r="AU2700" t="s">
        <v>189</v>
      </c>
      <c r="AV2700" t="s">
        <v>190</v>
      </c>
      <c r="AW2700" t="s">
        <v>264</v>
      </c>
      <c r="BM2700" t="s">
        <v>16627</v>
      </c>
      <c r="BN2700" t="s">
        <v>487</v>
      </c>
      <c r="BP2700" t="s">
        <v>194</v>
      </c>
      <c r="BQ2700" t="s">
        <v>195</v>
      </c>
      <c r="BS2700">
        <v>14627</v>
      </c>
      <c r="BT2700" t="s">
        <v>196</v>
      </c>
      <c r="BU2700">
        <v>6175293956</v>
      </c>
      <c r="BZ2700" t="s">
        <v>16628</v>
      </c>
      <c r="CC2700" t="s">
        <v>5877</v>
      </c>
      <c r="CD2700" t="s">
        <v>401</v>
      </c>
      <c r="CF2700" t="str">
        <f>"02492"</f>
        <v>02492</v>
      </c>
      <c r="CG2700" t="s">
        <v>196</v>
      </c>
      <c r="CH2700">
        <v>7814441655</v>
      </c>
      <c r="CM2700" t="s">
        <v>1509</v>
      </c>
      <c r="CP2700" t="s">
        <v>194</v>
      </c>
      <c r="CQ2700" t="s">
        <v>195</v>
      </c>
      <c r="CS2700">
        <v>14627</v>
      </c>
      <c r="CT2700" t="s">
        <v>196</v>
      </c>
      <c r="CU2700">
        <v>6175293956</v>
      </c>
      <c r="EM2700" t="s">
        <v>16628</v>
      </c>
      <c r="EP2700" t="s">
        <v>5877</v>
      </c>
      <c r="EQ2700" t="s">
        <v>401</v>
      </c>
      <c r="ES2700" t="str">
        <f>"02492"</f>
        <v>02492</v>
      </c>
      <c r="ET2700" t="s">
        <v>196</v>
      </c>
      <c r="EU2700">
        <v>7814441655</v>
      </c>
    </row>
    <row r="2701" spans="1:151" x14ac:dyDescent="0.2">
      <c r="A2701">
        <v>19691</v>
      </c>
      <c r="B2701" t="s">
        <v>3783</v>
      </c>
      <c r="C2701" t="s">
        <v>16624</v>
      </c>
      <c r="E2701" t="s">
        <v>16629</v>
      </c>
      <c r="F2701" t="s">
        <v>171</v>
      </c>
      <c r="G2701" t="s">
        <v>172</v>
      </c>
      <c r="H2701" s="1">
        <v>35409</v>
      </c>
      <c r="I2701" t="s">
        <v>173</v>
      </c>
      <c r="K2701" t="s">
        <v>9522</v>
      </c>
      <c r="L2701" t="s">
        <v>9523</v>
      </c>
      <c r="M2701" t="s">
        <v>176</v>
      </c>
      <c r="N2701">
        <v>2017</v>
      </c>
      <c r="O2701" t="s">
        <v>177</v>
      </c>
      <c r="P2701" t="s">
        <v>178</v>
      </c>
      <c r="Q2701" t="s">
        <v>172</v>
      </c>
      <c r="S2701">
        <v>28797098</v>
      </c>
      <c r="T2701" t="s">
        <v>196</v>
      </c>
      <c r="W2701" t="s">
        <v>16630</v>
      </c>
      <c r="X2701">
        <v>6463193601</v>
      </c>
      <c r="Y2701" t="s">
        <v>182</v>
      </c>
      <c r="Z2701" t="s">
        <v>183</v>
      </c>
      <c r="AA2701">
        <v>2018</v>
      </c>
      <c r="AB2701">
        <v>2018</v>
      </c>
      <c r="AC2701" t="s">
        <v>208</v>
      </c>
      <c r="AD2701" t="s">
        <v>185</v>
      </c>
      <c r="AS2701">
        <v>3.42</v>
      </c>
      <c r="AT2701" t="s">
        <v>188</v>
      </c>
      <c r="AU2701" t="s">
        <v>189</v>
      </c>
      <c r="AV2701" t="s">
        <v>190</v>
      </c>
      <c r="AW2701" t="s">
        <v>264</v>
      </c>
      <c r="BM2701" t="s">
        <v>16631</v>
      </c>
      <c r="BN2701" t="s">
        <v>193</v>
      </c>
      <c r="BP2701" t="s">
        <v>194</v>
      </c>
      <c r="BQ2701" t="s">
        <v>195</v>
      </c>
      <c r="BS2701">
        <v>14627</v>
      </c>
      <c r="BT2701" t="s">
        <v>196</v>
      </c>
      <c r="BU2701">
        <v>9173186972</v>
      </c>
      <c r="BZ2701" t="s">
        <v>16632</v>
      </c>
      <c r="CC2701" t="s">
        <v>704</v>
      </c>
      <c r="CD2701" t="s">
        <v>195</v>
      </c>
      <c r="CF2701">
        <v>11238</v>
      </c>
      <c r="CG2701" t="s">
        <v>196</v>
      </c>
      <c r="CH2701">
        <v>7187973075</v>
      </c>
      <c r="CM2701" t="s">
        <v>16633</v>
      </c>
      <c r="CP2701" t="s">
        <v>704</v>
      </c>
      <c r="CQ2701" t="s">
        <v>195</v>
      </c>
      <c r="CS2701">
        <v>11238</v>
      </c>
      <c r="CT2701" t="s">
        <v>196</v>
      </c>
      <c r="CU2701">
        <v>2122718747</v>
      </c>
      <c r="ED2701" t="s">
        <v>195</v>
      </c>
      <c r="EG2701" t="s">
        <v>196</v>
      </c>
      <c r="EH2701">
        <v>7187973075</v>
      </c>
      <c r="EM2701" t="s">
        <v>16632</v>
      </c>
      <c r="EP2701" t="s">
        <v>704</v>
      </c>
      <c r="EQ2701" t="s">
        <v>195</v>
      </c>
      <c r="ES2701">
        <v>11238</v>
      </c>
      <c r="ET2701" t="s">
        <v>196</v>
      </c>
      <c r="EU2701">
        <v>7187973075</v>
      </c>
    </row>
    <row r="2702" spans="1:151" x14ac:dyDescent="0.2">
      <c r="A2702">
        <v>31237</v>
      </c>
      <c r="B2702" t="s">
        <v>3892</v>
      </c>
      <c r="C2702" t="s">
        <v>16634</v>
      </c>
      <c r="D2702" t="s">
        <v>169</v>
      </c>
      <c r="E2702" t="s">
        <v>16635</v>
      </c>
      <c r="F2702" t="s">
        <v>171</v>
      </c>
      <c r="H2702" s="1">
        <v>32367</v>
      </c>
      <c r="I2702" t="s">
        <v>173</v>
      </c>
      <c r="K2702" t="s">
        <v>253</v>
      </c>
      <c r="L2702" t="s">
        <v>254</v>
      </c>
      <c r="M2702" t="s">
        <v>176</v>
      </c>
      <c r="N2702">
        <v>2020</v>
      </c>
      <c r="O2702" t="s">
        <v>978</v>
      </c>
      <c r="P2702" t="s">
        <v>178</v>
      </c>
      <c r="Q2702" t="s">
        <v>172</v>
      </c>
      <c r="R2702" t="s">
        <v>510</v>
      </c>
      <c r="S2702">
        <v>29626779</v>
      </c>
      <c r="AX2702" t="s">
        <v>16636</v>
      </c>
      <c r="AY2702" t="s">
        <v>1755</v>
      </c>
      <c r="BM2702" t="s">
        <v>16637</v>
      </c>
      <c r="DM2702" t="s">
        <v>16638</v>
      </c>
      <c r="DP2702" t="s">
        <v>4493</v>
      </c>
      <c r="DQ2702" t="s">
        <v>195</v>
      </c>
      <c r="DS2702">
        <v>14450</v>
      </c>
      <c r="DT2702" t="s">
        <v>226</v>
      </c>
      <c r="DU2702">
        <v>5857377675</v>
      </c>
      <c r="DW2702">
        <v>5857377675</v>
      </c>
      <c r="DX2702" t="s">
        <v>16639</v>
      </c>
      <c r="DY2702" t="s">
        <v>406</v>
      </c>
    </row>
    <row r="2703" spans="1:151" x14ac:dyDescent="0.2">
      <c r="A2703">
        <v>26347</v>
      </c>
      <c r="B2703" t="s">
        <v>606</v>
      </c>
      <c r="C2703" t="s">
        <v>16624</v>
      </c>
      <c r="D2703" t="s">
        <v>201</v>
      </c>
      <c r="E2703" t="s">
        <v>16640</v>
      </c>
      <c r="F2703" t="s">
        <v>171</v>
      </c>
      <c r="G2703" t="s">
        <v>172</v>
      </c>
      <c r="H2703" s="1">
        <v>35712</v>
      </c>
      <c r="I2703" t="s">
        <v>221</v>
      </c>
      <c r="K2703" t="s">
        <v>1493</v>
      </c>
      <c r="L2703" t="s">
        <v>1158</v>
      </c>
      <c r="M2703" t="s">
        <v>176</v>
      </c>
      <c r="N2703">
        <v>2019</v>
      </c>
      <c r="O2703" t="s">
        <v>482</v>
      </c>
      <c r="P2703" t="s">
        <v>178</v>
      </c>
      <c r="Q2703" t="s">
        <v>172</v>
      </c>
      <c r="S2703">
        <v>29845446</v>
      </c>
      <c r="T2703" t="s">
        <v>196</v>
      </c>
      <c r="W2703" t="s">
        <v>16626</v>
      </c>
      <c r="X2703">
        <v>7818206121</v>
      </c>
      <c r="Y2703" t="s">
        <v>186</v>
      </c>
      <c r="Z2703" t="s">
        <v>282</v>
      </c>
      <c r="AA2703">
        <v>2020</v>
      </c>
      <c r="AB2703">
        <v>2020</v>
      </c>
      <c r="AC2703" t="s">
        <v>396</v>
      </c>
      <c r="AD2703" t="s">
        <v>172</v>
      </c>
      <c r="AS2703">
        <v>4</v>
      </c>
      <c r="AT2703" t="s">
        <v>188</v>
      </c>
      <c r="AU2703" t="s">
        <v>189</v>
      </c>
      <c r="AV2703" t="s">
        <v>190</v>
      </c>
      <c r="AW2703" t="s">
        <v>264</v>
      </c>
      <c r="BM2703" t="s">
        <v>193</v>
      </c>
      <c r="BN2703" t="s">
        <v>16641</v>
      </c>
      <c r="BP2703" t="s">
        <v>194</v>
      </c>
      <c r="BQ2703" t="s">
        <v>195</v>
      </c>
      <c r="BS2703">
        <v>14627</v>
      </c>
      <c r="BT2703" t="s">
        <v>196</v>
      </c>
      <c r="BU2703">
        <v>7818208873</v>
      </c>
      <c r="BZ2703" t="s">
        <v>16642</v>
      </c>
      <c r="CC2703" t="s">
        <v>5877</v>
      </c>
      <c r="CD2703" t="s">
        <v>401</v>
      </c>
      <c r="CF2703" t="str">
        <f>"02492"</f>
        <v>02492</v>
      </c>
      <c r="CG2703" t="s">
        <v>196</v>
      </c>
      <c r="CH2703">
        <v>7818208873</v>
      </c>
      <c r="CM2703" t="s">
        <v>6054</v>
      </c>
      <c r="CP2703" t="s">
        <v>194</v>
      </c>
      <c r="CQ2703" t="s">
        <v>195</v>
      </c>
      <c r="CS2703">
        <v>14611</v>
      </c>
      <c r="CT2703" t="s">
        <v>196</v>
      </c>
      <c r="CU2703">
        <v>7818208873</v>
      </c>
      <c r="ED2703" t="s">
        <v>401</v>
      </c>
      <c r="EG2703" t="s">
        <v>196</v>
      </c>
      <c r="EH2703">
        <v>7818208873</v>
      </c>
      <c r="EM2703" t="s">
        <v>16642</v>
      </c>
      <c r="EP2703" t="s">
        <v>5877</v>
      </c>
      <c r="EQ2703" t="s">
        <v>401</v>
      </c>
      <c r="ES2703" t="str">
        <f>"02492"</f>
        <v>02492</v>
      </c>
      <c r="ET2703" t="s">
        <v>196</v>
      </c>
      <c r="EU2703">
        <v>7818208873</v>
      </c>
    </row>
    <row r="2704" spans="1:151" x14ac:dyDescent="0.2">
      <c r="A2704">
        <v>38782</v>
      </c>
      <c r="B2704" t="s">
        <v>2432</v>
      </c>
      <c r="C2704" t="s">
        <v>16624</v>
      </c>
      <c r="D2704" t="s">
        <v>11954</v>
      </c>
      <c r="E2704" t="s">
        <v>16643</v>
      </c>
      <c r="F2704" t="s">
        <v>171</v>
      </c>
      <c r="G2704" t="str">
        <f>"0"</f>
        <v>0</v>
      </c>
      <c r="H2704" s="1">
        <v>37000</v>
      </c>
      <c r="I2704" t="s">
        <v>173</v>
      </c>
      <c r="K2704" t="s">
        <v>919</v>
      </c>
      <c r="L2704" t="s">
        <v>920</v>
      </c>
      <c r="M2704" t="s">
        <v>205</v>
      </c>
      <c r="N2704">
        <v>2023</v>
      </c>
      <c r="O2704" t="s">
        <v>921</v>
      </c>
      <c r="P2704" t="s">
        <v>178</v>
      </c>
      <c r="Q2704" t="s">
        <v>172</v>
      </c>
      <c r="S2704">
        <v>31548410</v>
      </c>
      <c r="T2704" t="s">
        <v>226</v>
      </c>
      <c r="Y2704" t="str">
        <f>"01AS"</f>
        <v>01AS</v>
      </c>
      <c r="Z2704" t="s">
        <v>227</v>
      </c>
      <c r="AA2704" t="s">
        <v>320</v>
      </c>
      <c r="AB2704" t="s">
        <v>321</v>
      </c>
      <c r="AC2704" t="s">
        <v>16644</v>
      </c>
      <c r="AD2704" t="s">
        <v>185</v>
      </c>
      <c r="AM2704" t="s">
        <v>2372</v>
      </c>
      <c r="AS2704">
        <v>3.52</v>
      </c>
      <c r="AU2704" t="s">
        <v>472</v>
      </c>
      <c r="AV2704" t="s">
        <v>473</v>
      </c>
      <c r="AW2704" t="s">
        <v>264</v>
      </c>
      <c r="BF2704" t="s">
        <v>474</v>
      </c>
      <c r="BO2704" t="s">
        <v>16645</v>
      </c>
      <c r="BQ2704" t="s">
        <v>195</v>
      </c>
      <c r="CD2704" t="s">
        <v>195</v>
      </c>
      <c r="CM2704" t="s">
        <v>16646</v>
      </c>
      <c r="CO2704" t="s">
        <v>16645</v>
      </c>
      <c r="CP2704" t="s">
        <v>16647</v>
      </c>
      <c r="CQ2704" t="s">
        <v>6293</v>
      </c>
      <c r="CS2704">
        <v>44122</v>
      </c>
      <c r="CT2704" t="s">
        <v>244</v>
      </c>
      <c r="CU2704" t="s">
        <v>16648</v>
      </c>
    </row>
    <row r="2705" spans="1:151" x14ac:dyDescent="0.2">
      <c r="A2705">
        <v>33387</v>
      </c>
      <c r="B2705" t="s">
        <v>2432</v>
      </c>
      <c r="C2705" t="s">
        <v>16624</v>
      </c>
      <c r="D2705" t="s">
        <v>11954</v>
      </c>
      <c r="E2705" t="s">
        <v>16643</v>
      </c>
      <c r="F2705" t="s">
        <v>171</v>
      </c>
      <c r="G2705" t="str">
        <f>"0"</f>
        <v>0</v>
      </c>
      <c r="H2705" s="1">
        <v>37000</v>
      </c>
      <c r="I2705" t="s">
        <v>173</v>
      </c>
      <c r="K2705" t="s">
        <v>8122</v>
      </c>
      <c r="L2705" t="s">
        <v>8123</v>
      </c>
      <c r="M2705" t="s">
        <v>205</v>
      </c>
      <c r="N2705">
        <v>2020</v>
      </c>
      <c r="O2705" t="s">
        <v>455</v>
      </c>
      <c r="P2705" t="s">
        <v>178</v>
      </c>
      <c r="Q2705" t="s">
        <v>172</v>
      </c>
      <c r="S2705">
        <v>31548410</v>
      </c>
      <c r="T2705" t="s">
        <v>226</v>
      </c>
      <c r="Y2705" t="str">
        <f>"01AS"</f>
        <v>01AS</v>
      </c>
      <c r="Z2705" t="s">
        <v>227</v>
      </c>
      <c r="AA2705" t="s">
        <v>320</v>
      </c>
      <c r="AB2705" t="s">
        <v>321</v>
      </c>
      <c r="AC2705" t="s">
        <v>16644</v>
      </c>
      <c r="AD2705" t="s">
        <v>185</v>
      </c>
      <c r="AM2705" t="s">
        <v>2372</v>
      </c>
      <c r="AS2705">
        <v>3.52</v>
      </c>
      <c r="AU2705" t="s">
        <v>472</v>
      </c>
      <c r="AV2705" t="s">
        <v>473</v>
      </c>
      <c r="AW2705" t="s">
        <v>264</v>
      </c>
      <c r="BF2705" t="s">
        <v>474</v>
      </c>
      <c r="BO2705" t="s">
        <v>16645</v>
      </c>
      <c r="BQ2705" t="s">
        <v>195</v>
      </c>
      <c r="CD2705" t="s">
        <v>195</v>
      </c>
      <c r="CM2705" t="s">
        <v>16646</v>
      </c>
      <c r="CO2705" t="s">
        <v>16645</v>
      </c>
      <c r="CP2705" t="s">
        <v>16647</v>
      </c>
      <c r="CQ2705" t="s">
        <v>6293</v>
      </c>
      <c r="CS2705">
        <v>44122</v>
      </c>
      <c r="CT2705" t="s">
        <v>244</v>
      </c>
      <c r="CU2705" t="s">
        <v>16648</v>
      </c>
    </row>
    <row r="2706" spans="1:151" x14ac:dyDescent="0.2">
      <c r="A2706">
        <v>25937</v>
      </c>
      <c r="B2706" t="s">
        <v>3282</v>
      </c>
      <c r="C2706" t="s">
        <v>16649</v>
      </c>
      <c r="E2706" t="s">
        <v>16650</v>
      </c>
      <c r="F2706" t="s">
        <v>171</v>
      </c>
      <c r="K2706" t="s">
        <v>1661</v>
      </c>
      <c r="M2706" t="s">
        <v>306</v>
      </c>
      <c r="N2706">
        <v>2014</v>
      </c>
      <c r="O2706" t="s">
        <v>591</v>
      </c>
      <c r="P2706" t="s">
        <v>178</v>
      </c>
      <c r="Q2706" t="s">
        <v>172</v>
      </c>
    </row>
    <row r="2707" spans="1:151" x14ac:dyDescent="0.2">
      <c r="A2707">
        <v>25941</v>
      </c>
      <c r="B2707" t="s">
        <v>15157</v>
      </c>
      <c r="C2707" t="s">
        <v>16649</v>
      </c>
      <c r="E2707" t="s">
        <v>16651</v>
      </c>
      <c r="F2707" t="s">
        <v>171</v>
      </c>
      <c r="K2707" t="s">
        <v>554</v>
      </c>
      <c r="M2707" t="s">
        <v>306</v>
      </c>
      <c r="N2707">
        <v>2014</v>
      </c>
      <c r="O2707" t="s">
        <v>591</v>
      </c>
      <c r="P2707" t="s">
        <v>178</v>
      </c>
      <c r="Q2707" t="s">
        <v>172</v>
      </c>
    </row>
    <row r="2708" spans="1:151" x14ac:dyDescent="0.2">
      <c r="A2708">
        <v>36989</v>
      </c>
      <c r="B2708" t="s">
        <v>8198</v>
      </c>
      <c r="C2708" t="s">
        <v>16649</v>
      </c>
      <c r="D2708" t="s">
        <v>3186</v>
      </c>
      <c r="E2708" t="s">
        <v>16652</v>
      </c>
      <c r="F2708" t="s">
        <v>171</v>
      </c>
      <c r="G2708" t="str">
        <f>"0"</f>
        <v>0</v>
      </c>
      <c r="H2708" s="1">
        <v>37121</v>
      </c>
      <c r="I2708" t="s">
        <v>1450</v>
      </c>
      <c r="K2708" t="s">
        <v>2976</v>
      </c>
      <c r="L2708" t="s">
        <v>2515</v>
      </c>
      <c r="M2708" t="s">
        <v>224</v>
      </c>
      <c r="N2708">
        <v>2022</v>
      </c>
      <c r="O2708" t="s">
        <v>468</v>
      </c>
      <c r="P2708" t="s">
        <v>178</v>
      </c>
      <c r="Q2708" t="s">
        <v>172</v>
      </c>
      <c r="R2708" t="s">
        <v>510</v>
      </c>
      <c r="S2708">
        <v>31523462</v>
      </c>
      <c r="BF2708" t="s">
        <v>474</v>
      </c>
      <c r="BM2708" t="s">
        <v>16653</v>
      </c>
    </row>
    <row r="2709" spans="1:151" x14ac:dyDescent="0.2">
      <c r="A2709">
        <v>45556</v>
      </c>
      <c r="B2709" t="s">
        <v>16654</v>
      </c>
      <c r="C2709" t="s">
        <v>16655</v>
      </c>
      <c r="E2709" t="s">
        <v>16656</v>
      </c>
      <c r="F2709" t="s">
        <v>171</v>
      </c>
      <c r="G2709" t="str">
        <f>"0"</f>
        <v>0</v>
      </c>
      <c r="H2709" s="1">
        <v>33323</v>
      </c>
      <c r="I2709" t="s">
        <v>173</v>
      </c>
      <c r="K2709" t="s">
        <v>769</v>
      </c>
      <c r="L2709" t="s">
        <v>2488</v>
      </c>
      <c r="M2709" t="s">
        <v>176</v>
      </c>
      <c r="N2709">
        <v>2025</v>
      </c>
      <c r="O2709" t="s">
        <v>677</v>
      </c>
      <c r="P2709" t="s">
        <v>178</v>
      </c>
      <c r="Q2709" t="s">
        <v>172</v>
      </c>
      <c r="R2709" t="s">
        <v>510</v>
      </c>
      <c r="S2709">
        <v>32467611</v>
      </c>
      <c r="BM2709" t="s">
        <v>16657</v>
      </c>
    </row>
    <row r="2710" spans="1:151" x14ac:dyDescent="0.2">
      <c r="A2710">
        <v>26305</v>
      </c>
      <c r="B2710" t="s">
        <v>16658</v>
      </c>
      <c r="C2710" t="s">
        <v>16659</v>
      </c>
      <c r="E2710" t="s">
        <v>16660</v>
      </c>
      <c r="F2710" t="s">
        <v>171</v>
      </c>
      <c r="G2710" t="s">
        <v>172</v>
      </c>
      <c r="H2710" s="1">
        <v>35932</v>
      </c>
      <c r="I2710" t="s">
        <v>221</v>
      </c>
      <c r="K2710" t="s">
        <v>8300</v>
      </c>
      <c r="L2710" t="s">
        <v>820</v>
      </c>
      <c r="M2710" t="s">
        <v>176</v>
      </c>
      <c r="N2710">
        <v>2019</v>
      </c>
      <c r="O2710" t="s">
        <v>482</v>
      </c>
      <c r="P2710" t="s">
        <v>178</v>
      </c>
      <c r="Q2710" t="s">
        <v>172</v>
      </c>
      <c r="S2710">
        <v>29867790</v>
      </c>
      <c r="T2710" t="s">
        <v>196</v>
      </c>
      <c r="W2710" t="s">
        <v>16661</v>
      </c>
      <c r="X2710">
        <v>7817848651</v>
      </c>
      <c r="Y2710" t="s">
        <v>186</v>
      </c>
      <c r="Z2710" t="s">
        <v>282</v>
      </c>
      <c r="AA2710">
        <v>2020</v>
      </c>
      <c r="AB2710">
        <v>2020</v>
      </c>
      <c r="AC2710" t="s">
        <v>396</v>
      </c>
      <c r="AD2710" t="s">
        <v>172</v>
      </c>
      <c r="AS2710">
        <v>3.93</v>
      </c>
      <c r="AT2710" t="s">
        <v>188</v>
      </c>
      <c r="AU2710" t="s">
        <v>189</v>
      </c>
      <c r="AV2710" t="s">
        <v>190</v>
      </c>
      <c r="AW2710" t="s">
        <v>264</v>
      </c>
      <c r="BM2710" t="s">
        <v>16662</v>
      </c>
      <c r="BN2710" t="s">
        <v>193</v>
      </c>
      <c r="BP2710" t="s">
        <v>194</v>
      </c>
      <c r="BQ2710" t="s">
        <v>195</v>
      </c>
      <c r="BS2710">
        <v>14627</v>
      </c>
      <c r="BT2710" t="s">
        <v>196</v>
      </c>
      <c r="BU2710">
        <v>7819307188</v>
      </c>
      <c r="BZ2710" t="s">
        <v>16663</v>
      </c>
      <c r="CC2710" t="s">
        <v>1101</v>
      </c>
      <c r="CD2710" t="s">
        <v>401</v>
      </c>
      <c r="CF2710" t="str">
        <f>"02067"</f>
        <v>02067</v>
      </c>
      <c r="CG2710" t="s">
        <v>196</v>
      </c>
      <c r="CH2710">
        <v>7817848651</v>
      </c>
      <c r="CM2710" t="s">
        <v>16664</v>
      </c>
      <c r="CN2710" t="s">
        <v>215</v>
      </c>
      <c r="CP2710" t="s">
        <v>194</v>
      </c>
      <c r="CQ2710" t="s">
        <v>195</v>
      </c>
      <c r="CS2710">
        <v>14611</v>
      </c>
      <c r="CT2710" t="s">
        <v>196</v>
      </c>
      <c r="CU2710">
        <v>5089307188</v>
      </c>
      <c r="ED2710" t="s">
        <v>401</v>
      </c>
      <c r="EG2710" t="s">
        <v>196</v>
      </c>
      <c r="EH2710">
        <v>7817848651</v>
      </c>
      <c r="EM2710" t="s">
        <v>16663</v>
      </c>
      <c r="EP2710" t="s">
        <v>1101</v>
      </c>
      <c r="EQ2710" t="s">
        <v>401</v>
      </c>
      <c r="ES2710" t="str">
        <f>"02067"</f>
        <v>02067</v>
      </c>
      <c r="ET2710" t="s">
        <v>196</v>
      </c>
      <c r="EU2710">
        <v>7817848651</v>
      </c>
    </row>
    <row r="2711" spans="1:151" x14ac:dyDescent="0.2">
      <c r="A2711">
        <v>22084</v>
      </c>
      <c r="B2711" t="s">
        <v>4011</v>
      </c>
      <c r="C2711" t="s">
        <v>16665</v>
      </c>
      <c r="E2711" t="s">
        <v>16666</v>
      </c>
      <c r="F2711" t="s">
        <v>16667</v>
      </c>
      <c r="G2711" t="s">
        <v>172</v>
      </c>
      <c r="H2711" s="1">
        <v>35192</v>
      </c>
      <c r="I2711" t="s">
        <v>221</v>
      </c>
      <c r="K2711" t="s">
        <v>4255</v>
      </c>
      <c r="L2711" t="s">
        <v>318</v>
      </c>
      <c r="M2711" t="s">
        <v>224</v>
      </c>
      <c r="N2711">
        <v>2017</v>
      </c>
      <c r="O2711" t="s">
        <v>441</v>
      </c>
      <c r="P2711" t="s">
        <v>178</v>
      </c>
      <c r="Q2711" t="s">
        <v>172</v>
      </c>
      <c r="R2711" t="s">
        <v>510</v>
      </c>
      <c r="S2711">
        <v>28673729</v>
      </c>
      <c r="BM2711" t="s">
        <v>16668</v>
      </c>
    </row>
    <row r="2712" spans="1:151" x14ac:dyDescent="0.2">
      <c r="A2712">
        <v>25399</v>
      </c>
      <c r="B2712" t="s">
        <v>407</v>
      </c>
      <c r="C2712" t="s">
        <v>16665</v>
      </c>
      <c r="E2712" t="s">
        <v>16669</v>
      </c>
      <c r="F2712" t="s">
        <v>171</v>
      </c>
      <c r="K2712" t="s">
        <v>769</v>
      </c>
      <c r="L2712" t="s">
        <v>770</v>
      </c>
      <c r="M2712" t="s">
        <v>176</v>
      </c>
      <c r="N2712">
        <v>2017</v>
      </c>
      <c r="O2712" t="s">
        <v>177</v>
      </c>
      <c r="P2712" t="s">
        <v>178</v>
      </c>
      <c r="Q2712" t="s">
        <v>172</v>
      </c>
    </row>
    <row r="2713" spans="1:151" x14ac:dyDescent="0.2">
      <c r="A2713">
        <v>12581</v>
      </c>
      <c r="B2713" t="s">
        <v>2453</v>
      </c>
      <c r="C2713" t="s">
        <v>16670</v>
      </c>
      <c r="E2713" t="s">
        <v>16671</v>
      </c>
      <c r="F2713" t="s">
        <v>171</v>
      </c>
      <c r="G2713" t="s">
        <v>172</v>
      </c>
      <c r="H2713" s="1">
        <v>34558</v>
      </c>
      <c r="I2713" t="s">
        <v>221</v>
      </c>
      <c r="K2713" t="s">
        <v>937</v>
      </c>
      <c r="M2713" t="s">
        <v>224</v>
      </c>
      <c r="N2713">
        <v>2015</v>
      </c>
      <c r="O2713" t="s">
        <v>692</v>
      </c>
      <c r="P2713" t="s">
        <v>178</v>
      </c>
      <c r="Q2713" t="s">
        <v>172</v>
      </c>
      <c r="S2713">
        <v>28357919</v>
      </c>
      <c r="T2713" t="s">
        <v>196</v>
      </c>
      <c r="W2713" t="s">
        <v>16672</v>
      </c>
      <c r="X2713">
        <v>9145640313</v>
      </c>
      <c r="Y2713" t="s">
        <v>186</v>
      </c>
      <c r="Z2713" t="s">
        <v>282</v>
      </c>
      <c r="AA2713">
        <v>2016</v>
      </c>
      <c r="AB2713">
        <v>2016</v>
      </c>
      <c r="AC2713" t="s">
        <v>1280</v>
      </c>
      <c r="AD2713" t="s">
        <v>185</v>
      </c>
      <c r="AE2713" t="s">
        <v>696</v>
      </c>
      <c r="AS2713">
        <v>3.19</v>
      </c>
      <c r="AT2713" t="s">
        <v>188</v>
      </c>
      <c r="AU2713" t="s">
        <v>189</v>
      </c>
      <c r="AV2713" t="s">
        <v>190</v>
      </c>
      <c r="AW2713" t="s">
        <v>237</v>
      </c>
      <c r="BM2713" t="s">
        <v>16673</v>
      </c>
      <c r="BP2713" t="s">
        <v>194</v>
      </c>
      <c r="BQ2713" t="s">
        <v>195</v>
      </c>
      <c r="BS2713">
        <v>14611</v>
      </c>
      <c r="BT2713" t="s">
        <v>196</v>
      </c>
      <c r="BU2713">
        <v>9145635429</v>
      </c>
      <c r="BZ2713" t="s">
        <v>16673</v>
      </c>
      <c r="CC2713" t="s">
        <v>194</v>
      </c>
      <c r="CD2713" t="s">
        <v>195</v>
      </c>
      <c r="CF2713">
        <v>14611</v>
      </c>
      <c r="CG2713" t="s">
        <v>196</v>
      </c>
      <c r="CH2713">
        <v>9145635429</v>
      </c>
      <c r="CM2713" t="s">
        <v>16673</v>
      </c>
      <c r="CP2713" t="s">
        <v>194</v>
      </c>
      <c r="CQ2713" t="s">
        <v>195</v>
      </c>
      <c r="CS2713">
        <v>14611</v>
      </c>
      <c r="CT2713" t="s">
        <v>196</v>
      </c>
      <c r="CU2713">
        <v>9145635429</v>
      </c>
      <c r="EM2713" t="s">
        <v>16673</v>
      </c>
      <c r="EP2713" t="s">
        <v>194</v>
      </c>
      <c r="EQ2713" t="s">
        <v>195</v>
      </c>
      <c r="ES2713">
        <v>14611</v>
      </c>
      <c r="ET2713" t="s">
        <v>196</v>
      </c>
      <c r="EU2713">
        <v>9145635429</v>
      </c>
    </row>
    <row r="2714" spans="1:151" x14ac:dyDescent="0.2">
      <c r="A2714">
        <v>11426</v>
      </c>
      <c r="B2714" t="s">
        <v>2453</v>
      </c>
      <c r="C2714" t="s">
        <v>16670</v>
      </c>
      <c r="E2714" t="s">
        <v>16671</v>
      </c>
      <c r="F2714" t="s">
        <v>7651</v>
      </c>
      <c r="G2714" t="s">
        <v>172</v>
      </c>
      <c r="H2714" s="1">
        <v>34558</v>
      </c>
      <c r="I2714" t="s">
        <v>221</v>
      </c>
      <c r="K2714" t="s">
        <v>2724</v>
      </c>
      <c r="L2714" t="s">
        <v>820</v>
      </c>
      <c r="M2714" t="s">
        <v>1164</v>
      </c>
      <c r="N2714">
        <v>2014</v>
      </c>
      <c r="O2714" t="s">
        <v>8345</v>
      </c>
      <c r="P2714" t="s">
        <v>178</v>
      </c>
      <c r="Q2714" t="s">
        <v>172</v>
      </c>
      <c r="S2714">
        <v>28357919</v>
      </c>
      <c r="T2714" t="s">
        <v>196</v>
      </c>
      <c r="W2714" t="s">
        <v>16672</v>
      </c>
      <c r="X2714">
        <v>9145640313</v>
      </c>
      <c r="Y2714" t="s">
        <v>186</v>
      </c>
      <c r="Z2714" t="s">
        <v>282</v>
      </c>
      <c r="AA2714">
        <v>2016</v>
      </c>
      <c r="AB2714">
        <v>2016</v>
      </c>
      <c r="AC2714" t="s">
        <v>1280</v>
      </c>
      <c r="AD2714" t="s">
        <v>185</v>
      </c>
      <c r="AE2714" t="s">
        <v>696</v>
      </c>
      <c r="AS2714">
        <v>3.19</v>
      </c>
      <c r="AT2714" t="s">
        <v>188</v>
      </c>
      <c r="AU2714" t="s">
        <v>189</v>
      </c>
      <c r="AV2714" t="s">
        <v>190</v>
      </c>
      <c r="AW2714" t="s">
        <v>237</v>
      </c>
      <c r="BM2714" t="s">
        <v>16673</v>
      </c>
      <c r="BP2714" t="s">
        <v>194</v>
      </c>
      <c r="BQ2714" t="s">
        <v>195</v>
      </c>
      <c r="BS2714">
        <v>14611</v>
      </c>
      <c r="BT2714" t="s">
        <v>196</v>
      </c>
      <c r="BU2714">
        <v>9145635429</v>
      </c>
      <c r="BZ2714" t="s">
        <v>16673</v>
      </c>
      <c r="CC2714" t="s">
        <v>194</v>
      </c>
      <c r="CD2714" t="s">
        <v>195</v>
      </c>
      <c r="CF2714">
        <v>14611</v>
      </c>
      <c r="CG2714" t="s">
        <v>196</v>
      </c>
      <c r="CH2714">
        <v>9145635429</v>
      </c>
      <c r="CM2714" t="s">
        <v>16673</v>
      </c>
      <c r="CP2714" t="s">
        <v>194</v>
      </c>
      <c r="CQ2714" t="s">
        <v>195</v>
      </c>
      <c r="CS2714">
        <v>14611</v>
      </c>
      <c r="CT2714" t="s">
        <v>196</v>
      </c>
      <c r="CU2714">
        <v>9145635429</v>
      </c>
      <c r="EM2714" t="s">
        <v>16673</v>
      </c>
      <c r="EP2714" t="s">
        <v>194</v>
      </c>
      <c r="EQ2714" t="s">
        <v>195</v>
      </c>
      <c r="ES2714">
        <v>14611</v>
      </c>
      <c r="ET2714" t="s">
        <v>196</v>
      </c>
      <c r="EU2714">
        <v>9145635429</v>
      </c>
    </row>
    <row r="2715" spans="1:151" x14ac:dyDescent="0.2">
      <c r="A2715">
        <v>13020</v>
      </c>
      <c r="B2715" t="s">
        <v>532</v>
      </c>
      <c r="C2715" t="s">
        <v>16670</v>
      </c>
      <c r="D2715" t="s">
        <v>1436</v>
      </c>
      <c r="E2715" t="s">
        <v>16674</v>
      </c>
      <c r="F2715" t="s">
        <v>171</v>
      </c>
      <c r="G2715" t="s">
        <v>172</v>
      </c>
      <c r="H2715" s="1">
        <v>34344</v>
      </c>
      <c r="I2715" t="s">
        <v>221</v>
      </c>
      <c r="K2715" t="s">
        <v>1478</v>
      </c>
      <c r="L2715" t="s">
        <v>727</v>
      </c>
      <c r="M2715" t="s">
        <v>176</v>
      </c>
      <c r="N2715">
        <v>2016</v>
      </c>
      <c r="O2715" t="s">
        <v>634</v>
      </c>
      <c r="P2715" t="s">
        <v>178</v>
      </c>
      <c r="Q2715" t="s">
        <v>172</v>
      </c>
      <c r="S2715">
        <v>27906828</v>
      </c>
      <c r="T2715" t="s">
        <v>196</v>
      </c>
      <c r="W2715" t="s">
        <v>16675</v>
      </c>
      <c r="X2715">
        <v>3016466665</v>
      </c>
      <c r="Y2715" t="s">
        <v>186</v>
      </c>
      <c r="Z2715" t="s">
        <v>282</v>
      </c>
      <c r="AA2715">
        <v>2017</v>
      </c>
      <c r="AB2715">
        <v>2017</v>
      </c>
      <c r="AC2715" t="s">
        <v>2588</v>
      </c>
      <c r="AD2715" t="s">
        <v>185</v>
      </c>
      <c r="AE2715" t="s">
        <v>960</v>
      </c>
      <c r="AS2715">
        <v>3.17</v>
      </c>
      <c r="AT2715" t="s">
        <v>188</v>
      </c>
      <c r="AU2715" t="s">
        <v>189</v>
      </c>
      <c r="AV2715" t="s">
        <v>190</v>
      </c>
      <c r="AW2715" t="s">
        <v>264</v>
      </c>
      <c r="BM2715" t="s">
        <v>16676</v>
      </c>
      <c r="BN2715" t="s">
        <v>193</v>
      </c>
      <c r="BP2715" t="s">
        <v>194</v>
      </c>
      <c r="BQ2715" t="s">
        <v>195</v>
      </c>
      <c r="BS2715">
        <v>14627</v>
      </c>
      <c r="BT2715" t="s">
        <v>196</v>
      </c>
      <c r="BU2715">
        <v>5852752121</v>
      </c>
      <c r="BZ2715" t="s">
        <v>16677</v>
      </c>
      <c r="CA2715" t="s">
        <v>16678</v>
      </c>
      <c r="CC2715" t="s">
        <v>848</v>
      </c>
      <c r="CD2715" t="s">
        <v>849</v>
      </c>
      <c r="CF2715">
        <v>20850</v>
      </c>
      <c r="CG2715" t="s">
        <v>196</v>
      </c>
      <c r="CH2715">
        <v>3017382286</v>
      </c>
      <c r="CM2715" t="s">
        <v>1434</v>
      </c>
      <c r="CN2715" t="s">
        <v>16679</v>
      </c>
      <c r="CP2715" t="s">
        <v>194</v>
      </c>
      <c r="CQ2715" t="s">
        <v>195</v>
      </c>
      <c r="CS2715">
        <v>14611</v>
      </c>
      <c r="CT2715" t="s">
        <v>196</v>
      </c>
      <c r="CU2715">
        <v>2402052485</v>
      </c>
      <c r="EM2715" t="s">
        <v>16677</v>
      </c>
      <c r="EN2715" t="s">
        <v>16678</v>
      </c>
      <c r="EP2715" t="s">
        <v>848</v>
      </c>
      <c r="EQ2715" t="s">
        <v>849</v>
      </c>
      <c r="ES2715">
        <v>20850</v>
      </c>
      <c r="ET2715" t="s">
        <v>196</v>
      </c>
      <c r="EU2715">
        <v>3017382286</v>
      </c>
    </row>
    <row r="2716" spans="1:151" x14ac:dyDescent="0.2">
      <c r="A2716">
        <v>20996</v>
      </c>
      <c r="B2716" t="s">
        <v>5062</v>
      </c>
      <c r="C2716" t="s">
        <v>16680</v>
      </c>
      <c r="D2716" t="s">
        <v>16681</v>
      </c>
      <c r="E2716" t="s">
        <v>16682</v>
      </c>
      <c r="F2716" t="s">
        <v>11519</v>
      </c>
      <c r="H2716" s="1">
        <v>35420</v>
      </c>
      <c r="I2716" t="s">
        <v>221</v>
      </c>
      <c r="J2716" t="s">
        <v>11520</v>
      </c>
      <c r="K2716" t="s">
        <v>1304</v>
      </c>
      <c r="M2716" t="s">
        <v>224</v>
      </c>
      <c r="N2716">
        <v>2017</v>
      </c>
      <c r="O2716" t="s">
        <v>441</v>
      </c>
      <c r="P2716" t="s">
        <v>363</v>
      </c>
      <c r="Q2716" t="s">
        <v>185</v>
      </c>
    </row>
    <row r="2717" spans="1:151" x14ac:dyDescent="0.2">
      <c r="A2717">
        <v>27938</v>
      </c>
      <c r="B2717" t="s">
        <v>1791</v>
      </c>
      <c r="C2717" t="s">
        <v>16670</v>
      </c>
      <c r="D2717" t="s">
        <v>1475</v>
      </c>
      <c r="E2717" t="s">
        <v>16683</v>
      </c>
      <c r="F2717" t="s">
        <v>171</v>
      </c>
      <c r="G2717" t="str">
        <f>"0"</f>
        <v>0</v>
      </c>
      <c r="K2717" t="s">
        <v>610</v>
      </c>
      <c r="L2717" t="s">
        <v>969</v>
      </c>
      <c r="M2717" t="s">
        <v>176</v>
      </c>
      <c r="N2717">
        <v>2019</v>
      </c>
      <c r="O2717" t="s">
        <v>482</v>
      </c>
      <c r="P2717" t="s">
        <v>178</v>
      </c>
      <c r="Q2717" t="s">
        <v>172</v>
      </c>
      <c r="S2717">
        <v>31056601</v>
      </c>
      <c r="T2717" t="s">
        <v>196</v>
      </c>
      <c r="Y2717" t="s">
        <v>613</v>
      </c>
      <c r="Z2717" t="s">
        <v>614</v>
      </c>
      <c r="AA2717" t="s">
        <v>615</v>
      </c>
      <c r="AB2717" t="s">
        <v>259</v>
      </c>
      <c r="AC2717" t="s">
        <v>187</v>
      </c>
      <c r="AD2717" t="s">
        <v>185</v>
      </c>
      <c r="AS2717" t="str">
        <f>"0"</f>
        <v>0</v>
      </c>
      <c r="AT2717" t="s">
        <v>188</v>
      </c>
      <c r="AU2717" t="s">
        <v>647</v>
      </c>
      <c r="AV2717" t="s">
        <v>190</v>
      </c>
      <c r="AW2717" t="s">
        <v>294</v>
      </c>
      <c r="BM2717" t="s">
        <v>16684</v>
      </c>
      <c r="BP2717" t="s">
        <v>194</v>
      </c>
      <c r="BQ2717" t="s">
        <v>195</v>
      </c>
      <c r="BS2717" t="s">
        <v>16685</v>
      </c>
      <c r="BT2717" t="s">
        <v>196</v>
      </c>
      <c r="BU2717">
        <v>3128717255</v>
      </c>
      <c r="BZ2717" t="s">
        <v>16684</v>
      </c>
      <c r="CC2717" t="s">
        <v>194</v>
      </c>
      <c r="CD2717" t="s">
        <v>195</v>
      </c>
      <c r="CF2717" t="s">
        <v>16685</v>
      </c>
      <c r="CG2717" t="s">
        <v>196</v>
      </c>
      <c r="CH2717">
        <v>3128717255</v>
      </c>
      <c r="CM2717" t="s">
        <v>16684</v>
      </c>
      <c r="CP2717" t="s">
        <v>194</v>
      </c>
      <c r="CQ2717" t="s">
        <v>195</v>
      </c>
      <c r="CS2717" t="s">
        <v>16685</v>
      </c>
      <c r="CT2717" t="s">
        <v>196</v>
      </c>
      <c r="CU2717">
        <v>3128717255</v>
      </c>
    </row>
    <row r="2718" spans="1:151" x14ac:dyDescent="0.2">
      <c r="A2718">
        <v>37160</v>
      </c>
      <c r="B2718" t="s">
        <v>998</v>
      </c>
      <c r="C2718" t="s">
        <v>16680</v>
      </c>
      <c r="D2718" t="s">
        <v>9597</v>
      </c>
      <c r="E2718" t="s">
        <v>16686</v>
      </c>
      <c r="F2718" t="s">
        <v>171</v>
      </c>
      <c r="G2718" t="str">
        <f>"0"</f>
        <v>0</v>
      </c>
      <c r="H2718" s="1">
        <v>37291</v>
      </c>
      <c r="I2718" t="s">
        <v>1571</v>
      </c>
      <c r="K2718" t="s">
        <v>2724</v>
      </c>
      <c r="L2718" t="s">
        <v>820</v>
      </c>
      <c r="M2718" t="s">
        <v>306</v>
      </c>
      <c r="N2718">
        <v>2022</v>
      </c>
      <c r="O2718" t="s">
        <v>782</v>
      </c>
      <c r="P2718" t="s">
        <v>178</v>
      </c>
      <c r="Q2718" t="s">
        <v>172</v>
      </c>
      <c r="S2718">
        <v>31729635</v>
      </c>
      <c r="T2718" t="s">
        <v>226</v>
      </c>
      <c r="Y2718" t="str">
        <f>"01AS"</f>
        <v>01AS</v>
      </c>
      <c r="Z2718" t="s">
        <v>227</v>
      </c>
      <c r="AA2718" t="s">
        <v>320</v>
      </c>
      <c r="AB2718" t="s">
        <v>321</v>
      </c>
      <c r="AC2718" t="s">
        <v>1451</v>
      </c>
      <c r="AD2718" t="s">
        <v>185</v>
      </c>
      <c r="AE2718" t="s">
        <v>598</v>
      </c>
      <c r="AS2718">
        <v>3.45</v>
      </c>
      <c r="AU2718" t="s">
        <v>235</v>
      </c>
      <c r="AV2718" t="s">
        <v>236</v>
      </c>
      <c r="AW2718" t="s">
        <v>264</v>
      </c>
      <c r="BF2718" t="s">
        <v>474</v>
      </c>
      <c r="BM2718" t="s">
        <v>16687</v>
      </c>
      <c r="BN2718" t="s">
        <v>239</v>
      </c>
      <c r="BO2718" t="s">
        <v>16688</v>
      </c>
      <c r="BP2718" t="s">
        <v>241</v>
      </c>
      <c r="BQ2718" t="s">
        <v>195</v>
      </c>
      <c r="BS2718">
        <v>14627</v>
      </c>
      <c r="CD2718" t="s">
        <v>195</v>
      </c>
      <c r="CM2718" t="s">
        <v>16689</v>
      </c>
      <c r="CO2718" t="s">
        <v>16688</v>
      </c>
      <c r="CP2718" t="s">
        <v>16690</v>
      </c>
      <c r="CQ2718" t="s">
        <v>6293</v>
      </c>
      <c r="CS2718" t="s">
        <v>16691</v>
      </c>
      <c r="CT2718" t="s">
        <v>244</v>
      </c>
      <c r="CU2718" t="s">
        <v>16692</v>
      </c>
    </row>
    <row r="2719" spans="1:151" x14ac:dyDescent="0.2">
      <c r="A2719">
        <v>37778</v>
      </c>
      <c r="B2719" t="s">
        <v>5360</v>
      </c>
      <c r="C2719" t="s">
        <v>16680</v>
      </c>
      <c r="D2719" t="s">
        <v>16693</v>
      </c>
      <c r="E2719" t="s">
        <v>16694</v>
      </c>
      <c r="F2719" t="s">
        <v>171</v>
      </c>
      <c r="G2719" t="str">
        <f>"0"</f>
        <v>0</v>
      </c>
      <c r="H2719" s="1">
        <v>37301</v>
      </c>
      <c r="I2719" t="s">
        <v>173</v>
      </c>
      <c r="K2719" t="s">
        <v>515</v>
      </c>
      <c r="L2719" t="s">
        <v>516</v>
      </c>
      <c r="M2719" t="s">
        <v>176</v>
      </c>
      <c r="N2719">
        <v>2023</v>
      </c>
      <c r="O2719" t="s">
        <v>1048</v>
      </c>
      <c r="P2719" t="s">
        <v>178</v>
      </c>
      <c r="Q2719" t="s">
        <v>172</v>
      </c>
      <c r="S2719">
        <v>31831253</v>
      </c>
      <c r="T2719" t="s">
        <v>226</v>
      </c>
      <c r="Y2719" t="str">
        <f>"04HSEAS"</f>
        <v>04HSEAS</v>
      </c>
      <c r="Z2719" t="s">
        <v>499</v>
      </c>
      <c r="AA2719" t="s">
        <v>320</v>
      </c>
      <c r="AB2719" t="s">
        <v>321</v>
      </c>
      <c r="AC2719" t="s">
        <v>3358</v>
      </c>
      <c r="AD2719" t="s">
        <v>185</v>
      </c>
      <c r="AS2719">
        <v>3.72</v>
      </c>
      <c r="AU2719" t="s">
        <v>235</v>
      </c>
      <c r="AV2719" t="s">
        <v>236</v>
      </c>
      <c r="AW2719" t="s">
        <v>264</v>
      </c>
      <c r="BH2719" t="s">
        <v>474</v>
      </c>
      <c r="BM2719" t="s">
        <v>16695</v>
      </c>
      <c r="BN2719" t="s">
        <v>239</v>
      </c>
      <c r="BO2719" t="s">
        <v>16696</v>
      </c>
      <c r="BP2719" t="s">
        <v>241</v>
      </c>
      <c r="BQ2719" t="s">
        <v>195</v>
      </c>
      <c r="BS2719">
        <v>14627</v>
      </c>
      <c r="CD2719" t="s">
        <v>195</v>
      </c>
      <c r="CM2719" t="s">
        <v>16697</v>
      </c>
      <c r="CO2719" t="s">
        <v>16696</v>
      </c>
      <c r="CP2719" t="s">
        <v>16698</v>
      </c>
      <c r="CQ2719" t="s">
        <v>247</v>
      </c>
      <c r="CS2719" t="s">
        <v>16699</v>
      </c>
      <c r="CT2719" t="s">
        <v>244</v>
      </c>
      <c r="CU2719" t="s">
        <v>16700</v>
      </c>
    </row>
    <row r="2720" spans="1:151" x14ac:dyDescent="0.2">
      <c r="A2720">
        <v>13119</v>
      </c>
      <c r="B2720" t="s">
        <v>16701</v>
      </c>
      <c r="C2720" t="s">
        <v>16702</v>
      </c>
      <c r="E2720" t="s">
        <v>16703</v>
      </c>
      <c r="F2720" t="s">
        <v>171</v>
      </c>
      <c r="G2720" t="s">
        <v>172</v>
      </c>
      <c r="H2720" s="1">
        <v>34725</v>
      </c>
      <c r="I2720" t="s">
        <v>221</v>
      </c>
      <c r="K2720" t="s">
        <v>1046</v>
      </c>
      <c r="L2720" t="s">
        <v>1047</v>
      </c>
      <c r="M2720" t="s">
        <v>306</v>
      </c>
      <c r="N2720">
        <v>2015</v>
      </c>
      <c r="O2720" t="s">
        <v>517</v>
      </c>
      <c r="P2720" t="s">
        <v>178</v>
      </c>
      <c r="Q2720" t="s">
        <v>172</v>
      </c>
      <c r="S2720">
        <v>28287957</v>
      </c>
      <c r="T2720" t="s">
        <v>179</v>
      </c>
      <c r="U2720" t="s">
        <v>180</v>
      </c>
      <c r="V2720" s="2">
        <v>42876</v>
      </c>
      <c r="W2720" t="s">
        <v>16704</v>
      </c>
      <c r="X2720">
        <v>5855000998</v>
      </c>
      <c r="Y2720" t="s">
        <v>186</v>
      </c>
      <c r="Z2720" t="s">
        <v>282</v>
      </c>
      <c r="AA2720">
        <v>2017</v>
      </c>
      <c r="AB2720">
        <v>2017</v>
      </c>
      <c r="AC2720" t="s">
        <v>396</v>
      </c>
      <c r="AD2720" t="s">
        <v>185</v>
      </c>
      <c r="AM2720" t="s">
        <v>187</v>
      </c>
      <c r="AN2720" t="s">
        <v>382</v>
      </c>
      <c r="AS2720">
        <v>3.78</v>
      </c>
      <c r="AT2720" t="s">
        <v>188</v>
      </c>
      <c r="AU2720" t="s">
        <v>189</v>
      </c>
      <c r="AV2720" t="s">
        <v>190</v>
      </c>
      <c r="AW2720" t="s">
        <v>191</v>
      </c>
      <c r="BM2720" t="s">
        <v>16705</v>
      </c>
      <c r="BN2720" t="s">
        <v>193</v>
      </c>
      <c r="BP2720" t="s">
        <v>194</v>
      </c>
      <c r="BQ2720" t="s">
        <v>195</v>
      </c>
      <c r="BS2720">
        <v>14627</v>
      </c>
      <c r="BT2720" t="s">
        <v>196</v>
      </c>
      <c r="BU2720">
        <v>5855000998</v>
      </c>
      <c r="CM2720" t="s">
        <v>16706</v>
      </c>
      <c r="CP2720" t="s">
        <v>194</v>
      </c>
      <c r="CQ2720" t="s">
        <v>195</v>
      </c>
      <c r="CS2720">
        <v>14608</v>
      </c>
      <c r="CT2720" t="s">
        <v>196</v>
      </c>
      <c r="CU2720">
        <v>5855000998</v>
      </c>
    </row>
    <row r="2721" spans="1:151" x14ac:dyDescent="0.2">
      <c r="A2721">
        <v>19098</v>
      </c>
      <c r="B2721" t="s">
        <v>16707</v>
      </c>
      <c r="C2721" t="s">
        <v>16702</v>
      </c>
      <c r="E2721" t="s">
        <v>16708</v>
      </c>
      <c r="F2721" t="s">
        <v>171</v>
      </c>
      <c r="G2721" t="s">
        <v>172</v>
      </c>
      <c r="H2721" s="1">
        <v>34397</v>
      </c>
      <c r="I2721" t="s">
        <v>221</v>
      </c>
      <c r="K2721" t="s">
        <v>937</v>
      </c>
      <c r="M2721" t="s">
        <v>224</v>
      </c>
      <c r="N2721">
        <v>2016</v>
      </c>
      <c r="O2721" t="s">
        <v>410</v>
      </c>
      <c r="P2721" t="s">
        <v>178</v>
      </c>
      <c r="Q2721" t="s">
        <v>172</v>
      </c>
      <c r="S2721">
        <v>28304760</v>
      </c>
      <c r="T2721" t="s">
        <v>179</v>
      </c>
      <c r="U2721" t="s">
        <v>180</v>
      </c>
      <c r="V2721" s="2">
        <v>42876</v>
      </c>
      <c r="W2721" t="s">
        <v>16709</v>
      </c>
      <c r="X2721">
        <v>6172916871</v>
      </c>
      <c r="Y2721" t="s">
        <v>186</v>
      </c>
      <c r="Z2721" t="s">
        <v>183</v>
      </c>
      <c r="AA2721">
        <v>2017</v>
      </c>
      <c r="AB2721">
        <v>2017</v>
      </c>
      <c r="AC2721" t="s">
        <v>1442</v>
      </c>
      <c r="AD2721" t="s">
        <v>185</v>
      </c>
      <c r="AF2721" t="s">
        <v>186</v>
      </c>
      <c r="AG2721" t="s">
        <v>282</v>
      </c>
      <c r="AH2721">
        <v>2017</v>
      </c>
      <c r="AI2721">
        <v>2017</v>
      </c>
      <c r="AJ2721" t="s">
        <v>1950</v>
      </c>
      <c r="AK2721" t="s">
        <v>185</v>
      </c>
      <c r="AS2721">
        <v>3.61</v>
      </c>
      <c r="AT2721" t="s">
        <v>188</v>
      </c>
      <c r="AU2721" t="s">
        <v>189</v>
      </c>
      <c r="AV2721" t="s">
        <v>190</v>
      </c>
      <c r="AW2721" t="s">
        <v>191</v>
      </c>
      <c r="BM2721" t="s">
        <v>16710</v>
      </c>
      <c r="BN2721" t="s">
        <v>193</v>
      </c>
      <c r="BP2721" t="s">
        <v>194</v>
      </c>
      <c r="BQ2721" t="s">
        <v>195</v>
      </c>
      <c r="BS2721">
        <v>14627</v>
      </c>
      <c r="BT2721" t="s">
        <v>196</v>
      </c>
      <c r="BU2721">
        <v>6466590051</v>
      </c>
      <c r="CM2721" t="s">
        <v>16711</v>
      </c>
      <c r="CP2721" t="s">
        <v>194</v>
      </c>
      <c r="CQ2721" t="s">
        <v>195</v>
      </c>
      <c r="CS2721">
        <v>14620</v>
      </c>
      <c r="CT2721" t="s">
        <v>196</v>
      </c>
      <c r="CU2721">
        <v>6466590051</v>
      </c>
    </row>
    <row r="2722" spans="1:151" x14ac:dyDescent="0.2">
      <c r="A2722">
        <v>16746</v>
      </c>
      <c r="B2722" t="s">
        <v>16712</v>
      </c>
      <c r="C2722" t="s">
        <v>16702</v>
      </c>
      <c r="E2722" t="s">
        <v>16713</v>
      </c>
      <c r="F2722" t="s">
        <v>171</v>
      </c>
      <c r="G2722" t="s">
        <v>172</v>
      </c>
      <c r="H2722" s="1">
        <v>35648</v>
      </c>
      <c r="I2722" t="s">
        <v>173</v>
      </c>
      <c r="K2722" t="s">
        <v>409</v>
      </c>
      <c r="M2722" t="s">
        <v>224</v>
      </c>
      <c r="N2722">
        <v>2016</v>
      </c>
      <c r="O2722" t="s">
        <v>410</v>
      </c>
      <c r="P2722" t="s">
        <v>2548</v>
      </c>
      <c r="Q2722" t="s">
        <v>172</v>
      </c>
      <c r="S2722">
        <v>29400003</v>
      </c>
      <c r="T2722" t="s">
        <v>196</v>
      </c>
      <c r="W2722" t="s">
        <v>16714</v>
      </c>
      <c r="X2722">
        <v>9172975675</v>
      </c>
      <c r="Y2722" t="s">
        <v>186</v>
      </c>
      <c r="Z2722" t="s">
        <v>183</v>
      </c>
      <c r="AA2722">
        <v>2019</v>
      </c>
      <c r="AB2722">
        <v>2019</v>
      </c>
      <c r="AC2722" t="s">
        <v>187</v>
      </c>
      <c r="AD2722" t="s">
        <v>185</v>
      </c>
      <c r="AS2722">
        <v>3.41</v>
      </c>
      <c r="AT2722" t="s">
        <v>188</v>
      </c>
      <c r="AU2722" t="s">
        <v>189</v>
      </c>
      <c r="AV2722" t="s">
        <v>190</v>
      </c>
      <c r="AW2722" t="s">
        <v>237</v>
      </c>
      <c r="BM2722" t="s">
        <v>16715</v>
      </c>
      <c r="BN2722" t="s">
        <v>193</v>
      </c>
      <c r="BP2722" t="s">
        <v>194</v>
      </c>
      <c r="BQ2722" t="s">
        <v>195</v>
      </c>
      <c r="BS2722">
        <v>14627</v>
      </c>
      <c r="BT2722" t="s">
        <v>196</v>
      </c>
      <c r="BU2722">
        <v>9295753714</v>
      </c>
      <c r="BZ2722" t="s">
        <v>16716</v>
      </c>
      <c r="CC2722" t="s">
        <v>973</v>
      </c>
      <c r="CD2722" t="s">
        <v>195</v>
      </c>
      <c r="CF2722">
        <v>10002</v>
      </c>
      <c r="CG2722" t="s">
        <v>196</v>
      </c>
      <c r="CH2722">
        <v>6462013333</v>
      </c>
      <c r="CM2722" t="s">
        <v>16717</v>
      </c>
      <c r="CP2722" t="s">
        <v>194</v>
      </c>
      <c r="CQ2722" t="s">
        <v>195</v>
      </c>
      <c r="CS2722">
        <v>14627</v>
      </c>
      <c r="CT2722" t="s">
        <v>196</v>
      </c>
      <c r="CU2722">
        <v>9295753714</v>
      </c>
      <c r="DZ2722" t="s">
        <v>16718</v>
      </c>
      <c r="EC2722" t="s">
        <v>704</v>
      </c>
      <c r="ED2722" t="s">
        <v>195</v>
      </c>
      <c r="EF2722">
        <v>11219</v>
      </c>
      <c r="EG2722" t="s">
        <v>196</v>
      </c>
      <c r="EH2722">
        <v>6462013333</v>
      </c>
      <c r="EM2722" t="s">
        <v>16716</v>
      </c>
      <c r="EP2722" t="s">
        <v>973</v>
      </c>
      <c r="EQ2722" t="s">
        <v>195</v>
      </c>
      <c r="ES2722">
        <v>10002</v>
      </c>
      <c r="ET2722" t="s">
        <v>196</v>
      </c>
      <c r="EU2722">
        <v>6462013333</v>
      </c>
    </row>
    <row r="2723" spans="1:151" x14ac:dyDescent="0.2">
      <c r="A2723">
        <v>23819</v>
      </c>
      <c r="B2723" t="s">
        <v>16719</v>
      </c>
      <c r="C2723" t="s">
        <v>16702</v>
      </c>
      <c r="E2723" t="s">
        <v>16720</v>
      </c>
      <c r="F2723" t="s">
        <v>16721</v>
      </c>
      <c r="G2723" t="s">
        <v>172</v>
      </c>
      <c r="H2723" s="1">
        <v>35368</v>
      </c>
      <c r="I2723" t="s">
        <v>221</v>
      </c>
      <c r="K2723" t="s">
        <v>554</v>
      </c>
      <c r="L2723" t="s">
        <v>175</v>
      </c>
      <c r="M2723" t="s">
        <v>176</v>
      </c>
      <c r="N2723">
        <v>2018</v>
      </c>
      <c r="O2723" t="s">
        <v>612</v>
      </c>
      <c r="P2723" t="s">
        <v>178</v>
      </c>
      <c r="Q2723" t="s">
        <v>172</v>
      </c>
      <c r="S2723">
        <v>29222766</v>
      </c>
      <c r="T2723" t="s">
        <v>179</v>
      </c>
      <c r="U2723" t="s">
        <v>180</v>
      </c>
      <c r="V2723" s="2">
        <v>43455</v>
      </c>
      <c r="W2723" t="s">
        <v>16722</v>
      </c>
      <c r="X2723">
        <v>5852849110</v>
      </c>
      <c r="Y2723" t="s">
        <v>186</v>
      </c>
      <c r="Z2723" t="s">
        <v>183</v>
      </c>
      <c r="AA2723">
        <v>2019</v>
      </c>
      <c r="AB2723">
        <v>2019</v>
      </c>
      <c r="AC2723" t="s">
        <v>993</v>
      </c>
      <c r="AD2723" t="s">
        <v>185</v>
      </c>
      <c r="AS2723">
        <v>3.43</v>
      </c>
      <c r="AT2723" t="s">
        <v>188</v>
      </c>
      <c r="AU2723" t="s">
        <v>1520</v>
      </c>
      <c r="AV2723" t="s">
        <v>4161</v>
      </c>
      <c r="AW2723" t="s">
        <v>191</v>
      </c>
      <c r="BM2723" t="s">
        <v>16723</v>
      </c>
      <c r="BP2723" t="s">
        <v>194</v>
      </c>
      <c r="BQ2723" t="s">
        <v>195</v>
      </c>
      <c r="BS2723">
        <v>14623</v>
      </c>
      <c r="BT2723" t="s">
        <v>196</v>
      </c>
      <c r="BU2723">
        <v>6173145080</v>
      </c>
      <c r="CM2723" t="s">
        <v>16723</v>
      </c>
      <c r="CP2723" t="s">
        <v>194</v>
      </c>
      <c r="CQ2723" t="s">
        <v>195</v>
      </c>
      <c r="CS2723">
        <v>14623</v>
      </c>
      <c r="CT2723" t="s">
        <v>196</v>
      </c>
      <c r="CU2723">
        <v>6173145080</v>
      </c>
    </row>
    <row r="2724" spans="1:151" x14ac:dyDescent="0.2">
      <c r="A2724">
        <v>16751</v>
      </c>
      <c r="B2724" t="s">
        <v>16719</v>
      </c>
      <c r="C2724" t="s">
        <v>16702</v>
      </c>
      <c r="E2724" t="s">
        <v>16720</v>
      </c>
      <c r="F2724" t="s">
        <v>171</v>
      </c>
      <c r="G2724" t="s">
        <v>172</v>
      </c>
      <c r="H2724" s="1">
        <v>35368</v>
      </c>
      <c r="I2724" t="s">
        <v>221</v>
      </c>
      <c r="K2724" t="s">
        <v>409</v>
      </c>
      <c r="M2724" t="s">
        <v>224</v>
      </c>
      <c r="N2724">
        <v>2016</v>
      </c>
      <c r="O2724" t="s">
        <v>410</v>
      </c>
      <c r="P2724" t="s">
        <v>2548</v>
      </c>
      <c r="Q2724" t="s">
        <v>172</v>
      </c>
      <c r="S2724">
        <v>29222766</v>
      </c>
      <c r="T2724" t="s">
        <v>179</v>
      </c>
      <c r="U2724" t="s">
        <v>180</v>
      </c>
      <c r="V2724" s="2">
        <v>43455</v>
      </c>
      <c r="W2724" t="s">
        <v>16722</v>
      </c>
      <c r="X2724">
        <v>5852849110</v>
      </c>
      <c r="Y2724" t="s">
        <v>186</v>
      </c>
      <c r="Z2724" t="s">
        <v>183</v>
      </c>
      <c r="AA2724">
        <v>2019</v>
      </c>
      <c r="AB2724">
        <v>2019</v>
      </c>
      <c r="AC2724" t="s">
        <v>993</v>
      </c>
      <c r="AD2724" t="s">
        <v>185</v>
      </c>
      <c r="AS2724">
        <v>3.43</v>
      </c>
      <c r="AT2724" t="s">
        <v>188</v>
      </c>
      <c r="AU2724" t="s">
        <v>1520</v>
      </c>
      <c r="AV2724" t="s">
        <v>4161</v>
      </c>
      <c r="AW2724" t="s">
        <v>191</v>
      </c>
      <c r="BM2724" t="s">
        <v>16723</v>
      </c>
      <c r="BP2724" t="s">
        <v>194</v>
      </c>
      <c r="BQ2724" t="s">
        <v>195</v>
      </c>
      <c r="BS2724">
        <v>14623</v>
      </c>
      <c r="BT2724" t="s">
        <v>196</v>
      </c>
      <c r="BU2724">
        <v>6173145080</v>
      </c>
      <c r="CM2724" t="s">
        <v>16723</v>
      </c>
      <c r="CP2724" t="s">
        <v>194</v>
      </c>
      <c r="CQ2724" t="s">
        <v>195</v>
      </c>
      <c r="CS2724">
        <v>14623</v>
      </c>
      <c r="CT2724" t="s">
        <v>196</v>
      </c>
      <c r="CU2724">
        <v>6173145080</v>
      </c>
    </row>
    <row r="2725" spans="1:151" x14ac:dyDescent="0.2">
      <c r="A2725">
        <v>29740</v>
      </c>
      <c r="B2725" t="s">
        <v>16724</v>
      </c>
      <c r="C2725" t="s">
        <v>16702</v>
      </c>
      <c r="E2725" t="s">
        <v>16725</v>
      </c>
      <c r="F2725" t="s">
        <v>171</v>
      </c>
      <c r="G2725" t="s">
        <v>172</v>
      </c>
      <c r="H2725" s="1">
        <v>35615</v>
      </c>
      <c r="I2725" t="s">
        <v>221</v>
      </c>
      <c r="K2725" t="s">
        <v>547</v>
      </c>
      <c r="L2725" t="s">
        <v>548</v>
      </c>
      <c r="M2725" t="s">
        <v>176</v>
      </c>
      <c r="N2725">
        <v>2020</v>
      </c>
      <c r="O2725" t="s">
        <v>978</v>
      </c>
      <c r="P2725" t="s">
        <v>979</v>
      </c>
      <c r="Q2725" t="s">
        <v>172</v>
      </c>
      <c r="S2725">
        <v>29379859</v>
      </c>
      <c r="T2725" t="s">
        <v>179</v>
      </c>
      <c r="U2725" t="s">
        <v>180</v>
      </c>
      <c r="V2725" s="2">
        <v>43968</v>
      </c>
      <c r="W2725" t="s">
        <v>16726</v>
      </c>
      <c r="X2725">
        <v>8613901701162</v>
      </c>
      <c r="Y2725" t="s">
        <v>186</v>
      </c>
      <c r="Z2725" t="s">
        <v>282</v>
      </c>
      <c r="AA2725">
        <v>2019</v>
      </c>
      <c r="AB2725">
        <v>2019</v>
      </c>
      <c r="AC2725" t="s">
        <v>382</v>
      </c>
      <c r="AD2725" t="s">
        <v>172</v>
      </c>
      <c r="AS2725">
        <v>3.9</v>
      </c>
      <c r="AT2725" t="s">
        <v>188</v>
      </c>
      <c r="AU2725" t="s">
        <v>189</v>
      </c>
      <c r="AV2725" t="s">
        <v>190</v>
      </c>
      <c r="AW2725" t="s">
        <v>191</v>
      </c>
      <c r="BM2725" t="s">
        <v>15581</v>
      </c>
      <c r="BN2725" t="s">
        <v>193</v>
      </c>
      <c r="BP2725" t="s">
        <v>194</v>
      </c>
      <c r="BQ2725" t="s">
        <v>195</v>
      </c>
      <c r="BS2725">
        <v>14627</v>
      </c>
      <c r="BT2725" t="s">
        <v>196</v>
      </c>
      <c r="BU2725">
        <v>5855003778</v>
      </c>
      <c r="CM2725" t="s">
        <v>16727</v>
      </c>
      <c r="CP2725" t="s">
        <v>194</v>
      </c>
      <c r="CQ2725" t="s">
        <v>195</v>
      </c>
      <c r="CS2725">
        <v>14620</v>
      </c>
      <c r="CT2725" t="s">
        <v>196</v>
      </c>
      <c r="CU2725">
        <v>5855003778</v>
      </c>
    </row>
    <row r="2726" spans="1:151" x14ac:dyDescent="0.2">
      <c r="A2726">
        <v>23232</v>
      </c>
      <c r="B2726" t="s">
        <v>16724</v>
      </c>
      <c r="C2726" t="s">
        <v>16702</v>
      </c>
      <c r="E2726" t="s">
        <v>16725</v>
      </c>
      <c r="F2726" t="s">
        <v>171</v>
      </c>
      <c r="G2726" t="s">
        <v>172</v>
      </c>
      <c r="H2726" s="1">
        <v>35615</v>
      </c>
      <c r="I2726" t="s">
        <v>221</v>
      </c>
      <c r="K2726" t="s">
        <v>277</v>
      </c>
      <c r="L2726" t="s">
        <v>278</v>
      </c>
      <c r="M2726" t="s">
        <v>224</v>
      </c>
      <c r="N2726">
        <v>2017</v>
      </c>
      <c r="O2726" t="s">
        <v>441</v>
      </c>
      <c r="P2726" t="s">
        <v>178</v>
      </c>
      <c r="Q2726" t="s">
        <v>172</v>
      </c>
      <c r="S2726">
        <v>29379859</v>
      </c>
      <c r="T2726" t="s">
        <v>179</v>
      </c>
      <c r="U2726" t="s">
        <v>180</v>
      </c>
      <c r="V2726" s="2">
        <v>43968</v>
      </c>
      <c r="W2726" t="s">
        <v>16726</v>
      </c>
      <c r="X2726">
        <v>8613901701162</v>
      </c>
      <c r="Y2726" t="s">
        <v>186</v>
      </c>
      <c r="Z2726" t="s">
        <v>282</v>
      </c>
      <c r="AA2726">
        <v>2019</v>
      </c>
      <c r="AB2726">
        <v>2019</v>
      </c>
      <c r="AC2726" t="s">
        <v>382</v>
      </c>
      <c r="AD2726" t="s">
        <v>172</v>
      </c>
      <c r="AS2726">
        <v>3.9</v>
      </c>
      <c r="AT2726" t="s">
        <v>188</v>
      </c>
      <c r="AU2726" t="s">
        <v>189</v>
      </c>
      <c r="AV2726" t="s">
        <v>190</v>
      </c>
      <c r="AW2726" t="s">
        <v>191</v>
      </c>
      <c r="BM2726" t="s">
        <v>15581</v>
      </c>
      <c r="BN2726" t="s">
        <v>193</v>
      </c>
      <c r="BP2726" t="s">
        <v>194</v>
      </c>
      <c r="BQ2726" t="s">
        <v>195</v>
      </c>
      <c r="BS2726">
        <v>14627</v>
      </c>
      <c r="BT2726" t="s">
        <v>196</v>
      </c>
      <c r="BU2726">
        <v>5855003778</v>
      </c>
      <c r="CM2726" t="s">
        <v>16727</v>
      </c>
      <c r="CP2726" t="s">
        <v>194</v>
      </c>
      <c r="CQ2726" t="s">
        <v>195</v>
      </c>
      <c r="CS2726">
        <v>14620</v>
      </c>
      <c r="CT2726" t="s">
        <v>196</v>
      </c>
      <c r="CU2726">
        <v>5855003778</v>
      </c>
    </row>
    <row r="2727" spans="1:151" x14ac:dyDescent="0.2">
      <c r="A2727">
        <v>19215</v>
      </c>
      <c r="B2727" t="s">
        <v>16728</v>
      </c>
      <c r="C2727" t="s">
        <v>16702</v>
      </c>
      <c r="E2727" t="s">
        <v>16729</v>
      </c>
      <c r="F2727" t="s">
        <v>171</v>
      </c>
      <c r="G2727" t="s">
        <v>172</v>
      </c>
      <c r="H2727" s="1">
        <v>35793</v>
      </c>
      <c r="I2727" t="s">
        <v>221</v>
      </c>
      <c r="K2727" t="s">
        <v>3300</v>
      </c>
      <c r="L2727" t="s">
        <v>3174</v>
      </c>
      <c r="M2727" t="s">
        <v>224</v>
      </c>
      <c r="N2727">
        <v>2016</v>
      </c>
      <c r="O2727" t="s">
        <v>410</v>
      </c>
      <c r="P2727" t="s">
        <v>178</v>
      </c>
      <c r="Q2727" t="s">
        <v>172</v>
      </c>
      <c r="S2727">
        <v>29433179</v>
      </c>
      <c r="T2727" t="s">
        <v>179</v>
      </c>
      <c r="U2727" t="s">
        <v>180</v>
      </c>
      <c r="V2727" s="2">
        <v>43604</v>
      </c>
      <c r="W2727" t="s">
        <v>16730</v>
      </c>
      <c r="X2727" t="s">
        <v>16731</v>
      </c>
      <c r="Y2727" t="s">
        <v>186</v>
      </c>
      <c r="Z2727" t="s">
        <v>183</v>
      </c>
      <c r="AA2727">
        <v>2019</v>
      </c>
      <c r="AB2727">
        <v>2019</v>
      </c>
      <c r="AC2727" t="s">
        <v>6841</v>
      </c>
      <c r="AD2727" t="s">
        <v>172</v>
      </c>
      <c r="AS2727" t="str">
        <f>"0"</f>
        <v>0</v>
      </c>
      <c r="AT2727" t="s">
        <v>188</v>
      </c>
      <c r="AU2727" t="s">
        <v>189</v>
      </c>
      <c r="AV2727" t="s">
        <v>190</v>
      </c>
      <c r="AW2727" t="s">
        <v>191</v>
      </c>
      <c r="BM2727" t="s">
        <v>16732</v>
      </c>
      <c r="BN2727" t="s">
        <v>193</v>
      </c>
      <c r="BP2727" t="s">
        <v>194</v>
      </c>
      <c r="BQ2727" t="s">
        <v>195</v>
      </c>
      <c r="BS2727">
        <v>14627</v>
      </c>
      <c r="BT2727" t="s">
        <v>196</v>
      </c>
      <c r="BU2727">
        <v>9513137995</v>
      </c>
      <c r="CM2727" t="s">
        <v>2124</v>
      </c>
      <c r="CP2727" t="s">
        <v>194</v>
      </c>
      <c r="CQ2727" t="s">
        <v>195</v>
      </c>
      <c r="CS2727">
        <v>14627</v>
      </c>
      <c r="CT2727" t="s">
        <v>196</v>
      </c>
      <c r="CU2727">
        <v>5025108163</v>
      </c>
    </row>
    <row r="2728" spans="1:151" x14ac:dyDescent="0.2">
      <c r="A2728">
        <v>19262</v>
      </c>
      <c r="B2728" t="s">
        <v>16733</v>
      </c>
      <c r="C2728" t="s">
        <v>16702</v>
      </c>
      <c r="E2728" t="s">
        <v>16734</v>
      </c>
      <c r="F2728" t="s">
        <v>171</v>
      </c>
      <c r="G2728" t="s">
        <v>172</v>
      </c>
      <c r="H2728" s="1">
        <v>35563</v>
      </c>
      <c r="I2728" t="s">
        <v>173</v>
      </c>
      <c r="K2728" t="s">
        <v>3300</v>
      </c>
      <c r="L2728" t="s">
        <v>16735</v>
      </c>
      <c r="M2728" t="s">
        <v>224</v>
      </c>
      <c r="N2728">
        <v>2016</v>
      </c>
      <c r="O2728" t="s">
        <v>410</v>
      </c>
      <c r="P2728" t="s">
        <v>178</v>
      </c>
      <c r="Q2728" t="s">
        <v>172</v>
      </c>
      <c r="S2728">
        <v>29433155</v>
      </c>
      <c r="T2728" t="s">
        <v>179</v>
      </c>
      <c r="U2728" t="s">
        <v>180</v>
      </c>
      <c r="V2728" s="2">
        <v>43821</v>
      </c>
      <c r="W2728" t="s">
        <v>16736</v>
      </c>
      <c r="X2728">
        <v>8618036290688</v>
      </c>
      <c r="Y2728" t="s">
        <v>186</v>
      </c>
      <c r="Z2728" t="s">
        <v>183</v>
      </c>
      <c r="AA2728">
        <v>2019</v>
      </c>
      <c r="AB2728">
        <v>2019</v>
      </c>
      <c r="AC2728" t="s">
        <v>1786</v>
      </c>
      <c r="AD2728" t="s">
        <v>172</v>
      </c>
      <c r="AS2728" t="str">
        <f>"0"</f>
        <v>0</v>
      </c>
      <c r="AT2728" t="s">
        <v>188</v>
      </c>
      <c r="AU2728" t="s">
        <v>189</v>
      </c>
      <c r="AV2728" t="s">
        <v>190</v>
      </c>
      <c r="AW2728" t="s">
        <v>191</v>
      </c>
      <c r="BM2728" t="s">
        <v>16737</v>
      </c>
      <c r="BN2728" t="s">
        <v>193</v>
      </c>
      <c r="BP2728" t="s">
        <v>194</v>
      </c>
      <c r="BQ2728" t="s">
        <v>195</v>
      </c>
      <c r="BS2728">
        <v>14627</v>
      </c>
      <c r="BT2728" t="s">
        <v>196</v>
      </c>
      <c r="BU2728">
        <v>5853504079</v>
      </c>
      <c r="CM2728" t="s">
        <v>16738</v>
      </c>
      <c r="CN2728" t="s">
        <v>16739</v>
      </c>
      <c r="CP2728" t="s">
        <v>194</v>
      </c>
      <c r="CQ2728" t="s">
        <v>195</v>
      </c>
      <c r="CS2728">
        <v>14627</v>
      </c>
      <c r="CT2728" t="s">
        <v>196</v>
      </c>
      <c r="CU2728">
        <v>5853504079</v>
      </c>
    </row>
    <row r="2729" spans="1:151" x14ac:dyDescent="0.2">
      <c r="A2729">
        <v>19742</v>
      </c>
      <c r="B2729" t="s">
        <v>13882</v>
      </c>
      <c r="C2729" t="s">
        <v>16702</v>
      </c>
      <c r="E2729" t="s">
        <v>16740</v>
      </c>
      <c r="F2729" t="s">
        <v>171</v>
      </c>
      <c r="G2729" t="s">
        <v>172</v>
      </c>
      <c r="H2729" s="1">
        <v>34478</v>
      </c>
      <c r="I2729" t="s">
        <v>173</v>
      </c>
      <c r="K2729" t="s">
        <v>5037</v>
      </c>
      <c r="L2729" t="s">
        <v>318</v>
      </c>
      <c r="M2729" t="s">
        <v>176</v>
      </c>
      <c r="N2729">
        <v>2017</v>
      </c>
      <c r="O2729" t="s">
        <v>177</v>
      </c>
      <c r="P2729" t="s">
        <v>178</v>
      </c>
      <c r="Q2729" t="s">
        <v>172</v>
      </c>
      <c r="S2729">
        <v>29446223</v>
      </c>
      <c r="T2729" t="s">
        <v>179</v>
      </c>
      <c r="U2729" t="s">
        <v>180</v>
      </c>
      <c r="V2729" s="2">
        <v>43091</v>
      </c>
      <c r="W2729" t="s">
        <v>16741</v>
      </c>
      <c r="X2729">
        <v>5856359123</v>
      </c>
      <c r="Y2729" t="s">
        <v>186</v>
      </c>
      <c r="Z2729" t="s">
        <v>282</v>
      </c>
      <c r="AA2729">
        <v>2018</v>
      </c>
      <c r="AB2729">
        <v>2018</v>
      </c>
      <c r="AC2729" t="s">
        <v>1950</v>
      </c>
      <c r="AD2729" t="s">
        <v>185</v>
      </c>
      <c r="AM2729" t="s">
        <v>187</v>
      </c>
      <c r="AS2729">
        <v>3.24</v>
      </c>
      <c r="AT2729" t="s">
        <v>188</v>
      </c>
      <c r="AU2729" t="s">
        <v>1520</v>
      </c>
      <c r="AV2729" t="s">
        <v>4161</v>
      </c>
      <c r="AW2729" t="s">
        <v>191</v>
      </c>
      <c r="BM2729" t="s">
        <v>16742</v>
      </c>
      <c r="BN2729" t="s">
        <v>193</v>
      </c>
      <c r="BP2729" t="s">
        <v>194</v>
      </c>
      <c r="BQ2729" t="s">
        <v>195</v>
      </c>
      <c r="BS2729">
        <v>14627</v>
      </c>
      <c r="BT2729" t="s">
        <v>196</v>
      </c>
      <c r="BU2729">
        <v>5853550871</v>
      </c>
      <c r="CM2729" t="s">
        <v>16743</v>
      </c>
      <c r="CP2729" t="s">
        <v>194</v>
      </c>
      <c r="CQ2729" t="s">
        <v>195</v>
      </c>
      <c r="CS2729">
        <v>14608</v>
      </c>
      <c r="CT2729" t="s">
        <v>196</v>
      </c>
      <c r="CU2729">
        <v>5853550871</v>
      </c>
      <c r="ED2729" t="s">
        <v>195</v>
      </c>
      <c r="EG2729" t="s">
        <v>196</v>
      </c>
      <c r="EH2729">
        <v>5853550871</v>
      </c>
      <c r="EM2729" t="s">
        <v>16742</v>
      </c>
      <c r="EN2729" t="s">
        <v>887</v>
      </c>
      <c r="EP2729" t="s">
        <v>194</v>
      </c>
      <c r="EQ2729" t="s">
        <v>195</v>
      </c>
      <c r="ES2729">
        <v>14627</v>
      </c>
      <c r="ET2729" t="s">
        <v>196</v>
      </c>
      <c r="EU2729">
        <v>5853550871</v>
      </c>
    </row>
    <row r="2730" spans="1:151" x14ac:dyDescent="0.2">
      <c r="A2730">
        <v>19831</v>
      </c>
      <c r="B2730" t="s">
        <v>16744</v>
      </c>
      <c r="C2730" t="s">
        <v>16702</v>
      </c>
      <c r="E2730" t="s">
        <v>16745</v>
      </c>
      <c r="F2730" t="s">
        <v>171</v>
      </c>
      <c r="G2730" t="s">
        <v>172</v>
      </c>
      <c r="H2730" s="1">
        <v>35331</v>
      </c>
      <c r="I2730" t="s">
        <v>221</v>
      </c>
      <c r="K2730" t="s">
        <v>3465</v>
      </c>
      <c r="M2730" t="s">
        <v>176</v>
      </c>
      <c r="N2730">
        <v>2017</v>
      </c>
      <c r="O2730" t="s">
        <v>177</v>
      </c>
      <c r="P2730" t="s">
        <v>363</v>
      </c>
      <c r="Q2730" t="s">
        <v>172</v>
      </c>
      <c r="S2730">
        <v>28771807</v>
      </c>
      <c r="T2730" t="s">
        <v>196</v>
      </c>
      <c r="W2730" t="s">
        <v>16746</v>
      </c>
      <c r="X2730">
        <v>9738685156</v>
      </c>
      <c r="Y2730" t="s">
        <v>182</v>
      </c>
      <c r="Z2730" t="s">
        <v>282</v>
      </c>
      <c r="AA2730">
        <v>2018</v>
      </c>
      <c r="AB2730">
        <v>2018</v>
      </c>
      <c r="AC2730" t="s">
        <v>208</v>
      </c>
      <c r="AD2730" t="s">
        <v>185</v>
      </c>
      <c r="AS2730">
        <v>3.56</v>
      </c>
      <c r="AT2730" t="s">
        <v>188</v>
      </c>
      <c r="AU2730" t="s">
        <v>189</v>
      </c>
      <c r="AV2730" t="s">
        <v>190</v>
      </c>
      <c r="AW2730" t="s">
        <v>715</v>
      </c>
      <c r="BM2730" t="s">
        <v>7641</v>
      </c>
      <c r="BN2730" t="s">
        <v>193</v>
      </c>
      <c r="BP2730" t="s">
        <v>194</v>
      </c>
      <c r="BQ2730" t="s">
        <v>195</v>
      </c>
      <c r="BS2730">
        <v>14627</v>
      </c>
      <c r="BT2730" t="s">
        <v>196</v>
      </c>
      <c r="BU2730">
        <v>9737479534</v>
      </c>
      <c r="BZ2730" t="s">
        <v>16747</v>
      </c>
      <c r="CC2730" t="s">
        <v>16748</v>
      </c>
      <c r="CD2730" t="s">
        <v>1150</v>
      </c>
      <c r="CF2730" t="str">
        <f>"07054"</f>
        <v>07054</v>
      </c>
      <c r="CG2730" t="s">
        <v>196</v>
      </c>
      <c r="CH2730">
        <v>9738844617</v>
      </c>
      <c r="CM2730" t="s">
        <v>16749</v>
      </c>
      <c r="CN2730" t="s">
        <v>193</v>
      </c>
      <c r="CP2730" t="s">
        <v>194</v>
      </c>
      <c r="CQ2730" t="s">
        <v>195</v>
      </c>
      <c r="CS2730">
        <v>14627</v>
      </c>
      <c r="CT2730" t="s">
        <v>196</v>
      </c>
      <c r="CU2730">
        <v>9737479534</v>
      </c>
      <c r="ED2730" t="s">
        <v>1150</v>
      </c>
      <c r="EG2730" t="s">
        <v>196</v>
      </c>
      <c r="EH2730">
        <v>9738844617</v>
      </c>
      <c r="EM2730" t="s">
        <v>16747</v>
      </c>
      <c r="EP2730" t="s">
        <v>16748</v>
      </c>
      <c r="EQ2730" t="s">
        <v>1150</v>
      </c>
      <c r="ES2730" t="str">
        <f>"07054"</f>
        <v>07054</v>
      </c>
      <c r="ET2730" t="s">
        <v>196</v>
      </c>
      <c r="EU2730">
        <v>9738844617</v>
      </c>
    </row>
    <row r="2731" spans="1:151" x14ac:dyDescent="0.2">
      <c r="A2731">
        <v>27093</v>
      </c>
      <c r="B2731" t="s">
        <v>16750</v>
      </c>
      <c r="C2731" t="s">
        <v>16702</v>
      </c>
      <c r="E2731" t="s">
        <v>16751</v>
      </c>
      <c r="F2731" t="s">
        <v>16752</v>
      </c>
      <c r="G2731" t="s">
        <v>172</v>
      </c>
      <c r="H2731" s="1">
        <v>36083</v>
      </c>
      <c r="I2731" t="s">
        <v>221</v>
      </c>
      <c r="K2731" t="s">
        <v>16753</v>
      </c>
      <c r="L2731" t="s">
        <v>1731</v>
      </c>
      <c r="M2731" t="s">
        <v>224</v>
      </c>
      <c r="N2731">
        <v>2019</v>
      </c>
      <c r="O2731" t="s">
        <v>279</v>
      </c>
      <c r="P2731" t="s">
        <v>178</v>
      </c>
      <c r="Q2731" t="s">
        <v>172</v>
      </c>
      <c r="S2731">
        <v>30790797</v>
      </c>
      <c r="T2731" t="s">
        <v>179</v>
      </c>
      <c r="U2731" t="s">
        <v>180</v>
      </c>
      <c r="V2731" s="2">
        <v>44332</v>
      </c>
      <c r="W2731" t="s">
        <v>16754</v>
      </c>
      <c r="X2731">
        <v>8613750870123</v>
      </c>
      <c r="Y2731" t="s">
        <v>186</v>
      </c>
      <c r="Z2731" t="s">
        <v>282</v>
      </c>
      <c r="AA2731">
        <v>2021</v>
      </c>
      <c r="AB2731">
        <v>2021</v>
      </c>
      <c r="AC2731" t="s">
        <v>209</v>
      </c>
      <c r="AD2731" t="s">
        <v>172</v>
      </c>
      <c r="AS2731">
        <v>4</v>
      </c>
      <c r="AT2731" t="s">
        <v>188</v>
      </c>
      <c r="AU2731" t="s">
        <v>189</v>
      </c>
      <c r="AV2731" t="s">
        <v>190</v>
      </c>
      <c r="AW2731" t="s">
        <v>191</v>
      </c>
      <c r="BM2731" t="s">
        <v>16755</v>
      </c>
      <c r="BN2731" t="s">
        <v>193</v>
      </c>
      <c r="BP2731" t="s">
        <v>194</v>
      </c>
      <c r="BQ2731" t="s">
        <v>195</v>
      </c>
      <c r="BS2731">
        <v>14627</v>
      </c>
      <c r="BT2731" t="s">
        <v>196</v>
      </c>
      <c r="BU2731">
        <v>5855038613</v>
      </c>
      <c r="CM2731" t="s">
        <v>16756</v>
      </c>
      <c r="CP2731" t="s">
        <v>194</v>
      </c>
      <c r="CQ2731" t="s">
        <v>195</v>
      </c>
      <c r="CS2731">
        <v>14620</v>
      </c>
      <c r="CT2731" t="s">
        <v>196</v>
      </c>
      <c r="CU2731">
        <v>5855038613</v>
      </c>
    </row>
    <row r="2732" spans="1:151" x14ac:dyDescent="0.2">
      <c r="A2732">
        <v>24676</v>
      </c>
      <c r="B2732" t="s">
        <v>16757</v>
      </c>
      <c r="C2732" t="s">
        <v>16702</v>
      </c>
      <c r="E2732" t="s">
        <v>16758</v>
      </c>
      <c r="F2732" t="s">
        <v>171</v>
      </c>
      <c r="G2732" t="s">
        <v>172</v>
      </c>
      <c r="H2732" s="1">
        <v>36202</v>
      </c>
      <c r="I2732" t="s">
        <v>221</v>
      </c>
      <c r="K2732" t="s">
        <v>222</v>
      </c>
      <c r="L2732" t="s">
        <v>223</v>
      </c>
      <c r="M2732" t="s">
        <v>224</v>
      </c>
      <c r="N2732">
        <v>2018</v>
      </c>
      <c r="O2732" t="s">
        <v>354</v>
      </c>
      <c r="P2732" t="s">
        <v>363</v>
      </c>
      <c r="Q2732" t="s">
        <v>172</v>
      </c>
      <c r="S2732">
        <v>30783461</v>
      </c>
      <c r="T2732" t="s">
        <v>179</v>
      </c>
      <c r="U2732" t="s">
        <v>180</v>
      </c>
      <c r="V2732" s="2">
        <v>44332</v>
      </c>
      <c r="W2732" t="s">
        <v>16759</v>
      </c>
      <c r="X2732">
        <v>8613934202337</v>
      </c>
      <c r="Y2732" t="s">
        <v>186</v>
      </c>
      <c r="Z2732" t="s">
        <v>183</v>
      </c>
      <c r="AA2732">
        <v>2021</v>
      </c>
      <c r="AB2732">
        <v>2021</v>
      </c>
      <c r="AC2732" t="s">
        <v>2179</v>
      </c>
      <c r="AD2732" t="s">
        <v>172</v>
      </c>
      <c r="AS2732">
        <v>4</v>
      </c>
      <c r="AT2732" t="s">
        <v>188</v>
      </c>
      <c r="AU2732" t="s">
        <v>189</v>
      </c>
      <c r="AV2732" t="s">
        <v>190</v>
      </c>
      <c r="AW2732" t="s">
        <v>191</v>
      </c>
      <c r="BM2732" t="s">
        <v>16760</v>
      </c>
      <c r="BN2732" t="s">
        <v>193</v>
      </c>
      <c r="BP2732" t="s">
        <v>194</v>
      </c>
      <c r="BQ2732" t="s">
        <v>195</v>
      </c>
      <c r="BS2732">
        <v>14627</v>
      </c>
      <c r="BT2732" t="s">
        <v>196</v>
      </c>
      <c r="CM2732" t="s">
        <v>487</v>
      </c>
      <c r="CN2732" t="s">
        <v>16761</v>
      </c>
      <c r="CP2732" t="s">
        <v>194</v>
      </c>
      <c r="CQ2732" t="s">
        <v>195</v>
      </c>
      <c r="CS2732">
        <v>14627</v>
      </c>
      <c r="CT2732" t="s">
        <v>196</v>
      </c>
      <c r="CU2732">
        <v>5857669975</v>
      </c>
    </row>
    <row r="2733" spans="1:151" x14ac:dyDescent="0.2">
      <c r="A2733">
        <v>25612</v>
      </c>
      <c r="B2733" t="s">
        <v>16762</v>
      </c>
      <c r="C2733" t="s">
        <v>16702</v>
      </c>
      <c r="E2733" t="s">
        <v>16763</v>
      </c>
      <c r="F2733" t="s">
        <v>171</v>
      </c>
      <c r="G2733" t="s">
        <v>172</v>
      </c>
      <c r="H2733" s="1">
        <v>35993</v>
      </c>
      <c r="I2733" t="s">
        <v>221</v>
      </c>
      <c r="K2733" t="s">
        <v>3193</v>
      </c>
      <c r="L2733" t="s">
        <v>1158</v>
      </c>
      <c r="M2733" t="s">
        <v>205</v>
      </c>
      <c r="N2733">
        <v>2018</v>
      </c>
      <c r="O2733" t="s">
        <v>1553</v>
      </c>
      <c r="P2733" t="s">
        <v>178</v>
      </c>
      <c r="Q2733" t="s">
        <v>172</v>
      </c>
      <c r="S2733">
        <v>29879823</v>
      </c>
      <c r="T2733" t="s">
        <v>179</v>
      </c>
      <c r="U2733" t="s">
        <v>180</v>
      </c>
      <c r="V2733" s="2">
        <v>43968</v>
      </c>
      <c r="W2733" t="s">
        <v>16764</v>
      </c>
      <c r="X2733" t="str">
        <f>"086-13801286011"</f>
        <v>086-13801286011</v>
      </c>
      <c r="Y2733" t="s">
        <v>186</v>
      </c>
      <c r="Z2733" t="s">
        <v>282</v>
      </c>
      <c r="AA2733">
        <v>2020</v>
      </c>
      <c r="AB2733">
        <v>2020</v>
      </c>
      <c r="AC2733" t="s">
        <v>1109</v>
      </c>
      <c r="AD2733" t="s">
        <v>172</v>
      </c>
      <c r="AS2733">
        <v>4</v>
      </c>
      <c r="AT2733" t="s">
        <v>188</v>
      </c>
      <c r="AU2733" t="s">
        <v>189</v>
      </c>
      <c r="AV2733" t="s">
        <v>190</v>
      </c>
      <c r="AW2733" t="s">
        <v>191</v>
      </c>
      <c r="BM2733" t="s">
        <v>16765</v>
      </c>
      <c r="BN2733" t="s">
        <v>193</v>
      </c>
      <c r="BP2733" t="s">
        <v>194</v>
      </c>
      <c r="BQ2733" t="s">
        <v>195</v>
      </c>
      <c r="BS2733">
        <v>14627</v>
      </c>
      <c r="BT2733" t="s">
        <v>196</v>
      </c>
      <c r="BU2733">
        <v>5853638977</v>
      </c>
      <c r="CM2733" t="s">
        <v>16766</v>
      </c>
      <c r="CN2733" t="s">
        <v>1114</v>
      </c>
      <c r="CP2733" t="s">
        <v>194</v>
      </c>
      <c r="CQ2733" t="s">
        <v>195</v>
      </c>
      <c r="CS2733">
        <v>14627</v>
      </c>
      <c r="CT2733" t="s">
        <v>196</v>
      </c>
      <c r="CU2733">
        <v>5853638977</v>
      </c>
    </row>
    <row r="2734" spans="1:151" x14ac:dyDescent="0.2">
      <c r="A2734">
        <v>25511</v>
      </c>
      <c r="B2734" t="s">
        <v>16767</v>
      </c>
      <c r="C2734" t="s">
        <v>16702</v>
      </c>
      <c r="D2734" t="s">
        <v>185</v>
      </c>
      <c r="E2734" t="s">
        <v>16768</v>
      </c>
      <c r="F2734" t="s">
        <v>3256</v>
      </c>
      <c r="G2734" t="s">
        <v>172</v>
      </c>
      <c r="H2734" s="1">
        <v>35993</v>
      </c>
      <c r="I2734" t="s">
        <v>173</v>
      </c>
      <c r="K2734" t="s">
        <v>7496</v>
      </c>
      <c r="L2734" t="s">
        <v>7497</v>
      </c>
      <c r="M2734" t="s">
        <v>306</v>
      </c>
      <c r="N2734">
        <v>2018</v>
      </c>
      <c r="O2734" t="s">
        <v>307</v>
      </c>
      <c r="P2734" t="s">
        <v>178</v>
      </c>
      <c r="Q2734" t="s">
        <v>172</v>
      </c>
      <c r="S2734">
        <v>29903320</v>
      </c>
      <c r="T2734" t="s">
        <v>196</v>
      </c>
      <c r="W2734" t="s">
        <v>16769</v>
      </c>
      <c r="X2734">
        <v>4084021785</v>
      </c>
      <c r="Y2734" t="s">
        <v>182</v>
      </c>
      <c r="Z2734" t="s">
        <v>183</v>
      </c>
      <c r="AA2734">
        <v>2020</v>
      </c>
      <c r="AB2734">
        <v>2020</v>
      </c>
      <c r="AC2734" t="s">
        <v>208</v>
      </c>
      <c r="AD2734" t="s">
        <v>185</v>
      </c>
      <c r="AF2734" t="s">
        <v>186</v>
      </c>
      <c r="AG2734" t="s">
        <v>282</v>
      </c>
      <c r="AH2734">
        <v>2020</v>
      </c>
      <c r="AI2734">
        <v>2020</v>
      </c>
      <c r="AJ2734" t="s">
        <v>187</v>
      </c>
      <c r="AK2734" t="s">
        <v>185</v>
      </c>
      <c r="AM2734" t="s">
        <v>5117</v>
      </c>
      <c r="AS2734">
        <v>3.87</v>
      </c>
      <c r="AT2734" t="s">
        <v>188</v>
      </c>
      <c r="AU2734" t="s">
        <v>189</v>
      </c>
      <c r="AV2734" t="s">
        <v>190</v>
      </c>
      <c r="AW2734" t="s">
        <v>715</v>
      </c>
      <c r="BM2734" t="s">
        <v>193</v>
      </c>
      <c r="BN2734" t="s">
        <v>16770</v>
      </c>
      <c r="BP2734" t="s">
        <v>194</v>
      </c>
      <c r="BQ2734" t="s">
        <v>195</v>
      </c>
      <c r="BS2734">
        <v>14627</v>
      </c>
      <c r="BT2734" t="s">
        <v>196</v>
      </c>
      <c r="BU2734">
        <v>4084021784</v>
      </c>
      <c r="BZ2734" t="s">
        <v>16771</v>
      </c>
      <c r="CC2734" t="s">
        <v>16772</v>
      </c>
      <c r="CD2734" t="s">
        <v>461</v>
      </c>
      <c r="CF2734">
        <v>95014</v>
      </c>
      <c r="CG2734" t="s">
        <v>196</v>
      </c>
      <c r="CH2734">
        <v>4084021784</v>
      </c>
      <c r="CM2734" t="s">
        <v>16773</v>
      </c>
      <c r="CP2734" t="s">
        <v>194</v>
      </c>
      <c r="CQ2734" t="s">
        <v>195</v>
      </c>
      <c r="CS2734">
        <v>14620</v>
      </c>
      <c r="CT2734" t="s">
        <v>196</v>
      </c>
      <c r="CU2734">
        <v>4084021784</v>
      </c>
      <c r="ED2734" t="s">
        <v>461</v>
      </c>
      <c r="EG2734" t="s">
        <v>196</v>
      </c>
      <c r="EH2734">
        <v>4084021784</v>
      </c>
      <c r="EM2734" t="s">
        <v>16771</v>
      </c>
      <c r="EP2734" t="s">
        <v>16772</v>
      </c>
      <c r="EQ2734" t="s">
        <v>461</v>
      </c>
      <c r="ES2734">
        <v>95014</v>
      </c>
      <c r="ET2734" t="s">
        <v>196</v>
      </c>
      <c r="EU2734">
        <v>4084021784</v>
      </c>
    </row>
    <row r="2735" spans="1:151" x14ac:dyDescent="0.2">
      <c r="A2735">
        <v>34013</v>
      </c>
      <c r="B2735" t="s">
        <v>16774</v>
      </c>
      <c r="C2735" t="s">
        <v>16702</v>
      </c>
      <c r="E2735" t="s">
        <v>16775</v>
      </c>
      <c r="F2735" t="s">
        <v>171</v>
      </c>
      <c r="G2735" t="s">
        <v>172</v>
      </c>
      <c r="H2735" s="1">
        <v>36180</v>
      </c>
      <c r="I2735" t="s">
        <v>221</v>
      </c>
      <c r="K2735" t="s">
        <v>1377</v>
      </c>
      <c r="L2735" t="s">
        <v>1378</v>
      </c>
      <c r="M2735" t="s">
        <v>306</v>
      </c>
      <c r="N2735">
        <v>2020</v>
      </c>
      <c r="O2735" t="s">
        <v>1379</v>
      </c>
      <c r="P2735" t="s">
        <v>509</v>
      </c>
      <c r="Q2735" t="s">
        <v>172</v>
      </c>
      <c r="S2735">
        <v>30619623</v>
      </c>
      <c r="T2735" t="s">
        <v>1382</v>
      </c>
      <c r="U2735" t="s">
        <v>424</v>
      </c>
      <c r="Y2735" t="str">
        <f t="shared" ref="Y2735:Y2742" si="22">"01AS"</f>
        <v>01AS</v>
      </c>
      <c r="Z2735" t="s">
        <v>499</v>
      </c>
      <c r="AA2735" t="s">
        <v>320</v>
      </c>
      <c r="AB2735" t="s">
        <v>321</v>
      </c>
      <c r="AC2735" t="s">
        <v>5592</v>
      </c>
      <c r="AD2735" t="s">
        <v>185</v>
      </c>
      <c r="AF2735" t="s">
        <v>426</v>
      </c>
      <c r="AG2735" t="s">
        <v>729</v>
      </c>
      <c r="AJ2735" t="s">
        <v>5482</v>
      </c>
      <c r="AK2735" t="s">
        <v>185</v>
      </c>
      <c r="AM2735" t="s">
        <v>5251</v>
      </c>
      <c r="AS2735">
        <v>3.86</v>
      </c>
      <c r="AT2735" t="s">
        <v>429</v>
      </c>
      <c r="AU2735" t="s">
        <v>235</v>
      </c>
      <c r="AV2735" t="s">
        <v>236</v>
      </c>
      <c r="AW2735" t="s">
        <v>430</v>
      </c>
      <c r="BM2735" t="s">
        <v>16776</v>
      </c>
      <c r="BN2735" t="s">
        <v>239</v>
      </c>
      <c r="BO2735" t="s">
        <v>4702</v>
      </c>
      <c r="BP2735" t="s">
        <v>241</v>
      </c>
      <c r="BQ2735" t="s">
        <v>195</v>
      </c>
      <c r="BS2735">
        <v>14627</v>
      </c>
      <c r="CA2735" t="s">
        <v>16777</v>
      </c>
      <c r="CD2735" t="s">
        <v>195</v>
      </c>
      <c r="CM2735" t="s">
        <v>16778</v>
      </c>
      <c r="CN2735" t="s">
        <v>16777</v>
      </c>
      <c r="CO2735" t="s">
        <v>4702</v>
      </c>
      <c r="CP2735" t="s">
        <v>4702</v>
      </c>
      <c r="CQ2735" t="s">
        <v>4705</v>
      </c>
      <c r="CS2735">
        <v>200434</v>
      </c>
      <c r="CT2735" t="s">
        <v>1382</v>
      </c>
      <c r="CU2735" t="s">
        <v>16779</v>
      </c>
    </row>
    <row r="2736" spans="1:151" x14ac:dyDescent="0.2">
      <c r="A2736">
        <v>27416</v>
      </c>
      <c r="B2736" t="s">
        <v>16774</v>
      </c>
      <c r="C2736" t="s">
        <v>16702</v>
      </c>
      <c r="E2736" t="s">
        <v>16775</v>
      </c>
      <c r="F2736" t="s">
        <v>171</v>
      </c>
      <c r="G2736" t="s">
        <v>172</v>
      </c>
      <c r="H2736" s="1">
        <v>36180</v>
      </c>
      <c r="I2736" t="s">
        <v>221</v>
      </c>
      <c r="K2736" t="s">
        <v>11783</v>
      </c>
      <c r="L2736" t="s">
        <v>1731</v>
      </c>
      <c r="M2736" t="s">
        <v>224</v>
      </c>
      <c r="N2736">
        <v>2019</v>
      </c>
      <c r="O2736" t="s">
        <v>279</v>
      </c>
      <c r="P2736" t="s">
        <v>178</v>
      </c>
      <c r="Q2736" t="s">
        <v>172</v>
      </c>
      <c r="S2736">
        <v>30619623</v>
      </c>
      <c r="T2736" t="s">
        <v>1382</v>
      </c>
      <c r="U2736" t="s">
        <v>424</v>
      </c>
      <c r="Y2736" t="str">
        <f t="shared" si="22"/>
        <v>01AS</v>
      </c>
      <c r="Z2736" t="s">
        <v>499</v>
      </c>
      <c r="AA2736" t="s">
        <v>320</v>
      </c>
      <c r="AB2736" t="s">
        <v>321</v>
      </c>
      <c r="AC2736" t="s">
        <v>5592</v>
      </c>
      <c r="AD2736" t="s">
        <v>185</v>
      </c>
      <c r="AF2736" t="s">
        <v>426</v>
      </c>
      <c r="AG2736" t="s">
        <v>729</v>
      </c>
      <c r="AJ2736" t="s">
        <v>5482</v>
      </c>
      <c r="AK2736" t="s">
        <v>185</v>
      </c>
      <c r="AM2736" t="s">
        <v>5251</v>
      </c>
      <c r="AS2736">
        <v>3.86</v>
      </c>
      <c r="AT2736" t="s">
        <v>429</v>
      </c>
      <c r="AU2736" t="s">
        <v>235</v>
      </c>
      <c r="AV2736" t="s">
        <v>236</v>
      </c>
      <c r="AW2736" t="s">
        <v>430</v>
      </c>
      <c r="BM2736" t="s">
        <v>16776</v>
      </c>
      <c r="BN2736" t="s">
        <v>239</v>
      </c>
      <c r="BO2736" t="s">
        <v>4702</v>
      </c>
      <c r="BP2736" t="s">
        <v>241</v>
      </c>
      <c r="BQ2736" t="s">
        <v>195</v>
      </c>
      <c r="BS2736">
        <v>14627</v>
      </c>
      <c r="CA2736" t="s">
        <v>16777</v>
      </c>
      <c r="CD2736" t="s">
        <v>195</v>
      </c>
      <c r="CM2736" t="s">
        <v>16778</v>
      </c>
      <c r="CN2736" t="s">
        <v>16777</v>
      </c>
      <c r="CO2736" t="s">
        <v>4702</v>
      </c>
      <c r="CP2736" t="s">
        <v>4702</v>
      </c>
      <c r="CQ2736" t="s">
        <v>4705</v>
      </c>
      <c r="CS2736">
        <v>200434</v>
      </c>
      <c r="CT2736" t="s">
        <v>1382</v>
      </c>
      <c r="CU2736" t="s">
        <v>16779</v>
      </c>
    </row>
    <row r="2737" spans="1:99" x14ac:dyDescent="0.2">
      <c r="A2737">
        <v>36258</v>
      </c>
      <c r="B2737" t="s">
        <v>16780</v>
      </c>
      <c r="C2737" t="s">
        <v>16702</v>
      </c>
      <c r="E2737" t="s">
        <v>16781</v>
      </c>
      <c r="F2737" t="s">
        <v>171</v>
      </c>
      <c r="G2737" t="s">
        <v>172</v>
      </c>
      <c r="H2737" s="1">
        <v>36347</v>
      </c>
      <c r="I2737" t="s">
        <v>173</v>
      </c>
      <c r="K2737" t="s">
        <v>1377</v>
      </c>
      <c r="L2737" t="s">
        <v>1378</v>
      </c>
      <c r="M2737" t="s">
        <v>176</v>
      </c>
      <c r="N2737">
        <v>2021</v>
      </c>
      <c r="O2737" t="s">
        <v>3142</v>
      </c>
      <c r="P2737" t="s">
        <v>178</v>
      </c>
      <c r="Q2737" t="s">
        <v>172</v>
      </c>
      <c r="S2737">
        <v>30611801</v>
      </c>
      <c r="T2737" t="s">
        <v>1382</v>
      </c>
      <c r="U2737" t="s">
        <v>424</v>
      </c>
      <c r="Y2737" t="str">
        <f t="shared" si="22"/>
        <v>01AS</v>
      </c>
      <c r="Z2737" t="s">
        <v>227</v>
      </c>
      <c r="AA2737" t="s">
        <v>320</v>
      </c>
      <c r="AB2737" t="s">
        <v>321</v>
      </c>
      <c r="AC2737" t="s">
        <v>5482</v>
      </c>
      <c r="AD2737" t="s">
        <v>185</v>
      </c>
      <c r="AM2737" t="s">
        <v>5251</v>
      </c>
      <c r="AS2737">
        <v>3.31</v>
      </c>
      <c r="AT2737" t="s">
        <v>1261</v>
      </c>
      <c r="AV2737" t="s">
        <v>473</v>
      </c>
      <c r="AW2737" t="s">
        <v>430</v>
      </c>
      <c r="BO2737" t="s">
        <v>5705</v>
      </c>
      <c r="BQ2737" t="s">
        <v>195</v>
      </c>
      <c r="CD2737" t="s">
        <v>195</v>
      </c>
      <c r="CM2737" t="s">
        <v>16782</v>
      </c>
      <c r="CO2737" t="s">
        <v>5705</v>
      </c>
      <c r="CP2737" t="s">
        <v>5705</v>
      </c>
      <c r="CQ2737" t="s">
        <v>3674</v>
      </c>
      <c r="CS2737">
        <v>225000</v>
      </c>
      <c r="CT2737" t="s">
        <v>1382</v>
      </c>
    </row>
    <row r="2738" spans="1:99" x14ac:dyDescent="0.2">
      <c r="A2738">
        <v>27554</v>
      </c>
      <c r="B2738" t="s">
        <v>16780</v>
      </c>
      <c r="C2738" t="s">
        <v>16702</v>
      </c>
      <c r="E2738" t="s">
        <v>16781</v>
      </c>
      <c r="F2738" t="s">
        <v>171</v>
      </c>
      <c r="G2738" t="s">
        <v>172</v>
      </c>
      <c r="H2738" s="1">
        <v>36347</v>
      </c>
      <c r="I2738" t="s">
        <v>173</v>
      </c>
      <c r="K2738" t="s">
        <v>5429</v>
      </c>
      <c r="L2738" t="s">
        <v>1731</v>
      </c>
      <c r="M2738" t="s">
        <v>306</v>
      </c>
      <c r="N2738">
        <v>2019</v>
      </c>
      <c r="O2738" t="s">
        <v>534</v>
      </c>
      <c r="P2738" t="s">
        <v>178</v>
      </c>
      <c r="Q2738" t="s">
        <v>172</v>
      </c>
      <c r="S2738">
        <v>30611801</v>
      </c>
      <c r="T2738" t="s">
        <v>1382</v>
      </c>
      <c r="U2738" t="s">
        <v>424</v>
      </c>
      <c r="Y2738" t="str">
        <f t="shared" si="22"/>
        <v>01AS</v>
      </c>
      <c r="Z2738" t="s">
        <v>227</v>
      </c>
      <c r="AA2738" t="s">
        <v>320</v>
      </c>
      <c r="AB2738" t="s">
        <v>321</v>
      </c>
      <c r="AC2738" t="s">
        <v>5482</v>
      </c>
      <c r="AD2738" t="s">
        <v>185</v>
      </c>
      <c r="AM2738" t="s">
        <v>5251</v>
      </c>
      <c r="AS2738">
        <v>3.31</v>
      </c>
      <c r="AT2738" t="s">
        <v>1261</v>
      </c>
      <c r="AV2738" t="s">
        <v>473</v>
      </c>
      <c r="AW2738" t="s">
        <v>430</v>
      </c>
      <c r="BO2738" t="s">
        <v>5705</v>
      </c>
      <c r="BQ2738" t="s">
        <v>195</v>
      </c>
      <c r="CD2738" t="s">
        <v>195</v>
      </c>
      <c r="CM2738" t="s">
        <v>16782</v>
      </c>
      <c r="CO2738" t="s">
        <v>5705</v>
      </c>
      <c r="CP2738" t="s">
        <v>5705</v>
      </c>
      <c r="CQ2738" t="s">
        <v>3674</v>
      </c>
      <c r="CS2738">
        <v>225000</v>
      </c>
      <c r="CT2738" t="s">
        <v>1382</v>
      </c>
    </row>
    <row r="2739" spans="1:99" x14ac:dyDescent="0.2">
      <c r="A2739">
        <v>33763</v>
      </c>
      <c r="B2739" t="s">
        <v>16783</v>
      </c>
      <c r="C2739" t="s">
        <v>16702</v>
      </c>
      <c r="E2739" t="s">
        <v>16784</v>
      </c>
      <c r="F2739" t="s">
        <v>171</v>
      </c>
      <c r="G2739" t="s">
        <v>172</v>
      </c>
      <c r="H2739" s="1">
        <v>36311</v>
      </c>
      <c r="I2739" t="s">
        <v>221</v>
      </c>
      <c r="K2739" t="s">
        <v>1377</v>
      </c>
      <c r="L2739" t="s">
        <v>1378</v>
      </c>
      <c r="M2739" t="s">
        <v>306</v>
      </c>
      <c r="N2739">
        <v>2020</v>
      </c>
      <c r="O2739" t="s">
        <v>1379</v>
      </c>
      <c r="P2739" t="s">
        <v>509</v>
      </c>
      <c r="Q2739" t="s">
        <v>172</v>
      </c>
      <c r="S2739">
        <v>30820029</v>
      </c>
      <c r="T2739" t="s">
        <v>1382</v>
      </c>
      <c r="U2739" t="s">
        <v>712</v>
      </c>
      <c r="Y2739" t="str">
        <f t="shared" si="22"/>
        <v>01AS</v>
      </c>
      <c r="Z2739" t="s">
        <v>499</v>
      </c>
      <c r="AA2739" t="s">
        <v>320</v>
      </c>
      <c r="AB2739" t="s">
        <v>321</v>
      </c>
      <c r="AC2739" t="s">
        <v>5521</v>
      </c>
      <c r="AD2739" t="s">
        <v>185</v>
      </c>
      <c r="AF2739" t="s">
        <v>426</v>
      </c>
      <c r="AG2739" t="s">
        <v>729</v>
      </c>
      <c r="AJ2739" t="s">
        <v>5640</v>
      </c>
      <c r="AK2739" t="s">
        <v>185</v>
      </c>
      <c r="AS2739">
        <v>3.79</v>
      </c>
      <c r="AT2739" t="s">
        <v>429</v>
      </c>
      <c r="AU2739" t="s">
        <v>235</v>
      </c>
      <c r="AV2739" t="s">
        <v>236</v>
      </c>
      <c r="AW2739" t="s">
        <v>715</v>
      </c>
      <c r="BC2739" t="s">
        <v>474</v>
      </c>
      <c r="BM2739" t="s">
        <v>16785</v>
      </c>
      <c r="BN2739" t="s">
        <v>239</v>
      </c>
      <c r="BO2739" t="s">
        <v>5458</v>
      </c>
      <c r="BP2739" t="s">
        <v>241</v>
      </c>
      <c r="BQ2739" t="s">
        <v>195</v>
      </c>
      <c r="BS2739">
        <v>14627</v>
      </c>
      <c r="CA2739" t="s">
        <v>16786</v>
      </c>
      <c r="CD2739" t="s">
        <v>195</v>
      </c>
      <c r="CM2739" t="s">
        <v>16787</v>
      </c>
      <c r="CN2739" t="s">
        <v>16786</v>
      </c>
      <c r="CO2739" t="s">
        <v>5458</v>
      </c>
      <c r="CP2739" t="s">
        <v>5458</v>
      </c>
      <c r="CQ2739" t="s">
        <v>4882</v>
      </c>
      <c r="CS2739">
        <v>510000</v>
      </c>
      <c r="CT2739" t="s">
        <v>1382</v>
      </c>
      <c r="CU2739" t="s">
        <v>16788</v>
      </c>
    </row>
    <row r="2740" spans="1:99" x14ac:dyDescent="0.2">
      <c r="A2740">
        <v>35916</v>
      </c>
      <c r="B2740" t="s">
        <v>16789</v>
      </c>
      <c r="C2740" t="s">
        <v>16702</v>
      </c>
      <c r="E2740" t="s">
        <v>16790</v>
      </c>
      <c r="F2740" t="s">
        <v>171</v>
      </c>
      <c r="G2740" t="s">
        <v>172</v>
      </c>
      <c r="H2740" s="1">
        <v>37049</v>
      </c>
      <c r="I2740" t="s">
        <v>221</v>
      </c>
      <c r="K2740" t="s">
        <v>1377</v>
      </c>
      <c r="L2740" t="s">
        <v>1378</v>
      </c>
      <c r="M2740" t="s">
        <v>176</v>
      </c>
      <c r="N2740">
        <v>2021</v>
      </c>
      <c r="O2740" t="s">
        <v>3142</v>
      </c>
      <c r="P2740" t="s">
        <v>178</v>
      </c>
      <c r="Q2740" t="s">
        <v>172</v>
      </c>
      <c r="S2740">
        <v>31548427</v>
      </c>
      <c r="T2740" t="s">
        <v>1382</v>
      </c>
      <c r="U2740" t="s">
        <v>424</v>
      </c>
      <c r="Y2740" t="str">
        <f t="shared" si="22"/>
        <v>01AS</v>
      </c>
      <c r="Z2740" t="s">
        <v>227</v>
      </c>
      <c r="AA2740" t="s">
        <v>228</v>
      </c>
      <c r="AB2740" t="s">
        <v>229</v>
      </c>
      <c r="AC2740" t="s">
        <v>2285</v>
      </c>
      <c r="AD2740" t="s">
        <v>185</v>
      </c>
      <c r="AS2740">
        <v>3.74</v>
      </c>
      <c r="AT2740" t="s">
        <v>1261</v>
      </c>
      <c r="AU2740" t="s">
        <v>472</v>
      </c>
      <c r="AV2740" t="s">
        <v>473</v>
      </c>
      <c r="AW2740" t="s">
        <v>430</v>
      </c>
      <c r="BC2740" t="s">
        <v>474</v>
      </c>
      <c r="BM2740" t="s">
        <v>16791</v>
      </c>
      <c r="BN2740" t="s">
        <v>239</v>
      </c>
      <c r="BO2740" t="s">
        <v>16792</v>
      </c>
      <c r="BP2740" t="s">
        <v>241</v>
      </c>
      <c r="BQ2740" t="s">
        <v>195</v>
      </c>
      <c r="BS2740">
        <v>14627</v>
      </c>
      <c r="CA2740" t="s">
        <v>16793</v>
      </c>
      <c r="CD2740" t="s">
        <v>195</v>
      </c>
      <c r="CM2740" t="s">
        <v>16794</v>
      </c>
      <c r="CN2740" t="s">
        <v>16793</v>
      </c>
      <c r="CO2740" t="s">
        <v>16792</v>
      </c>
      <c r="CP2740" t="s">
        <v>16792</v>
      </c>
      <c r="CQ2740" t="s">
        <v>4882</v>
      </c>
      <c r="CS2740">
        <v>528300</v>
      </c>
      <c r="CT2740" t="s">
        <v>1382</v>
      </c>
      <c r="CU2740" t="s">
        <v>16795</v>
      </c>
    </row>
    <row r="2741" spans="1:99" x14ac:dyDescent="0.2">
      <c r="A2741">
        <v>33809</v>
      </c>
      <c r="B2741" t="s">
        <v>16789</v>
      </c>
      <c r="C2741" t="s">
        <v>16702</v>
      </c>
      <c r="E2741" t="s">
        <v>16790</v>
      </c>
      <c r="F2741" t="s">
        <v>171</v>
      </c>
      <c r="G2741" t="s">
        <v>172</v>
      </c>
      <c r="H2741" s="1">
        <v>37049</v>
      </c>
      <c r="I2741" t="s">
        <v>221</v>
      </c>
      <c r="K2741" t="s">
        <v>1377</v>
      </c>
      <c r="L2741" t="s">
        <v>1378</v>
      </c>
      <c r="M2741" t="s">
        <v>306</v>
      </c>
      <c r="N2741">
        <v>2020</v>
      </c>
      <c r="O2741" t="s">
        <v>1379</v>
      </c>
      <c r="P2741" t="s">
        <v>178</v>
      </c>
      <c r="Q2741" t="s">
        <v>172</v>
      </c>
      <c r="S2741">
        <v>31548427</v>
      </c>
      <c r="T2741" t="s">
        <v>1382</v>
      </c>
      <c r="U2741" t="s">
        <v>424</v>
      </c>
      <c r="Y2741" t="str">
        <f t="shared" si="22"/>
        <v>01AS</v>
      </c>
      <c r="Z2741" t="s">
        <v>227</v>
      </c>
      <c r="AA2741" t="s">
        <v>228</v>
      </c>
      <c r="AB2741" t="s">
        <v>229</v>
      </c>
      <c r="AC2741" t="s">
        <v>2285</v>
      </c>
      <c r="AD2741" t="s">
        <v>185</v>
      </c>
      <c r="AS2741">
        <v>3.74</v>
      </c>
      <c r="AT2741" t="s">
        <v>1261</v>
      </c>
      <c r="AU2741" t="s">
        <v>472</v>
      </c>
      <c r="AV2741" t="s">
        <v>473</v>
      </c>
      <c r="AW2741" t="s">
        <v>430</v>
      </c>
      <c r="BC2741" t="s">
        <v>474</v>
      </c>
      <c r="BM2741" t="s">
        <v>16791</v>
      </c>
      <c r="BN2741" t="s">
        <v>239</v>
      </c>
      <c r="BO2741" t="s">
        <v>16792</v>
      </c>
      <c r="BP2741" t="s">
        <v>241</v>
      </c>
      <c r="BQ2741" t="s">
        <v>195</v>
      </c>
      <c r="BS2741">
        <v>14627</v>
      </c>
      <c r="CA2741" t="s">
        <v>16793</v>
      </c>
      <c r="CD2741" t="s">
        <v>195</v>
      </c>
      <c r="CM2741" t="s">
        <v>16794</v>
      </c>
      <c r="CN2741" t="s">
        <v>16793</v>
      </c>
      <c r="CO2741" t="s">
        <v>16792</v>
      </c>
      <c r="CP2741" t="s">
        <v>16792</v>
      </c>
      <c r="CQ2741" t="s">
        <v>4882</v>
      </c>
      <c r="CS2741">
        <v>528300</v>
      </c>
      <c r="CT2741" t="s">
        <v>1382</v>
      </c>
      <c r="CU2741" t="s">
        <v>16795</v>
      </c>
    </row>
    <row r="2742" spans="1:99" x14ac:dyDescent="0.2">
      <c r="A2742">
        <v>33781</v>
      </c>
      <c r="B2742" t="s">
        <v>16796</v>
      </c>
      <c r="C2742" t="s">
        <v>16702</v>
      </c>
      <c r="E2742" t="s">
        <v>16797</v>
      </c>
      <c r="F2742" t="s">
        <v>171</v>
      </c>
      <c r="G2742" t="s">
        <v>172</v>
      </c>
      <c r="H2742" s="1">
        <v>36544</v>
      </c>
      <c r="I2742" t="s">
        <v>173</v>
      </c>
      <c r="K2742" t="s">
        <v>1377</v>
      </c>
      <c r="L2742" t="s">
        <v>1378</v>
      </c>
      <c r="M2742" t="s">
        <v>306</v>
      </c>
      <c r="N2742">
        <v>2020</v>
      </c>
      <c r="O2742" t="s">
        <v>1379</v>
      </c>
      <c r="P2742" t="s">
        <v>509</v>
      </c>
      <c r="Q2742" t="s">
        <v>172</v>
      </c>
      <c r="S2742">
        <v>31366779</v>
      </c>
      <c r="T2742" t="s">
        <v>1382</v>
      </c>
      <c r="U2742" t="s">
        <v>424</v>
      </c>
      <c r="Y2742" t="str">
        <f t="shared" si="22"/>
        <v>01AS</v>
      </c>
      <c r="Z2742" t="s">
        <v>227</v>
      </c>
      <c r="AA2742" t="s">
        <v>228</v>
      </c>
      <c r="AB2742" t="s">
        <v>229</v>
      </c>
      <c r="AC2742" t="s">
        <v>656</v>
      </c>
      <c r="AD2742" t="s">
        <v>172</v>
      </c>
      <c r="AS2742">
        <v>3.36</v>
      </c>
      <c r="AT2742" t="s">
        <v>429</v>
      </c>
      <c r="AU2742" t="s">
        <v>235</v>
      </c>
      <c r="AV2742" t="s">
        <v>236</v>
      </c>
      <c r="AW2742" t="s">
        <v>430</v>
      </c>
      <c r="BC2742" t="s">
        <v>474</v>
      </c>
      <c r="BM2742" t="s">
        <v>16798</v>
      </c>
      <c r="BN2742" t="s">
        <v>239</v>
      </c>
      <c r="BO2742" t="s">
        <v>16799</v>
      </c>
      <c r="BP2742" t="s">
        <v>241</v>
      </c>
      <c r="BQ2742" t="s">
        <v>195</v>
      </c>
      <c r="BS2742">
        <v>14627</v>
      </c>
      <c r="CA2742" t="s">
        <v>16800</v>
      </c>
      <c r="CD2742" t="s">
        <v>195</v>
      </c>
      <c r="CM2742" t="s">
        <v>16801</v>
      </c>
      <c r="CN2742" t="s">
        <v>16800</v>
      </c>
      <c r="CO2742" t="s">
        <v>16799</v>
      </c>
      <c r="CP2742" t="s">
        <v>16799</v>
      </c>
      <c r="CQ2742" t="s">
        <v>4705</v>
      </c>
      <c r="CS2742">
        <v>250012</v>
      </c>
      <c r="CT2742" t="s">
        <v>1382</v>
      </c>
      <c r="CU2742" t="s">
        <v>16802</v>
      </c>
    </row>
    <row r="2743" spans="1:99" x14ac:dyDescent="0.2">
      <c r="A2743">
        <v>34397</v>
      </c>
      <c r="B2743" t="s">
        <v>16803</v>
      </c>
      <c r="C2743" t="s">
        <v>16804</v>
      </c>
      <c r="E2743" t="s">
        <v>16805</v>
      </c>
      <c r="F2743" t="s">
        <v>171</v>
      </c>
      <c r="I2743" t="s">
        <v>173</v>
      </c>
      <c r="K2743" t="s">
        <v>1377</v>
      </c>
      <c r="L2743" t="s">
        <v>1378</v>
      </c>
      <c r="M2743" t="s">
        <v>306</v>
      </c>
      <c r="N2743">
        <v>2020</v>
      </c>
      <c r="O2743" t="s">
        <v>1379</v>
      </c>
      <c r="P2743" t="s">
        <v>509</v>
      </c>
      <c r="Q2743" t="s">
        <v>185</v>
      </c>
      <c r="BC2743" t="s">
        <v>474</v>
      </c>
      <c r="BM2743" t="s">
        <v>16806</v>
      </c>
      <c r="BN2743" t="s">
        <v>16807</v>
      </c>
      <c r="BO2743" t="s">
        <v>16808</v>
      </c>
      <c r="BP2743" t="s">
        <v>16809</v>
      </c>
      <c r="BR2743" t="s">
        <v>16810</v>
      </c>
      <c r="BS2743">
        <v>325000</v>
      </c>
      <c r="BT2743" t="s">
        <v>1382</v>
      </c>
      <c r="BU2743">
        <v>13506515170</v>
      </c>
      <c r="BW2743">
        <v>18067361803</v>
      </c>
      <c r="BX2743" t="s">
        <v>16811</v>
      </c>
      <c r="BY2743" t="s">
        <v>1965</v>
      </c>
    </row>
    <row r="2744" spans="1:99" x14ac:dyDescent="0.2">
      <c r="A2744">
        <v>33950</v>
      </c>
      <c r="B2744" t="s">
        <v>16812</v>
      </c>
      <c r="C2744" t="s">
        <v>16702</v>
      </c>
      <c r="E2744" t="s">
        <v>16813</v>
      </c>
      <c r="F2744" t="s">
        <v>171</v>
      </c>
      <c r="G2744" t="s">
        <v>172</v>
      </c>
      <c r="H2744" s="1">
        <v>36359</v>
      </c>
      <c r="I2744" t="s">
        <v>221</v>
      </c>
      <c r="K2744" t="s">
        <v>1377</v>
      </c>
      <c r="L2744" t="s">
        <v>1378</v>
      </c>
      <c r="M2744" t="s">
        <v>306</v>
      </c>
      <c r="N2744">
        <v>2020</v>
      </c>
      <c r="O2744" t="s">
        <v>1379</v>
      </c>
      <c r="P2744" t="s">
        <v>509</v>
      </c>
      <c r="Q2744" t="s">
        <v>172</v>
      </c>
      <c r="S2744">
        <v>30697225</v>
      </c>
      <c r="T2744" t="s">
        <v>1382</v>
      </c>
      <c r="U2744" t="s">
        <v>424</v>
      </c>
      <c r="Y2744" t="str">
        <f>"01AS"</f>
        <v>01AS</v>
      </c>
      <c r="Z2744" t="s">
        <v>227</v>
      </c>
      <c r="AA2744" t="s">
        <v>320</v>
      </c>
      <c r="AB2744" t="s">
        <v>321</v>
      </c>
      <c r="AC2744" t="s">
        <v>1237</v>
      </c>
      <c r="AD2744" t="s">
        <v>185</v>
      </c>
      <c r="AS2744">
        <v>3.7</v>
      </c>
      <c r="AT2744" t="s">
        <v>1261</v>
      </c>
      <c r="AU2744" t="s">
        <v>3009</v>
      </c>
      <c r="AV2744" t="s">
        <v>236</v>
      </c>
      <c r="AW2744" t="s">
        <v>430</v>
      </c>
      <c r="BC2744" t="s">
        <v>474</v>
      </c>
      <c r="BM2744" t="s">
        <v>16814</v>
      </c>
      <c r="BN2744" t="s">
        <v>239</v>
      </c>
      <c r="BO2744" t="s">
        <v>11320</v>
      </c>
      <c r="BP2744" t="s">
        <v>241</v>
      </c>
      <c r="BQ2744" t="s">
        <v>195</v>
      </c>
      <c r="BS2744">
        <v>14627</v>
      </c>
      <c r="CA2744" t="s">
        <v>16815</v>
      </c>
      <c r="CD2744" t="s">
        <v>195</v>
      </c>
      <c r="CM2744" t="s">
        <v>16816</v>
      </c>
      <c r="CN2744" t="s">
        <v>16815</v>
      </c>
      <c r="CO2744" t="s">
        <v>11320</v>
      </c>
      <c r="CP2744" t="s">
        <v>11320</v>
      </c>
      <c r="CQ2744" t="s">
        <v>1375</v>
      </c>
      <c r="CS2744">
        <v>230000</v>
      </c>
      <c r="CT2744" t="s">
        <v>1382</v>
      </c>
      <c r="CU2744" t="s">
        <v>16817</v>
      </c>
    </row>
    <row r="2745" spans="1:99" x14ac:dyDescent="0.2">
      <c r="A2745">
        <v>33933</v>
      </c>
      <c r="B2745" t="s">
        <v>16818</v>
      </c>
      <c r="C2745" t="s">
        <v>16702</v>
      </c>
      <c r="E2745" t="s">
        <v>16819</v>
      </c>
      <c r="F2745" t="s">
        <v>171</v>
      </c>
      <c r="G2745" t="s">
        <v>172</v>
      </c>
      <c r="H2745" s="1">
        <v>36525</v>
      </c>
      <c r="I2745" t="s">
        <v>221</v>
      </c>
      <c r="K2745" t="s">
        <v>1377</v>
      </c>
      <c r="L2745" t="s">
        <v>1378</v>
      </c>
      <c r="M2745" t="s">
        <v>306</v>
      </c>
      <c r="N2745">
        <v>2020</v>
      </c>
      <c r="O2745" t="s">
        <v>1379</v>
      </c>
      <c r="P2745" t="s">
        <v>178</v>
      </c>
      <c r="Q2745" t="s">
        <v>172</v>
      </c>
      <c r="S2745">
        <v>31318518</v>
      </c>
      <c r="T2745" t="s">
        <v>1382</v>
      </c>
      <c r="U2745" t="s">
        <v>424</v>
      </c>
      <c r="Y2745" t="str">
        <f>"01AS"</f>
        <v>01AS</v>
      </c>
      <c r="Z2745" t="s">
        <v>227</v>
      </c>
      <c r="AA2745" t="s">
        <v>833</v>
      </c>
      <c r="AB2745" t="s">
        <v>834</v>
      </c>
      <c r="AC2745" t="s">
        <v>1693</v>
      </c>
      <c r="AD2745" t="s">
        <v>172</v>
      </c>
      <c r="AS2745">
        <v>2.23</v>
      </c>
      <c r="AT2745" t="s">
        <v>5587</v>
      </c>
      <c r="AU2745" t="s">
        <v>3009</v>
      </c>
      <c r="AV2745" t="s">
        <v>236</v>
      </c>
      <c r="AW2745" t="s">
        <v>430</v>
      </c>
      <c r="BC2745" t="s">
        <v>474</v>
      </c>
      <c r="BM2745" t="s">
        <v>16820</v>
      </c>
      <c r="BN2745" t="s">
        <v>239</v>
      </c>
      <c r="BP2745" t="s">
        <v>241</v>
      </c>
      <c r="BQ2745" t="s">
        <v>195</v>
      </c>
      <c r="BS2745">
        <v>14627</v>
      </c>
      <c r="CD2745" t="s">
        <v>195</v>
      </c>
      <c r="CQ2745" t="s">
        <v>3674</v>
      </c>
      <c r="CS2745">
        <v>130000</v>
      </c>
      <c r="CT2745" t="s">
        <v>1382</v>
      </c>
      <c r="CU2745" t="s">
        <v>16821</v>
      </c>
    </row>
    <row r="2746" spans="1:99" x14ac:dyDescent="0.2">
      <c r="A2746">
        <v>34003</v>
      </c>
      <c r="B2746" t="s">
        <v>16822</v>
      </c>
      <c r="C2746" t="s">
        <v>16702</v>
      </c>
      <c r="E2746" t="s">
        <v>16823</v>
      </c>
      <c r="F2746" t="s">
        <v>171</v>
      </c>
      <c r="G2746" t="s">
        <v>172</v>
      </c>
      <c r="H2746" s="1">
        <v>36592</v>
      </c>
      <c r="I2746" t="s">
        <v>173</v>
      </c>
      <c r="K2746" t="s">
        <v>1377</v>
      </c>
      <c r="L2746" t="s">
        <v>1378</v>
      </c>
      <c r="M2746" t="s">
        <v>306</v>
      </c>
      <c r="N2746">
        <v>2020</v>
      </c>
      <c r="O2746" t="s">
        <v>1379</v>
      </c>
      <c r="P2746" t="s">
        <v>509</v>
      </c>
      <c r="Q2746" t="s">
        <v>172</v>
      </c>
      <c r="S2746">
        <v>31324182</v>
      </c>
      <c r="T2746" t="s">
        <v>1382</v>
      </c>
      <c r="U2746" t="s">
        <v>424</v>
      </c>
      <c r="Y2746" t="str">
        <f>"01AS"</f>
        <v>01AS</v>
      </c>
      <c r="Z2746" t="s">
        <v>227</v>
      </c>
      <c r="AA2746" t="s">
        <v>833</v>
      </c>
      <c r="AB2746" t="s">
        <v>834</v>
      </c>
      <c r="AC2746" t="s">
        <v>1236</v>
      </c>
      <c r="AD2746" t="s">
        <v>172</v>
      </c>
      <c r="AS2746">
        <v>2.5499999999999998</v>
      </c>
      <c r="AT2746" t="s">
        <v>429</v>
      </c>
      <c r="AU2746" t="s">
        <v>472</v>
      </c>
      <c r="AV2746" t="s">
        <v>1777</v>
      </c>
      <c r="AW2746" t="s">
        <v>430</v>
      </c>
      <c r="BC2746" t="s">
        <v>474</v>
      </c>
      <c r="BM2746" t="s">
        <v>3926</v>
      </c>
      <c r="BN2746" t="s">
        <v>239</v>
      </c>
      <c r="BO2746" t="s">
        <v>4702</v>
      </c>
      <c r="BP2746" t="s">
        <v>241</v>
      </c>
      <c r="BQ2746" t="s">
        <v>195</v>
      </c>
      <c r="BS2746">
        <v>14627</v>
      </c>
      <c r="CA2746" t="s">
        <v>16824</v>
      </c>
      <c r="CD2746" t="s">
        <v>195</v>
      </c>
      <c r="CM2746" t="s">
        <v>16825</v>
      </c>
      <c r="CN2746" t="s">
        <v>16824</v>
      </c>
      <c r="CO2746" t="s">
        <v>4702</v>
      </c>
      <c r="CP2746" t="s">
        <v>4702</v>
      </c>
      <c r="CQ2746" t="s">
        <v>4705</v>
      </c>
      <c r="CS2746">
        <v>201906</v>
      </c>
      <c r="CT2746" t="s">
        <v>1382</v>
      </c>
      <c r="CU2746" t="s">
        <v>16826</v>
      </c>
    </row>
    <row r="2747" spans="1:99" x14ac:dyDescent="0.2">
      <c r="A2747">
        <v>34009</v>
      </c>
      <c r="B2747" t="s">
        <v>16827</v>
      </c>
      <c r="C2747" t="s">
        <v>16702</v>
      </c>
      <c r="E2747" t="s">
        <v>16828</v>
      </c>
      <c r="F2747" t="s">
        <v>171</v>
      </c>
      <c r="G2747" t="s">
        <v>172</v>
      </c>
      <c r="H2747" s="1">
        <v>36196</v>
      </c>
      <c r="I2747" t="s">
        <v>173</v>
      </c>
      <c r="K2747" t="s">
        <v>1377</v>
      </c>
      <c r="L2747" t="s">
        <v>1378</v>
      </c>
      <c r="M2747" t="s">
        <v>306</v>
      </c>
      <c r="N2747">
        <v>2020</v>
      </c>
      <c r="O2747" t="s">
        <v>1379</v>
      </c>
      <c r="P2747" t="s">
        <v>3256</v>
      </c>
      <c r="Q2747" t="s">
        <v>172</v>
      </c>
      <c r="S2747">
        <v>30615663</v>
      </c>
      <c r="T2747" t="s">
        <v>1382</v>
      </c>
      <c r="U2747" t="s">
        <v>424</v>
      </c>
      <c r="Y2747" t="str">
        <f>"01AS"</f>
        <v>01AS</v>
      </c>
      <c r="Z2747" t="s">
        <v>227</v>
      </c>
      <c r="AA2747" t="s">
        <v>320</v>
      </c>
      <c r="AB2747" t="s">
        <v>321</v>
      </c>
      <c r="AC2747" t="s">
        <v>1237</v>
      </c>
      <c r="AD2747" t="s">
        <v>185</v>
      </c>
      <c r="AE2747" t="s">
        <v>2190</v>
      </c>
      <c r="AS2747">
        <v>3.69</v>
      </c>
      <c r="AT2747" t="s">
        <v>429</v>
      </c>
      <c r="AU2747" t="s">
        <v>6620</v>
      </c>
      <c r="AV2747" t="s">
        <v>236</v>
      </c>
      <c r="AW2747" t="s">
        <v>430</v>
      </c>
      <c r="BM2747" t="s">
        <v>16829</v>
      </c>
      <c r="BN2747" t="s">
        <v>239</v>
      </c>
      <c r="BO2747" t="s">
        <v>1381</v>
      </c>
      <c r="BP2747" t="s">
        <v>241</v>
      </c>
      <c r="BQ2747" t="s">
        <v>195</v>
      </c>
      <c r="BS2747">
        <v>14627</v>
      </c>
      <c r="CA2747" t="s">
        <v>16830</v>
      </c>
      <c r="CD2747" t="s">
        <v>195</v>
      </c>
      <c r="CM2747" t="s">
        <v>16831</v>
      </c>
      <c r="CN2747" t="s">
        <v>16830</v>
      </c>
      <c r="CO2747" t="s">
        <v>1381</v>
      </c>
      <c r="CP2747" t="s">
        <v>1381</v>
      </c>
      <c r="CQ2747" t="s">
        <v>4697</v>
      </c>
      <c r="CS2747">
        <v>100101</v>
      </c>
      <c r="CT2747" t="s">
        <v>1382</v>
      </c>
      <c r="CU2747" t="s">
        <v>16832</v>
      </c>
    </row>
    <row r="2748" spans="1:99" x14ac:dyDescent="0.2">
      <c r="A2748">
        <v>36037</v>
      </c>
      <c r="B2748" t="s">
        <v>11199</v>
      </c>
      <c r="C2748" t="s">
        <v>16702</v>
      </c>
      <c r="E2748" t="s">
        <v>16833</v>
      </c>
      <c r="F2748" t="s">
        <v>171</v>
      </c>
      <c r="G2748" t="s">
        <v>172</v>
      </c>
      <c r="H2748" s="1">
        <v>36397</v>
      </c>
      <c r="I2748" t="s">
        <v>221</v>
      </c>
      <c r="K2748" t="s">
        <v>1377</v>
      </c>
      <c r="L2748" t="s">
        <v>1378</v>
      </c>
      <c r="M2748" t="s">
        <v>176</v>
      </c>
      <c r="N2748">
        <v>2021</v>
      </c>
      <c r="O2748" t="s">
        <v>3142</v>
      </c>
      <c r="P2748" t="s">
        <v>178</v>
      </c>
      <c r="Q2748" t="s">
        <v>172</v>
      </c>
      <c r="S2748">
        <v>31527811</v>
      </c>
      <c r="T2748" t="s">
        <v>1382</v>
      </c>
      <c r="U2748" t="s">
        <v>424</v>
      </c>
      <c r="Y2748" t="str">
        <f>"04HSEAS"</f>
        <v>04HSEAS</v>
      </c>
      <c r="Z2748" t="s">
        <v>499</v>
      </c>
      <c r="AA2748" t="s">
        <v>228</v>
      </c>
      <c r="AB2748" t="s">
        <v>229</v>
      </c>
      <c r="AC2748" t="s">
        <v>500</v>
      </c>
      <c r="AD2748" t="s">
        <v>185</v>
      </c>
      <c r="AF2748" t="s">
        <v>426</v>
      </c>
      <c r="AG2748" t="s">
        <v>729</v>
      </c>
      <c r="AJ2748" t="s">
        <v>5482</v>
      </c>
      <c r="AK2748" t="s">
        <v>185</v>
      </c>
      <c r="AS2748">
        <v>3.81</v>
      </c>
      <c r="AT2748" t="s">
        <v>1261</v>
      </c>
      <c r="AU2748" t="s">
        <v>472</v>
      </c>
      <c r="AV2748" t="s">
        <v>473</v>
      </c>
      <c r="AW2748" t="s">
        <v>430</v>
      </c>
      <c r="BM2748" t="s">
        <v>16834</v>
      </c>
      <c r="BN2748" t="s">
        <v>239</v>
      </c>
      <c r="BO2748" t="s">
        <v>16835</v>
      </c>
      <c r="BP2748" t="s">
        <v>241</v>
      </c>
      <c r="BQ2748" t="s">
        <v>195</v>
      </c>
      <c r="BS2748">
        <v>14627</v>
      </c>
      <c r="CA2748" t="s">
        <v>16836</v>
      </c>
      <c r="CD2748" t="s">
        <v>195</v>
      </c>
      <c r="CM2748" t="s">
        <v>16837</v>
      </c>
      <c r="CN2748" t="s">
        <v>16836</v>
      </c>
      <c r="CO2748" t="s">
        <v>16835</v>
      </c>
      <c r="CP2748" t="s">
        <v>16799</v>
      </c>
      <c r="CQ2748" t="s">
        <v>4705</v>
      </c>
      <c r="CS2748">
        <v>250000</v>
      </c>
      <c r="CT2748" t="s">
        <v>1382</v>
      </c>
      <c r="CU2748" t="s">
        <v>16838</v>
      </c>
    </row>
    <row r="2749" spans="1:99" x14ac:dyDescent="0.2">
      <c r="A2749">
        <v>34050</v>
      </c>
      <c r="B2749" t="s">
        <v>11199</v>
      </c>
      <c r="C2749" t="s">
        <v>16702</v>
      </c>
      <c r="E2749" t="s">
        <v>16833</v>
      </c>
      <c r="F2749" t="s">
        <v>171</v>
      </c>
      <c r="G2749" t="s">
        <v>172</v>
      </c>
      <c r="H2749" s="1">
        <v>36397</v>
      </c>
      <c r="I2749" t="s">
        <v>221</v>
      </c>
      <c r="K2749" t="s">
        <v>1377</v>
      </c>
      <c r="L2749" t="s">
        <v>1378</v>
      </c>
      <c r="M2749" t="s">
        <v>306</v>
      </c>
      <c r="N2749">
        <v>2020</v>
      </c>
      <c r="O2749" t="s">
        <v>1379</v>
      </c>
      <c r="P2749" t="s">
        <v>178</v>
      </c>
      <c r="Q2749" t="s">
        <v>172</v>
      </c>
      <c r="S2749">
        <v>31527811</v>
      </c>
      <c r="T2749" t="s">
        <v>1382</v>
      </c>
      <c r="U2749" t="s">
        <v>424</v>
      </c>
      <c r="Y2749" t="str">
        <f>"04HSEAS"</f>
        <v>04HSEAS</v>
      </c>
      <c r="Z2749" t="s">
        <v>499</v>
      </c>
      <c r="AA2749" t="s">
        <v>228</v>
      </c>
      <c r="AB2749" t="s">
        <v>229</v>
      </c>
      <c r="AC2749" t="s">
        <v>500</v>
      </c>
      <c r="AD2749" t="s">
        <v>185</v>
      </c>
      <c r="AF2749" t="s">
        <v>426</v>
      </c>
      <c r="AG2749" t="s">
        <v>729</v>
      </c>
      <c r="AJ2749" t="s">
        <v>5482</v>
      </c>
      <c r="AK2749" t="s">
        <v>185</v>
      </c>
      <c r="AS2749">
        <v>3.81</v>
      </c>
      <c r="AT2749" t="s">
        <v>1261</v>
      </c>
      <c r="AU2749" t="s">
        <v>472</v>
      </c>
      <c r="AV2749" t="s">
        <v>473</v>
      </c>
      <c r="AW2749" t="s">
        <v>430</v>
      </c>
      <c r="BM2749" t="s">
        <v>16834</v>
      </c>
      <c r="BN2749" t="s">
        <v>239</v>
      </c>
      <c r="BO2749" t="s">
        <v>16835</v>
      </c>
      <c r="BP2749" t="s">
        <v>241</v>
      </c>
      <c r="BQ2749" t="s">
        <v>195</v>
      </c>
      <c r="BS2749">
        <v>14627</v>
      </c>
      <c r="CA2749" t="s">
        <v>16836</v>
      </c>
      <c r="CD2749" t="s">
        <v>195</v>
      </c>
      <c r="CM2749" t="s">
        <v>16837</v>
      </c>
      <c r="CN2749" t="s">
        <v>16836</v>
      </c>
      <c r="CO2749" t="s">
        <v>16835</v>
      </c>
      <c r="CP2749" t="s">
        <v>16799</v>
      </c>
      <c r="CQ2749" t="s">
        <v>4705</v>
      </c>
      <c r="CS2749">
        <v>250000</v>
      </c>
      <c r="CT2749" t="s">
        <v>1382</v>
      </c>
      <c r="CU2749" t="s">
        <v>16838</v>
      </c>
    </row>
    <row r="2750" spans="1:99" x14ac:dyDescent="0.2">
      <c r="A2750">
        <v>36048</v>
      </c>
      <c r="B2750" t="s">
        <v>16839</v>
      </c>
      <c r="C2750" t="s">
        <v>16702</v>
      </c>
      <c r="E2750" t="s">
        <v>16840</v>
      </c>
      <c r="F2750" t="s">
        <v>171</v>
      </c>
      <c r="G2750" t="s">
        <v>172</v>
      </c>
      <c r="H2750" s="1">
        <v>36011</v>
      </c>
      <c r="I2750" t="s">
        <v>173</v>
      </c>
      <c r="K2750" t="s">
        <v>1377</v>
      </c>
      <c r="L2750" t="s">
        <v>1378</v>
      </c>
      <c r="M2750" t="s">
        <v>176</v>
      </c>
      <c r="N2750">
        <v>2021</v>
      </c>
      <c r="O2750" t="s">
        <v>3142</v>
      </c>
      <c r="P2750" t="s">
        <v>178</v>
      </c>
      <c r="Q2750" t="s">
        <v>172</v>
      </c>
      <c r="S2750">
        <v>31506717</v>
      </c>
      <c r="T2750" t="s">
        <v>1382</v>
      </c>
      <c r="U2750" t="s">
        <v>424</v>
      </c>
      <c r="Y2750" t="str">
        <f>"01AS"</f>
        <v>01AS</v>
      </c>
      <c r="Z2750" t="s">
        <v>227</v>
      </c>
      <c r="AA2750" t="s">
        <v>320</v>
      </c>
      <c r="AB2750" t="s">
        <v>321</v>
      </c>
      <c r="AC2750" t="s">
        <v>10077</v>
      </c>
      <c r="AD2750" t="s">
        <v>185</v>
      </c>
      <c r="AE2750" t="s">
        <v>1236</v>
      </c>
      <c r="AS2750">
        <v>3.39</v>
      </c>
      <c r="AT2750" t="s">
        <v>1261</v>
      </c>
      <c r="AV2750" t="s">
        <v>823</v>
      </c>
      <c r="AW2750" t="s">
        <v>430</v>
      </c>
      <c r="BC2750" t="s">
        <v>474</v>
      </c>
      <c r="BM2750" t="s">
        <v>16841</v>
      </c>
      <c r="BN2750" t="s">
        <v>239</v>
      </c>
      <c r="BO2750" t="s">
        <v>4729</v>
      </c>
      <c r="BP2750" t="s">
        <v>241</v>
      </c>
      <c r="BQ2750" t="s">
        <v>195</v>
      </c>
      <c r="BS2750">
        <v>14627</v>
      </c>
      <c r="CD2750" t="s">
        <v>195</v>
      </c>
      <c r="CM2750" t="s">
        <v>16842</v>
      </c>
      <c r="CO2750" t="s">
        <v>4729</v>
      </c>
      <c r="CP2750" t="s">
        <v>4729</v>
      </c>
      <c r="CQ2750" t="s">
        <v>9731</v>
      </c>
      <c r="CS2750">
        <v>361000</v>
      </c>
      <c r="CT2750" t="s">
        <v>1382</v>
      </c>
      <c r="CU2750" t="s">
        <v>16843</v>
      </c>
    </row>
    <row r="2751" spans="1:99" x14ac:dyDescent="0.2">
      <c r="A2751">
        <v>34287</v>
      </c>
      <c r="B2751" t="s">
        <v>16839</v>
      </c>
      <c r="C2751" t="s">
        <v>16702</v>
      </c>
      <c r="E2751" t="s">
        <v>16840</v>
      </c>
      <c r="F2751" t="s">
        <v>171</v>
      </c>
      <c r="G2751" t="s">
        <v>172</v>
      </c>
      <c r="H2751" s="1">
        <v>36011</v>
      </c>
      <c r="I2751" t="s">
        <v>173</v>
      </c>
      <c r="K2751" t="s">
        <v>1377</v>
      </c>
      <c r="L2751" t="s">
        <v>1378</v>
      </c>
      <c r="M2751" t="s">
        <v>306</v>
      </c>
      <c r="N2751">
        <v>2020</v>
      </c>
      <c r="O2751" t="s">
        <v>1379</v>
      </c>
      <c r="P2751" t="s">
        <v>509</v>
      </c>
      <c r="Q2751" t="s">
        <v>172</v>
      </c>
      <c r="S2751">
        <v>31506717</v>
      </c>
      <c r="T2751" t="s">
        <v>1382</v>
      </c>
      <c r="U2751" t="s">
        <v>424</v>
      </c>
      <c r="Y2751" t="str">
        <f>"01AS"</f>
        <v>01AS</v>
      </c>
      <c r="Z2751" t="s">
        <v>227</v>
      </c>
      <c r="AA2751" t="s">
        <v>320</v>
      </c>
      <c r="AB2751" t="s">
        <v>321</v>
      </c>
      <c r="AC2751" t="s">
        <v>10077</v>
      </c>
      <c r="AD2751" t="s">
        <v>185</v>
      </c>
      <c r="AE2751" t="s">
        <v>1236</v>
      </c>
      <c r="AS2751">
        <v>3.39</v>
      </c>
      <c r="AT2751" t="s">
        <v>1261</v>
      </c>
      <c r="AV2751" t="s">
        <v>823</v>
      </c>
      <c r="AW2751" t="s">
        <v>430</v>
      </c>
      <c r="BC2751" t="s">
        <v>474</v>
      </c>
      <c r="BM2751" t="s">
        <v>16841</v>
      </c>
      <c r="BN2751" t="s">
        <v>239</v>
      </c>
      <c r="BO2751" t="s">
        <v>4729</v>
      </c>
      <c r="BP2751" t="s">
        <v>241</v>
      </c>
      <c r="BQ2751" t="s">
        <v>195</v>
      </c>
      <c r="BS2751">
        <v>14627</v>
      </c>
      <c r="CD2751" t="s">
        <v>195</v>
      </c>
      <c r="CM2751" t="s">
        <v>16842</v>
      </c>
      <c r="CO2751" t="s">
        <v>4729</v>
      </c>
      <c r="CP2751" t="s">
        <v>4729</v>
      </c>
      <c r="CQ2751" t="s">
        <v>9731</v>
      </c>
      <c r="CS2751">
        <v>361000</v>
      </c>
      <c r="CT2751" t="s">
        <v>1382</v>
      </c>
      <c r="CU2751" t="s">
        <v>16843</v>
      </c>
    </row>
    <row r="2752" spans="1:99" x14ac:dyDescent="0.2">
      <c r="A2752">
        <v>34198</v>
      </c>
      <c r="B2752" t="s">
        <v>16844</v>
      </c>
      <c r="C2752" t="s">
        <v>16702</v>
      </c>
      <c r="E2752" t="s">
        <v>16845</v>
      </c>
      <c r="F2752" t="s">
        <v>171</v>
      </c>
      <c r="G2752" t="s">
        <v>172</v>
      </c>
      <c r="H2752" s="1">
        <v>36171</v>
      </c>
      <c r="I2752" t="s">
        <v>221</v>
      </c>
      <c r="K2752" t="s">
        <v>1377</v>
      </c>
      <c r="L2752" t="s">
        <v>1378</v>
      </c>
      <c r="M2752" t="s">
        <v>306</v>
      </c>
      <c r="N2752">
        <v>2020</v>
      </c>
      <c r="O2752" t="s">
        <v>1379</v>
      </c>
      <c r="P2752" t="s">
        <v>3256</v>
      </c>
      <c r="Q2752" t="s">
        <v>172</v>
      </c>
      <c r="S2752">
        <v>30824188</v>
      </c>
      <c r="T2752" t="s">
        <v>1382</v>
      </c>
      <c r="U2752" t="s">
        <v>424</v>
      </c>
      <c r="Y2752" t="str">
        <f>"01AS"</f>
        <v>01AS</v>
      </c>
      <c r="Z2752" t="s">
        <v>499</v>
      </c>
      <c r="AA2752" t="s">
        <v>320</v>
      </c>
      <c r="AB2752" t="s">
        <v>321</v>
      </c>
      <c r="AC2752" t="s">
        <v>428</v>
      </c>
      <c r="AD2752" t="s">
        <v>185</v>
      </c>
      <c r="AF2752" t="s">
        <v>426</v>
      </c>
      <c r="AG2752" t="s">
        <v>729</v>
      </c>
      <c r="AJ2752" t="s">
        <v>10077</v>
      </c>
      <c r="AK2752" t="s">
        <v>185</v>
      </c>
      <c r="AS2752">
        <v>3.93</v>
      </c>
      <c r="AT2752" t="s">
        <v>429</v>
      </c>
      <c r="AU2752" t="s">
        <v>3009</v>
      </c>
      <c r="AV2752" t="s">
        <v>236</v>
      </c>
      <c r="AW2752" t="s">
        <v>430</v>
      </c>
      <c r="BM2752" t="s">
        <v>13201</v>
      </c>
      <c r="BN2752" t="s">
        <v>239</v>
      </c>
      <c r="BO2752" t="s">
        <v>16846</v>
      </c>
      <c r="BP2752" t="s">
        <v>241</v>
      </c>
      <c r="BQ2752" t="s">
        <v>195</v>
      </c>
      <c r="BS2752">
        <v>14627</v>
      </c>
      <c r="CA2752" t="s">
        <v>16847</v>
      </c>
      <c r="CD2752" t="s">
        <v>195</v>
      </c>
      <c r="CM2752" t="s">
        <v>16848</v>
      </c>
      <c r="CN2752" t="s">
        <v>16847</v>
      </c>
      <c r="CO2752" t="s">
        <v>16846</v>
      </c>
      <c r="CP2752" t="s">
        <v>1381</v>
      </c>
      <c r="CQ2752" t="s">
        <v>4697</v>
      </c>
      <c r="CS2752">
        <v>100055</v>
      </c>
      <c r="CT2752" t="s">
        <v>1382</v>
      </c>
      <c r="CU2752" t="s">
        <v>16849</v>
      </c>
    </row>
    <row r="2753" spans="1:99" x14ac:dyDescent="0.2">
      <c r="A2753">
        <v>34096</v>
      </c>
      <c r="B2753" t="s">
        <v>16850</v>
      </c>
      <c r="C2753" t="s">
        <v>16702</v>
      </c>
      <c r="E2753" t="s">
        <v>16851</v>
      </c>
      <c r="F2753" t="s">
        <v>171</v>
      </c>
      <c r="G2753" t="s">
        <v>172</v>
      </c>
      <c r="H2753" s="1">
        <v>36904</v>
      </c>
      <c r="I2753" t="s">
        <v>173</v>
      </c>
      <c r="K2753" t="s">
        <v>1377</v>
      </c>
      <c r="L2753" t="s">
        <v>1378</v>
      </c>
      <c r="M2753" t="s">
        <v>306</v>
      </c>
      <c r="N2753">
        <v>2020</v>
      </c>
      <c r="O2753" t="s">
        <v>1379</v>
      </c>
      <c r="P2753" t="s">
        <v>178</v>
      </c>
      <c r="Q2753" t="s">
        <v>172</v>
      </c>
      <c r="S2753">
        <v>31529822</v>
      </c>
      <c r="T2753" t="s">
        <v>1382</v>
      </c>
      <c r="U2753" t="s">
        <v>424</v>
      </c>
      <c r="Y2753" t="str">
        <f>"01AS"</f>
        <v>01AS</v>
      </c>
      <c r="Z2753" t="s">
        <v>227</v>
      </c>
      <c r="AA2753" t="s">
        <v>833</v>
      </c>
      <c r="AB2753" t="s">
        <v>834</v>
      </c>
      <c r="AC2753" t="s">
        <v>2351</v>
      </c>
      <c r="AD2753" t="s">
        <v>172</v>
      </c>
      <c r="AS2753">
        <v>3.97</v>
      </c>
      <c r="AT2753" t="s">
        <v>429</v>
      </c>
      <c r="AU2753" t="s">
        <v>235</v>
      </c>
      <c r="AV2753" t="s">
        <v>236</v>
      </c>
      <c r="AW2753" t="s">
        <v>430</v>
      </c>
      <c r="BM2753" t="s">
        <v>16852</v>
      </c>
      <c r="BN2753" t="s">
        <v>239</v>
      </c>
      <c r="BP2753" t="s">
        <v>241</v>
      </c>
      <c r="BQ2753" t="s">
        <v>195</v>
      </c>
      <c r="BS2753">
        <v>14627</v>
      </c>
      <c r="CD2753" t="s">
        <v>195</v>
      </c>
      <c r="CQ2753" t="s">
        <v>4705</v>
      </c>
      <c r="CS2753">
        <v>250200</v>
      </c>
      <c r="CT2753" t="s">
        <v>1382</v>
      </c>
      <c r="CU2753" t="s">
        <v>16853</v>
      </c>
    </row>
    <row r="2754" spans="1:99" x14ac:dyDescent="0.2">
      <c r="A2754">
        <v>34104</v>
      </c>
      <c r="B2754" t="s">
        <v>16854</v>
      </c>
      <c r="C2754" t="s">
        <v>16702</v>
      </c>
      <c r="E2754" t="s">
        <v>16855</v>
      </c>
      <c r="F2754" t="s">
        <v>171</v>
      </c>
      <c r="G2754" t="s">
        <v>172</v>
      </c>
      <c r="H2754" s="1">
        <v>36540</v>
      </c>
      <c r="I2754" t="s">
        <v>221</v>
      </c>
      <c r="K2754" t="s">
        <v>1377</v>
      </c>
      <c r="L2754" t="s">
        <v>1378</v>
      </c>
      <c r="M2754" t="s">
        <v>306</v>
      </c>
      <c r="N2754">
        <v>2020</v>
      </c>
      <c r="O2754" t="s">
        <v>1379</v>
      </c>
      <c r="P2754" t="s">
        <v>509</v>
      </c>
      <c r="Q2754" t="s">
        <v>172</v>
      </c>
      <c r="S2754">
        <v>31318341</v>
      </c>
      <c r="T2754" t="s">
        <v>1382</v>
      </c>
      <c r="U2754" t="s">
        <v>424</v>
      </c>
      <c r="Y2754" t="str">
        <f>"01AS"</f>
        <v>01AS</v>
      </c>
      <c r="Z2754" t="s">
        <v>227</v>
      </c>
      <c r="AA2754" t="s">
        <v>228</v>
      </c>
      <c r="AB2754" t="s">
        <v>229</v>
      </c>
      <c r="AC2754" t="s">
        <v>1236</v>
      </c>
      <c r="AD2754" t="s">
        <v>172</v>
      </c>
      <c r="AS2754">
        <v>3.62</v>
      </c>
      <c r="AT2754" t="s">
        <v>429</v>
      </c>
      <c r="AU2754" t="s">
        <v>235</v>
      </c>
      <c r="AV2754" t="s">
        <v>236</v>
      </c>
      <c r="AW2754" t="s">
        <v>430</v>
      </c>
      <c r="BM2754" t="s">
        <v>4536</v>
      </c>
      <c r="BN2754" t="s">
        <v>239</v>
      </c>
      <c r="BO2754" t="s">
        <v>7226</v>
      </c>
      <c r="BP2754" t="s">
        <v>241</v>
      </c>
      <c r="BQ2754" t="s">
        <v>195</v>
      </c>
      <c r="BS2754">
        <v>14627</v>
      </c>
      <c r="CA2754" t="s">
        <v>16856</v>
      </c>
      <c r="CD2754" t="s">
        <v>195</v>
      </c>
      <c r="CM2754" t="s">
        <v>16857</v>
      </c>
      <c r="CN2754" t="s">
        <v>16856</v>
      </c>
      <c r="CO2754" t="s">
        <v>7226</v>
      </c>
      <c r="CP2754" t="s">
        <v>7226</v>
      </c>
      <c r="CQ2754" t="s">
        <v>247</v>
      </c>
      <c r="CS2754" t="str">
        <f>"010020"</f>
        <v>010020</v>
      </c>
      <c r="CT2754" t="s">
        <v>1382</v>
      </c>
      <c r="CU2754" t="s">
        <v>16858</v>
      </c>
    </row>
    <row r="2755" spans="1:99" x14ac:dyDescent="0.2">
      <c r="A2755">
        <v>34175</v>
      </c>
      <c r="B2755" t="s">
        <v>16859</v>
      </c>
      <c r="C2755" t="s">
        <v>9832</v>
      </c>
      <c r="E2755" t="s">
        <v>16860</v>
      </c>
      <c r="F2755" t="s">
        <v>171</v>
      </c>
      <c r="I2755" t="s">
        <v>221</v>
      </c>
      <c r="K2755" t="s">
        <v>1377</v>
      </c>
      <c r="L2755" t="s">
        <v>1378</v>
      </c>
      <c r="M2755" t="s">
        <v>306</v>
      </c>
      <c r="N2755">
        <v>2020</v>
      </c>
      <c r="O2755" t="s">
        <v>1379</v>
      </c>
      <c r="P2755" t="s">
        <v>509</v>
      </c>
      <c r="Q2755" t="s">
        <v>185</v>
      </c>
      <c r="BM2755" t="s">
        <v>16861</v>
      </c>
      <c r="BP2755" t="s">
        <v>4702</v>
      </c>
      <c r="BQ2755" t="s">
        <v>16862</v>
      </c>
      <c r="BR2755" t="s">
        <v>4702</v>
      </c>
      <c r="BS2755">
        <v>200050</v>
      </c>
      <c r="BT2755" t="s">
        <v>1382</v>
      </c>
      <c r="BU2755">
        <v>13917108487</v>
      </c>
      <c r="BW2755">
        <v>15524800326</v>
      </c>
      <c r="BX2755" t="s">
        <v>16863</v>
      </c>
      <c r="BY2755" t="s">
        <v>16864</v>
      </c>
    </row>
    <row r="2756" spans="1:99" x14ac:dyDescent="0.2">
      <c r="A2756">
        <v>34195</v>
      </c>
      <c r="B2756" t="s">
        <v>16865</v>
      </c>
      <c r="C2756" t="s">
        <v>9832</v>
      </c>
      <c r="E2756" t="s">
        <v>16866</v>
      </c>
      <c r="F2756" t="s">
        <v>171</v>
      </c>
      <c r="I2756" t="s">
        <v>221</v>
      </c>
      <c r="K2756" t="s">
        <v>1377</v>
      </c>
      <c r="L2756" t="s">
        <v>1378</v>
      </c>
      <c r="M2756" t="s">
        <v>306</v>
      </c>
      <c r="N2756">
        <v>2020</v>
      </c>
      <c r="O2756" t="s">
        <v>1379</v>
      </c>
      <c r="P2756" t="s">
        <v>3256</v>
      </c>
      <c r="Q2756" t="s">
        <v>185</v>
      </c>
      <c r="BM2756" t="s">
        <v>16867</v>
      </c>
      <c r="BP2756" t="s">
        <v>1381</v>
      </c>
      <c r="BR2756" t="s">
        <v>1381</v>
      </c>
      <c r="BS2756">
        <v>100094</v>
      </c>
      <c r="BT2756" t="s">
        <v>1382</v>
      </c>
      <c r="BU2756">
        <v>13810336461</v>
      </c>
    </row>
    <row r="2757" spans="1:99" x14ac:dyDescent="0.2">
      <c r="A2757">
        <v>35594</v>
      </c>
      <c r="B2757" t="s">
        <v>16868</v>
      </c>
      <c r="C2757" t="s">
        <v>9832</v>
      </c>
      <c r="E2757" t="s">
        <v>16869</v>
      </c>
      <c r="F2757" t="s">
        <v>171</v>
      </c>
      <c r="I2757" t="s">
        <v>221</v>
      </c>
      <c r="K2757" t="s">
        <v>1377</v>
      </c>
      <c r="L2757" t="s">
        <v>1378</v>
      </c>
      <c r="M2757" t="s">
        <v>306</v>
      </c>
      <c r="N2757">
        <v>2020</v>
      </c>
      <c r="O2757" t="s">
        <v>1379</v>
      </c>
      <c r="P2757" t="s">
        <v>178</v>
      </c>
      <c r="Q2757" t="s">
        <v>185</v>
      </c>
      <c r="BM2757" t="s">
        <v>16870</v>
      </c>
      <c r="BP2757" t="s">
        <v>1381</v>
      </c>
      <c r="BR2757" t="s">
        <v>1381</v>
      </c>
      <c r="BS2757">
        <v>100071</v>
      </c>
      <c r="BT2757" t="s">
        <v>1382</v>
      </c>
      <c r="BU2757" t="s">
        <v>16871</v>
      </c>
      <c r="BX2757" t="s">
        <v>16872</v>
      </c>
      <c r="BY2757" t="s">
        <v>406</v>
      </c>
    </row>
    <row r="2758" spans="1:99" x14ac:dyDescent="0.2">
      <c r="A2758">
        <v>34235</v>
      </c>
      <c r="B2758" t="s">
        <v>16873</v>
      </c>
      <c r="C2758" t="s">
        <v>9832</v>
      </c>
      <c r="E2758" t="s">
        <v>16874</v>
      </c>
      <c r="F2758" t="s">
        <v>171</v>
      </c>
      <c r="I2758" t="s">
        <v>173</v>
      </c>
      <c r="K2758" t="s">
        <v>1377</v>
      </c>
      <c r="L2758" t="s">
        <v>1378</v>
      </c>
      <c r="M2758" t="s">
        <v>306</v>
      </c>
      <c r="N2758">
        <v>2020</v>
      </c>
      <c r="O2758" t="s">
        <v>1379</v>
      </c>
      <c r="P2758" t="s">
        <v>509</v>
      </c>
      <c r="Q2758" t="s">
        <v>185</v>
      </c>
      <c r="BM2758" t="s">
        <v>16875</v>
      </c>
      <c r="BP2758" t="s">
        <v>4702</v>
      </c>
      <c r="BR2758" t="s">
        <v>4702</v>
      </c>
      <c r="BS2758">
        <v>200127</v>
      </c>
      <c r="BT2758" t="s">
        <v>1382</v>
      </c>
      <c r="BU2758" t="s">
        <v>16876</v>
      </c>
      <c r="BW2758" t="s">
        <v>16876</v>
      </c>
      <c r="BX2758" t="s">
        <v>16877</v>
      </c>
      <c r="BY2758" t="s">
        <v>5710</v>
      </c>
    </row>
    <row r="2759" spans="1:99" x14ac:dyDescent="0.2">
      <c r="A2759">
        <v>34239</v>
      </c>
      <c r="B2759" t="s">
        <v>16878</v>
      </c>
      <c r="C2759" t="s">
        <v>16702</v>
      </c>
      <c r="E2759" t="s">
        <v>16879</v>
      </c>
      <c r="F2759" t="s">
        <v>171</v>
      </c>
      <c r="I2759" t="s">
        <v>173</v>
      </c>
      <c r="K2759" t="s">
        <v>1377</v>
      </c>
      <c r="L2759" t="s">
        <v>1378</v>
      </c>
      <c r="M2759" t="s">
        <v>306</v>
      </c>
      <c r="N2759">
        <v>2020</v>
      </c>
      <c r="O2759" t="s">
        <v>1379</v>
      </c>
      <c r="P2759" t="s">
        <v>178</v>
      </c>
      <c r="Q2759" t="s">
        <v>185</v>
      </c>
      <c r="BC2759" t="s">
        <v>474</v>
      </c>
      <c r="BM2759" t="s">
        <v>16880</v>
      </c>
      <c r="BP2759" t="s">
        <v>7044</v>
      </c>
      <c r="BR2759" t="s">
        <v>7045</v>
      </c>
      <c r="BS2759">
        <v>610057</v>
      </c>
      <c r="BT2759" t="s">
        <v>1382</v>
      </c>
      <c r="BU2759">
        <v>8613808048146</v>
      </c>
      <c r="BW2759">
        <v>8613808048146</v>
      </c>
    </row>
    <row r="2760" spans="1:99" x14ac:dyDescent="0.2">
      <c r="A2760">
        <v>34333</v>
      </c>
      <c r="B2760" t="s">
        <v>16881</v>
      </c>
      <c r="C2760" t="s">
        <v>9832</v>
      </c>
      <c r="E2760" t="s">
        <v>16882</v>
      </c>
      <c r="F2760" t="s">
        <v>171</v>
      </c>
      <c r="I2760" t="s">
        <v>221</v>
      </c>
      <c r="K2760" t="s">
        <v>1377</v>
      </c>
      <c r="L2760" t="s">
        <v>1378</v>
      </c>
      <c r="M2760" t="s">
        <v>306</v>
      </c>
      <c r="N2760">
        <v>2020</v>
      </c>
      <c r="O2760" t="s">
        <v>1379</v>
      </c>
      <c r="P2760" t="s">
        <v>3256</v>
      </c>
      <c r="Q2760" t="s">
        <v>185</v>
      </c>
      <c r="BM2760" t="s">
        <v>16883</v>
      </c>
      <c r="BN2760" t="s">
        <v>16884</v>
      </c>
      <c r="BP2760" t="s">
        <v>1381</v>
      </c>
      <c r="BR2760" t="s">
        <v>1381</v>
      </c>
      <c r="BS2760">
        <v>101318</v>
      </c>
      <c r="BT2760" t="s">
        <v>1382</v>
      </c>
      <c r="BU2760" t="s">
        <v>16885</v>
      </c>
      <c r="BW2760" t="s">
        <v>16885</v>
      </c>
      <c r="BX2760" t="s">
        <v>16886</v>
      </c>
    </row>
    <row r="2761" spans="1:99" x14ac:dyDescent="0.2">
      <c r="A2761">
        <v>34302</v>
      </c>
      <c r="B2761" t="s">
        <v>16887</v>
      </c>
      <c r="C2761" t="s">
        <v>9832</v>
      </c>
      <c r="E2761" t="s">
        <v>16888</v>
      </c>
      <c r="F2761" t="s">
        <v>171</v>
      </c>
      <c r="I2761" t="s">
        <v>221</v>
      </c>
      <c r="K2761" t="s">
        <v>1377</v>
      </c>
      <c r="L2761" t="s">
        <v>1378</v>
      </c>
      <c r="M2761" t="s">
        <v>306</v>
      </c>
      <c r="N2761">
        <v>2020</v>
      </c>
      <c r="O2761" t="s">
        <v>1379</v>
      </c>
      <c r="P2761" t="s">
        <v>178</v>
      </c>
      <c r="Q2761" t="s">
        <v>185</v>
      </c>
      <c r="BM2761" t="s">
        <v>16889</v>
      </c>
      <c r="BN2761" t="s">
        <v>16890</v>
      </c>
      <c r="BP2761" t="s">
        <v>1381</v>
      </c>
      <c r="BR2761" t="s">
        <v>1381</v>
      </c>
      <c r="BS2761">
        <v>100043</v>
      </c>
      <c r="BT2761" t="s">
        <v>1382</v>
      </c>
      <c r="BU2761" t="s">
        <v>16891</v>
      </c>
      <c r="BX2761" t="s">
        <v>16892</v>
      </c>
      <c r="BY2761" t="s">
        <v>5710</v>
      </c>
    </row>
    <row r="2762" spans="1:99" x14ac:dyDescent="0.2">
      <c r="A2762">
        <v>34403</v>
      </c>
      <c r="B2762" t="s">
        <v>16893</v>
      </c>
      <c r="C2762" t="s">
        <v>9832</v>
      </c>
      <c r="E2762" t="s">
        <v>16894</v>
      </c>
      <c r="F2762" t="s">
        <v>171</v>
      </c>
      <c r="I2762" t="s">
        <v>221</v>
      </c>
      <c r="K2762" t="s">
        <v>1377</v>
      </c>
      <c r="L2762" t="s">
        <v>1378</v>
      </c>
      <c r="M2762" t="s">
        <v>306</v>
      </c>
      <c r="N2762">
        <v>2020</v>
      </c>
      <c r="O2762" t="s">
        <v>1379</v>
      </c>
      <c r="P2762" t="s">
        <v>3256</v>
      </c>
      <c r="Q2762" t="s">
        <v>185</v>
      </c>
      <c r="BM2762" t="s">
        <v>16895</v>
      </c>
      <c r="BP2762" t="s">
        <v>1381</v>
      </c>
      <c r="BR2762" t="s">
        <v>1381</v>
      </c>
      <c r="BS2762">
        <v>100094</v>
      </c>
      <c r="BT2762" t="s">
        <v>1382</v>
      </c>
      <c r="BU2762" t="s">
        <v>16896</v>
      </c>
      <c r="BX2762" t="s">
        <v>16897</v>
      </c>
      <c r="BY2762" t="s">
        <v>1712</v>
      </c>
    </row>
    <row r="2763" spans="1:99" x14ac:dyDescent="0.2">
      <c r="A2763">
        <v>34462</v>
      </c>
      <c r="B2763" t="s">
        <v>16898</v>
      </c>
      <c r="C2763" t="s">
        <v>9832</v>
      </c>
      <c r="E2763" t="s">
        <v>16899</v>
      </c>
      <c r="F2763" t="s">
        <v>171</v>
      </c>
      <c r="H2763" s="1">
        <v>37376</v>
      </c>
      <c r="I2763" t="s">
        <v>221</v>
      </c>
      <c r="K2763" t="s">
        <v>1377</v>
      </c>
      <c r="L2763" t="s">
        <v>1378</v>
      </c>
      <c r="M2763" t="s">
        <v>306</v>
      </c>
      <c r="N2763">
        <v>2020</v>
      </c>
      <c r="O2763" t="s">
        <v>1379</v>
      </c>
      <c r="P2763" t="s">
        <v>509</v>
      </c>
      <c r="Q2763" t="s">
        <v>185</v>
      </c>
      <c r="BM2763" t="s">
        <v>16900</v>
      </c>
      <c r="BP2763" t="s">
        <v>4702</v>
      </c>
      <c r="BR2763" t="s">
        <v>4702</v>
      </c>
      <c r="BS2763">
        <v>200135</v>
      </c>
      <c r="BT2763" t="s">
        <v>1382</v>
      </c>
      <c r="BU2763" t="s">
        <v>16901</v>
      </c>
    </row>
    <row r="2764" spans="1:99" x14ac:dyDescent="0.2">
      <c r="A2764">
        <v>34522</v>
      </c>
      <c r="B2764" t="s">
        <v>16902</v>
      </c>
      <c r="C2764" t="s">
        <v>16804</v>
      </c>
      <c r="E2764" t="s">
        <v>16903</v>
      </c>
      <c r="F2764" t="s">
        <v>171</v>
      </c>
      <c r="I2764" t="s">
        <v>221</v>
      </c>
      <c r="K2764" t="s">
        <v>1377</v>
      </c>
      <c r="L2764" t="s">
        <v>1378</v>
      </c>
      <c r="M2764" t="s">
        <v>306</v>
      </c>
      <c r="N2764">
        <v>2020</v>
      </c>
      <c r="O2764" t="s">
        <v>1379</v>
      </c>
      <c r="P2764" t="s">
        <v>3256</v>
      </c>
      <c r="Q2764" t="s">
        <v>185</v>
      </c>
      <c r="S2764">
        <v>31850353</v>
      </c>
      <c r="AA2764">
        <v>2020</v>
      </c>
      <c r="BM2764" t="s">
        <v>16904</v>
      </c>
      <c r="BP2764" t="s">
        <v>16905</v>
      </c>
      <c r="BR2764" t="s">
        <v>11462</v>
      </c>
      <c r="BS2764">
        <v>256600</v>
      </c>
      <c r="BT2764" t="s">
        <v>1382</v>
      </c>
      <c r="BU2764">
        <v>8617859754508</v>
      </c>
    </row>
    <row r="2765" spans="1:99" x14ac:dyDescent="0.2">
      <c r="A2765">
        <v>34488</v>
      </c>
      <c r="B2765" t="s">
        <v>16906</v>
      </c>
      <c r="C2765" t="s">
        <v>9832</v>
      </c>
      <c r="E2765" t="s">
        <v>16907</v>
      </c>
      <c r="F2765" t="s">
        <v>171</v>
      </c>
      <c r="I2765" t="s">
        <v>173</v>
      </c>
      <c r="K2765" t="s">
        <v>1377</v>
      </c>
      <c r="L2765" t="s">
        <v>1378</v>
      </c>
      <c r="M2765" t="s">
        <v>306</v>
      </c>
      <c r="N2765">
        <v>2020</v>
      </c>
      <c r="O2765" t="s">
        <v>1379</v>
      </c>
      <c r="P2765" t="s">
        <v>178</v>
      </c>
      <c r="Q2765" t="s">
        <v>185</v>
      </c>
      <c r="BC2765" t="s">
        <v>474</v>
      </c>
      <c r="BM2765" t="s">
        <v>16908</v>
      </c>
      <c r="BP2765" t="s">
        <v>16909</v>
      </c>
      <c r="BR2765" t="s">
        <v>16910</v>
      </c>
      <c r="BS2765">
        <v>650031</v>
      </c>
      <c r="BT2765" t="s">
        <v>1382</v>
      </c>
      <c r="BU2765" t="s">
        <v>16911</v>
      </c>
      <c r="BX2765" t="s">
        <v>16912</v>
      </c>
      <c r="BY2765" t="s">
        <v>406</v>
      </c>
    </row>
    <row r="2766" spans="1:99" x14ac:dyDescent="0.2">
      <c r="A2766">
        <v>36027</v>
      </c>
      <c r="B2766" t="s">
        <v>16913</v>
      </c>
      <c r="C2766" t="s">
        <v>16702</v>
      </c>
      <c r="E2766" t="s">
        <v>16914</v>
      </c>
      <c r="F2766" t="s">
        <v>171</v>
      </c>
      <c r="G2766" t="s">
        <v>172</v>
      </c>
      <c r="H2766" s="1">
        <v>36207</v>
      </c>
      <c r="I2766" t="s">
        <v>221</v>
      </c>
      <c r="K2766" t="s">
        <v>1377</v>
      </c>
      <c r="L2766" t="s">
        <v>1378</v>
      </c>
      <c r="M2766" t="s">
        <v>176</v>
      </c>
      <c r="N2766">
        <v>2021</v>
      </c>
      <c r="O2766" t="s">
        <v>3142</v>
      </c>
      <c r="P2766" t="s">
        <v>178</v>
      </c>
      <c r="Q2766" t="s">
        <v>172</v>
      </c>
      <c r="S2766">
        <v>31389112</v>
      </c>
      <c r="T2766" t="s">
        <v>1382</v>
      </c>
      <c r="U2766" t="s">
        <v>424</v>
      </c>
      <c r="Y2766" t="str">
        <f>"01AS"</f>
        <v>01AS</v>
      </c>
      <c r="Z2766" t="s">
        <v>499</v>
      </c>
      <c r="AA2766" t="s">
        <v>320</v>
      </c>
      <c r="AB2766" t="s">
        <v>321</v>
      </c>
      <c r="AC2766" t="s">
        <v>5592</v>
      </c>
      <c r="AD2766" t="s">
        <v>185</v>
      </c>
      <c r="AM2766" t="s">
        <v>897</v>
      </c>
      <c r="AS2766">
        <v>3.21</v>
      </c>
      <c r="AT2766" t="s">
        <v>1261</v>
      </c>
      <c r="AU2766" t="s">
        <v>472</v>
      </c>
      <c r="AV2766" t="s">
        <v>473</v>
      </c>
      <c r="AW2766" t="s">
        <v>430</v>
      </c>
      <c r="BM2766" t="s">
        <v>16915</v>
      </c>
      <c r="BN2766" t="s">
        <v>239</v>
      </c>
      <c r="BO2766" t="s">
        <v>9867</v>
      </c>
      <c r="BP2766" t="s">
        <v>241</v>
      </c>
      <c r="BQ2766" t="s">
        <v>195</v>
      </c>
      <c r="BS2766">
        <v>14627</v>
      </c>
      <c r="CD2766" t="s">
        <v>195</v>
      </c>
      <c r="CM2766" t="s">
        <v>16916</v>
      </c>
      <c r="CO2766" t="s">
        <v>9867</v>
      </c>
      <c r="CP2766" t="s">
        <v>9867</v>
      </c>
      <c r="CQ2766" t="s">
        <v>9832</v>
      </c>
      <c r="CS2766">
        <v>110013</v>
      </c>
      <c r="CT2766" t="s">
        <v>1382</v>
      </c>
      <c r="CU2766" t="s">
        <v>16917</v>
      </c>
    </row>
    <row r="2767" spans="1:99" x14ac:dyDescent="0.2">
      <c r="A2767">
        <v>34512</v>
      </c>
      <c r="B2767" t="s">
        <v>16913</v>
      </c>
      <c r="C2767" t="s">
        <v>16702</v>
      </c>
      <c r="E2767" t="s">
        <v>16914</v>
      </c>
      <c r="F2767" t="s">
        <v>171</v>
      </c>
      <c r="G2767" t="s">
        <v>172</v>
      </c>
      <c r="H2767" s="1">
        <v>36207</v>
      </c>
      <c r="I2767" t="s">
        <v>221</v>
      </c>
      <c r="K2767" t="s">
        <v>1377</v>
      </c>
      <c r="L2767" t="s">
        <v>1378</v>
      </c>
      <c r="M2767" t="s">
        <v>306</v>
      </c>
      <c r="N2767">
        <v>2020</v>
      </c>
      <c r="O2767" t="s">
        <v>1379</v>
      </c>
      <c r="P2767" t="s">
        <v>3256</v>
      </c>
      <c r="Q2767" t="s">
        <v>172</v>
      </c>
      <c r="S2767">
        <v>31389112</v>
      </c>
      <c r="T2767" t="s">
        <v>1382</v>
      </c>
      <c r="U2767" t="s">
        <v>424</v>
      </c>
      <c r="Y2767" t="str">
        <f>"01AS"</f>
        <v>01AS</v>
      </c>
      <c r="Z2767" t="s">
        <v>499</v>
      </c>
      <c r="AA2767" t="s">
        <v>320</v>
      </c>
      <c r="AB2767" t="s">
        <v>321</v>
      </c>
      <c r="AC2767" t="s">
        <v>5592</v>
      </c>
      <c r="AD2767" t="s">
        <v>185</v>
      </c>
      <c r="AM2767" t="s">
        <v>897</v>
      </c>
      <c r="AS2767">
        <v>3.21</v>
      </c>
      <c r="AT2767" t="s">
        <v>1261</v>
      </c>
      <c r="AU2767" t="s">
        <v>472</v>
      </c>
      <c r="AV2767" t="s">
        <v>473</v>
      </c>
      <c r="AW2767" t="s">
        <v>430</v>
      </c>
      <c r="BM2767" t="s">
        <v>16915</v>
      </c>
      <c r="BN2767" t="s">
        <v>239</v>
      </c>
      <c r="BO2767" t="s">
        <v>9867</v>
      </c>
      <c r="BP2767" t="s">
        <v>241</v>
      </c>
      <c r="BQ2767" t="s">
        <v>195</v>
      </c>
      <c r="BS2767">
        <v>14627</v>
      </c>
      <c r="CD2767" t="s">
        <v>195</v>
      </c>
      <c r="CM2767" t="s">
        <v>16916</v>
      </c>
      <c r="CO2767" t="s">
        <v>9867</v>
      </c>
      <c r="CP2767" t="s">
        <v>9867</v>
      </c>
      <c r="CQ2767" t="s">
        <v>9832</v>
      </c>
      <c r="CS2767">
        <v>110013</v>
      </c>
      <c r="CT2767" t="s">
        <v>1382</v>
      </c>
      <c r="CU2767" t="s">
        <v>16917</v>
      </c>
    </row>
    <row r="2768" spans="1:99" x14ac:dyDescent="0.2">
      <c r="A2768">
        <v>34530</v>
      </c>
      <c r="B2768" t="s">
        <v>16918</v>
      </c>
      <c r="C2768" t="s">
        <v>16702</v>
      </c>
      <c r="E2768" t="s">
        <v>16919</v>
      </c>
      <c r="F2768" t="s">
        <v>171</v>
      </c>
      <c r="G2768" t="s">
        <v>172</v>
      </c>
      <c r="H2768" s="1">
        <v>36620</v>
      </c>
      <c r="I2768" t="s">
        <v>221</v>
      </c>
      <c r="K2768" t="s">
        <v>1377</v>
      </c>
      <c r="L2768" t="s">
        <v>1378</v>
      </c>
      <c r="M2768" t="s">
        <v>306</v>
      </c>
      <c r="N2768">
        <v>2020</v>
      </c>
      <c r="O2768" t="s">
        <v>1379</v>
      </c>
      <c r="P2768" t="s">
        <v>3256</v>
      </c>
      <c r="Q2768" t="s">
        <v>172</v>
      </c>
      <c r="S2768">
        <v>31387057</v>
      </c>
      <c r="T2768" t="s">
        <v>1382</v>
      </c>
      <c r="U2768" t="s">
        <v>424</v>
      </c>
      <c r="Y2768" t="str">
        <f>"01AS"</f>
        <v>01AS</v>
      </c>
      <c r="Z2768" t="s">
        <v>499</v>
      </c>
      <c r="AA2768" t="s">
        <v>228</v>
      </c>
      <c r="AB2768" t="s">
        <v>229</v>
      </c>
      <c r="AC2768" t="s">
        <v>5261</v>
      </c>
      <c r="AD2768" t="s">
        <v>172</v>
      </c>
      <c r="AF2768" t="s">
        <v>426</v>
      </c>
      <c r="AG2768" t="s">
        <v>427</v>
      </c>
      <c r="AJ2768" t="s">
        <v>5261</v>
      </c>
      <c r="AK2768" t="s">
        <v>172</v>
      </c>
      <c r="AS2768">
        <v>3.81</v>
      </c>
      <c r="AT2768" t="s">
        <v>1261</v>
      </c>
      <c r="AU2768" t="s">
        <v>235</v>
      </c>
      <c r="AV2768" t="s">
        <v>236</v>
      </c>
      <c r="AW2768" t="s">
        <v>430</v>
      </c>
      <c r="BM2768" t="s">
        <v>16920</v>
      </c>
      <c r="BN2768" t="s">
        <v>239</v>
      </c>
      <c r="BO2768" t="s">
        <v>1381</v>
      </c>
      <c r="BP2768" t="s">
        <v>241</v>
      </c>
      <c r="BQ2768" t="s">
        <v>195</v>
      </c>
      <c r="BS2768">
        <v>14627</v>
      </c>
      <c r="CA2768" t="s">
        <v>16921</v>
      </c>
      <c r="CD2768" t="s">
        <v>195</v>
      </c>
      <c r="CM2768" t="s">
        <v>16922</v>
      </c>
      <c r="CN2768" t="s">
        <v>16921</v>
      </c>
      <c r="CO2768" t="s">
        <v>1381</v>
      </c>
      <c r="CP2768" t="s">
        <v>1381</v>
      </c>
      <c r="CQ2768" t="s">
        <v>4697</v>
      </c>
      <c r="CS2768">
        <v>100091</v>
      </c>
      <c r="CT2768" t="s">
        <v>1382</v>
      </c>
    </row>
    <row r="2769" spans="1:151" x14ac:dyDescent="0.2">
      <c r="A2769">
        <v>34538</v>
      </c>
      <c r="B2769" t="s">
        <v>16923</v>
      </c>
      <c r="C2769" t="s">
        <v>9832</v>
      </c>
      <c r="E2769" t="s">
        <v>16924</v>
      </c>
      <c r="F2769" t="s">
        <v>171</v>
      </c>
      <c r="I2769" t="s">
        <v>221</v>
      </c>
      <c r="K2769" t="s">
        <v>1377</v>
      </c>
      <c r="L2769" t="s">
        <v>1378</v>
      </c>
      <c r="M2769" t="s">
        <v>306</v>
      </c>
      <c r="N2769">
        <v>2020</v>
      </c>
      <c r="O2769" t="s">
        <v>1379</v>
      </c>
      <c r="P2769" t="s">
        <v>3256</v>
      </c>
      <c r="Q2769" t="s">
        <v>185</v>
      </c>
      <c r="BM2769" t="s">
        <v>16925</v>
      </c>
      <c r="BN2769" t="s">
        <v>16926</v>
      </c>
      <c r="BO2769" t="s">
        <v>16927</v>
      </c>
      <c r="BP2769" t="s">
        <v>7036</v>
      </c>
      <c r="BQ2769" t="s">
        <v>5534</v>
      </c>
      <c r="BR2769" t="s">
        <v>4725</v>
      </c>
      <c r="BS2769">
        <v>315211</v>
      </c>
      <c r="BT2769" t="s">
        <v>1382</v>
      </c>
      <c r="BU2769" t="s">
        <v>16928</v>
      </c>
      <c r="BV2769" t="s">
        <v>5534</v>
      </c>
      <c r="BW2769" t="s">
        <v>16929</v>
      </c>
      <c r="BX2769" t="s">
        <v>16930</v>
      </c>
      <c r="BY2769" t="s">
        <v>406</v>
      </c>
    </row>
    <row r="2770" spans="1:151" x14ac:dyDescent="0.2">
      <c r="A2770">
        <v>35879</v>
      </c>
      <c r="B2770" t="s">
        <v>16906</v>
      </c>
      <c r="C2770" t="s">
        <v>9832</v>
      </c>
      <c r="E2770" t="s">
        <v>16907</v>
      </c>
      <c r="F2770" t="s">
        <v>171</v>
      </c>
      <c r="H2770" s="1">
        <v>36904</v>
      </c>
      <c r="K2770" t="s">
        <v>1377</v>
      </c>
      <c r="L2770" t="s">
        <v>1378</v>
      </c>
      <c r="M2770" t="s">
        <v>176</v>
      </c>
      <c r="N2770">
        <v>2021</v>
      </c>
      <c r="O2770" t="s">
        <v>3142</v>
      </c>
      <c r="P2770" t="s">
        <v>178</v>
      </c>
      <c r="Q2770" t="s">
        <v>172</v>
      </c>
      <c r="S2770">
        <v>31845359</v>
      </c>
      <c r="T2770" t="s">
        <v>1382</v>
      </c>
      <c r="U2770" t="s">
        <v>424</v>
      </c>
      <c r="Y2770" t="str">
        <f>"01AS"</f>
        <v>01AS</v>
      </c>
      <c r="Z2770" t="s">
        <v>499</v>
      </c>
      <c r="AA2770" t="s">
        <v>833</v>
      </c>
      <c r="AB2770" t="s">
        <v>834</v>
      </c>
      <c r="AC2770" t="s">
        <v>5521</v>
      </c>
      <c r="AD2770" t="s">
        <v>172</v>
      </c>
      <c r="AS2770">
        <v>3.88</v>
      </c>
      <c r="AT2770" t="s">
        <v>1261</v>
      </c>
      <c r="AU2770" t="s">
        <v>472</v>
      </c>
      <c r="AV2770" t="s">
        <v>473</v>
      </c>
      <c r="AW2770" t="s">
        <v>430</v>
      </c>
      <c r="BM2770" t="s">
        <v>16931</v>
      </c>
      <c r="BN2770" t="s">
        <v>239</v>
      </c>
      <c r="BO2770" t="s">
        <v>16909</v>
      </c>
      <c r="BP2770" t="s">
        <v>241</v>
      </c>
      <c r="BQ2770" t="s">
        <v>195</v>
      </c>
      <c r="BS2770">
        <v>14627</v>
      </c>
      <c r="CD2770" t="s">
        <v>195</v>
      </c>
      <c r="CM2770" t="s">
        <v>16932</v>
      </c>
      <c r="CO2770" t="s">
        <v>16909</v>
      </c>
      <c r="CP2770" t="s">
        <v>16909</v>
      </c>
      <c r="CQ2770" t="s">
        <v>11881</v>
      </c>
      <c r="CS2770">
        <v>650031</v>
      </c>
      <c r="CT2770" t="s">
        <v>1382</v>
      </c>
      <c r="CU2770" t="s">
        <v>16933</v>
      </c>
    </row>
    <row r="2771" spans="1:151" x14ac:dyDescent="0.2">
      <c r="A2771">
        <v>36035</v>
      </c>
      <c r="B2771" t="s">
        <v>16859</v>
      </c>
      <c r="C2771" t="s">
        <v>9832</v>
      </c>
      <c r="E2771" t="s">
        <v>16934</v>
      </c>
      <c r="F2771" t="s">
        <v>171</v>
      </c>
      <c r="H2771" s="1">
        <v>37364</v>
      </c>
      <c r="I2771" t="s">
        <v>221</v>
      </c>
      <c r="K2771" t="s">
        <v>1377</v>
      </c>
      <c r="L2771" t="s">
        <v>1378</v>
      </c>
      <c r="M2771" t="s">
        <v>176</v>
      </c>
      <c r="N2771">
        <v>2021</v>
      </c>
      <c r="O2771" t="s">
        <v>3142</v>
      </c>
      <c r="P2771" t="s">
        <v>178</v>
      </c>
      <c r="Q2771" t="s">
        <v>172</v>
      </c>
      <c r="S2771">
        <v>31829403</v>
      </c>
      <c r="T2771" t="s">
        <v>1382</v>
      </c>
      <c r="U2771" t="s">
        <v>424</v>
      </c>
      <c r="Y2771" t="str">
        <f>"01AS"</f>
        <v>01AS</v>
      </c>
      <c r="Z2771" t="s">
        <v>499</v>
      </c>
      <c r="AA2771" t="s">
        <v>833</v>
      </c>
      <c r="AB2771" t="s">
        <v>834</v>
      </c>
      <c r="AC2771" t="s">
        <v>2190</v>
      </c>
      <c r="AD2771" t="s">
        <v>172</v>
      </c>
      <c r="AS2771">
        <v>3.71</v>
      </c>
      <c r="AT2771" t="s">
        <v>1261</v>
      </c>
      <c r="AU2771" t="s">
        <v>472</v>
      </c>
      <c r="AV2771" t="s">
        <v>473</v>
      </c>
      <c r="AW2771" t="s">
        <v>430</v>
      </c>
      <c r="BM2771" t="s">
        <v>16935</v>
      </c>
      <c r="BN2771" t="s">
        <v>239</v>
      </c>
      <c r="BO2771" t="s">
        <v>16936</v>
      </c>
      <c r="BP2771" t="s">
        <v>241</v>
      </c>
      <c r="BQ2771" t="s">
        <v>195</v>
      </c>
      <c r="BS2771">
        <v>14627</v>
      </c>
      <c r="CD2771" t="s">
        <v>195</v>
      </c>
      <c r="CM2771" t="s">
        <v>16937</v>
      </c>
      <c r="CO2771" t="s">
        <v>16936</v>
      </c>
      <c r="CP2771" t="s">
        <v>16938</v>
      </c>
      <c r="CQ2771" t="s">
        <v>9832</v>
      </c>
      <c r="CS2771">
        <v>116081</v>
      </c>
      <c r="CT2771" t="s">
        <v>1382</v>
      </c>
      <c r="CU2771" t="s">
        <v>16939</v>
      </c>
    </row>
    <row r="2772" spans="1:151" x14ac:dyDescent="0.2">
      <c r="A2772">
        <v>36131</v>
      </c>
      <c r="B2772" t="s">
        <v>16887</v>
      </c>
      <c r="C2772" t="s">
        <v>9832</v>
      </c>
      <c r="E2772" t="s">
        <v>16888</v>
      </c>
      <c r="F2772" t="s">
        <v>171</v>
      </c>
      <c r="H2772" s="1">
        <v>37211</v>
      </c>
      <c r="K2772" t="s">
        <v>1377</v>
      </c>
      <c r="L2772" t="s">
        <v>1378</v>
      </c>
      <c r="M2772" t="s">
        <v>176</v>
      </c>
      <c r="N2772">
        <v>2021</v>
      </c>
      <c r="O2772" t="s">
        <v>3142</v>
      </c>
      <c r="P2772" t="s">
        <v>178</v>
      </c>
      <c r="Q2772" t="s">
        <v>172</v>
      </c>
      <c r="S2772">
        <v>31728089</v>
      </c>
      <c r="T2772" t="s">
        <v>226</v>
      </c>
      <c r="Y2772" t="str">
        <f>"01AS"</f>
        <v>01AS</v>
      </c>
      <c r="Z2772" t="s">
        <v>227</v>
      </c>
      <c r="AA2772" t="s">
        <v>833</v>
      </c>
      <c r="AB2772" t="s">
        <v>834</v>
      </c>
      <c r="AC2772" t="s">
        <v>425</v>
      </c>
      <c r="AD2772" t="s">
        <v>172</v>
      </c>
      <c r="AS2772">
        <v>3.18</v>
      </c>
      <c r="AT2772" t="s">
        <v>429</v>
      </c>
      <c r="AU2772" t="s">
        <v>472</v>
      </c>
      <c r="AV2772" t="s">
        <v>473</v>
      </c>
      <c r="AW2772" t="s">
        <v>210</v>
      </c>
      <c r="BM2772" t="s">
        <v>16940</v>
      </c>
      <c r="BN2772" t="s">
        <v>239</v>
      </c>
      <c r="BO2772" t="s">
        <v>1381</v>
      </c>
      <c r="BP2772" t="s">
        <v>241</v>
      </c>
      <c r="BQ2772" t="s">
        <v>195</v>
      </c>
      <c r="BS2772">
        <v>14627</v>
      </c>
      <c r="CD2772" t="s">
        <v>195</v>
      </c>
      <c r="CM2772" t="s">
        <v>16941</v>
      </c>
      <c r="CO2772" t="s">
        <v>1381</v>
      </c>
      <c r="CP2772" t="s">
        <v>1381</v>
      </c>
      <c r="CQ2772" t="s">
        <v>4697</v>
      </c>
      <c r="CS2772">
        <v>100023</v>
      </c>
      <c r="CT2772" t="s">
        <v>1382</v>
      </c>
      <c r="CU2772" t="s">
        <v>16942</v>
      </c>
    </row>
    <row r="2773" spans="1:151" x14ac:dyDescent="0.2">
      <c r="A2773">
        <v>36188</v>
      </c>
      <c r="B2773" t="s">
        <v>16881</v>
      </c>
      <c r="C2773" t="s">
        <v>9832</v>
      </c>
      <c r="E2773" t="s">
        <v>16943</v>
      </c>
      <c r="F2773" t="s">
        <v>171</v>
      </c>
      <c r="H2773" s="1">
        <v>37521</v>
      </c>
      <c r="K2773" t="s">
        <v>1377</v>
      </c>
      <c r="L2773" t="s">
        <v>1378</v>
      </c>
      <c r="M2773" t="s">
        <v>176</v>
      </c>
      <c r="N2773">
        <v>2021</v>
      </c>
      <c r="O2773" t="s">
        <v>3142</v>
      </c>
      <c r="P2773" t="s">
        <v>178</v>
      </c>
      <c r="Q2773" t="s">
        <v>172</v>
      </c>
      <c r="S2773">
        <v>31752923</v>
      </c>
      <c r="T2773" t="s">
        <v>1382</v>
      </c>
      <c r="U2773" t="s">
        <v>424</v>
      </c>
      <c r="Y2773" t="str">
        <f>"01AS"</f>
        <v>01AS</v>
      </c>
      <c r="Z2773" t="s">
        <v>227</v>
      </c>
      <c r="AA2773" t="s">
        <v>4344</v>
      </c>
      <c r="AB2773" t="s">
        <v>4345</v>
      </c>
      <c r="AC2773" t="s">
        <v>5482</v>
      </c>
      <c r="AD2773" t="s">
        <v>172</v>
      </c>
      <c r="AS2773">
        <v>4</v>
      </c>
      <c r="AT2773" t="s">
        <v>429</v>
      </c>
      <c r="AU2773" t="s">
        <v>472</v>
      </c>
      <c r="AV2773" t="s">
        <v>473</v>
      </c>
      <c r="AW2773" t="s">
        <v>430</v>
      </c>
      <c r="BM2773" t="s">
        <v>16944</v>
      </c>
      <c r="BN2773" t="s">
        <v>239</v>
      </c>
      <c r="BO2773" t="s">
        <v>267</v>
      </c>
      <c r="BP2773" t="s">
        <v>241</v>
      </c>
      <c r="BQ2773" t="s">
        <v>195</v>
      </c>
      <c r="BS2773">
        <v>14627</v>
      </c>
      <c r="CA2773">
        <v>553</v>
      </c>
      <c r="CD2773" t="s">
        <v>195</v>
      </c>
      <c r="CM2773" t="s">
        <v>16945</v>
      </c>
      <c r="CN2773">
        <v>553</v>
      </c>
      <c r="CO2773" t="s">
        <v>267</v>
      </c>
      <c r="CP2773" t="s">
        <v>241</v>
      </c>
      <c r="CQ2773" t="s">
        <v>247</v>
      </c>
      <c r="CS2773">
        <v>14627</v>
      </c>
      <c r="CT2773" t="s">
        <v>244</v>
      </c>
      <c r="CU2773" t="s">
        <v>16946</v>
      </c>
    </row>
    <row r="2774" spans="1:151" x14ac:dyDescent="0.2">
      <c r="A2774">
        <v>38853</v>
      </c>
      <c r="B2774" t="s">
        <v>16947</v>
      </c>
      <c r="C2774" t="s">
        <v>9832</v>
      </c>
      <c r="D2774" t="s">
        <v>654</v>
      </c>
      <c r="E2774" t="s">
        <v>16948</v>
      </c>
      <c r="F2774" t="s">
        <v>171</v>
      </c>
      <c r="G2774" t="str">
        <f t="shared" ref="G2774:G2783" si="23">"0"</f>
        <v>0</v>
      </c>
      <c r="H2774" s="1">
        <v>37544</v>
      </c>
      <c r="I2774" t="s">
        <v>221</v>
      </c>
      <c r="K2774" t="s">
        <v>554</v>
      </c>
      <c r="L2774" t="s">
        <v>175</v>
      </c>
      <c r="M2774" t="s">
        <v>306</v>
      </c>
      <c r="N2774">
        <v>2023</v>
      </c>
      <c r="O2774" t="s">
        <v>908</v>
      </c>
      <c r="P2774" t="s">
        <v>178</v>
      </c>
      <c r="Q2774" t="s">
        <v>172</v>
      </c>
      <c r="S2774">
        <v>32391152</v>
      </c>
      <c r="T2774" t="s">
        <v>226</v>
      </c>
      <c r="Y2774" t="str">
        <f>"04HSEAS"</f>
        <v>04HSEAS</v>
      </c>
      <c r="Z2774" t="s">
        <v>499</v>
      </c>
      <c r="AA2774" t="s">
        <v>320</v>
      </c>
      <c r="AB2774" t="s">
        <v>321</v>
      </c>
      <c r="AC2774" t="s">
        <v>500</v>
      </c>
      <c r="AD2774" t="s">
        <v>185</v>
      </c>
      <c r="AM2774" t="s">
        <v>2988</v>
      </c>
      <c r="AS2774">
        <v>3.36</v>
      </c>
      <c r="AU2774" t="s">
        <v>235</v>
      </c>
      <c r="AV2774" t="s">
        <v>236</v>
      </c>
      <c r="AW2774" t="s">
        <v>715</v>
      </c>
      <c r="BM2774" t="s">
        <v>16949</v>
      </c>
      <c r="BN2774" t="s">
        <v>239</v>
      </c>
      <c r="BO2774" t="s">
        <v>16950</v>
      </c>
      <c r="BP2774" t="s">
        <v>241</v>
      </c>
      <c r="BQ2774" t="s">
        <v>195</v>
      </c>
      <c r="BS2774">
        <v>14627</v>
      </c>
      <c r="BZ2774" t="s">
        <v>5375</v>
      </c>
      <c r="CB2774" t="s">
        <v>267</v>
      </c>
      <c r="CD2774" t="s">
        <v>195</v>
      </c>
      <c r="CF2774">
        <v>14627</v>
      </c>
      <c r="CG2774" t="s">
        <v>244</v>
      </c>
      <c r="CM2774" t="s">
        <v>16951</v>
      </c>
      <c r="CO2774" t="s">
        <v>16950</v>
      </c>
      <c r="CP2774" t="s">
        <v>16952</v>
      </c>
      <c r="CQ2774" t="s">
        <v>247</v>
      </c>
      <c r="CS2774" t="s">
        <v>16953</v>
      </c>
      <c r="CT2774" t="s">
        <v>244</v>
      </c>
      <c r="CU2774" t="s">
        <v>16954</v>
      </c>
    </row>
    <row r="2775" spans="1:151" x14ac:dyDescent="0.2">
      <c r="A2775">
        <v>40921</v>
      </c>
      <c r="B2775" t="s">
        <v>8175</v>
      </c>
      <c r="C2775" t="s">
        <v>9832</v>
      </c>
      <c r="E2775" t="s">
        <v>16955</v>
      </c>
      <c r="F2775" t="s">
        <v>171</v>
      </c>
      <c r="G2775" t="str">
        <f t="shared" si="23"/>
        <v>0</v>
      </c>
      <c r="H2775" s="1">
        <v>38268</v>
      </c>
      <c r="I2775" t="s">
        <v>221</v>
      </c>
      <c r="K2775" t="s">
        <v>5429</v>
      </c>
      <c r="L2775" t="s">
        <v>1731</v>
      </c>
      <c r="M2775" t="s">
        <v>176</v>
      </c>
      <c r="N2775">
        <v>2024</v>
      </c>
      <c r="O2775" t="s">
        <v>319</v>
      </c>
      <c r="P2775" t="s">
        <v>178</v>
      </c>
      <c r="Q2775" t="s">
        <v>172</v>
      </c>
      <c r="S2775">
        <v>32299496</v>
      </c>
      <c r="T2775" t="s">
        <v>226</v>
      </c>
      <c r="Y2775" t="str">
        <f>"01AS"</f>
        <v>01AS</v>
      </c>
      <c r="Z2775" t="s">
        <v>227</v>
      </c>
      <c r="AA2775" t="s">
        <v>320</v>
      </c>
      <c r="AB2775" t="s">
        <v>321</v>
      </c>
      <c r="AC2775" t="s">
        <v>1167</v>
      </c>
      <c r="AD2775" t="s">
        <v>185</v>
      </c>
      <c r="AM2775" t="s">
        <v>5251</v>
      </c>
      <c r="AS2775">
        <v>3.97</v>
      </c>
      <c r="AU2775" t="s">
        <v>472</v>
      </c>
      <c r="AV2775" t="s">
        <v>473</v>
      </c>
      <c r="AW2775" t="s">
        <v>715</v>
      </c>
      <c r="BM2775" t="s">
        <v>16956</v>
      </c>
      <c r="BN2775" t="s">
        <v>239</v>
      </c>
      <c r="BO2775" t="s">
        <v>16957</v>
      </c>
      <c r="BP2775" t="s">
        <v>241</v>
      </c>
      <c r="BQ2775" t="s">
        <v>195</v>
      </c>
      <c r="BS2775">
        <v>14627</v>
      </c>
      <c r="BZ2775" t="s">
        <v>3928</v>
      </c>
      <c r="CB2775" t="s">
        <v>475</v>
      </c>
      <c r="CD2775" t="s">
        <v>195</v>
      </c>
      <c r="CF2775">
        <v>14620</v>
      </c>
      <c r="CG2775" t="s">
        <v>244</v>
      </c>
      <c r="CM2775" t="s">
        <v>16958</v>
      </c>
      <c r="CO2775" t="s">
        <v>16957</v>
      </c>
      <c r="CP2775" t="s">
        <v>16959</v>
      </c>
      <c r="CQ2775" t="s">
        <v>2386</v>
      </c>
      <c r="CS2775" t="s">
        <v>16960</v>
      </c>
      <c r="CT2775" t="s">
        <v>244</v>
      </c>
      <c r="CU2775" t="s">
        <v>16961</v>
      </c>
    </row>
    <row r="2776" spans="1:151" x14ac:dyDescent="0.2">
      <c r="A2776">
        <v>44860</v>
      </c>
      <c r="B2776" t="s">
        <v>16962</v>
      </c>
      <c r="C2776" t="s">
        <v>9832</v>
      </c>
      <c r="E2776" t="s">
        <v>16963</v>
      </c>
      <c r="F2776" t="s">
        <v>171</v>
      </c>
      <c r="G2776" t="str">
        <f t="shared" si="23"/>
        <v>0</v>
      </c>
      <c r="H2776" s="1">
        <v>37444</v>
      </c>
      <c r="I2776" t="s">
        <v>221</v>
      </c>
      <c r="K2776" t="s">
        <v>687</v>
      </c>
      <c r="L2776" t="s">
        <v>1047</v>
      </c>
      <c r="M2776" t="s">
        <v>306</v>
      </c>
      <c r="N2776">
        <v>2024</v>
      </c>
      <c r="O2776" t="s">
        <v>710</v>
      </c>
      <c r="P2776" t="s">
        <v>178</v>
      </c>
      <c r="Q2776" t="s">
        <v>172</v>
      </c>
      <c r="R2776" t="s">
        <v>510</v>
      </c>
      <c r="S2776">
        <v>31982375</v>
      </c>
      <c r="BM2776" t="s">
        <v>15995</v>
      </c>
    </row>
    <row r="2777" spans="1:151" x14ac:dyDescent="0.2">
      <c r="A2777">
        <v>41834</v>
      </c>
      <c r="B2777" t="s">
        <v>16964</v>
      </c>
      <c r="C2777" t="s">
        <v>9832</v>
      </c>
      <c r="E2777" t="s">
        <v>16965</v>
      </c>
      <c r="F2777" t="s">
        <v>171</v>
      </c>
      <c r="G2777" t="str">
        <f t="shared" si="23"/>
        <v>0</v>
      </c>
      <c r="H2777" s="1">
        <v>36848</v>
      </c>
      <c r="I2777" t="s">
        <v>221</v>
      </c>
      <c r="K2777" t="s">
        <v>769</v>
      </c>
      <c r="L2777" t="s">
        <v>2488</v>
      </c>
      <c r="M2777" t="s">
        <v>176</v>
      </c>
      <c r="N2777">
        <v>2024</v>
      </c>
      <c r="O2777" t="s">
        <v>319</v>
      </c>
      <c r="P2777" t="s">
        <v>178</v>
      </c>
      <c r="Q2777" t="s">
        <v>172</v>
      </c>
      <c r="S2777">
        <v>32713565</v>
      </c>
      <c r="T2777" t="s">
        <v>1382</v>
      </c>
      <c r="U2777" t="s">
        <v>424</v>
      </c>
      <c r="Y2777" t="str">
        <f>"02SBS"</f>
        <v>02SBS</v>
      </c>
      <c r="Z2777" t="s">
        <v>4693</v>
      </c>
      <c r="AA2777" t="s">
        <v>259</v>
      </c>
      <c r="AB2777" t="s">
        <v>260</v>
      </c>
      <c r="AC2777" t="s">
        <v>4694</v>
      </c>
      <c r="AD2777" t="s">
        <v>185</v>
      </c>
      <c r="AS2777">
        <v>3.33</v>
      </c>
      <c r="AU2777" t="s">
        <v>235</v>
      </c>
      <c r="AV2777" t="s">
        <v>236</v>
      </c>
      <c r="AW2777" t="s">
        <v>430</v>
      </c>
      <c r="BO2777" t="s">
        <v>2114</v>
      </c>
      <c r="BQ2777" t="s">
        <v>195</v>
      </c>
      <c r="CA2777" t="s">
        <v>6497</v>
      </c>
      <c r="CD2777" t="s">
        <v>195</v>
      </c>
      <c r="CM2777" t="s">
        <v>16966</v>
      </c>
      <c r="CN2777" t="s">
        <v>6497</v>
      </c>
      <c r="CO2777" t="s">
        <v>2114</v>
      </c>
      <c r="CP2777" t="s">
        <v>241</v>
      </c>
      <c r="CQ2777" t="s">
        <v>247</v>
      </c>
      <c r="CS2777">
        <v>14623</v>
      </c>
      <c r="CT2777" t="s">
        <v>244</v>
      </c>
      <c r="CU2777" t="s">
        <v>16967</v>
      </c>
    </row>
    <row r="2778" spans="1:151" x14ac:dyDescent="0.2">
      <c r="A2778">
        <v>41835</v>
      </c>
      <c r="B2778" t="s">
        <v>11792</v>
      </c>
      <c r="C2778" t="s">
        <v>9832</v>
      </c>
      <c r="E2778" t="s">
        <v>16968</v>
      </c>
      <c r="F2778" t="s">
        <v>171</v>
      </c>
      <c r="G2778" t="str">
        <f t="shared" si="23"/>
        <v>0</v>
      </c>
      <c r="H2778" s="1">
        <v>36853</v>
      </c>
      <c r="I2778" t="s">
        <v>221</v>
      </c>
      <c r="K2778" t="s">
        <v>769</v>
      </c>
      <c r="L2778" t="s">
        <v>2488</v>
      </c>
      <c r="M2778" t="s">
        <v>176</v>
      </c>
      <c r="N2778">
        <v>2024</v>
      </c>
      <c r="O2778" t="s">
        <v>319</v>
      </c>
      <c r="P2778" t="s">
        <v>178</v>
      </c>
      <c r="Q2778" t="s">
        <v>172</v>
      </c>
      <c r="S2778">
        <v>32661729</v>
      </c>
      <c r="T2778" t="s">
        <v>1382</v>
      </c>
      <c r="U2778" t="s">
        <v>424</v>
      </c>
      <c r="Y2778" t="str">
        <f>"02SBS"</f>
        <v>02SBS</v>
      </c>
      <c r="Z2778" t="s">
        <v>4693</v>
      </c>
      <c r="AA2778" t="s">
        <v>259</v>
      </c>
      <c r="AB2778" t="s">
        <v>260</v>
      </c>
      <c r="AC2778" t="s">
        <v>4694</v>
      </c>
      <c r="AD2778" t="s">
        <v>185</v>
      </c>
      <c r="AS2778">
        <v>3.04</v>
      </c>
      <c r="AU2778" t="s">
        <v>2925</v>
      </c>
      <c r="AV2778" t="s">
        <v>236</v>
      </c>
      <c r="AW2778" t="s">
        <v>430</v>
      </c>
      <c r="BO2778" t="s">
        <v>16969</v>
      </c>
      <c r="BQ2778" t="s">
        <v>195</v>
      </c>
      <c r="CD2778" t="s">
        <v>195</v>
      </c>
      <c r="CM2778" t="s">
        <v>16970</v>
      </c>
      <c r="CO2778" t="s">
        <v>16969</v>
      </c>
      <c r="CP2778" t="s">
        <v>16971</v>
      </c>
      <c r="CQ2778" t="s">
        <v>9766</v>
      </c>
      <c r="CS2778">
        <v>476000</v>
      </c>
      <c r="CT2778" t="s">
        <v>1382</v>
      </c>
      <c r="CU2778" t="s">
        <v>16972</v>
      </c>
    </row>
    <row r="2779" spans="1:151" x14ac:dyDescent="0.2">
      <c r="A2779">
        <v>45852</v>
      </c>
      <c r="B2779" t="s">
        <v>16973</v>
      </c>
      <c r="C2779" t="s">
        <v>9832</v>
      </c>
      <c r="E2779" t="s">
        <v>16974</v>
      </c>
      <c r="F2779" t="s">
        <v>171</v>
      </c>
      <c r="G2779" t="str">
        <f t="shared" si="23"/>
        <v>0</v>
      </c>
      <c r="H2779" s="1">
        <v>38067</v>
      </c>
      <c r="I2779" t="s">
        <v>173</v>
      </c>
      <c r="K2779" t="s">
        <v>1730</v>
      </c>
      <c r="L2779" t="s">
        <v>1731</v>
      </c>
      <c r="M2779" t="s">
        <v>224</v>
      </c>
      <c r="N2779">
        <v>2025</v>
      </c>
      <c r="O2779" t="s">
        <v>528</v>
      </c>
      <c r="P2779" t="s">
        <v>178</v>
      </c>
      <c r="Q2779" t="s">
        <v>172</v>
      </c>
      <c r="R2779" t="s">
        <v>510</v>
      </c>
      <c r="S2779">
        <v>32362350</v>
      </c>
      <c r="BM2779" t="s">
        <v>10955</v>
      </c>
    </row>
    <row r="2780" spans="1:151" x14ac:dyDescent="0.2">
      <c r="A2780">
        <v>46135</v>
      </c>
      <c r="B2780" t="s">
        <v>16975</v>
      </c>
      <c r="C2780" t="s">
        <v>9832</v>
      </c>
      <c r="E2780" t="s">
        <v>16976</v>
      </c>
      <c r="F2780" t="s">
        <v>171</v>
      </c>
      <c r="G2780" t="str">
        <f t="shared" si="23"/>
        <v>0</v>
      </c>
      <c r="H2780" s="1">
        <v>35577</v>
      </c>
      <c r="I2780" t="s">
        <v>173</v>
      </c>
      <c r="K2780" t="s">
        <v>3398</v>
      </c>
      <c r="L2780" t="s">
        <v>16977</v>
      </c>
      <c r="M2780" t="s">
        <v>176</v>
      </c>
      <c r="N2780">
        <v>2025</v>
      </c>
      <c r="O2780" t="s">
        <v>677</v>
      </c>
      <c r="P2780" t="s">
        <v>509</v>
      </c>
      <c r="Q2780" t="s">
        <v>172</v>
      </c>
      <c r="S2780">
        <v>29307609</v>
      </c>
      <c r="T2780" t="s">
        <v>226</v>
      </c>
      <c r="Y2780" t="str">
        <f>"07SMD"</f>
        <v>07SMD</v>
      </c>
      <c r="Z2780" t="s">
        <v>849</v>
      </c>
      <c r="AA2780" t="s">
        <v>3400</v>
      </c>
      <c r="AB2780" t="s">
        <v>3401</v>
      </c>
      <c r="AC2780" t="s">
        <v>3402</v>
      </c>
      <c r="AD2780" t="s">
        <v>185</v>
      </c>
      <c r="AS2780" t="str">
        <f>"0"</f>
        <v>0</v>
      </c>
      <c r="AU2780" t="s">
        <v>235</v>
      </c>
      <c r="AV2780" t="s">
        <v>236</v>
      </c>
      <c r="AW2780" t="s">
        <v>715</v>
      </c>
      <c r="BO2780" t="s">
        <v>16978</v>
      </c>
      <c r="BQ2780" t="s">
        <v>195</v>
      </c>
      <c r="CD2780" t="s">
        <v>195</v>
      </c>
      <c r="CM2780" t="s">
        <v>16979</v>
      </c>
      <c r="CO2780" t="s">
        <v>16978</v>
      </c>
      <c r="CP2780" t="s">
        <v>16980</v>
      </c>
      <c r="CQ2780" t="s">
        <v>247</v>
      </c>
      <c r="CS2780">
        <v>11364</v>
      </c>
      <c r="CT2780" t="s">
        <v>244</v>
      </c>
      <c r="CU2780" t="s">
        <v>16981</v>
      </c>
    </row>
    <row r="2781" spans="1:151" x14ac:dyDescent="0.2">
      <c r="A2781">
        <v>45013</v>
      </c>
      <c r="B2781" t="s">
        <v>16975</v>
      </c>
      <c r="C2781" t="s">
        <v>9832</v>
      </c>
      <c r="E2781" t="s">
        <v>16976</v>
      </c>
      <c r="F2781" t="s">
        <v>171</v>
      </c>
      <c r="G2781" t="str">
        <f t="shared" si="23"/>
        <v>0</v>
      </c>
      <c r="H2781" s="1">
        <v>35577</v>
      </c>
      <c r="I2781" t="s">
        <v>173</v>
      </c>
      <c r="K2781" t="s">
        <v>3398</v>
      </c>
      <c r="L2781" t="s">
        <v>16977</v>
      </c>
      <c r="M2781" t="s">
        <v>1389</v>
      </c>
      <c r="N2781">
        <v>2024</v>
      </c>
      <c r="O2781" t="s">
        <v>1390</v>
      </c>
      <c r="P2781" t="s">
        <v>178</v>
      </c>
      <c r="Q2781" t="s">
        <v>172</v>
      </c>
      <c r="S2781">
        <v>29307609</v>
      </c>
      <c r="T2781" t="s">
        <v>226</v>
      </c>
      <c r="Y2781" t="str">
        <f>"07SMD"</f>
        <v>07SMD</v>
      </c>
      <c r="Z2781" t="s">
        <v>849</v>
      </c>
      <c r="AA2781" t="s">
        <v>3400</v>
      </c>
      <c r="AB2781" t="s">
        <v>3401</v>
      </c>
      <c r="AC2781" t="s">
        <v>3402</v>
      </c>
      <c r="AD2781" t="s">
        <v>185</v>
      </c>
      <c r="AS2781" t="str">
        <f>"0"</f>
        <v>0</v>
      </c>
      <c r="AU2781" t="s">
        <v>235</v>
      </c>
      <c r="AV2781" t="s">
        <v>236</v>
      </c>
      <c r="AW2781" t="s">
        <v>715</v>
      </c>
      <c r="BO2781" t="s">
        <v>16978</v>
      </c>
      <c r="BQ2781" t="s">
        <v>195</v>
      </c>
      <c r="CD2781" t="s">
        <v>195</v>
      </c>
      <c r="CM2781" t="s">
        <v>16979</v>
      </c>
      <c r="CO2781" t="s">
        <v>16978</v>
      </c>
      <c r="CP2781" t="s">
        <v>16980</v>
      </c>
      <c r="CQ2781" t="s">
        <v>247</v>
      </c>
      <c r="CS2781">
        <v>11364</v>
      </c>
      <c r="CT2781" t="s">
        <v>244</v>
      </c>
      <c r="CU2781" t="s">
        <v>16981</v>
      </c>
    </row>
    <row r="2782" spans="1:151" x14ac:dyDescent="0.2">
      <c r="A2782">
        <v>46037</v>
      </c>
      <c r="B2782" t="s">
        <v>16982</v>
      </c>
      <c r="C2782" t="s">
        <v>9832</v>
      </c>
      <c r="E2782" t="s">
        <v>16983</v>
      </c>
      <c r="F2782" t="s">
        <v>171</v>
      </c>
      <c r="G2782" t="str">
        <f t="shared" si="23"/>
        <v>0</v>
      </c>
      <c r="H2782" s="1">
        <v>37977</v>
      </c>
      <c r="I2782" t="s">
        <v>173</v>
      </c>
      <c r="K2782" t="s">
        <v>317</v>
      </c>
      <c r="L2782" t="s">
        <v>318</v>
      </c>
      <c r="M2782" t="s">
        <v>306</v>
      </c>
      <c r="N2782">
        <v>2025</v>
      </c>
      <c r="O2782" t="s">
        <v>2065</v>
      </c>
      <c r="P2782" t="s">
        <v>178</v>
      </c>
      <c r="Q2782" t="s">
        <v>172</v>
      </c>
      <c r="R2782" t="s">
        <v>510</v>
      </c>
      <c r="S2782">
        <v>32247800</v>
      </c>
      <c r="BM2782" t="s">
        <v>4408</v>
      </c>
    </row>
    <row r="2783" spans="1:151" x14ac:dyDescent="0.2">
      <c r="A2783">
        <v>46456</v>
      </c>
      <c r="B2783" t="s">
        <v>1042</v>
      </c>
      <c r="C2783" t="s">
        <v>9832</v>
      </c>
      <c r="D2783" t="s">
        <v>16984</v>
      </c>
      <c r="E2783" t="s">
        <v>16985</v>
      </c>
      <c r="F2783" t="s">
        <v>16986</v>
      </c>
      <c r="G2783" t="str">
        <f t="shared" si="23"/>
        <v>0</v>
      </c>
      <c r="H2783" s="1">
        <v>38517</v>
      </c>
      <c r="I2783" t="s">
        <v>221</v>
      </c>
      <c r="K2783" t="s">
        <v>1939</v>
      </c>
      <c r="M2783" t="s">
        <v>176</v>
      </c>
      <c r="N2783">
        <v>2026</v>
      </c>
      <c r="O2783" t="s">
        <v>508</v>
      </c>
      <c r="P2783" t="s">
        <v>2100</v>
      </c>
      <c r="Q2783" t="s">
        <v>172</v>
      </c>
      <c r="S2783">
        <v>32575897</v>
      </c>
      <c r="T2783" t="s">
        <v>226</v>
      </c>
      <c r="Y2783" t="str">
        <f>"01AS"</f>
        <v>01AS</v>
      </c>
      <c r="Z2783" t="s">
        <v>227</v>
      </c>
      <c r="AA2783" t="s">
        <v>228</v>
      </c>
      <c r="AB2783" t="s">
        <v>229</v>
      </c>
      <c r="AC2783" t="s">
        <v>1237</v>
      </c>
      <c r="AD2783" t="s">
        <v>185</v>
      </c>
      <c r="AM2783" t="s">
        <v>1049</v>
      </c>
      <c r="AS2783">
        <v>3.96</v>
      </c>
      <c r="AU2783" t="s">
        <v>472</v>
      </c>
      <c r="AV2783" t="s">
        <v>473</v>
      </c>
      <c r="AW2783" t="s">
        <v>715</v>
      </c>
      <c r="BM2783" t="s">
        <v>16987</v>
      </c>
      <c r="BN2783" t="s">
        <v>239</v>
      </c>
      <c r="BO2783" t="s">
        <v>16988</v>
      </c>
      <c r="BP2783" t="s">
        <v>241</v>
      </c>
      <c r="BQ2783" t="s">
        <v>195</v>
      </c>
      <c r="BS2783">
        <v>14627</v>
      </c>
      <c r="CD2783" t="s">
        <v>195</v>
      </c>
      <c r="CM2783" t="s">
        <v>16989</v>
      </c>
      <c r="CO2783" t="s">
        <v>16988</v>
      </c>
      <c r="CP2783" t="s">
        <v>1381</v>
      </c>
      <c r="CQ2783" t="s">
        <v>4697</v>
      </c>
      <c r="CS2783">
        <v>100085</v>
      </c>
      <c r="CT2783" t="s">
        <v>1382</v>
      </c>
      <c r="CU2783" t="s">
        <v>16990</v>
      </c>
    </row>
    <row r="2784" spans="1:151" x14ac:dyDescent="0.2">
      <c r="A2784">
        <v>25565</v>
      </c>
      <c r="B2784" t="s">
        <v>5073</v>
      </c>
      <c r="C2784" t="s">
        <v>16991</v>
      </c>
      <c r="D2784" t="s">
        <v>169</v>
      </c>
      <c r="E2784" t="s">
        <v>16992</v>
      </c>
      <c r="F2784" t="s">
        <v>171</v>
      </c>
      <c r="G2784" t="s">
        <v>172</v>
      </c>
      <c r="H2784" s="1">
        <v>35943</v>
      </c>
      <c r="I2784" t="s">
        <v>221</v>
      </c>
      <c r="K2784" t="s">
        <v>3193</v>
      </c>
      <c r="L2784" t="s">
        <v>1158</v>
      </c>
      <c r="M2784" t="s">
        <v>205</v>
      </c>
      <c r="N2784">
        <v>2018</v>
      </c>
      <c r="O2784" t="s">
        <v>1553</v>
      </c>
      <c r="P2784" t="s">
        <v>178</v>
      </c>
      <c r="Q2784" t="s">
        <v>172</v>
      </c>
      <c r="S2784">
        <v>29901388</v>
      </c>
      <c r="T2784" t="s">
        <v>196</v>
      </c>
      <c r="W2784" t="s">
        <v>16993</v>
      </c>
      <c r="X2784">
        <v>7169305515</v>
      </c>
      <c r="Y2784" t="s">
        <v>186</v>
      </c>
      <c r="Z2784" t="s">
        <v>282</v>
      </c>
      <c r="AA2784">
        <v>2020</v>
      </c>
      <c r="AB2784">
        <v>2020</v>
      </c>
      <c r="AC2784" t="s">
        <v>1441</v>
      </c>
      <c r="AD2784" t="s">
        <v>185</v>
      </c>
      <c r="AE2784" t="s">
        <v>960</v>
      </c>
      <c r="AS2784">
        <v>3.48</v>
      </c>
      <c r="AT2784" t="s">
        <v>188</v>
      </c>
      <c r="AU2784" t="s">
        <v>189</v>
      </c>
      <c r="AV2784" t="s">
        <v>190</v>
      </c>
      <c r="AW2784" t="s">
        <v>264</v>
      </c>
      <c r="BM2784" t="s">
        <v>16994</v>
      </c>
      <c r="BN2784" t="s">
        <v>193</v>
      </c>
      <c r="BP2784" t="s">
        <v>194</v>
      </c>
      <c r="BQ2784" t="s">
        <v>195</v>
      </c>
      <c r="BS2784">
        <v>14627</v>
      </c>
      <c r="BT2784" t="s">
        <v>196</v>
      </c>
      <c r="BU2784">
        <v>7164806171</v>
      </c>
      <c r="BZ2784" t="s">
        <v>16995</v>
      </c>
      <c r="CC2784" t="s">
        <v>16996</v>
      </c>
      <c r="CD2784" t="s">
        <v>195</v>
      </c>
      <c r="CF2784">
        <v>143051123</v>
      </c>
      <c r="CG2784" t="s">
        <v>196</v>
      </c>
      <c r="CH2784">
        <v>7164806171</v>
      </c>
      <c r="CM2784" t="s">
        <v>16997</v>
      </c>
      <c r="CP2784" t="s">
        <v>194</v>
      </c>
      <c r="CQ2784" t="s">
        <v>195</v>
      </c>
      <c r="CS2784">
        <v>14627</v>
      </c>
      <c r="CT2784" t="s">
        <v>196</v>
      </c>
      <c r="CU2784">
        <v>7164806171</v>
      </c>
      <c r="ED2784" t="s">
        <v>195</v>
      </c>
      <c r="EG2784" t="s">
        <v>196</v>
      </c>
      <c r="EH2784">
        <v>7164806171</v>
      </c>
      <c r="EM2784" t="s">
        <v>16995</v>
      </c>
      <c r="EP2784" t="s">
        <v>16996</v>
      </c>
      <c r="EQ2784" t="s">
        <v>195</v>
      </c>
      <c r="ES2784">
        <v>143051123</v>
      </c>
      <c r="ET2784" t="s">
        <v>196</v>
      </c>
      <c r="EU2784">
        <v>7164806171</v>
      </c>
    </row>
    <row r="2785" spans="1:151" x14ac:dyDescent="0.2">
      <c r="A2785">
        <v>13053</v>
      </c>
      <c r="B2785" t="s">
        <v>16998</v>
      </c>
      <c r="C2785" t="s">
        <v>16999</v>
      </c>
      <c r="E2785" t="s">
        <v>17000</v>
      </c>
      <c r="F2785" t="s">
        <v>171</v>
      </c>
      <c r="G2785" t="s">
        <v>172</v>
      </c>
      <c r="H2785" s="1">
        <v>34176</v>
      </c>
      <c r="I2785" t="s">
        <v>221</v>
      </c>
      <c r="K2785" t="s">
        <v>1326</v>
      </c>
      <c r="L2785" t="s">
        <v>548</v>
      </c>
      <c r="M2785" t="s">
        <v>224</v>
      </c>
      <c r="N2785">
        <v>2015</v>
      </c>
      <c r="O2785" t="s">
        <v>692</v>
      </c>
      <c r="P2785" t="s">
        <v>178</v>
      </c>
      <c r="Q2785" t="s">
        <v>172</v>
      </c>
      <c r="S2785">
        <v>28299370</v>
      </c>
      <c r="T2785" t="s">
        <v>179</v>
      </c>
      <c r="U2785" t="s">
        <v>180</v>
      </c>
      <c r="V2785" s="2">
        <v>42505</v>
      </c>
      <c r="W2785" t="s">
        <v>17001</v>
      </c>
      <c r="X2785">
        <v>5853550008</v>
      </c>
      <c r="Y2785" t="s">
        <v>182</v>
      </c>
      <c r="Z2785" t="s">
        <v>282</v>
      </c>
      <c r="AA2785">
        <v>2016</v>
      </c>
      <c r="AB2785">
        <v>2016</v>
      </c>
      <c r="AC2785" t="s">
        <v>208</v>
      </c>
      <c r="AD2785" t="s">
        <v>185</v>
      </c>
      <c r="AF2785" t="s">
        <v>186</v>
      </c>
      <c r="AG2785" t="s">
        <v>282</v>
      </c>
      <c r="AH2785">
        <v>2016</v>
      </c>
      <c r="AI2785">
        <v>2016</v>
      </c>
      <c r="AJ2785" t="s">
        <v>1950</v>
      </c>
      <c r="AK2785" t="s">
        <v>185</v>
      </c>
      <c r="AL2785" t="s">
        <v>209</v>
      </c>
      <c r="AS2785">
        <v>3.31</v>
      </c>
      <c r="AT2785" t="s">
        <v>188</v>
      </c>
      <c r="AU2785" t="s">
        <v>189</v>
      </c>
      <c r="AV2785" t="s">
        <v>190</v>
      </c>
      <c r="AW2785" t="s">
        <v>191</v>
      </c>
      <c r="BM2785" t="s">
        <v>17002</v>
      </c>
      <c r="BP2785" t="s">
        <v>194</v>
      </c>
      <c r="BQ2785" t="s">
        <v>195</v>
      </c>
      <c r="BS2785">
        <v>14611</v>
      </c>
      <c r="BT2785" t="s">
        <v>196</v>
      </c>
      <c r="BU2785">
        <v>5853550008</v>
      </c>
      <c r="BZ2785" t="s">
        <v>17003</v>
      </c>
      <c r="CA2785" t="s">
        <v>17004</v>
      </c>
      <c r="CC2785" t="s">
        <v>16497</v>
      </c>
      <c r="CF2785">
        <v>510515</v>
      </c>
      <c r="CG2785" t="s">
        <v>179</v>
      </c>
      <c r="CH2785" t="s">
        <v>17005</v>
      </c>
      <c r="CM2785" t="s">
        <v>17002</v>
      </c>
      <c r="CP2785" t="s">
        <v>194</v>
      </c>
      <c r="CQ2785" t="s">
        <v>195</v>
      </c>
      <c r="CS2785">
        <v>14611</v>
      </c>
      <c r="CT2785" t="s">
        <v>196</v>
      </c>
      <c r="CU2785">
        <v>5853550008</v>
      </c>
      <c r="CZ2785" t="s">
        <v>17003</v>
      </c>
      <c r="DA2785" t="s">
        <v>17004</v>
      </c>
      <c r="DC2785" t="s">
        <v>16497</v>
      </c>
      <c r="DF2785">
        <v>510515</v>
      </c>
      <c r="DG2785" t="s">
        <v>179</v>
      </c>
      <c r="DH2785" t="s">
        <v>17005</v>
      </c>
      <c r="EM2785" t="s">
        <v>17003</v>
      </c>
      <c r="EN2785" t="s">
        <v>17004</v>
      </c>
      <c r="EP2785" t="s">
        <v>16497</v>
      </c>
      <c r="ES2785">
        <v>510515</v>
      </c>
      <c r="ET2785" t="s">
        <v>179</v>
      </c>
      <c r="EU2785" t="s">
        <v>17005</v>
      </c>
    </row>
    <row r="2786" spans="1:151" x14ac:dyDescent="0.2">
      <c r="A2786">
        <v>19424</v>
      </c>
      <c r="B2786" t="s">
        <v>17006</v>
      </c>
      <c r="C2786" t="s">
        <v>16999</v>
      </c>
      <c r="E2786" t="s">
        <v>17007</v>
      </c>
      <c r="F2786" t="s">
        <v>171</v>
      </c>
      <c r="G2786" t="s">
        <v>172</v>
      </c>
      <c r="H2786" s="1">
        <v>34250</v>
      </c>
      <c r="I2786" t="s">
        <v>173</v>
      </c>
      <c r="K2786" t="s">
        <v>1357</v>
      </c>
      <c r="L2786" t="s">
        <v>1358</v>
      </c>
      <c r="M2786" t="s">
        <v>224</v>
      </c>
      <c r="N2786">
        <v>2016</v>
      </c>
      <c r="O2786" t="s">
        <v>410</v>
      </c>
      <c r="P2786" t="s">
        <v>178</v>
      </c>
      <c r="Q2786" t="s">
        <v>172</v>
      </c>
      <c r="S2786">
        <v>27719107</v>
      </c>
      <c r="T2786" t="s">
        <v>2966</v>
      </c>
      <c r="U2786" t="s">
        <v>180</v>
      </c>
      <c r="V2786" s="2">
        <v>42521</v>
      </c>
      <c r="W2786" t="s">
        <v>17008</v>
      </c>
      <c r="X2786">
        <v>6473388005</v>
      </c>
      <c r="Y2786" t="s">
        <v>802</v>
      </c>
      <c r="Z2786" t="s">
        <v>1583</v>
      </c>
      <c r="AA2786">
        <v>2016</v>
      </c>
      <c r="AB2786">
        <v>2016</v>
      </c>
      <c r="AC2786" t="s">
        <v>1584</v>
      </c>
      <c r="AD2786" t="s">
        <v>185</v>
      </c>
      <c r="AS2786">
        <v>3.47</v>
      </c>
      <c r="AT2786" t="s">
        <v>188</v>
      </c>
      <c r="AU2786" t="s">
        <v>189</v>
      </c>
      <c r="AV2786" t="s">
        <v>190</v>
      </c>
      <c r="AW2786" t="s">
        <v>191</v>
      </c>
      <c r="BM2786" t="s">
        <v>17009</v>
      </c>
      <c r="BN2786" t="s">
        <v>9421</v>
      </c>
      <c r="BP2786" t="s">
        <v>194</v>
      </c>
      <c r="BQ2786" t="s">
        <v>195</v>
      </c>
      <c r="BS2786">
        <v>14605</v>
      </c>
      <c r="BT2786" t="s">
        <v>196</v>
      </c>
      <c r="BU2786">
        <v>5852032698</v>
      </c>
      <c r="BZ2786" t="s">
        <v>17010</v>
      </c>
      <c r="CA2786" t="s">
        <v>17011</v>
      </c>
      <c r="CC2786" t="s">
        <v>11393</v>
      </c>
      <c r="CD2786" t="s">
        <v>6118</v>
      </c>
      <c r="CF2786" t="s">
        <v>17012</v>
      </c>
      <c r="CG2786" t="s">
        <v>2966</v>
      </c>
      <c r="CH2786">
        <v>6473511696</v>
      </c>
      <c r="CM2786" t="s">
        <v>17009</v>
      </c>
      <c r="CN2786" t="s">
        <v>9421</v>
      </c>
      <c r="CP2786" t="s">
        <v>194</v>
      </c>
      <c r="CQ2786" t="s">
        <v>195</v>
      </c>
      <c r="CS2786">
        <v>14605</v>
      </c>
      <c r="CT2786" t="s">
        <v>196</v>
      </c>
      <c r="CU2786">
        <v>5852032698</v>
      </c>
      <c r="CZ2786" t="s">
        <v>17010</v>
      </c>
      <c r="DA2786" t="s">
        <v>17011</v>
      </c>
      <c r="DC2786" t="s">
        <v>11393</v>
      </c>
      <c r="DD2786" t="s">
        <v>6118</v>
      </c>
      <c r="DF2786" t="s">
        <v>17012</v>
      </c>
      <c r="DG2786" t="s">
        <v>2966</v>
      </c>
      <c r="DH2786">
        <v>6473511696</v>
      </c>
      <c r="EM2786" t="s">
        <v>17010</v>
      </c>
      <c r="EN2786" t="s">
        <v>17011</v>
      </c>
      <c r="EP2786" t="s">
        <v>11393</v>
      </c>
      <c r="EQ2786" t="s">
        <v>6118</v>
      </c>
      <c r="ES2786" t="s">
        <v>17012</v>
      </c>
      <c r="ET2786" t="s">
        <v>2966</v>
      </c>
      <c r="EU2786">
        <v>6473511696</v>
      </c>
    </row>
    <row r="2787" spans="1:151" x14ac:dyDescent="0.2">
      <c r="A2787">
        <v>19693</v>
      </c>
      <c r="B2787" t="s">
        <v>17013</v>
      </c>
      <c r="C2787" t="s">
        <v>16999</v>
      </c>
      <c r="E2787" t="s">
        <v>17014</v>
      </c>
      <c r="F2787" t="s">
        <v>171</v>
      </c>
      <c r="G2787" t="s">
        <v>172</v>
      </c>
      <c r="H2787" s="1">
        <v>35326</v>
      </c>
      <c r="I2787" t="s">
        <v>173</v>
      </c>
      <c r="K2787" t="s">
        <v>554</v>
      </c>
      <c r="L2787" t="s">
        <v>175</v>
      </c>
      <c r="M2787" t="s">
        <v>176</v>
      </c>
      <c r="N2787">
        <v>2017</v>
      </c>
      <c r="O2787" t="s">
        <v>177</v>
      </c>
      <c r="P2787" t="s">
        <v>178</v>
      </c>
      <c r="Q2787" t="s">
        <v>172</v>
      </c>
      <c r="S2787">
        <v>30106468</v>
      </c>
      <c r="T2787" t="s">
        <v>179</v>
      </c>
      <c r="U2787" t="s">
        <v>180</v>
      </c>
      <c r="V2787" s="2">
        <v>43240</v>
      </c>
      <c r="W2787" t="s">
        <v>17015</v>
      </c>
      <c r="X2787">
        <v>6183398532</v>
      </c>
      <c r="Y2787" t="s">
        <v>186</v>
      </c>
      <c r="Z2787" t="s">
        <v>282</v>
      </c>
      <c r="AA2787">
        <v>2018</v>
      </c>
      <c r="AB2787">
        <v>2018</v>
      </c>
      <c r="AC2787" t="s">
        <v>1950</v>
      </c>
      <c r="AD2787" t="s">
        <v>185</v>
      </c>
      <c r="AS2787">
        <v>3.18</v>
      </c>
      <c r="AT2787" t="s">
        <v>188</v>
      </c>
      <c r="AU2787" t="s">
        <v>189</v>
      </c>
      <c r="AV2787" t="s">
        <v>190</v>
      </c>
      <c r="AW2787" t="s">
        <v>191</v>
      </c>
      <c r="BM2787" t="s">
        <v>17016</v>
      </c>
      <c r="BN2787" t="s">
        <v>193</v>
      </c>
      <c r="BP2787" t="s">
        <v>194</v>
      </c>
      <c r="BQ2787" t="s">
        <v>195</v>
      </c>
      <c r="BS2787">
        <v>14627</v>
      </c>
      <c r="BT2787" t="s">
        <v>196</v>
      </c>
      <c r="BU2787">
        <v>6187045542</v>
      </c>
      <c r="CM2787" t="s">
        <v>17017</v>
      </c>
      <c r="CP2787" t="s">
        <v>194</v>
      </c>
      <c r="CQ2787" t="s">
        <v>195</v>
      </c>
      <c r="CS2787">
        <v>14620</v>
      </c>
      <c r="CT2787" t="s">
        <v>196</v>
      </c>
      <c r="CU2787">
        <v>6187045542</v>
      </c>
    </row>
    <row r="2788" spans="1:151" x14ac:dyDescent="0.2">
      <c r="A2788">
        <v>25533</v>
      </c>
      <c r="B2788" t="s">
        <v>17018</v>
      </c>
      <c r="C2788" t="s">
        <v>16999</v>
      </c>
      <c r="E2788" t="s">
        <v>17019</v>
      </c>
      <c r="F2788" t="s">
        <v>3199</v>
      </c>
      <c r="G2788" t="s">
        <v>172</v>
      </c>
      <c r="H2788" s="1">
        <v>35797</v>
      </c>
      <c r="I2788" t="s">
        <v>221</v>
      </c>
      <c r="K2788" t="s">
        <v>943</v>
      </c>
      <c r="L2788" t="s">
        <v>318</v>
      </c>
      <c r="M2788" t="s">
        <v>176</v>
      </c>
      <c r="N2788">
        <v>2019</v>
      </c>
      <c r="O2788" t="s">
        <v>482</v>
      </c>
      <c r="P2788" t="s">
        <v>178</v>
      </c>
      <c r="Q2788" t="s">
        <v>172</v>
      </c>
      <c r="S2788">
        <v>30009523</v>
      </c>
      <c r="T2788" t="s">
        <v>179</v>
      </c>
      <c r="U2788" t="s">
        <v>337</v>
      </c>
      <c r="W2788" t="s">
        <v>17020</v>
      </c>
      <c r="X2788">
        <v>3472607168</v>
      </c>
      <c r="Y2788" t="s">
        <v>186</v>
      </c>
      <c r="Z2788" t="s">
        <v>282</v>
      </c>
      <c r="AA2788">
        <v>2020</v>
      </c>
      <c r="AB2788">
        <v>2020</v>
      </c>
      <c r="AC2788" t="s">
        <v>382</v>
      </c>
      <c r="AD2788" t="s">
        <v>172</v>
      </c>
      <c r="AS2788">
        <v>3.71</v>
      </c>
      <c r="AT2788" t="s">
        <v>188</v>
      </c>
      <c r="AU2788" t="s">
        <v>189</v>
      </c>
      <c r="AV2788" t="s">
        <v>190</v>
      </c>
      <c r="AW2788" t="s">
        <v>715</v>
      </c>
      <c r="BM2788" t="s">
        <v>17021</v>
      </c>
      <c r="BN2788" t="s">
        <v>193</v>
      </c>
      <c r="BP2788" t="s">
        <v>194</v>
      </c>
      <c r="BQ2788" t="s">
        <v>195</v>
      </c>
      <c r="BS2788">
        <v>14627</v>
      </c>
      <c r="BT2788" t="s">
        <v>196</v>
      </c>
      <c r="BU2788">
        <v>3475006672</v>
      </c>
      <c r="BZ2788" t="s">
        <v>17022</v>
      </c>
      <c r="CC2788" t="s">
        <v>704</v>
      </c>
      <c r="CD2788" t="s">
        <v>195</v>
      </c>
      <c r="CF2788">
        <v>11223</v>
      </c>
      <c r="CG2788" t="s">
        <v>196</v>
      </c>
      <c r="CH2788">
        <v>3475006672</v>
      </c>
      <c r="CM2788" t="s">
        <v>215</v>
      </c>
      <c r="CN2788" t="s">
        <v>17023</v>
      </c>
      <c r="CP2788" t="s">
        <v>194</v>
      </c>
      <c r="CQ2788" t="s">
        <v>195</v>
      </c>
      <c r="CS2788">
        <v>14627</v>
      </c>
      <c r="CT2788" t="s">
        <v>196</v>
      </c>
      <c r="CU2788">
        <v>3475006672</v>
      </c>
      <c r="ED2788" t="s">
        <v>195</v>
      </c>
      <c r="EG2788" t="s">
        <v>196</v>
      </c>
      <c r="EH2788">
        <v>3475006672</v>
      </c>
      <c r="EM2788" t="s">
        <v>17022</v>
      </c>
      <c r="EP2788" t="s">
        <v>704</v>
      </c>
      <c r="EQ2788" t="s">
        <v>195</v>
      </c>
      <c r="ES2788">
        <v>11223</v>
      </c>
      <c r="ET2788" t="s">
        <v>196</v>
      </c>
      <c r="EU2788">
        <v>3475006672</v>
      </c>
    </row>
    <row r="2789" spans="1:151" x14ac:dyDescent="0.2">
      <c r="A2789">
        <v>24162</v>
      </c>
      <c r="B2789" t="s">
        <v>17018</v>
      </c>
      <c r="C2789" t="s">
        <v>16999</v>
      </c>
      <c r="E2789" t="s">
        <v>17019</v>
      </c>
      <c r="F2789" t="s">
        <v>17024</v>
      </c>
      <c r="G2789" t="s">
        <v>172</v>
      </c>
      <c r="H2789" s="1">
        <v>35797</v>
      </c>
      <c r="I2789" t="s">
        <v>221</v>
      </c>
      <c r="K2789" t="s">
        <v>1078</v>
      </c>
      <c r="L2789" t="s">
        <v>1047</v>
      </c>
      <c r="M2789" t="s">
        <v>205</v>
      </c>
      <c r="N2789">
        <v>2017</v>
      </c>
      <c r="O2789" t="s">
        <v>1226</v>
      </c>
      <c r="P2789" t="s">
        <v>178</v>
      </c>
      <c r="Q2789" t="s">
        <v>172</v>
      </c>
      <c r="S2789">
        <v>30009523</v>
      </c>
      <c r="T2789" t="s">
        <v>179</v>
      </c>
      <c r="U2789" t="s">
        <v>337</v>
      </c>
      <c r="W2789" t="s">
        <v>17020</v>
      </c>
      <c r="X2789">
        <v>3472607168</v>
      </c>
      <c r="Y2789" t="s">
        <v>186</v>
      </c>
      <c r="Z2789" t="s">
        <v>282</v>
      </c>
      <c r="AA2789">
        <v>2020</v>
      </c>
      <c r="AB2789">
        <v>2020</v>
      </c>
      <c r="AC2789" t="s">
        <v>382</v>
      </c>
      <c r="AD2789" t="s">
        <v>172</v>
      </c>
      <c r="AS2789">
        <v>3.71</v>
      </c>
      <c r="AT2789" t="s">
        <v>188</v>
      </c>
      <c r="AU2789" t="s">
        <v>189</v>
      </c>
      <c r="AV2789" t="s">
        <v>190</v>
      </c>
      <c r="AW2789" t="s">
        <v>715</v>
      </c>
      <c r="BM2789" t="s">
        <v>17021</v>
      </c>
      <c r="BN2789" t="s">
        <v>193</v>
      </c>
      <c r="BP2789" t="s">
        <v>194</v>
      </c>
      <c r="BQ2789" t="s">
        <v>195</v>
      </c>
      <c r="BS2789">
        <v>14627</v>
      </c>
      <c r="BT2789" t="s">
        <v>196</v>
      </c>
      <c r="BU2789">
        <v>3475006672</v>
      </c>
      <c r="BZ2789" t="s">
        <v>17022</v>
      </c>
      <c r="CC2789" t="s">
        <v>704</v>
      </c>
      <c r="CD2789" t="s">
        <v>195</v>
      </c>
      <c r="CF2789">
        <v>11223</v>
      </c>
      <c r="CG2789" t="s">
        <v>196</v>
      </c>
      <c r="CH2789">
        <v>3475006672</v>
      </c>
      <c r="CM2789" t="s">
        <v>215</v>
      </c>
      <c r="CN2789" t="s">
        <v>17023</v>
      </c>
      <c r="CP2789" t="s">
        <v>194</v>
      </c>
      <c r="CQ2789" t="s">
        <v>195</v>
      </c>
      <c r="CS2789">
        <v>14627</v>
      </c>
      <c r="CT2789" t="s">
        <v>196</v>
      </c>
      <c r="CU2789">
        <v>3475006672</v>
      </c>
      <c r="ED2789" t="s">
        <v>195</v>
      </c>
      <c r="EG2789" t="s">
        <v>196</v>
      </c>
      <c r="EH2789">
        <v>3475006672</v>
      </c>
      <c r="EM2789" t="s">
        <v>17022</v>
      </c>
      <c r="EP2789" t="s">
        <v>704</v>
      </c>
      <c r="EQ2789" t="s">
        <v>195</v>
      </c>
      <c r="ES2789">
        <v>11223</v>
      </c>
      <c r="ET2789" t="s">
        <v>196</v>
      </c>
      <c r="EU2789">
        <v>3475006672</v>
      </c>
    </row>
    <row r="2790" spans="1:151" x14ac:dyDescent="0.2">
      <c r="A2790">
        <v>34510</v>
      </c>
      <c r="B2790" t="s">
        <v>17025</v>
      </c>
      <c r="C2790" t="s">
        <v>16999</v>
      </c>
      <c r="E2790" t="s">
        <v>17026</v>
      </c>
      <c r="F2790" t="s">
        <v>171</v>
      </c>
      <c r="G2790" t="s">
        <v>172</v>
      </c>
      <c r="H2790" s="1">
        <v>35947</v>
      </c>
      <c r="I2790" t="s">
        <v>221</v>
      </c>
      <c r="K2790" t="s">
        <v>1377</v>
      </c>
      <c r="L2790" t="s">
        <v>1378</v>
      </c>
      <c r="M2790" t="s">
        <v>306</v>
      </c>
      <c r="N2790">
        <v>2020</v>
      </c>
      <c r="O2790" t="s">
        <v>1379</v>
      </c>
      <c r="P2790" t="s">
        <v>509</v>
      </c>
      <c r="Q2790" t="s">
        <v>172</v>
      </c>
      <c r="S2790">
        <v>30113381</v>
      </c>
      <c r="T2790" t="s">
        <v>1382</v>
      </c>
      <c r="U2790" t="s">
        <v>424</v>
      </c>
      <c r="Y2790" t="str">
        <f>"01AS"</f>
        <v>01AS</v>
      </c>
      <c r="Z2790" t="s">
        <v>227</v>
      </c>
      <c r="AA2790" t="s">
        <v>1572</v>
      </c>
      <c r="AB2790" t="s">
        <v>1573</v>
      </c>
      <c r="AC2790" t="s">
        <v>4356</v>
      </c>
      <c r="AD2790" t="s">
        <v>185</v>
      </c>
      <c r="AS2790">
        <v>3.93</v>
      </c>
      <c r="AT2790" t="s">
        <v>429</v>
      </c>
      <c r="AU2790" t="s">
        <v>472</v>
      </c>
      <c r="AV2790" t="s">
        <v>473</v>
      </c>
      <c r="AW2790" t="s">
        <v>430</v>
      </c>
      <c r="BO2790" t="s">
        <v>17027</v>
      </c>
      <c r="BQ2790" t="s">
        <v>195</v>
      </c>
      <c r="CA2790" t="s">
        <v>17028</v>
      </c>
      <c r="CD2790" t="s">
        <v>195</v>
      </c>
      <c r="CM2790" t="s">
        <v>17029</v>
      </c>
      <c r="CN2790" t="s">
        <v>17028</v>
      </c>
      <c r="CO2790" t="s">
        <v>17027</v>
      </c>
      <c r="CP2790" t="s">
        <v>17027</v>
      </c>
      <c r="CQ2790" t="s">
        <v>13024</v>
      </c>
      <c r="CS2790">
        <v>410000</v>
      </c>
      <c r="CT2790" t="s">
        <v>1382</v>
      </c>
    </row>
    <row r="2791" spans="1:151" x14ac:dyDescent="0.2">
      <c r="A2791">
        <v>27237</v>
      </c>
      <c r="B2791" t="s">
        <v>17025</v>
      </c>
      <c r="C2791" t="s">
        <v>16999</v>
      </c>
      <c r="E2791" t="s">
        <v>17026</v>
      </c>
      <c r="F2791" t="s">
        <v>171</v>
      </c>
      <c r="G2791" t="s">
        <v>172</v>
      </c>
      <c r="H2791" s="1">
        <v>35947</v>
      </c>
      <c r="I2791" t="s">
        <v>221</v>
      </c>
      <c r="K2791" t="s">
        <v>392</v>
      </c>
      <c r="L2791" t="s">
        <v>393</v>
      </c>
      <c r="M2791" t="s">
        <v>176</v>
      </c>
      <c r="N2791">
        <v>2020</v>
      </c>
      <c r="O2791" t="s">
        <v>978</v>
      </c>
      <c r="P2791" t="s">
        <v>178</v>
      </c>
      <c r="Q2791" t="s">
        <v>172</v>
      </c>
      <c r="S2791">
        <v>30113381</v>
      </c>
      <c r="T2791" t="s">
        <v>1382</v>
      </c>
      <c r="U2791" t="s">
        <v>424</v>
      </c>
      <c r="Y2791" t="str">
        <f>"01AS"</f>
        <v>01AS</v>
      </c>
      <c r="Z2791" t="s">
        <v>227</v>
      </c>
      <c r="AA2791" t="s">
        <v>1572</v>
      </c>
      <c r="AB2791" t="s">
        <v>1573</v>
      </c>
      <c r="AC2791" t="s">
        <v>4356</v>
      </c>
      <c r="AD2791" t="s">
        <v>185</v>
      </c>
      <c r="AS2791">
        <v>3.93</v>
      </c>
      <c r="AT2791" t="s">
        <v>429</v>
      </c>
      <c r="AU2791" t="s">
        <v>472</v>
      </c>
      <c r="AV2791" t="s">
        <v>473</v>
      </c>
      <c r="AW2791" t="s">
        <v>430</v>
      </c>
      <c r="BO2791" t="s">
        <v>17027</v>
      </c>
      <c r="BQ2791" t="s">
        <v>195</v>
      </c>
      <c r="CA2791" t="s">
        <v>17028</v>
      </c>
      <c r="CD2791" t="s">
        <v>195</v>
      </c>
      <c r="CM2791" t="s">
        <v>17029</v>
      </c>
      <c r="CN2791" t="s">
        <v>17028</v>
      </c>
      <c r="CO2791" t="s">
        <v>17027</v>
      </c>
      <c r="CP2791" t="s">
        <v>17027</v>
      </c>
      <c r="CQ2791" t="s">
        <v>13024</v>
      </c>
      <c r="CS2791">
        <v>410000</v>
      </c>
      <c r="CT2791" t="s">
        <v>1382</v>
      </c>
    </row>
    <row r="2792" spans="1:151" x14ac:dyDescent="0.2">
      <c r="A2792">
        <v>24994</v>
      </c>
      <c r="B2792" t="s">
        <v>17025</v>
      </c>
      <c r="C2792" t="s">
        <v>16999</v>
      </c>
      <c r="E2792" t="s">
        <v>17026</v>
      </c>
      <c r="F2792" t="s">
        <v>171</v>
      </c>
      <c r="G2792" t="s">
        <v>172</v>
      </c>
      <c r="H2792" s="1">
        <v>35947</v>
      </c>
      <c r="I2792" t="s">
        <v>221</v>
      </c>
      <c r="K2792" t="s">
        <v>277</v>
      </c>
      <c r="L2792" t="s">
        <v>278</v>
      </c>
      <c r="M2792" t="s">
        <v>224</v>
      </c>
      <c r="N2792">
        <v>2018</v>
      </c>
      <c r="O2792" t="s">
        <v>354</v>
      </c>
      <c r="P2792" t="s">
        <v>178</v>
      </c>
      <c r="Q2792" t="s">
        <v>172</v>
      </c>
      <c r="S2792">
        <v>30113381</v>
      </c>
      <c r="T2792" t="s">
        <v>1382</v>
      </c>
      <c r="U2792" t="s">
        <v>424</v>
      </c>
      <c r="Y2792" t="str">
        <f>"01AS"</f>
        <v>01AS</v>
      </c>
      <c r="Z2792" t="s">
        <v>227</v>
      </c>
      <c r="AA2792" t="s">
        <v>1572</v>
      </c>
      <c r="AB2792" t="s">
        <v>1573</v>
      </c>
      <c r="AC2792" t="s">
        <v>4356</v>
      </c>
      <c r="AD2792" t="s">
        <v>185</v>
      </c>
      <c r="AS2792">
        <v>3.93</v>
      </c>
      <c r="AT2792" t="s">
        <v>429</v>
      </c>
      <c r="AU2792" t="s">
        <v>472</v>
      </c>
      <c r="AV2792" t="s">
        <v>473</v>
      </c>
      <c r="AW2792" t="s">
        <v>430</v>
      </c>
      <c r="BO2792" t="s">
        <v>17027</v>
      </c>
      <c r="BQ2792" t="s">
        <v>195</v>
      </c>
      <c r="CA2792" t="s">
        <v>17028</v>
      </c>
      <c r="CD2792" t="s">
        <v>195</v>
      </c>
      <c r="CM2792" t="s">
        <v>17029</v>
      </c>
      <c r="CN2792" t="s">
        <v>17028</v>
      </c>
      <c r="CO2792" t="s">
        <v>17027</v>
      </c>
      <c r="CP2792" t="s">
        <v>17027</v>
      </c>
      <c r="CQ2792" t="s">
        <v>13024</v>
      </c>
      <c r="CS2792">
        <v>410000</v>
      </c>
      <c r="CT2792" t="s">
        <v>1382</v>
      </c>
    </row>
    <row r="2793" spans="1:151" x14ac:dyDescent="0.2">
      <c r="A2793">
        <v>34375</v>
      </c>
      <c r="B2793" t="s">
        <v>17030</v>
      </c>
      <c r="C2793" t="s">
        <v>17031</v>
      </c>
      <c r="E2793" t="s">
        <v>17032</v>
      </c>
      <c r="F2793" t="s">
        <v>171</v>
      </c>
      <c r="I2793" t="s">
        <v>173</v>
      </c>
      <c r="K2793" t="s">
        <v>1377</v>
      </c>
      <c r="L2793" t="s">
        <v>12980</v>
      </c>
      <c r="M2793" t="s">
        <v>306</v>
      </c>
      <c r="N2793">
        <v>2020</v>
      </c>
      <c r="O2793" t="s">
        <v>1379</v>
      </c>
      <c r="P2793" t="s">
        <v>178</v>
      </c>
      <c r="Q2793" t="s">
        <v>185</v>
      </c>
      <c r="BC2793" t="s">
        <v>474</v>
      </c>
      <c r="BM2793" t="s">
        <v>17033</v>
      </c>
      <c r="BN2793" t="s">
        <v>17034</v>
      </c>
      <c r="BP2793" t="s">
        <v>5705</v>
      </c>
      <c r="BR2793" t="s">
        <v>5568</v>
      </c>
      <c r="BS2793">
        <v>225000</v>
      </c>
      <c r="BT2793" t="s">
        <v>1382</v>
      </c>
      <c r="BU2793" t="s">
        <v>17035</v>
      </c>
      <c r="BW2793" t="s">
        <v>17035</v>
      </c>
      <c r="BX2793" t="s">
        <v>17036</v>
      </c>
      <c r="BY2793" t="s">
        <v>4076</v>
      </c>
    </row>
    <row r="2794" spans="1:151" x14ac:dyDescent="0.2">
      <c r="A2794">
        <v>35913</v>
      </c>
      <c r="B2794" t="s">
        <v>17030</v>
      </c>
      <c r="C2794" t="s">
        <v>17031</v>
      </c>
      <c r="E2794" t="s">
        <v>17037</v>
      </c>
      <c r="F2794" t="s">
        <v>171</v>
      </c>
      <c r="H2794" s="1">
        <v>37497</v>
      </c>
      <c r="I2794" t="s">
        <v>173</v>
      </c>
      <c r="K2794" t="s">
        <v>1377</v>
      </c>
      <c r="L2794" t="s">
        <v>1378</v>
      </c>
      <c r="M2794" t="s">
        <v>176</v>
      </c>
      <c r="N2794">
        <v>2021</v>
      </c>
      <c r="O2794" t="s">
        <v>3142</v>
      </c>
      <c r="P2794" t="s">
        <v>178</v>
      </c>
      <c r="Q2794" t="s">
        <v>172</v>
      </c>
      <c r="S2794">
        <v>31729055</v>
      </c>
      <c r="T2794" t="s">
        <v>1382</v>
      </c>
      <c r="U2794" t="s">
        <v>424</v>
      </c>
      <c r="Y2794" t="str">
        <f>"01AS"</f>
        <v>01AS</v>
      </c>
      <c r="Z2794" t="s">
        <v>227</v>
      </c>
      <c r="AA2794" t="s">
        <v>833</v>
      </c>
      <c r="AB2794" t="s">
        <v>834</v>
      </c>
      <c r="AC2794" t="s">
        <v>425</v>
      </c>
      <c r="AD2794" t="s">
        <v>172</v>
      </c>
      <c r="AS2794">
        <v>2.96</v>
      </c>
      <c r="AT2794" t="s">
        <v>429</v>
      </c>
      <c r="AU2794" t="s">
        <v>472</v>
      </c>
      <c r="AV2794" t="s">
        <v>473</v>
      </c>
      <c r="AW2794" t="s">
        <v>430</v>
      </c>
      <c r="BM2794" t="s">
        <v>5180</v>
      </c>
      <c r="BN2794" t="s">
        <v>239</v>
      </c>
      <c r="BO2794" t="s">
        <v>17038</v>
      </c>
      <c r="BP2794" t="s">
        <v>241</v>
      </c>
      <c r="BQ2794" t="s">
        <v>195</v>
      </c>
      <c r="BS2794">
        <v>14627</v>
      </c>
      <c r="CA2794" t="s">
        <v>17039</v>
      </c>
      <c r="CD2794" t="s">
        <v>195</v>
      </c>
      <c r="CM2794" t="s">
        <v>17040</v>
      </c>
      <c r="CN2794" t="s">
        <v>17039</v>
      </c>
      <c r="CO2794" t="s">
        <v>17038</v>
      </c>
      <c r="CP2794" t="s">
        <v>2195</v>
      </c>
      <c r="CQ2794" t="s">
        <v>247</v>
      </c>
      <c r="CS2794">
        <v>14611</v>
      </c>
      <c r="CT2794" t="s">
        <v>244</v>
      </c>
      <c r="CU2794" t="s">
        <v>17041</v>
      </c>
    </row>
    <row r="2795" spans="1:151" x14ac:dyDescent="0.2">
      <c r="A2795">
        <v>46354</v>
      </c>
      <c r="B2795" t="s">
        <v>6796</v>
      </c>
      <c r="C2795" t="s">
        <v>17031</v>
      </c>
      <c r="E2795" t="s">
        <v>1213</v>
      </c>
      <c r="F2795" t="s">
        <v>171</v>
      </c>
      <c r="G2795" t="str">
        <f>"0"</f>
        <v>0</v>
      </c>
      <c r="H2795" s="1">
        <v>38192</v>
      </c>
      <c r="I2795" t="s">
        <v>173</v>
      </c>
      <c r="K2795" t="s">
        <v>2246</v>
      </c>
      <c r="L2795" t="s">
        <v>17042</v>
      </c>
      <c r="M2795" t="s">
        <v>224</v>
      </c>
      <c r="N2795">
        <v>2025</v>
      </c>
      <c r="O2795" t="s">
        <v>528</v>
      </c>
      <c r="P2795" t="s">
        <v>178</v>
      </c>
      <c r="Q2795" t="s">
        <v>172</v>
      </c>
      <c r="R2795" t="s">
        <v>510</v>
      </c>
      <c r="S2795">
        <v>32301199</v>
      </c>
      <c r="BM2795" t="s">
        <v>4511</v>
      </c>
    </row>
    <row r="2796" spans="1:151" x14ac:dyDescent="0.2">
      <c r="A2796">
        <v>44911</v>
      </c>
      <c r="B2796" t="s">
        <v>6796</v>
      </c>
      <c r="C2796" t="s">
        <v>17031</v>
      </c>
      <c r="E2796" t="s">
        <v>1213</v>
      </c>
      <c r="F2796" t="s">
        <v>171</v>
      </c>
      <c r="G2796" t="str">
        <f>"0"</f>
        <v>0</v>
      </c>
      <c r="H2796" s="1">
        <v>38192</v>
      </c>
      <c r="I2796" t="s">
        <v>173</v>
      </c>
      <c r="K2796" t="s">
        <v>687</v>
      </c>
      <c r="L2796" t="s">
        <v>17043</v>
      </c>
      <c r="M2796" t="s">
        <v>306</v>
      </c>
      <c r="N2796">
        <v>2024</v>
      </c>
      <c r="O2796" t="s">
        <v>710</v>
      </c>
      <c r="P2796" t="s">
        <v>178</v>
      </c>
      <c r="Q2796" t="s">
        <v>172</v>
      </c>
      <c r="R2796" t="s">
        <v>510</v>
      </c>
      <c r="S2796">
        <v>32301199</v>
      </c>
      <c r="BM2796" t="s">
        <v>4511</v>
      </c>
    </row>
    <row r="2797" spans="1:151" x14ac:dyDescent="0.2">
      <c r="A2797">
        <v>34367</v>
      </c>
      <c r="B2797" t="s">
        <v>17044</v>
      </c>
      <c r="C2797" t="s">
        <v>17045</v>
      </c>
      <c r="E2797" t="s">
        <v>17046</v>
      </c>
      <c r="F2797" t="s">
        <v>171</v>
      </c>
      <c r="I2797" t="s">
        <v>173</v>
      </c>
      <c r="K2797" t="s">
        <v>1377</v>
      </c>
      <c r="L2797" t="s">
        <v>1378</v>
      </c>
      <c r="M2797" t="s">
        <v>306</v>
      </c>
      <c r="N2797">
        <v>2020</v>
      </c>
      <c r="O2797" t="s">
        <v>1379</v>
      </c>
      <c r="P2797" t="s">
        <v>178</v>
      </c>
      <c r="Q2797" t="s">
        <v>185</v>
      </c>
      <c r="BC2797" t="s">
        <v>474</v>
      </c>
      <c r="BM2797" t="s">
        <v>17047</v>
      </c>
      <c r="BP2797" t="s">
        <v>17048</v>
      </c>
      <c r="BR2797" t="s">
        <v>8906</v>
      </c>
      <c r="BS2797">
        <v>518101</v>
      </c>
      <c r="BT2797" t="s">
        <v>1382</v>
      </c>
      <c r="BU2797">
        <v>19867715404</v>
      </c>
    </row>
    <row r="2798" spans="1:151" x14ac:dyDescent="0.2">
      <c r="A2798">
        <v>34525</v>
      </c>
      <c r="B2798" t="s">
        <v>5525</v>
      </c>
      <c r="C2798" t="s">
        <v>17045</v>
      </c>
      <c r="E2798" t="s">
        <v>17049</v>
      </c>
      <c r="F2798" t="s">
        <v>171</v>
      </c>
      <c r="I2798" t="s">
        <v>173</v>
      </c>
      <c r="K2798" t="s">
        <v>1377</v>
      </c>
      <c r="L2798" t="s">
        <v>1378</v>
      </c>
      <c r="M2798" t="s">
        <v>306</v>
      </c>
      <c r="N2798">
        <v>2020</v>
      </c>
      <c r="O2798" t="s">
        <v>1379</v>
      </c>
      <c r="P2798" t="s">
        <v>509</v>
      </c>
      <c r="Q2798" t="s">
        <v>185</v>
      </c>
      <c r="BM2798" t="s">
        <v>17050</v>
      </c>
      <c r="BP2798" t="s">
        <v>5458</v>
      </c>
      <c r="BR2798" t="s">
        <v>8906</v>
      </c>
      <c r="BS2798">
        <v>510100</v>
      </c>
      <c r="BT2798" t="s">
        <v>1382</v>
      </c>
      <c r="BU2798" t="s">
        <v>17051</v>
      </c>
      <c r="BW2798" t="s">
        <v>17051</v>
      </c>
      <c r="BY2798" t="s">
        <v>7385</v>
      </c>
    </row>
    <row r="2799" spans="1:151" x14ac:dyDescent="0.2">
      <c r="A2799">
        <v>13132</v>
      </c>
      <c r="B2799" t="s">
        <v>523</v>
      </c>
      <c r="C2799" t="s">
        <v>17052</v>
      </c>
      <c r="E2799" t="s">
        <v>17053</v>
      </c>
      <c r="F2799" t="s">
        <v>17054</v>
      </c>
      <c r="K2799" t="s">
        <v>1078</v>
      </c>
      <c r="L2799" t="s">
        <v>516</v>
      </c>
      <c r="M2799" t="s">
        <v>224</v>
      </c>
      <c r="N2799">
        <v>2015</v>
      </c>
      <c r="O2799" t="s">
        <v>692</v>
      </c>
      <c r="P2799" t="s">
        <v>178</v>
      </c>
      <c r="Q2799" t="s">
        <v>172</v>
      </c>
      <c r="S2799">
        <v>27857885</v>
      </c>
      <c r="T2799" t="s">
        <v>196</v>
      </c>
      <c r="W2799" t="s">
        <v>17055</v>
      </c>
      <c r="X2799">
        <v>6179621650</v>
      </c>
      <c r="Y2799" t="s">
        <v>186</v>
      </c>
      <c r="Z2799" t="s">
        <v>282</v>
      </c>
      <c r="AA2799">
        <v>2016</v>
      </c>
      <c r="AB2799">
        <v>2016</v>
      </c>
      <c r="AC2799" t="s">
        <v>846</v>
      </c>
      <c r="AD2799" t="s">
        <v>185</v>
      </c>
      <c r="AM2799" t="s">
        <v>413</v>
      </c>
      <c r="AS2799">
        <v>3.74</v>
      </c>
      <c r="AT2799" t="s">
        <v>188</v>
      </c>
      <c r="AU2799" t="s">
        <v>189</v>
      </c>
      <c r="AV2799" t="s">
        <v>190</v>
      </c>
      <c r="AW2799" t="s">
        <v>264</v>
      </c>
      <c r="BM2799" t="s">
        <v>17056</v>
      </c>
      <c r="BN2799" t="s">
        <v>487</v>
      </c>
      <c r="BP2799" t="s">
        <v>194</v>
      </c>
      <c r="BQ2799" t="s">
        <v>195</v>
      </c>
      <c r="BS2799">
        <v>14627</v>
      </c>
      <c r="BT2799" t="s">
        <v>196</v>
      </c>
      <c r="BU2799">
        <v>6179620312</v>
      </c>
      <c r="BZ2799" t="s">
        <v>17057</v>
      </c>
      <c r="CC2799" t="s">
        <v>17058</v>
      </c>
      <c r="CD2799" t="s">
        <v>6508</v>
      </c>
      <c r="CF2799" t="str">
        <f>"02878"</f>
        <v>02878</v>
      </c>
      <c r="CG2799" t="s">
        <v>196</v>
      </c>
      <c r="CH2799">
        <v>4018160086</v>
      </c>
      <c r="CM2799" t="s">
        <v>6054</v>
      </c>
      <c r="CN2799" t="s">
        <v>17059</v>
      </c>
      <c r="CP2799" t="s">
        <v>194</v>
      </c>
      <c r="CQ2799" t="s">
        <v>195</v>
      </c>
      <c r="CS2799">
        <v>14627</v>
      </c>
      <c r="CT2799" t="s">
        <v>196</v>
      </c>
      <c r="CU2799">
        <v>6179620312</v>
      </c>
      <c r="EM2799" t="s">
        <v>17057</v>
      </c>
      <c r="EP2799" t="s">
        <v>17058</v>
      </c>
      <c r="EQ2799" t="s">
        <v>6508</v>
      </c>
      <c r="ES2799" t="str">
        <f>"02878"</f>
        <v>02878</v>
      </c>
      <c r="ET2799" t="s">
        <v>196</v>
      </c>
      <c r="EU2799">
        <v>4018160086</v>
      </c>
    </row>
    <row r="2800" spans="1:151" x14ac:dyDescent="0.2">
      <c r="A2800">
        <v>38251</v>
      </c>
      <c r="B2800" t="s">
        <v>17060</v>
      </c>
      <c r="C2800" t="s">
        <v>17061</v>
      </c>
      <c r="D2800" t="s">
        <v>17062</v>
      </c>
      <c r="E2800" t="s">
        <v>17063</v>
      </c>
      <c r="F2800" t="s">
        <v>171</v>
      </c>
      <c r="G2800" t="str">
        <f>"0"</f>
        <v>0</v>
      </c>
      <c r="H2800" s="1">
        <v>37678</v>
      </c>
      <c r="I2800" t="s">
        <v>221</v>
      </c>
      <c r="K2800" t="s">
        <v>277</v>
      </c>
      <c r="L2800" t="s">
        <v>278</v>
      </c>
      <c r="M2800" t="s">
        <v>224</v>
      </c>
      <c r="N2800">
        <v>2023</v>
      </c>
      <c r="O2800" t="s">
        <v>597</v>
      </c>
      <c r="P2800" t="s">
        <v>178</v>
      </c>
      <c r="Q2800" t="s">
        <v>172</v>
      </c>
      <c r="S2800">
        <v>32058611</v>
      </c>
      <c r="T2800" t="s">
        <v>226</v>
      </c>
      <c r="Y2800" t="str">
        <f>"01AS"</f>
        <v>01AS</v>
      </c>
      <c r="Z2800" t="s">
        <v>499</v>
      </c>
      <c r="AA2800" t="s">
        <v>228</v>
      </c>
      <c r="AB2800" t="s">
        <v>229</v>
      </c>
      <c r="AC2800" t="s">
        <v>821</v>
      </c>
      <c r="AD2800" t="s">
        <v>185</v>
      </c>
      <c r="AM2800" t="s">
        <v>7018</v>
      </c>
      <c r="AS2800">
        <v>3.69</v>
      </c>
      <c r="AU2800" t="s">
        <v>472</v>
      </c>
      <c r="AV2800" t="s">
        <v>473</v>
      </c>
      <c r="AW2800" t="s">
        <v>264</v>
      </c>
      <c r="BM2800" t="s">
        <v>17064</v>
      </c>
      <c r="BN2800" t="s">
        <v>239</v>
      </c>
      <c r="BO2800" t="s">
        <v>17065</v>
      </c>
      <c r="BP2800" t="s">
        <v>241</v>
      </c>
      <c r="BQ2800" t="s">
        <v>195</v>
      </c>
      <c r="BS2800">
        <v>14627</v>
      </c>
      <c r="BZ2800" t="s">
        <v>266</v>
      </c>
      <c r="CB2800" t="s">
        <v>267</v>
      </c>
      <c r="CD2800" t="s">
        <v>195</v>
      </c>
      <c r="CF2800">
        <v>14627</v>
      </c>
      <c r="CG2800" t="s">
        <v>244</v>
      </c>
      <c r="CM2800" t="s">
        <v>17066</v>
      </c>
      <c r="CO2800" t="s">
        <v>17065</v>
      </c>
      <c r="CP2800" t="s">
        <v>17067</v>
      </c>
      <c r="CQ2800" t="s">
        <v>4463</v>
      </c>
      <c r="CS2800" t="s">
        <v>17068</v>
      </c>
      <c r="CT2800" t="s">
        <v>244</v>
      </c>
      <c r="CU2800" t="s">
        <v>17069</v>
      </c>
    </row>
    <row r="2801" spans="1:151" x14ac:dyDescent="0.2">
      <c r="A2801">
        <v>44978</v>
      </c>
      <c r="B2801" t="s">
        <v>6245</v>
      </c>
      <c r="C2801" t="s">
        <v>17061</v>
      </c>
      <c r="D2801" t="s">
        <v>1436</v>
      </c>
      <c r="E2801" t="s">
        <v>17070</v>
      </c>
      <c r="F2801" t="s">
        <v>171</v>
      </c>
      <c r="G2801" t="str">
        <f>"0"</f>
        <v>0</v>
      </c>
      <c r="H2801" s="1">
        <v>37368</v>
      </c>
      <c r="I2801" t="s">
        <v>221</v>
      </c>
      <c r="K2801" t="s">
        <v>10201</v>
      </c>
      <c r="L2801" t="s">
        <v>10202</v>
      </c>
      <c r="M2801" t="s">
        <v>1389</v>
      </c>
      <c r="N2801">
        <v>2024</v>
      </c>
      <c r="O2801" t="s">
        <v>1390</v>
      </c>
      <c r="P2801" t="s">
        <v>178</v>
      </c>
      <c r="Q2801" t="s">
        <v>172</v>
      </c>
      <c r="R2801" t="s">
        <v>510</v>
      </c>
      <c r="S2801">
        <v>31771252</v>
      </c>
      <c r="BM2801" t="s">
        <v>6366</v>
      </c>
    </row>
    <row r="2802" spans="1:151" x14ac:dyDescent="0.2">
      <c r="A2802">
        <v>23736</v>
      </c>
      <c r="B2802" t="s">
        <v>17071</v>
      </c>
      <c r="C2802" t="s">
        <v>17072</v>
      </c>
      <c r="D2802" t="s">
        <v>3154</v>
      </c>
      <c r="E2802" t="s">
        <v>17073</v>
      </c>
      <c r="F2802" t="s">
        <v>171</v>
      </c>
      <c r="G2802" t="s">
        <v>172</v>
      </c>
      <c r="H2802" s="1">
        <v>34679</v>
      </c>
      <c r="I2802" t="s">
        <v>173</v>
      </c>
      <c r="K2802" t="s">
        <v>798</v>
      </c>
      <c r="L2802" t="s">
        <v>799</v>
      </c>
      <c r="M2802" t="s">
        <v>224</v>
      </c>
      <c r="N2802">
        <v>2017</v>
      </c>
      <c r="O2802" t="s">
        <v>441</v>
      </c>
      <c r="P2802" t="s">
        <v>178</v>
      </c>
      <c r="Q2802" t="s">
        <v>172</v>
      </c>
      <c r="S2802">
        <v>28331841</v>
      </c>
      <c r="T2802" t="s">
        <v>196</v>
      </c>
      <c r="W2802" t="s">
        <v>17074</v>
      </c>
      <c r="X2802">
        <v>8473630080</v>
      </c>
      <c r="Y2802" t="s">
        <v>802</v>
      </c>
      <c r="Z2802" t="s">
        <v>1583</v>
      </c>
      <c r="AA2802">
        <v>2017</v>
      </c>
      <c r="AB2802">
        <v>2017</v>
      </c>
      <c r="AC2802" t="s">
        <v>1584</v>
      </c>
      <c r="AD2802" t="s">
        <v>185</v>
      </c>
      <c r="AS2802">
        <v>3.93</v>
      </c>
      <c r="AT2802" t="s">
        <v>188</v>
      </c>
      <c r="AU2802" t="s">
        <v>189</v>
      </c>
      <c r="AV2802" t="s">
        <v>190</v>
      </c>
      <c r="AW2802" t="s">
        <v>264</v>
      </c>
      <c r="BM2802" t="s">
        <v>11634</v>
      </c>
      <c r="BN2802" t="s">
        <v>17075</v>
      </c>
      <c r="BP2802" t="s">
        <v>194</v>
      </c>
      <c r="BQ2802" t="s">
        <v>195</v>
      </c>
      <c r="BS2802">
        <v>14605</v>
      </c>
      <c r="BT2802" t="s">
        <v>196</v>
      </c>
      <c r="BU2802">
        <v>8472743932</v>
      </c>
      <c r="BZ2802" t="s">
        <v>17076</v>
      </c>
      <c r="CC2802" t="s">
        <v>15496</v>
      </c>
      <c r="CD2802" t="s">
        <v>1648</v>
      </c>
      <c r="CF2802">
        <v>60062</v>
      </c>
      <c r="CG2802" t="s">
        <v>196</v>
      </c>
      <c r="CH2802">
        <v>8473630080</v>
      </c>
      <c r="CM2802" t="s">
        <v>11634</v>
      </c>
      <c r="CN2802" t="s">
        <v>17075</v>
      </c>
      <c r="CP2802" t="s">
        <v>194</v>
      </c>
      <c r="CQ2802" t="s">
        <v>195</v>
      </c>
      <c r="CS2802">
        <v>14605</v>
      </c>
      <c r="CT2802" t="s">
        <v>196</v>
      </c>
      <c r="CU2802">
        <v>8472743932</v>
      </c>
      <c r="EM2802" t="s">
        <v>17076</v>
      </c>
      <c r="EP2802" t="s">
        <v>15496</v>
      </c>
      <c r="EQ2802" t="s">
        <v>1648</v>
      </c>
      <c r="ES2802">
        <v>60062</v>
      </c>
      <c r="ET2802" t="s">
        <v>196</v>
      </c>
      <c r="EU2802">
        <v>8473630080</v>
      </c>
    </row>
    <row r="2803" spans="1:151" x14ac:dyDescent="0.2">
      <c r="A2803">
        <v>41736</v>
      </c>
      <c r="B2803" t="s">
        <v>8050</v>
      </c>
      <c r="C2803" t="s">
        <v>17077</v>
      </c>
      <c r="D2803" t="s">
        <v>9608</v>
      </c>
      <c r="E2803" t="s">
        <v>17078</v>
      </c>
      <c r="F2803" t="s">
        <v>17079</v>
      </c>
      <c r="G2803" t="str">
        <f>"0"</f>
        <v>0</v>
      </c>
      <c r="H2803" s="1">
        <v>37881</v>
      </c>
      <c r="I2803" t="s">
        <v>221</v>
      </c>
      <c r="K2803" t="s">
        <v>2514</v>
      </c>
      <c r="L2803" t="s">
        <v>2515</v>
      </c>
      <c r="M2803" t="s">
        <v>306</v>
      </c>
      <c r="N2803">
        <v>2024</v>
      </c>
      <c r="O2803" t="s">
        <v>710</v>
      </c>
      <c r="P2803" t="s">
        <v>178</v>
      </c>
      <c r="Q2803" t="s">
        <v>172</v>
      </c>
      <c r="S2803">
        <v>31977333</v>
      </c>
      <c r="T2803" t="s">
        <v>226</v>
      </c>
      <c r="Y2803" t="str">
        <f>"01AS"</f>
        <v>01AS</v>
      </c>
      <c r="Z2803" t="s">
        <v>227</v>
      </c>
      <c r="AA2803" t="s">
        <v>320</v>
      </c>
      <c r="AB2803" t="s">
        <v>321</v>
      </c>
      <c r="AC2803" t="s">
        <v>1237</v>
      </c>
      <c r="AD2803" t="s">
        <v>185</v>
      </c>
      <c r="AM2803" t="s">
        <v>13018</v>
      </c>
      <c r="AN2803" t="s">
        <v>4152</v>
      </c>
      <c r="AS2803">
        <v>3.62</v>
      </c>
      <c r="AU2803" t="s">
        <v>235</v>
      </c>
      <c r="AV2803" t="s">
        <v>236</v>
      </c>
      <c r="AW2803" t="s">
        <v>264</v>
      </c>
      <c r="BM2803" t="s">
        <v>17080</v>
      </c>
      <c r="BN2803" t="s">
        <v>239</v>
      </c>
      <c r="BO2803" t="s">
        <v>17081</v>
      </c>
      <c r="BP2803" t="s">
        <v>241</v>
      </c>
      <c r="BQ2803" t="s">
        <v>195</v>
      </c>
      <c r="BS2803">
        <v>14627</v>
      </c>
      <c r="BZ2803" t="s">
        <v>3928</v>
      </c>
      <c r="CB2803" t="s">
        <v>267</v>
      </c>
      <c r="CD2803" t="s">
        <v>195</v>
      </c>
      <c r="CF2803">
        <v>14627</v>
      </c>
      <c r="CG2803" t="s">
        <v>244</v>
      </c>
      <c r="CM2803" t="s">
        <v>17082</v>
      </c>
      <c r="CO2803" t="s">
        <v>17081</v>
      </c>
      <c r="CP2803" t="s">
        <v>720</v>
      </c>
      <c r="CQ2803" t="s">
        <v>247</v>
      </c>
      <c r="CS2803" t="s">
        <v>17083</v>
      </c>
      <c r="CT2803" t="s">
        <v>244</v>
      </c>
      <c r="CU2803" t="s">
        <v>17084</v>
      </c>
      <c r="DM2803" t="s">
        <v>17085</v>
      </c>
      <c r="DP2803" t="s">
        <v>720</v>
      </c>
      <c r="DQ2803" t="s">
        <v>195</v>
      </c>
      <c r="DS2803">
        <v>11226</v>
      </c>
      <c r="DT2803" t="s">
        <v>226</v>
      </c>
      <c r="DU2803">
        <v>3472778841</v>
      </c>
      <c r="DX2803" t="s">
        <v>17086</v>
      </c>
      <c r="DY2803" t="s">
        <v>406</v>
      </c>
    </row>
    <row r="2804" spans="1:151" x14ac:dyDescent="0.2">
      <c r="A2804">
        <v>28521</v>
      </c>
      <c r="B2804" t="s">
        <v>1435</v>
      </c>
      <c r="C2804" t="s">
        <v>17087</v>
      </c>
      <c r="D2804" t="s">
        <v>2244</v>
      </c>
      <c r="E2804" t="s">
        <v>17088</v>
      </c>
      <c r="F2804" t="s">
        <v>171</v>
      </c>
      <c r="G2804" t="s">
        <v>172</v>
      </c>
      <c r="H2804" s="1">
        <v>36168</v>
      </c>
      <c r="I2804" t="s">
        <v>221</v>
      </c>
      <c r="K2804" t="s">
        <v>6402</v>
      </c>
      <c r="L2804" t="s">
        <v>6644</v>
      </c>
      <c r="M2804" t="s">
        <v>176</v>
      </c>
      <c r="N2804">
        <v>2020</v>
      </c>
      <c r="O2804" t="s">
        <v>978</v>
      </c>
      <c r="P2804" t="s">
        <v>979</v>
      </c>
      <c r="Q2804" t="s">
        <v>172</v>
      </c>
      <c r="S2804">
        <v>30602403</v>
      </c>
      <c r="T2804" t="s">
        <v>226</v>
      </c>
      <c r="Y2804" t="str">
        <f>"01AS"</f>
        <v>01AS</v>
      </c>
      <c r="Z2804" t="s">
        <v>227</v>
      </c>
      <c r="AA2804" t="s">
        <v>320</v>
      </c>
      <c r="AB2804" t="s">
        <v>321</v>
      </c>
      <c r="AC2804" t="s">
        <v>678</v>
      </c>
      <c r="AD2804" t="s">
        <v>185</v>
      </c>
      <c r="AE2804" t="s">
        <v>471</v>
      </c>
      <c r="AS2804">
        <v>3.63</v>
      </c>
      <c r="AT2804" t="s">
        <v>1261</v>
      </c>
      <c r="AU2804" t="s">
        <v>235</v>
      </c>
      <c r="AV2804" t="s">
        <v>236</v>
      </c>
      <c r="AW2804" t="s">
        <v>264</v>
      </c>
      <c r="BM2804" t="s">
        <v>17089</v>
      </c>
      <c r="BN2804" t="s">
        <v>239</v>
      </c>
      <c r="BO2804" t="s">
        <v>1822</v>
      </c>
      <c r="BP2804" t="s">
        <v>241</v>
      </c>
      <c r="BQ2804" t="s">
        <v>195</v>
      </c>
      <c r="BS2804">
        <v>14627</v>
      </c>
      <c r="CD2804" t="s">
        <v>195</v>
      </c>
      <c r="CM2804" t="s">
        <v>17090</v>
      </c>
      <c r="CO2804" t="s">
        <v>1822</v>
      </c>
      <c r="CP2804" t="s">
        <v>1824</v>
      </c>
      <c r="CQ2804" t="s">
        <v>541</v>
      </c>
      <c r="CS2804" t="str">
        <f>"01720"</f>
        <v>01720</v>
      </c>
      <c r="CT2804" t="s">
        <v>244</v>
      </c>
      <c r="CU2804" t="s">
        <v>17091</v>
      </c>
    </row>
    <row r="2805" spans="1:151" x14ac:dyDescent="0.2">
      <c r="A2805">
        <v>27948</v>
      </c>
      <c r="B2805" t="s">
        <v>4432</v>
      </c>
      <c r="C2805" t="s">
        <v>17092</v>
      </c>
      <c r="D2805" t="s">
        <v>505</v>
      </c>
      <c r="E2805" t="s">
        <v>17093</v>
      </c>
      <c r="F2805" t="s">
        <v>171</v>
      </c>
      <c r="G2805" t="s">
        <v>172</v>
      </c>
      <c r="H2805" s="1">
        <v>36160</v>
      </c>
      <c r="I2805" t="s">
        <v>221</v>
      </c>
      <c r="K2805" t="s">
        <v>17094</v>
      </c>
      <c r="L2805" t="s">
        <v>516</v>
      </c>
      <c r="M2805" t="s">
        <v>224</v>
      </c>
      <c r="N2805">
        <v>2019</v>
      </c>
      <c r="O2805" t="s">
        <v>279</v>
      </c>
      <c r="P2805" t="s">
        <v>178</v>
      </c>
      <c r="Q2805" t="s">
        <v>172</v>
      </c>
      <c r="S2805">
        <v>30680593</v>
      </c>
      <c r="T2805" t="s">
        <v>196</v>
      </c>
      <c r="W2805" t="s">
        <v>17095</v>
      </c>
      <c r="X2805">
        <v>5163591621</v>
      </c>
      <c r="Y2805" t="s">
        <v>186</v>
      </c>
      <c r="Z2805" t="s">
        <v>282</v>
      </c>
      <c r="AA2805">
        <v>2021</v>
      </c>
      <c r="AB2805">
        <v>2021</v>
      </c>
      <c r="AC2805" t="s">
        <v>3528</v>
      </c>
      <c r="AD2805" t="s">
        <v>172</v>
      </c>
      <c r="AS2805">
        <v>3.43</v>
      </c>
      <c r="AT2805" t="s">
        <v>188</v>
      </c>
      <c r="AU2805" t="s">
        <v>189</v>
      </c>
      <c r="AV2805" t="s">
        <v>190</v>
      </c>
      <c r="AW2805" t="s">
        <v>294</v>
      </c>
      <c r="BM2805" t="s">
        <v>17096</v>
      </c>
      <c r="BN2805" t="s">
        <v>193</v>
      </c>
      <c r="BP2805" t="s">
        <v>194</v>
      </c>
      <c r="BQ2805" t="s">
        <v>195</v>
      </c>
      <c r="BS2805">
        <v>14627</v>
      </c>
      <c r="BT2805" t="s">
        <v>196</v>
      </c>
      <c r="BU2805">
        <v>5163059741</v>
      </c>
      <c r="BZ2805" t="s">
        <v>17097</v>
      </c>
      <c r="CC2805" t="s">
        <v>17098</v>
      </c>
      <c r="CD2805" t="s">
        <v>195</v>
      </c>
      <c r="CF2805">
        <v>11520</v>
      </c>
      <c r="CG2805" t="s">
        <v>196</v>
      </c>
      <c r="CH2805">
        <v>5163059741</v>
      </c>
      <c r="CM2805" t="s">
        <v>13538</v>
      </c>
      <c r="CP2805" t="s">
        <v>194</v>
      </c>
      <c r="CQ2805" t="s">
        <v>195</v>
      </c>
      <c r="CS2805">
        <v>146279000</v>
      </c>
      <c r="CT2805" t="s">
        <v>196</v>
      </c>
      <c r="CU2805">
        <v>5163059741</v>
      </c>
      <c r="ED2805" t="s">
        <v>195</v>
      </c>
      <c r="EG2805" t="s">
        <v>196</v>
      </c>
      <c r="EH2805">
        <v>5163059741</v>
      </c>
      <c r="EM2805" t="s">
        <v>17097</v>
      </c>
      <c r="EP2805" t="s">
        <v>17098</v>
      </c>
      <c r="EQ2805" t="s">
        <v>195</v>
      </c>
      <c r="ES2805">
        <v>11520</v>
      </c>
      <c r="ET2805" t="s">
        <v>196</v>
      </c>
      <c r="EU2805">
        <v>5163059741</v>
      </c>
    </row>
    <row r="2806" spans="1:151" x14ac:dyDescent="0.2">
      <c r="A2806">
        <v>23798</v>
      </c>
      <c r="B2806" t="s">
        <v>17099</v>
      </c>
      <c r="C2806" t="s">
        <v>17100</v>
      </c>
      <c r="E2806" t="s">
        <v>17101</v>
      </c>
      <c r="F2806" t="s">
        <v>171</v>
      </c>
      <c r="G2806" t="s">
        <v>172</v>
      </c>
      <c r="H2806" s="1">
        <v>35990</v>
      </c>
      <c r="I2806" t="s">
        <v>173</v>
      </c>
      <c r="K2806" t="s">
        <v>3300</v>
      </c>
      <c r="L2806" t="s">
        <v>3174</v>
      </c>
      <c r="M2806" t="s">
        <v>224</v>
      </c>
      <c r="N2806">
        <v>2017</v>
      </c>
      <c r="O2806" t="s">
        <v>441</v>
      </c>
      <c r="P2806" t="s">
        <v>178</v>
      </c>
      <c r="Q2806" t="s">
        <v>172</v>
      </c>
      <c r="R2806" t="s">
        <v>510</v>
      </c>
      <c r="S2806">
        <v>29849420</v>
      </c>
      <c r="BM2806" t="s">
        <v>3064</v>
      </c>
    </row>
    <row r="2807" spans="1:151" x14ac:dyDescent="0.2">
      <c r="A2807">
        <v>13269</v>
      </c>
      <c r="B2807" t="s">
        <v>17102</v>
      </c>
      <c r="C2807" t="s">
        <v>17103</v>
      </c>
      <c r="E2807" t="s">
        <v>17104</v>
      </c>
      <c r="F2807" t="s">
        <v>171</v>
      </c>
      <c r="G2807" t="s">
        <v>172</v>
      </c>
      <c r="H2807" s="1">
        <v>34926</v>
      </c>
      <c r="I2807" t="s">
        <v>221</v>
      </c>
      <c r="K2807" t="s">
        <v>13506</v>
      </c>
      <c r="L2807" t="s">
        <v>13507</v>
      </c>
      <c r="M2807" t="s">
        <v>176</v>
      </c>
      <c r="N2807">
        <v>2016</v>
      </c>
      <c r="O2807" t="s">
        <v>634</v>
      </c>
      <c r="P2807" t="s">
        <v>178</v>
      </c>
      <c r="Q2807" t="s">
        <v>172</v>
      </c>
      <c r="S2807">
        <v>28277521</v>
      </c>
      <c r="T2807" t="s">
        <v>196</v>
      </c>
      <c r="W2807" t="s">
        <v>17105</v>
      </c>
      <c r="X2807">
        <v>8143920734</v>
      </c>
      <c r="Y2807" t="s">
        <v>186</v>
      </c>
      <c r="Z2807" t="s">
        <v>183</v>
      </c>
      <c r="AA2807">
        <v>2017</v>
      </c>
      <c r="AB2807">
        <v>2017</v>
      </c>
      <c r="AC2807" t="s">
        <v>457</v>
      </c>
      <c r="AD2807" t="s">
        <v>185</v>
      </c>
      <c r="AF2807" t="s">
        <v>186</v>
      </c>
      <c r="AG2807" t="s">
        <v>282</v>
      </c>
      <c r="AH2807">
        <v>2017</v>
      </c>
      <c r="AI2807">
        <v>2017</v>
      </c>
      <c r="AJ2807" t="s">
        <v>396</v>
      </c>
      <c r="AK2807" t="s">
        <v>185</v>
      </c>
      <c r="AS2807">
        <v>3.7</v>
      </c>
      <c r="AT2807" t="s">
        <v>188</v>
      </c>
      <c r="AU2807" t="s">
        <v>189</v>
      </c>
      <c r="AV2807" t="s">
        <v>190</v>
      </c>
      <c r="AW2807" t="s">
        <v>264</v>
      </c>
      <c r="BM2807" t="s">
        <v>17106</v>
      </c>
      <c r="BN2807" t="s">
        <v>193</v>
      </c>
      <c r="BP2807" t="s">
        <v>194</v>
      </c>
      <c r="BQ2807" t="s">
        <v>195</v>
      </c>
      <c r="BS2807">
        <v>14627</v>
      </c>
      <c r="BT2807" t="s">
        <v>196</v>
      </c>
      <c r="BU2807">
        <v>8149699155</v>
      </c>
      <c r="BZ2807" t="s">
        <v>17107</v>
      </c>
      <c r="CC2807" t="s">
        <v>6141</v>
      </c>
      <c r="CD2807" t="s">
        <v>650</v>
      </c>
      <c r="CF2807">
        <v>16428</v>
      </c>
      <c r="CG2807" t="s">
        <v>196</v>
      </c>
      <c r="CH2807">
        <v>8147252034</v>
      </c>
      <c r="CM2807" t="s">
        <v>17108</v>
      </c>
      <c r="CN2807" t="s">
        <v>193</v>
      </c>
      <c r="CP2807" t="s">
        <v>194</v>
      </c>
      <c r="CQ2807" t="s">
        <v>195</v>
      </c>
      <c r="CS2807">
        <v>14627</v>
      </c>
      <c r="CT2807" t="s">
        <v>196</v>
      </c>
      <c r="CU2807">
        <v>8149699155</v>
      </c>
      <c r="EM2807" t="s">
        <v>17107</v>
      </c>
      <c r="EP2807" t="s">
        <v>6141</v>
      </c>
      <c r="EQ2807" t="s">
        <v>650</v>
      </c>
      <c r="ES2807">
        <v>16428</v>
      </c>
      <c r="ET2807" t="s">
        <v>196</v>
      </c>
      <c r="EU2807">
        <v>8147252034</v>
      </c>
    </row>
    <row r="2808" spans="1:151" x14ac:dyDescent="0.2">
      <c r="A2808">
        <v>10255</v>
      </c>
      <c r="B2808" t="s">
        <v>17109</v>
      </c>
      <c r="C2808" t="s">
        <v>17110</v>
      </c>
      <c r="D2808" t="s">
        <v>850</v>
      </c>
      <c r="E2808" t="s">
        <v>17111</v>
      </c>
      <c r="F2808" t="s">
        <v>171</v>
      </c>
      <c r="G2808" t="s">
        <v>172</v>
      </c>
      <c r="H2808" s="1">
        <v>34396</v>
      </c>
      <c r="I2808" t="s">
        <v>221</v>
      </c>
      <c r="K2808" t="s">
        <v>2258</v>
      </c>
      <c r="L2808" t="s">
        <v>820</v>
      </c>
      <c r="M2808" t="s">
        <v>176</v>
      </c>
      <c r="N2808">
        <v>2015</v>
      </c>
      <c r="O2808" t="s">
        <v>1014</v>
      </c>
      <c r="P2808" t="s">
        <v>178</v>
      </c>
      <c r="Q2808" t="s">
        <v>172</v>
      </c>
      <c r="S2808">
        <v>27727751</v>
      </c>
      <c r="T2808" t="s">
        <v>196</v>
      </c>
      <c r="W2808" t="s">
        <v>17112</v>
      </c>
      <c r="X2808">
        <v>8608107622</v>
      </c>
      <c r="Y2808" t="s">
        <v>186</v>
      </c>
      <c r="Z2808" t="s">
        <v>282</v>
      </c>
      <c r="AA2808">
        <v>2016</v>
      </c>
      <c r="AB2808">
        <v>2016</v>
      </c>
      <c r="AC2808" t="s">
        <v>2260</v>
      </c>
      <c r="AD2808" t="s">
        <v>185</v>
      </c>
      <c r="AM2808" t="s">
        <v>187</v>
      </c>
      <c r="AS2808">
        <v>3.81</v>
      </c>
      <c r="AT2808" t="s">
        <v>188</v>
      </c>
      <c r="AU2808" t="s">
        <v>189</v>
      </c>
      <c r="AV2808" t="s">
        <v>190</v>
      </c>
      <c r="AW2808" t="s">
        <v>715</v>
      </c>
      <c r="BM2808" t="s">
        <v>17113</v>
      </c>
      <c r="BN2808" t="s">
        <v>487</v>
      </c>
      <c r="BP2808" t="s">
        <v>194</v>
      </c>
      <c r="BQ2808" t="s">
        <v>195</v>
      </c>
      <c r="BS2808">
        <v>14627</v>
      </c>
      <c r="BT2808" t="s">
        <v>196</v>
      </c>
      <c r="BU2808">
        <v>8604187117</v>
      </c>
      <c r="BZ2808" t="s">
        <v>17114</v>
      </c>
      <c r="CC2808" t="s">
        <v>12939</v>
      </c>
      <c r="CD2808" t="s">
        <v>1508</v>
      </c>
      <c r="CF2808" t="str">
        <f>"06001"</f>
        <v>06001</v>
      </c>
      <c r="CG2808" t="s">
        <v>196</v>
      </c>
      <c r="CH2808">
        <v>8606737133</v>
      </c>
      <c r="CM2808" t="s">
        <v>702</v>
      </c>
      <c r="CP2808" t="s">
        <v>194</v>
      </c>
      <c r="CQ2808" t="s">
        <v>195</v>
      </c>
      <c r="CS2808">
        <v>14627</v>
      </c>
      <c r="CT2808" t="s">
        <v>196</v>
      </c>
      <c r="CU2808">
        <v>8604187117</v>
      </c>
      <c r="EM2808" t="s">
        <v>17114</v>
      </c>
      <c r="EP2808" t="s">
        <v>12939</v>
      </c>
      <c r="EQ2808" t="s">
        <v>1508</v>
      </c>
      <c r="ES2808" t="str">
        <f>"06001"</f>
        <v>06001</v>
      </c>
      <c r="ET2808" t="s">
        <v>196</v>
      </c>
      <c r="EU2808">
        <v>8606737133</v>
      </c>
    </row>
    <row r="2809" spans="1:151" x14ac:dyDescent="0.2">
      <c r="A2809">
        <v>46188</v>
      </c>
      <c r="B2809" t="s">
        <v>17115</v>
      </c>
      <c r="C2809" t="s">
        <v>17116</v>
      </c>
      <c r="D2809" t="s">
        <v>390</v>
      </c>
      <c r="E2809" t="s">
        <v>17117</v>
      </c>
      <c r="F2809" t="s">
        <v>171</v>
      </c>
      <c r="G2809" t="str">
        <f>"0"</f>
        <v>0</v>
      </c>
      <c r="H2809" s="1">
        <v>38124</v>
      </c>
      <c r="I2809" t="s">
        <v>221</v>
      </c>
      <c r="K2809" t="s">
        <v>1046</v>
      </c>
      <c r="L2809" t="s">
        <v>1047</v>
      </c>
      <c r="M2809" t="s">
        <v>306</v>
      </c>
      <c r="N2809">
        <v>2025</v>
      </c>
      <c r="O2809" t="s">
        <v>2065</v>
      </c>
      <c r="P2809" t="s">
        <v>178</v>
      </c>
      <c r="Q2809" t="s">
        <v>172</v>
      </c>
      <c r="R2809" t="s">
        <v>510</v>
      </c>
      <c r="S2809">
        <v>32264876</v>
      </c>
      <c r="BM2809" t="s">
        <v>3027</v>
      </c>
    </row>
    <row r="2810" spans="1:151" x14ac:dyDescent="0.2">
      <c r="A2810">
        <v>45859</v>
      </c>
      <c r="B2810" t="s">
        <v>12342</v>
      </c>
      <c r="C2810" t="s">
        <v>17116</v>
      </c>
      <c r="D2810" t="s">
        <v>880</v>
      </c>
      <c r="E2810" t="s">
        <v>17118</v>
      </c>
      <c r="F2810" t="s">
        <v>171</v>
      </c>
      <c r="G2810" t="str">
        <f>"0"</f>
        <v>0</v>
      </c>
      <c r="H2810" s="1">
        <v>38153</v>
      </c>
      <c r="I2810" t="s">
        <v>221</v>
      </c>
      <c r="K2810" t="s">
        <v>632</v>
      </c>
      <c r="L2810" t="s">
        <v>633</v>
      </c>
      <c r="M2810" t="s">
        <v>306</v>
      </c>
      <c r="N2810">
        <v>2025</v>
      </c>
      <c r="O2810" t="s">
        <v>2065</v>
      </c>
      <c r="P2810" t="s">
        <v>178</v>
      </c>
      <c r="Q2810" t="s">
        <v>172</v>
      </c>
      <c r="R2810" t="s">
        <v>510</v>
      </c>
      <c r="S2810">
        <v>32272888</v>
      </c>
      <c r="BM2810" t="s">
        <v>1488</v>
      </c>
    </row>
    <row r="2811" spans="1:151" x14ac:dyDescent="0.2">
      <c r="A2811">
        <v>10299</v>
      </c>
      <c r="B2811" t="s">
        <v>17119</v>
      </c>
      <c r="C2811" t="s">
        <v>17120</v>
      </c>
      <c r="E2811" t="s">
        <v>17121</v>
      </c>
      <c r="F2811" t="s">
        <v>171</v>
      </c>
      <c r="G2811" t="s">
        <v>172</v>
      </c>
      <c r="H2811" s="1">
        <v>34597</v>
      </c>
      <c r="I2811" t="s">
        <v>221</v>
      </c>
      <c r="K2811" t="s">
        <v>5454</v>
      </c>
      <c r="L2811" t="s">
        <v>305</v>
      </c>
      <c r="M2811" t="s">
        <v>176</v>
      </c>
      <c r="N2811">
        <v>2015</v>
      </c>
      <c r="O2811" t="s">
        <v>1014</v>
      </c>
      <c r="P2811" t="s">
        <v>178</v>
      </c>
      <c r="Q2811" t="s">
        <v>172</v>
      </c>
      <c r="S2811">
        <v>28435372</v>
      </c>
      <c r="T2811" t="s">
        <v>179</v>
      </c>
      <c r="U2811" t="s">
        <v>180</v>
      </c>
      <c r="V2811" s="2">
        <v>42876</v>
      </c>
      <c r="W2811" t="s">
        <v>17122</v>
      </c>
      <c r="X2811">
        <v>5857320211</v>
      </c>
      <c r="Y2811" t="s">
        <v>186</v>
      </c>
      <c r="Z2811" t="s">
        <v>282</v>
      </c>
      <c r="AA2811">
        <v>2017</v>
      </c>
      <c r="AB2811">
        <v>2017</v>
      </c>
      <c r="AC2811" t="s">
        <v>1950</v>
      </c>
      <c r="AD2811" t="s">
        <v>185</v>
      </c>
      <c r="AS2811">
        <v>3.13</v>
      </c>
      <c r="AT2811" t="s">
        <v>188</v>
      </c>
      <c r="AU2811" t="s">
        <v>189</v>
      </c>
      <c r="AV2811" t="s">
        <v>190</v>
      </c>
      <c r="AW2811" t="s">
        <v>191</v>
      </c>
      <c r="BM2811" t="s">
        <v>17123</v>
      </c>
      <c r="BN2811" t="s">
        <v>487</v>
      </c>
      <c r="BP2811" t="s">
        <v>194</v>
      </c>
      <c r="BQ2811" t="s">
        <v>195</v>
      </c>
      <c r="BS2811">
        <v>14627</v>
      </c>
      <c r="BT2811" t="s">
        <v>196</v>
      </c>
      <c r="BZ2811" t="s">
        <v>17124</v>
      </c>
      <c r="CA2811" t="s">
        <v>17125</v>
      </c>
      <c r="CC2811" t="s">
        <v>17126</v>
      </c>
      <c r="CF2811" t="str">
        <f>"016000"</f>
        <v>016000</v>
      </c>
      <c r="CG2811" t="s">
        <v>179</v>
      </c>
      <c r="CH2811" t="str">
        <f>"08618647301616"</f>
        <v>08618647301616</v>
      </c>
      <c r="CM2811" t="s">
        <v>17127</v>
      </c>
      <c r="CN2811" t="s">
        <v>17128</v>
      </c>
      <c r="CP2811" t="s">
        <v>194</v>
      </c>
      <c r="CQ2811" t="s">
        <v>195</v>
      </c>
      <c r="CS2811">
        <v>14623</v>
      </c>
      <c r="CT2811" t="s">
        <v>196</v>
      </c>
      <c r="CU2811">
        <v>6175830688</v>
      </c>
      <c r="CZ2811" t="s">
        <v>17124</v>
      </c>
      <c r="DA2811" t="s">
        <v>17125</v>
      </c>
      <c r="DC2811" t="s">
        <v>17126</v>
      </c>
      <c r="DF2811" t="str">
        <f>"016000"</f>
        <v>016000</v>
      </c>
      <c r="DG2811" t="s">
        <v>179</v>
      </c>
      <c r="DH2811" t="str">
        <f>"08618647301616"</f>
        <v>08618647301616</v>
      </c>
      <c r="EM2811" t="s">
        <v>17124</v>
      </c>
      <c r="EN2811" t="s">
        <v>17125</v>
      </c>
      <c r="EP2811" t="s">
        <v>17126</v>
      </c>
      <c r="ES2811" t="str">
        <f>"016000"</f>
        <v>016000</v>
      </c>
      <c r="ET2811" t="s">
        <v>179</v>
      </c>
      <c r="EU2811" t="str">
        <f>"08618647301616"</f>
        <v>08618647301616</v>
      </c>
    </row>
    <row r="2812" spans="1:151" x14ac:dyDescent="0.2">
      <c r="A2812">
        <v>23924</v>
      </c>
      <c r="B2812" t="s">
        <v>17129</v>
      </c>
      <c r="C2812" t="s">
        <v>17120</v>
      </c>
      <c r="E2812" t="s">
        <v>17130</v>
      </c>
      <c r="F2812" t="s">
        <v>171</v>
      </c>
      <c r="G2812" t="s">
        <v>172</v>
      </c>
      <c r="H2812" s="1">
        <v>35311</v>
      </c>
      <c r="I2812" t="s">
        <v>221</v>
      </c>
      <c r="K2812" t="s">
        <v>3582</v>
      </c>
      <c r="L2812" t="s">
        <v>3583</v>
      </c>
      <c r="M2812" t="s">
        <v>224</v>
      </c>
      <c r="N2812">
        <v>2017</v>
      </c>
      <c r="O2812" t="s">
        <v>441</v>
      </c>
      <c r="P2812" t="s">
        <v>178</v>
      </c>
      <c r="Q2812" t="s">
        <v>172</v>
      </c>
      <c r="S2812">
        <v>28862734</v>
      </c>
      <c r="T2812" t="s">
        <v>196</v>
      </c>
      <c r="W2812" t="s">
        <v>17131</v>
      </c>
      <c r="X2812">
        <v>9172543431</v>
      </c>
      <c r="Y2812" t="s">
        <v>182</v>
      </c>
      <c r="Z2812" t="s">
        <v>2958</v>
      </c>
      <c r="AA2812" t="s">
        <v>615</v>
      </c>
      <c r="AB2812" t="s">
        <v>259</v>
      </c>
      <c r="AC2812" t="s">
        <v>752</v>
      </c>
      <c r="AD2812" t="s">
        <v>185</v>
      </c>
      <c r="AS2812">
        <v>3.08</v>
      </c>
      <c r="AT2812" t="s">
        <v>188</v>
      </c>
      <c r="AU2812" t="s">
        <v>189</v>
      </c>
      <c r="AV2812" t="s">
        <v>5930</v>
      </c>
      <c r="AW2812" t="s">
        <v>715</v>
      </c>
      <c r="BM2812" t="s">
        <v>17132</v>
      </c>
      <c r="BP2812" t="s">
        <v>704</v>
      </c>
      <c r="BQ2812" t="s">
        <v>195</v>
      </c>
      <c r="BS2812">
        <v>11204</v>
      </c>
      <c r="BT2812" t="s">
        <v>196</v>
      </c>
      <c r="BU2812">
        <v>6465251021</v>
      </c>
      <c r="BZ2812" t="s">
        <v>17132</v>
      </c>
      <c r="CC2812" t="s">
        <v>704</v>
      </c>
      <c r="CD2812" t="s">
        <v>195</v>
      </c>
      <c r="CF2812">
        <v>11204</v>
      </c>
      <c r="CG2812" t="s">
        <v>196</v>
      </c>
      <c r="CH2812">
        <v>6465251021</v>
      </c>
      <c r="CM2812" t="s">
        <v>17133</v>
      </c>
      <c r="CP2812" t="s">
        <v>194</v>
      </c>
      <c r="CQ2812" t="s">
        <v>195</v>
      </c>
      <c r="CS2812">
        <v>14627</v>
      </c>
      <c r="CT2812" t="s">
        <v>196</v>
      </c>
      <c r="CU2812">
        <v>6465251021</v>
      </c>
      <c r="ED2812" t="s">
        <v>195</v>
      </c>
      <c r="EG2812" t="s">
        <v>196</v>
      </c>
      <c r="EH2812">
        <v>6465251021</v>
      </c>
      <c r="EM2812" t="s">
        <v>17132</v>
      </c>
      <c r="EP2812" t="s">
        <v>704</v>
      </c>
      <c r="EQ2812" t="s">
        <v>195</v>
      </c>
      <c r="ES2812">
        <v>11204</v>
      </c>
      <c r="ET2812" t="s">
        <v>196</v>
      </c>
      <c r="EU2812">
        <v>6465251021</v>
      </c>
    </row>
    <row r="2813" spans="1:151" x14ac:dyDescent="0.2">
      <c r="A2813">
        <v>14492</v>
      </c>
      <c r="B2813" t="s">
        <v>17129</v>
      </c>
      <c r="C2813" t="s">
        <v>17120</v>
      </c>
      <c r="E2813" t="s">
        <v>17130</v>
      </c>
      <c r="F2813" t="s">
        <v>171</v>
      </c>
      <c r="G2813" t="s">
        <v>172</v>
      </c>
      <c r="H2813" s="1">
        <v>35311</v>
      </c>
      <c r="I2813" t="s">
        <v>221</v>
      </c>
      <c r="K2813" t="s">
        <v>439</v>
      </c>
      <c r="L2813" t="s">
        <v>175</v>
      </c>
      <c r="M2813" t="s">
        <v>224</v>
      </c>
      <c r="N2813">
        <v>2016</v>
      </c>
      <c r="O2813" t="s">
        <v>410</v>
      </c>
      <c r="P2813" t="s">
        <v>363</v>
      </c>
      <c r="Q2813" t="s">
        <v>172</v>
      </c>
      <c r="S2813">
        <v>28862734</v>
      </c>
      <c r="T2813" t="s">
        <v>196</v>
      </c>
      <c r="W2813" t="s">
        <v>17131</v>
      </c>
      <c r="X2813">
        <v>9172543431</v>
      </c>
      <c r="Y2813" t="s">
        <v>182</v>
      </c>
      <c r="Z2813" t="s">
        <v>2958</v>
      </c>
      <c r="AA2813" t="s">
        <v>615</v>
      </c>
      <c r="AB2813" t="s">
        <v>259</v>
      </c>
      <c r="AC2813" t="s">
        <v>752</v>
      </c>
      <c r="AD2813" t="s">
        <v>185</v>
      </c>
      <c r="AS2813">
        <v>3.08</v>
      </c>
      <c r="AT2813" t="s">
        <v>188</v>
      </c>
      <c r="AU2813" t="s">
        <v>189</v>
      </c>
      <c r="AV2813" t="s">
        <v>5930</v>
      </c>
      <c r="AW2813" t="s">
        <v>715</v>
      </c>
      <c r="BM2813" t="s">
        <v>17132</v>
      </c>
      <c r="BP2813" t="s">
        <v>704</v>
      </c>
      <c r="BQ2813" t="s">
        <v>195</v>
      </c>
      <c r="BS2813">
        <v>11204</v>
      </c>
      <c r="BT2813" t="s">
        <v>196</v>
      </c>
      <c r="BU2813">
        <v>6465251021</v>
      </c>
      <c r="BZ2813" t="s">
        <v>17132</v>
      </c>
      <c r="CC2813" t="s">
        <v>704</v>
      </c>
      <c r="CD2813" t="s">
        <v>195</v>
      </c>
      <c r="CF2813">
        <v>11204</v>
      </c>
      <c r="CG2813" t="s">
        <v>196</v>
      </c>
      <c r="CH2813">
        <v>6465251021</v>
      </c>
      <c r="CM2813" t="s">
        <v>17133</v>
      </c>
      <c r="CP2813" t="s">
        <v>194</v>
      </c>
      <c r="CQ2813" t="s">
        <v>195</v>
      </c>
      <c r="CS2813">
        <v>14627</v>
      </c>
      <c r="CT2813" t="s">
        <v>196</v>
      </c>
      <c r="CU2813">
        <v>6465251021</v>
      </c>
      <c r="ED2813" t="s">
        <v>195</v>
      </c>
      <c r="EG2813" t="s">
        <v>196</v>
      </c>
      <c r="EH2813">
        <v>6465251021</v>
      </c>
      <c r="EM2813" t="s">
        <v>17132</v>
      </c>
      <c r="EP2813" t="s">
        <v>704</v>
      </c>
      <c r="EQ2813" t="s">
        <v>195</v>
      </c>
      <c r="ES2813">
        <v>11204</v>
      </c>
      <c r="ET2813" t="s">
        <v>196</v>
      </c>
      <c r="EU2813">
        <v>6465251021</v>
      </c>
    </row>
    <row r="2814" spans="1:151" x14ac:dyDescent="0.2">
      <c r="A2814">
        <v>23632</v>
      </c>
      <c r="B2814" t="s">
        <v>17134</v>
      </c>
      <c r="C2814" t="s">
        <v>17120</v>
      </c>
      <c r="E2814" t="s">
        <v>17135</v>
      </c>
      <c r="F2814" t="s">
        <v>17136</v>
      </c>
      <c r="G2814" t="s">
        <v>172</v>
      </c>
      <c r="H2814" s="1">
        <v>35014</v>
      </c>
      <c r="I2814" t="s">
        <v>221</v>
      </c>
      <c r="K2814" t="s">
        <v>1078</v>
      </c>
      <c r="L2814" t="s">
        <v>17137</v>
      </c>
      <c r="M2814" t="s">
        <v>306</v>
      </c>
      <c r="N2814">
        <v>2017</v>
      </c>
      <c r="O2814" t="s">
        <v>646</v>
      </c>
      <c r="P2814" t="s">
        <v>178</v>
      </c>
      <c r="Q2814" t="s">
        <v>172</v>
      </c>
      <c r="S2814">
        <v>29201990</v>
      </c>
      <c r="T2814" t="s">
        <v>179</v>
      </c>
      <c r="U2814" t="s">
        <v>180</v>
      </c>
      <c r="V2814" s="2">
        <v>43454</v>
      </c>
      <c r="W2814" t="s">
        <v>17138</v>
      </c>
      <c r="X2814">
        <v>8613682624333</v>
      </c>
      <c r="Y2814" t="s">
        <v>186</v>
      </c>
      <c r="Z2814" t="s">
        <v>282</v>
      </c>
      <c r="AA2814">
        <v>2018</v>
      </c>
      <c r="AB2814">
        <v>2018</v>
      </c>
      <c r="AC2814" t="s">
        <v>579</v>
      </c>
      <c r="AD2814" t="s">
        <v>185</v>
      </c>
      <c r="AE2814" t="s">
        <v>187</v>
      </c>
      <c r="AS2814">
        <v>3.19</v>
      </c>
      <c r="AT2814" t="s">
        <v>188</v>
      </c>
      <c r="AU2814" t="s">
        <v>189</v>
      </c>
      <c r="AV2814" t="s">
        <v>190</v>
      </c>
      <c r="AW2814" t="s">
        <v>191</v>
      </c>
      <c r="AX2814" t="s">
        <v>17139</v>
      </c>
      <c r="BM2814" t="s">
        <v>17140</v>
      </c>
      <c r="BP2814" t="s">
        <v>194</v>
      </c>
      <c r="BQ2814" t="s">
        <v>195</v>
      </c>
      <c r="BS2814">
        <v>14620</v>
      </c>
      <c r="BT2814" t="s">
        <v>196</v>
      </c>
      <c r="BU2814">
        <v>5852850188</v>
      </c>
      <c r="CM2814" t="s">
        <v>17140</v>
      </c>
      <c r="CP2814" t="s">
        <v>194</v>
      </c>
      <c r="CQ2814" t="s">
        <v>195</v>
      </c>
      <c r="CS2814">
        <v>14620</v>
      </c>
      <c r="CT2814" t="s">
        <v>196</v>
      </c>
      <c r="CU2814">
        <v>5852850188</v>
      </c>
    </row>
    <row r="2815" spans="1:151" x14ac:dyDescent="0.2">
      <c r="A2815">
        <v>18966</v>
      </c>
      <c r="B2815" t="s">
        <v>17134</v>
      </c>
      <c r="C2815" t="s">
        <v>17120</v>
      </c>
      <c r="E2815" t="s">
        <v>17135</v>
      </c>
      <c r="F2815" t="s">
        <v>171</v>
      </c>
      <c r="G2815" t="s">
        <v>172</v>
      </c>
      <c r="H2815" s="1">
        <v>35014</v>
      </c>
      <c r="I2815" t="s">
        <v>221</v>
      </c>
      <c r="K2815" t="s">
        <v>409</v>
      </c>
      <c r="M2815" t="s">
        <v>224</v>
      </c>
      <c r="N2815">
        <v>2016</v>
      </c>
      <c r="O2815" t="s">
        <v>410</v>
      </c>
      <c r="P2815" t="s">
        <v>363</v>
      </c>
      <c r="Q2815" t="s">
        <v>172</v>
      </c>
      <c r="S2815">
        <v>29201990</v>
      </c>
      <c r="T2815" t="s">
        <v>179</v>
      </c>
      <c r="U2815" t="s">
        <v>180</v>
      </c>
      <c r="V2815" s="2">
        <v>43454</v>
      </c>
      <c r="W2815" t="s">
        <v>17138</v>
      </c>
      <c r="X2815">
        <v>8613682624333</v>
      </c>
      <c r="Y2815" t="s">
        <v>186</v>
      </c>
      <c r="Z2815" t="s">
        <v>282</v>
      </c>
      <c r="AA2815">
        <v>2018</v>
      </c>
      <c r="AB2815">
        <v>2018</v>
      </c>
      <c r="AC2815" t="s">
        <v>579</v>
      </c>
      <c r="AD2815" t="s">
        <v>185</v>
      </c>
      <c r="AE2815" t="s">
        <v>187</v>
      </c>
      <c r="AS2815">
        <v>3.19</v>
      </c>
      <c r="AT2815" t="s">
        <v>188</v>
      </c>
      <c r="AU2815" t="s">
        <v>189</v>
      </c>
      <c r="AV2815" t="s">
        <v>190</v>
      </c>
      <c r="AW2815" t="s">
        <v>191</v>
      </c>
      <c r="AX2815" t="s">
        <v>17139</v>
      </c>
      <c r="BM2815" t="s">
        <v>17140</v>
      </c>
      <c r="BP2815" t="s">
        <v>194</v>
      </c>
      <c r="BQ2815" t="s">
        <v>195</v>
      </c>
      <c r="BS2815">
        <v>14620</v>
      </c>
      <c r="BT2815" t="s">
        <v>196</v>
      </c>
      <c r="BU2815">
        <v>5852850188</v>
      </c>
      <c r="CM2815" t="s">
        <v>17140</v>
      </c>
      <c r="CP2815" t="s">
        <v>194</v>
      </c>
      <c r="CQ2815" t="s">
        <v>195</v>
      </c>
      <c r="CS2815">
        <v>14620</v>
      </c>
      <c r="CT2815" t="s">
        <v>196</v>
      </c>
      <c r="CU2815">
        <v>5852850188</v>
      </c>
    </row>
    <row r="2816" spans="1:151" x14ac:dyDescent="0.2">
      <c r="A2816">
        <v>25726</v>
      </c>
      <c r="B2816" t="s">
        <v>17141</v>
      </c>
      <c r="C2816" t="s">
        <v>17120</v>
      </c>
      <c r="E2816" t="s">
        <v>17142</v>
      </c>
      <c r="F2816" t="s">
        <v>17143</v>
      </c>
      <c r="G2816" t="s">
        <v>172</v>
      </c>
      <c r="H2816" s="1">
        <v>35573</v>
      </c>
      <c r="I2816" t="s">
        <v>221</v>
      </c>
      <c r="K2816" t="s">
        <v>1078</v>
      </c>
      <c r="L2816" t="s">
        <v>577</v>
      </c>
      <c r="M2816" t="s">
        <v>224</v>
      </c>
      <c r="N2816">
        <v>2018</v>
      </c>
      <c r="O2816" t="s">
        <v>354</v>
      </c>
      <c r="P2816" t="s">
        <v>178</v>
      </c>
      <c r="Q2816" t="s">
        <v>172</v>
      </c>
      <c r="S2816">
        <v>29231294</v>
      </c>
      <c r="T2816" t="s">
        <v>179</v>
      </c>
      <c r="U2816" t="s">
        <v>180</v>
      </c>
      <c r="V2816" s="2">
        <v>43819</v>
      </c>
      <c r="W2816" t="s">
        <v>17144</v>
      </c>
      <c r="X2816">
        <v>5859530261</v>
      </c>
      <c r="Y2816" t="s">
        <v>186</v>
      </c>
      <c r="Z2816" t="s">
        <v>282</v>
      </c>
      <c r="AA2816">
        <v>2019</v>
      </c>
      <c r="AB2816">
        <v>2019</v>
      </c>
      <c r="AC2816" t="s">
        <v>396</v>
      </c>
      <c r="AD2816" t="s">
        <v>185</v>
      </c>
      <c r="AM2816" t="s">
        <v>580</v>
      </c>
      <c r="AS2816">
        <v>3.56</v>
      </c>
      <c r="AT2816" t="s">
        <v>188</v>
      </c>
      <c r="AU2816" t="s">
        <v>189</v>
      </c>
      <c r="AV2816" t="s">
        <v>190</v>
      </c>
      <c r="AW2816" t="s">
        <v>191</v>
      </c>
      <c r="BM2816" t="s">
        <v>1525</v>
      </c>
      <c r="BN2816" t="s">
        <v>17145</v>
      </c>
      <c r="BP2816" t="s">
        <v>194</v>
      </c>
      <c r="BQ2816" t="s">
        <v>195</v>
      </c>
      <c r="BS2816">
        <v>14627</v>
      </c>
      <c r="BT2816" t="s">
        <v>196</v>
      </c>
      <c r="BU2816">
        <v>5852849272</v>
      </c>
      <c r="CM2816" t="s">
        <v>17146</v>
      </c>
      <c r="CP2816" t="s">
        <v>194</v>
      </c>
      <c r="CQ2816" t="s">
        <v>195</v>
      </c>
      <c r="CS2816">
        <v>14611</v>
      </c>
      <c r="CT2816" t="s">
        <v>196</v>
      </c>
      <c r="CU2816">
        <v>5859530261</v>
      </c>
      <c r="DM2816" t="s">
        <v>17147</v>
      </c>
      <c r="DP2816" t="s">
        <v>1381</v>
      </c>
      <c r="DR2816" t="s">
        <v>1381</v>
      </c>
      <c r="DS2816">
        <v>14627</v>
      </c>
      <c r="DT2816" t="s">
        <v>1382</v>
      </c>
      <c r="DU2816">
        <v>13501080446</v>
      </c>
      <c r="DY2816" t="s">
        <v>406</v>
      </c>
    </row>
    <row r="2817" spans="1:151" x14ac:dyDescent="0.2">
      <c r="A2817">
        <v>22113</v>
      </c>
      <c r="B2817" t="s">
        <v>17148</v>
      </c>
      <c r="C2817" t="s">
        <v>17120</v>
      </c>
      <c r="E2817" t="s">
        <v>17149</v>
      </c>
      <c r="F2817" t="s">
        <v>17150</v>
      </c>
      <c r="G2817" t="s">
        <v>172</v>
      </c>
      <c r="H2817" s="1">
        <v>35158</v>
      </c>
      <c r="I2817" t="s">
        <v>221</v>
      </c>
      <c r="K2817" t="s">
        <v>1078</v>
      </c>
      <c r="L2817" t="s">
        <v>17151</v>
      </c>
      <c r="M2817" t="s">
        <v>224</v>
      </c>
      <c r="N2817">
        <v>2017</v>
      </c>
      <c r="O2817" t="s">
        <v>441</v>
      </c>
      <c r="P2817" t="s">
        <v>178</v>
      </c>
      <c r="Q2817" t="s">
        <v>172</v>
      </c>
      <c r="S2817">
        <v>28808657</v>
      </c>
      <c r="T2817" t="s">
        <v>196</v>
      </c>
      <c r="W2817" t="s">
        <v>17152</v>
      </c>
      <c r="X2817">
        <v>5012157076</v>
      </c>
      <c r="Y2817" t="s">
        <v>186</v>
      </c>
      <c r="Z2817" t="s">
        <v>282</v>
      </c>
      <c r="AA2817">
        <v>2018</v>
      </c>
      <c r="AB2817">
        <v>2018</v>
      </c>
      <c r="AC2817" t="s">
        <v>187</v>
      </c>
      <c r="AD2817" t="s">
        <v>185</v>
      </c>
      <c r="AE2817" t="s">
        <v>1950</v>
      </c>
      <c r="AM2817" t="s">
        <v>5117</v>
      </c>
      <c r="AS2817">
        <v>3.76</v>
      </c>
      <c r="AT2817" t="s">
        <v>188</v>
      </c>
      <c r="AU2817" t="s">
        <v>189</v>
      </c>
      <c r="AV2817" t="s">
        <v>190</v>
      </c>
      <c r="AW2817" t="s">
        <v>715</v>
      </c>
      <c r="BM2817" t="s">
        <v>193</v>
      </c>
      <c r="BN2817" t="s">
        <v>17153</v>
      </c>
      <c r="BP2817" t="s">
        <v>194</v>
      </c>
      <c r="BQ2817" t="s">
        <v>195</v>
      </c>
      <c r="BS2817">
        <v>14627</v>
      </c>
      <c r="BT2817" t="s">
        <v>196</v>
      </c>
      <c r="BU2817">
        <v>5013656227</v>
      </c>
      <c r="BZ2817" t="s">
        <v>17154</v>
      </c>
      <c r="CC2817" t="s">
        <v>17155</v>
      </c>
      <c r="CD2817" t="s">
        <v>3594</v>
      </c>
      <c r="CF2817">
        <v>72110</v>
      </c>
      <c r="CG2817" t="s">
        <v>196</v>
      </c>
      <c r="CH2817">
        <v>5013656227</v>
      </c>
      <c r="CM2817" t="s">
        <v>2035</v>
      </c>
      <c r="CN2817" t="s">
        <v>7868</v>
      </c>
      <c r="CP2817" t="s">
        <v>194</v>
      </c>
      <c r="CQ2817" t="s">
        <v>195</v>
      </c>
      <c r="CS2817">
        <v>14627</v>
      </c>
      <c r="CT2817" t="s">
        <v>196</v>
      </c>
      <c r="CU2817">
        <v>5013656227</v>
      </c>
      <c r="ED2817" t="s">
        <v>3594</v>
      </c>
      <c r="EG2817" t="s">
        <v>196</v>
      </c>
      <c r="EH2817">
        <v>5013656227</v>
      </c>
      <c r="EM2817" t="s">
        <v>17154</v>
      </c>
      <c r="EP2817" t="s">
        <v>17155</v>
      </c>
      <c r="EQ2817" t="s">
        <v>3594</v>
      </c>
      <c r="ES2817">
        <v>72110</v>
      </c>
      <c r="ET2817" t="s">
        <v>196</v>
      </c>
      <c r="EU2817">
        <v>5013656227</v>
      </c>
    </row>
    <row r="2818" spans="1:151" x14ac:dyDescent="0.2">
      <c r="A2818">
        <v>28489</v>
      </c>
      <c r="B2818" t="s">
        <v>3668</v>
      </c>
      <c r="C2818" t="s">
        <v>17120</v>
      </c>
      <c r="E2818" t="s">
        <v>17156</v>
      </c>
      <c r="F2818" t="s">
        <v>171</v>
      </c>
      <c r="G2818" t="s">
        <v>172</v>
      </c>
      <c r="H2818" s="1">
        <v>35933</v>
      </c>
      <c r="I2818" t="s">
        <v>221</v>
      </c>
      <c r="K2818" t="s">
        <v>547</v>
      </c>
      <c r="L2818" t="s">
        <v>548</v>
      </c>
      <c r="M2818" t="s">
        <v>176</v>
      </c>
      <c r="N2818">
        <v>2020</v>
      </c>
      <c r="O2818" t="s">
        <v>978</v>
      </c>
      <c r="P2818" t="s">
        <v>979</v>
      </c>
      <c r="Q2818" t="s">
        <v>172</v>
      </c>
      <c r="S2818">
        <v>30021808</v>
      </c>
      <c r="T2818" t="s">
        <v>1382</v>
      </c>
      <c r="U2818" t="s">
        <v>424</v>
      </c>
      <c r="Y2818" t="str">
        <f>"01AS"</f>
        <v>01AS</v>
      </c>
      <c r="Z2818" t="s">
        <v>499</v>
      </c>
      <c r="AA2818" t="s">
        <v>1572</v>
      </c>
      <c r="AB2818" t="s">
        <v>1573</v>
      </c>
      <c r="AC2818" t="s">
        <v>4871</v>
      </c>
      <c r="AD2818" t="s">
        <v>185</v>
      </c>
      <c r="AM2818" t="s">
        <v>1763</v>
      </c>
      <c r="AS2818">
        <v>3.96</v>
      </c>
      <c r="AT2818" t="s">
        <v>429</v>
      </c>
      <c r="AU2818" t="s">
        <v>235</v>
      </c>
      <c r="AV2818" t="s">
        <v>236</v>
      </c>
      <c r="AW2818" t="s">
        <v>430</v>
      </c>
      <c r="BM2818" t="s">
        <v>17157</v>
      </c>
      <c r="BN2818" t="s">
        <v>239</v>
      </c>
      <c r="BO2818" t="s">
        <v>1833</v>
      </c>
      <c r="BP2818" t="s">
        <v>241</v>
      </c>
      <c r="BQ2818" t="s">
        <v>195</v>
      </c>
      <c r="BS2818">
        <v>14627</v>
      </c>
      <c r="CD2818" t="s">
        <v>195</v>
      </c>
      <c r="CM2818" t="s">
        <v>17158</v>
      </c>
      <c r="CO2818" t="s">
        <v>1833</v>
      </c>
      <c r="CP2818" t="s">
        <v>241</v>
      </c>
      <c r="CQ2818" t="s">
        <v>247</v>
      </c>
      <c r="CS2818">
        <v>14619</v>
      </c>
      <c r="CT2818" t="s">
        <v>244</v>
      </c>
      <c r="CU2818" t="s">
        <v>17159</v>
      </c>
    </row>
    <row r="2819" spans="1:151" x14ac:dyDescent="0.2">
      <c r="A2819">
        <v>27792</v>
      </c>
      <c r="B2819" t="s">
        <v>17160</v>
      </c>
      <c r="C2819" t="s">
        <v>17120</v>
      </c>
      <c r="E2819" t="s">
        <v>17161</v>
      </c>
      <c r="F2819" t="s">
        <v>171</v>
      </c>
      <c r="G2819" t="str">
        <f>"0"</f>
        <v>0</v>
      </c>
      <c r="K2819" t="s">
        <v>203</v>
      </c>
      <c r="L2819" t="s">
        <v>204</v>
      </c>
      <c r="M2819" t="s">
        <v>205</v>
      </c>
      <c r="N2819">
        <v>2019</v>
      </c>
      <c r="O2819" t="s">
        <v>206</v>
      </c>
      <c r="P2819" t="s">
        <v>178</v>
      </c>
      <c r="Q2819" t="s">
        <v>172</v>
      </c>
      <c r="S2819">
        <v>29424849</v>
      </c>
      <c r="T2819" t="s">
        <v>196</v>
      </c>
      <c r="W2819" t="s">
        <v>17162</v>
      </c>
      <c r="X2819">
        <v>6467445031</v>
      </c>
      <c r="Y2819" t="s">
        <v>186</v>
      </c>
      <c r="Z2819" t="s">
        <v>183</v>
      </c>
      <c r="AA2819">
        <v>2019</v>
      </c>
      <c r="AB2819">
        <v>2019</v>
      </c>
      <c r="AC2819" t="s">
        <v>339</v>
      </c>
      <c r="AD2819" t="s">
        <v>185</v>
      </c>
      <c r="AS2819">
        <v>3.21</v>
      </c>
      <c r="AT2819" t="s">
        <v>188</v>
      </c>
      <c r="AU2819" t="s">
        <v>189</v>
      </c>
      <c r="AV2819" t="s">
        <v>190</v>
      </c>
      <c r="AW2819" t="s">
        <v>237</v>
      </c>
      <c r="BM2819" t="s">
        <v>17163</v>
      </c>
      <c r="BN2819" t="s">
        <v>193</v>
      </c>
      <c r="BP2819" t="s">
        <v>194</v>
      </c>
      <c r="BQ2819" t="s">
        <v>195</v>
      </c>
      <c r="BS2819">
        <v>14627</v>
      </c>
      <c r="BT2819" t="s">
        <v>196</v>
      </c>
      <c r="BU2819">
        <v>6463799072</v>
      </c>
      <c r="BZ2819" t="s">
        <v>17164</v>
      </c>
      <c r="CC2819" t="s">
        <v>704</v>
      </c>
      <c r="CD2819" t="s">
        <v>195</v>
      </c>
      <c r="CF2819">
        <v>11220</v>
      </c>
      <c r="CG2819" t="s">
        <v>196</v>
      </c>
      <c r="CH2819">
        <v>6463799072</v>
      </c>
      <c r="CM2819" t="s">
        <v>2035</v>
      </c>
      <c r="CP2819" t="s">
        <v>194</v>
      </c>
      <c r="CQ2819" t="s">
        <v>195</v>
      </c>
      <c r="CS2819">
        <v>14611</v>
      </c>
      <c r="CT2819" t="s">
        <v>196</v>
      </c>
      <c r="CU2819">
        <v>6463799072</v>
      </c>
      <c r="ED2819" t="s">
        <v>195</v>
      </c>
      <c r="EG2819" t="s">
        <v>196</v>
      </c>
      <c r="EH2819">
        <v>6463799072</v>
      </c>
      <c r="EM2819" t="s">
        <v>17164</v>
      </c>
      <c r="EP2819" t="s">
        <v>704</v>
      </c>
      <c r="EQ2819" t="s">
        <v>195</v>
      </c>
      <c r="ES2819">
        <v>11220</v>
      </c>
      <c r="ET2819" t="s">
        <v>196</v>
      </c>
      <c r="EU2819">
        <v>6463799072</v>
      </c>
    </row>
    <row r="2820" spans="1:151" x14ac:dyDescent="0.2">
      <c r="A2820">
        <v>35578</v>
      </c>
      <c r="B2820" t="s">
        <v>17165</v>
      </c>
      <c r="C2820" t="s">
        <v>17120</v>
      </c>
      <c r="E2820" t="s">
        <v>17166</v>
      </c>
      <c r="F2820" t="s">
        <v>171</v>
      </c>
      <c r="G2820" t="s">
        <v>172</v>
      </c>
      <c r="H2820" s="1">
        <v>36174</v>
      </c>
      <c r="I2820" t="s">
        <v>221</v>
      </c>
      <c r="K2820" t="s">
        <v>1377</v>
      </c>
      <c r="L2820" t="s">
        <v>1378</v>
      </c>
      <c r="M2820" t="s">
        <v>306</v>
      </c>
      <c r="N2820">
        <v>2020</v>
      </c>
      <c r="O2820" t="s">
        <v>1379</v>
      </c>
      <c r="P2820" t="s">
        <v>509</v>
      </c>
      <c r="Q2820" t="s">
        <v>172</v>
      </c>
      <c r="S2820">
        <v>31519663</v>
      </c>
      <c r="T2820" t="s">
        <v>1382</v>
      </c>
      <c r="U2820" t="s">
        <v>424</v>
      </c>
      <c r="Y2820" t="str">
        <f>"01AS"</f>
        <v>01AS</v>
      </c>
      <c r="Z2820" t="s">
        <v>499</v>
      </c>
      <c r="AA2820" t="s">
        <v>228</v>
      </c>
      <c r="AB2820" t="s">
        <v>229</v>
      </c>
      <c r="AC2820" t="s">
        <v>7847</v>
      </c>
      <c r="AD2820" t="s">
        <v>185</v>
      </c>
      <c r="AF2820" t="s">
        <v>426</v>
      </c>
      <c r="AG2820" t="s">
        <v>729</v>
      </c>
      <c r="AJ2820" t="s">
        <v>5261</v>
      </c>
      <c r="AK2820" t="s">
        <v>185</v>
      </c>
      <c r="AS2820">
        <v>3.94</v>
      </c>
      <c r="AT2820" t="s">
        <v>1261</v>
      </c>
      <c r="AU2820" t="s">
        <v>235</v>
      </c>
      <c r="AV2820" t="s">
        <v>236</v>
      </c>
      <c r="AW2820" t="s">
        <v>430</v>
      </c>
      <c r="AX2820" t="s">
        <v>17167</v>
      </c>
      <c r="BA2820" t="s">
        <v>3199</v>
      </c>
      <c r="BM2820" t="s">
        <v>17168</v>
      </c>
      <c r="BN2820" t="s">
        <v>239</v>
      </c>
      <c r="BO2820" t="s">
        <v>4702</v>
      </c>
      <c r="BP2820" t="s">
        <v>241</v>
      </c>
      <c r="BQ2820" t="s">
        <v>195</v>
      </c>
      <c r="BS2820">
        <v>14627</v>
      </c>
      <c r="CA2820" t="s">
        <v>17169</v>
      </c>
      <c r="CD2820" t="s">
        <v>195</v>
      </c>
      <c r="CM2820" t="s">
        <v>17170</v>
      </c>
      <c r="CN2820" t="s">
        <v>17169</v>
      </c>
      <c r="CO2820" t="s">
        <v>4702</v>
      </c>
      <c r="CP2820" t="s">
        <v>4702</v>
      </c>
      <c r="CQ2820" t="s">
        <v>4705</v>
      </c>
      <c r="CS2820">
        <v>200136</v>
      </c>
      <c r="CT2820" t="s">
        <v>1382</v>
      </c>
      <c r="CU2820" t="s">
        <v>17171</v>
      </c>
    </row>
    <row r="2821" spans="1:151" x14ac:dyDescent="0.2">
      <c r="A2821">
        <v>36405</v>
      </c>
      <c r="B2821" t="s">
        <v>1792</v>
      </c>
      <c r="C2821" t="s">
        <v>17120</v>
      </c>
      <c r="E2821" t="s">
        <v>17172</v>
      </c>
      <c r="F2821" t="s">
        <v>171</v>
      </c>
      <c r="G2821" t="s">
        <v>172</v>
      </c>
      <c r="H2821" s="1">
        <v>36462</v>
      </c>
      <c r="I2821" t="s">
        <v>173</v>
      </c>
      <c r="K2821" t="s">
        <v>2468</v>
      </c>
      <c r="L2821" t="s">
        <v>820</v>
      </c>
      <c r="M2821" t="s">
        <v>306</v>
      </c>
      <c r="N2821">
        <v>2021</v>
      </c>
      <c r="O2821" t="s">
        <v>1673</v>
      </c>
      <c r="P2821" t="s">
        <v>178</v>
      </c>
      <c r="Q2821" t="s">
        <v>172</v>
      </c>
      <c r="S2821">
        <v>30799806</v>
      </c>
      <c r="T2821" t="s">
        <v>226</v>
      </c>
      <c r="Y2821" t="str">
        <f>"01AS"</f>
        <v>01AS</v>
      </c>
      <c r="Z2821" t="s">
        <v>227</v>
      </c>
      <c r="AA2821" t="s">
        <v>320</v>
      </c>
      <c r="AB2821" t="s">
        <v>321</v>
      </c>
      <c r="AC2821" t="s">
        <v>5092</v>
      </c>
      <c r="AD2821" t="s">
        <v>185</v>
      </c>
      <c r="AF2821" t="s">
        <v>426</v>
      </c>
      <c r="AG2821" t="s">
        <v>427</v>
      </c>
      <c r="AJ2821" t="s">
        <v>5592</v>
      </c>
      <c r="AK2821" t="s">
        <v>185</v>
      </c>
      <c r="AS2821">
        <v>3.48</v>
      </c>
      <c r="AT2821" t="s">
        <v>1261</v>
      </c>
      <c r="AV2821" t="s">
        <v>473</v>
      </c>
      <c r="AW2821" t="s">
        <v>715</v>
      </c>
      <c r="AX2821" t="s">
        <v>949</v>
      </c>
      <c r="BA2821" t="s">
        <v>3199</v>
      </c>
      <c r="BD2821" t="s">
        <v>474</v>
      </c>
      <c r="BE2821" t="s">
        <v>474</v>
      </c>
      <c r="BO2821" t="s">
        <v>17173</v>
      </c>
      <c r="BQ2821" t="s">
        <v>195</v>
      </c>
      <c r="CD2821" t="s">
        <v>195</v>
      </c>
      <c r="CM2821" t="s">
        <v>17174</v>
      </c>
      <c r="CO2821" t="s">
        <v>17173</v>
      </c>
      <c r="CP2821" t="s">
        <v>1735</v>
      </c>
      <c r="CQ2821" t="s">
        <v>247</v>
      </c>
      <c r="CS2821">
        <v>11370</v>
      </c>
      <c r="CT2821" t="s">
        <v>244</v>
      </c>
      <c r="CU2821" t="s">
        <v>17175</v>
      </c>
    </row>
    <row r="2822" spans="1:151" x14ac:dyDescent="0.2">
      <c r="A2822">
        <v>31509</v>
      </c>
      <c r="B2822" t="s">
        <v>5388</v>
      </c>
      <c r="C2822" t="s">
        <v>17120</v>
      </c>
      <c r="D2822" t="s">
        <v>4611</v>
      </c>
      <c r="E2822" t="s">
        <v>17176</v>
      </c>
      <c r="F2822" t="s">
        <v>171</v>
      </c>
      <c r="G2822" t="str">
        <f>"0"</f>
        <v>0</v>
      </c>
      <c r="K2822" t="s">
        <v>1345</v>
      </c>
      <c r="L2822" t="s">
        <v>2201</v>
      </c>
      <c r="M2822" t="s">
        <v>255</v>
      </c>
      <c r="N2822" t="s">
        <v>421</v>
      </c>
      <c r="O2822" t="s">
        <v>422</v>
      </c>
      <c r="P2822" t="s">
        <v>178</v>
      </c>
      <c r="Q2822" t="s">
        <v>172</v>
      </c>
      <c r="S2822">
        <v>31319669</v>
      </c>
      <c r="T2822" t="s">
        <v>226</v>
      </c>
      <c r="Y2822" t="str">
        <f>"01AS"</f>
        <v>01AS</v>
      </c>
      <c r="Z2822" t="s">
        <v>227</v>
      </c>
      <c r="AA2822" t="s">
        <v>228</v>
      </c>
      <c r="AB2822" t="s">
        <v>229</v>
      </c>
      <c r="AC2822" t="s">
        <v>3951</v>
      </c>
      <c r="AD2822" t="s">
        <v>172</v>
      </c>
      <c r="AS2822">
        <v>2.5299999999999998</v>
      </c>
      <c r="AT2822" t="s">
        <v>429</v>
      </c>
      <c r="AU2822" t="s">
        <v>235</v>
      </c>
      <c r="AV2822" t="s">
        <v>236</v>
      </c>
      <c r="AW2822" t="s">
        <v>952</v>
      </c>
      <c r="BM2822" t="s">
        <v>5295</v>
      </c>
      <c r="BN2822" t="s">
        <v>239</v>
      </c>
      <c r="BO2822" t="s">
        <v>17177</v>
      </c>
      <c r="BP2822" t="s">
        <v>241</v>
      </c>
      <c r="BQ2822" t="s">
        <v>195</v>
      </c>
      <c r="BS2822">
        <v>14627</v>
      </c>
      <c r="CD2822" t="s">
        <v>195</v>
      </c>
      <c r="CM2822" t="s">
        <v>17178</v>
      </c>
      <c r="CO2822" t="s">
        <v>17177</v>
      </c>
      <c r="CP2822" t="s">
        <v>17179</v>
      </c>
      <c r="CQ2822" t="s">
        <v>247</v>
      </c>
      <c r="CS2822" t="s">
        <v>17180</v>
      </c>
      <c r="CT2822" t="s">
        <v>244</v>
      </c>
      <c r="CU2822" t="s">
        <v>17181</v>
      </c>
    </row>
    <row r="2823" spans="1:151" x14ac:dyDescent="0.2">
      <c r="A2823">
        <v>32550</v>
      </c>
      <c r="B2823" t="s">
        <v>17182</v>
      </c>
      <c r="C2823" t="s">
        <v>17120</v>
      </c>
      <c r="E2823" t="s">
        <v>17183</v>
      </c>
      <c r="F2823" t="s">
        <v>171</v>
      </c>
      <c r="G2823" t="s">
        <v>172</v>
      </c>
      <c r="H2823" s="1">
        <v>34737</v>
      </c>
      <c r="I2823" t="s">
        <v>173</v>
      </c>
      <c r="K2823" t="s">
        <v>4669</v>
      </c>
      <c r="L2823" t="s">
        <v>4692</v>
      </c>
      <c r="M2823" t="s">
        <v>255</v>
      </c>
      <c r="N2823" t="s">
        <v>421</v>
      </c>
      <c r="O2823" t="s">
        <v>422</v>
      </c>
      <c r="P2823" t="s">
        <v>178</v>
      </c>
      <c r="Q2823" t="s">
        <v>172</v>
      </c>
      <c r="S2823">
        <v>31616065</v>
      </c>
      <c r="T2823" t="s">
        <v>1382</v>
      </c>
      <c r="U2823" t="s">
        <v>424</v>
      </c>
      <c r="Y2823" t="str">
        <f>"02SBS"</f>
        <v>02SBS</v>
      </c>
      <c r="Z2823" t="s">
        <v>4693</v>
      </c>
      <c r="AA2823" t="s">
        <v>259</v>
      </c>
      <c r="AB2823" t="s">
        <v>260</v>
      </c>
      <c r="AC2823" t="s">
        <v>4694</v>
      </c>
      <c r="AD2823" t="s">
        <v>185</v>
      </c>
      <c r="AS2823">
        <v>4</v>
      </c>
      <c r="AT2823" t="s">
        <v>429</v>
      </c>
      <c r="AV2823" t="s">
        <v>823</v>
      </c>
      <c r="AW2823" t="s">
        <v>430</v>
      </c>
      <c r="BO2823" t="s">
        <v>5458</v>
      </c>
      <c r="BQ2823" t="s">
        <v>195</v>
      </c>
      <c r="CA2823" t="s">
        <v>17184</v>
      </c>
      <c r="CD2823" t="s">
        <v>195</v>
      </c>
      <c r="CM2823" t="s">
        <v>17185</v>
      </c>
      <c r="CN2823" t="s">
        <v>17184</v>
      </c>
      <c r="CO2823" t="s">
        <v>5458</v>
      </c>
      <c r="CP2823" t="s">
        <v>5458</v>
      </c>
      <c r="CQ2823" t="s">
        <v>4882</v>
      </c>
      <c r="CS2823">
        <v>510378</v>
      </c>
      <c r="CT2823" t="s">
        <v>1382</v>
      </c>
      <c r="CU2823" t="s">
        <v>17186</v>
      </c>
    </row>
    <row r="2824" spans="1:151" x14ac:dyDescent="0.2">
      <c r="A2824">
        <v>34122</v>
      </c>
      <c r="B2824" t="s">
        <v>17187</v>
      </c>
      <c r="C2824" t="s">
        <v>17120</v>
      </c>
      <c r="E2824" t="s">
        <v>17188</v>
      </c>
      <c r="F2824" t="s">
        <v>171</v>
      </c>
      <c r="G2824" t="s">
        <v>172</v>
      </c>
      <c r="H2824" s="1">
        <v>36504</v>
      </c>
      <c r="I2824" t="s">
        <v>221</v>
      </c>
      <c r="K2824" t="s">
        <v>1377</v>
      </c>
      <c r="L2824" t="s">
        <v>1378</v>
      </c>
      <c r="M2824" t="s">
        <v>306</v>
      </c>
      <c r="N2824">
        <v>2020</v>
      </c>
      <c r="O2824" t="s">
        <v>1379</v>
      </c>
      <c r="P2824" t="s">
        <v>509</v>
      </c>
      <c r="Q2824" t="s">
        <v>172</v>
      </c>
      <c r="S2824">
        <v>31387033</v>
      </c>
      <c r="T2824" t="s">
        <v>1382</v>
      </c>
      <c r="U2824" t="s">
        <v>424</v>
      </c>
      <c r="Y2824" t="str">
        <f>"04HSEAS"</f>
        <v>04HSEAS</v>
      </c>
      <c r="Z2824" t="s">
        <v>499</v>
      </c>
      <c r="AA2824" t="s">
        <v>228</v>
      </c>
      <c r="AB2824" t="s">
        <v>229</v>
      </c>
      <c r="AC2824" t="s">
        <v>500</v>
      </c>
      <c r="AD2824" t="s">
        <v>185</v>
      </c>
      <c r="AF2824" t="s">
        <v>981</v>
      </c>
      <c r="AG2824" t="s">
        <v>729</v>
      </c>
      <c r="AJ2824" t="s">
        <v>5482</v>
      </c>
      <c r="AK2824" t="s">
        <v>185</v>
      </c>
      <c r="AS2824">
        <v>3.6</v>
      </c>
      <c r="AT2824" t="s">
        <v>1261</v>
      </c>
      <c r="AU2824" t="s">
        <v>235</v>
      </c>
      <c r="AV2824" t="s">
        <v>236</v>
      </c>
      <c r="AW2824" t="s">
        <v>430</v>
      </c>
      <c r="BC2824" t="s">
        <v>474</v>
      </c>
      <c r="BM2824" t="s">
        <v>17189</v>
      </c>
      <c r="BN2824" t="s">
        <v>239</v>
      </c>
      <c r="BO2824" t="s">
        <v>11452</v>
      </c>
      <c r="BP2824" t="s">
        <v>241</v>
      </c>
      <c r="BQ2824" t="s">
        <v>195</v>
      </c>
      <c r="BS2824">
        <v>14627</v>
      </c>
      <c r="CA2824" t="s">
        <v>17190</v>
      </c>
      <c r="CD2824" t="s">
        <v>195</v>
      </c>
      <c r="CM2824" t="s">
        <v>17191</v>
      </c>
      <c r="CN2824" t="s">
        <v>17190</v>
      </c>
      <c r="CO2824" t="s">
        <v>11452</v>
      </c>
      <c r="CP2824" t="s">
        <v>11452</v>
      </c>
      <c r="CQ2824" t="s">
        <v>9731</v>
      </c>
      <c r="CS2824">
        <v>350001</v>
      </c>
      <c r="CT2824" t="s">
        <v>1382</v>
      </c>
      <c r="CU2824" t="s">
        <v>17192</v>
      </c>
    </row>
    <row r="2825" spans="1:151" x14ac:dyDescent="0.2">
      <c r="A2825">
        <v>34064</v>
      </c>
      <c r="B2825" t="s">
        <v>17193</v>
      </c>
      <c r="C2825" t="s">
        <v>17120</v>
      </c>
      <c r="E2825" t="s">
        <v>17194</v>
      </c>
      <c r="F2825" t="s">
        <v>171</v>
      </c>
      <c r="G2825" t="s">
        <v>172</v>
      </c>
      <c r="H2825" s="1">
        <v>36134</v>
      </c>
      <c r="I2825" t="s">
        <v>173</v>
      </c>
      <c r="K2825" t="s">
        <v>1377</v>
      </c>
      <c r="L2825" t="s">
        <v>1378</v>
      </c>
      <c r="M2825" t="s">
        <v>306</v>
      </c>
      <c r="N2825">
        <v>2020</v>
      </c>
      <c r="O2825" t="s">
        <v>1379</v>
      </c>
      <c r="P2825" t="s">
        <v>509</v>
      </c>
      <c r="Q2825" t="s">
        <v>172</v>
      </c>
      <c r="S2825">
        <v>31656504</v>
      </c>
      <c r="T2825" t="s">
        <v>1382</v>
      </c>
      <c r="U2825" t="s">
        <v>424</v>
      </c>
      <c r="Y2825" t="str">
        <f>"01AS"</f>
        <v>01AS</v>
      </c>
      <c r="Z2825" t="s">
        <v>499</v>
      </c>
      <c r="AA2825" t="s">
        <v>320</v>
      </c>
      <c r="AB2825" t="s">
        <v>321</v>
      </c>
      <c r="AC2825" t="s">
        <v>2066</v>
      </c>
      <c r="AD2825" t="s">
        <v>185</v>
      </c>
      <c r="AF2825" t="s">
        <v>426</v>
      </c>
      <c r="AG2825" t="s">
        <v>729</v>
      </c>
      <c r="AJ2825" t="s">
        <v>2003</v>
      </c>
      <c r="AK2825" t="s">
        <v>185</v>
      </c>
      <c r="AS2825">
        <v>3.57</v>
      </c>
      <c r="AT2825" t="s">
        <v>1261</v>
      </c>
      <c r="AU2825" t="s">
        <v>235</v>
      </c>
      <c r="AV2825" t="s">
        <v>236</v>
      </c>
      <c r="AW2825" t="s">
        <v>430</v>
      </c>
      <c r="BC2825" t="s">
        <v>474</v>
      </c>
      <c r="BM2825" t="s">
        <v>17195</v>
      </c>
      <c r="BN2825" t="s">
        <v>239</v>
      </c>
      <c r="BO2825" t="s">
        <v>17196</v>
      </c>
      <c r="BP2825" t="s">
        <v>241</v>
      </c>
      <c r="BQ2825" t="s">
        <v>195</v>
      </c>
      <c r="BS2825">
        <v>14627</v>
      </c>
      <c r="CA2825" t="s">
        <v>17197</v>
      </c>
      <c r="CD2825" t="s">
        <v>195</v>
      </c>
      <c r="CM2825" t="s">
        <v>17198</v>
      </c>
      <c r="CN2825" t="s">
        <v>17197</v>
      </c>
      <c r="CO2825" t="s">
        <v>17196</v>
      </c>
      <c r="CP2825" t="s">
        <v>17196</v>
      </c>
      <c r="CQ2825" t="s">
        <v>1375</v>
      </c>
      <c r="CS2825">
        <v>245061</v>
      </c>
      <c r="CT2825" t="s">
        <v>1382</v>
      </c>
      <c r="CU2825" t="s">
        <v>17199</v>
      </c>
    </row>
    <row r="2826" spans="1:151" x14ac:dyDescent="0.2">
      <c r="A2826">
        <v>34311</v>
      </c>
      <c r="B2826" t="s">
        <v>17200</v>
      </c>
      <c r="C2826" t="s">
        <v>17201</v>
      </c>
      <c r="E2826" t="s">
        <v>17202</v>
      </c>
      <c r="F2826" t="s">
        <v>171</v>
      </c>
      <c r="I2826" t="s">
        <v>173</v>
      </c>
      <c r="K2826" t="s">
        <v>1377</v>
      </c>
      <c r="L2826" t="s">
        <v>1378</v>
      </c>
      <c r="M2826" t="s">
        <v>306</v>
      </c>
      <c r="N2826">
        <v>2020</v>
      </c>
      <c r="O2826" t="s">
        <v>1379</v>
      </c>
      <c r="P2826" t="s">
        <v>509</v>
      </c>
      <c r="Q2826" t="s">
        <v>185</v>
      </c>
      <c r="BM2826" t="s">
        <v>17203</v>
      </c>
      <c r="BN2826" t="s">
        <v>17204</v>
      </c>
      <c r="BP2826" t="s">
        <v>4729</v>
      </c>
      <c r="BR2826" t="s">
        <v>4730</v>
      </c>
      <c r="BS2826">
        <v>361009</v>
      </c>
      <c r="BT2826" t="s">
        <v>1382</v>
      </c>
      <c r="BU2826" t="s">
        <v>17205</v>
      </c>
      <c r="BW2826" t="s">
        <v>17206</v>
      </c>
      <c r="BX2826" t="s">
        <v>17207</v>
      </c>
      <c r="BY2826" t="s">
        <v>1605</v>
      </c>
    </row>
    <row r="2827" spans="1:151" x14ac:dyDescent="0.2">
      <c r="A2827">
        <v>34433</v>
      </c>
      <c r="B2827" t="s">
        <v>17208</v>
      </c>
      <c r="C2827" t="s">
        <v>17201</v>
      </c>
      <c r="E2827" t="s">
        <v>17209</v>
      </c>
      <c r="F2827" t="s">
        <v>171</v>
      </c>
      <c r="H2827" s="1">
        <v>37398</v>
      </c>
      <c r="I2827" t="s">
        <v>173</v>
      </c>
      <c r="K2827" t="s">
        <v>1377</v>
      </c>
      <c r="L2827" t="s">
        <v>1378</v>
      </c>
      <c r="M2827" t="s">
        <v>306</v>
      </c>
      <c r="N2827">
        <v>2020</v>
      </c>
      <c r="O2827" t="s">
        <v>1379</v>
      </c>
      <c r="P2827" t="s">
        <v>509</v>
      </c>
      <c r="Q2827" t="s">
        <v>185</v>
      </c>
      <c r="S2827">
        <v>31657259</v>
      </c>
      <c r="AA2827">
        <v>2024</v>
      </c>
      <c r="AC2827" t="s">
        <v>6901</v>
      </c>
      <c r="BA2827" t="s">
        <v>6901</v>
      </c>
      <c r="BC2827" t="s">
        <v>474</v>
      </c>
      <c r="BM2827" t="s">
        <v>17210</v>
      </c>
      <c r="BP2827" t="s">
        <v>5547</v>
      </c>
      <c r="BR2827" t="s">
        <v>8906</v>
      </c>
      <c r="BS2827">
        <v>518048</v>
      </c>
      <c r="BT2827" t="s">
        <v>1382</v>
      </c>
      <c r="BU2827" t="s">
        <v>17211</v>
      </c>
      <c r="BW2827" t="s">
        <v>17211</v>
      </c>
      <c r="BX2827" t="s">
        <v>17212</v>
      </c>
      <c r="BY2827" t="s">
        <v>4076</v>
      </c>
      <c r="BZ2827" t="s">
        <v>17210</v>
      </c>
      <c r="CC2827" t="s">
        <v>5547</v>
      </c>
      <c r="CE2827" t="s">
        <v>8906</v>
      </c>
      <c r="CF2827">
        <v>518048</v>
      </c>
      <c r="CG2827" t="s">
        <v>1382</v>
      </c>
      <c r="CH2827" t="s">
        <v>17211</v>
      </c>
      <c r="CJ2827" t="s">
        <v>17211</v>
      </c>
      <c r="CK2827" t="s">
        <v>17212</v>
      </c>
      <c r="CL2827" t="s">
        <v>1712</v>
      </c>
      <c r="CM2827" t="s">
        <v>17210</v>
      </c>
      <c r="CP2827" t="s">
        <v>5547</v>
      </c>
      <c r="CR2827" t="s">
        <v>8906</v>
      </c>
      <c r="CS2827">
        <v>518048</v>
      </c>
      <c r="CT2827" t="s">
        <v>1382</v>
      </c>
      <c r="CU2827" t="s">
        <v>17211</v>
      </c>
      <c r="CW2827" t="s">
        <v>17211</v>
      </c>
      <c r="CX2827" t="s">
        <v>17212</v>
      </c>
      <c r="CY2827" t="s">
        <v>1712</v>
      </c>
      <c r="DM2827" t="s">
        <v>17210</v>
      </c>
      <c r="DP2827" t="s">
        <v>5547</v>
      </c>
      <c r="DR2827" t="s">
        <v>8906</v>
      </c>
      <c r="DS2827">
        <v>518048</v>
      </c>
      <c r="DT2827" t="s">
        <v>1382</v>
      </c>
      <c r="DU2827" t="s">
        <v>17213</v>
      </c>
      <c r="DW2827" t="s">
        <v>17213</v>
      </c>
      <c r="DX2827" t="s">
        <v>17214</v>
      </c>
      <c r="DY2827" t="s">
        <v>406</v>
      </c>
      <c r="DZ2827" t="s">
        <v>17210</v>
      </c>
      <c r="EC2827" t="s">
        <v>5547</v>
      </c>
      <c r="EE2827" t="s">
        <v>8906</v>
      </c>
      <c r="EF2827">
        <v>518048</v>
      </c>
      <c r="EG2827" t="s">
        <v>1382</v>
      </c>
      <c r="EH2827" t="s">
        <v>17213</v>
      </c>
      <c r="EJ2827" t="s">
        <v>17213</v>
      </c>
      <c r="EK2827" t="s">
        <v>17214</v>
      </c>
      <c r="EL2827" t="s">
        <v>406</v>
      </c>
    </row>
    <row r="2828" spans="1:151" x14ac:dyDescent="0.2">
      <c r="A2828">
        <v>41349</v>
      </c>
      <c r="B2828" t="s">
        <v>17215</v>
      </c>
      <c r="C2828" t="s">
        <v>17201</v>
      </c>
      <c r="E2828" t="s">
        <v>17216</v>
      </c>
      <c r="F2828" t="s">
        <v>171</v>
      </c>
      <c r="G2828" t="str">
        <f>"0"</f>
        <v>0</v>
      </c>
      <c r="H2828" s="1">
        <v>37939</v>
      </c>
      <c r="I2828" t="s">
        <v>173</v>
      </c>
      <c r="K2828" t="s">
        <v>1730</v>
      </c>
      <c r="L2828" t="s">
        <v>1731</v>
      </c>
      <c r="M2828" t="s">
        <v>224</v>
      </c>
      <c r="N2828">
        <v>2024</v>
      </c>
      <c r="O2828" t="s">
        <v>225</v>
      </c>
      <c r="P2828" t="s">
        <v>178</v>
      </c>
      <c r="Q2828" t="s">
        <v>172</v>
      </c>
      <c r="S2828">
        <v>32357660</v>
      </c>
      <c r="T2828" t="s">
        <v>1382</v>
      </c>
      <c r="U2828" t="s">
        <v>424</v>
      </c>
      <c r="Y2828" t="str">
        <f>"01AS"</f>
        <v>01AS</v>
      </c>
      <c r="Z2828" t="s">
        <v>227</v>
      </c>
      <c r="AA2828" t="s">
        <v>228</v>
      </c>
      <c r="AB2828" t="s">
        <v>229</v>
      </c>
      <c r="AC2828" t="s">
        <v>5781</v>
      </c>
      <c r="AD2828" t="s">
        <v>185</v>
      </c>
      <c r="AF2828" t="s">
        <v>426</v>
      </c>
      <c r="AG2828" t="s">
        <v>427</v>
      </c>
      <c r="AJ2828" t="s">
        <v>713</v>
      </c>
      <c r="AK2828" t="s">
        <v>185</v>
      </c>
      <c r="AS2828">
        <v>3.72</v>
      </c>
      <c r="AU2828" t="s">
        <v>235</v>
      </c>
      <c r="AV2828" t="s">
        <v>236</v>
      </c>
      <c r="AW2828" t="s">
        <v>430</v>
      </c>
      <c r="BM2828" t="s">
        <v>17217</v>
      </c>
      <c r="BN2828" t="s">
        <v>239</v>
      </c>
      <c r="BO2828" t="s">
        <v>5314</v>
      </c>
      <c r="BP2828" t="s">
        <v>241</v>
      </c>
      <c r="BQ2828" t="s">
        <v>195</v>
      </c>
      <c r="BS2828">
        <v>14627</v>
      </c>
      <c r="BZ2828" t="s">
        <v>242</v>
      </c>
      <c r="CA2828" t="s">
        <v>17218</v>
      </c>
      <c r="CB2828" t="s">
        <v>243</v>
      </c>
      <c r="CD2828" t="s">
        <v>195</v>
      </c>
      <c r="CF2828">
        <v>14642</v>
      </c>
      <c r="CG2828" t="s">
        <v>244</v>
      </c>
      <c r="CM2828" t="s">
        <v>17219</v>
      </c>
      <c r="CN2828" t="s">
        <v>17218</v>
      </c>
      <c r="CO2828" t="s">
        <v>5314</v>
      </c>
      <c r="CP2828" t="s">
        <v>241</v>
      </c>
      <c r="CQ2828" t="s">
        <v>247</v>
      </c>
      <c r="CS2828">
        <v>14604</v>
      </c>
      <c r="CT2828" t="s">
        <v>244</v>
      </c>
      <c r="CU2828" t="s">
        <v>17220</v>
      </c>
    </row>
    <row r="2829" spans="1:151" x14ac:dyDescent="0.2">
      <c r="A2829">
        <v>23591</v>
      </c>
      <c r="B2829" t="s">
        <v>4440</v>
      </c>
      <c r="C2829" t="s">
        <v>17221</v>
      </c>
      <c r="D2829" t="s">
        <v>169</v>
      </c>
      <c r="E2829" t="s">
        <v>17222</v>
      </c>
      <c r="F2829" t="s">
        <v>17223</v>
      </c>
      <c r="G2829" t="s">
        <v>172</v>
      </c>
      <c r="H2829" s="1">
        <v>35459</v>
      </c>
      <c r="I2829" t="s">
        <v>173</v>
      </c>
      <c r="K2829" t="s">
        <v>2176</v>
      </c>
      <c r="M2829" t="s">
        <v>176</v>
      </c>
      <c r="N2829">
        <v>2018</v>
      </c>
      <c r="O2829" t="s">
        <v>612</v>
      </c>
      <c r="P2829" t="s">
        <v>178</v>
      </c>
      <c r="Q2829" t="s">
        <v>172</v>
      </c>
      <c r="S2829">
        <v>29336227</v>
      </c>
      <c r="T2829" t="s">
        <v>196</v>
      </c>
      <c r="W2829" t="s">
        <v>17224</v>
      </c>
      <c r="X2829">
        <v>9083921788</v>
      </c>
      <c r="Y2829" t="s">
        <v>186</v>
      </c>
      <c r="Z2829" t="s">
        <v>282</v>
      </c>
      <c r="AA2829">
        <v>2019</v>
      </c>
      <c r="AB2829">
        <v>2019</v>
      </c>
      <c r="AC2829" t="s">
        <v>382</v>
      </c>
      <c r="AD2829" t="s">
        <v>185</v>
      </c>
      <c r="AE2829" t="s">
        <v>283</v>
      </c>
      <c r="AM2829" t="s">
        <v>208</v>
      </c>
      <c r="AN2829" t="s">
        <v>412</v>
      </c>
      <c r="AO2829" t="s">
        <v>209</v>
      </c>
      <c r="AS2829">
        <v>3.42</v>
      </c>
      <c r="AT2829" t="s">
        <v>188</v>
      </c>
      <c r="AU2829" t="s">
        <v>189</v>
      </c>
      <c r="AV2829" t="s">
        <v>190</v>
      </c>
      <c r="AW2829" t="s">
        <v>264</v>
      </c>
      <c r="BM2829" t="s">
        <v>4475</v>
      </c>
      <c r="BN2829" t="s">
        <v>193</v>
      </c>
      <c r="BP2829" t="s">
        <v>194</v>
      </c>
      <c r="BQ2829" t="s">
        <v>195</v>
      </c>
      <c r="BS2829">
        <v>14627</v>
      </c>
      <c r="BT2829" t="s">
        <v>196</v>
      </c>
      <c r="BU2829">
        <v>9084587934</v>
      </c>
      <c r="BZ2829" t="s">
        <v>17225</v>
      </c>
      <c r="CC2829" t="s">
        <v>17226</v>
      </c>
      <c r="CD2829" t="s">
        <v>1150</v>
      </c>
      <c r="CF2829" t="str">
        <f>"08853"</f>
        <v>08853</v>
      </c>
      <c r="CG2829" t="s">
        <v>196</v>
      </c>
      <c r="CH2829">
        <v>9084587934</v>
      </c>
      <c r="CM2829" t="s">
        <v>16288</v>
      </c>
      <c r="CP2829" t="s">
        <v>194</v>
      </c>
      <c r="CQ2829" t="s">
        <v>195</v>
      </c>
      <c r="CS2829">
        <v>14627</v>
      </c>
      <c r="CT2829" t="s">
        <v>196</v>
      </c>
      <c r="CU2829">
        <v>9084587934</v>
      </c>
      <c r="ED2829" t="s">
        <v>1150</v>
      </c>
      <c r="EG2829" t="s">
        <v>196</v>
      </c>
      <c r="EH2829">
        <v>9084587934</v>
      </c>
      <c r="EM2829" t="s">
        <v>17225</v>
      </c>
      <c r="EP2829" t="s">
        <v>17226</v>
      </c>
      <c r="EQ2829" t="s">
        <v>1150</v>
      </c>
      <c r="ES2829" t="str">
        <f>"08853"</f>
        <v>08853</v>
      </c>
      <c r="ET2829" t="s">
        <v>196</v>
      </c>
      <c r="EU2829">
        <v>9084587934</v>
      </c>
    </row>
    <row r="2830" spans="1:151" x14ac:dyDescent="0.2">
      <c r="A2830">
        <v>41520</v>
      </c>
      <c r="B2830" t="s">
        <v>4340</v>
      </c>
      <c r="C2830" t="s">
        <v>17227</v>
      </c>
      <c r="D2830" t="s">
        <v>1154</v>
      </c>
      <c r="E2830" t="s">
        <v>17228</v>
      </c>
      <c r="F2830" t="s">
        <v>171</v>
      </c>
      <c r="G2830" t="str">
        <f>"0"</f>
        <v>0</v>
      </c>
      <c r="H2830" s="1">
        <v>36944</v>
      </c>
      <c r="I2830" t="s">
        <v>221</v>
      </c>
      <c r="K2830" t="s">
        <v>3740</v>
      </c>
      <c r="L2830" t="s">
        <v>2350</v>
      </c>
      <c r="M2830" t="s">
        <v>255</v>
      </c>
      <c r="N2830" t="s">
        <v>256</v>
      </c>
      <c r="O2830" t="s">
        <v>257</v>
      </c>
      <c r="P2830" t="s">
        <v>178</v>
      </c>
      <c r="Q2830" t="s">
        <v>172</v>
      </c>
      <c r="R2830" t="s">
        <v>510</v>
      </c>
      <c r="S2830">
        <v>31523769</v>
      </c>
      <c r="BM2830" t="s">
        <v>10955</v>
      </c>
    </row>
    <row r="2831" spans="1:151" x14ac:dyDescent="0.2">
      <c r="A2831">
        <v>31372</v>
      </c>
      <c r="B2831" t="s">
        <v>4340</v>
      </c>
      <c r="C2831" t="s">
        <v>17227</v>
      </c>
      <c r="D2831" t="s">
        <v>1154</v>
      </c>
      <c r="E2831" t="s">
        <v>17228</v>
      </c>
      <c r="F2831" t="s">
        <v>171</v>
      </c>
      <c r="G2831" t="str">
        <f>"0"</f>
        <v>0</v>
      </c>
      <c r="H2831" s="1">
        <v>36944</v>
      </c>
      <c r="I2831" t="s">
        <v>221</v>
      </c>
      <c r="K2831" t="s">
        <v>3740</v>
      </c>
      <c r="L2831" t="s">
        <v>3741</v>
      </c>
      <c r="M2831" t="s">
        <v>255</v>
      </c>
      <c r="N2831" t="s">
        <v>421</v>
      </c>
      <c r="O2831" t="s">
        <v>422</v>
      </c>
      <c r="P2831" t="s">
        <v>178</v>
      </c>
      <c r="Q2831" t="s">
        <v>172</v>
      </c>
      <c r="R2831" t="s">
        <v>510</v>
      </c>
      <c r="S2831">
        <v>31523769</v>
      </c>
      <c r="BM2831" t="s">
        <v>10955</v>
      </c>
    </row>
    <row r="2832" spans="1:151" x14ac:dyDescent="0.2">
      <c r="A2832">
        <v>37406</v>
      </c>
      <c r="B2832" t="s">
        <v>2888</v>
      </c>
      <c r="C2832" t="s">
        <v>17229</v>
      </c>
      <c r="D2832" t="s">
        <v>17230</v>
      </c>
      <c r="E2832" t="s">
        <v>17231</v>
      </c>
      <c r="F2832" t="s">
        <v>171</v>
      </c>
      <c r="G2832" t="str">
        <f>"0"</f>
        <v>0</v>
      </c>
      <c r="H2832" s="1">
        <v>37065</v>
      </c>
      <c r="I2832" t="s">
        <v>1450</v>
      </c>
      <c r="K2832" t="s">
        <v>2766</v>
      </c>
      <c r="L2832" t="s">
        <v>2767</v>
      </c>
      <c r="M2832" t="s">
        <v>306</v>
      </c>
      <c r="N2832">
        <v>2022</v>
      </c>
      <c r="O2832" t="s">
        <v>782</v>
      </c>
      <c r="P2832" t="s">
        <v>363</v>
      </c>
      <c r="Q2832" t="s">
        <v>172</v>
      </c>
      <c r="S2832">
        <v>31571265</v>
      </c>
      <c r="T2832" t="s">
        <v>226</v>
      </c>
      <c r="Y2832" t="str">
        <f>"01AS"</f>
        <v>01AS</v>
      </c>
      <c r="Z2832" t="s">
        <v>227</v>
      </c>
      <c r="AA2832" t="s">
        <v>228</v>
      </c>
      <c r="AB2832" t="s">
        <v>229</v>
      </c>
      <c r="AC2832" t="s">
        <v>3310</v>
      </c>
      <c r="AD2832" t="s">
        <v>172</v>
      </c>
      <c r="AS2832">
        <v>2.52</v>
      </c>
      <c r="AT2832" t="s">
        <v>5587</v>
      </c>
      <c r="AU2832" t="s">
        <v>472</v>
      </c>
      <c r="AV2832" t="s">
        <v>473</v>
      </c>
      <c r="AW2832" t="s">
        <v>264</v>
      </c>
      <c r="BM2832" t="s">
        <v>17232</v>
      </c>
      <c r="BN2832" t="s">
        <v>239</v>
      </c>
      <c r="BO2832" t="s">
        <v>17233</v>
      </c>
      <c r="BP2832" t="s">
        <v>241</v>
      </c>
      <c r="BQ2832" t="s">
        <v>195</v>
      </c>
      <c r="BS2832">
        <v>14627</v>
      </c>
      <c r="CD2832" t="s">
        <v>195</v>
      </c>
      <c r="CM2832" t="s">
        <v>17234</v>
      </c>
      <c r="CO2832" t="s">
        <v>17233</v>
      </c>
      <c r="CP2832" t="s">
        <v>17235</v>
      </c>
      <c r="CQ2832" t="s">
        <v>247</v>
      </c>
      <c r="CS2832" t="s">
        <v>17236</v>
      </c>
      <c r="CT2832" t="s">
        <v>244</v>
      </c>
      <c r="CU2832" t="s">
        <v>17237</v>
      </c>
    </row>
    <row r="2833" spans="1:151" x14ac:dyDescent="0.2">
      <c r="A2833">
        <v>31523</v>
      </c>
      <c r="B2833" t="s">
        <v>17238</v>
      </c>
      <c r="C2833" t="s">
        <v>17239</v>
      </c>
      <c r="E2833" t="s">
        <v>17240</v>
      </c>
      <c r="F2833" t="s">
        <v>171</v>
      </c>
      <c r="G2833" t="s">
        <v>172</v>
      </c>
      <c r="H2833" s="1">
        <v>35668</v>
      </c>
      <c r="I2833" t="s">
        <v>221</v>
      </c>
      <c r="K2833" t="s">
        <v>334</v>
      </c>
      <c r="L2833" t="s">
        <v>420</v>
      </c>
      <c r="M2833" t="s">
        <v>255</v>
      </c>
      <c r="N2833" t="s">
        <v>421</v>
      </c>
      <c r="O2833" t="s">
        <v>422</v>
      </c>
      <c r="P2833" t="s">
        <v>178</v>
      </c>
      <c r="Q2833" t="s">
        <v>172</v>
      </c>
      <c r="S2833">
        <v>29988990</v>
      </c>
      <c r="T2833" t="s">
        <v>17241</v>
      </c>
      <c r="U2833" t="s">
        <v>424</v>
      </c>
      <c r="Y2833" t="str">
        <f>"01AS"</f>
        <v>01AS</v>
      </c>
      <c r="Z2833" t="s">
        <v>227</v>
      </c>
      <c r="AA2833" t="s">
        <v>320</v>
      </c>
      <c r="AB2833" t="s">
        <v>321</v>
      </c>
      <c r="AC2833" t="s">
        <v>425</v>
      </c>
      <c r="AD2833" t="s">
        <v>185</v>
      </c>
      <c r="AF2833" t="s">
        <v>426</v>
      </c>
      <c r="AG2833" t="s">
        <v>427</v>
      </c>
      <c r="AJ2833" t="s">
        <v>425</v>
      </c>
      <c r="AK2833" t="s">
        <v>185</v>
      </c>
      <c r="AL2833" t="s">
        <v>5592</v>
      </c>
      <c r="AS2833">
        <v>3.06</v>
      </c>
      <c r="AT2833" t="s">
        <v>429</v>
      </c>
      <c r="AV2833" t="s">
        <v>473</v>
      </c>
      <c r="AW2833" t="s">
        <v>430</v>
      </c>
      <c r="BM2833" t="s">
        <v>17242</v>
      </c>
      <c r="BN2833" t="s">
        <v>239</v>
      </c>
      <c r="BO2833" t="s">
        <v>17243</v>
      </c>
      <c r="BP2833" t="s">
        <v>241</v>
      </c>
      <c r="BQ2833" t="s">
        <v>195</v>
      </c>
      <c r="BS2833">
        <v>14627</v>
      </c>
      <c r="CA2833" t="s">
        <v>17244</v>
      </c>
      <c r="CD2833" t="s">
        <v>195</v>
      </c>
      <c r="CM2833" t="s">
        <v>17245</v>
      </c>
      <c r="CN2833" t="s">
        <v>17244</v>
      </c>
      <c r="CO2833" t="s">
        <v>17243</v>
      </c>
      <c r="CP2833" t="s">
        <v>17246</v>
      </c>
      <c r="CQ2833" t="s">
        <v>270</v>
      </c>
      <c r="CS2833">
        <v>2904</v>
      </c>
      <c r="CT2833" t="s">
        <v>17241</v>
      </c>
      <c r="CU2833" t="s">
        <v>17247</v>
      </c>
    </row>
    <row r="2834" spans="1:151" x14ac:dyDescent="0.2">
      <c r="A2834">
        <v>24470</v>
      </c>
      <c r="B2834" t="s">
        <v>17248</v>
      </c>
      <c r="C2834" t="s">
        <v>17249</v>
      </c>
      <c r="E2834" t="s">
        <v>17250</v>
      </c>
      <c r="F2834" t="s">
        <v>171</v>
      </c>
      <c r="G2834" t="s">
        <v>172</v>
      </c>
      <c r="H2834" s="1">
        <v>36787</v>
      </c>
      <c r="I2834" t="s">
        <v>221</v>
      </c>
      <c r="K2834" t="s">
        <v>439</v>
      </c>
      <c r="L2834" t="s">
        <v>175</v>
      </c>
      <c r="M2834" t="s">
        <v>224</v>
      </c>
      <c r="N2834">
        <v>2018</v>
      </c>
      <c r="O2834" t="s">
        <v>354</v>
      </c>
      <c r="P2834" t="s">
        <v>363</v>
      </c>
      <c r="Q2834" t="s">
        <v>172</v>
      </c>
      <c r="S2834">
        <v>30742758</v>
      </c>
      <c r="T2834" t="s">
        <v>196</v>
      </c>
      <c r="W2834" t="s">
        <v>17251</v>
      </c>
      <c r="X2834">
        <v>9174368408</v>
      </c>
      <c r="Y2834" t="s">
        <v>186</v>
      </c>
      <c r="Z2834" t="s">
        <v>183</v>
      </c>
      <c r="AA2834">
        <v>2021</v>
      </c>
      <c r="AB2834">
        <v>2021</v>
      </c>
      <c r="AC2834" t="s">
        <v>208</v>
      </c>
      <c r="AD2834" t="s">
        <v>172</v>
      </c>
      <c r="AS2834">
        <v>2.92</v>
      </c>
      <c r="AT2834" t="s">
        <v>188</v>
      </c>
      <c r="AU2834" t="s">
        <v>189</v>
      </c>
      <c r="AV2834" t="s">
        <v>190</v>
      </c>
      <c r="AW2834" t="s">
        <v>715</v>
      </c>
      <c r="BM2834" t="s">
        <v>717</v>
      </c>
      <c r="BN2834" t="s">
        <v>193</v>
      </c>
      <c r="BP2834" t="s">
        <v>194</v>
      </c>
      <c r="BQ2834" t="s">
        <v>195</v>
      </c>
      <c r="BS2834">
        <v>14627</v>
      </c>
      <c r="BT2834" t="s">
        <v>196</v>
      </c>
      <c r="BZ2834" t="s">
        <v>17252</v>
      </c>
      <c r="CC2834" t="s">
        <v>704</v>
      </c>
      <c r="CD2834" t="s">
        <v>195</v>
      </c>
      <c r="CF2834">
        <v>11214</v>
      </c>
      <c r="CG2834" t="s">
        <v>196</v>
      </c>
      <c r="CH2834">
        <v>3475431608</v>
      </c>
      <c r="CM2834" t="s">
        <v>17253</v>
      </c>
      <c r="CP2834" t="s">
        <v>194</v>
      </c>
      <c r="CQ2834" t="s">
        <v>195</v>
      </c>
      <c r="CS2834">
        <v>14627</v>
      </c>
      <c r="CT2834" t="s">
        <v>196</v>
      </c>
      <c r="CU2834">
        <v>3475431608</v>
      </c>
      <c r="ED2834" t="s">
        <v>195</v>
      </c>
      <c r="EG2834" t="s">
        <v>196</v>
      </c>
      <c r="EH2834">
        <v>3475431608</v>
      </c>
      <c r="EM2834" t="s">
        <v>17252</v>
      </c>
      <c r="EP2834" t="s">
        <v>704</v>
      </c>
      <c r="EQ2834" t="s">
        <v>195</v>
      </c>
      <c r="ES2834">
        <v>11214</v>
      </c>
      <c r="ET2834" t="s">
        <v>196</v>
      </c>
      <c r="EU2834">
        <v>3475431608</v>
      </c>
    </row>
    <row r="2835" spans="1:151" x14ac:dyDescent="0.2">
      <c r="A2835">
        <v>15735</v>
      </c>
      <c r="B2835" t="s">
        <v>532</v>
      </c>
      <c r="C2835" t="s">
        <v>17254</v>
      </c>
      <c r="D2835" t="s">
        <v>1418</v>
      </c>
      <c r="E2835" t="s">
        <v>17255</v>
      </c>
      <c r="F2835" t="s">
        <v>171</v>
      </c>
      <c r="G2835" t="s">
        <v>172</v>
      </c>
      <c r="H2835" s="1">
        <v>35405</v>
      </c>
      <c r="I2835" t="s">
        <v>221</v>
      </c>
      <c r="K2835" t="s">
        <v>409</v>
      </c>
      <c r="M2835" t="s">
        <v>224</v>
      </c>
      <c r="N2835">
        <v>2016</v>
      </c>
      <c r="O2835" t="s">
        <v>410</v>
      </c>
      <c r="P2835" t="s">
        <v>363</v>
      </c>
      <c r="Q2835" t="s">
        <v>172</v>
      </c>
      <c r="S2835">
        <v>29310142</v>
      </c>
      <c r="T2835" t="s">
        <v>196</v>
      </c>
      <c r="W2835" t="s">
        <v>17256</v>
      </c>
      <c r="X2835">
        <v>3157271583</v>
      </c>
      <c r="Y2835" t="s">
        <v>186</v>
      </c>
      <c r="Z2835" t="s">
        <v>282</v>
      </c>
      <c r="AA2835">
        <v>2019</v>
      </c>
      <c r="AB2835">
        <v>2019</v>
      </c>
      <c r="AC2835" t="s">
        <v>886</v>
      </c>
      <c r="AD2835" t="s">
        <v>172</v>
      </c>
      <c r="AS2835">
        <v>3.47</v>
      </c>
      <c r="AT2835" t="s">
        <v>188</v>
      </c>
      <c r="AU2835" t="s">
        <v>189</v>
      </c>
      <c r="AV2835" t="s">
        <v>190</v>
      </c>
      <c r="AW2835" t="s">
        <v>264</v>
      </c>
      <c r="BM2835" t="s">
        <v>17257</v>
      </c>
      <c r="BN2835" t="s">
        <v>487</v>
      </c>
      <c r="BP2835" t="s">
        <v>194</v>
      </c>
      <c r="BQ2835" t="s">
        <v>195</v>
      </c>
      <c r="BS2835">
        <v>14627</v>
      </c>
      <c r="BT2835" t="s">
        <v>196</v>
      </c>
      <c r="BU2835">
        <v>3157297251</v>
      </c>
      <c r="BZ2835" t="s">
        <v>17258</v>
      </c>
      <c r="CC2835" t="s">
        <v>5394</v>
      </c>
      <c r="CD2835" t="s">
        <v>195</v>
      </c>
      <c r="CF2835">
        <v>13104</v>
      </c>
      <c r="CG2835" t="s">
        <v>196</v>
      </c>
      <c r="CH2835">
        <v>3157271583</v>
      </c>
      <c r="CM2835" t="s">
        <v>17259</v>
      </c>
      <c r="CP2835" t="s">
        <v>194</v>
      </c>
      <c r="CQ2835" t="s">
        <v>195</v>
      </c>
      <c r="CS2835">
        <v>14627</v>
      </c>
      <c r="CT2835" t="s">
        <v>196</v>
      </c>
      <c r="CU2835">
        <v>3157297251</v>
      </c>
      <c r="EM2835" t="s">
        <v>17258</v>
      </c>
      <c r="EP2835" t="s">
        <v>5394</v>
      </c>
      <c r="EQ2835" t="s">
        <v>195</v>
      </c>
      <c r="ES2835">
        <v>13104</v>
      </c>
      <c r="ET2835" t="s">
        <v>196</v>
      </c>
      <c r="EU2835">
        <v>3157271583</v>
      </c>
    </row>
    <row r="2836" spans="1:151" x14ac:dyDescent="0.2">
      <c r="A2836">
        <v>41602</v>
      </c>
      <c r="B2836" t="s">
        <v>4806</v>
      </c>
      <c r="C2836" t="s">
        <v>17260</v>
      </c>
      <c r="D2836" t="s">
        <v>909</v>
      </c>
      <c r="E2836" t="s">
        <v>17261</v>
      </c>
      <c r="F2836" t="s">
        <v>171</v>
      </c>
      <c r="G2836" t="str">
        <f>"0"</f>
        <v>0</v>
      </c>
      <c r="H2836" s="1">
        <v>37940</v>
      </c>
      <c r="I2836" t="s">
        <v>221</v>
      </c>
      <c r="K2836" t="s">
        <v>867</v>
      </c>
      <c r="L2836" t="s">
        <v>868</v>
      </c>
      <c r="M2836" t="s">
        <v>224</v>
      </c>
      <c r="N2836">
        <v>2024</v>
      </c>
      <c r="O2836" t="s">
        <v>225</v>
      </c>
      <c r="P2836" t="s">
        <v>178</v>
      </c>
      <c r="Q2836" t="s">
        <v>172</v>
      </c>
      <c r="S2836">
        <v>32324136</v>
      </c>
      <c r="T2836" t="s">
        <v>226</v>
      </c>
      <c r="Y2836" t="str">
        <f>"01AS"</f>
        <v>01AS</v>
      </c>
      <c r="Z2836" t="s">
        <v>227</v>
      </c>
      <c r="AA2836" t="s">
        <v>228</v>
      </c>
      <c r="AB2836" t="s">
        <v>229</v>
      </c>
      <c r="AC2836" t="s">
        <v>425</v>
      </c>
      <c r="AD2836" t="s">
        <v>185</v>
      </c>
      <c r="AF2836" t="s">
        <v>426</v>
      </c>
      <c r="AG2836" t="s">
        <v>427</v>
      </c>
      <c r="AJ2836" t="s">
        <v>728</v>
      </c>
      <c r="AK2836" t="s">
        <v>185</v>
      </c>
      <c r="AS2836">
        <v>3.96</v>
      </c>
      <c r="AU2836" t="s">
        <v>235</v>
      </c>
      <c r="AV2836" t="s">
        <v>236</v>
      </c>
      <c r="AW2836" t="s">
        <v>264</v>
      </c>
      <c r="BM2836" t="s">
        <v>17262</v>
      </c>
      <c r="BN2836" t="s">
        <v>239</v>
      </c>
      <c r="BO2836" t="s">
        <v>17263</v>
      </c>
      <c r="BP2836" t="s">
        <v>241</v>
      </c>
      <c r="BQ2836" t="s">
        <v>195</v>
      </c>
      <c r="BS2836">
        <v>14627</v>
      </c>
      <c r="BZ2836" t="s">
        <v>3047</v>
      </c>
      <c r="CB2836" t="s">
        <v>267</v>
      </c>
      <c r="CD2836" t="s">
        <v>195</v>
      </c>
      <c r="CF2836">
        <v>14627</v>
      </c>
      <c r="CG2836" t="s">
        <v>244</v>
      </c>
      <c r="CM2836" t="s">
        <v>17264</v>
      </c>
      <c r="CO2836" t="s">
        <v>17263</v>
      </c>
      <c r="CP2836" t="s">
        <v>4941</v>
      </c>
      <c r="CQ2836" t="s">
        <v>2773</v>
      </c>
      <c r="CS2836" t="s">
        <v>17265</v>
      </c>
      <c r="CT2836" t="s">
        <v>244</v>
      </c>
      <c r="CU2836" t="s">
        <v>17266</v>
      </c>
    </row>
    <row r="2837" spans="1:151" x14ac:dyDescent="0.2">
      <c r="A2837">
        <v>41708</v>
      </c>
      <c r="B2837" t="s">
        <v>2406</v>
      </c>
      <c r="C2837" t="s">
        <v>17267</v>
      </c>
      <c r="D2837" t="s">
        <v>17268</v>
      </c>
      <c r="E2837" t="s">
        <v>17269</v>
      </c>
      <c r="F2837" t="s">
        <v>171</v>
      </c>
      <c r="G2837" t="str">
        <f>"0"</f>
        <v>0</v>
      </c>
      <c r="H2837" s="1">
        <v>38183</v>
      </c>
      <c r="I2837" t="s">
        <v>221</v>
      </c>
      <c r="K2837" t="s">
        <v>819</v>
      </c>
      <c r="L2837" t="s">
        <v>820</v>
      </c>
      <c r="M2837" t="s">
        <v>224</v>
      </c>
      <c r="N2837">
        <v>2024</v>
      </c>
      <c r="O2837" t="s">
        <v>225</v>
      </c>
      <c r="P2837" t="s">
        <v>178</v>
      </c>
      <c r="Q2837" t="s">
        <v>172</v>
      </c>
      <c r="S2837">
        <v>32235869</v>
      </c>
      <c r="T2837" t="s">
        <v>226</v>
      </c>
      <c r="Y2837" t="str">
        <f>"01AS"</f>
        <v>01AS</v>
      </c>
      <c r="Z2837" t="s">
        <v>227</v>
      </c>
      <c r="AA2837" t="s">
        <v>320</v>
      </c>
      <c r="AB2837" t="s">
        <v>321</v>
      </c>
      <c r="AC2837" t="s">
        <v>17270</v>
      </c>
      <c r="AD2837" t="s">
        <v>185</v>
      </c>
      <c r="AE2837" t="s">
        <v>656</v>
      </c>
      <c r="AS2837">
        <v>3.95</v>
      </c>
      <c r="AU2837" t="s">
        <v>472</v>
      </c>
      <c r="AV2837" t="s">
        <v>473</v>
      </c>
      <c r="AW2837" t="s">
        <v>264</v>
      </c>
      <c r="BM2837" t="s">
        <v>11201</v>
      </c>
      <c r="BN2837" t="s">
        <v>239</v>
      </c>
      <c r="BO2837" t="s">
        <v>17271</v>
      </c>
      <c r="BP2837" t="s">
        <v>241</v>
      </c>
      <c r="BQ2837" t="s">
        <v>195</v>
      </c>
      <c r="BS2837">
        <v>14627</v>
      </c>
      <c r="BZ2837" t="s">
        <v>242</v>
      </c>
      <c r="CB2837" t="s">
        <v>243</v>
      </c>
      <c r="CD2837" t="s">
        <v>195</v>
      </c>
      <c r="CF2837">
        <v>14642</v>
      </c>
      <c r="CG2837" t="s">
        <v>244</v>
      </c>
      <c r="CM2837" t="s">
        <v>17272</v>
      </c>
      <c r="CO2837" t="s">
        <v>17271</v>
      </c>
      <c r="CP2837" t="s">
        <v>1872</v>
      </c>
      <c r="CQ2837" t="s">
        <v>541</v>
      </c>
      <c r="CS2837" t="s">
        <v>17273</v>
      </c>
      <c r="CT2837" t="s">
        <v>244</v>
      </c>
      <c r="CU2837" t="s">
        <v>17274</v>
      </c>
    </row>
    <row r="2838" spans="1:151" x14ac:dyDescent="0.2">
      <c r="A2838">
        <v>17799</v>
      </c>
      <c r="B2838" t="s">
        <v>2661</v>
      </c>
      <c r="C2838" t="s">
        <v>17275</v>
      </c>
      <c r="D2838" t="s">
        <v>1144</v>
      </c>
      <c r="E2838" t="s">
        <v>17276</v>
      </c>
      <c r="F2838" t="s">
        <v>171</v>
      </c>
      <c r="G2838" t="s">
        <v>172</v>
      </c>
      <c r="H2838" s="1">
        <v>35138</v>
      </c>
      <c r="I2838" t="s">
        <v>173</v>
      </c>
      <c r="K2838" t="s">
        <v>3333</v>
      </c>
      <c r="L2838" t="s">
        <v>3334</v>
      </c>
      <c r="M2838" t="s">
        <v>224</v>
      </c>
      <c r="N2838">
        <v>2016</v>
      </c>
      <c r="O2838" t="s">
        <v>410</v>
      </c>
      <c r="P2838" t="s">
        <v>178</v>
      </c>
      <c r="Q2838" t="s">
        <v>172</v>
      </c>
      <c r="S2838">
        <v>28711339</v>
      </c>
      <c r="T2838" t="s">
        <v>196</v>
      </c>
      <c r="W2838" t="s">
        <v>17277</v>
      </c>
      <c r="X2838">
        <v>6079360817</v>
      </c>
      <c r="Y2838" t="s">
        <v>186</v>
      </c>
      <c r="Z2838" t="s">
        <v>183</v>
      </c>
      <c r="AA2838">
        <v>2018</v>
      </c>
      <c r="AB2838">
        <v>2018</v>
      </c>
      <c r="AC2838" t="s">
        <v>1092</v>
      </c>
      <c r="AD2838" t="s">
        <v>185</v>
      </c>
      <c r="AF2838" t="s">
        <v>186</v>
      </c>
      <c r="AG2838" t="s">
        <v>282</v>
      </c>
      <c r="AH2838">
        <v>2018</v>
      </c>
      <c r="AI2838">
        <v>2018</v>
      </c>
      <c r="AJ2838" t="s">
        <v>3109</v>
      </c>
      <c r="AK2838" t="s">
        <v>185</v>
      </c>
      <c r="AM2838" t="s">
        <v>1068</v>
      </c>
      <c r="AS2838" t="str">
        <f>"0"</f>
        <v>0</v>
      </c>
      <c r="AT2838" t="s">
        <v>188</v>
      </c>
      <c r="AU2838" t="s">
        <v>189</v>
      </c>
      <c r="AV2838" t="s">
        <v>190</v>
      </c>
      <c r="AW2838" t="s">
        <v>264</v>
      </c>
      <c r="BM2838" t="s">
        <v>17278</v>
      </c>
      <c r="BN2838" t="s">
        <v>193</v>
      </c>
      <c r="BP2838" t="s">
        <v>194</v>
      </c>
      <c r="BQ2838" t="s">
        <v>195</v>
      </c>
      <c r="BS2838">
        <v>14627</v>
      </c>
      <c r="BT2838" t="s">
        <v>196</v>
      </c>
      <c r="BU2838">
        <v>6073467372</v>
      </c>
      <c r="BZ2838" t="s">
        <v>17279</v>
      </c>
      <c r="CC2838" t="s">
        <v>17280</v>
      </c>
      <c r="CD2838" t="s">
        <v>195</v>
      </c>
      <c r="CF2838">
        <v>14870</v>
      </c>
      <c r="CG2838" t="s">
        <v>196</v>
      </c>
      <c r="CH2838">
        <v>6079360817</v>
      </c>
      <c r="CM2838" t="s">
        <v>17281</v>
      </c>
      <c r="CP2838" t="s">
        <v>194</v>
      </c>
      <c r="CQ2838" t="s">
        <v>195</v>
      </c>
      <c r="CS2838">
        <v>14627</v>
      </c>
      <c r="CT2838" t="s">
        <v>196</v>
      </c>
      <c r="CU2838">
        <v>6073467372</v>
      </c>
      <c r="EM2838" t="s">
        <v>17279</v>
      </c>
      <c r="EP2838" t="s">
        <v>17280</v>
      </c>
      <c r="EQ2838" t="s">
        <v>195</v>
      </c>
      <c r="ES2838">
        <v>14870</v>
      </c>
      <c r="ET2838" t="s">
        <v>196</v>
      </c>
      <c r="EU2838">
        <v>6079360817</v>
      </c>
    </row>
    <row r="2839" spans="1:151" x14ac:dyDescent="0.2">
      <c r="A2839">
        <v>11440</v>
      </c>
      <c r="B2839" t="s">
        <v>7479</v>
      </c>
      <c r="C2839" t="s">
        <v>17282</v>
      </c>
      <c r="D2839" t="s">
        <v>17283</v>
      </c>
      <c r="E2839" t="s">
        <v>17284</v>
      </c>
      <c r="F2839" t="s">
        <v>171</v>
      </c>
      <c r="G2839" t="s">
        <v>172</v>
      </c>
      <c r="H2839" s="1">
        <v>34751</v>
      </c>
      <c r="I2839" t="s">
        <v>221</v>
      </c>
      <c r="K2839" t="s">
        <v>547</v>
      </c>
      <c r="L2839" t="s">
        <v>548</v>
      </c>
      <c r="M2839" t="s">
        <v>306</v>
      </c>
      <c r="N2839">
        <v>2015</v>
      </c>
      <c r="O2839" t="s">
        <v>517</v>
      </c>
      <c r="P2839" t="s">
        <v>178</v>
      </c>
      <c r="Q2839" t="s">
        <v>172</v>
      </c>
      <c r="S2839">
        <v>28238706</v>
      </c>
      <c r="T2839" t="s">
        <v>196</v>
      </c>
      <c r="W2839" t="s">
        <v>17285</v>
      </c>
      <c r="X2839">
        <v>5082215268</v>
      </c>
      <c r="Y2839" t="s">
        <v>186</v>
      </c>
      <c r="Z2839" t="s">
        <v>282</v>
      </c>
      <c r="AA2839">
        <v>2017</v>
      </c>
      <c r="AB2839">
        <v>2017</v>
      </c>
      <c r="AC2839" t="s">
        <v>856</v>
      </c>
      <c r="AD2839" t="s">
        <v>185</v>
      </c>
      <c r="AM2839" t="s">
        <v>5407</v>
      </c>
      <c r="AS2839">
        <v>3.84</v>
      </c>
      <c r="AT2839" t="s">
        <v>188</v>
      </c>
      <c r="AU2839" t="s">
        <v>189</v>
      </c>
      <c r="AV2839" t="s">
        <v>190</v>
      </c>
      <c r="AW2839" t="s">
        <v>264</v>
      </c>
      <c r="BM2839" t="s">
        <v>17286</v>
      </c>
      <c r="BN2839" t="s">
        <v>193</v>
      </c>
      <c r="BP2839" t="s">
        <v>194</v>
      </c>
      <c r="BQ2839" t="s">
        <v>195</v>
      </c>
      <c r="BS2839">
        <v>14627</v>
      </c>
      <c r="BT2839" t="s">
        <v>196</v>
      </c>
      <c r="BU2839">
        <v>5082218900</v>
      </c>
      <c r="BZ2839" t="s">
        <v>17287</v>
      </c>
      <c r="CC2839" t="s">
        <v>17288</v>
      </c>
      <c r="CD2839" t="s">
        <v>401</v>
      </c>
      <c r="CF2839" t="str">
        <f>"02568"</f>
        <v>02568</v>
      </c>
      <c r="CG2839" t="s">
        <v>196</v>
      </c>
      <c r="CH2839">
        <v>5082215268</v>
      </c>
      <c r="CM2839" t="s">
        <v>3330</v>
      </c>
      <c r="CP2839" t="s">
        <v>194</v>
      </c>
      <c r="CQ2839" t="s">
        <v>195</v>
      </c>
      <c r="CS2839">
        <v>14627</v>
      </c>
      <c r="CT2839" t="s">
        <v>196</v>
      </c>
      <c r="CU2839">
        <v>5082218900</v>
      </c>
      <c r="DZ2839" t="s">
        <v>17289</v>
      </c>
      <c r="EC2839" t="s">
        <v>1849</v>
      </c>
      <c r="ED2839" t="s">
        <v>401</v>
      </c>
      <c r="EF2839" t="str">
        <f>"05060"</f>
        <v>05060</v>
      </c>
      <c r="EG2839" t="s">
        <v>196</v>
      </c>
      <c r="EH2839">
        <v>5082215268</v>
      </c>
      <c r="EM2839" t="s">
        <v>17287</v>
      </c>
      <c r="EP2839" t="s">
        <v>17288</v>
      </c>
      <c r="EQ2839" t="s">
        <v>401</v>
      </c>
      <c r="ES2839" t="str">
        <f>"02568"</f>
        <v>02568</v>
      </c>
      <c r="ET2839" t="s">
        <v>196</v>
      </c>
      <c r="EU2839">
        <v>5082215268</v>
      </c>
    </row>
    <row r="2840" spans="1:151" x14ac:dyDescent="0.2">
      <c r="A2840">
        <v>38998</v>
      </c>
      <c r="B2840" t="s">
        <v>9597</v>
      </c>
      <c r="C2840" t="s">
        <v>17290</v>
      </c>
      <c r="D2840" t="s">
        <v>10611</v>
      </c>
      <c r="E2840" t="s">
        <v>17291</v>
      </c>
      <c r="F2840" t="s">
        <v>171</v>
      </c>
      <c r="G2840" t="str">
        <f>"0"</f>
        <v>0</v>
      </c>
      <c r="H2840" s="1">
        <v>36868</v>
      </c>
      <c r="I2840" t="s">
        <v>173</v>
      </c>
      <c r="K2840" t="s">
        <v>819</v>
      </c>
      <c r="L2840" t="s">
        <v>820</v>
      </c>
      <c r="M2840" t="s">
        <v>224</v>
      </c>
      <c r="N2840">
        <v>2023</v>
      </c>
      <c r="O2840" t="s">
        <v>597</v>
      </c>
      <c r="P2840" t="s">
        <v>178</v>
      </c>
      <c r="Q2840" t="s">
        <v>172</v>
      </c>
      <c r="S2840">
        <v>31533096</v>
      </c>
      <c r="T2840" t="s">
        <v>226</v>
      </c>
      <c r="Y2840" t="str">
        <f>"01AS"</f>
        <v>01AS</v>
      </c>
      <c r="Z2840" t="s">
        <v>227</v>
      </c>
      <c r="AA2840" t="s">
        <v>1572</v>
      </c>
      <c r="AB2840" t="s">
        <v>1573</v>
      </c>
      <c r="AC2840" t="s">
        <v>656</v>
      </c>
      <c r="AD2840" t="s">
        <v>185</v>
      </c>
      <c r="AE2840" t="s">
        <v>11053</v>
      </c>
      <c r="AF2840" t="s">
        <v>426</v>
      </c>
      <c r="AG2840" t="s">
        <v>8214</v>
      </c>
      <c r="AJ2840" t="s">
        <v>15238</v>
      </c>
      <c r="AK2840" t="s">
        <v>185</v>
      </c>
      <c r="AM2840" t="s">
        <v>5830</v>
      </c>
      <c r="AS2840">
        <v>3.69</v>
      </c>
      <c r="AU2840" t="s">
        <v>235</v>
      </c>
      <c r="AV2840" t="s">
        <v>236</v>
      </c>
      <c r="AW2840" t="s">
        <v>264</v>
      </c>
      <c r="BM2840" t="s">
        <v>17292</v>
      </c>
      <c r="BN2840" t="s">
        <v>239</v>
      </c>
      <c r="BO2840" t="s">
        <v>17293</v>
      </c>
      <c r="BP2840" t="s">
        <v>241</v>
      </c>
      <c r="BQ2840" t="s">
        <v>195</v>
      </c>
      <c r="BS2840">
        <v>14627</v>
      </c>
      <c r="CD2840" t="s">
        <v>195</v>
      </c>
      <c r="CM2840" t="s">
        <v>17294</v>
      </c>
      <c r="CO2840" t="s">
        <v>17293</v>
      </c>
      <c r="CP2840" t="s">
        <v>17295</v>
      </c>
      <c r="CQ2840" t="s">
        <v>247</v>
      </c>
      <c r="CS2840" t="s">
        <v>17296</v>
      </c>
      <c r="CT2840" t="s">
        <v>244</v>
      </c>
      <c r="CU2840" t="s">
        <v>17297</v>
      </c>
    </row>
    <row r="2841" spans="1:151" x14ac:dyDescent="0.2">
      <c r="A2841">
        <v>46068</v>
      </c>
      <c r="B2841" t="s">
        <v>6417</v>
      </c>
      <c r="C2841" t="s">
        <v>17298</v>
      </c>
      <c r="E2841" t="s">
        <v>1213</v>
      </c>
      <c r="F2841" t="s">
        <v>17299</v>
      </c>
      <c r="G2841" t="str">
        <f>"0"</f>
        <v>0</v>
      </c>
      <c r="H2841" s="1">
        <v>38537</v>
      </c>
      <c r="I2841" t="s">
        <v>221</v>
      </c>
      <c r="K2841" t="s">
        <v>2976</v>
      </c>
      <c r="L2841" t="s">
        <v>2515</v>
      </c>
      <c r="M2841" t="s">
        <v>224</v>
      </c>
      <c r="N2841">
        <v>2025</v>
      </c>
      <c r="O2841" t="s">
        <v>528</v>
      </c>
      <c r="P2841" t="s">
        <v>178</v>
      </c>
      <c r="Q2841" t="s">
        <v>172</v>
      </c>
      <c r="R2841" t="s">
        <v>510</v>
      </c>
      <c r="S2841">
        <v>32538915</v>
      </c>
      <c r="BM2841" t="s">
        <v>1215</v>
      </c>
    </row>
    <row r="2842" spans="1:151" x14ac:dyDescent="0.2">
      <c r="A2842">
        <v>44979</v>
      </c>
      <c r="B2842" t="s">
        <v>6225</v>
      </c>
      <c r="C2842" t="s">
        <v>17300</v>
      </c>
      <c r="E2842" t="s">
        <v>1213</v>
      </c>
      <c r="F2842" t="s">
        <v>171</v>
      </c>
      <c r="G2842" t="str">
        <f>"0"</f>
        <v>0</v>
      </c>
      <c r="H2842" s="1">
        <v>36340</v>
      </c>
      <c r="I2842" t="s">
        <v>173</v>
      </c>
      <c r="K2842" t="s">
        <v>10201</v>
      </c>
      <c r="L2842" t="s">
        <v>10202</v>
      </c>
      <c r="M2842" t="s">
        <v>1389</v>
      </c>
      <c r="N2842">
        <v>2024</v>
      </c>
      <c r="O2842" t="s">
        <v>1390</v>
      </c>
      <c r="P2842" t="s">
        <v>178</v>
      </c>
      <c r="Q2842" t="s">
        <v>172</v>
      </c>
      <c r="R2842" t="s">
        <v>510</v>
      </c>
      <c r="S2842">
        <v>31865609</v>
      </c>
      <c r="BM2842" t="s">
        <v>6366</v>
      </c>
    </row>
    <row r="2843" spans="1:151" x14ac:dyDescent="0.2">
      <c r="A2843">
        <v>13107</v>
      </c>
      <c r="B2843" t="s">
        <v>17301</v>
      </c>
      <c r="C2843" t="s">
        <v>4321</v>
      </c>
      <c r="E2843" t="s">
        <v>17302</v>
      </c>
      <c r="F2843" t="s">
        <v>171</v>
      </c>
      <c r="G2843" t="s">
        <v>172</v>
      </c>
      <c r="H2843" s="1">
        <v>35193</v>
      </c>
      <c r="I2843" t="s">
        <v>221</v>
      </c>
      <c r="K2843" t="s">
        <v>515</v>
      </c>
      <c r="L2843" t="s">
        <v>516</v>
      </c>
      <c r="M2843" t="s">
        <v>306</v>
      </c>
      <c r="N2843">
        <v>2015</v>
      </c>
      <c r="O2843" t="s">
        <v>517</v>
      </c>
      <c r="P2843" t="s">
        <v>178</v>
      </c>
      <c r="Q2843" t="s">
        <v>172</v>
      </c>
      <c r="S2843">
        <v>28197751</v>
      </c>
      <c r="T2843" t="s">
        <v>179</v>
      </c>
      <c r="U2843" t="s">
        <v>180</v>
      </c>
      <c r="V2843" s="2">
        <v>42876</v>
      </c>
      <c r="W2843" t="s">
        <v>17303</v>
      </c>
      <c r="X2843">
        <v>5857757792</v>
      </c>
      <c r="Y2843" t="s">
        <v>182</v>
      </c>
      <c r="Z2843" t="s">
        <v>183</v>
      </c>
      <c r="AA2843">
        <v>2017</v>
      </c>
      <c r="AB2843">
        <v>2017</v>
      </c>
      <c r="AC2843" t="s">
        <v>293</v>
      </c>
      <c r="AD2843" t="s">
        <v>185</v>
      </c>
      <c r="AS2843">
        <v>3.36</v>
      </c>
      <c r="AT2843" t="s">
        <v>188</v>
      </c>
      <c r="AU2843" t="s">
        <v>189</v>
      </c>
      <c r="AV2843" t="s">
        <v>190</v>
      </c>
      <c r="AW2843" t="s">
        <v>191</v>
      </c>
      <c r="BM2843" t="s">
        <v>7461</v>
      </c>
      <c r="BN2843" t="s">
        <v>193</v>
      </c>
      <c r="BP2843" t="s">
        <v>194</v>
      </c>
      <c r="BQ2843" t="s">
        <v>195</v>
      </c>
      <c r="BS2843">
        <v>14627</v>
      </c>
      <c r="BT2843" t="s">
        <v>196</v>
      </c>
      <c r="BU2843">
        <v>8579190721</v>
      </c>
      <c r="BZ2843" t="s">
        <v>487</v>
      </c>
      <c r="CA2843" t="s">
        <v>17304</v>
      </c>
      <c r="CC2843" t="s">
        <v>194</v>
      </c>
      <c r="CD2843" t="s">
        <v>195</v>
      </c>
      <c r="CF2843">
        <v>14627</v>
      </c>
      <c r="CG2843" t="s">
        <v>196</v>
      </c>
      <c r="CH2843">
        <v>2156888302</v>
      </c>
      <c r="CM2843" t="s">
        <v>17017</v>
      </c>
      <c r="CP2843" t="s">
        <v>194</v>
      </c>
      <c r="CQ2843" t="s">
        <v>195</v>
      </c>
      <c r="CS2843">
        <v>14620</v>
      </c>
      <c r="CT2843" t="s">
        <v>196</v>
      </c>
      <c r="CU2843">
        <v>8579190721</v>
      </c>
    </row>
    <row r="2844" spans="1:151" x14ac:dyDescent="0.2">
      <c r="A2844">
        <v>11377</v>
      </c>
      <c r="B2844" t="s">
        <v>17305</v>
      </c>
      <c r="C2844" t="s">
        <v>4321</v>
      </c>
      <c r="E2844" t="s">
        <v>17306</v>
      </c>
      <c r="F2844" t="s">
        <v>171</v>
      </c>
      <c r="G2844" t="s">
        <v>172</v>
      </c>
      <c r="H2844" s="1">
        <v>33904</v>
      </c>
      <c r="I2844" t="s">
        <v>221</v>
      </c>
      <c r="K2844" t="s">
        <v>867</v>
      </c>
      <c r="L2844" t="s">
        <v>868</v>
      </c>
      <c r="M2844" t="s">
        <v>224</v>
      </c>
      <c r="N2844">
        <v>2015</v>
      </c>
      <c r="O2844" t="s">
        <v>692</v>
      </c>
      <c r="P2844" t="s">
        <v>178</v>
      </c>
      <c r="Q2844" t="s">
        <v>172</v>
      </c>
      <c r="S2844">
        <v>27865446</v>
      </c>
      <c r="T2844" t="s">
        <v>5384</v>
      </c>
      <c r="U2844" t="s">
        <v>180</v>
      </c>
      <c r="V2844" s="2">
        <v>42505</v>
      </c>
      <c r="W2844" t="s">
        <v>17307</v>
      </c>
      <c r="X2844">
        <v>886932113259</v>
      </c>
      <c r="Y2844" t="s">
        <v>182</v>
      </c>
      <c r="Z2844" t="s">
        <v>183</v>
      </c>
      <c r="AA2844">
        <v>2016</v>
      </c>
      <c r="AB2844">
        <v>2016</v>
      </c>
      <c r="AC2844" t="s">
        <v>1191</v>
      </c>
      <c r="AD2844" t="s">
        <v>185</v>
      </c>
      <c r="AS2844">
        <v>3.55</v>
      </c>
      <c r="AT2844" t="s">
        <v>188</v>
      </c>
      <c r="AU2844" t="s">
        <v>189</v>
      </c>
      <c r="AV2844" t="s">
        <v>190</v>
      </c>
      <c r="AW2844" t="s">
        <v>191</v>
      </c>
      <c r="BM2844" t="s">
        <v>17308</v>
      </c>
      <c r="BN2844" t="s">
        <v>487</v>
      </c>
      <c r="BP2844" t="s">
        <v>194</v>
      </c>
      <c r="BQ2844" t="s">
        <v>195</v>
      </c>
      <c r="BS2844">
        <v>14627</v>
      </c>
      <c r="BT2844" t="s">
        <v>196</v>
      </c>
      <c r="BU2844">
        <v>6176718199</v>
      </c>
      <c r="BZ2844" t="s">
        <v>17309</v>
      </c>
      <c r="CC2844" t="s">
        <v>13537</v>
      </c>
      <c r="CD2844" t="s">
        <v>401</v>
      </c>
      <c r="CF2844" t="str">
        <f>"02493"</f>
        <v>02493</v>
      </c>
      <c r="CG2844" t="s">
        <v>196</v>
      </c>
      <c r="CH2844">
        <v>6174809556</v>
      </c>
      <c r="CM2844" t="s">
        <v>17310</v>
      </c>
      <c r="CP2844" t="s">
        <v>194</v>
      </c>
      <c r="CQ2844" t="s">
        <v>195</v>
      </c>
      <c r="CS2844">
        <v>14623</v>
      </c>
      <c r="CT2844" t="s">
        <v>196</v>
      </c>
      <c r="CU2844">
        <v>6176718199</v>
      </c>
      <c r="CZ2844" t="s">
        <v>17311</v>
      </c>
      <c r="DA2844" t="s">
        <v>17312</v>
      </c>
      <c r="DC2844" t="s">
        <v>17313</v>
      </c>
      <c r="DF2844">
        <v>30844</v>
      </c>
      <c r="DG2844" t="s">
        <v>5384</v>
      </c>
      <c r="DH2844" t="s">
        <v>17314</v>
      </c>
      <c r="DZ2844" t="s">
        <v>17311</v>
      </c>
      <c r="EA2844" t="s">
        <v>17312</v>
      </c>
      <c r="EC2844" t="s">
        <v>17313</v>
      </c>
      <c r="EF2844">
        <v>30844</v>
      </c>
      <c r="EG2844" t="s">
        <v>5384</v>
      </c>
      <c r="EH2844" t="s">
        <v>17314</v>
      </c>
      <c r="EM2844" t="s">
        <v>17309</v>
      </c>
      <c r="EP2844" t="s">
        <v>13537</v>
      </c>
      <c r="EQ2844" t="s">
        <v>401</v>
      </c>
      <c r="ES2844" t="str">
        <f>"02493"</f>
        <v>02493</v>
      </c>
      <c r="ET2844" t="s">
        <v>196</v>
      </c>
      <c r="EU2844">
        <v>6174809556</v>
      </c>
    </row>
    <row r="2845" spans="1:151" x14ac:dyDescent="0.2">
      <c r="A2845">
        <v>14679</v>
      </c>
      <c r="B2845" t="s">
        <v>17315</v>
      </c>
      <c r="C2845" t="s">
        <v>4321</v>
      </c>
      <c r="E2845" t="s">
        <v>17316</v>
      </c>
      <c r="F2845" t="s">
        <v>171</v>
      </c>
      <c r="G2845" t="s">
        <v>172</v>
      </c>
      <c r="H2845" s="1">
        <v>35048</v>
      </c>
      <c r="I2845" t="s">
        <v>221</v>
      </c>
      <c r="K2845" t="s">
        <v>481</v>
      </c>
      <c r="L2845" t="s">
        <v>318</v>
      </c>
      <c r="M2845" t="s">
        <v>306</v>
      </c>
      <c r="N2845">
        <v>2016</v>
      </c>
      <c r="O2845" t="s">
        <v>380</v>
      </c>
      <c r="P2845" t="s">
        <v>178</v>
      </c>
      <c r="Q2845" t="s">
        <v>172</v>
      </c>
      <c r="S2845">
        <v>28758228</v>
      </c>
      <c r="T2845" t="s">
        <v>179</v>
      </c>
      <c r="U2845" t="s">
        <v>180</v>
      </c>
      <c r="V2845" s="2">
        <v>43240</v>
      </c>
      <c r="W2845" t="s">
        <v>17317</v>
      </c>
      <c r="X2845">
        <v>8613901662401</v>
      </c>
      <c r="Y2845" t="s">
        <v>186</v>
      </c>
      <c r="Z2845" t="s">
        <v>183</v>
      </c>
      <c r="AA2845">
        <v>2018</v>
      </c>
      <c r="AB2845">
        <v>2018</v>
      </c>
      <c r="AC2845" t="s">
        <v>187</v>
      </c>
      <c r="AD2845" t="s">
        <v>185</v>
      </c>
      <c r="AF2845" t="s">
        <v>186</v>
      </c>
      <c r="AG2845" t="s">
        <v>282</v>
      </c>
      <c r="AH2845">
        <v>2018</v>
      </c>
      <c r="AI2845">
        <v>2018</v>
      </c>
      <c r="AJ2845" t="s">
        <v>209</v>
      </c>
      <c r="AK2845" t="s">
        <v>185</v>
      </c>
      <c r="AM2845" t="s">
        <v>992</v>
      </c>
      <c r="AS2845">
        <v>3.72</v>
      </c>
      <c r="AT2845" t="s">
        <v>188</v>
      </c>
      <c r="AU2845" t="s">
        <v>189</v>
      </c>
      <c r="AV2845" t="s">
        <v>190</v>
      </c>
      <c r="AW2845" t="s">
        <v>191</v>
      </c>
      <c r="BM2845" t="s">
        <v>17318</v>
      </c>
      <c r="BN2845" t="s">
        <v>193</v>
      </c>
      <c r="BP2845" t="s">
        <v>194</v>
      </c>
      <c r="BQ2845" t="s">
        <v>195</v>
      </c>
      <c r="BS2845">
        <v>14627</v>
      </c>
      <c r="BT2845" t="s">
        <v>196</v>
      </c>
      <c r="BU2845">
        <v>5852019349</v>
      </c>
      <c r="CM2845" t="s">
        <v>17319</v>
      </c>
      <c r="CN2845" t="s">
        <v>487</v>
      </c>
      <c r="CP2845" t="s">
        <v>194</v>
      </c>
      <c r="CQ2845" t="s">
        <v>195</v>
      </c>
      <c r="CS2845">
        <v>14627</v>
      </c>
      <c r="CT2845" t="s">
        <v>196</v>
      </c>
      <c r="CU2845">
        <v>5852019349</v>
      </c>
    </row>
    <row r="2846" spans="1:151" x14ac:dyDescent="0.2">
      <c r="A2846">
        <v>24580</v>
      </c>
      <c r="B2846" t="s">
        <v>17320</v>
      </c>
      <c r="C2846" t="s">
        <v>4321</v>
      </c>
      <c r="E2846" t="s">
        <v>17321</v>
      </c>
      <c r="F2846" t="s">
        <v>3199</v>
      </c>
      <c r="G2846" t="s">
        <v>172</v>
      </c>
      <c r="H2846" s="1">
        <v>35391</v>
      </c>
      <c r="I2846" t="s">
        <v>221</v>
      </c>
      <c r="K2846" t="s">
        <v>937</v>
      </c>
      <c r="L2846" t="s">
        <v>1503</v>
      </c>
      <c r="M2846" t="s">
        <v>224</v>
      </c>
      <c r="N2846">
        <v>2018</v>
      </c>
      <c r="O2846" t="s">
        <v>354</v>
      </c>
      <c r="P2846" t="s">
        <v>178</v>
      </c>
      <c r="Q2846" t="s">
        <v>172</v>
      </c>
      <c r="S2846">
        <v>29480012</v>
      </c>
      <c r="T2846" t="s">
        <v>179</v>
      </c>
      <c r="U2846" t="s">
        <v>180</v>
      </c>
      <c r="V2846" s="2">
        <v>43455</v>
      </c>
      <c r="W2846" t="s">
        <v>17322</v>
      </c>
      <c r="X2846">
        <v>6462031751</v>
      </c>
      <c r="Y2846" t="s">
        <v>186</v>
      </c>
      <c r="Z2846" t="s">
        <v>183</v>
      </c>
      <c r="AA2846">
        <v>2019</v>
      </c>
      <c r="AB2846">
        <v>2019</v>
      </c>
      <c r="AC2846" t="s">
        <v>2597</v>
      </c>
      <c r="AD2846" t="s">
        <v>185</v>
      </c>
      <c r="AM2846" t="s">
        <v>209</v>
      </c>
      <c r="AS2846">
        <v>3.7</v>
      </c>
      <c r="AT2846" t="s">
        <v>188</v>
      </c>
      <c r="AU2846" t="s">
        <v>1520</v>
      </c>
      <c r="AV2846" t="s">
        <v>4161</v>
      </c>
      <c r="AW2846" t="s">
        <v>191</v>
      </c>
      <c r="BM2846" t="s">
        <v>17323</v>
      </c>
      <c r="BN2846" t="s">
        <v>17324</v>
      </c>
      <c r="BP2846" t="s">
        <v>194</v>
      </c>
      <c r="BQ2846" t="s">
        <v>195</v>
      </c>
      <c r="BS2846">
        <v>14623</v>
      </c>
      <c r="BT2846" t="s">
        <v>196</v>
      </c>
      <c r="BU2846">
        <v>5854906379</v>
      </c>
      <c r="CM2846" t="s">
        <v>17323</v>
      </c>
      <c r="CN2846" t="s">
        <v>17324</v>
      </c>
      <c r="CP2846" t="s">
        <v>194</v>
      </c>
      <c r="CQ2846" t="s">
        <v>195</v>
      </c>
      <c r="CS2846">
        <v>14623</v>
      </c>
      <c r="CT2846" t="s">
        <v>196</v>
      </c>
      <c r="CU2846">
        <v>5854906379</v>
      </c>
    </row>
    <row r="2847" spans="1:151" x14ac:dyDescent="0.2">
      <c r="A2847">
        <v>20971</v>
      </c>
      <c r="B2847" t="s">
        <v>17320</v>
      </c>
      <c r="C2847" t="s">
        <v>4321</v>
      </c>
      <c r="E2847" t="s">
        <v>17321</v>
      </c>
      <c r="F2847" t="s">
        <v>171</v>
      </c>
      <c r="G2847" t="s">
        <v>172</v>
      </c>
      <c r="H2847" s="1">
        <v>35391</v>
      </c>
      <c r="I2847" t="s">
        <v>221</v>
      </c>
      <c r="K2847" t="s">
        <v>222</v>
      </c>
      <c r="L2847" t="s">
        <v>223</v>
      </c>
      <c r="M2847" t="s">
        <v>224</v>
      </c>
      <c r="N2847">
        <v>2017</v>
      </c>
      <c r="O2847" t="s">
        <v>441</v>
      </c>
      <c r="P2847" t="s">
        <v>178</v>
      </c>
      <c r="Q2847" t="s">
        <v>172</v>
      </c>
      <c r="S2847">
        <v>29480012</v>
      </c>
      <c r="T2847" t="s">
        <v>179</v>
      </c>
      <c r="U2847" t="s">
        <v>180</v>
      </c>
      <c r="V2847" s="2">
        <v>43455</v>
      </c>
      <c r="W2847" t="s">
        <v>17322</v>
      </c>
      <c r="X2847">
        <v>6462031751</v>
      </c>
      <c r="Y2847" t="s">
        <v>186</v>
      </c>
      <c r="Z2847" t="s">
        <v>183</v>
      </c>
      <c r="AA2847">
        <v>2019</v>
      </c>
      <c r="AB2847">
        <v>2019</v>
      </c>
      <c r="AC2847" t="s">
        <v>2597</v>
      </c>
      <c r="AD2847" t="s">
        <v>185</v>
      </c>
      <c r="AM2847" t="s">
        <v>209</v>
      </c>
      <c r="AS2847">
        <v>3.7</v>
      </c>
      <c r="AT2847" t="s">
        <v>188</v>
      </c>
      <c r="AU2847" t="s">
        <v>1520</v>
      </c>
      <c r="AV2847" t="s">
        <v>4161</v>
      </c>
      <c r="AW2847" t="s">
        <v>191</v>
      </c>
      <c r="BM2847" t="s">
        <v>17323</v>
      </c>
      <c r="BN2847" t="s">
        <v>17324</v>
      </c>
      <c r="BP2847" t="s">
        <v>194</v>
      </c>
      <c r="BQ2847" t="s">
        <v>195</v>
      </c>
      <c r="BS2847">
        <v>14623</v>
      </c>
      <c r="BT2847" t="s">
        <v>196</v>
      </c>
      <c r="BU2847">
        <v>5854906379</v>
      </c>
      <c r="CM2847" t="s">
        <v>17323</v>
      </c>
      <c r="CN2847" t="s">
        <v>17324</v>
      </c>
      <c r="CP2847" t="s">
        <v>194</v>
      </c>
      <c r="CQ2847" t="s">
        <v>195</v>
      </c>
      <c r="CS2847">
        <v>14623</v>
      </c>
      <c r="CT2847" t="s">
        <v>196</v>
      </c>
      <c r="CU2847">
        <v>5854906379</v>
      </c>
    </row>
    <row r="2848" spans="1:151" x14ac:dyDescent="0.2">
      <c r="A2848">
        <v>17841</v>
      </c>
      <c r="B2848" t="s">
        <v>17320</v>
      </c>
      <c r="C2848" t="s">
        <v>4321</v>
      </c>
      <c r="E2848" t="s">
        <v>17321</v>
      </c>
      <c r="F2848" t="s">
        <v>171</v>
      </c>
      <c r="G2848" t="s">
        <v>172</v>
      </c>
      <c r="H2848" s="1">
        <v>35391</v>
      </c>
      <c r="I2848" t="s">
        <v>221</v>
      </c>
      <c r="K2848" t="s">
        <v>409</v>
      </c>
      <c r="M2848" t="s">
        <v>224</v>
      </c>
      <c r="N2848">
        <v>2016</v>
      </c>
      <c r="O2848" t="s">
        <v>410</v>
      </c>
      <c r="P2848" t="s">
        <v>2548</v>
      </c>
      <c r="Q2848" t="s">
        <v>172</v>
      </c>
      <c r="S2848">
        <v>29480012</v>
      </c>
      <c r="T2848" t="s">
        <v>179</v>
      </c>
      <c r="U2848" t="s">
        <v>180</v>
      </c>
      <c r="V2848" s="2">
        <v>43455</v>
      </c>
      <c r="W2848" t="s">
        <v>17322</v>
      </c>
      <c r="X2848">
        <v>6462031751</v>
      </c>
      <c r="Y2848" t="s">
        <v>186</v>
      </c>
      <c r="Z2848" t="s">
        <v>183</v>
      </c>
      <c r="AA2848">
        <v>2019</v>
      </c>
      <c r="AB2848">
        <v>2019</v>
      </c>
      <c r="AC2848" t="s">
        <v>2597</v>
      </c>
      <c r="AD2848" t="s">
        <v>185</v>
      </c>
      <c r="AM2848" t="s">
        <v>209</v>
      </c>
      <c r="AS2848">
        <v>3.7</v>
      </c>
      <c r="AT2848" t="s">
        <v>188</v>
      </c>
      <c r="AU2848" t="s">
        <v>1520</v>
      </c>
      <c r="AV2848" t="s">
        <v>4161</v>
      </c>
      <c r="AW2848" t="s">
        <v>191</v>
      </c>
      <c r="BM2848" t="s">
        <v>17323</v>
      </c>
      <c r="BN2848" t="s">
        <v>17324</v>
      </c>
      <c r="BP2848" t="s">
        <v>194</v>
      </c>
      <c r="BQ2848" t="s">
        <v>195</v>
      </c>
      <c r="BS2848">
        <v>14623</v>
      </c>
      <c r="BT2848" t="s">
        <v>196</v>
      </c>
      <c r="BU2848">
        <v>5854906379</v>
      </c>
      <c r="CM2848" t="s">
        <v>17323</v>
      </c>
      <c r="CN2848" t="s">
        <v>17324</v>
      </c>
      <c r="CP2848" t="s">
        <v>194</v>
      </c>
      <c r="CQ2848" t="s">
        <v>195</v>
      </c>
      <c r="CS2848">
        <v>14623</v>
      </c>
      <c r="CT2848" t="s">
        <v>196</v>
      </c>
      <c r="CU2848">
        <v>5854906379</v>
      </c>
    </row>
    <row r="2849" spans="1:151" x14ac:dyDescent="0.2">
      <c r="A2849">
        <v>19233</v>
      </c>
      <c r="B2849" t="s">
        <v>17325</v>
      </c>
      <c r="C2849" t="s">
        <v>4321</v>
      </c>
      <c r="E2849" t="s">
        <v>17326</v>
      </c>
      <c r="F2849" t="s">
        <v>171</v>
      </c>
      <c r="G2849" t="s">
        <v>172</v>
      </c>
      <c r="H2849" s="1">
        <v>35031</v>
      </c>
      <c r="I2849" t="s">
        <v>173</v>
      </c>
      <c r="K2849" t="s">
        <v>3300</v>
      </c>
      <c r="L2849" t="s">
        <v>16735</v>
      </c>
      <c r="M2849" t="s">
        <v>224</v>
      </c>
      <c r="N2849">
        <v>2016</v>
      </c>
      <c r="O2849" t="s">
        <v>410</v>
      </c>
      <c r="P2849" t="s">
        <v>178</v>
      </c>
      <c r="Q2849" t="s">
        <v>172</v>
      </c>
      <c r="S2849">
        <v>28680284</v>
      </c>
      <c r="T2849" t="s">
        <v>179</v>
      </c>
      <c r="U2849" t="s">
        <v>180</v>
      </c>
      <c r="V2849" s="2">
        <v>43240</v>
      </c>
      <c r="W2849" t="s">
        <v>17327</v>
      </c>
      <c r="X2849" t="s">
        <v>17328</v>
      </c>
      <c r="Y2849" t="s">
        <v>182</v>
      </c>
      <c r="Z2849" t="s">
        <v>183</v>
      </c>
      <c r="AA2849">
        <v>2018</v>
      </c>
      <c r="AB2849">
        <v>2018</v>
      </c>
      <c r="AC2849" t="s">
        <v>1786</v>
      </c>
      <c r="AD2849" t="s">
        <v>185</v>
      </c>
      <c r="AS2849">
        <v>3.71</v>
      </c>
      <c r="AT2849" t="s">
        <v>188</v>
      </c>
      <c r="AU2849" t="s">
        <v>189</v>
      </c>
      <c r="AV2849" t="s">
        <v>190</v>
      </c>
      <c r="AW2849" t="s">
        <v>191</v>
      </c>
      <c r="BM2849" t="s">
        <v>17329</v>
      </c>
      <c r="BN2849" t="s">
        <v>193</v>
      </c>
      <c r="BP2849" t="s">
        <v>194</v>
      </c>
      <c r="BQ2849" t="s">
        <v>195</v>
      </c>
      <c r="BS2849">
        <v>14627</v>
      </c>
      <c r="BT2849" t="s">
        <v>196</v>
      </c>
      <c r="BU2849">
        <v>5855202433</v>
      </c>
      <c r="CM2849" t="s">
        <v>17330</v>
      </c>
      <c r="CP2849" t="s">
        <v>194</v>
      </c>
      <c r="CQ2849" t="s">
        <v>195</v>
      </c>
      <c r="CS2849">
        <v>14623</v>
      </c>
      <c r="CT2849" t="s">
        <v>196</v>
      </c>
      <c r="CU2849">
        <v>5855207143</v>
      </c>
    </row>
    <row r="2850" spans="1:151" x14ac:dyDescent="0.2">
      <c r="A2850">
        <v>23148</v>
      </c>
      <c r="B2850" t="s">
        <v>7481</v>
      </c>
      <c r="C2850" t="s">
        <v>4321</v>
      </c>
      <c r="E2850" t="s">
        <v>17331</v>
      </c>
      <c r="F2850" t="s">
        <v>171</v>
      </c>
      <c r="G2850" t="s">
        <v>172</v>
      </c>
      <c r="H2850" s="1">
        <v>35269</v>
      </c>
      <c r="I2850" t="s">
        <v>221</v>
      </c>
      <c r="K2850" t="s">
        <v>277</v>
      </c>
      <c r="L2850" t="s">
        <v>278</v>
      </c>
      <c r="M2850" t="s">
        <v>224</v>
      </c>
      <c r="N2850">
        <v>2017</v>
      </c>
      <c r="O2850" t="s">
        <v>441</v>
      </c>
      <c r="P2850" t="s">
        <v>178</v>
      </c>
      <c r="Q2850" t="s">
        <v>172</v>
      </c>
      <c r="S2850">
        <v>28811374</v>
      </c>
      <c r="T2850" t="s">
        <v>179</v>
      </c>
      <c r="U2850" t="s">
        <v>180</v>
      </c>
      <c r="V2850" s="2">
        <v>43602</v>
      </c>
      <c r="W2850" t="s">
        <v>17332</v>
      </c>
      <c r="X2850">
        <v>5855066718</v>
      </c>
      <c r="Y2850" t="s">
        <v>186</v>
      </c>
      <c r="Z2850" t="s">
        <v>282</v>
      </c>
      <c r="AA2850" t="s">
        <v>615</v>
      </c>
      <c r="AB2850" t="s">
        <v>3710</v>
      </c>
      <c r="AC2850" t="s">
        <v>395</v>
      </c>
      <c r="AD2850" t="s">
        <v>185</v>
      </c>
      <c r="AE2850" t="s">
        <v>2230</v>
      </c>
      <c r="AS2850">
        <v>3.87</v>
      </c>
      <c r="AT2850" t="s">
        <v>188</v>
      </c>
      <c r="AU2850" t="s">
        <v>189</v>
      </c>
      <c r="AV2850" t="s">
        <v>190</v>
      </c>
      <c r="AW2850" t="s">
        <v>191</v>
      </c>
      <c r="BM2850" t="s">
        <v>17333</v>
      </c>
      <c r="BN2850" t="s">
        <v>487</v>
      </c>
      <c r="BP2850" t="s">
        <v>194</v>
      </c>
      <c r="BQ2850" t="s">
        <v>195</v>
      </c>
      <c r="BS2850">
        <v>14627</v>
      </c>
      <c r="BT2850" t="s">
        <v>196</v>
      </c>
      <c r="BU2850">
        <v>5852600921</v>
      </c>
      <c r="CM2850" t="s">
        <v>17333</v>
      </c>
      <c r="CN2850" t="s">
        <v>487</v>
      </c>
      <c r="CP2850" t="s">
        <v>194</v>
      </c>
      <c r="CQ2850" t="s">
        <v>195</v>
      </c>
      <c r="CS2850">
        <v>14627</v>
      </c>
      <c r="CT2850" t="s">
        <v>196</v>
      </c>
      <c r="CU2850">
        <v>5852600921</v>
      </c>
    </row>
    <row r="2851" spans="1:151" x14ac:dyDescent="0.2">
      <c r="A2851">
        <v>25500</v>
      </c>
      <c r="B2851" t="s">
        <v>17334</v>
      </c>
      <c r="C2851" t="s">
        <v>4321</v>
      </c>
      <c r="E2851" t="s">
        <v>17335</v>
      </c>
      <c r="F2851" t="s">
        <v>171</v>
      </c>
      <c r="G2851" t="s">
        <v>172</v>
      </c>
      <c r="H2851" s="1">
        <v>35459</v>
      </c>
      <c r="I2851" t="s">
        <v>221</v>
      </c>
      <c r="K2851" t="s">
        <v>439</v>
      </c>
      <c r="L2851" t="s">
        <v>175</v>
      </c>
      <c r="M2851" t="s">
        <v>224</v>
      </c>
      <c r="N2851">
        <v>2018</v>
      </c>
      <c r="O2851" t="s">
        <v>354</v>
      </c>
      <c r="P2851" t="s">
        <v>178</v>
      </c>
      <c r="Q2851" t="s">
        <v>172</v>
      </c>
      <c r="S2851">
        <v>29514717</v>
      </c>
      <c r="T2851" t="s">
        <v>196</v>
      </c>
      <c r="W2851" t="s">
        <v>17336</v>
      </c>
      <c r="X2851">
        <v>9783946085</v>
      </c>
      <c r="Y2851" t="s">
        <v>186</v>
      </c>
      <c r="Z2851" t="s">
        <v>282</v>
      </c>
      <c r="AA2851">
        <v>2019</v>
      </c>
      <c r="AB2851">
        <v>2019</v>
      </c>
      <c r="AC2851" t="s">
        <v>1280</v>
      </c>
      <c r="AD2851" t="s">
        <v>185</v>
      </c>
      <c r="AE2851" t="s">
        <v>1686</v>
      </c>
      <c r="AS2851">
        <v>3.44</v>
      </c>
      <c r="AT2851" t="s">
        <v>188</v>
      </c>
      <c r="AU2851" t="s">
        <v>189</v>
      </c>
      <c r="AV2851" t="s">
        <v>190</v>
      </c>
      <c r="AW2851" t="s">
        <v>715</v>
      </c>
      <c r="BM2851" t="s">
        <v>17337</v>
      </c>
      <c r="BN2851" t="s">
        <v>193</v>
      </c>
      <c r="BP2851" t="s">
        <v>194</v>
      </c>
      <c r="BQ2851" t="s">
        <v>195</v>
      </c>
      <c r="BS2851">
        <v>14627</v>
      </c>
      <c r="BT2851" t="s">
        <v>196</v>
      </c>
      <c r="BU2851">
        <v>9789059377</v>
      </c>
      <c r="BZ2851" t="s">
        <v>17338</v>
      </c>
      <c r="CC2851" t="s">
        <v>2668</v>
      </c>
      <c r="CD2851" t="s">
        <v>401</v>
      </c>
      <c r="CF2851" t="str">
        <f>"01720"</f>
        <v>01720</v>
      </c>
      <c r="CG2851" t="s">
        <v>196</v>
      </c>
      <c r="CH2851">
        <v>9788971598</v>
      </c>
      <c r="CM2851" t="s">
        <v>17339</v>
      </c>
      <c r="CP2851" t="s">
        <v>194</v>
      </c>
      <c r="CQ2851" t="s">
        <v>195</v>
      </c>
      <c r="CS2851">
        <v>14619</v>
      </c>
      <c r="CT2851" t="s">
        <v>196</v>
      </c>
      <c r="CU2851">
        <v>9789059377</v>
      </c>
      <c r="ED2851" t="s">
        <v>401</v>
      </c>
      <c r="EG2851" t="s">
        <v>196</v>
      </c>
      <c r="EH2851">
        <v>9788971598</v>
      </c>
      <c r="EM2851" t="s">
        <v>17338</v>
      </c>
      <c r="EP2851" t="s">
        <v>2668</v>
      </c>
      <c r="EQ2851" t="s">
        <v>401</v>
      </c>
      <c r="ES2851" t="str">
        <f>"01720"</f>
        <v>01720</v>
      </c>
      <c r="ET2851" t="s">
        <v>196</v>
      </c>
      <c r="EU2851">
        <v>9788971598</v>
      </c>
    </row>
    <row r="2852" spans="1:151" x14ac:dyDescent="0.2">
      <c r="A2852">
        <v>26786</v>
      </c>
      <c r="B2852" t="s">
        <v>17340</v>
      </c>
      <c r="C2852" t="s">
        <v>4321</v>
      </c>
      <c r="E2852" t="s">
        <v>17341</v>
      </c>
      <c r="F2852" t="s">
        <v>17342</v>
      </c>
      <c r="G2852" t="s">
        <v>172</v>
      </c>
      <c r="H2852" s="1">
        <v>35979</v>
      </c>
      <c r="I2852" t="s">
        <v>221</v>
      </c>
      <c r="K2852" t="s">
        <v>1939</v>
      </c>
      <c r="L2852" t="s">
        <v>1940</v>
      </c>
      <c r="M2852" t="s">
        <v>176</v>
      </c>
      <c r="N2852">
        <v>2019</v>
      </c>
      <c r="O2852" t="s">
        <v>482</v>
      </c>
      <c r="P2852" t="s">
        <v>178</v>
      </c>
      <c r="Q2852" t="s">
        <v>172</v>
      </c>
      <c r="S2852">
        <v>29912599</v>
      </c>
      <c r="T2852" t="s">
        <v>179</v>
      </c>
      <c r="U2852" t="s">
        <v>180</v>
      </c>
      <c r="V2852" s="2">
        <v>43968</v>
      </c>
      <c r="W2852" t="s">
        <v>17343</v>
      </c>
      <c r="X2852" t="s">
        <v>17344</v>
      </c>
      <c r="Y2852" t="s">
        <v>186</v>
      </c>
      <c r="Z2852" t="s">
        <v>282</v>
      </c>
      <c r="AA2852">
        <v>2020</v>
      </c>
      <c r="AB2852">
        <v>2020</v>
      </c>
      <c r="AC2852" t="s">
        <v>208</v>
      </c>
      <c r="AD2852" t="s">
        <v>172</v>
      </c>
      <c r="AS2852">
        <v>3.61</v>
      </c>
      <c r="AT2852" t="s">
        <v>188</v>
      </c>
      <c r="AU2852" t="s">
        <v>189</v>
      </c>
      <c r="AV2852" t="s">
        <v>190</v>
      </c>
      <c r="AW2852" t="s">
        <v>191</v>
      </c>
      <c r="BM2852" t="s">
        <v>17345</v>
      </c>
      <c r="BN2852" t="s">
        <v>193</v>
      </c>
      <c r="BP2852" t="s">
        <v>194</v>
      </c>
      <c r="BQ2852" t="s">
        <v>195</v>
      </c>
      <c r="BS2852">
        <v>14627</v>
      </c>
      <c r="BT2852" t="s">
        <v>196</v>
      </c>
      <c r="BU2852">
        <v>5859573698</v>
      </c>
      <c r="CM2852" t="s">
        <v>17346</v>
      </c>
      <c r="CN2852" t="s">
        <v>215</v>
      </c>
      <c r="CP2852" t="s">
        <v>194</v>
      </c>
      <c r="CQ2852" t="s">
        <v>195</v>
      </c>
      <c r="CS2852">
        <v>14627</v>
      </c>
      <c r="CT2852" t="s">
        <v>196</v>
      </c>
      <c r="CU2852">
        <v>5859573698</v>
      </c>
    </row>
    <row r="2853" spans="1:151" x14ac:dyDescent="0.2">
      <c r="A2853">
        <v>24905</v>
      </c>
      <c r="B2853" t="s">
        <v>17340</v>
      </c>
      <c r="C2853" t="s">
        <v>4321</v>
      </c>
      <c r="E2853" t="s">
        <v>17341</v>
      </c>
      <c r="F2853" t="s">
        <v>171</v>
      </c>
      <c r="G2853" t="s">
        <v>172</v>
      </c>
      <c r="H2853" s="1">
        <v>35979</v>
      </c>
      <c r="I2853" t="s">
        <v>221</v>
      </c>
      <c r="K2853" t="s">
        <v>1688</v>
      </c>
      <c r="L2853" t="s">
        <v>1689</v>
      </c>
      <c r="M2853" t="s">
        <v>224</v>
      </c>
      <c r="N2853">
        <v>2018</v>
      </c>
      <c r="O2853" t="s">
        <v>354</v>
      </c>
      <c r="P2853" t="s">
        <v>178</v>
      </c>
      <c r="Q2853" t="s">
        <v>172</v>
      </c>
      <c r="S2853">
        <v>29912599</v>
      </c>
      <c r="T2853" t="s">
        <v>179</v>
      </c>
      <c r="U2853" t="s">
        <v>180</v>
      </c>
      <c r="V2853" s="2">
        <v>43968</v>
      </c>
      <c r="W2853" t="s">
        <v>17343</v>
      </c>
      <c r="X2853" t="s">
        <v>17344</v>
      </c>
      <c r="Y2853" t="s">
        <v>186</v>
      </c>
      <c r="Z2853" t="s">
        <v>282</v>
      </c>
      <c r="AA2853">
        <v>2020</v>
      </c>
      <c r="AB2853">
        <v>2020</v>
      </c>
      <c r="AC2853" t="s">
        <v>208</v>
      </c>
      <c r="AD2853" t="s">
        <v>172</v>
      </c>
      <c r="AS2853">
        <v>3.61</v>
      </c>
      <c r="AT2853" t="s">
        <v>188</v>
      </c>
      <c r="AU2853" t="s">
        <v>189</v>
      </c>
      <c r="AV2853" t="s">
        <v>190</v>
      </c>
      <c r="AW2853" t="s">
        <v>191</v>
      </c>
      <c r="BM2853" t="s">
        <v>17345</v>
      </c>
      <c r="BN2853" t="s">
        <v>193</v>
      </c>
      <c r="BP2853" t="s">
        <v>194</v>
      </c>
      <c r="BQ2853" t="s">
        <v>195</v>
      </c>
      <c r="BS2853">
        <v>14627</v>
      </c>
      <c r="BT2853" t="s">
        <v>196</v>
      </c>
      <c r="BU2853">
        <v>5859573698</v>
      </c>
      <c r="CM2853" t="s">
        <v>17346</v>
      </c>
      <c r="CN2853" t="s">
        <v>215</v>
      </c>
      <c r="CP2853" t="s">
        <v>194</v>
      </c>
      <c r="CQ2853" t="s">
        <v>195</v>
      </c>
      <c r="CS2853">
        <v>14627</v>
      </c>
      <c r="CT2853" t="s">
        <v>196</v>
      </c>
      <c r="CU2853">
        <v>5859573698</v>
      </c>
    </row>
    <row r="2854" spans="1:151" x14ac:dyDescent="0.2">
      <c r="A2854">
        <v>25400</v>
      </c>
      <c r="B2854" t="s">
        <v>17347</v>
      </c>
      <c r="C2854" t="s">
        <v>4321</v>
      </c>
      <c r="E2854" t="s">
        <v>17348</v>
      </c>
      <c r="F2854" t="s">
        <v>171</v>
      </c>
      <c r="K2854" t="s">
        <v>769</v>
      </c>
      <c r="L2854" t="s">
        <v>770</v>
      </c>
      <c r="M2854" t="s">
        <v>176</v>
      </c>
      <c r="N2854">
        <v>2017</v>
      </c>
      <c r="O2854" t="s">
        <v>177</v>
      </c>
      <c r="P2854" t="s">
        <v>178</v>
      </c>
      <c r="Q2854" t="s">
        <v>172</v>
      </c>
    </row>
    <row r="2855" spans="1:151" x14ac:dyDescent="0.2">
      <c r="A2855">
        <v>33825</v>
      </c>
      <c r="B2855" t="s">
        <v>17349</v>
      </c>
      <c r="C2855" t="s">
        <v>4321</v>
      </c>
      <c r="E2855" t="s">
        <v>17350</v>
      </c>
      <c r="F2855" t="s">
        <v>171</v>
      </c>
      <c r="G2855" t="s">
        <v>172</v>
      </c>
      <c r="H2855" s="1">
        <v>36465</v>
      </c>
      <c r="I2855" t="s">
        <v>173</v>
      </c>
      <c r="K2855" t="s">
        <v>1377</v>
      </c>
      <c r="L2855" t="s">
        <v>1378</v>
      </c>
      <c r="M2855" t="s">
        <v>306</v>
      </c>
      <c r="N2855">
        <v>2020</v>
      </c>
      <c r="O2855" t="s">
        <v>1379</v>
      </c>
      <c r="P2855" t="s">
        <v>3256</v>
      </c>
      <c r="Q2855" t="s">
        <v>172</v>
      </c>
      <c r="S2855">
        <v>30782174</v>
      </c>
      <c r="T2855" t="s">
        <v>1382</v>
      </c>
      <c r="U2855" t="s">
        <v>424</v>
      </c>
      <c r="Y2855" t="str">
        <f>"01AS"</f>
        <v>01AS</v>
      </c>
      <c r="Z2855" t="s">
        <v>227</v>
      </c>
      <c r="AA2855" t="s">
        <v>320</v>
      </c>
      <c r="AB2855" t="s">
        <v>321</v>
      </c>
      <c r="AC2855" t="s">
        <v>1237</v>
      </c>
      <c r="AD2855" t="s">
        <v>185</v>
      </c>
      <c r="AM2855" t="s">
        <v>2372</v>
      </c>
      <c r="AN2855" t="s">
        <v>10425</v>
      </c>
      <c r="AS2855">
        <v>3.88</v>
      </c>
      <c r="AT2855" t="s">
        <v>429</v>
      </c>
      <c r="AU2855" t="s">
        <v>235</v>
      </c>
      <c r="AV2855" t="s">
        <v>236</v>
      </c>
      <c r="AW2855" t="s">
        <v>430</v>
      </c>
      <c r="BM2855" t="s">
        <v>17351</v>
      </c>
      <c r="BN2855" t="s">
        <v>239</v>
      </c>
      <c r="BO2855" t="s">
        <v>7044</v>
      </c>
      <c r="BP2855" t="s">
        <v>241</v>
      </c>
      <c r="BQ2855" t="s">
        <v>195</v>
      </c>
      <c r="BS2855">
        <v>14627</v>
      </c>
      <c r="CA2855" t="s">
        <v>17352</v>
      </c>
      <c r="CD2855" t="s">
        <v>195</v>
      </c>
      <c r="CM2855" t="s">
        <v>17353</v>
      </c>
      <c r="CN2855" t="s">
        <v>17352</v>
      </c>
      <c r="CO2855" t="s">
        <v>7044</v>
      </c>
      <c r="CP2855" t="s">
        <v>7044</v>
      </c>
      <c r="CQ2855" t="s">
        <v>5257</v>
      </c>
      <c r="CS2855">
        <v>610000</v>
      </c>
      <c r="CT2855" t="s">
        <v>1382</v>
      </c>
    </row>
    <row r="2856" spans="1:151" x14ac:dyDescent="0.2">
      <c r="A2856">
        <v>33794</v>
      </c>
      <c r="B2856" t="s">
        <v>17354</v>
      </c>
      <c r="C2856" t="s">
        <v>4321</v>
      </c>
      <c r="E2856" t="s">
        <v>17355</v>
      </c>
      <c r="F2856" t="s">
        <v>171</v>
      </c>
      <c r="G2856" t="s">
        <v>172</v>
      </c>
      <c r="H2856" s="1">
        <v>36002</v>
      </c>
      <c r="I2856" t="s">
        <v>173</v>
      </c>
      <c r="K2856" t="s">
        <v>1377</v>
      </c>
      <c r="L2856" t="s">
        <v>1378</v>
      </c>
      <c r="M2856" t="s">
        <v>306</v>
      </c>
      <c r="N2856">
        <v>2020</v>
      </c>
      <c r="O2856" t="s">
        <v>1379</v>
      </c>
      <c r="P2856" t="s">
        <v>509</v>
      </c>
      <c r="Q2856" t="s">
        <v>172</v>
      </c>
      <c r="S2856">
        <v>29849499</v>
      </c>
      <c r="T2856" t="s">
        <v>1382</v>
      </c>
      <c r="U2856" t="s">
        <v>424</v>
      </c>
      <c r="Y2856" t="str">
        <f>"01AS"</f>
        <v>01AS</v>
      </c>
      <c r="Z2856" t="s">
        <v>4693</v>
      </c>
      <c r="AA2856" t="s">
        <v>259</v>
      </c>
      <c r="AB2856" t="s">
        <v>260</v>
      </c>
      <c r="AC2856" t="s">
        <v>17356</v>
      </c>
      <c r="AD2856" t="s">
        <v>185</v>
      </c>
      <c r="AS2856" t="str">
        <f>"0"</f>
        <v>0</v>
      </c>
      <c r="AU2856" t="s">
        <v>235</v>
      </c>
      <c r="AV2856" t="s">
        <v>236</v>
      </c>
      <c r="AW2856" t="s">
        <v>430</v>
      </c>
      <c r="BO2856" t="s">
        <v>17357</v>
      </c>
      <c r="BQ2856" t="s">
        <v>195</v>
      </c>
      <c r="CA2856" t="s">
        <v>17358</v>
      </c>
      <c r="CD2856" t="s">
        <v>195</v>
      </c>
      <c r="CM2856" t="s">
        <v>17359</v>
      </c>
      <c r="CN2856" t="s">
        <v>17358</v>
      </c>
      <c r="CO2856" t="s">
        <v>17357</v>
      </c>
      <c r="CP2856" t="s">
        <v>17027</v>
      </c>
      <c r="CQ2856" t="s">
        <v>13024</v>
      </c>
      <c r="CS2856">
        <v>410013</v>
      </c>
      <c r="CT2856" t="s">
        <v>1382</v>
      </c>
      <c r="CU2856" t="s">
        <v>17360</v>
      </c>
    </row>
    <row r="2857" spans="1:151" x14ac:dyDescent="0.2">
      <c r="A2857">
        <v>27300</v>
      </c>
      <c r="B2857" t="s">
        <v>5121</v>
      </c>
      <c r="C2857" t="s">
        <v>4321</v>
      </c>
      <c r="E2857" t="s">
        <v>17361</v>
      </c>
      <c r="F2857" t="s">
        <v>171</v>
      </c>
      <c r="G2857" t="s">
        <v>172</v>
      </c>
      <c r="H2857" s="1">
        <v>36882</v>
      </c>
      <c r="I2857" t="s">
        <v>221</v>
      </c>
      <c r="K2857" t="s">
        <v>277</v>
      </c>
      <c r="L2857" t="s">
        <v>278</v>
      </c>
      <c r="M2857" t="s">
        <v>224</v>
      </c>
      <c r="N2857">
        <v>2019</v>
      </c>
      <c r="O2857" t="s">
        <v>279</v>
      </c>
      <c r="P2857" t="s">
        <v>178</v>
      </c>
      <c r="Q2857" t="s">
        <v>172</v>
      </c>
      <c r="S2857">
        <v>31376242</v>
      </c>
      <c r="T2857" t="s">
        <v>196</v>
      </c>
      <c r="W2857" t="s">
        <v>17362</v>
      </c>
      <c r="X2857">
        <v>9172916499</v>
      </c>
      <c r="Y2857" t="s">
        <v>186</v>
      </c>
      <c r="Z2857" t="s">
        <v>282</v>
      </c>
      <c r="AA2857">
        <v>2022</v>
      </c>
      <c r="AB2857">
        <v>2022</v>
      </c>
      <c r="AC2857" t="s">
        <v>2179</v>
      </c>
      <c r="AD2857" t="s">
        <v>172</v>
      </c>
      <c r="AS2857">
        <v>3.14</v>
      </c>
      <c r="AT2857" t="s">
        <v>188</v>
      </c>
      <c r="AU2857" t="s">
        <v>189</v>
      </c>
      <c r="AV2857" t="s">
        <v>190</v>
      </c>
      <c r="AW2857" t="s">
        <v>715</v>
      </c>
      <c r="BM2857" t="s">
        <v>17363</v>
      </c>
      <c r="BN2857" t="s">
        <v>193</v>
      </c>
      <c r="BP2857" t="s">
        <v>194</v>
      </c>
      <c r="BQ2857" t="s">
        <v>195</v>
      </c>
      <c r="BS2857">
        <v>14627</v>
      </c>
      <c r="BT2857" t="s">
        <v>196</v>
      </c>
      <c r="BU2857">
        <v>3479018271</v>
      </c>
      <c r="BZ2857" t="s">
        <v>17364</v>
      </c>
      <c r="CA2857" t="s">
        <v>17365</v>
      </c>
      <c r="CC2857" t="s">
        <v>521</v>
      </c>
      <c r="CD2857" t="s">
        <v>195</v>
      </c>
      <c r="CF2857">
        <v>104633816</v>
      </c>
      <c r="CG2857" t="s">
        <v>196</v>
      </c>
      <c r="CH2857">
        <v>3479018271</v>
      </c>
      <c r="CM2857" t="s">
        <v>17364</v>
      </c>
      <c r="CN2857" t="s">
        <v>17366</v>
      </c>
      <c r="CP2857" t="s">
        <v>521</v>
      </c>
      <c r="CQ2857" t="s">
        <v>195</v>
      </c>
      <c r="CS2857">
        <v>10463</v>
      </c>
      <c r="CT2857" t="s">
        <v>196</v>
      </c>
      <c r="CU2857">
        <v>3479018271</v>
      </c>
      <c r="ED2857" t="s">
        <v>195</v>
      </c>
      <c r="EG2857" t="s">
        <v>196</v>
      </c>
      <c r="EH2857">
        <v>3479018271</v>
      </c>
      <c r="EM2857" t="s">
        <v>17364</v>
      </c>
      <c r="EN2857" t="s">
        <v>17365</v>
      </c>
      <c r="EP2857" t="s">
        <v>521</v>
      </c>
      <c r="EQ2857" t="s">
        <v>195</v>
      </c>
      <c r="ES2857">
        <v>104633816</v>
      </c>
      <c r="ET2857" t="s">
        <v>196</v>
      </c>
      <c r="EU2857">
        <v>3479018271</v>
      </c>
    </row>
    <row r="2858" spans="1:151" x14ac:dyDescent="0.2">
      <c r="A2858">
        <v>36074</v>
      </c>
      <c r="B2858" t="s">
        <v>17367</v>
      </c>
      <c r="C2858" t="s">
        <v>4321</v>
      </c>
      <c r="E2858" t="s">
        <v>17368</v>
      </c>
      <c r="F2858" t="s">
        <v>171</v>
      </c>
      <c r="G2858" t="s">
        <v>172</v>
      </c>
      <c r="H2858" s="1">
        <v>36820</v>
      </c>
      <c r="I2858" t="s">
        <v>221</v>
      </c>
      <c r="K2858" t="s">
        <v>1377</v>
      </c>
      <c r="L2858" t="s">
        <v>1378</v>
      </c>
      <c r="M2858" t="s">
        <v>176</v>
      </c>
      <c r="N2858">
        <v>2021</v>
      </c>
      <c r="O2858" t="s">
        <v>3142</v>
      </c>
      <c r="P2858" t="s">
        <v>178</v>
      </c>
      <c r="Q2858" t="s">
        <v>172</v>
      </c>
      <c r="S2858">
        <v>31409032</v>
      </c>
      <c r="T2858" t="s">
        <v>1382</v>
      </c>
      <c r="U2858" t="s">
        <v>424</v>
      </c>
      <c r="Y2858" t="str">
        <f>"01AS"</f>
        <v>01AS</v>
      </c>
      <c r="Z2858" t="s">
        <v>499</v>
      </c>
      <c r="AA2858" t="s">
        <v>320</v>
      </c>
      <c r="AB2858" t="s">
        <v>321</v>
      </c>
      <c r="AC2858" t="s">
        <v>2003</v>
      </c>
      <c r="AD2858" t="s">
        <v>185</v>
      </c>
      <c r="AS2858">
        <v>3.91</v>
      </c>
      <c r="AT2858" t="s">
        <v>429</v>
      </c>
      <c r="AU2858" t="s">
        <v>472</v>
      </c>
      <c r="AV2858" t="s">
        <v>473</v>
      </c>
      <c r="AW2858" t="s">
        <v>430</v>
      </c>
      <c r="BM2858" t="s">
        <v>17369</v>
      </c>
      <c r="BN2858" t="s">
        <v>239</v>
      </c>
      <c r="BO2858" t="s">
        <v>1381</v>
      </c>
      <c r="BP2858" t="s">
        <v>241</v>
      </c>
      <c r="BQ2858" t="s">
        <v>195</v>
      </c>
      <c r="BS2858">
        <v>14627</v>
      </c>
      <c r="CA2858" t="s">
        <v>17370</v>
      </c>
      <c r="CD2858" t="s">
        <v>195</v>
      </c>
      <c r="CM2858" t="s">
        <v>17371</v>
      </c>
      <c r="CN2858" t="s">
        <v>17370</v>
      </c>
      <c r="CO2858" t="s">
        <v>1381</v>
      </c>
      <c r="CP2858" t="s">
        <v>1381</v>
      </c>
      <c r="CQ2858" t="s">
        <v>4697</v>
      </c>
      <c r="CS2858">
        <v>101100</v>
      </c>
      <c r="CT2858" t="s">
        <v>1382</v>
      </c>
      <c r="CU2858" t="s">
        <v>17372</v>
      </c>
    </row>
    <row r="2859" spans="1:151" x14ac:dyDescent="0.2">
      <c r="A2859">
        <v>34112</v>
      </c>
      <c r="B2859" t="s">
        <v>17367</v>
      </c>
      <c r="C2859" t="s">
        <v>4321</v>
      </c>
      <c r="E2859" t="s">
        <v>17368</v>
      </c>
      <c r="F2859" t="s">
        <v>171</v>
      </c>
      <c r="G2859" t="s">
        <v>172</v>
      </c>
      <c r="H2859" s="1">
        <v>36820</v>
      </c>
      <c r="I2859" t="s">
        <v>221</v>
      </c>
      <c r="K2859" t="s">
        <v>1377</v>
      </c>
      <c r="L2859" t="s">
        <v>1378</v>
      </c>
      <c r="M2859" t="s">
        <v>306</v>
      </c>
      <c r="N2859">
        <v>2020</v>
      </c>
      <c r="O2859" t="s">
        <v>1379</v>
      </c>
      <c r="P2859" t="s">
        <v>178</v>
      </c>
      <c r="Q2859" t="s">
        <v>172</v>
      </c>
      <c r="S2859">
        <v>31409032</v>
      </c>
      <c r="T2859" t="s">
        <v>1382</v>
      </c>
      <c r="U2859" t="s">
        <v>424</v>
      </c>
      <c r="Y2859" t="str">
        <f>"01AS"</f>
        <v>01AS</v>
      </c>
      <c r="Z2859" t="s">
        <v>499</v>
      </c>
      <c r="AA2859" t="s">
        <v>320</v>
      </c>
      <c r="AB2859" t="s">
        <v>321</v>
      </c>
      <c r="AC2859" t="s">
        <v>2003</v>
      </c>
      <c r="AD2859" t="s">
        <v>185</v>
      </c>
      <c r="AS2859">
        <v>3.91</v>
      </c>
      <c r="AT2859" t="s">
        <v>429</v>
      </c>
      <c r="AU2859" t="s">
        <v>472</v>
      </c>
      <c r="AV2859" t="s">
        <v>473</v>
      </c>
      <c r="AW2859" t="s">
        <v>430</v>
      </c>
      <c r="BM2859" t="s">
        <v>17369</v>
      </c>
      <c r="BN2859" t="s">
        <v>239</v>
      </c>
      <c r="BO2859" t="s">
        <v>1381</v>
      </c>
      <c r="BP2859" t="s">
        <v>241</v>
      </c>
      <c r="BQ2859" t="s">
        <v>195</v>
      </c>
      <c r="BS2859">
        <v>14627</v>
      </c>
      <c r="CA2859" t="s">
        <v>17370</v>
      </c>
      <c r="CD2859" t="s">
        <v>195</v>
      </c>
      <c r="CM2859" t="s">
        <v>17371</v>
      </c>
      <c r="CN2859" t="s">
        <v>17370</v>
      </c>
      <c r="CO2859" t="s">
        <v>1381</v>
      </c>
      <c r="CP2859" t="s">
        <v>1381</v>
      </c>
      <c r="CQ2859" t="s">
        <v>4697</v>
      </c>
      <c r="CS2859">
        <v>101100</v>
      </c>
      <c r="CT2859" t="s">
        <v>1382</v>
      </c>
      <c r="CU2859" t="s">
        <v>17372</v>
      </c>
    </row>
    <row r="2860" spans="1:151" x14ac:dyDescent="0.2">
      <c r="A2860">
        <v>27387</v>
      </c>
      <c r="B2860" t="s">
        <v>17373</v>
      </c>
      <c r="C2860" t="s">
        <v>4321</v>
      </c>
      <c r="E2860" t="s">
        <v>17374</v>
      </c>
      <c r="F2860" t="s">
        <v>171</v>
      </c>
      <c r="G2860" t="s">
        <v>172</v>
      </c>
      <c r="H2860" s="1">
        <v>36108</v>
      </c>
      <c r="I2860" t="s">
        <v>221</v>
      </c>
      <c r="K2860" t="s">
        <v>576</v>
      </c>
      <c r="L2860" t="s">
        <v>577</v>
      </c>
      <c r="M2860" t="s">
        <v>224</v>
      </c>
      <c r="N2860">
        <v>2019</v>
      </c>
      <c r="O2860" t="s">
        <v>279</v>
      </c>
      <c r="P2860" t="s">
        <v>178</v>
      </c>
      <c r="Q2860" t="s">
        <v>172</v>
      </c>
      <c r="S2860">
        <v>30837003</v>
      </c>
      <c r="T2860" t="s">
        <v>17375</v>
      </c>
      <c r="U2860" t="s">
        <v>180</v>
      </c>
      <c r="V2860" s="2">
        <v>44332</v>
      </c>
      <c r="W2860" t="s">
        <v>17376</v>
      </c>
      <c r="X2860">
        <v>5859570643</v>
      </c>
      <c r="Y2860" t="s">
        <v>802</v>
      </c>
      <c r="Z2860" t="s">
        <v>1583</v>
      </c>
      <c r="AA2860">
        <v>2021</v>
      </c>
      <c r="AB2860">
        <v>2021</v>
      </c>
      <c r="AC2860" t="s">
        <v>1584</v>
      </c>
      <c r="AD2860" t="s">
        <v>185</v>
      </c>
      <c r="AS2860">
        <v>3.95</v>
      </c>
      <c r="AT2860" t="s">
        <v>188</v>
      </c>
      <c r="AU2860" t="s">
        <v>189</v>
      </c>
      <c r="AV2860" t="s">
        <v>190</v>
      </c>
      <c r="AW2860" t="s">
        <v>191</v>
      </c>
      <c r="BM2860" t="s">
        <v>11965</v>
      </c>
      <c r="BN2860" t="s">
        <v>17377</v>
      </c>
      <c r="BP2860" t="s">
        <v>194</v>
      </c>
      <c r="BQ2860" t="s">
        <v>195</v>
      </c>
      <c r="BS2860">
        <v>14604</v>
      </c>
      <c r="BT2860" t="s">
        <v>196</v>
      </c>
      <c r="BU2860">
        <v>5854240976</v>
      </c>
      <c r="CM2860" t="s">
        <v>11965</v>
      </c>
      <c r="CN2860" t="s">
        <v>17378</v>
      </c>
      <c r="CP2860" t="s">
        <v>194</v>
      </c>
      <c r="CQ2860" t="s">
        <v>195</v>
      </c>
      <c r="CS2860">
        <v>14604</v>
      </c>
      <c r="CT2860" t="s">
        <v>196</v>
      </c>
      <c r="CU2860">
        <v>5854240976</v>
      </c>
    </row>
    <row r="2861" spans="1:151" x14ac:dyDescent="0.2">
      <c r="A2861">
        <v>33810</v>
      </c>
      <c r="B2861" t="s">
        <v>17379</v>
      </c>
      <c r="C2861" t="s">
        <v>4321</v>
      </c>
      <c r="E2861" t="s">
        <v>17380</v>
      </c>
      <c r="F2861" t="s">
        <v>171</v>
      </c>
      <c r="G2861" t="s">
        <v>172</v>
      </c>
      <c r="H2861" s="1">
        <v>36386</v>
      </c>
      <c r="I2861" t="s">
        <v>173</v>
      </c>
      <c r="K2861" t="s">
        <v>1377</v>
      </c>
      <c r="L2861" t="s">
        <v>1378</v>
      </c>
      <c r="M2861" t="s">
        <v>306</v>
      </c>
      <c r="N2861">
        <v>2020</v>
      </c>
      <c r="O2861" t="s">
        <v>1379</v>
      </c>
      <c r="P2861" t="s">
        <v>509</v>
      </c>
      <c r="Q2861" t="s">
        <v>172</v>
      </c>
      <c r="S2861">
        <v>30615632</v>
      </c>
      <c r="T2861" t="s">
        <v>1382</v>
      </c>
      <c r="U2861" t="s">
        <v>424</v>
      </c>
      <c r="Y2861" t="str">
        <f>"01AS"</f>
        <v>01AS</v>
      </c>
      <c r="Z2861" t="s">
        <v>499</v>
      </c>
      <c r="AA2861" t="s">
        <v>320</v>
      </c>
      <c r="AB2861" t="s">
        <v>321</v>
      </c>
      <c r="AC2861" t="s">
        <v>428</v>
      </c>
      <c r="AD2861" t="s">
        <v>185</v>
      </c>
      <c r="AM2861" t="s">
        <v>5251</v>
      </c>
      <c r="AS2861">
        <v>3.62</v>
      </c>
      <c r="AT2861" t="s">
        <v>429</v>
      </c>
      <c r="AU2861" t="s">
        <v>2925</v>
      </c>
      <c r="AV2861" t="s">
        <v>236</v>
      </c>
      <c r="AW2861" t="s">
        <v>430</v>
      </c>
      <c r="BC2861" t="s">
        <v>474</v>
      </c>
      <c r="BM2861" t="s">
        <v>17381</v>
      </c>
      <c r="BN2861" t="s">
        <v>239</v>
      </c>
      <c r="BO2861" t="s">
        <v>5511</v>
      </c>
      <c r="BP2861" t="s">
        <v>241</v>
      </c>
      <c r="BQ2861" t="s">
        <v>195</v>
      </c>
      <c r="BS2861">
        <v>14627</v>
      </c>
      <c r="CA2861" t="s">
        <v>17382</v>
      </c>
      <c r="CD2861" t="s">
        <v>195</v>
      </c>
      <c r="CM2861" t="s">
        <v>17383</v>
      </c>
      <c r="CN2861" t="s">
        <v>17382</v>
      </c>
      <c r="CO2861" t="s">
        <v>5511</v>
      </c>
      <c r="CP2861" t="s">
        <v>5511</v>
      </c>
      <c r="CQ2861" t="s">
        <v>3674</v>
      </c>
      <c r="CS2861">
        <v>210006</v>
      </c>
      <c r="CT2861" t="s">
        <v>1382</v>
      </c>
      <c r="CU2861" t="s">
        <v>17384</v>
      </c>
    </row>
    <row r="2862" spans="1:151" x14ac:dyDescent="0.2">
      <c r="A2862">
        <v>35857</v>
      </c>
      <c r="B2862" t="s">
        <v>5420</v>
      </c>
      <c r="C2862" t="s">
        <v>4321</v>
      </c>
      <c r="E2862" t="s">
        <v>17385</v>
      </c>
      <c r="F2862" t="s">
        <v>171</v>
      </c>
      <c r="G2862" t="s">
        <v>172</v>
      </c>
      <c r="H2862" s="1">
        <v>36369</v>
      </c>
      <c r="I2862" t="s">
        <v>221</v>
      </c>
      <c r="K2862" t="s">
        <v>1377</v>
      </c>
      <c r="L2862" t="s">
        <v>1378</v>
      </c>
      <c r="M2862" t="s">
        <v>176</v>
      </c>
      <c r="N2862">
        <v>2021</v>
      </c>
      <c r="O2862" t="s">
        <v>3142</v>
      </c>
      <c r="P2862" t="s">
        <v>178</v>
      </c>
      <c r="Q2862" t="s">
        <v>172</v>
      </c>
      <c r="S2862">
        <v>31317245</v>
      </c>
      <c r="T2862" t="s">
        <v>1382</v>
      </c>
      <c r="U2862" t="s">
        <v>424</v>
      </c>
      <c r="Y2862" t="str">
        <f>"04HSEAS"</f>
        <v>04HSEAS</v>
      </c>
      <c r="Z2862" t="s">
        <v>499</v>
      </c>
      <c r="AA2862" t="s">
        <v>320</v>
      </c>
      <c r="AB2862" t="s">
        <v>321</v>
      </c>
      <c r="AC2862" t="s">
        <v>3358</v>
      </c>
      <c r="AD2862" t="s">
        <v>185</v>
      </c>
      <c r="AM2862" t="s">
        <v>5890</v>
      </c>
      <c r="AS2862">
        <v>3.3</v>
      </c>
      <c r="AT2862" t="s">
        <v>1261</v>
      </c>
      <c r="AU2862" t="s">
        <v>472</v>
      </c>
      <c r="AV2862" t="s">
        <v>473</v>
      </c>
      <c r="AW2862" t="s">
        <v>430</v>
      </c>
      <c r="BC2862" t="s">
        <v>474</v>
      </c>
      <c r="BM2862" t="s">
        <v>17386</v>
      </c>
      <c r="BN2862" t="s">
        <v>239</v>
      </c>
      <c r="BO2862" t="s">
        <v>17387</v>
      </c>
      <c r="BP2862" t="s">
        <v>241</v>
      </c>
      <c r="BQ2862" t="s">
        <v>195</v>
      </c>
      <c r="BS2862">
        <v>14627</v>
      </c>
      <c r="CA2862" t="s">
        <v>17388</v>
      </c>
      <c r="CD2862" t="s">
        <v>195</v>
      </c>
      <c r="CM2862" t="s">
        <v>17389</v>
      </c>
      <c r="CN2862" t="s">
        <v>17388</v>
      </c>
      <c r="CO2862" t="s">
        <v>17387</v>
      </c>
      <c r="CP2862" t="s">
        <v>17387</v>
      </c>
      <c r="CQ2862" t="s">
        <v>13024</v>
      </c>
      <c r="CS2862">
        <v>436031</v>
      </c>
      <c r="CT2862" t="s">
        <v>1382</v>
      </c>
    </row>
    <row r="2863" spans="1:151" x14ac:dyDescent="0.2">
      <c r="A2863">
        <v>33869</v>
      </c>
      <c r="B2863" t="s">
        <v>5420</v>
      </c>
      <c r="C2863" t="s">
        <v>4321</v>
      </c>
      <c r="E2863" t="s">
        <v>17385</v>
      </c>
      <c r="F2863" t="s">
        <v>171</v>
      </c>
      <c r="G2863" t="s">
        <v>172</v>
      </c>
      <c r="H2863" s="1">
        <v>36369</v>
      </c>
      <c r="I2863" t="s">
        <v>221</v>
      </c>
      <c r="K2863" t="s">
        <v>1377</v>
      </c>
      <c r="L2863" t="s">
        <v>1378</v>
      </c>
      <c r="M2863" t="s">
        <v>306</v>
      </c>
      <c r="N2863">
        <v>2020</v>
      </c>
      <c r="O2863" t="s">
        <v>1379</v>
      </c>
      <c r="P2863" t="s">
        <v>178</v>
      </c>
      <c r="Q2863" t="s">
        <v>172</v>
      </c>
      <c r="S2863">
        <v>31317245</v>
      </c>
      <c r="T2863" t="s">
        <v>1382</v>
      </c>
      <c r="U2863" t="s">
        <v>424</v>
      </c>
      <c r="Y2863" t="str">
        <f>"04HSEAS"</f>
        <v>04HSEAS</v>
      </c>
      <c r="Z2863" t="s">
        <v>499</v>
      </c>
      <c r="AA2863" t="s">
        <v>320</v>
      </c>
      <c r="AB2863" t="s">
        <v>321</v>
      </c>
      <c r="AC2863" t="s">
        <v>3358</v>
      </c>
      <c r="AD2863" t="s">
        <v>185</v>
      </c>
      <c r="AM2863" t="s">
        <v>5890</v>
      </c>
      <c r="AS2863">
        <v>3.3</v>
      </c>
      <c r="AT2863" t="s">
        <v>1261</v>
      </c>
      <c r="AU2863" t="s">
        <v>472</v>
      </c>
      <c r="AV2863" t="s">
        <v>473</v>
      </c>
      <c r="AW2863" t="s">
        <v>430</v>
      </c>
      <c r="BC2863" t="s">
        <v>474</v>
      </c>
      <c r="BM2863" t="s">
        <v>17386</v>
      </c>
      <c r="BN2863" t="s">
        <v>239</v>
      </c>
      <c r="BO2863" t="s">
        <v>17387</v>
      </c>
      <c r="BP2863" t="s">
        <v>241</v>
      </c>
      <c r="BQ2863" t="s">
        <v>195</v>
      </c>
      <c r="BS2863">
        <v>14627</v>
      </c>
      <c r="CA2863" t="s">
        <v>17388</v>
      </c>
      <c r="CD2863" t="s">
        <v>195</v>
      </c>
      <c r="CM2863" t="s">
        <v>17389</v>
      </c>
      <c r="CN2863" t="s">
        <v>17388</v>
      </c>
      <c r="CO2863" t="s">
        <v>17387</v>
      </c>
      <c r="CP2863" t="s">
        <v>17387</v>
      </c>
      <c r="CQ2863" t="s">
        <v>13024</v>
      </c>
      <c r="CS2863">
        <v>436031</v>
      </c>
      <c r="CT2863" t="s">
        <v>1382</v>
      </c>
    </row>
    <row r="2864" spans="1:151" x14ac:dyDescent="0.2">
      <c r="A2864">
        <v>33882</v>
      </c>
      <c r="B2864" t="s">
        <v>17390</v>
      </c>
      <c r="C2864" t="s">
        <v>4321</v>
      </c>
      <c r="E2864" t="s">
        <v>17391</v>
      </c>
      <c r="F2864" t="s">
        <v>171</v>
      </c>
      <c r="G2864" t="s">
        <v>172</v>
      </c>
      <c r="H2864" s="1">
        <v>36579</v>
      </c>
      <c r="I2864" t="s">
        <v>173</v>
      </c>
      <c r="K2864" t="s">
        <v>1377</v>
      </c>
      <c r="L2864" t="s">
        <v>1378</v>
      </c>
      <c r="M2864" t="s">
        <v>306</v>
      </c>
      <c r="N2864">
        <v>2020</v>
      </c>
      <c r="O2864" t="s">
        <v>1379</v>
      </c>
      <c r="P2864" t="s">
        <v>3256</v>
      </c>
      <c r="Q2864" t="s">
        <v>172</v>
      </c>
      <c r="S2864">
        <v>31528184</v>
      </c>
      <c r="T2864" t="s">
        <v>1382</v>
      </c>
      <c r="U2864" t="s">
        <v>424</v>
      </c>
      <c r="Y2864" t="str">
        <f>"04HSEAS"</f>
        <v>04HSEAS</v>
      </c>
      <c r="Z2864" t="s">
        <v>499</v>
      </c>
      <c r="AA2864" t="s">
        <v>833</v>
      </c>
      <c r="AB2864" t="s">
        <v>834</v>
      </c>
      <c r="AC2864" t="s">
        <v>8177</v>
      </c>
      <c r="AD2864" t="s">
        <v>172</v>
      </c>
      <c r="AS2864">
        <v>2.59</v>
      </c>
      <c r="AT2864" t="s">
        <v>429</v>
      </c>
      <c r="AU2864" t="s">
        <v>235</v>
      </c>
      <c r="AV2864" t="s">
        <v>236</v>
      </c>
      <c r="AW2864" t="s">
        <v>430</v>
      </c>
      <c r="BM2864" t="s">
        <v>17392</v>
      </c>
      <c r="BN2864" t="s">
        <v>239</v>
      </c>
      <c r="BO2864" t="s">
        <v>1381</v>
      </c>
      <c r="BP2864" t="s">
        <v>241</v>
      </c>
      <c r="BQ2864" t="s">
        <v>195</v>
      </c>
      <c r="BS2864">
        <v>14627</v>
      </c>
      <c r="CA2864" t="s">
        <v>17393</v>
      </c>
      <c r="CD2864" t="s">
        <v>195</v>
      </c>
      <c r="CM2864" t="s">
        <v>17394</v>
      </c>
      <c r="CN2864" t="s">
        <v>17393</v>
      </c>
      <c r="CO2864" t="s">
        <v>1381</v>
      </c>
      <c r="CP2864" t="s">
        <v>1381</v>
      </c>
      <c r="CQ2864" t="s">
        <v>4697</v>
      </c>
      <c r="CS2864">
        <v>100076</v>
      </c>
      <c r="CT2864" t="s">
        <v>1382</v>
      </c>
      <c r="CU2864" t="s">
        <v>17395</v>
      </c>
    </row>
    <row r="2865" spans="1:99" x14ac:dyDescent="0.2">
      <c r="A2865">
        <v>33885</v>
      </c>
      <c r="B2865" t="s">
        <v>17396</v>
      </c>
      <c r="C2865" t="s">
        <v>4321</v>
      </c>
      <c r="E2865" t="s">
        <v>17397</v>
      </c>
      <c r="F2865" t="s">
        <v>171</v>
      </c>
      <c r="G2865" t="s">
        <v>172</v>
      </c>
      <c r="H2865" s="1">
        <v>36609</v>
      </c>
      <c r="I2865" t="s">
        <v>221</v>
      </c>
      <c r="K2865" t="s">
        <v>1377</v>
      </c>
      <c r="L2865" t="s">
        <v>1378</v>
      </c>
      <c r="M2865" t="s">
        <v>306</v>
      </c>
      <c r="N2865">
        <v>2020</v>
      </c>
      <c r="O2865" t="s">
        <v>1379</v>
      </c>
      <c r="P2865" t="s">
        <v>509</v>
      </c>
      <c r="Q2865" t="s">
        <v>172</v>
      </c>
      <c r="S2865">
        <v>31392617</v>
      </c>
      <c r="T2865" t="s">
        <v>1382</v>
      </c>
      <c r="U2865" t="s">
        <v>424</v>
      </c>
      <c r="Y2865" t="str">
        <f>"06ESM"</f>
        <v>06ESM</v>
      </c>
      <c r="Z2865" t="s">
        <v>1717</v>
      </c>
      <c r="AA2865" t="s">
        <v>228</v>
      </c>
      <c r="AB2865" t="s">
        <v>229</v>
      </c>
      <c r="AC2865" t="s">
        <v>1718</v>
      </c>
      <c r="AD2865" t="s">
        <v>185</v>
      </c>
      <c r="AF2865" t="s">
        <v>17398</v>
      </c>
      <c r="AG2865" t="s">
        <v>729</v>
      </c>
      <c r="AJ2865" t="s">
        <v>1237</v>
      </c>
      <c r="AK2865" t="s">
        <v>185</v>
      </c>
      <c r="AS2865">
        <v>3.52</v>
      </c>
      <c r="AT2865" t="s">
        <v>429</v>
      </c>
      <c r="AU2865" t="s">
        <v>235</v>
      </c>
      <c r="AV2865" t="s">
        <v>236</v>
      </c>
      <c r="AW2865" t="s">
        <v>430</v>
      </c>
      <c r="BM2865" t="s">
        <v>17399</v>
      </c>
      <c r="BN2865" t="s">
        <v>239</v>
      </c>
      <c r="BO2865" t="s">
        <v>7036</v>
      </c>
      <c r="BP2865" t="s">
        <v>241</v>
      </c>
      <c r="BQ2865" t="s">
        <v>195</v>
      </c>
      <c r="BS2865">
        <v>14627</v>
      </c>
      <c r="CA2865" t="s">
        <v>17400</v>
      </c>
      <c r="CD2865" t="s">
        <v>195</v>
      </c>
      <c r="CM2865" t="s">
        <v>17401</v>
      </c>
      <c r="CN2865" t="s">
        <v>17400</v>
      </c>
      <c r="CO2865" t="s">
        <v>7036</v>
      </c>
      <c r="CP2865" t="s">
        <v>7036</v>
      </c>
      <c r="CQ2865" t="s">
        <v>7039</v>
      </c>
      <c r="CS2865">
        <v>315040</v>
      </c>
      <c r="CT2865" t="s">
        <v>1382</v>
      </c>
    </row>
    <row r="2866" spans="1:99" x14ac:dyDescent="0.2">
      <c r="A2866">
        <v>36033</v>
      </c>
      <c r="B2866" t="s">
        <v>17402</v>
      </c>
      <c r="C2866" t="s">
        <v>4321</v>
      </c>
      <c r="E2866" t="s">
        <v>17403</v>
      </c>
      <c r="F2866" t="s">
        <v>171</v>
      </c>
      <c r="G2866" t="s">
        <v>172</v>
      </c>
      <c r="H2866" s="1">
        <v>37174</v>
      </c>
      <c r="I2866" t="s">
        <v>173</v>
      </c>
      <c r="K2866" t="s">
        <v>1377</v>
      </c>
      <c r="L2866" t="s">
        <v>1378</v>
      </c>
      <c r="M2866" t="s">
        <v>176</v>
      </c>
      <c r="N2866">
        <v>2021</v>
      </c>
      <c r="O2866" t="s">
        <v>3142</v>
      </c>
      <c r="P2866" t="s">
        <v>178</v>
      </c>
      <c r="Q2866" t="s">
        <v>172</v>
      </c>
      <c r="S2866">
        <v>31529211</v>
      </c>
      <c r="T2866" t="s">
        <v>1382</v>
      </c>
      <c r="U2866" t="s">
        <v>424</v>
      </c>
      <c r="Y2866" t="str">
        <f>"01AS"</f>
        <v>01AS</v>
      </c>
      <c r="Z2866" t="s">
        <v>227</v>
      </c>
      <c r="AA2866" t="s">
        <v>228</v>
      </c>
      <c r="AB2866" t="s">
        <v>229</v>
      </c>
      <c r="AC2866" t="s">
        <v>5261</v>
      </c>
      <c r="AD2866" t="s">
        <v>185</v>
      </c>
      <c r="AF2866" t="s">
        <v>426</v>
      </c>
      <c r="AG2866" t="s">
        <v>427</v>
      </c>
      <c r="AJ2866" t="s">
        <v>2066</v>
      </c>
      <c r="AK2866" t="s">
        <v>185</v>
      </c>
      <c r="AS2866">
        <v>3.38</v>
      </c>
      <c r="AT2866" t="s">
        <v>429</v>
      </c>
      <c r="AU2866" t="s">
        <v>472</v>
      </c>
      <c r="AV2866" t="s">
        <v>473</v>
      </c>
      <c r="AW2866" t="s">
        <v>430</v>
      </c>
      <c r="BM2866" t="s">
        <v>17404</v>
      </c>
      <c r="BN2866" t="s">
        <v>239</v>
      </c>
      <c r="BO2866" t="s">
        <v>16799</v>
      </c>
      <c r="BP2866" t="s">
        <v>241</v>
      </c>
      <c r="BQ2866" t="s">
        <v>195</v>
      </c>
      <c r="BS2866">
        <v>14627</v>
      </c>
      <c r="CA2866" t="s">
        <v>17405</v>
      </c>
      <c r="CD2866" t="s">
        <v>195</v>
      </c>
      <c r="CM2866" t="s">
        <v>17406</v>
      </c>
      <c r="CN2866" t="s">
        <v>17405</v>
      </c>
      <c r="CO2866" t="s">
        <v>16799</v>
      </c>
      <c r="CP2866" t="s">
        <v>16799</v>
      </c>
      <c r="CQ2866" t="s">
        <v>4705</v>
      </c>
      <c r="CS2866">
        <v>250014</v>
      </c>
      <c r="CT2866" t="s">
        <v>1382</v>
      </c>
      <c r="CU2866" t="s">
        <v>17407</v>
      </c>
    </row>
    <row r="2867" spans="1:99" x14ac:dyDescent="0.2">
      <c r="A2867">
        <v>33897</v>
      </c>
      <c r="B2867" t="s">
        <v>17402</v>
      </c>
      <c r="C2867" t="s">
        <v>4321</v>
      </c>
      <c r="E2867" t="s">
        <v>17403</v>
      </c>
      <c r="F2867" t="s">
        <v>171</v>
      </c>
      <c r="G2867" t="s">
        <v>172</v>
      </c>
      <c r="H2867" s="1">
        <v>37174</v>
      </c>
      <c r="I2867" t="s">
        <v>173</v>
      </c>
      <c r="K2867" t="s">
        <v>1377</v>
      </c>
      <c r="L2867" t="s">
        <v>17408</v>
      </c>
      <c r="M2867" t="s">
        <v>306</v>
      </c>
      <c r="N2867">
        <v>2020</v>
      </c>
      <c r="O2867" t="s">
        <v>1379</v>
      </c>
      <c r="P2867" t="s">
        <v>178</v>
      </c>
      <c r="Q2867" t="s">
        <v>172</v>
      </c>
      <c r="S2867">
        <v>31529211</v>
      </c>
      <c r="T2867" t="s">
        <v>1382</v>
      </c>
      <c r="U2867" t="s">
        <v>424</v>
      </c>
      <c r="Y2867" t="str">
        <f>"01AS"</f>
        <v>01AS</v>
      </c>
      <c r="Z2867" t="s">
        <v>227</v>
      </c>
      <c r="AA2867" t="s">
        <v>228</v>
      </c>
      <c r="AB2867" t="s">
        <v>229</v>
      </c>
      <c r="AC2867" t="s">
        <v>5261</v>
      </c>
      <c r="AD2867" t="s">
        <v>185</v>
      </c>
      <c r="AF2867" t="s">
        <v>426</v>
      </c>
      <c r="AG2867" t="s">
        <v>427</v>
      </c>
      <c r="AJ2867" t="s">
        <v>2066</v>
      </c>
      <c r="AK2867" t="s">
        <v>185</v>
      </c>
      <c r="AS2867">
        <v>3.38</v>
      </c>
      <c r="AT2867" t="s">
        <v>429</v>
      </c>
      <c r="AU2867" t="s">
        <v>472</v>
      </c>
      <c r="AV2867" t="s">
        <v>473</v>
      </c>
      <c r="AW2867" t="s">
        <v>430</v>
      </c>
      <c r="BM2867" t="s">
        <v>17404</v>
      </c>
      <c r="BN2867" t="s">
        <v>239</v>
      </c>
      <c r="BO2867" t="s">
        <v>16799</v>
      </c>
      <c r="BP2867" t="s">
        <v>241</v>
      </c>
      <c r="BQ2867" t="s">
        <v>195</v>
      </c>
      <c r="BS2867">
        <v>14627</v>
      </c>
      <c r="CA2867" t="s">
        <v>17405</v>
      </c>
      <c r="CD2867" t="s">
        <v>195</v>
      </c>
      <c r="CM2867" t="s">
        <v>17406</v>
      </c>
      <c r="CN2867" t="s">
        <v>17405</v>
      </c>
      <c r="CO2867" t="s">
        <v>16799</v>
      </c>
      <c r="CP2867" t="s">
        <v>16799</v>
      </c>
      <c r="CQ2867" t="s">
        <v>4705</v>
      </c>
      <c r="CS2867">
        <v>250014</v>
      </c>
      <c r="CT2867" t="s">
        <v>1382</v>
      </c>
      <c r="CU2867" t="s">
        <v>17407</v>
      </c>
    </row>
    <row r="2868" spans="1:99" x14ac:dyDescent="0.2">
      <c r="A2868">
        <v>33926</v>
      </c>
      <c r="B2868" t="s">
        <v>17409</v>
      </c>
      <c r="C2868" t="s">
        <v>4321</v>
      </c>
      <c r="E2868" t="s">
        <v>17410</v>
      </c>
      <c r="F2868" t="s">
        <v>171</v>
      </c>
      <c r="G2868" t="s">
        <v>172</v>
      </c>
      <c r="H2868" s="1">
        <v>37041</v>
      </c>
      <c r="I2868" t="s">
        <v>173</v>
      </c>
      <c r="K2868" t="s">
        <v>1377</v>
      </c>
      <c r="L2868" t="s">
        <v>1378</v>
      </c>
      <c r="M2868" t="s">
        <v>306</v>
      </c>
      <c r="N2868">
        <v>2020</v>
      </c>
      <c r="O2868" t="s">
        <v>1379</v>
      </c>
      <c r="P2868" t="s">
        <v>509</v>
      </c>
      <c r="Q2868" t="s">
        <v>172</v>
      </c>
      <c r="S2868">
        <v>31612500</v>
      </c>
      <c r="T2868" t="s">
        <v>1382</v>
      </c>
      <c r="U2868" t="s">
        <v>424</v>
      </c>
      <c r="Y2868" t="str">
        <f>"06ESM"</f>
        <v>06ESM</v>
      </c>
      <c r="Z2868" t="s">
        <v>1717</v>
      </c>
      <c r="AA2868" t="s">
        <v>833</v>
      </c>
      <c r="AB2868" t="s">
        <v>834</v>
      </c>
      <c r="AC2868" t="s">
        <v>1718</v>
      </c>
      <c r="AD2868" t="s">
        <v>185</v>
      </c>
      <c r="AE2868" t="s">
        <v>17411</v>
      </c>
      <c r="AS2868">
        <v>3.79</v>
      </c>
      <c r="AT2868" t="s">
        <v>429</v>
      </c>
      <c r="AU2868" t="s">
        <v>235</v>
      </c>
      <c r="AV2868" t="s">
        <v>236</v>
      </c>
      <c r="AW2868" t="s">
        <v>430</v>
      </c>
      <c r="BO2868" t="s">
        <v>5547</v>
      </c>
      <c r="BQ2868" t="s">
        <v>195</v>
      </c>
      <c r="CA2868" t="s">
        <v>17412</v>
      </c>
      <c r="CD2868" t="s">
        <v>195</v>
      </c>
      <c r="CM2868" t="s">
        <v>17413</v>
      </c>
      <c r="CN2868" t="s">
        <v>17412</v>
      </c>
      <c r="CO2868" t="s">
        <v>5547</v>
      </c>
      <c r="CP2868" t="s">
        <v>5547</v>
      </c>
      <c r="CQ2868" t="s">
        <v>4882</v>
      </c>
      <c r="CS2868">
        <v>518067</v>
      </c>
      <c r="CT2868" t="s">
        <v>1382</v>
      </c>
      <c r="CU2868" t="s">
        <v>17414</v>
      </c>
    </row>
    <row r="2869" spans="1:99" x14ac:dyDescent="0.2">
      <c r="A2869">
        <v>33942</v>
      </c>
      <c r="B2869" t="s">
        <v>13858</v>
      </c>
      <c r="C2869" t="s">
        <v>4321</v>
      </c>
      <c r="E2869" t="s">
        <v>17415</v>
      </c>
      <c r="F2869" t="s">
        <v>171</v>
      </c>
      <c r="G2869" t="s">
        <v>172</v>
      </c>
      <c r="H2869" s="1">
        <v>36132</v>
      </c>
      <c r="I2869" t="s">
        <v>173</v>
      </c>
      <c r="K2869" t="s">
        <v>1377</v>
      </c>
      <c r="L2869" t="s">
        <v>1378</v>
      </c>
      <c r="M2869" t="s">
        <v>306</v>
      </c>
      <c r="N2869">
        <v>2020</v>
      </c>
      <c r="O2869" t="s">
        <v>1379</v>
      </c>
      <c r="P2869" t="s">
        <v>3256</v>
      </c>
      <c r="Q2869" t="s">
        <v>172</v>
      </c>
      <c r="S2869">
        <v>30642638</v>
      </c>
      <c r="T2869" t="s">
        <v>1382</v>
      </c>
      <c r="U2869" t="s">
        <v>424</v>
      </c>
      <c r="Y2869" t="str">
        <f>"04HSEAS"</f>
        <v>04HSEAS</v>
      </c>
      <c r="Z2869" t="s">
        <v>499</v>
      </c>
      <c r="AA2869" t="s">
        <v>320</v>
      </c>
      <c r="AB2869" t="s">
        <v>321</v>
      </c>
      <c r="AC2869" t="s">
        <v>500</v>
      </c>
      <c r="AD2869" t="s">
        <v>185</v>
      </c>
      <c r="AF2869" t="s">
        <v>981</v>
      </c>
      <c r="AG2869" t="s">
        <v>729</v>
      </c>
      <c r="AJ2869" t="s">
        <v>2351</v>
      </c>
      <c r="AK2869" t="s">
        <v>185</v>
      </c>
      <c r="AM2869" t="s">
        <v>8216</v>
      </c>
      <c r="AS2869">
        <v>3.73</v>
      </c>
      <c r="AT2869" t="s">
        <v>1261</v>
      </c>
      <c r="AU2869" t="s">
        <v>3009</v>
      </c>
      <c r="AV2869" t="s">
        <v>236</v>
      </c>
      <c r="AW2869" t="s">
        <v>430</v>
      </c>
      <c r="BM2869" t="s">
        <v>17416</v>
      </c>
      <c r="BN2869" t="s">
        <v>239</v>
      </c>
      <c r="BO2869" t="s">
        <v>1381</v>
      </c>
      <c r="BP2869" t="s">
        <v>241</v>
      </c>
      <c r="BQ2869" t="s">
        <v>195</v>
      </c>
      <c r="BS2869">
        <v>14627</v>
      </c>
      <c r="CA2869" t="s">
        <v>17417</v>
      </c>
      <c r="CD2869" t="s">
        <v>195</v>
      </c>
      <c r="CM2869" t="s">
        <v>17418</v>
      </c>
      <c r="CN2869" t="s">
        <v>17417</v>
      </c>
      <c r="CO2869" t="s">
        <v>1381</v>
      </c>
      <c r="CP2869" t="s">
        <v>1381</v>
      </c>
      <c r="CQ2869" t="s">
        <v>4697</v>
      </c>
      <c r="CS2869">
        <v>100029</v>
      </c>
      <c r="CT2869" t="s">
        <v>1382</v>
      </c>
      <c r="CU2869" t="s">
        <v>17419</v>
      </c>
    </row>
    <row r="2870" spans="1:99" x14ac:dyDescent="0.2">
      <c r="A2870">
        <v>34040</v>
      </c>
      <c r="B2870" t="s">
        <v>17420</v>
      </c>
      <c r="C2870" t="s">
        <v>4321</v>
      </c>
      <c r="E2870" t="s">
        <v>17421</v>
      </c>
      <c r="F2870" t="s">
        <v>171</v>
      </c>
      <c r="G2870" t="s">
        <v>172</v>
      </c>
      <c r="H2870" s="1">
        <v>37096</v>
      </c>
      <c r="I2870" t="s">
        <v>221</v>
      </c>
      <c r="K2870" t="s">
        <v>1377</v>
      </c>
      <c r="L2870" t="s">
        <v>1378</v>
      </c>
      <c r="M2870" t="s">
        <v>306</v>
      </c>
      <c r="N2870">
        <v>2020</v>
      </c>
      <c r="O2870" t="s">
        <v>1379</v>
      </c>
      <c r="P2870" t="s">
        <v>3256</v>
      </c>
      <c r="Q2870" t="s">
        <v>172</v>
      </c>
      <c r="S2870">
        <v>31529112</v>
      </c>
      <c r="T2870" t="s">
        <v>1382</v>
      </c>
      <c r="U2870" t="s">
        <v>424</v>
      </c>
      <c r="Y2870" t="str">
        <f>"01AS"</f>
        <v>01AS</v>
      </c>
      <c r="Z2870" t="s">
        <v>499</v>
      </c>
      <c r="AA2870" t="s">
        <v>833</v>
      </c>
      <c r="AB2870" t="s">
        <v>834</v>
      </c>
      <c r="AC2870" t="s">
        <v>2066</v>
      </c>
      <c r="AD2870" t="s">
        <v>185</v>
      </c>
      <c r="AS2870">
        <v>3.72</v>
      </c>
      <c r="AT2870" t="s">
        <v>429</v>
      </c>
      <c r="AU2870" t="s">
        <v>235</v>
      </c>
      <c r="AV2870" t="s">
        <v>236</v>
      </c>
      <c r="AW2870" t="s">
        <v>430</v>
      </c>
      <c r="BM2870" t="s">
        <v>17422</v>
      </c>
      <c r="BN2870" t="s">
        <v>239</v>
      </c>
      <c r="BO2870" t="s">
        <v>1381</v>
      </c>
      <c r="BP2870" t="s">
        <v>241</v>
      </c>
      <c r="BQ2870" t="s">
        <v>195</v>
      </c>
      <c r="BS2870">
        <v>14627</v>
      </c>
      <c r="CA2870" t="s">
        <v>17423</v>
      </c>
      <c r="CD2870" t="s">
        <v>195</v>
      </c>
      <c r="CM2870" t="s">
        <v>17424</v>
      </c>
      <c r="CN2870" t="s">
        <v>17423</v>
      </c>
      <c r="CO2870" t="s">
        <v>1381</v>
      </c>
      <c r="CP2870" t="s">
        <v>1381</v>
      </c>
      <c r="CQ2870" t="s">
        <v>4697</v>
      </c>
      <c r="CS2870">
        <v>100052</v>
      </c>
      <c r="CT2870" t="s">
        <v>1382</v>
      </c>
      <c r="CU2870" t="s">
        <v>17425</v>
      </c>
    </row>
    <row r="2871" spans="1:99" x14ac:dyDescent="0.2">
      <c r="A2871">
        <v>35903</v>
      </c>
      <c r="B2871" t="s">
        <v>17426</v>
      </c>
      <c r="C2871" t="s">
        <v>4321</v>
      </c>
      <c r="E2871" t="s">
        <v>17427</v>
      </c>
      <c r="F2871" t="s">
        <v>171</v>
      </c>
      <c r="G2871" t="s">
        <v>172</v>
      </c>
      <c r="H2871" s="1">
        <v>37193</v>
      </c>
      <c r="I2871" t="s">
        <v>221</v>
      </c>
      <c r="K2871" t="s">
        <v>1377</v>
      </c>
      <c r="L2871" t="s">
        <v>1378</v>
      </c>
      <c r="M2871" t="s">
        <v>176</v>
      </c>
      <c r="N2871">
        <v>2021</v>
      </c>
      <c r="O2871" t="s">
        <v>3142</v>
      </c>
      <c r="P2871" t="s">
        <v>178</v>
      </c>
      <c r="Q2871" t="s">
        <v>172</v>
      </c>
      <c r="S2871">
        <v>31623933</v>
      </c>
      <c r="T2871" t="s">
        <v>1382</v>
      </c>
      <c r="U2871" t="s">
        <v>424</v>
      </c>
      <c r="Y2871" t="str">
        <f>"01AS"</f>
        <v>01AS</v>
      </c>
      <c r="Z2871" t="s">
        <v>227</v>
      </c>
      <c r="AA2871" t="s">
        <v>228</v>
      </c>
      <c r="AB2871" t="s">
        <v>229</v>
      </c>
      <c r="AC2871" t="s">
        <v>1237</v>
      </c>
      <c r="AD2871" t="s">
        <v>185</v>
      </c>
      <c r="AS2871">
        <v>3.93</v>
      </c>
      <c r="AT2871" t="s">
        <v>1261</v>
      </c>
      <c r="AU2871" t="s">
        <v>472</v>
      </c>
      <c r="AV2871" t="s">
        <v>473</v>
      </c>
      <c r="AW2871" t="s">
        <v>430</v>
      </c>
      <c r="BM2871" t="s">
        <v>17428</v>
      </c>
      <c r="BN2871" t="s">
        <v>239</v>
      </c>
      <c r="BO2871" t="s">
        <v>9753</v>
      </c>
      <c r="BP2871" t="s">
        <v>241</v>
      </c>
      <c r="BQ2871" t="s">
        <v>195</v>
      </c>
      <c r="BS2871">
        <v>14627</v>
      </c>
      <c r="CA2871" t="s">
        <v>17429</v>
      </c>
      <c r="CD2871" t="s">
        <v>195</v>
      </c>
      <c r="CM2871" t="s">
        <v>17430</v>
      </c>
      <c r="CN2871" t="s">
        <v>17429</v>
      </c>
      <c r="CO2871" t="s">
        <v>9753</v>
      </c>
      <c r="CP2871" t="s">
        <v>9753</v>
      </c>
      <c r="CQ2871" t="s">
        <v>4705</v>
      </c>
      <c r="CS2871">
        <v>710018</v>
      </c>
      <c r="CT2871" t="s">
        <v>1382</v>
      </c>
    </row>
    <row r="2872" spans="1:99" x14ac:dyDescent="0.2">
      <c r="A2872">
        <v>33997</v>
      </c>
      <c r="B2872" t="s">
        <v>17431</v>
      </c>
      <c r="C2872" t="s">
        <v>4321</v>
      </c>
      <c r="E2872" t="s">
        <v>17432</v>
      </c>
      <c r="F2872" t="s">
        <v>171</v>
      </c>
      <c r="G2872" t="s">
        <v>172</v>
      </c>
      <c r="H2872" s="1">
        <v>36169</v>
      </c>
      <c r="I2872" t="s">
        <v>221</v>
      </c>
      <c r="K2872" t="s">
        <v>1377</v>
      </c>
      <c r="L2872" t="s">
        <v>1378</v>
      </c>
      <c r="M2872" t="s">
        <v>306</v>
      </c>
      <c r="N2872">
        <v>2020</v>
      </c>
      <c r="O2872" t="s">
        <v>1379</v>
      </c>
      <c r="P2872" t="s">
        <v>509</v>
      </c>
      <c r="Q2872" t="s">
        <v>172</v>
      </c>
      <c r="S2872">
        <v>30707917</v>
      </c>
      <c r="T2872" t="s">
        <v>1382</v>
      </c>
      <c r="U2872" t="s">
        <v>424</v>
      </c>
      <c r="Y2872" t="str">
        <f>"01AS"</f>
        <v>01AS</v>
      </c>
      <c r="Z2872" t="s">
        <v>499</v>
      </c>
      <c r="AA2872" t="s">
        <v>320</v>
      </c>
      <c r="AB2872" t="s">
        <v>321</v>
      </c>
      <c r="AC2872" t="s">
        <v>1334</v>
      </c>
      <c r="AD2872" t="s">
        <v>185</v>
      </c>
      <c r="AM2872" t="s">
        <v>2618</v>
      </c>
      <c r="AS2872">
        <v>3.85</v>
      </c>
      <c r="AT2872" t="s">
        <v>1261</v>
      </c>
      <c r="AU2872" t="s">
        <v>235</v>
      </c>
      <c r="AV2872" t="s">
        <v>236</v>
      </c>
      <c r="AW2872" t="s">
        <v>430</v>
      </c>
      <c r="BM2872" t="s">
        <v>17433</v>
      </c>
      <c r="BN2872" t="s">
        <v>239</v>
      </c>
      <c r="BO2872" t="s">
        <v>4702</v>
      </c>
      <c r="BP2872" t="s">
        <v>241</v>
      </c>
      <c r="BQ2872" t="s">
        <v>195</v>
      </c>
      <c r="BS2872">
        <v>14627</v>
      </c>
      <c r="CA2872" t="s">
        <v>17434</v>
      </c>
      <c r="CD2872" t="s">
        <v>195</v>
      </c>
      <c r="CM2872" t="s">
        <v>17435</v>
      </c>
      <c r="CN2872" t="s">
        <v>17434</v>
      </c>
      <c r="CO2872" t="s">
        <v>4702</v>
      </c>
      <c r="CP2872" t="s">
        <v>4702</v>
      </c>
      <c r="CQ2872" t="s">
        <v>4705</v>
      </c>
      <c r="CS2872">
        <v>200011</v>
      </c>
      <c r="CT2872" t="s">
        <v>1382</v>
      </c>
      <c r="CU2872" t="s">
        <v>17436</v>
      </c>
    </row>
    <row r="2873" spans="1:99" x14ac:dyDescent="0.2">
      <c r="A2873">
        <v>34007</v>
      </c>
      <c r="B2873" t="s">
        <v>17437</v>
      </c>
      <c r="C2873" t="s">
        <v>4321</v>
      </c>
      <c r="E2873" t="s">
        <v>17438</v>
      </c>
      <c r="F2873" t="s">
        <v>171</v>
      </c>
      <c r="G2873" t="s">
        <v>172</v>
      </c>
      <c r="H2873" s="1">
        <v>36842</v>
      </c>
      <c r="I2873" t="s">
        <v>221</v>
      </c>
      <c r="K2873" t="s">
        <v>1377</v>
      </c>
      <c r="L2873" t="s">
        <v>1378</v>
      </c>
      <c r="M2873" t="s">
        <v>306</v>
      </c>
      <c r="N2873">
        <v>2020</v>
      </c>
      <c r="O2873" t="s">
        <v>1379</v>
      </c>
      <c r="P2873" t="s">
        <v>509</v>
      </c>
      <c r="Q2873" t="s">
        <v>172</v>
      </c>
      <c r="S2873">
        <v>31525183</v>
      </c>
      <c r="T2873" t="s">
        <v>1382</v>
      </c>
      <c r="U2873" t="s">
        <v>424</v>
      </c>
      <c r="Y2873" t="str">
        <f>"04HSEAS"</f>
        <v>04HSEAS</v>
      </c>
      <c r="Z2873" t="s">
        <v>499</v>
      </c>
      <c r="AA2873" t="s">
        <v>833</v>
      </c>
      <c r="AB2873" t="s">
        <v>834</v>
      </c>
      <c r="AC2873" t="s">
        <v>500</v>
      </c>
      <c r="AD2873" t="s">
        <v>172</v>
      </c>
      <c r="AS2873">
        <v>3.89</v>
      </c>
      <c r="AT2873" t="s">
        <v>1261</v>
      </c>
      <c r="AU2873" t="s">
        <v>235</v>
      </c>
      <c r="AV2873" t="s">
        <v>236</v>
      </c>
      <c r="AW2873" t="s">
        <v>430</v>
      </c>
      <c r="BM2873" t="s">
        <v>17439</v>
      </c>
      <c r="BN2873" t="s">
        <v>239</v>
      </c>
      <c r="BO2873" t="s">
        <v>4702</v>
      </c>
      <c r="BP2873" t="s">
        <v>241</v>
      </c>
      <c r="BQ2873" t="s">
        <v>195</v>
      </c>
      <c r="BS2873">
        <v>14627</v>
      </c>
      <c r="CA2873" t="s">
        <v>17440</v>
      </c>
      <c r="CD2873" t="s">
        <v>195</v>
      </c>
      <c r="CM2873" t="s">
        <v>17441</v>
      </c>
      <c r="CN2873" t="s">
        <v>17440</v>
      </c>
      <c r="CO2873" t="s">
        <v>4702</v>
      </c>
      <c r="CP2873" t="s">
        <v>4702</v>
      </c>
      <c r="CQ2873" t="s">
        <v>4705</v>
      </c>
      <c r="CS2873">
        <v>200000</v>
      </c>
      <c r="CT2873" t="s">
        <v>1382</v>
      </c>
      <c r="CU2873" t="s">
        <v>17442</v>
      </c>
    </row>
    <row r="2874" spans="1:99" x14ac:dyDescent="0.2">
      <c r="A2874">
        <v>34012</v>
      </c>
      <c r="B2874" t="s">
        <v>17443</v>
      </c>
      <c r="C2874" t="s">
        <v>4321</v>
      </c>
      <c r="E2874" t="s">
        <v>17444</v>
      </c>
      <c r="F2874" t="s">
        <v>171</v>
      </c>
      <c r="G2874" t="s">
        <v>172</v>
      </c>
      <c r="H2874" s="1">
        <v>36566</v>
      </c>
      <c r="I2874" t="s">
        <v>173</v>
      </c>
      <c r="K2874" t="s">
        <v>1377</v>
      </c>
      <c r="L2874" t="s">
        <v>1378</v>
      </c>
      <c r="M2874" t="s">
        <v>306</v>
      </c>
      <c r="N2874">
        <v>2020</v>
      </c>
      <c r="O2874" t="s">
        <v>1379</v>
      </c>
      <c r="P2874" t="s">
        <v>509</v>
      </c>
      <c r="Q2874" t="s">
        <v>172</v>
      </c>
      <c r="S2874">
        <v>31319065</v>
      </c>
      <c r="T2874" t="s">
        <v>1382</v>
      </c>
      <c r="U2874" t="s">
        <v>424</v>
      </c>
      <c r="Y2874" t="str">
        <f>"01AS"</f>
        <v>01AS</v>
      </c>
      <c r="Z2874" t="s">
        <v>227</v>
      </c>
      <c r="AA2874" t="s">
        <v>228</v>
      </c>
      <c r="AB2874" t="s">
        <v>229</v>
      </c>
      <c r="AC2874" t="s">
        <v>1334</v>
      </c>
      <c r="AD2874" t="s">
        <v>185</v>
      </c>
      <c r="AF2874" t="s">
        <v>426</v>
      </c>
      <c r="AG2874" t="s">
        <v>427</v>
      </c>
      <c r="AJ2874" t="s">
        <v>2003</v>
      </c>
      <c r="AK2874" t="s">
        <v>185</v>
      </c>
      <c r="AS2874">
        <v>3.82</v>
      </c>
      <c r="AT2874" t="s">
        <v>1261</v>
      </c>
      <c r="AU2874" t="s">
        <v>235</v>
      </c>
      <c r="AV2874" t="s">
        <v>236</v>
      </c>
      <c r="AW2874" t="s">
        <v>430</v>
      </c>
      <c r="BM2874" t="s">
        <v>17445</v>
      </c>
      <c r="BN2874" t="s">
        <v>239</v>
      </c>
      <c r="BO2874" t="s">
        <v>4702</v>
      </c>
      <c r="BP2874" t="s">
        <v>241</v>
      </c>
      <c r="BQ2874" t="s">
        <v>195</v>
      </c>
      <c r="BS2874">
        <v>14627</v>
      </c>
      <c r="CD2874" t="s">
        <v>195</v>
      </c>
      <c r="CM2874" t="s">
        <v>17446</v>
      </c>
      <c r="CO2874" t="s">
        <v>4702</v>
      </c>
      <c r="CP2874" t="s">
        <v>4702</v>
      </c>
      <c r="CQ2874" t="s">
        <v>4705</v>
      </c>
      <c r="CS2874">
        <v>201114</v>
      </c>
      <c r="CT2874" t="s">
        <v>1382</v>
      </c>
    </row>
    <row r="2875" spans="1:99" x14ac:dyDescent="0.2">
      <c r="A2875">
        <v>34014</v>
      </c>
      <c r="B2875" t="s">
        <v>17447</v>
      </c>
      <c r="C2875" t="s">
        <v>4321</v>
      </c>
      <c r="E2875" t="s">
        <v>17448</v>
      </c>
      <c r="F2875" t="s">
        <v>171</v>
      </c>
      <c r="G2875" t="s">
        <v>172</v>
      </c>
      <c r="H2875" s="1">
        <v>35705</v>
      </c>
      <c r="I2875" t="s">
        <v>173</v>
      </c>
      <c r="K2875" t="s">
        <v>1377</v>
      </c>
      <c r="L2875" t="s">
        <v>1378</v>
      </c>
      <c r="M2875" t="s">
        <v>306</v>
      </c>
      <c r="N2875">
        <v>2020</v>
      </c>
      <c r="O2875" t="s">
        <v>1379</v>
      </c>
      <c r="P2875" t="s">
        <v>509</v>
      </c>
      <c r="Q2875" t="s">
        <v>172</v>
      </c>
      <c r="S2875">
        <v>30763166</v>
      </c>
      <c r="T2875" t="s">
        <v>1382</v>
      </c>
      <c r="U2875" t="s">
        <v>424</v>
      </c>
      <c r="Y2875" t="str">
        <f>"01AS"</f>
        <v>01AS</v>
      </c>
      <c r="Z2875" t="s">
        <v>499</v>
      </c>
      <c r="AA2875" t="s">
        <v>320</v>
      </c>
      <c r="AB2875" t="s">
        <v>321</v>
      </c>
      <c r="AC2875" t="s">
        <v>2066</v>
      </c>
      <c r="AD2875" t="s">
        <v>185</v>
      </c>
      <c r="AM2875" t="s">
        <v>5251</v>
      </c>
      <c r="AS2875">
        <v>3.5</v>
      </c>
      <c r="AT2875" t="s">
        <v>1261</v>
      </c>
      <c r="AU2875" t="s">
        <v>2925</v>
      </c>
      <c r="AV2875" t="s">
        <v>236</v>
      </c>
      <c r="AW2875" t="s">
        <v>430</v>
      </c>
      <c r="BC2875" t="s">
        <v>474</v>
      </c>
      <c r="BM2875" t="s">
        <v>13985</v>
      </c>
      <c r="BN2875" t="s">
        <v>239</v>
      </c>
      <c r="BO2875" t="s">
        <v>5567</v>
      </c>
      <c r="BP2875" t="s">
        <v>241</v>
      </c>
      <c r="BQ2875" t="s">
        <v>195</v>
      </c>
      <c r="BS2875">
        <v>14627</v>
      </c>
      <c r="CA2875" t="s">
        <v>17449</v>
      </c>
      <c r="CD2875" t="s">
        <v>195</v>
      </c>
      <c r="CM2875" t="s">
        <v>17450</v>
      </c>
      <c r="CN2875" t="s">
        <v>17449</v>
      </c>
      <c r="CO2875" t="s">
        <v>5567</v>
      </c>
      <c r="CP2875" t="s">
        <v>5567</v>
      </c>
      <c r="CQ2875" t="s">
        <v>3674</v>
      </c>
      <c r="CS2875">
        <v>214000</v>
      </c>
      <c r="CT2875" t="s">
        <v>1382</v>
      </c>
    </row>
    <row r="2876" spans="1:99" x14ac:dyDescent="0.2">
      <c r="A2876">
        <v>34087</v>
      </c>
      <c r="B2876" t="s">
        <v>17451</v>
      </c>
      <c r="C2876" t="s">
        <v>4321</v>
      </c>
      <c r="E2876" t="s">
        <v>17452</v>
      </c>
      <c r="F2876" t="s">
        <v>171</v>
      </c>
      <c r="K2876" t="s">
        <v>1377</v>
      </c>
      <c r="L2876" t="s">
        <v>1378</v>
      </c>
      <c r="M2876" t="s">
        <v>306</v>
      </c>
      <c r="N2876">
        <v>2020</v>
      </c>
      <c r="O2876" t="s">
        <v>1379</v>
      </c>
      <c r="P2876" t="s">
        <v>3256</v>
      </c>
      <c r="Q2876" t="s">
        <v>172</v>
      </c>
      <c r="S2876">
        <v>31642712</v>
      </c>
      <c r="T2876" t="s">
        <v>1382</v>
      </c>
      <c r="U2876" t="s">
        <v>424</v>
      </c>
      <c r="Y2876" t="str">
        <f>"01AS"</f>
        <v>01AS</v>
      </c>
      <c r="Z2876" t="s">
        <v>227</v>
      </c>
      <c r="AA2876" t="s">
        <v>320</v>
      </c>
      <c r="AB2876" t="s">
        <v>321</v>
      </c>
      <c r="AC2876" t="s">
        <v>2285</v>
      </c>
      <c r="AD2876" t="s">
        <v>185</v>
      </c>
      <c r="AE2876" t="s">
        <v>2003</v>
      </c>
      <c r="AS2876">
        <v>3.52</v>
      </c>
      <c r="AT2876" t="s">
        <v>1261</v>
      </c>
      <c r="AU2876" t="s">
        <v>235</v>
      </c>
      <c r="AV2876" t="s">
        <v>236</v>
      </c>
      <c r="AW2876" t="s">
        <v>430</v>
      </c>
      <c r="BM2876" t="s">
        <v>12183</v>
      </c>
      <c r="BN2876" t="s">
        <v>239</v>
      </c>
      <c r="BO2876" t="s">
        <v>1381</v>
      </c>
      <c r="BP2876" t="s">
        <v>241</v>
      </c>
      <c r="BQ2876" t="s">
        <v>195</v>
      </c>
      <c r="BS2876">
        <v>14627</v>
      </c>
      <c r="CA2876" t="s">
        <v>17453</v>
      </c>
      <c r="CD2876" t="s">
        <v>195</v>
      </c>
      <c r="CM2876" t="s">
        <v>17454</v>
      </c>
      <c r="CN2876" t="s">
        <v>17453</v>
      </c>
      <c r="CO2876" t="s">
        <v>1381</v>
      </c>
      <c r="CP2876" t="s">
        <v>1381</v>
      </c>
      <c r="CQ2876" t="s">
        <v>4697</v>
      </c>
      <c r="CS2876">
        <v>100024</v>
      </c>
      <c r="CT2876" t="s">
        <v>1382</v>
      </c>
    </row>
    <row r="2877" spans="1:99" x14ac:dyDescent="0.2">
      <c r="A2877">
        <v>34479</v>
      </c>
      <c r="B2877" t="s">
        <v>17455</v>
      </c>
      <c r="C2877" t="s">
        <v>4321</v>
      </c>
      <c r="E2877" t="s">
        <v>17456</v>
      </c>
      <c r="F2877" t="s">
        <v>171</v>
      </c>
      <c r="G2877" t="s">
        <v>172</v>
      </c>
      <c r="H2877" s="1">
        <v>36286</v>
      </c>
      <c r="I2877" t="s">
        <v>221</v>
      </c>
      <c r="K2877" t="s">
        <v>1377</v>
      </c>
      <c r="L2877" t="s">
        <v>1378</v>
      </c>
      <c r="M2877" t="s">
        <v>306</v>
      </c>
      <c r="N2877">
        <v>2020</v>
      </c>
      <c r="O2877" t="s">
        <v>1379</v>
      </c>
      <c r="P2877" t="s">
        <v>509</v>
      </c>
      <c r="Q2877" t="s">
        <v>172</v>
      </c>
      <c r="S2877">
        <v>30648456</v>
      </c>
      <c r="T2877" t="s">
        <v>1382</v>
      </c>
      <c r="U2877" t="s">
        <v>424</v>
      </c>
      <c r="Y2877" t="str">
        <f>"01AS"</f>
        <v>01AS</v>
      </c>
      <c r="Z2877" t="s">
        <v>227</v>
      </c>
      <c r="AA2877" t="s">
        <v>320</v>
      </c>
      <c r="AB2877" t="s">
        <v>321</v>
      </c>
      <c r="AC2877" t="s">
        <v>5482</v>
      </c>
      <c r="AD2877" t="s">
        <v>185</v>
      </c>
      <c r="AE2877" t="s">
        <v>822</v>
      </c>
      <c r="AS2877">
        <v>3.66</v>
      </c>
      <c r="AT2877" t="s">
        <v>429</v>
      </c>
      <c r="AU2877" t="s">
        <v>235</v>
      </c>
      <c r="AV2877" t="s">
        <v>236</v>
      </c>
      <c r="AW2877" t="s">
        <v>430</v>
      </c>
      <c r="BM2877" t="s">
        <v>17457</v>
      </c>
      <c r="BN2877" t="s">
        <v>239</v>
      </c>
      <c r="BO2877" t="s">
        <v>9087</v>
      </c>
      <c r="BP2877" t="s">
        <v>241</v>
      </c>
      <c r="BQ2877" t="s">
        <v>195</v>
      </c>
      <c r="BS2877">
        <v>14627</v>
      </c>
      <c r="CA2877" t="s">
        <v>17458</v>
      </c>
      <c r="CD2877" t="s">
        <v>195</v>
      </c>
      <c r="CM2877" t="s">
        <v>17459</v>
      </c>
      <c r="CN2877" t="s">
        <v>17458</v>
      </c>
      <c r="CO2877" t="s">
        <v>9087</v>
      </c>
      <c r="CP2877" t="s">
        <v>9087</v>
      </c>
      <c r="CQ2877" t="s">
        <v>9766</v>
      </c>
      <c r="CS2877">
        <v>450045</v>
      </c>
      <c r="CT2877" t="s">
        <v>1382</v>
      </c>
      <c r="CU2877" t="s">
        <v>17460</v>
      </c>
    </row>
    <row r="2878" spans="1:99" x14ac:dyDescent="0.2">
      <c r="A2878">
        <v>34082</v>
      </c>
      <c r="B2878" t="s">
        <v>17461</v>
      </c>
      <c r="C2878" t="s">
        <v>4321</v>
      </c>
      <c r="E2878" t="s">
        <v>17462</v>
      </c>
      <c r="F2878" t="s">
        <v>171</v>
      </c>
      <c r="G2878" t="s">
        <v>172</v>
      </c>
      <c r="H2878" s="1">
        <v>37060</v>
      </c>
      <c r="I2878" t="s">
        <v>221</v>
      </c>
      <c r="K2878" t="s">
        <v>1377</v>
      </c>
      <c r="L2878" t="s">
        <v>1378</v>
      </c>
      <c r="M2878" t="s">
        <v>306</v>
      </c>
      <c r="N2878">
        <v>2020</v>
      </c>
      <c r="O2878" t="s">
        <v>1379</v>
      </c>
      <c r="P2878" t="s">
        <v>3256</v>
      </c>
      <c r="Q2878" t="s">
        <v>172</v>
      </c>
      <c r="S2878">
        <v>31621328</v>
      </c>
      <c r="T2878" t="s">
        <v>1382</v>
      </c>
      <c r="U2878" t="s">
        <v>424</v>
      </c>
      <c r="Y2878" t="str">
        <f>"04HSEAS"</f>
        <v>04HSEAS</v>
      </c>
      <c r="Z2878" t="s">
        <v>499</v>
      </c>
      <c r="AA2878" t="s">
        <v>833</v>
      </c>
      <c r="AB2878" t="s">
        <v>834</v>
      </c>
      <c r="AC2878" t="s">
        <v>500</v>
      </c>
      <c r="AD2878" t="s">
        <v>172</v>
      </c>
      <c r="AS2878">
        <v>3.99</v>
      </c>
      <c r="AT2878" t="s">
        <v>429</v>
      </c>
      <c r="AU2878" t="s">
        <v>235</v>
      </c>
      <c r="AV2878" t="s">
        <v>236</v>
      </c>
      <c r="AW2878" t="s">
        <v>430</v>
      </c>
      <c r="BM2878" t="s">
        <v>17463</v>
      </c>
      <c r="BN2878" t="s">
        <v>239</v>
      </c>
      <c r="BO2878" t="s">
        <v>5511</v>
      </c>
      <c r="BP2878" t="s">
        <v>241</v>
      </c>
      <c r="BQ2878" t="s">
        <v>195</v>
      </c>
      <c r="BS2878">
        <v>14627</v>
      </c>
      <c r="CA2878" t="s">
        <v>17464</v>
      </c>
      <c r="CD2878" t="s">
        <v>195</v>
      </c>
      <c r="CM2878" t="s">
        <v>17465</v>
      </c>
      <c r="CN2878" t="s">
        <v>17464</v>
      </c>
      <c r="CO2878" t="s">
        <v>5511</v>
      </c>
      <c r="CP2878" t="s">
        <v>5511</v>
      </c>
      <c r="CQ2878" t="s">
        <v>3674</v>
      </c>
      <c r="CS2878">
        <v>211103</v>
      </c>
      <c r="CT2878" t="s">
        <v>1382</v>
      </c>
    </row>
    <row r="2879" spans="1:99" x14ac:dyDescent="0.2">
      <c r="A2879">
        <v>34095</v>
      </c>
      <c r="B2879" t="s">
        <v>17466</v>
      </c>
      <c r="C2879" t="s">
        <v>4321</v>
      </c>
      <c r="E2879" t="s">
        <v>17467</v>
      </c>
      <c r="F2879" t="s">
        <v>171</v>
      </c>
      <c r="G2879" t="s">
        <v>172</v>
      </c>
      <c r="H2879" s="1">
        <v>36978</v>
      </c>
      <c r="I2879" t="s">
        <v>173</v>
      </c>
      <c r="K2879" t="s">
        <v>1377</v>
      </c>
      <c r="L2879" t="s">
        <v>1378</v>
      </c>
      <c r="M2879" t="s">
        <v>306</v>
      </c>
      <c r="N2879">
        <v>2020</v>
      </c>
      <c r="O2879" t="s">
        <v>1379</v>
      </c>
      <c r="P2879" t="s">
        <v>509</v>
      </c>
      <c r="Q2879" t="s">
        <v>172</v>
      </c>
      <c r="S2879">
        <v>31529389</v>
      </c>
      <c r="T2879" t="s">
        <v>1382</v>
      </c>
      <c r="U2879" t="s">
        <v>424</v>
      </c>
      <c r="Y2879" t="str">
        <f>"04HSEAS"</f>
        <v>04HSEAS</v>
      </c>
      <c r="Z2879" t="s">
        <v>227</v>
      </c>
      <c r="AA2879" t="s">
        <v>833</v>
      </c>
      <c r="AB2879" t="s">
        <v>834</v>
      </c>
      <c r="AC2879" t="s">
        <v>500</v>
      </c>
      <c r="AD2879" t="s">
        <v>172</v>
      </c>
      <c r="AS2879">
        <v>3.73</v>
      </c>
      <c r="AT2879" t="s">
        <v>429</v>
      </c>
      <c r="AU2879" t="s">
        <v>235</v>
      </c>
      <c r="AV2879" t="s">
        <v>236</v>
      </c>
      <c r="AW2879" t="s">
        <v>430</v>
      </c>
      <c r="BC2879" t="s">
        <v>474</v>
      </c>
      <c r="BM2879" t="s">
        <v>17468</v>
      </c>
      <c r="BN2879" t="s">
        <v>239</v>
      </c>
      <c r="BO2879" t="s">
        <v>7044</v>
      </c>
      <c r="BP2879" t="s">
        <v>241</v>
      </c>
      <c r="BQ2879" t="s">
        <v>195</v>
      </c>
      <c r="BS2879">
        <v>14627</v>
      </c>
      <c r="CA2879" t="s">
        <v>17469</v>
      </c>
      <c r="CD2879" t="s">
        <v>195</v>
      </c>
      <c r="CM2879" t="s">
        <v>17470</v>
      </c>
      <c r="CN2879" t="s">
        <v>17469</v>
      </c>
      <c r="CO2879" t="s">
        <v>7044</v>
      </c>
      <c r="CP2879" t="s">
        <v>7044</v>
      </c>
      <c r="CQ2879" t="s">
        <v>5257</v>
      </c>
      <c r="CS2879">
        <v>610031</v>
      </c>
      <c r="CT2879" t="s">
        <v>1382</v>
      </c>
      <c r="CU2879" t="s">
        <v>17471</v>
      </c>
    </row>
    <row r="2880" spans="1:99" x14ac:dyDescent="0.2">
      <c r="A2880">
        <v>34107</v>
      </c>
      <c r="B2880" t="s">
        <v>12978</v>
      </c>
      <c r="C2880" t="s">
        <v>4321</v>
      </c>
      <c r="E2880" t="s">
        <v>17472</v>
      </c>
      <c r="F2880" t="s">
        <v>171</v>
      </c>
      <c r="G2880" t="s">
        <v>172</v>
      </c>
      <c r="H2880" s="1">
        <v>37032</v>
      </c>
      <c r="I2880" t="s">
        <v>221</v>
      </c>
      <c r="K2880" t="s">
        <v>1377</v>
      </c>
      <c r="L2880" t="s">
        <v>1378</v>
      </c>
      <c r="M2880" t="s">
        <v>306</v>
      </c>
      <c r="N2880">
        <v>2020</v>
      </c>
      <c r="O2880" t="s">
        <v>1379</v>
      </c>
      <c r="P2880" t="s">
        <v>3256</v>
      </c>
      <c r="Q2880" t="s">
        <v>172</v>
      </c>
      <c r="S2880">
        <v>31523806</v>
      </c>
      <c r="T2880" t="s">
        <v>1382</v>
      </c>
      <c r="U2880" t="s">
        <v>424</v>
      </c>
      <c r="Y2880" t="str">
        <f>"01AS"</f>
        <v>01AS</v>
      </c>
      <c r="Z2880" t="s">
        <v>227</v>
      </c>
      <c r="AA2880" t="s">
        <v>833</v>
      </c>
      <c r="AB2880" t="s">
        <v>834</v>
      </c>
      <c r="AC2880" t="s">
        <v>1693</v>
      </c>
      <c r="AD2880" t="s">
        <v>172</v>
      </c>
      <c r="AS2880">
        <v>4</v>
      </c>
      <c r="AT2880" t="s">
        <v>1261</v>
      </c>
      <c r="AU2880" t="s">
        <v>235</v>
      </c>
      <c r="AV2880" t="s">
        <v>236</v>
      </c>
      <c r="AW2880" t="s">
        <v>430</v>
      </c>
      <c r="BM2880" t="s">
        <v>17473</v>
      </c>
      <c r="BN2880" t="s">
        <v>239</v>
      </c>
      <c r="BO2880" t="s">
        <v>1381</v>
      </c>
      <c r="BP2880" t="s">
        <v>241</v>
      </c>
      <c r="BQ2880" t="s">
        <v>195</v>
      </c>
      <c r="BS2880">
        <v>14627</v>
      </c>
      <c r="CA2880" t="s">
        <v>17474</v>
      </c>
      <c r="CD2880" t="s">
        <v>195</v>
      </c>
      <c r="CM2880" t="s">
        <v>17475</v>
      </c>
      <c r="CN2880" t="s">
        <v>17474</v>
      </c>
      <c r="CO2880" t="s">
        <v>1381</v>
      </c>
      <c r="CP2880" t="s">
        <v>1381</v>
      </c>
      <c r="CQ2880" t="s">
        <v>4697</v>
      </c>
      <c r="CS2880">
        <v>100044</v>
      </c>
      <c r="CT2880" t="s">
        <v>1382</v>
      </c>
      <c r="CU2880" t="s">
        <v>17476</v>
      </c>
    </row>
    <row r="2881" spans="1:99" x14ac:dyDescent="0.2">
      <c r="A2881">
        <v>34148</v>
      </c>
      <c r="B2881" t="s">
        <v>17477</v>
      </c>
      <c r="C2881" t="s">
        <v>4321</v>
      </c>
      <c r="E2881" t="s">
        <v>17478</v>
      </c>
      <c r="F2881" t="s">
        <v>171</v>
      </c>
      <c r="G2881" t="s">
        <v>172</v>
      </c>
      <c r="H2881" s="1">
        <v>36821</v>
      </c>
      <c r="I2881" t="s">
        <v>221</v>
      </c>
      <c r="K2881" t="s">
        <v>1377</v>
      </c>
      <c r="L2881" t="s">
        <v>1378</v>
      </c>
      <c r="M2881" t="s">
        <v>306</v>
      </c>
      <c r="N2881">
        <v>2020</v>
      </c>
      <c r="O2881" t="s">
        <v>1379</v>
      </c>
      <c r="P2881" t="s">
        <v>178</v>
      </c>
      <c r="Q2881" t="s">
        <v>172</v>
      </c>
      <c r="S2881">
        <v>31317733</v>
      </c>
      <c r="T2881" t="s">
        <v>1382</v>
      </c>
      <c r="U2881" t="s">
        <v>424</v>
      </c>
      <c r="Y2881" t="str">
        <f>"01AS"</f>
        <v>01AS</v>
      </c>
      <c r="Z2881" t="s">
        <v>227</v>
      </c>
      <c r="AA2881" t="s">
        <v>228</v>
      </c>
      <c r="AB2881" t="s">
        <v>229</v>
      </c>
      <c r="AC2881" t="s">
        <v>5261</v>
      </c>
      <c r="AD2881" t="s">
        <v>185</v>
      </c>
      <c r="AS2881">
        <v>3.98</v>
      </c>
      <c r="AT2881" t="s">
        <v>429</v>
      </c>
      <c r="AU2881" t="s">
        <v>235</v>
      </c>
      <c r="AV2881" t="s">
        <v>236</v>
      </c>
      <c r="AW2881" t="s">
        <v>430</v>
      </c>
      <c r="BC2881" t="s">
        <v>474</v>
      </c>
      <c r="BM2881" t="s">
        <v>17479</v>
      </c>
      <c r="BN2881" t="s">
        <v>239</v>
      </c>
      <c r="BO2881" t="s">
        <v>11320</v>
      </c>
      <c r="BP2881" t="s">
        <v>241</v>
      </c>
      <c r="BQ2881" t="s">
        <v>195</v>
      </c>
      <c r="BS2881">
        <v>14627</v>
      </c>
      <c r="CA2881" t="s">
        <v>17480</v>
      </c>
      <c r="CD2881" t="s">
        <v>195</v>
      </c>
      <c r="CM2881" t="s">
        <v>17481</v>
      </c>
      <c r="CN2881" t="s">
        <v>17480</v>
      </c>
      <c r="CO2881" t="s">
        <v>11320</v>
      </c>
      <c r="CP2881" t="s">
        <v>11320</v>
      </c>
      <c r="CQ2881" t="s">
        <v>1375</v>
      </c>
      <c r="CS2881">
        <v>230030</v>
      </c>
      <c r="CT2881" t="s">
        <v>1382</v>
      </c>
      <c r="CU2881" t="s">
        <v>17482</v>
      </c>
    </row>
    <row r="2882" spans="1:99" x14ac:dyDescent="0.2">
      <c r="A2882">
        <v>34196</v>
      </c>
      <c r="B2882" t="s">
        <v>13904</v>
      </c>
      <c r="C2882" t="s">
        <v>17483</v>
      </c>
      <c r="E2882" t="s">
        <v>17484</v>
      </c>
      <c r="F2882" t="s">
        <v>171</v>
      </c>
      <c r="I2882" t="s">
        <v>221</v>
      </c>
      <c r="K2882" t="s">
        <v>1377</v>
      </c>
      <c r="L2882" t="s">
        <v>1378</v>
      </c>
      <c r="M2882" t="s">
        <v>306</v>
      </c>
      <c r="N2882">
        <v>2020</v>
      </c>
      <c r="O2882" t="s">
        <v>1379</v>
      </c>
      <c r="P2882" t="s">
        <v>178</v>
      </c>
      <c r="Q2882" t="s">
        <v>185</v>
      </c>
      <c r="AA2882">
        <v>2022</v>
      </c>
      <c r="AX2882" t="s">
        <v>8198</v>
      </c>
      <c r="BM2882" t="s">
        <v>17485</v>
      </c>
      <c r="BP2882" t="s">
        <v>1381</v>
      </c>
      <c r="BT2882" t="s">
        <v>1382</v>
      </c>
      <c r="BU2882" t="s">
        <v>17486</v>
      </c>
    </row>
    <row r="2883" spans="1:99" x14ac:dyDescent="0.2">
      <c r="A2883">
        <v>34223</v>
      </c>
      <c r="B2883" t="s">
        <v>17487</v>
      </c>
      <c r="C2883" t="s">
        <v>17483</v>
      </c>
      <c r="E2883" t="s">
        <v>17488</v>
      </c>
      <c r="F2883" t="s">
        <v>171</v>
      </c>
      <c r="I2883" t="s">
        <v>173</v>
      </c>
      <c r="K2883" t="s">
        <v>1377</v>
      </c>
      <c r="L2883" t="s">
        <v>1378</v>
      </c>
      <c r="M2883" t="s">
        <v>306</v>
      </c>
      <c r="N2883">
        <v>2020</v>
      </c>
      <c r="O2883" t="s">
        <v>1379</v>
      </c>
      <c r="P2883" t="s">
        <v>178</v>
      </c>
      <c r="Q2883" t="s">
        <v>185</v>
      </c>
      <c r="BM2883" t="s">
        <v>17489</v>
      </c>
      <c r="BN2883" t="s">
        <v>17490</v>
      </c>
      <c r="BP2883" t="s">
        <v>1381</v>
      </c>
      <c r="BR2883" t="s">
        <v>1381</v>
      </c>
      <c r="BS2883">
        <v>100093</v>
      </c>
      <c r="BT2883" t="s">
        <v>1382</v>
      </c>
      <c r="BU2883" t="s">
        <v>17491</v>
      </c>
      <c r="BX2883" t="s">
        <v>17492</v>
      </c>
    </row>
    <row r="2884" spans="1:99" x14ac:dyDescent="0.2">
      <c r="A2884">
        <v>34237</v>
      </c>
      <c r="B2884" t="s">
        <v>17493</v>
      </c>
      <c r="C2884" t="s">
        <v>17483</v>
      </c>
      <c r="E2884" t="s">
        <v>17494</v>
      </c>
      <c r="F2884" t="s">
        <v>171</v>
      </c>
      <c r="I2884" t="s">
        <v>173</v>
      </c>
      <c r="K2884" t="s">
        <v>1377</v>
      </c>
      <c r="L2884" t="s">
        <v>1378</v>
      </c>
      <c r="M2884" t="s">
        <v>306</v>
      </c>
      <c r="N2884">
        <v>2020</v>
      </c>
      <c r="O2884" t="s">
        <v>1379</v>
      </c>
      <c r="P2884" t="s">
        <v>3256</v>
      </c>
      <c r="Q2884" t="s">
        <v>185</v>
      </c>
      <c r="BM2884" t="s">
        <v>17495</v>
      </c>
      <c r="BP2884" t="s">
        <v>1381</v>
      </c>
      <c r="BR2884" t="s">
        <v>1381</v>
      </c>
      <c r="BS2884">
        <v>100086</v>
      </c>
      <c r="BT2884" t="s">
        <v>1382</v>
      </c>
      <c r="BU2884" t="s">
        <v>17496</v>
      </c>
      <c r="BW2884" t="s">
        <v>17496</v>
      </c>
      <c r="BX2884" t="s">
        <v>17497</v>
      </c>
      <c r="BY2884" t="s">
        <v>6713</v>
      </c>
    </row>
    <row r="2885" spans="1:99" x14ac:dyDescent="0.2">
      <c r="A2885">
        <v>34249</v>
      </c>
      <c r="B2885" t="s">
        <v>17498</v>
      </c>
      <c r="C2885" t="s">
        <v>4321</v>
      </c>
      <c r="E2885" t="s">
        <v>17499</v>
      </c>
      <c r="F2885" t="s">
        <v>171</v>
      </c>
      <c r="G2885" t="s">
        <v>172</v>
      </c>
      <c r="H2885" s="1">
        <v>36089</v>
      </c>
      <c r="I2885" t="s">
        <v>221</v>
      </c>
      <c r="K2885" t="s">
        <v>1377</v>
      </c>
      <c r="L2885" t="s">
        <v>1378</v>
      </c>
      <c r="M2885" t="s">
        <v>306</v>
      </c>
      <c r="N2885">
        <v>2020</v>
      </c>
      <c r="O2885" t="s">
        <v>1379</v>
      </c>
      <c r="P2885" t="s">
        <v>3256</v>
      </c>
      <c r="Q2885" t="s">
        <v>172</v>
      </c>
      <c r="S2885">
        <v>30667297</v>
      </c>
      <c r="T2885" t="s">
        <v>1382</v>
      </c>
      <c r="U2885" t="s">
        <v>424</v>
      </c>
      <c r="Y2885" t="str">
        <f>"01AS"</f>
        <v>01AS</v>
      </c>
      <c r="Z2885" t="s">
        <v>227</v>
      </c>
      <c r="AA2885" t="s">
        <v>228</v>
      </c>
      <c r="AB2885" t="s">
        <v>229</v>
      </c>
      <c r="AC2885" t="s">
        <v>2371</v>
      </c>
      <c r="AD2885" t="s">
        <v>185</v>
      </c>
      <c r="AE2885" t="s">
        <v>678</v>
      </c>
      <c r="AS2885">
        <v>3.38</v>
      </c>
      <c r="AT2885" t="s">
        <v>429</v>
      </c>
      <c r="AU2885" t="s">
        <v>235</v>
      </c>
      <c r="AV2885" t="s">
        <v>236</v>
      </c>
      <c r="AW2885" t="s">
        <v>430</v>
      </c>
      <c r="BO2885" t="s">
        <v>1381</v>
      </c>
      <c r="BQ2885" t="s">
        <v>195</v>
      </c>
      <c r="CA2885" t="s">
        <v>17500</v>
      </c>
      <c r="CD2885" t="s">
        <v>195</v>
      </c>
      <c r="CM2885" t="s">
        <v>17501</v>
      </c>
      <c r="CN2885" t="s">
        <v>17500</v>
      </c>
      <c r="CO2885" t="s">
        <v>1381</v>
      </c>
      <c r="CP2885" t="s">
        <v>1381</v>
      </c>
      <c r="CQ2885" t="s">
        <v>4697</v>
      </c>
      <c r="CS2885">
        <v>100044</v>
      </c>
      <c r="CT2885" t="s">
        <v>1382</v>
      </c>
      <c r="CU2885" t="s">
        <v>17502</v>
      </c>
    </row>
    <row r="2886" spans="1:99" x14ac:dyDescent="0.2">
      <c r="A2886">
        <v>34266</v>
      </c>
      <c r="B2886" t="s">
        <v>17503</v>
      </c>
      <c r="C2886" t="s">
        <v>17483</v>
      </c>
      <c r="E2886" t="s">
        <v>17504</v>
      </c>
      <c r="F2886" t="s">
        <v>171</v>
      </c>
      <c r="I2886" t="s">
        <v>173</v>
      </c>
      <c r="K2886" t="s">
        <v>1377</v>
      </c>
      <c r="L2886" t="s">
        <v>1378</v>
      </c>
      <c r="M2886" t="s">
        <v>306</v>
      </c>
      <c r="N2886">
        <v>2020</v>
      </c>
      <c r="O2886" t="s">
        <v>1379</v>
      </c>
      <c r="P2886" t="s">
        <v>509</v>
      </c>
      <c r="Q2886" t="s">
        <v>185</v>
      </c>
      <c r="BC2886" t="s">
        <v>474</v>
      </c>
      <c r="BM2886" t="s">
        <v>17505</v>
      </c>
      <c r="BN2886" t="s">
        <v>17506</v>
      </c>
      <c r="BO2886" t="s">
        <v>17507</v>
      </c>
      <c r="BP2886" t="s">
        <v>5567</v>
      </c>
      <c r="BR2886" t="s">
        <v>5568</v>
      </c>
      <c r="BS2886">
        <v>214062</v>
      </c>
      <c r="BT2886" t="s">
        <v>1382</v>
      </c>
      <c r="BU2886" t="s">
        <v>17508</v>
      </c>
      <c r="BX2886" t="s">
        <v>17509</v>
      </c>
      <c r="BY2886" t="s">
        <v>1384</v>
      </c>
    </row>
    <row r="2887" spans="1:99" x14ac:dyDescent="0.2">
      <c r="A2887">
        <v>34289</v>
      </c>
      <c r="B2887" t="s">
        <v>17510</v>
      </c>
      <c r="C2887" t="s">
        <v>17483</v>
      </c>
      <c r="E2887" t="s">
        <v>17511</v>
      </c>
      <c r="F2887" t="s">
        <v>171</v>
      </c>
      <c r="I2887" t="s">
        <v>221</v>
      </c>
      <c r="K2887" t="s">
        <v>1377</v>
      </c>
      <c r="L2887" t="s">
        <v>1378</v>
      </c>
      <c r="M2887" t="s">
        <v>306</v>
      </c>
      <c r="N2887">
        <v>2020</v>
      </c>
      <c r="O2887" t="s">
        <v>1379</v>
      </c>
      <c r="P2887" t="s">
        <v>3256</v>
      </c>
      <c r="Q2887" t="s">
        <v>185</v>
      </c>
      <c r="BM2887" t="s">
        <v>17512</v>
      </c>
      <c r="BP2887" t="s">
        <v>1381</v>
      </c>
      <c r="BR2887" t="s">
        <v>1381</v>
      </c>
      <c r="BS2887">
        <v>100107</v>
      </c>
      <c r="BT2887" t="s">
        <v>1382</v>
      </c>
      <c r="BU2887" t="s">
        <v>17513</v>
      </c>
    </row>
    <row r="2888" spans="1:99" x14ac:dyDescent="0.2">
      <c r="A2888">
        <v>35567</v>
      </c>
      <c r="B2888" t="s">
        <v>17514</v>
      </c>
      <c r="C2888" t="s">
        <v>17483</v>
      </c>
      <c r="E2888" t="s">
        <v>17515</v>
      </c>
      <c r="F2888" t="s">
        <v>171</v>
      </c>
      <c r="I2888" t="s">
        <v>221</v>
      </c>
      <c r="K2888" t="s">
        <v>1377</v>
      </c>
      <c r="L2888" t="s">
        <v>1378</v>
      </c>
      <c r="M2888" t="s">
        <v>306</v>
      </c>
      <c r="N2888">
        <v>2020</v>
      </c>
      <c r="O2888" t="s">
        <v>1379</v>
      </c>
      <c r="P2888" t="s">
        <v>178</v>
      </c>
      <c r="Q2888" t="s">
        <v>185</v>
      </c>
      <c r="BC2888" t="s">
        <v>474</v>
      </c>
      <c r="BM2888" t="s">
        <v>17516</v>
      </c>
      <c r="BP2888" t="s">
        <v>11795</v>
      </c>
      <c r="BR2888" t="s">
        <v>11795</v>
      </c>
      <c r="BS2888">
        <v>300000</v>
      </c>
      <c r="BT2888" t="s">
        <v>1382</v>
      </c>
      <c r="BU2888">
        <v>8618522269458</v>
      </c>
      <c r="BW2888">
        <v>8618522269458</v>
      </c>
    </row>
    <row r="2889" spans="1:99" x14ac:dyDescent="0.2">
      <c r="A2889">
        <v>34316</v>
      </c>
      <c r="B2889" t="s">
        <v>17517</v>
      </c>
      <c r="C2889" t="s">
        <v>17483</v>
      </c>
      <c r="E2889" t="s">
        <v>17518</v>
      </c>
      <c r="F2889" t="s">
        <v>171</v>
      </c>
      <c r="I2889" t="s">
        <v>173</v>
      </c>
      <c r="K2889" t="s">
        <v>1377</v>
      </c>
      <c r="L2889" t="s">
        <v>1378</v>
      </c>
      <c r="M2889" t="s">
        <v>306</v>
      </c>
      <c r="N2889">
        <v>2020</v>
      </c>
      <c r="O2889" t="s">
        <v>1379</v>
      </c>
      <c r="P2889" t="s">
        <v>509</v>
      </c>
      <c r="Q2889" t="s">
        <v>185</v>
      </c>
      <c r="BM2889" t="s">
        <v>17519</v>
      </c>
      <c r="BP2889" t="s">
        <v>4702</v>
      </c>
      <c r="BR2889" t="s">
        <v>4702</v>
      </c>
      <c r="BS2889">
        <v>200000</v>
      </c>
      <c r="BT2889" t="s">
        <v>1382</v>
      </c>
      <c r="BU2889">
        <v>13671805967</v>
      </c>
      <c r="BW2889">
        <v>13671805967</v>
      </c>
      <c r="BX2889" t="s">
        <v>17520</v>
      </c>
      <c r="BY2889" t="s">
        <v>17521</v>
      </c>
    </row>
    <row r="2890" spans="1:99" x14ac:dyDescent="0.2">
      <c r="A2890">
        <v>34308</v>
      </c>
      <c r="B2890" t="s">
        <v>16893</v>
      </c>
      <c r="C2890" t="s">
        <v>17483</v>
      </c>
      <c r="E2890" t="s">
        <v>17522</v>
      </c>
      <c r="F2890" t="s">
        <v>171</v>
      </c>
      <c r="I2890" t="s">
        <v>173</v>
      </c>
      <c r="K2890" t="s">
        <v>1377</v>
      </c>
      <c r="L2890" t="s">
        <v>1378</v>
      </c>
      <c r="M2890" t="s">
        <v>306</v>
      </c>
      <c r="N2890">
        <v>2020</v>
      </c>
      <c r="O2890" t="s">
        <v>1379</v>
      </c>
      <c r="P2890" t="s">
        <v>509</v>
      </c>
      <c r="Q2890" t="s">
        <v>185</v>
      </c>
      <c r="BM2890" t="s">
        <v>17523</v>
      </c>
      <c r="BN2890" t="s">
        <v>17524</v>
      </c>
      <c r="BP2890" t="s">
        <v>4702</v>
      </c>
      <c r="BR2890" t="s">
        <v>4702</v>
      </c>
      <c r="BS2890">
        <v>200122</v>
      </c>
      <c r="BT2890" t="s">
        <v>1382</v>
      </c>
      <c r="BU2890" t="s">
        <v>17525</v>
      </c>
      <c r="BW2890" t="s">
        <v>17525</v>
      </c>
      <c r="BX2890" t="s">
        <v>17526</v>
      </c>
    </row>
    <row r="2891" spans="1:99" x14ac:dyDescent="0.2">
      <c r="A2891">
        <v>34406</v>
      </c>
      <c r="B2891" t="s">
        <v>17527</v>
      </c>
      <c r="C2891" t="s">
        <v>17483</v>
      </c>
      <c r="E2891" t="s">
        <v>17528</v>
      </c>
      <c r="F2891" t="s">
        <v>171</v>
      </c>
      <c r="I2891" t="s">
        <v>173</v>
      </c>
      <c r="K2891" t="s">
        <v>1377</v>
      </c>
      <c r="L2891" t="s">
        <v>1378</v>
      </c>
      <c r="M2891" t="s">
        <v>306</v>
      </c>
      <c r="N2891">
        <v>2020</v>
      </c>
      <c r="O2891" t="s">
        <v>1379</v>
      </c>
      <c r="P2891" t="s">
        <v>509</v>
      </c>
      <c r="Q2891" t="s">
        <v>185</v>
      </c>
      <c r="BM2891" t="s">
        <v>17529</v>
      </c>
      <c r="BP2891" t="s">
        <v>4702</v>
      </c>
      <c r="BR2891" t="s">
        <v>4702</v>
      </c>
      <c r="BS2891">
        <v>200233</v>
      </c>
      <c r="BT2891" t="s">
        <v>1382</v>
      </c>
      <c r="BU2891">
        <v>18017464772</v>
      </c>
      <c r="BW2891">
        <v>18017464772</v>
      </c>
      <c r="BX2891" t="s">
        <v>17530</v>
      </c>
    </row>
    <row r="2892" spans="1:99" x14ac:dyDescent="0.2">
      <c r="A2892">
        <v>34423</v>
      </c>
      <c r="B2892" t="s">
        <v>17531</v>
      </c>
      <c r="C2892" t="s">
        <v>17483</v>
      </c>
      <c r="E2892" t="s">
        <v>17532</v>
      </c>
      <c r="F2892" t="s">
        <v>171</v>
      </c>
      <c r="I2892" t="s">
        <v>221</v>
      </c>
      <c r="K2892" t="s">
        <v>1377</v>
      </c>
      <c r="L2892" t="s">
        <v>1378</v>
      </c>
      <c r="M2892" t="s">
        <v>306</v>
      </c>
      <c r="N2892">
        <v>2020</v>
      </c>
      <c r="O2892" t="s">
        <v>1379</v>
      </c>
      <c r="P2892" t="s">
        <v>178</v>
      </c>
      <c r="Q2892" t="s">
        <v>185</v>
      </c>
      <c r="BC2892" t="s">
        <v>474</v>
      </c>
      <c r="BM2892" t="s">
        <v>17533</v>
      </c>
      <c r="BN2892" t="s">
        <v>17534</v>
      </c>
      <c r="BP2892" t="s">
        <v>5600</v>
      </c>
      <c r="BR2892" t="s">
        <v>5568</v>
      </c>
      <c r="BS2892">
        <v>215000</v>
      </c>
      <c r="BT2892" t="s">
        <v>1382</v>
      </c>
      <c r="BU2892">
        <v>8615295666545</v>
      </c>
      <c r="BW2892">
        <v>8615295666545</v>
      </c>
      <c r="BX2892" t="s">
        <v>7385</v>
      </c>
    </row>
    <row r="2893" spans="1:99" x14ac:dyDescent="0.2">
      <c r="A2893">
        <v>36215</v>
      </c>
      <c r="B2893" t="s">
        <v>17535</v>
      </c>
      <c r="C2893" t="s">
        <v>4321</v>
      </c>
      <c r="E2893" t="s">
        <v>17536</v>
      </c>
      <c r="F2893" t="s">
        <v>171</v>
      </c>
      <c r="G2893" t="s">
        <v>172</v>
      </c>
      <c r="H2893" s="1">
        <v>36662</v>
      </c>
      <c r="I2893" t="s">
        <v>221</v>
      </c>
      <c r="K2893" t="s">
        <v>1377</v>
      </c>
      <c r="L2893" t="s">
        <v>1378</v>
      </c>
      <c r="M2893" t="s">
        <v>176</v>
      </c>
      <c r="N2893">
        <v>2021</v>
      </c>
      <c r="O2893" t="s">
        <v>3142</v>
      </c>
      <c r="P2893" t="s">
        <v>178</v>
      </c>
      <c r="Q2893" t="s">
        <v>172</v>
      </c>
      <c r="S2893">
        <v>31366588</v>
      </c>
      <c r="T2893" t="s">
        <v>1382</v>
      </c>
      <c r="U2893" t="s">
        <v>424</v>
      </c>
      <c r="Y2893" t="str">
        <f>"01AS"</f>
        <v>01AS</v>
      </c>
      <c r="Z2893" t="s">
        <v>499</v>
      </c>
      <c r="AA2893" t="s">
        <v>320</v>
      </c>
      <c r="AB2893" t="s">
        <v>321</v>
      </c>
      <c r="AC2893" t="s">
        <v>428</v>
      </c>
      <c r="AD2893" t="s">
        <v>185</v>
      </c>
      <c r="AS2893">
        <v>3.91</v>
      </c>
      <c r="AT2893" t="s">
        <v>1261</v>
      </c>
      <c r="AU2893" t="s">
        <v>472</v>
      </c>
      <c r="AV2893" t="s">
        <v>473</v>
      </c>
      <c r="AW2893" t="s">
        <v>430</v>
      </c>
      <c r="BC2893" t="s">
        <v>474</v>
      </c>
      <c r="BM2893" t="s">
        <v>17537</v>
      </c>
      <c r="BN2893" t="s">
        <v>239</v>
      </c>
      <c r="BO2893" t="s">
        <v>17538</v>
      </c>
      <c r="BP2893" t="s">
        <v>241</v>
      </c>
      <c r="BQ2893" t="s">
        <v>195</v>
      </c>
      <c r="BS2893">
        <v>14627</v>
      </c>
      <c r="CA2893" t="s">
        <v>17539</v>
      </c>
      <c r="CD2893" t="s">
        <v>195</v>
      </c>
      <c r="CM2893" t="s">
        <v>17540</v>
      </c>
      <c r="CN2893" t="s">
        <v>17539</v>
      </c>
      <c r="CO2893" t="s">
        <v>17538</v>
      </c>
      <c r="CP2893" t="s">
        <v>17538</v>
      </c>
      <c r="CQ2893" t="s">
        <v>9766</v>
      </c>
      <c r="CS2893">
        <v>450008</v>
      </c>
      <c r="CT2893" t="s">
        <v>1382</v>
      </c>
    </row>
    <row r="2894" spans="1:99" x14ac:dyDescent="0.2">
      <c r="A2894">
        <v>34428</v>
      </c>
      <c r="B2894" t="s">
        <v>17535</v>
      </c>
      <c r="C2894" t="s">
        <v>4321</v>
      </c>
      <c r="E2894" t="s">
        <v>17536</v>
      </c>
      <c r="F2894" t="s">
        <v>171</v>
      </c>
      <c r="G2894" t="s">
        <v>172</v>
      </c>
      <c r="H2894" s="1">
        <v>36662</v>
      </c>
      <c r="I2894" t="s">
        <v>221</v>
      </c>
      <c r="K2894" t="s">
        <v>1377</v>
      </c>
      <c r="L2894" t="s">
        <v>1378</v>
      </c>
      <c r="M2894" t="s">
        <v>306</v>
      </c>
      <c r="N2894">
        <v>2020</v>
      </c>
      <c r="O2894" t="s">
        <v>1379</v>
      </c>
      <c r="P2894" t="s">
        <v>509</v>
      </c>
      <c r="Q2894" t="s">
        <v>172</v>
      </c>
      <c r="S2894">
        <v>31366588</v>
      </c>
      <c r="T2894" t="s">
        <v>1382</v>
      </c>
      <c r="U2894" t="s">
        <v>424</v>
      </c>
      <c r="Y2894" t="str">
        <f>"01AS"</f>
        <v>01AS</v>
      </c>
      <c r="Z2894" t="s">
        <v>499</v>
      </c>
      <c r="AA2894" t="s">
        <v>320</v>
      </c>
      <c r="AB2894" t="s">
        <v>321</v>
      </c>
      <c r="AC2894" t="s">
        <v>428</v>
      </c>
      <c r="AD2894" t="s">
        <v>185</v>
      </c>
      <c r="AS2894">
        <v>3.91</v>
      </c>
      <c r="AT2894" t="s">
        <v>1261</v>
      </c>
      <c r="AU2894" t="s">
        <v>472</v>
      </c>
      <c r="AV2894" t="s">
        <v>473</v>
      </c>
      <c r="AW2894" t="s">
        <v>430</v>
      </c>
      <c r="BC2894" t="s">
        <v>474</v>
      </c>
      <c r="BM2894" t="s">
        <v>17537</v>
      </c>
      <c r="BN2894" t="s">
        <v>239</v>
      </c>
      <c r="BO2894" t="s">
        <v>17538</v>
      </c>
      <c r="BP2894" t="s">
        <v>241</v>
      </c>
      <c r="BQ2894" t="s">
        <v>195</v>
      </c>
      <c r="BS2894">
        <v>14627</v>
      </c>
      <c r="CA2894" t="s">
        <v>17539</v>
      </c>
      <c r="CD2894" t="s">
        <v>195</v>
      </c>
      <c r="CM2894" t="s">
        <v>17540</v>
      </c>
      <c r="CN2894" t="s">
        <v>17539</v>
      </c>
      <c r="CO2894" t="s">
        <v>17538</v>
      </c>
      <c r="CP2894" t="s">
        <v>17538</v>
      </c>
      <c r="CQ2894" t="s">
        <v>9766</v>
      </c>
      <c r="CS2894">
        <v>450008</v>
      </c>
      <c r="CT2894" t="s">
        <v>1382</v>
      </c>
    </row>
    <row r="2895" spans="1:99" x14ac:dyDescent="0.2">
      <c r="A2895">
        <v>36224</v>
      </c>
      <c r="B2895" t="s">
        <v>17541</v>
      </c>
      <c r="C2895" t="s">
        <v>4321</v>
      </c>
      <c r="E2895" t="s">
        <v>17542</v>
      </c>
      <c r="F2895" t="s">
        <v>171</v>
      </c>
      <c r="G2895" t="s">
        <v>172</v>
      </c>
      <c r="H2895" s="1">
        <v>36754</v>
      </c>
      <c r="I2895" t="s">
        <v>173</v>
      </c>
      <c r="K2895" t="s">
        <v>1377</v>
      </c>
      <c r="L2895" t="s">
        <v>17543</v>
      </c>
      <c r="M2895" t="s">
        <v>176</v>
      </c>
      <c r="N2895">
        <v>2021</v>
      </c>
      <c r="O2895" t="s">
        <v>3142</v>
      </c>
      <c r="P2895" t="s">
        <v>178</v>
      </c>
      <c r="Q2895" t="s">
        <v>172</v>
      </c>
      <c r="S2895">
        <v>31529549</v>
      </c>
      <c r="T2895" t="s">
        <v>1382</v>
      </c>
      <c r="U2895" t="s">
        <v>424</v>
      </c>
      <c r="Y2895" t="str">
        <f>"01AS"</f>
        <v>01AS</v>
      </c>
      <c r="Z2895" t="s">
        <v>499</v>
      </c>
      <c r="AA2895" t="s">
        <v>320</v>
      </c>
      <c r="AB2895" t="s">
        <v>321</v>
      </c>
      <c r="AC2895" t="s">
        <v>1334</v>
      </c>
      <c r="AD2895" t="s">
        <v>185</v>
      </c>
      <c r="AE2895" t="s">
        <v>428</v>
      </c>
      <c r="AS2895">
        <v>3.96</v>
      </c>
      <c r="AT2895" t="s">
        <v>1261</v>
      </c>
      <c r="AU2895" t="s">
        <v>235</v>
      </c>
      <c r="AV2895" t="s">
        <v>236</v>
      </c>
      <c r="AW2895" t="s">
        <v>430</v>
      </c>
      <c r="BO2895" t="s">
        <v>1381</v>
      </c>
      <c r="BQ2895" t="s">
        <v>195</v>
      </c>
      <c r="CA2895" t="s">
        <v>17544</v>
      </c>
      <c r="CD2895" t="s">
        <v>195</v>
      </c>
      <c r="CM2895" t="s">
        <v>17545</v>
      </c>
      <c r="CN2895" t="s">
        <v>17544</v>
      </c>
      <c r="CO2895" t="s">
        <v>1381</v>
      </c>
      <c r="CP2895" t="s">
        <v>1381</v>
      </c>
      <c r="CQ2895" t="s">
        <v>4697</v>
      </c>
      <c r="CS2895">
        <v>100120</v>
      </c>
      <c r="CT2895" t="s">
        <v>1382</v>
      </c>
      <c r="CU2895" t="s">
        <v>17546</v>
      </c>
    </row>
    <row r="2896" spans="1:99" x14ac:dyDescent="0.2">
      <c r="A2896">
        <v>34472</v>
      </c>
      <c r="B2896" t="s">
        <v>17541</v>
      </c>
      <c r="C2896" t="s">
        <v>4321</v>
      </c>
      <c r="E2896" t="s">
        <v>17542</v>
      </c>
      <c r="F2896" t="s">
        <v>171</v>
      </c>
      <c r="G2896" t="s">
        <v>172</v>
      </c>
      <c r="H2896" s="1">
        <v>36754</v>
      </c>
      <c r="I2896" t="s">
        <v>173</v>
      </c>
      <c r="K2896" t="s">
        <v>1377</v>
      </c>
      <c r="L2896" t="s">
        <v>1378</v>
      </c>
      <c r="M2896" t="s">
        <v>306</v>
      </c>
      <c r="N2896">
        <v>2020</v>
      </c>
      <c r="O2896" t="s">
        <v>1379</v>
      </c>
      <c r="P2896" t="s">
        <v>3256</v>
      </c>
      <c r="Q2896" t="s">
        <v>172</v>
      </c>
      <c r="S2896">
        <v>31529549</v>
      </c>
      <c r="T2896" t="s">
        <v>1382</v>
      </c>
      <c r="U2896" t="s">
        <v>424</v>
      </c>
      <c r="Y2896" t="str">
        <f>"01AS"</f>
        <v>01AS</v>
      </c>
      <c r="Z2896" t="s">
        <v>499</v>
      </c>
      <c r="AA2896" t="s">
        <v>320</v>
      </c>
      <c r="AB2896" t="s">
        <v>321</v>
      </c>
      <c r="AC2896" t="s">
        <v>1334</v>
      </c>
      <c r="AD2896" t="s">
        <v>185</v>
      </c>
      <c r="AE2896" t="s">
        <v>428</v>
      </c>
      <c r="AS2896">
        <v>3.96</v>
      </c>
      <c r="AT2896" t="s">
        <v>1261</v>
      </c>
      <c r="AU2896" t="s">
        <v>235</v>
      </c>
      <c r="AV2896" t="s">
        <v>236</v>
      </c>
      <c r="AW2896" t="s">
        <v>430</v>
      </c>
      <c r="BO2896" t="s">
        <v>1381</v>
      </c>
      <c r="BQ2896" t="s">
        <v>195</v>
      </c>
      <c r="CA2896" t="s">
        <v>17544</v>
      </c>
      <c r="CD2896" t="s">
        <v>195</v>
      </c>
      <c r="CM2896" t="s">
        <v>17545</v>
      </c>
      <c r="CN2896" t="s">
        <v>17544</v>
      </c>
      <c r="CO2896" t="s">
        <v>1381</v>
      </c>
      <c r="CP2896" t="s">
        <v>1381</v>
      </c>
      <c r="CQ2896" t="s">
        <v>4697</v>
      </c>
      <c r="CS2896">
        <v>100120</v>
      </c>
      <c r="CT2896" t="s">
        <v>1382</v>
      </c>
      <c r="CU2896" t="s">
        <v>17546</v>
      </c>
    </row>
    <row r="2897" spans="1:99" x14ac:dyDescent="0.2">
      <c r="A2897">
        <v>34505</v>
      </c>
      <c r="B2897" t="s">
        <v>17547</v>
      </c>
      <c r="C2897" t="s">
        <v>4321</v>
      </c>
      <c r="E2897" t="s">
        <v>17548</v>
      </c>
      <c r="F2897" t="s">
        <v>171</v>
      </c>
      <c r="G2897" t="s">
        <v>172</v>
      </c>
      <c r="H2897" s="1">
        <v>36872</v>
      </c>
      <c r="I2897" t="s">
        <v>221</v>
      </c>
      <c r="K2897" t="s">
        <v>1377</v>
      </c>
      <c r="L2897" t="s">
        <v>1378</v>
      </c>
      <c r="M2897" t="s">
        <v>306</v>
      </c>
      <c r="N2897">
        <v>2020</v>
      </c>
      <c r="O2897" t="s">
        <v>1379</v>
      </c>
      <c r="P2897" t="s">
        <v>3256</v>
      </c>
      <c r="Q2897" t="s">
        <v>172</v>
      </c>
      <c r="S2897">
        <v>31527316</v>
      </c>
      <c r="T2897" t="s">
        <v>1382</v>
      </c>
      <c r="U2897" t="s">
        <v>424</v>
      </c>
      <c r="Y2897" t="str">
        <f>"01AS"</f>
        <v>01AS</v>
      </c>
      <c r="Z2897" t="s">
        <v>227</v>
      </c>
      <c r="AA2897" t="s">
        <v>833</v>
      </c>
      <c r="AB2897" t="s">
        <v>834</v>
      </c>
      <c r="AC2897" t="s">
        <v>2003</v>
      </c>
      <c r="AD2897" t="s">
        <v>172</v>
      </c>
      <c r="AS2897">
        <v>3.3</v>
      </c>
      <c r="AT2897" t="s">
        <v>429</v>
      </c>
      <c r="AU2897" t="s">
        <v>235</v>
      </c>
      <c r="AV2897" t="s">
        <v>236</v>
      </c>
      <c r="AW2897" t="s">
        <v>430</v>
      </c>
      <c r="BM2897" t="s">
        <v>17549</v>
      </c>
      <c r="BN2897" t="s">
        <v>239</v>
      </c>
      <c r="BO2897" t="s">
        <v>1381</v>
      </c>
      <c r="BP2897" t="s">
        <v>241</v>
      </c>
      <c r="BQ2897" t="s">
        <v>195</v>
      </c>
      <c r="BS2897">
        <v>14627</v>
      </c>
      <c r="CA2897" t="s">
        <v>17550</v>
      </c>
      <c r="CD2897" t="s">
        <v>195</v>
      </c>
      <c r="CM2897" t="s">
        <v>17551</v>
      </c>
      <c r="CN2897" t="s">
        <v>17550</v>
      </c>
      <c r="CO2897" t="s">
        <v>1381</v>
      </c>
      <c r="CP2897" t="s">
        <v>1381</v>
      </c>
      <c r="CQ2897" t="s">
        <v>4697</v>
      </c>
      <c r="CS2897">
        <v>100162</v>
      </c>
      <c r="CT2897" t="s">
        <v>1382</v>
      </c>
      <c r="CU2897" t="s">
        <v>17552</v>
      </c>
    </row>
    <row r="2898" spans="1:99" x14ac:dyDescent="0.2">
      <c r="A2898">
        <v>35595</v>
      </c>
      <c r="B2898" t="s">
        <v>17553</v>
      </c>
      <c r="C2898" t="s">
        <v>17483</v>
      </c>
      <c r="E2898" t="s">
        <v>17554</v>
      </c>
      <c r="F2898" t="s">
        <v>171</v>
      </c>
      <c r="I2898" t="s">
        <v>173</v>
      </c>
      <c r="K2898" t="s">
        <v>1377</v>
      </c>
      <c r="L2898" t="s">
        <v>1378</v>
      </c>
      <c r="M2898" t="s">
        <v>306</v>
      </c>
      <c r="N2898">
        <v>2020</v>
      </c>
      <c r="O2898" t="s">
        <v>1379</v>
      </c>
      <c r="P2898" t="s">
        <v>178</v>
      </c>
      <c r="Q2898" t="s">
        <v>185</v>
      </c>
      <c r="BC2898" t="s">
        <v>474</v>
      </c>
      <c r="BM2898" t="s">
        <v>17555</v>
      </c>
      <c r="BP2898" t="s">
        <v>17027</v>
      </c>
      <c r="BR2898" t="s">
        <v>17556</v>
      </c>
      <c r="BS2898">
        <v>410000</v>
      </c>
      <c r="BT2898" t="s">
        <v>1382</v>
      </c>
      <c r="BU2898">
        <v>13873117125</v>
      </c>
      <c r="BX2898" t="s">
        <v>17557</v>
      </c>
    </row>
    <row r="2899" spans="1:99" x14ac:dyDescent="0.2">
      <c r="A2899">
        <v>35563</v>
      </c>
      <c r="B2899" t="s">
        <v>17558</v>
      </c>
      <c r="C2899" t="s">
        <v>17483</v>
      </c>
      <c r="E2899" t="s">
        <v>17559</v>
      </c>
      <c r="F2899" t="s">
        <v>171</v>
      </c>
      <c r="I2899" t="s">
        <v>221</v>
      </c>
      <c r="K2899" t="s">
        <v>1377</v>
      </c>
      <c r="L2899" t="s">
        <v>1378</v>
      </c>
      <c r="M2899" t="s">
        <v>306</v>
      </c>
      <c r="N2899">
        <v>2020</v>
      </c>
      <c r="O2899" t="s">
        <v>1379</v>
      </c>
      <c r="P2899" t="s">
        <v>509</v>
      </c>
      <c r="Q2899" t="s">
        <v>185</v>
      </c>
      <c r="BC2899" t="s">
        <v>474</v>
      </c>
      <c r="BM2899" t="s">
        <v>17560</v>
      </c>
      <c r="BP2899" t="s">
        <v>5547</v>
      </c>
      <c r="BR2899" t="s">
        <v>8906</v>
      </c>
      <c r="BS2899">
        <v>518000</v>
      </c>
      <c r="BT2899" t="s">
        <v>1382</v>
      </c>
      <c r="BU2899">
        <v>8182725366</v>
      </c>
      <c r="BW2899" t="s">
        <v>17561</v>
      </c>
      <c r="BX2899" t="s">
        <v>7385</v>
      </c>
    </row>
    <row r="2900" spans="1:99" x14ac:dyDescent="0.2">
      <c r="A2900">
        <v>36022</v>
      </c>
      <c r="B2900" t="s">
        <v>17531</v>
      </c>
      <c r="C2900" t="s">
        <v>17483</v>
      </c>
      <c r="E2900" t="s">
        <v>17532</v>
      </c>
      <c r="F2900" t="s">
        <v>171</v>
      </c>
      <c r="H2900" s="1">
        <v>37048</v>
      </c>
      <c r="I2900" t="s">
        <v>221</v>
      </c>
      <c r="K2900" t="s">
        <v>1377</v>
      </c>
      <c r="L2900" t="s">
        <v>1378</v>
      </c>
      <c r="M2900" t="s">
        <v>176</v>
      </c>
      <c r="N2900">
        <v>2021</v>
      </c>
      <c r="O2900" t="s">
        <v>3142</v>
      </c>
      <c r="P2900" t="s">
        <v>178</v>
      </c>
      <c r="Q2900" t="s">
        <v>172</v>
      </c>
      <c r="S2900">
        <v>31726498</v>
      </c>
      <c r="T2900" t="s">
        <v>1382</v>
      </c>
      <c r="U2900" t="s">
        <v>424</v>
      </c>
      <c r="Y2900" t="str">
        <f>"01AS"</f>
        <v>01AS</v>
      </c>
      <c r="Z2900" t="s">
        <v>227</v>
      </c>
      <c r="AA2900" t="s">
        <v>833</v>
      </c>
      <c r="AB2900" t="s">
        <v>834</v>
      </c>
      <c r="AC2900" t="s">
        <v>2371</v>
      </c>
      <c r="AD2900" t="s">
        <v>172</v>
      </c>
      <c r="AS2900">
        <v>3.64</v>
      </c>
      <c r="AT2900" t="s">
        <v>1261</v>
      </c>
      <c r="AU2900" t="s">
        <v>472</v>
      </c>
      <c r="AV2900" t="s">
        <v>473</v>
      </c>
      <c r="AW2900" t="s">
        <v>430</v>
      </c>
      <c r="BM2900" t="s">
        <v>17562</v>
      </c>
      <c r="BN2900" t="s">
        <v>239</v>
      </c>
      <c r="BO2900" t="s">
        <v>5600</v>
      </c>
      <c r="BP2900" t="s">
        <v>241</v>
      </c>
      <c r="BQ2900" t="s">
        <v>195</v>
      </c>
      <c r="BS2900">
        <v>14627</v>
      </c>
      <c r="CA2900" t="s">
        <v>17563</v>
      </c>
      <c r="CD2900" t="s">
        <v>195</v>
      </c>
      <c r="CM2900" t="s">
        <v>17564</v>
      </c>
      <c r="CN2900" t="s">
        <v>17563</v>
      </c>
      <c r="CO2900" t="s">
        <v>5600</v>
      </c>
      <c r="CP2900" t="s">
        <v>5600</v>
      </c>
      <c r="CQ2900" t="s">
        <v>3674</v>
      </c>
      <c r="CS2900">
        <v>215001</v>
      </c>
      <c r="CT2900" t="s">
        <v>1382</v>
      </c>
      <c r="CU2900" t="s">
        <v>17565</v>
      </c>
    </row>
    <row r="2901" spans="1:99" x14ac:dyDescent="0.2">
      <c r="A2901">
        <v>35855</v>
      </c>
      <c r="B2901" t="s">
        <v>17553</v>
      </c>
      <c r="C2901" t="s">
        <v>17483</v>
      </c>
      <c r="E2901" t="s">
        <v>17554</v>
      </c>
      <c r="F2901" t="s">
        <v>171</v>
      </c>
      <c r="H2901" s="1">
        <v>36916</v>
      </c>
      <c r="K2901" t="s">
        <v>1377</v>
      </c>
      <c r="L2901" t="s">
        <v>1378</v>
      </c>
      <c r="M2901" t="s">
        <v>176</v>
      </c>
      <c r="N2901">
        <v>2021</v>
      </c>
      <c r="O2901" t="s">
        <v>3142</v>
      </c>
      <c r="P2901" t="s">
        <v>178</v>
      </c>
      <c r="Q2901" t="s">
        <v>172</v>
      </c>
      <c r="S2901">
        <v>31845342</v>
      </c>
      <c r="T2901" t="s">
        <v>1382</v>
      </c>
      <c r="U2901" t="s">
        <v>424</v>
      </c>
      <c r="Y2901" t="str">
        <f>"01AS"</f>
        <v>01AS</v>
      </c>
      <c r="Z2901" t="s">
        <v>227</v>
      </c>
      <c r="AA2901" t="s">
        <v>833</v>
      </c>
      <c r="AB2901" t="s">
        <v>834</v>
      </c>
      <c r="AC2901" t="s">
        <v>2371</v>
      </c>
      <c r="AD2901" t="s">
        <v>172</v>
      </c>
      <c r="AS2901">
        <v>3.77</v>
      </c>
      <c r="AT2901" t="s">
        <v>429</v>
      </c>
      <c r="AU2901" t="s">
        <v>472</v>
      </c>
      <c r="AV2901" t="s">
        <v>473</v>
      </c>
      <c r="AW2901" t="s">
        <v>430</v>
      </c>
      <c r="BM2901" t="s">
        <v>17566</v>
      </c>
      <c r="BN2901" t="s">
        <v>239</v>
      </c>
      <c r="BO2901" t="s">
        <v>17027</v>
      </c>
      <c r="BP2901" t="s">
        <v>241</v>
      </c>
      <c r="BQ2901" t="s">
        <v>195</v>
      </c>
      <c r="BS2901">
        <v>14627</v>
      </c>
      <c r="CA2901" t="s">
        <v>17567</v>
      </c>
      <c r="CD2901" t="s">
        <v>195</v>
      </c>
      <c r="CM2901" t="s">
        <v>17568</v>
      </c>
      <c r="CN2901" t="s">
        <v>17567</v>
      </c>
      <c r="CO2901" t="s">
        <v>17027</v>
      </c>
      <c r="CP2901" t="s">
        <v>17027</v>
      </c>
      <c r="CQ2901" t="s">
        <v>13024</v>
      </c>
      <c r="CS2901">
        <v>410000</v>
      </c>
      <c r="CT2901" t="s">
        <v>1382</v>
      </c>
    </row>
    <row r="2902" spans="1:99" x14ac:dyDescent="0.2">
      <c r="A2902">
        <v>35914</v>
      </c>
      <c r="B2902" t="s">
        <v>17514</v>
      </c>
      <c r="C2902" t="s">
        <v>17483</v>
      </c>
      <c r="E2902" t="s">
        <v>17515</v>
      </c>
      <c r="F2902" t="s">
        <v>171</v>
      </c>
      <c r="H2902" s="1">
        <v>37253</v>
      </c>
      <c r="I2902" t="s">
        <v>221</v>
      </c>
      <c r="K2902" t="s">
        <v>1377</v>
      </c>
      <c r="L2902" t="s">
        <v>1378</v>
      </c>
      <c r="M2902" t="s">
        <v>176</v>
      </c>
      <c r="N2902">
        <v>2021</v>
      </c>
      <c r="O2902" t="s">
        <v>3142</v>
      </c>
      <c r="P2902" t="s">
        <v>178</v>
      </c>
      <c r="Q2902" t="s">
        <v>172</v>
      </c>
      <c r="S2902">
        <v>31727792</v>
      </c>
      <c r="T2902" t="s">
        <v>1382</v>
      </c>
      <c r="U2902" t="s">
        <v>424</v>
      </c>
      <c r="Y2902" t="str">
        <f>"04HSEAS"</f>
        <v>04HSEAS</v>
      </c>
      <c r="Z2902" t="s">
        <v>227</v>
      </c>
      <c r="AA2902" t="s">
        <v>833</v>
      </c>
      <c r="AB2902" t="s">
        <v>834</v>
      </c>
      <c r="AC2902" t="s">
        <v>500</v>
      </c>
      <c r="AD2902" t="s">
        <v>172</v>
      </c>
      <c r="AS2902">
        <v>3.78</v>
      </c>
      <c r="AT2902" t="s">
        <v>429</v>
      </c>
      <c r="AU2902" t="s">
        <v>472</v>
      </c>
      <c r="AV2902" t="s">
        <v>473</v>
      </c>
      <c r="AW2902" t="s">
        <v>430</v>
      </c>
      <c r="BM2902" t="s">
        <v>17569</v>
      </c>
      <c r="BN2902" t="s">
        <v>239</v>
      </c>
      <c r="BO2902" t="s">
        <v>17570</v>
      </c>
      <c r="BP2902" t="s">
        <v>241</v>
      </c>
      <c r="BQ2902" t="s">
        <v>195</v>
      </c>
      <c r="BS2902">
        <v>14627</v>
      </c>
      <c r="CA2902" t="s">
        <v>17571</v>
      </c>
      <c r="CD2902" t="s">
        <v>195</v>
      </c>
      <c r="CM2902" t="s">
        <v>17572</v>
      </c>
      <c r="CN2902" t="s">
        <v>17571</v>
      </c>
      <c r="CO2902" t="s">
        <v>17570</v>
      </c>
      <c r="CP2902" t="s">
        <v>11795</v>
      </c>
      <c r="CQ2902" t="s">
        <v>11797</v>
      </c>
      <c r="CS2902">
        <v>300000</v>
      </c>
      <c r="CT2902" t="s">
        <v>1382</v>
      </c>
      <c r="CU2902" t="s">
        <v>17573</v>
      </c>
    </row>
    <row r="2903" spans="1:99" x14ac:dyDescent="0.2">
      <c r="A2903">
        <v>35899</v>
      </c>
      <c r="B2903" t="s">
        <v>17558</v>
      </c>
      <c r="C2903" t="s">
        <v>17483</v>
      </c>
      <c r="E2903" t="s">
        <v>17559</v>
      </c>
      <c r="F2903" t="s">
        <v>171</v>
      </c>
      <c r="H2903" s="1">
        <v>36164</v>
      </c>
      <c r="K2903" t="s">
        <v>1377</v>
      </c>
      <c r="L2903" t="s">
        <v>1378</v>
      </c>
      <c r="M2903" t="s">
        <v>176</v>
      </c>
      <c r="N2903">
        <v>2021</v>
      </c>
      <c r="O2903" t="s">
        <v>3142</v>
      </c>
      <c r="P2903" t="s">
        <v>178</v>
      </c>
      <c r="Q2903" t="s">
        <v>172</v>
      </c>
      <c r="S2903">
        <v>31836418</v>
      </c>
      <c r="T2903" t="s">
        <v>1382</v>
      </c>
      <c r="U2903" t="s">
        <v>424</v>
      </c>
      <c r="Y2903" t="str">
        <f>"01AS"</f>
        <v>01AS</v>
      </c>
      <c r="Z2903" t="s">
        <v>227</v>
      </c>
      <c r="AA2903" t="s">
        <v>228</v>
      </c>
      <c r="AB2903" t="s">
        <v>229</v>
      </c>
      <c r="AC2903" t="s">
        <v>2003</v>
      </c>
      <c r="AD2903" t="s">
        <v>172</v>
      </c>
      <c r="AS2903">
        <v>3.71</v>
      </c>
      <c r="AT2903" t="s">
        <v>1261</v>
      </c>
      <c r="AU2903" t="s">
        <v>235</v>
      </c>
      <c r="AV2903" t="s">
        <v>236</v>
      </c>
      <c r="AW2903" t="s">
        <v>430</v>
      </c>
      <c r="BM2903" t="s">
        <v>17574</v>
      </c>
      <c r="BN2903" t="s">
        <v>239</v>
      </c>
      <c r="BO2903" t="s">
        <v>5547</v>
      </c>
      <c r="BP2903" t="s">
        <v>241</v>
      </c>
      <c r="BQ2903" t="s">
        <v>195</v>
      </c>
      <c r="BS2903">
        <v>14627</v>
      </c>
      <c r="CA2903" t="s">
        <v>17575</v>
      </c>
      <c r="CD2903" t="s">
        <v>195</v>
      </c>
      <c r="CM2903" t="s">
        <v>17576</v>
      </c>
      <c r="CN2903" t="s">
        <v>17575</v>
      </c>
      <c r="CO2903" t="s">
        <v>5547</v>
      </c>
      <c r="CP2903" t="s">
        <v>5547</v>
      </c>
      <c r="CQ2903" t="s">
        <v>4882</v>
      </c>
      <c r="CS2903">
        <v>518000</v>
      </c>
      <c r="CT2903" t="s">
        <v>1382</v>
      </c>
      <c r="CU2903" t="s">
        <v>17577</v>
      </c>
    </row>
    <row r="2904" spans="1:99" x14ac:dyDescent="0.2">
      <c r="A2904">
        <v>36170</v>
      </c>
      <c r="B2904" t="s">
        <v>17578</v>
      </c>
      <c r="C2904" t="s">
        <v>17483</v>
      </c>
      <c r="E2904" t="s">
        <v>17579</v>
      </c>
      <c r="F2904" t="s">
        <v>171</v>
      </c>
      <c r="H2904" s="1">
        <v>37284</v>
      </c>
      <c r="K2904" t="s">
        <v>1377</v>
      </c>
      <c r="L2904" t="s">
        <v>1378</v>
      </c>
      <c r="M2904" t="s">
        <v>176</v>
      </c>
      <c r="N2904">
        <v>2021</v>
      </c>
      <c r="O2904" t="s">
        <v>3142</v>
      </c>
      <c r="P2904" t="s">
        <v>178</v>
      </c>
      <c r="Q2904" t="s">
        <v>172</v>
      </c>
      <c r="S2904">
        <v>31832014</v>
      </c>
      <c r="T2904" t="s">
        <v>1382</v>
      </c>
      <c r="U2904" t="s">
        <v>424</v>
      </c>
      <c r="Y2904" t="str">
        <f>"01AS"</f>
        <v>01AS</v>
      </c>
      <c r="Z2904" t="s">
        <v>499</v>
      </c>
      <c r="AA2904" t="s">
        <v>833</v>
      </c>
      <c r="AB2904" t="s">
        <v>834</v>
      </c>
      <c r="AC2904" t="s">
        <v>5521</v>
      </c>
      <c r="AD2904" t="s">
        <v>172</v>
      </c>
      <c r="AS2904">
        <v>3.9</v>
      </c>
      <c r="AT2904" t="s">
        <v>1261</v>
      </c>
      <c r="AU2904" t="s">
        <v>472</v>
      </c>
      <c r="AV2904" t="s">
        <v>473</v>
      </c>
      <c r="AW2904" t="s">
        <v>430</v>
      </c>
      <c r="BM2904" t="s">
        <v>17580</v>
      </c>
      <c r="BN2904" t="s">
        <v>239</v>
      </c>
      <c r="BO2904" t="s">
        <v>17581</v>
      </c>
      <c r="BP2904" t="s">
        <v>241</v>
      </c>
      <c r="BQ2904" t="s">
        <v>195</v>
      </c>
      <c r="BS2904">
        <v>14627</v>
      </c>
      <c r="CA2904" t="s">
        <v>17582</v>
      </c>
      <c r="CD2904" t="s">
        <v>195</v>
      </c>
      <c r="CM2904" t="s">
        <v>17583</v>
      </c>
      <c r="CN2904" t="s">
        <v>17582</v>
      </c>
      <c r="CO2904" t="s">
        <v>17581</v>
      </c>
      <c r="CP2904" t="s">
        <v>17581</v>
      </c>
      <c r="CQ2904" t="s">
        <v>9766</v>
      </c>
      <c r="CS2904">
        <v>150028</v>
      </c>
      <c r="CT2904" t="s">
        <v>1382</v>
      </c>
      <c r="CU2904" t="s">
        <v>17584</v>
      </c>
    </row>
    <row r="2905" spans="1:99" x14ac:dyDescent="0.2">
      <c r="A2905">
        <v>38581</v>
      </c>
      <c r="B2905" t="s">
        <v>17585</v>
      </c>
      <c r="C2905" t="s">
        <v>17483</v>
      </c>
      <c r="E2905" t="s">
        <v>17586</v>
      </c>
      <c r="F2905" t="s">
        <v>171</v>
      </c>
      <c r="G2905" t="str">
        <f t="shared" ref="G2905:G2916" si="24">"0"</f>
        <v>0</v>
      </c>
      <c r="H2905" s="1">
        <v>36376</v>
      </c>
      <c r="I2905" t="s">
        <v>173</v>
      </c>
      <c r="K2905" t="s">
        <v>1939</v>
      </c>
      <c r="L2905" t="s">
        <v>1940</v>
      </c>
      <c r="M2905" t="s">
        <v>306</v>
      </c>
      <c r="N2905">
        <v>2023</v>
      </c>
      <c r="O2905" t="s">
        <v>908</v>
      </c>
      <c r="P2905" t="s">
        <v>178</v>
      </c>
      <c r="Q2905" t="s">
        <v>172</v>
      </c>
      <c r="S2905">
        <v>31861724</v>
      </c>
      <c r="T2905" t="s">
        <v>1382</v>
      </c>
      <c r="U2905" t="s">
        <v>424</v>
      </c>
      <c r="V2905" s="1">
        <v>46356</v>
      </c>
      <c r="Y2905" t="str">
        <f>"01AS"</f>
        <v>01AS</v>
      </c>
      <c r="Z2905" t="s">
        <v>227</v>
      </c>
      <c r="AA2905" t="s">
        <v>320</v>
      </c>
      <c r="AB2905" t="s">
        <v>321</v>
      </c>
      <c r="AC2905" t="s">
        <v>425</v>
      </c>
      <c r="AD2905" t="s">
        <v>185</v>
      </c>
      <c r="AS2905">
        <v>3.82</v>
      </c>
      <c r="AU2905" t="s">
        <v>235</v>
      </c>
      <c r="AV2905" t="s">
        <v>823</v>
      </c>
      <c r="AW2905" t="s">
        <v>430</v>
      </c>
      <c r="BM2905" t="s">
        <v>17587</v>
      </c>
      <c r="BN2905" t="s">
        <v>239</v>
      </c>
      <c r="BO2905" t="s">
        <v>17588</v>
      </c>
      <c r="BP2905" t="s">
        <v>241</v>
      </c>
      <c r="BQ2905" t="s">
        <v>195</v>
      </c>
      <c r="BS2905">
        <v>14627</v>
      </c>
      <c r="CD2905" t="s">
        <v>195</v>
      </c>
      <c r="CM2905" t="s">
        <v>17589</v>
      </c>
      <c r="CO2905" t="s">
        <v>17588</v>
      </c>
      <c r="CP2905" t="s">
        <v>17588</v>
      </c>
      <c r="CQ2905" t="s">
        <v>4882</v>
      </c>
      <c r="CS2905">
        <v>528458</v>
      </c>
      <c r="CT2905" t="s">
        <v>1382</v>
      </c>
      <c r="CU2905" t="s">
        <v>17590</v>
      </c>
    </row>
    <row r="2906" spans="1:99" x14ac:dyDescent="0.2">
      <c r="A2906">
        <v>40552</v>
      </c>
      <c r="B2906" t="s">
        <v>17591</v>
      </c>
      <c r="C2906" t="s">
        <v>17483</v>
      </c>
      <c r="E2906" t="s">
        <v>17592</v>
      </c>
      <c r="F2906" t="s">
        <v>171</v>
      </c>
      <c r="G2906" t="str">
        <f t="shared" si="24"/>
        <v>0</v>
      </c>
      <c r="H2906" s="1">
        <v>37361</v>
      </c>
      <c r="I2906" t="s">
        <v>221</v>
      </c>
      <c r="K2906" t="s">
        <v>687</v>
      </c>
      <c r="L2906" t="s">
        <v>633</v>
      </c>
      <c r="M2906" t="s">
        <v>1389</v>
      </c>
      <c r="N2906">
        <v>2023</v>
      </c>
      <c r="O2906" t="s">
        <v>2628</v>
      </c>
      <c r="P2906" t="s">
        <v>178</v>
      </c>
      <c r="Q2906" t="s">
        <v>172</v>
      </c>
      <c r="S2906">
        <v>31982085</v>
      </c>
      <c r="T2906" t="s">
        <v>1382</v>
      </c>
      <c r="U2906" t="s">
        <v>424</v>
      </c>
      <c r="Y2906" t="str">
        <f>"01AS"</f>
        <v>01AS</v>
      </c>
      <c r="Z2906" t="s">
        <v>499</v>
      </c>
      <c r="AA2906" t="s">
        <v>320</v>
      </c>
      <c r="AB2906" t="s">
        <v>321</v>
      </c>
      <c r="AC2906" t="s">
        <v>1003</v>
      </c>
      <c r="AD2906" t="s">
        <v>185</v>
      </c>
      <c r="AM2906" t="s">
        <v>2191</v>
      </c>
      <c r="AS2906">
        <v>3.66</v>
      </c>
      <c r="AU2906" t="s">
        <v>472</v>
      </c>
      <c r="AV2906" t="s">
        <v>473</v>
      </c>
      <c r="AW2906" t="s">
        <v>430</v>
      </c>
      <c r="BM2906" t="s">
        <v>17593</v>
      </c>
      <c r="BN2906" t="s">
        <v>239</v>
      </c>
      <c r="BO2906" t="s">
        <v>17594</v>
      </c>
      <c r="BP2906" t="s">
        <v>241</v>
      </c>
      <c r="BQ2906" t="s">
        <v>195</v>
      </c>
      <c r="BS2906">
        <v>14627</v>
      </c>
      <c r="CD2906" t="s">
        <v>195</v>
      </c>
      <c r="CM2906" t="s">
        <v>17595</v>
      </c>
      <c r="CO2906" t="s">
        <v>17594</v>
      </c>
      <c r="CP2906" t="s">
        <v>17596</v>
      </c>
      <c r="CQ2906" t="s">
        <v>541</v>
      </c>
      <c r="CS2906" t="str">
        <f>"01810-7330"</f>
        <v>01810-7330</v>
      </c>
      <c r="CT2906" t="s">
        <v>244</v>
      </c>
      <c r="CU2906" t="s">
        <v>17597</v>
      </c>
    </row>
    <row r="2907" spans="1:99" x14ac:dyDescent="0.2">
      <c r="A2907">
        <v>41366</v>
      </c>
      <c r="B2907" t="s">
        <v>17598</v>
      </c>
      <c r="C2907" t="s">
        <v>17483</v>
      </c>
      <c r="E2907" t="s">
        <v>17599</v>
      </c>
      <c r="F2907" t="s">
        <v>171</v>
      </c>
      <c r="G2907" t="str">
        <f t="shared" si="24"/>
        <v>0</v>
      </c>
      <c r="H2907" s="1">
        <v>37902</v>
      </c>
      <c r="I2907" t="s">
        <v>221</v>
      </c>
      <c r="K2907" t="s">
        <v>1730</v>
      </c>
      <c r="L2907" t="s">
        <v>1731</v>
      </c>
      <c r="M2907" t="s">
        <v>224</v>
      </c>
      <c r="N2907">
        <v>2024</v>
      </c>
      <c r="O2907" t="s">
        <v>225</v>
      </c>
      <c r="P2907" t="s">
        <v>178</v>
      </c>
      <c r="Q2907" t="s">
        <v>172</v>
      </c>
      <c r="S2907">
        <v>32354126</v>
      </c>
      <c r="T2907" t="s">
        <v>1382</v>
      </c>
      <c r="U2907" t="s">
        <v>424</v>
      </c>
      <c r="Y2907" t="str">
        <f>"01AS"</f>
        <v>01AS</v>
      </c>
      <c r="Z2907" t="s">
        <v>499</v>
      </c>
      <c r="AA2907" t="s">
        <v>228</v>
      </c>
      <c r="AB2907" t="s">
        <v>229</v>
      </c>
      <c r="AC2907" t="s">
        <v>1334</v>
      </c>
      <c r="AD2907" t="s">
        <v>185</v>
      </c>
      <c r="AE2907" t="s">
        <v>2066</v>
      </c>
      <c r="AM2907" t="s">
        <v>5251</v>
      </c>
      <c r="AS2907">
        <v>3.47</v>
      </c>
      <c r="AU2907" t="s">
        <v>235</v>
      </c>
      <c r="AV2907" t="s">
        <v>236</v>
      </c>
      <c r="AW2907" t="s">
        <v>430</v>
      </c>
      <c r="BM2907" t="s">
        <v>14828</v>
      </c>
      <c r="BN2907" t="s">
        <v>239</v>
      </c>
      <c r="BO2907" t="s">
        <v>17600</v>
      </c>
      <c r="BP2907" t="s">
        <v>241</v>
      </c>
      <c r="BQ2907" t="s">
        <v>195</v>
      </c>
      <c r="BS2907">
        <v>14627</v>
      </c>
      <c r="BZ2907" t="s">
        <v>5375</v>
      </c>
      <c r="CB2907" t="s">
        <v>267</v>
      </c>
      <c r="CD2907" t="s">
        <v>195</v>
      </c>
      <c r="CF2907">
        <v>14627</v>
      </c>
      <c r="CG2907" t="s">
        <v>244</v>
      </c>
      <c r="CM2907" t="s">
        <v>17601</v>
      </c>
      <c r="CO2907" t="s">
        <v>17600</v>
      </c>
      <c r="CP2907" t="s">
        <v>1053</v>
      </c>
      <c r="CQ2907" t="s">
        <v>247</v>
      </c>
      <c r="CS2907">
        <v>10044</v>
      </c>
      <c r="CT2907" t="s">
        <v>244</v>
      </c>
      <c r="CU2907" t="s">
        <v>17602</v>
      </c>
    </row>
    <row r="2908" spans="1:99" x14ac:dyDescent="0.2">
      <c r="A2908">
        <v>46167</v>
      </c>
      <c r="B2908" t="s">
        <v>4777</v>
      </c>
      <c r="C2908" t="s">
        <v>17483</v>
      </c>
      <c r="D2908" t="s">
        <v>940</v>
      </c>
      <c r="E2908" t="s">
        <v>17603</v>
      </c>
      <c r="F2908" t="s">
        <v>171</v>
      </c>
      <c r="G2908" t="str">
        <f t="shared" si="24"/>
        <v>0</v>
      </c>
      <c r="H2908" s="1">
        <v>37944</v>
      </c>
      <c r="I2908" t="s">
        <v>221</v>
      </c>
      <c r="K2908" t="s">
        <v>334</v>
      </c>
      <c r="L2908" t="s">
        <v>204</v>
      </c>
      <c r="M2908" t="s">
        <v>205</v>
      </c>
      <c r="N2908">
        <v>2025</v>
      </c>
      <c r="O2908" t="s">
        <v>1159</v>
      </c>
      <c r="P2908" t="s">
        <v>178</v>
      </c>
      <c r="Q2908" t="s">
        <v>172</v>
      </c>
      <c r="R2908" t="s">
        <v>510</v>
      </c>
      <c r="S2908">
        <v>32341287</v>
      </c>
      <c r="BM2908" t="s">
        <v>17604</v>
      </c>
    </row>
    <row r="2909" spans="1:99" x14ac:dyDescent="0.2">
      <c r="A2909">
        <v>45328</v>
      </c>
      <c r="B2909" t="s">
        <v>4777</v>
      </c>
      <c r="C2909" t="s">
        <v>17483</v>
      </c>
      <c r="D2909" t="s">
        <v>940</v>
      </c>
      <c r="E2909" t="s">
        <v>17603</v>
      </c>
      <c r="F2909" t="s">
        <v>171</v>
      </c>
      <c r="G2909" t="str">
        <f t="shared" si="24"/>
        <v>0</v>
      </c>
      <c r="H2909" s="1">
        <v>37944</v>
      </c>
      <c r="I2909" t="s">
        <v>221</v>
      </c>
      <c r="K2909" t="s">
        <v>334</v>
      </c>
      <c r="L2909" t="s">
        <v>291</v>
      </c>
      <c r="M2909" t="s">
        <v>1389</v>
      </c>
      <c r="N2909">
        <v>2024</v>
      </c>
      <c r="O2909" t="s">
        <v>1390</v>
      </c>
      <c r="P2909" t="s">
        <v>178</v>
      </c>
      <c r="Q2909" t="s">
        <v>172</v>
      </c>
      <c r="R2909" t="s">
        <v>510</v>
      </c>
      <c r="S2909">
        <v>32341287</v>
      </c>
      <c r="BM2909" t="s">
        <v>17604</v>
      </c>
    </row>
    <row r="2910" spans="1:99" x14ac:dyDescent="0.2">
      <c r="A2910">
        <v>41492</v>
      </c>
      <c r="B2910" t="s">
        <v>4777</v>
      </c>
      <c r="C2910" t="s">
        <v>17483</v>
      </c>
      <c r="D2910" t="s">
        <v>940</v>
      </c>
      <c r="E2910" t="s">
        <v>17603</v>
      </c>
      <c r="F2910" t="s">
        <v>171</v>
      </c>
      <c r="G2910" t="str">
        <f t="shared" si="24"/>
        <v>0</v>
      </c>
      <c r="H2910" s="1">
        <v>37944</v>
      </c>
      <c r="I2910" t="s">
        <v>221</v>
      </c>
      <c r="K2910" t="s">
        <v>334</v>
      </c>
      <c r="L2910" t="s">
        <v>13548</v>
      </c>
      <c r="M2910" t="s">
        <v>255</v>
      </c>
      <c r="N2910" t="s">
        <v>256</v>
      </c>
      <c r="O2910" t="s">
        <v>257</v>
      </c>
      <c r="P2910" t="s">
        <v>178</v>
      </c>
      <c r="Q2910" t="s">
        <v>172</v>
      </c>
      <c r="R2910" t="s">
        <v>510</v>
      </c>
      <c r="S2910">
        <v>32341287</v>
      </c>
      <c r="BM2910" t="s">
        <v>17604</v>
      </c>
    </row>
    <row r="2911" spans="1:99" x14ac:dyDescent="0.2">
      <c r="A2911">
        <v>46837</v>
      </c>
      <c r="B2911" t="s">
        <v>15699</v>
      </c>
      <c r="C2911" t="s">
        <v>17483</v>
      </c>
      <c r="D2911" t="s">
        <v>185</v>
      </c>
      <c r="E2911" t="s">
        <v>17605</v>
      </c>
      <c r="F2911" t="s">
        <v>171</v>
      </c>
      <c r="G2911" t="str">
        <f t="shared" si="24"/>
        <v>0</v>
      </c>
      <c r="H2911" s="1">
        <v>38643</v>
      </c>
      <c r="I2911" t="s">
        <v>221</v>
      </c>
      <c r="K2911" t="s">
        <v>4354</v>
      </c>
      <c r="M2911" t="s">
        <v>176</v>
      </c>
      <c r="N2911">
        <v>2026</v>
      </c>
      <c r="O2911" t="s">
        <v>508</v>
      </c>
      <c r="P2911" t="s">
        <v>509</v>
      </c>
      <c r="Q2911" t="s">
        <v>172</v>
      </c>
      <c r="R2911" t="s">
        <v>510</v>
      </c>
      <c r="S2911">
        <v>32605105</v>
      </c>
      <c r="BM2911" t="s">
        <v>2635</v>
      </c>
    </row>
    <row r="2912" spans="1:99" x14ac:dyDescent="0.2">
      <c r="A2912">
        <v>46779</v>
      </c>
      <c r="B2912" t="s">
        <v>15699</v>
      </c>
      <c r="C2912" t="s">
        <v>17483</v>
      </c>
      <c r="D2912" t="s">
        <v>185</v>
      </c>
      <c r="E2912" t="s">
        <v>17605</v>
      </c>
      <c r="F2912" t="s">
        <v>17606</v>
      </c>
      <c r="G2912" t="str">
        <f t="shared" si="24"/>
        <v>0</v>
      </c>
      <c r="H2912" s="1">
        <v>38643</v>
      </c>
      <c r="I2912" t="s">
        <v>221</v>
      </c>
      <c r="K2912" t="s">
        <v>5372</v>
      </c>
      <c r="M2912" t="s">
        <v>176</v>
      </c>
      <c r="N2912">
        <v>2026</v>
      </c>
      <c r="O2912" t="s">
        <v>508</v>
      </c>
      <c r="P2912" t="s">
        <v>509</v>
      </c>
      <c r="Q2912" t="s">
        <v>172</v>
      </c>
      <c r="R2912" t="s">
        <v>510</v>
      </c>
      <c r="S2912">
        <v>32605105</v>
      </c>
      <c r="BM2912" t="s">
        <v>2635</v>
      </c>
    </row>
    <row r="2913" spans="1:151" x14ac:dyDescent="0.2">
      <c r="A2913">
        <v>46692</v>
      </c>
      <c r="B2913" t="s">
        <v>15699</v>
      </c>
      <c r="C2913" t="s">
        <v>17483</v>
      </c>
      <c r="D2913" t="s">
        <v>185</v>
      </c>
      <c r="E2913" t="s">
        <v>17605</v>
      </c>
      <c r="F2913" t="s">
        <v>171</v>
      </c>
      <c r="G2913" t="str">
        <f t="shared" si="24"/>
        <v>0</v>
      </c>
      <c r="H2913" s="1">
        <v>38643</v>
      </c>
      <c r="I2913" t="s">
        <v>221</v>
      </c>
      <c r="K2913" t="s">
        <v>3576</v>
      </c>
      <c r="L2913" t="s">
        <v>633</v>
      </c>
      <c r="M2913" t="s">
        <v>1389</v>
      </c>
      <c r="N2913">
        <v>2025</v>
      </c>
      <c r="O2913" t="s">
        <v>2484</v>
      </c>
      <c r="P2913" t="s">
        <v>178</v>
      </c>
      <c r="Q2913" t="s">
        <v>172</v>
      </c>
      <c r="R2913" t="s">
        <v>510</v>
      </c>
      <c r="S2913">
        <v>32605105</v>
      </c>
      <c r="BM2913" t="s">
        <v>2635</v>
      </c>
    </row>
    <row r="2914" spans="1:151" x14ac:dyDescent="0.2">
      <c r="A2914">
        <v>41938</v>
      </c>
      <c r="B2914" t="s">
        <v>17607</v>
      </c>
      <c r="C2914" t="s">
        <v>17483</v>
      </c>
      <c r="E2914" t="s">
        <v>17608</v>
      </c>
      <c r="F2914" t="s">
        <v>171</v>
      </c>
      <c r="G2914" t="str">
        <f t="shared" si="24"/>
        <v>0</v>
      </c>
      <c r="H2914" s="1">
        <v>37280</v>
      </c>
      <c r="I2914" t="s">
        <v>221</v>
      </c>
      <c r="K2914" t="s">
        <v>853</v>
      </c>
      <c r="L2914" t="s">
        <v>854</v>
      </c>
      <c r="M2914" t="s">
        <v>306</v>
      </c>
      <c r="N2914">
        <v>2024</v>
      </c>
      <c r="O2914" t="s">
        <v>710</v>
      </c>
      <c r="P2914" t="s">
        <v>178</v>
      </c>
      <c r="Q2914" t="s">
        <v>172</v>
      </c>
      <c r="R2914" t="s">
        <v>510</v>
      </c>
      <c r="S2914">
        <v>31980876</v>
      </c>
      <c r="BM2914" t="s">
        <v>4511</v>
      </c>
    </row>
    <row r="2915" spans="1:151" x14ac:dyDescent="0.2">
      <c r="A2915">
        <v>46247</v>
      </c>
      <c r="B2915" t="s">
        <v>1728</v>
      </c>
      <c r="C2915" t="s">
        <v>17483</v>
      </c>
      <c r="D2915" t="s">
        <v>1154</v>
      </c>
      <c r="E2915" t="s">
        <v>17609</v>
      </c>
      <c r="F2915" t="s">
        <v>171</v>
      </c>
      <c r="G2915" t="str">
        <f t="shared" si="24"/>
        <v>0</v>
      </c>
      <c r="H2915" s="1">
        <v>37988</v>
      </c>
      <c r="I2915" t="s">
        <v>221</v>
      </c>
      <c r="K2915" t="s">
        <v>687</v>
      </c>
      <c r="L2915" t="s">
        <v>17610</v>
      </c>
      <c r="M2915" t="s">
        <v>224</v>
      </c>
      <c r="N2915">
        <v>2025</v>
      </c>
      <c r="O2915" t="s">
        <v>528</v>
      </c>
      <c r="P2915" t="s">
        <v>178</v>
      </c>
      <c r="Q2915" t="s">
        <v>172</v>
      </c>
      <c r="R2915" t="s">
        <v>510</v>
      </c>
      <c r="S2915">
        <v>32386844</v>
      </c>
      <c r="BM2915" t="s">
        <v>12569</v>
      </c>
    </row>
    <row r="2916" spans="1:151" x14ac:dyDescent="0.2">
      <c r="A2916">
        <v>46206</v>
      </c>
      <c r="B2916" t="s">
        <v>17611</v>
      </c>
      <c r="C2916" t="s">
        <v>17483</v>
      </c>
      <c r="E2916" t="s">
        <v>1213</v>
      </c>
      <c r="F2916" t="s">
        <v>171</v>
      </c>
      <c r="G2916" t="str">
        <f t="shared" si="24"/>
        <v>0</v>
      </c>
      <c r="H2916" s="1">
        <v>35378</v>
      </c>
      <c r="I2916" t="s">
        <v>221</v>
      </c>
      <c r="K2916" t="s">
        <v>687</v>
      </c>
      <c r="L2916" t="s">
        <v>204</v>
      </c>
      <c r="M2916" t="s">
        <v>205</v>
      </c>
      <c r="N2916">
        <v>2025</v>
      </c>
      <c r="O2916" t="s">
        <v>1159</v>
      </c>
      <c r="P2916" t="s">
        <v>178</v>
      </c>
      <c r="Q2916" t="s">
        <v>172</v>
      </c>
      <c r="R2916" t="s">
        <v>510</v>
      </c>
      <c r="S2916">
        <v>31634724</v>
      </c>
      <c r="BM2916" t="s">
        <v>17612</v>
      </c>
    </row>
    <row r="2917" spans="1:151" x14ac:dyDescent="0.2">
      <c r="A2917">
        <v>27958</v>
      </c>
      <c r="B2917" t="s">
        <v>3597</v>
      </c>
      <c r="C2917" t="s">
        <v>11817</v>
      </c>
      <c r="D2917" t="s">
        <v>1968</v>
      </c>
      <c r="E2917" t="s">
        <v>17613</v>
      </c>
      <c r="F2917" t="s">
        <v>17614</v>
      </c>
      <c r="G2917" t="s">
        <v>172</v>
      </c>
      <c r="H2917" s="1">
        <v>36444</v>
      </c>
      <c r="I2917" t="s">
        <v>221</v>
      </c>
      <c r="K2917" t="s">
        <v>1078</v>
      </c>
      <c r="L2917" t="s">
        <v>516</v>
      </c>
      <c r="M2917" t="s">
        <v>224</v>
      </c>
      <c r="N2917">
        <v>2019</v>
      </c>
      <c r="O2917" t="s">
        <v>279</v>
      </c>
      <c r="P2917" t="s">
        <v>178</v>
      </c>
      <c r="Q2917" t="s">
        <v>172</v>
      </c>
      <c r="S2917">
        <v>31318754</v>
      </c>
      <c r="T2917" t="s">
        <v>196</v>
      </c>
      <c r="W2917" t="s">
        <v>17615</v>
      </c>
      <c r="X2917">
        <v>8627038629</v>
      </c>
      <c r="Y2917" t="s">
        <v>4206</v>
      </c>
      <c r="Z2917" t="s">
        <v>4207</v>
      </c>
      <c r="AA2917" t="s">
        <v>615</v>
      </c>
      <c r="AB2917" t="s">
        <v>4208</v>
      </c>
      <c r="AC2917" t="s">
        <v>4206</v>
      </c>
      <c r="AD2917" t="s">
        <v>172</v>
      </c>
      <c r="AS2917" t="str">
        <f>"0"</f>
        <v>0</v>
      </c>
      <c r="AT2917" t="s">
        <v>188</v>
      </c>
      <c r="AU2917" t="s">
        <v>1520</v>
      </c>
      <c r="AV2917" t="s">
        <v>11274</v>
      </c>
      <c r="AW2917" t="s">
        <v>294</v>
      </c>
      <c r="BM2917" t="s">
        <v>17616</v>
      </c>
      <c r="BN2917" t="s">
        <v>193</v>
      </c>
      <c r="BP2917" t="s">
        <v>194</v>
      </c>
      <c r="BQ2917" t="s">
        <v>195</v>
      </c>
      <c r="BS2917">
        <v>14627</v>
      </c>
      <c r="BT2917" t="s">
        <v>196</v>
      </c>
      <c r="BU2917">
        <v>8625962787</v>
      </c>
      <c r="BZ2917" t="s">
        <v>17617</v>
      </c>
      <c r="CC2917" t="s">
        <v>16144</v>
      </c>
      <c r="CD2917" t="s">
        <v>1150</v>
      </c>
      <c r="CF2917" t="str">
        <f>"070422471"</f>
        <v>070422471</v>
      </c>
      <c r="CG2917" t="s">
        <v>196</v>
      </c>
      <c r="CH2917">
        <v>8625962787</v>
      </c>
      <c r="CM2917" t="s">
        <v>2787</v>
      </c>
      <c r="CP2917" t="s">
        <v>194</v>
      </c>
      <c r="CQ2917" t="s">
        <v>195</v>
      </c>
      <c r="CS2917">
        <v>14611</v>
      </c>
      <c r="CT2917" t="s">
        <v>196</v>
      </c>
      <c r="CU2917">
        <v>8625962787</v>
      </c>
      <c r="ED2917" t="s">
        <v>1150</v>
      </c>
      <c r="EG2917" t="s">
        <v>196</v>
      </c>
      <c r="EH2917">
        <v>8625962787</v>
      </c>
      <c r="EM2917" t="s">
        <v>17617</v>
      </c>
      <c r="EP2917" t="s">
        <v>16144</v>
      </c>
      <c r="EQ2917" t="s">
        <v>1150</v>
      </c>
      <c r="ES2917" t="str">
        <f>"070422471"</f>
        <v>070422471</v>
      </c>
      <c r="ET2917" t="s">
        <v>196</v>
      </c>
      <c r="EU2917">
        <v>8625962787</v>
      </c>
    </row>
    <row r="2918" spans="1:151" x14ac:dyDescent="0.2">
      <c r="A2918">
        <v>19346</v>
      </c>
      <c r="B2918" t="s">
        <v>1095</v>
      </c>
      <c r="C2918" t="s">
        <v>17618</v>
      </c>
      <c r="E2918" t="s">
        <v>17619</v>
      </c>
      <c r="F2918" t="s">
        <v>171</v>
      </c>
      <c r="G2918" t="s">
        <v>172</v>
      </c>
      <c r="H2918" s="1">
        <v>34816</v>
      </c>
      <c r="I2918" t="s">
        <v>173</v>
      </c>
      <c r="K2918" t="s">
        <v>8153</v>
      </c>
      <c r="L2918" t="s">
        <v>611</v>
      </c>
      <c r="M2918" t="s">
        <v>176</v>
      </c>
      <c r="N2918">
        <v>2017</v>
      </c>
      <c r="O2918" t="s">
        <v>177</v>
      </c>
      <c r="P2918" t="s">
        <v>178</v>
      </c>
      <c r="Q2918" t="s">
        <v>172</v>
      </c>
      <c r="S2918">
        <v>28235279</v>
      </c>
      <c r="T2918" t="s">
        <v>196</v>
      </c>
      <c r="W2918" t="s">
        <v>17620</v>
      </c>
      <c r="X2918">
        <v>2677382895</v>
      </c>
      <c r="Y2918" t="s">
        <v>186</v>
      </c>
      <c r="Z2918" t="s">
        <v>282</v>
      </c>
      <c r="AA2918">
        <v>2018</v>
      </c>
      <c r="AB2918">
        <v>2018</v>
      </c>
      <c r="AC2918" t="s">
        <v>696</v>
      </c>
      <c r="AD2918" t="s">
        <v>185</v>
      </c>
      <c r="AS2918">
        <v>3.84</v>
      </c>
      <c r="AT2918" t="s">
        <v>188</v>
      </c>
      <c r="AU2918" t="s">
        <v>189</v>
      </c>
      <c r="AV2918" t="s">
        <v>190</v>
      </c>
      <c r="AW2918" t="s">
        <v>264</v>
      </c>
      <c r="BM2918" t="s">
        <v>17621</v>
      </c>
      <c r="BN2918" t="s">
        <v>487</v>
      </c>
      <c r="BP2918" t="s">
        <v>194</v>
      </c>
      <c r="BQ2918" t="s">
        <v>195</v>
      </c>
      <c r="BS2918">
        <v>14627</v>
      </c>
      <c r="BT2918" t="s">
        <v>196</v>
      </c>
      <c r="BU2918">
        <v>2672949201</v>
      </c>
      <c r="BZ2918" t="s">
        <v>17622</v>
      </c>
      <c r="CC2918" t="s">
        <v>12784</v>
      </c>
      <c r="CD2918" t="s">
        <v>650</v>
      </c>
      <c r="CF2918">
        <v>19012</v>
      </c>
      <c r="CG2918" t="s">
        <v>196</v>
      </c>
      <c r="CH2918">
        <v>2156351682</v>
      </c>
      <c r="CM2918" t="s">
        <v>4219</v>
      </c>
      <c r="CP2918" t="s">
        <v>194</v>
      </c>
      <c r="CQ2918" t="s">
        <v>195</v>
      </c>
      <c r="CS2918">
        <v>14627</v>
      </c>
      <c r="CT2918" t="s">
        <v>196</v>
      </c>
      <c r="CU2918">
        <v>2672949201</v>
      </c>
      <c r="ED2918" t="s">
        <v>650</v>
      </c>
      <c r="EG2918" t="s">
        <v>196</v>
      </c>
      <c r="EH2918">
        <v>2156351682</v>
      </c>
      <c r="EM2918" t="s">
        <v>17622</v>
      </c>
      <c r="EP2918" t="s">
        <v>12784</v>
      </c>
      <c r="EQ2918" t="s">
        <v>650</v>
      </c>
      <c r="ES2918">
        <v>19012</v>
      </c>
      <c r="ET2918" t="s">
        <v>196</v>
      </c>
      <c r="EU2918">
        <v>2156351682</v>
      </c>
    </row>
    <row r="2919" spans="1:151" x14ac:dyDescent="0.2">
      <c r="A2919">
        <v>27832</v>
      </c>
      <c r="B2919" t="s">
        <v>17623</v>
      </c>
      <c r="C2919" t="s">
        <v>17624</v>
      </c>
      <c r="D2919" t="s">
        <v>1387</v>
      </c>
      <c r="E2919" t="s">
        <v>17625</v>
      </c>
      <c r="F2919" t="s">
        <v>171</v>
      </c>
      <c r="G2919" t="s">
        <v>172</v>
      </c>
      <c r="H2919" s="1">
        <v>36124</v>
      </c>
      <c r="I2919" t="s">
        <v>173</v>
      </c>
      <c r="K2919" t="s">
        <v>853</v>
      </c>
      <c r="L2919" t="s">
        <v>854</v>
      </c>
      <c r="M2919" t="s">
        <v>306</v>
      </c>
      <c r="N2919">
        <v>2019</v>
      </c>
      <c r="O2919" t="s">
        <v>534</v>
      </c>
      <c r="P2919" t="s">
        <v>178</v>
      </c>
      <c r="Q2919" t="s">
        <v>172</v>
      </c>
      <c r="S2919">
        <v>30031258</v>
      </c>
      <c r="T2919" t="s">
        <v>196</v>
      </c>
      <c r="W2919" t="s">
        <v>17626</v>
      </c>
      <c r="X2919">
        <v>3478064417</v>
      </c>
      <c r="Y2919" t="s">
        <v>4206</v>
      </c>
      <c r="Z2919" t="s">
        <v>4207</v>
      </c>
      <c r="AA2919" t="s">
        <v>615</v>
      </c>
      <c r="AB2919" t="s">
        <v>4208</v>
      </c>
      <c r="AC2919" t="s">
        <v>4206</v>
      </c>
      <c r="AD2919" t="s">
        <v>172</v>
      </c>
      <c r="AS2919" t="str">
        <f>"0"</f>
        <v>0</v>
      </c>
      <c r="AT2919" t="s">
        <v>188</v>
      </c>
      <c r="AU2919" t="s">
        <v>647</v>
      </c>
      <c r="AV2919" t="s">
        <v>190</v>
      </c>
      <c r="AW2919" t="s">
        <v>210</v>
      </c>
      <c r="BM2919" t="s">
        <v>10835</v>
      </c>
      <c r="BN2919" t="s">
        <v>193</v>
      </c>
      <c r="BP2919" t="s">
        <v>194</v>
      </c>
      <c r="BQ2919" t="s">
        <v>195</v>
      </c>
      <c r="BS2919">
        <v>14627</v>
      </c>
      <c r="BT2919" t="s">
        <v>196</v>
      </c>
      <c r="BU2919">
        <v>3479429331</v>
      </c>
      <c r="BZ2919" t="s">
        <v>17627</v>
      </c>
      <c r="CC2919" t="s">
        <v>890</v>
      </c>
      <c r="CD2919" t="s">
        <v>195</v>
      </c>
      <c r="CF2919">
        <v>11429</v>
      </c>
      <c r="CG2919" t="s">
        <v>196</v>
      </c>
      <c r="CH2919">
        <v>3479429331</v>
      </c>
      <c r="ED2919" t="s">
        <v>195</v>
      </c>
      <c r="EG2919" t="s">
        <v>196</v>
      </c>
      <c r="EH2919">
        <v>3479429331</v>
      </c>
      <c r="EM2919" t="s">
        <v>17627</v>
      </c>
      <c r="EP2919" t="s">
        <v>890</v>
      </c>
      <c r="EQ2919" t="s">
        <v>195</v>
      </c>
      <c r="ES2919">
        <v>11429</v>
      </c>
      <c r="ET2919" t="s">
        <v>196</v>
      </c>
      <c r="EU2919">
        <v>3479429331</v>
      </c>
    </row>
    <row r="2920" spans="1:151" x14ac:dyDescent="0.2">
      <c r="A2920">
        <v>40943</v>
      </c>
      <c r="B2920" t="s">
        <v>8222</v>
      </c>
      <c r="C2920" t="s">
        <v>17628</v>
      </c>
      <c r="D2920" t="s">
        <v>10207</v>
      </c>
      <c r="E2920" t="s">
        <v>17629</v>
      </c>
      <c r="F2920" t="s">
        <v>171</v>
      </c>
      <c r="G2920" t="str">
        <f>"0"</f>
        <v>0</v>
      </c>
      <c r="H2920" s="1">
        <v>37966</v>
      </c>
      <c r="I2920" t="s">
        <v>221</v>
      </c>
      <c r="K2920" t="s">
        <v>2514</v>
      </c>
      <c r="L2920" t="s">
        <v>2515</v>
      </c>
      <c r="M2920" t="s">
        <v>176</v>
      </c>
      <c r="N2920">
        <v>2024</v>
      </c>
      <c r="O2920" t="s">
        <v>319</v>
      </c>
      <c r="P2920" t="s">
        <v>178</v>
      </c>
      <c r="Q2920" t="s">
        <v>172</v>
      </c>
      <c r="S2920">
        <v>31977265</v>
      </c>
      <c r="T2920" t="s">
        <v>226</v>
      </c>
      <c r="Y2920" t="str">
        <f>"01AS"</f>
        <v>01AS</v>
      </c>
      <c r="Z2920" t="s">
        <v>499</v>
      </c>
      <c r="AA2920" t="s">
        <v>320</v>
      </c>
      <c r="AB2920" t="s">
        <v>321</v>
      </c>
      <c r="AC2920" t="s">
        <v>2129</v>
      </c>
      <c r="AD2920" t="s">
        <v>185</v>
      </c>
      <c r="AF2920" t="s">
        <v>426</v>
      </c>
      <c r="AG2920" t="s">
        <v>729</v>
      </c>
      <c r="AJ2920" t="s">
        <v>1237</v>
      </c>
      <c r="AK2920" t="s">
        <v>185</v>
      </c>
      <c r="AS2920">
        <v>3.77</v>
      </c>
      <c r="AU2920" t="s">
        <v>235</v>
      </c>
      <c r="AV2920" t="s">
        <v>236</v>
      </c>
      <c r="AW2920" t="s">
        <v>264</v>
      </c>
      <c r="BM2920" t="s">
        <v>9001</v>
      </c>
      <c r="BN2920" t="s">
        <v>239</v>
      </c>
      <c r="BO2920" t="s">
        <v>17630</v>
      </c>
      <c r="BP2920" t="s">
        <v>241</v>
      </c>
      <c r="BQ2920" t="s">
        <v>195</v>
      </c>
      <c r="BS2920">
        <v>14627</v>
      </c>
      <c r="BZ2920" t="s">
        <v>3928</v>
      </c>
      <c r="CB2920" t="s">
        <v>475</v>
      </c>
      <c r="CD2920" t="s">
        <v>195</v>
      </c>
      <c r="CF2920">
        <v>14620</v>
      </c>
      <c r="CG2920" t="s">
        <v>244</v>
      </c>
      <c r="CM2920" t="s">
        <v>17631</v>
      </c>
      <c r="CO2920" t="s">
        <v>17630</v>
      </c>
      <c r="CP2920" t="s">
        <v>6285</v>
      </c>
      <c r="CQ2920" t="s">
        <v>247</v>
      </c>
      <c r="CS2920" t="s">
        <v>17632</v>
      </c>
      <c r="CT2920" t="s">
        <v>244</v>
      </c>
      <c r="CU2920" t="s">
        <v>17633</v>
      </c>
    </row>
    <row r="2921" spans="1:151" x14ac:dyDescent="0.2">
      <c r="A2921">
        <v>42045</v>
      </c>
      <c r="B2921" t="s">
        <v>17634</v>
      </c>
      <c r="C2921" t="s">
        <v>17628</v>
      </c>
      <c r="D2921" t="s">
        <v>8619</v>
      </c>
      <c r="E2921" t="s">
        <v>17635</v>
      </c>
      <c r="F2921" t="s">
        <v>171</v>
      </c>
      <c r="G2921" t="str">
        <f>"0"</f>
        <v>0</v>
      </c>
      <c r="H2921" s="1">
        <v>37814</v>
      </c>
      <c r="I2921" t="s">
        <v>221</v>
      </c>
      <c r="K2921" t="s">
        <v>895</v>
      </c>
      <c r="L2921" t="s">
        <v>1668</v>
      </c>
      <c r="M2921" t="s">
        <v>224</v>
      </c>
      <c r="N2921">
        <v>2024</v>
      </c>
      <c r="O2921" t="s">
        <v>225</v>
      </c>
      <c r="P2921" t="s">
        <v>178</v>
      </c>
      <c r="Q2921" t="s">
        <v>172</v>
      </c>
      <c r="S2921">
        <v>32031171</v>
      </c>
      <c r="T2921" t="s">
        <v>226</v>
      </c>
      <c r="Y2921" t="str">
        <f>"01AS"</f>
        <v>01AS</v>
      </c>
      <c r="Z2921" t="s">
        <v>499</v>
      </c>
      <c r="AA2921" t="s">
        <v>320</v>
      </c>
      <c r="AB2921" t="s">
        <v>321</v>
      </c>
      <c r="AC2921" t="s">
        <v>5586</v>
      </c>
      <c r="AD2921" t="s">
        <v>185</v>
      </c>
      <c r="AF2921" t="s">
        <v>426</v>
      </c>
      <c r="AG2921" t="s">
        <v>729</v>
      </c>
      <c r="AJ2921" t="s">
        <v>1203</v>
      </c>
      <c r="AK2921" t="s">
        <v>185</v>
      </c>
      <c r="AS2921">
        <v>3.78</v>
      </c>
      <c r="AU2921" t="s">
        <v>235</v>
      </c>
      <c r="AV2921" t="s">
        <v>236</v>
      </c>
      <c r="AW2921" t="s">
        <v>264</v>
      </c>
      <c r="BM2921" t="s">
        <v>17636</v>
      </c>
      <c r="BN2921" t="s">
        <v>239</v>
      </c>
      <c r="BO2921" t="s">
        <v>17637</v>
      </c>
      <c r="BP2921" t="s">
        <v>241</v>
      </c>
      <c r="BQ2921" t="s">
        <v>195</v>
      </c>
      <c r="BS2921">
        <v>14627</v>
      </c>
      <c r="BZ2921" t="s">
        <v>242</v>
      </c>
      <c r="CB2921" t="s">
        <v>243</v>
      </c>
      <c r="CD2921" t="s">
        <v>195</v>
      </c>
      <c r="CF2921">
        <v>14642</v>
      </c>
      <c r="CG2921" t="s">
        <v>244</v>
      </c>
      <c r="CM2921" t="s">
        <v>17638</v>
      </c>
      <c r="CO2921" t="s">
        <v>17637</v>
      </c>
      <c r="CP2921" t="s">
        <v>17639</v>
      </c>
      <c r="CQ2921" t="s">
        <v>247</v>
      </c>
      <c r="CS2921" t="s">
        <v>17640</v>
      </c>
      <c r="CT2921" t="s">
        <v>244</v>
      </c>
      <c r="CU2921" t="s">
        <v>17641</v>
      </c>
    </row>
    <row r="2922" spans="1:151" x14ac:dyDescent="0.2">
      <c r="A2922">
        <v>25994</v>
      </c>
      <c r="B2922" t="s">
        <v>17642</v>
      </c>
      <c r="C2922" t="s">
        <v>17643</v>
      </c>
      <c r="E2922" t="s">
        <v>17644</v>
      </c>
      <c r="F2922" t="s">
        <v>171</v>
      </c>
      <c r="K2922" t="s">
        <v>547</v>
      </c>
      <c r="M2922" t="s">
        <v>306</v>
      </c>
      <c r="N2922">
        <v>2014</v>
      </c>
      <c r="O2922" t="s">
        <v>591</v>
      </c>
      <c r="P2922" t="s">
        <v>178</v>
      </c>
      <c r="Q2922" t="s">
        <v>172</v>
      </c>
    </row>
    <row r="2923" spans="1:151" x14ac:dyDescent="0.2">
      <c r="A2923">
        <v>19093</v>
      </c>
      <c r="B2923" t="s">
        <v>15313</v>
      </c>
      <c r="C2923" t="s">
        <v>17645</v>
      </c>
      <c r="D2923" t="s">
        <v>2585</v>
      </c>
      <c r="E2923" t="s">
        <v>17646</v>
      </c>
      <c r="F2923" t="s">
        <v>171</v>
      </c>
      <c r="H2923" s="1">
        <v>34818</v>
      </c>
      <c r="I2923" t="s">
        <v>221</v>
      </c>
      <c r="K2923" t="s">
        <v>4354</v>
      </c>
      <c r="L2923" t="s">
        <v>4355</v>
      </c>
      <c r="M2923" t="s">
        <v>306</v>
      </c>
      <c r="N2923">
        <v>2016</v>
      </c>
      <c r="O2923" t="s">
        <v>380</v>
      </c>
      <c r="P2923" t="s">
        <v>178</v>
      </c>
      <c r="Q2923" t="s">
        <v>172</v>
      </c>
      <c r="R2923" t="s">
        <v>510</v>
      </c>
      <c r="S2923">
        <v>28193272</v>
      </c>
      <c r="BM2923" t="s">
        <v>2635</v>
      </c>
    </row>
    <row r="2924" spans="1:151" x14ac:dyDescent="0.2">
      <c r="A2924">
        <v>25401</v>
      </c>
      <c r="B2924" t="s">
        <v>3180</v>
      </c>
      <c r="C2924" t="s">
        <v>17647</v>
      </c>
      <c r="E2924" t="s">
        <v>17648</v>
      </c>
      <c r="F2924" t="s">
        <v>171</v>
      </c>
      <c r="K2924" t="s">
        <v>769</v>
      </c>
      <c r="L2924" t="s">
        <v>770</v>
      </c>
      <c r="M2924" t="s">
        <v>176</v>
      </c>
      <c r="N2924">
        <v>2017</v>
      </c>
      <c r="O2924" t="s">
        <v>177</v>
      </c>
      <c r="P2924" t="s">
        <v>178</v>
      </c>
      <c r="Q2924" t="s">
        <v>172</v>
      </c>
    </row>
    <row r="2925" spans="1:151" x14ac:dyDescent="0.2">
      <c r="A2925">
        <v>28075</v>
      </c>
      <c r="B2925" t="s">
        <v>8154</v>
      </c>
      <c r="C2925" t="s">
        <v>17649</v>
      </c>
      <c r="E2925" t="s">
        <v>17650</v>
      </c>
      <c r="F2925" t="s">
        <v>171</v>
      </c>
      <c r="G2925" t="s">
        <v>172</v>
      </c>
      <c r="H2925" s="1">
        <v>36370</v>
      </c>
      <c r="I2925" t="s">
        <v>221</v>
      </c>
      <c r="K2925" t="s">
        <v>304</v>
      </c>
      <c r="L2925" t="s">
        <v>305</v>
      </c>
      <c r="M2925" t="s">
        <v>306</v>
      </c>
      <c r="N2925">
        <v>2019</v>
      </c>
      <c r="O2925" t="s">
        <v>534</v>
      </c>
      <c r="P2925" t="s">
        <v>178</v>
      </c>
      <c r="Q2925" t="s">
        <v>172</v>
      </c>
      <c r="S2925">
        <v>30683884</v>
      </c>
      <c r="T2925" t="s">
        <v>226</v>
      </c>
      <c r="Y2925" t="str">
        <f>"01AS"</f>
        <v>01AS</v>
      </c>
      <c r="Z2925" t="s">
        <v>499</v>
      </c>
      <c r="AA2925" t="s">
        <v>320</v>
      </c>
      <c r="AB2925" t="s">
        <v>321</v>
      </c>
      <c r="AC2925" t="s">
        <v>9681</v>
      </c>
      <c r="AD2925" t="s">
        <v>185</v>
      </c>
      <c r="AM2925" t="s">
        <v>2191</v>
      </c>
      <c r="AS2925">
        <v>3.71</v>
      </c>
      <c r="AT2925" t="s">
        <v>429</v>
      </c>
      <c r="AU2925" t="s">
        <v>472</v>
      </c>
      <c r="AV2925" t="s">
        <v>473</v>
      </c>
      <c r="AW2925" t="s">
        <v>264</v>
      </c>
      <c r="BM2925" t="s">
        <v>17651</v>
      </c>
      <c r="BN2925" t="s">
        <v>239</v>
      </c>
      <c r="BO2925" t="s">
        <v>267</v>
      </c>
      <c r="BP2925" t="s">
        <v>241</v>
      </c>
      <c r="BQ2925" t="s">
        <v>195</v>
      </c>
      <c r="BS2925">
        <v>14627</v>
      </c>
      <c r="CD2925" t="s">
        <v>195</v>
      </c>
      <c r="CM2925" t="s">
        <v>17652</v>
      </c>
      <c r="CO2925" t="s">
        <v>267</v>
      </c>
      <c r="CP2925" t="s">
        <v>241</v>
      </c>
      <c r="CQ2925" t="s">
        <v>247</v>
      </c>
      <c r="CS2925">
        <v>14627</v>
      </c>
      <c r="CT2925" t="s">
        <v>244</v>
      </c>
      <c r="CU2925" t="s">
        <v>17653</v>
      </c>
    </row>
    <row r="2926" spans="1:151" x14ac:dyDescent="0.2">
      <c r="A2926">
        <v>12760</v>
      </c>
      <c r="B2926" t="s">
        <v>10548</v>
      </c>
      <c r="C2926" t="s">
        <v>17654</v>
      </c>
      <c r="E2926" t="s">
        <v>17655</v>
      </c>
      <c r="F2926" t="s">
        <v>171</v>
      </c>
      <c r="G2926" t="s">
        <v>172</v>
      </c>
      <c r="H2926" s="1">
        <v>34673</v>
      </c>
      <c r="I2926" t="s">
        <v>173</v>
      </c>
      <c r="K2926" t="s">
        <v>5454</v>
      </c>
      <c r="L2926" t="s">
        <v>305</v>
      </c>
      <c r="M2926" t="s">
        <v>306</v>
      </c>
      <c r="N2926">
        <v>2015</v>
      </c>
      <c r="O2926" t="s">
        <v>517</v>
      </c>
      <c r="P2926" t="s">
        <v>178</v>
      </c>
      <c r="Q2926" t="s">
        <v>172</v>
      </c>
      <c r="S2926">
        <v>28207573</v>
      </c>
      <c r="T2926" t="s">
        <v>196</v>
      </c>
      <c r="W2926" t="s">
        <v>17656</v>
      </c>
      <c r="X2926">
        <v>3152479960</v>
      </c>
      <c r="Y2926" t="s">
        <v>186</v>
      </c>
      <c r="Z2926" t="s">
        <v>183</v>
      </c>
      <c r="AA2926">
        <v>2017</v>
      </c>
      <c r="AB2926">
        <v>2017</v>
      </c>
      <c r="AC2926" t="s">
        <v>187</v>
      </c>
      <c r="AD2926" t="s">
        <v>185</v>
      </c>
      <c r="AS2926">
        <v>3.24</v>
      </c>
      <c r="AT2926" t="s">
        <v>188</v>
      </c>
      <c r="AU2926" t="s">
        <v>189</v>
      </c>
      <c r="AV2926" t="s">
        <v>190</v>
      </c>
      <c r="AW2926" t="s">
        <v>264</v>
      </c>
      <c r="BM2926" t="s">
        <v>17657</v>
      </c>
      <c r="BN2926" t="s">
        <v>193</v>
      </c>
      <c r="BP2926" t="s">
        <v>194</v>
      </c>
      <c r="BQ2926" t="s">
        <v>195</v>
      </c>
      <c r="BS2926">
        <v>14627</v>
      </c>
      <c r="BT2926" t="s">
        <v>196</v>
      </c>
      <c r="BU2926">
        <v>3154806757</v>
      </c>
      <c r="BZ2926" t="s">
        <v>17658</v>
      </c>
      <c r="CC2926" t="s">
        <v>17659</v>
      </c>
      <c r="CD2926" t="s">
        <v>195</v>
      </c>
      <c r="CF2926">
        <v>130573209</v>
      </c>
      <c r="CG2926" t="s">
        <v>196</v>
      </c>
      <c r="CH2926">
        <v>3156562940</v>
      </c>
      <c r="CM2926" t="s">
        <v>17657</v>
      </c>
      <c r="CN2926" t="s">
        <v>193</v>
      </c>
      <c r="CP2926" t="s">
        <v>194</v>
      </c>
      <c r="CQ2926" t="s">
        <v>195</v>
      </c>
      <c r="CS2926">
        <v>14627</v>
      </c>
      <c r="CT2926" t="s">
        <v>196</v>
      </c>
      <c r="CU2926">
        <v>3154806757</v>
      </c>
      <c r="ED2926" t="s">
        <v>195</v>
      </c>
      <c r="EG2926" t="s">
        <v>196</v>
      </c>
      <c r="EH2926">
        <v>3156562940</v>
      </c>
      <c r="EM2926" t="s">
        <v>17658</v>
      </c>
      <c r="EP2926" t="s">
        <v>17659</v>
      </c>
      <c r="EQ2926" t="s">
        <v>195</v>
      </c>
      <c r="ES2926">
        <v>130573209</v>
      </c>
      <c r="ET2926" t="s">
        <v>196</v>
      </c>
      <c r="EU2926">
        <v>3156562940</v>
      </c>
    </row>
    <row r="2927" spans="1:151" x14ac:dyDescent="0.2">
      <c r="A2927">
        <v>46281</v>
      </c>
      <c r="B2927" t="s">
        <v>2845</v>
      </c>
      <c r="C2927" t="s">
        <v>17660</v>
      </c>
      <c r="D2927" t="s">
        <v>17661</v>
      </c>
      <c r="E2927" t="s">
        <v>17662</v>
      </c>
      <c r="F2927" t="s">
        <v>171</v>
      </c>
      <c r="G2927" t="str">
        <f>"0"</f>
        <v>0</v>
      </c>
      <c r="H2927" s="1">
        <v>37812</v>
      </c>
      <c r="I2927" t="s">
        <v>173</v>
      </c>
      <c r="K2927" t="s">
        <v>687</v>
      </c>
      <c r="L2927" t="s">
        <v>516</v>
      </c>
      <c r="M2927" t="s">
        <v>224</v>
      </c>
      <c r="N2927">
        <v>2025</v>
      </c>
      <c r="O2927" t="s">
        <v>528</v>
      </c>
      <c r="P2927" t="s">
        <v>178</v>
      </c>
      <c r="Q2927" t="s">
        <v>172</v>
      </c>
      <c r="S2927">
        <v>32374766</v>
      </c>
      <c r="T2927" t="s">
        <v>226</v>
      </c>
      <c r="Y2927" t="str">
        <f>"04HSEAS"</f>
        <v>04HSEAS</v>
      </c>
      <c r="Z2927" t="s">
        <v>499</v>
      </c>
      <c r="AA2927" t="s">
        <v>320</v>
      </c>
      <c r="AB2927" t="s">
        <v>321</v>
      </c>
      <c r="AC2927" t="s">
        <v>500</v>
      </c>
      <c r="AD2927" t="s">
        <v>185</v>
      </c>
      <c r="AM2927" t="s">
        <v>14188</v>
      </c>
      <c r="AN2927" t="s">
        <v>680</v>
      </c>
      <c r="AS2927">
        <v>3.75</v>
      </c>
      <c r="AU2927" t="s">
        <v>472</v>
      </c>
      <c r="AV2927" t="s">
        <v>473</v>
      </c>
      <c r="AW2927" t="s">
        <v>264</v>
      </c>
      <c r="BO2927" t="s">
        <v>17663</v>
      </c>
      <c r="BQ2927" t="s">
        <v>195</v>
      </c>
      <c r="CD2927" t="s">
        <v>195</v>
      </c>
      <c r="CM2927" t="s">
        <v>17664</v>
      </c>
      <c r="CO2927" t="s">
        <v>17663</v>
      </c>
      <c r="CP2927" t="s">
        <v>6818</v>
      </c>
      <c r="CQ2927" t="s">
        <v>541</v>
      </c>
      <c r="CS2927" t="str">
        <f>"01760-4441"</f>
        <v>01760-4441</v>
      </c>
      <c r="CT2927" t="s">
        <v>244</v>
      </c>
      <c r="CU2927" t="s">
        <v>17665</v>
      </c>
    </row>
    <row r="2928" spans="1:151" x14ac:dyDescent="0.2">
      <c r="A2928">
        <v>26116</v>
      </c>
      <c r="B2928" t="s">
        <v>2324</v>
      </c>
      <c r="C2928" t="s">
        <v>15171</v>
      </c>
      <c r="D2928" t="s">
        <v>17666</v>
      </c>
      <c r="E2928" t="s">
        <v>17667</v>
      </c>
      <c r="F2928" t="s">
        <v>171</v>
      </c>
      <c r="H2928" s="1">
        <v>35596</v>
      </c>
      <c r="I2928" t="s">
        <v>221</v>
      </c>
      <c r="J2928" t="s">
        <v>17668</v>
      </c>
      <c r="K2928" t="s">
        <v>277</v>
      </c>
      <c r="L2928" t="s">
        <v>278</v>
      </c>
      <c r="M2928" t="s">
        <v>224</v>
      </c>
      <c r="N2928">
        <v>2018</v>
      </c>
      <c r="O2928" t="s">
        <v>354</v>
      </c>
      <c r="P2928" t="s">
        <v>178</v>
      </c>
      <c r="Q2928" t="s">
        <v>185</v>
      </c>
      <c r="BM2928" t="s">
        <v>17669</v>
      </c>
      <c r="BP2928" t="s">
        <v>17670</v>
      </c>
      <c r="BQ2928" t="s">
        <v>3845</v>
      </c>
      <c r="BS2928">
        <v>46208</v>
      </c>
      <c r="BT2928" t="s">
        <v>226</v>
      </c>
      <c r="BU2928">
        <v>3179311218</v>
      </c>
      <c r="BW2928">
        <v>3175401141</v>
      </c>
      <c r="BX2928" t="s">
        <v>17671</v>
      </c>
    </row>
    <row r="2929" spans="1:151" x14ac:dyDescent="0.2">
      <c r="A2929">
        <v>12766</v>
      </c>
      <c r="B2929" t="s">
        <v>17672</v>
      </c>
      <c r="C2929" t="s">
        <v>17673</v>
      </c>
      <c r="D2929" t="s">
        <v>4769</v>
      </c>
      <c r="E2929" t="s">
        <v>17674</v>
      </c>
      <c r="F2929" t="s">
        <v>171</v>
      </c>
      <c r="G2929" t="s">
        <v>172</v>
      </c>
      <c r="H2929" s="1">
        <v>35072</v>
      </c>
      <c r="I2929" t="s">
        <v>173</v>
      </c>
      <c r="K2929" t="s">
        <v>1910</v>
      </c>
      <c r="L2929" t="s">
        <v>1911</v>
      </c>
      <c r="M2929" t="s">
        <v>306</v>
      </c>
      <c r="N2929">
        <v>2015</v>
      </c>
      <c r="O2929" t="s">
        <v>517</v>
      </c>
      <c r="P2929" t="s">
        <v>178</v>
      </c>
      <c r="Q2929" t="s">
        <v>172</v>
      </c>
      <c r="S2929">
        <v>28237556</v>
      </c>
      <c r="T2929" t="s">
        <v>196</v>
      </c>
      <c r="W2929" t="s">
        <v>17675</v>
      </c>
      <c r="X2929">
        <v>4135671480</v>
      </c>
      <c r="Y2929" t="s">
        <v>182</v>
      </c>
      <c r="Z2929" t="s">
        <v>183</v>
      </c>
      <c r="AA2929">
        <v>2017</v>
      </c>
      <c r="AB2929">
        <v>2017</v>
      </c>
      <c r="AC2929" t="s">
        <v>1191</v>
      </c>
      <c r="AD2929" t="s">
        <v>185</v>
      </c>
      <c r="AS2929">
        <v>3.93</v>
      </c>
      <c r="AT2929" t="s">
        <v>188</v>
      </c>
      <c r="AU2929" t="s">
        <v>189</v>
      </c>
      <c r="AV2929" t="s">
        <v>190</v>
      </c>
      <c r="AW2929" t="s">
        <v>264</v>
      </c>
      <c r="BM2929" t="s">
        <v>17676</v>
      </c>
      <c r="BN2929" t="s">
        <v>193</v>
      </c>
      <c r="BP2929" t="s">
        <v>194</v>
      </c>
      <c r="BQ2929" t="s">
        <v>195</v>
      </c>
      <c r="BS2929">
        <v>14627</v>
      </c>
      <c r="BT2929" t="s">
        <v>196</v>
      </c>
      <c r="BU2929">
        <v>4133352603</v>
      </c>
      <c r="BZ2929" t="s">
        <v>17677</v>
      </c>
      <c r="CC2929" t="s">
        <v>2452</v>
      </c>
      <c r="CD2929" t="s">
        <v>401</v>
      </c>
      <c r="CF2929" t="str">
        <f>"01106"</f>
        <v>01106</v>
      </c>
      <c r="CG2929" t="s">
        <v>196</v>
      </c>
      <c r="CH2929">
        <v>4135671480</v>
      </c>
      <c r="CM2929" t="s">
        <v>17678</v>
      </c>
      <c r="CP2929" t="s">
        <v>194</v>
      </c>
      <c r="CQ2929" t="s">
        <v>195</v>
      </c>
      <c r="CS2929">
        <v>14620</v>
      </c>
      <c r="CT2929" t="s">
        <v>196</v>
      </c>
      <c r="CU2929">
        <v>4133352603</v>
      </c>
      <c r="ED2929" t="s">
        <v>401</v>
      </c>
      <c r="EG2929" t="s">
        <v>196</v>
      </c>
      <c r="EH2929">
        <v>4135671480</v>
      </c>
      <c r="EM2929" t="s">
        <v>17677</v>
      </c>
      <c r="EP2929" t="s">
        <v>2452</v>
      </c>
      <c r="EQ2929" t="s">
        <v>401</v>
      </c>
      <c r="ES2929" t="str">
        <f>"01106"</f>
        <v>01106</v>
      </c>
      <c r="ET2929" t="s">
        <v>196</v>
      </c>
      <c r="EU2929">
        <v>4135671480</v>
      </c>
    </row>
    <row r="2930" spans="1:151" x14ac:dyDescent="0.2">
      <c r="A2930">
        <v>46210</v>
      </c>
      <c r="B2930" t="s">
        <v>3546</v>
      </c>
      <c r="C2930" t="s">
        <v>17679</v>
      </c>
      <c r="E2930" t="s">
        <v>17680</v>
      </c>
      <c r="F2930" t="s">
        <v>171</v>
      </c>
      <c r="I2930" t="s">
        <v>221</v>
      </c>
      <c r="K2930" t="s">
        <v>895</v>
      </c>
      <c r="L2930" t="s">
        <v>896</v>
      </c>
      <c r="M2930" t="s">
        <v>224</v>
      </c>
      <c r="N2930">
        <v>2025</v>
      </c>
      <c r="O2930" t="s">
        <v>528</v>
      </c>
      <c r="P2930" t="s">
        <v>178</v>
      </c>
      <c r="Q2930" t="s">
        <v>185</v>
      </c>
      <c r="BM2930" t="s">
        <v>17681</v>
      </c>
      <c r="BP2930" t="s">
        <v>17682</v>
      </c>
      <c r="BQ2930" t="s">
        <v>650</v>
      </c>
      <c r="BR2930" t="s">
        <v>650</v>
      </c>
      <c r="BS2930">
        <v>18055</v>
      </c>
      <c r="BT2930" t="s">
        <v>226</v>
      </c>
      <c r="BU2930">
        <v>6105733569</v>
      </c>
    </row>
    <row r="2931" spans="1:151" x14ac:dyDescent="0.2">
      <c r="A2931">
        <v>37249</v>
      </c>
      <c r="B2931" t="s">
        <v>17683</v>
      </c>
      <c r="C2931" t="s">
        <v>17684</v>
      </c>
      <c r="D2931" t="s">
        <v>17685</v>
      </c>
      <c r="E2931" t="s">
        <v>17686</v>
      </c>
      <c r="F2931" t="s">
        <v>171</v>
      </c>
      <c r="G2931" t="s">
        <v>172</v>
      </c>
      <c r="H2931" s="1">
        <v>36839</v>
      </c>
      <c r="I2931" t="s">
        <v>173</v>
      </c>
      <c r="K2931" t="s">
        <v>2766</v>
      </c>
      <c r="L2931" t="s">
        <v>2767</v>
      </c>
      <c r="M2931" t="s">
        <v>306</v>
      </c>
      <c r="N2931">
        <v>2022</v>
      </c>
      <c r="O2931" t="s">
        <v>782</v>
      </c>
      <c r="P2931" t="s">
        <v>178</v>
      </c>
      <c r="Q2931" t="s">
        <v>172</v>
      </c>
      <c r="S2931">
        <v>31610032</v>
      </c>
      <c r="T2931" t="s">
        <v>226</v>
      </c>
      <c r="Y2931" t="str">
        <f>"01AS"</f>
        <v>01AS</v>
      </c>
      <c r="Z2931" t="s">
        <v>499</v>
      </c>
      <c r="AA2931" t="s">
        <v>321</v>
      </c>
      <c r="AC2931" t="s">
        <v>728</v>
      </c>
      <c r="AD2931" t="s">
        <v>185</v>
      </c>
      <c r="AS2931">
        <v>3.49</v>
      </c>
      <c r="AU2931" t="s">
        <v>235</v>
      </c>
      <c r="AV2931" t="s">
        <v>236</v>
      </c>
      <c r="AW2931" t="s">
        <v>715</v>
      </c>
      <c r="BF2931" t="s">
        <v>474</v>
      </c>
      <c r="BM2931" t="s">
        <v>17687</v>
      </c>
      <c r="BN2931" t="s">
        <v>239</v>
      </c>
      <c r="BO2931" t="s">
        <v>17688</v>
      </c>
      <c r="BP2931" t="s">
        <v>241</v>
      </c>
      <c r="BQ2931" t="s">
        <v>195</v>
      </c>
      <c r="BS2931">
        <v>14627</v>
      </c>
      <c r="CD2931" t="s">
        <v>195</v>
      </c>
      <c r="CM2931" t="s">
        <v>17689</v>
      </c>
      <c r="CO2931" t="s">
        <v>17688</v>
      </c>
      <c r="CP2931" t="s">
        <v>17690</v>
      </c>
      <c r="CQ2931" t="s">
        <v>247</v>
      </c>
      <c r="CS2931">
        <v>10305</v>
      </c>
      <c r="CT2931" t="s">
        <v>244</v>
      </c>
      <c r="CU2931" t="s">
        <v>17691</v>
      </c>
    </row>
    <row r="2932" spans="1:151" x14ac:dyDescent="0.2">
      <c r="A2932">
        <v>36973</v>
      </c>
      <c r="B2932" t="s">
        <v>17683</v>
      </c>
      <c r="C2932" t="s">
        <v>17684</v>
      </c>
      <c r="D2932" t="s">
        <v>17685</v>
      </c>
      <c r="E2932" t="s">
        <v>17686</v>
      </c>
      <c r="F2932" t="s">
        <v>171</v>
      </c>
      <c r="G2932" t="s">
        <v>172</v>
      </c>
      <c r="H2932" s="1">
        <v>36839</v>
      </c>
      <c r="I2932" t="s">
        <v>173</v>
      </c>
      <c r="K2932" t="s">
        <v>819</v>
      </c>
      <c r="L2932" t="s">
        <v>820</v>
      </c>
      <c r="M2932" t="s">
        <v>224</v>
      </c>
      <c r="N2932">
        <v>2022</v>
      </c>
      <c r="O2932" t="s">
        <v>468</v>
      </c>
      <c r="P2932" t="s">
        <v>178</v>
      </c>
      <c r="Q2932" t="s">
        <v>172</v>
      </c>
      <c r="S2932">
        <v>31610032</v>
      </c>
      <c r="T2932" t="s">
        <v>226</v>
      </c>
      <c r="Y2932" t="str">
        <f>"01AS"</f>
        <v>01AS</v>
      </c>
      <c r="Z2932" t="s">
        <v>499</v>
      </c>
      <c r="AA2932" t="s">
        <v>321</v>
      </c>
      <c r="AC2932" t="s">
        <v>728</v>
      </c>
      <c r="AD2932" t="s">
        <v>185</v>
      </c>
      <c r="AS2932">
        <v>3.49</v>
      </c>
      <c r="AU2932" t="s">
        <v>235</v>
      </c>
      <c r="AV2932" t="s">
        <v>236</v>
      </c>
      <c r="AW2932" t="s">
        <v>715</v>
      </c>
      <c r="BF2932" t="s">
        <v>474</v>
      </c>
      <c r="BM2932" t="s">
        <v>17687</v>
      </c>
      <c r="BN2932" t="s">
        <v>239</v>
      </c>
      <c r="BO2932" t="s">
        <v>17688</v>
      </c>
      <c r="BP2932" t="s">
        <v>241</v>
      </c>
      <c r="BQ2932" t="s">
        <v>195</v>
      </c>
      <c r="BS2932">
        <v>14627</v>
      </c>
      <c r="CD2932" t="s">
        <v>195</v>
      </c>
      <c r="CM2932" t="s">
        <v>17689</v>
      </c>
      <c r="CO2932" t="s">
        <v>17688</v>
      </c>
      <c r="CP2932" t="s">
        <v>17690</v>
      </c>
      <c r="CQ2932" t="s">
        <v>247</v>
      </c>
      <c r="CS2932">
        <v>10305</v>
      </c>
      <c r="CT2932" t="s">
        <v>244</v>
      </c>
      <c r="CU2932" t="s">
        <v>17691</v>
      </c>
    </row>
    <row r="2933" spans="1:151" x14ac:dyDescent="0.2">
      <c r="A2933">
        <v>33148</v>
      </c>
      <c r="B2933" t="s">
        <v>17683</v>
      </c>
      <c r="C2933" t="s">
        <v>17684</v>
      </c>
      <c r="D2933" t="s">
        <v>17685</v>
      </c>
      <c r="E2933" t="s">
        <v>17686</v>
      </c>
      <c r="F2933" t="s">
        <v>171</v>
      </c>
      <c r="G2933" t="s">
        <v>172</v>
      </c>
      <c r="H2933" s="1">
        <v>36839</v>
      </c>
      <c r="I2933" t="s">
        <v>173</v>
      </c>
      <c r="K2933" t="s">
        <v>10331</v>
      </c>
      <c r="L2933" t="s">
        <v>10332</v>
      </c>
      <c r="M2933" t="s">
        <v>224</v>
      </c>
      <c r="N2933">
        <v>2020</v>
      </c>
      <c r="O2933" t="s">
        <v>362</v>
      </c>
      <c r="P2933" t="s">
        <v>363</v>
      </c>
      <c r="Q2933" t="s">
        <v>172</v>
      </c>
      <c r="S2933">
        <v>31610032</v>
      </c>
      <c r="T2933" t="s">
        <v>226</v>
      </c>
      <c r="Y2933" t="str">
        <f>"01AS"</f>
        <v>01AS</v>
      </c>
      <c r="Z2933" t="s">
        <v>499</v>
      </c>
      <c r="AA2933" t="s">
        <v>321</v>
      </c>
      <c r="AC2933" t="s">
        <v>728</v>
      </c>
      <c r="AD2933" t="s">
        <v>185</v>
      </c>
      <c r="AS2933">
        <v>3.49</v>
      </c>
      <c r="AU2933" t="s">
        <v>235</v>
      </c>
      <c r="AV2933" t="s">
        <v>236</v>
      </c>
      <c r="AW2933" t="s">
        <v>715</v>
      </c>
      <c r="BF2933" t="s">
        <v>474</v>
      </c>
      <c r="BM2933" t="s">
        <v>17687</v>
      </c>
      <c r="BN2933" t="s">
        <v>239</v>
      </c>
      <c r="BO2933" t="s">
        <v>17688</v>
      </c>
      <c r="BP2933" t="s">
        <v>241</v>
      </c>
      <c r="BQ2933" t="s">
        <v>195</v>
      </c>
      <c r="BS2933">
        <v>14627</v>
      </c>
      <c r="CD2933" t="s">
        <v>195</v>
      </c>
      <c r="CM2933" t="s">
        <v>17689</v>
      </c>
      <c r="CO2933" t="s">
        <v>17688</v>
      </c>
      <c r="CP2933" t="s">
        <v>17690</v>
      </c>
      <c r="CQ2933" t="s">
        <v>247</v>
      </c>
      <c r="CS2933">
        <v>10305</v>
      </c>
      <c r="CT2933" t="s">
        <v>244</v>
      </c>
      <c r="CU2933" t="s">
        <v>17691</v>
      </c>
    </row>
    <row r="2934" spans="1:151" x14ac:dyDescent="0.2">
      <c r="A2934">
        <v>26013</v>
      </c>
      <c r="B2934" t="s">
        <v>2432</v>
      </c>
      <c r="C2934" t="s">
        <v>17692</v>
      </c>
      <c r="E2934" t="s">
        <v>17693</v>
      </c>
      <c r="F2934" t="s">
        <v>171</v>
      </c>
      <c r="G2934" t="s">
        <v>172</v>
      </c>
      <c r="H2934" s="1">
        <v>36230</v>
      </c>
      <c r="I2934" t="s">
        <v>173</v>
      </c>
      <c r="K2934" t="s">
        <v>547</v>
      </c>
      <c r="L2934" t="s">
        <v>548</v>
      </c>
      <c r="M2934" t="s">
        <v>176</v>
      </c>
      <c r="N2934">
        <v>2019</v>
      </c>
      <c r="O2934" t="s">
        <v>482</v>
      </c>
      <c r="P2934" t="s">
        <v>178</v>
      </c>
      <c r="Q2934" t="s">
        <v>172</v>
      </c>
      <c r="S2934">
        <v>30689695</v>
      </c>
      <c r="T2934" t="s">
        <v>196</v>
      </c>
      <c r="W2934" t="s">
        <v>17694</v>
      </c>
      <c r="X2934">
        <v>5086123304</v>
      </c>
      <c r="Y2934" t="s">
        <v>186</v>
      </c>
      <c r="Z2934" t="s">
        <v>282</v>
      </c>
      <c r="AA2934">
        <v>2021</v>
      </c>
      <c r="AB2934">
        <v>2021</v>
      </c>
      <c r="AC2934" t="s">
        <v>1280</v>
      </c>
      <c r="AD2934" t="s">
        <v>172</v>
      </c>
      <c r="AS2934">
        <v>3.53</v>
      </c>
      <c r="AT2934" t="s">
        <v>188</v>
      </c>
      <c r="AU2934" t="s">
        <v>189</v>
      </c>
      <c r="AV2934" t="s">
        <v>190</v>
      </c>
      <c r="AW2934" t="s">
        <v>264</v>
      </c>
      <c r="BM2934" t="s">
        <v>17695</v>
      </c>
      <c r="BN2934" t="s">
        <v>193</v>
      </c>
      <c r="BP2934" t="s">
        <v>194</v>
      </c>
      <c r="BQ2934" t="s">
        <v>195</v>
      </c>
      <c r="BS2934">
        <v>14627</v>
      </c>
      <c r="BT2934" t="s">
        <v>196</v>
      </c>
      <c r="BU2934">
        <v>5086123304</v>
      </c>
      <c r="BZ2934" t="s">
        <v>17696</v>
      </c>
      <c r="CC2934" t="s">
        <v>17697</v>
      </c>
      <c r="CD2934" t="s">
        <v>401</v>
      </c>
      <c r="CF2934" t="str">
        <f>"01550"</f>
        <v>01550</v>
      </c>
      <c r="CG2934" t="s">
        <v>196</v>
      </c>
      <c r="CH2934">
        <v>5087646189</v>
      </c>
      <c r="CM2934" t="s">
        <v>17698</v>
      </c>
      <c r="CP2934" t="s">
        <v>194</v>
      </c>
      <c r="CQ2934" t="s">
        <v>195</v>
      </c>
      <c r="CS2934">
        <v>14627</v>
      </c>
      <c r="CT2934" t="s">
        <v>196</v>
      </c>
      <c r="CU2934">
        <v>7742395028</v>
      </c>
      <c r="ED2934" t="s">
        <v>401</v>
      </c>
      <c r="EG2934" t="s">
        <v>196</v>
      </c>
      <c r="EH2934">
        <v>5087646189</v>
      </c>
      <c r="EM2934" t="s">
        <v>17696</v>
      </c>
      <c r="EP2934" t="s">
        <v>17697</v>
      </c>
      <c r="EQ2934" t="s">
        <v>401</v>
      </c>
      <c r="ES2934" t="str">
        <f>"01550"</f>
        <v>01550</v>
      </c>
      <c r="ET2934" t="s">
        <v>196</v>
      </c>
      <c r="EU2934">
        <v>5087646189</v>
      </c>
    </row>
    <row r="2935" spans="1:151" x14ac:dyDescent="0.2">
      <c r="A2935">
        <v>31373</v>
      </c>
      <c r="B2935" t="s">
        <v>7419</v>
      </c>
      <c r="C2935" t="s">
        <v>17699</v>
      </c>
      <c r="D2935" t="s">
        <v>4013</v>
      </c>
      <c r="E2935" t="s">
        <v>17700</v>
      </c>
      <c r="F2935" t="s">
        <v>171</v>
      </c>
      <c r="G2935" t="str">
        <f>"0"</f>
        <v>0</v>
      </c>
      <c r="K2935" t="s">
        <v>3740</v>
      </c>
      <c r="L2935" t="s">
        <v>3741</v>
      </c>
      <c r="M2935" t="s">
        <v>255</v>
      </c>
      <c r="N2935" t="s">
        <v>421</v>
      </c>
      <c r="O2935" t="s">
        <v>422</v>
      </c>
      <c r="P2935" t="s">
        <v>178</v>
      </c>
      <c r="Q2935" t="s">
        <v>172</v>
      </c>
      <c r="S2935">
        <v>31317399</v>
      </c>
      <c r="T2935" t="s">
        <v>226</v>
      </c>
      <c r="Y2935" t="str">
        <f>"01AS"</f>
        <v>01AS</v>
      </c>
      <c r="Z2935" t="s">
        <v>227</v>
      </c>
      <c r="AA2935" t="s">
        <v>228</v>
      </c>
      <c r="AB2935" t="s">
        <v>229</v>
      </c>
      <c r="AC2935" t="s">
        <v>2190</v>
      </c>
      <c r="AD2935" t="s">
        <v>172</v>
      </c>
      <c r="AS2935">
        <v>3.58</v>
      </c>
      <c r="AT2935" t="s">
        <v>429</v>
      </c>
      <c r="AU2935" t="s">
        <v>235</v>
      </c>
      <c r="AV2935" t="s">
        <v>236</v>
      </c>
      <c r="AW2935" t="s">
        <v>264</v>
      </c>
      <c r="BM2935" t="s">
        <v>17701</v>
      </c>
      <c r="BN2935" t="s">
        <v>239</v>
      </c>
      <c r="BO2935" t="s">
        <v>17702</v>
      </c>
      <c r="BP2935" t="s">
        <v>241</v>
      </c>
      <c r="BQ2935" t="s">
        <v>195</v>
      </c>
      <c r="BS2935">
        <v>14627</v>
      </c>
      <c r="CD2935" t="s">
        <v>195</v>
      </c>
      <c r="CM2935" t="s">
        <v>17703</v>
      </c>
      <c r="CO2935" t="s">
        <v>17702</v>
      </c>
      <c r="CP2935" t="s">
        <v>17704</v>
      </c>
      <c r="CQ2935" t="s">
        <v>6775</v>
      </c>
      <c r="CS2935" t="str">
        <f>"05495-8986"</f>
        <v>05495-8986</v>
      </c>
      <c r="CT2935" t="s">
        <v>244</v>
      </c>
      <c r="CU2935" t="s">
        <v>17705</v>
      </c>
    </row>
    <row r="2936" spans="1:151" x14ac:dyDescent="0.2">
      <c r="A2936">
        <v>26474</v>
      </c>
      <c r="B2936" t="s">
        <v>17706</v>
      </c>
      <c r="C2936" t="s">
        <v>17707</v>
      </c>
      <c r="D2936" t="s">
        <v>17708</v>
      </c>
      <c r="E2936" t="s">
        <v>17709</v>
      </c>
      <c r="F2936" t="s">
        <v>171</v>
      </c>
      <c r="G2936" t="s">
        <v>172</v>
      </c>
      <c r="H2936" s="1">
        <v>36827</v>
      </c>
      <c r="I2936" t="s">
        <v>221</v>
      </c>
      <c r="K2936" t="s">
        <v>1688</v>
      </c>
      <c r="L2936" t="s">
        <v>1689</v>
      </c>
      <c r="M2936" t="s">
        <v>224</v>
      </c>
      <c r="N2936">
        <v>2019</v>
      </c>
      <c r="O2936" t="s">
        <v>279</v>
      </c>
      <c r="P2936" t="s">
        <v>178</v>
      </c>
      <c r="Q2936" t="s">
        <v>172</v>
      </c>
      <c r="S2936">
        <v>31399401</v>
      </c>
      <c r="T2936" t="s">
        <v>196</v>
      </c>
      <c r="W2936" t="s">
        <v>17710</v>
      </c>
      <c r="X2936">
        <v>7186831811</v>
      </c>
      <c r="Y2936" t="s">
        <v>186</v>
      </c>
      <c r="Z2936" t="s">
        <v>282</v>
      </c>
      <c r="AA2936">
        <v>2022</v>
      </c>
      <c r="AB2936">
        <v>2022</v>
      </c>
      <c r="AC2936" t="s">
        <v>1307</v>
      </c>
      <c r="AD2936" t="s">
        <v>172</v>
      </c>
      <c r="AS2936">
        <v>3.97</v>
      </c>
      <c r="AT2936" t="s">
        <v>188</v>
      </c>
      <c r="AU2936" t="s">
        <v>189</v>
      </c>
      <c r="AV2936" t="s">
        <v>190</v>
      </c>
      <c r="AW2936" t="s">
        <v>715</v>
      </c>
      <c r="BM2936" t="s">
        <v>17711</v>
      </c>
      <c r="BN2936" t="s">
        <v>193</v>
      </c>
      <c r="BP2936" t="s">
        <v>194</v>
      </c>
      <c r="BQ2936" t="s">
        <v>195</v>
      </c>
      <c r="BS2936">
        <v>14627</v>
      </c>
      <c r="BT2936" t="s">
        <v>196</v>
      </c>
      <c r="BU2936">
        <v>9176838268</v>
      </c>
      <c r="BZ2936" t="s">
        <v>17712</v>
      </c>
      <c r="CC2936" t="s">
        <v>704</v>
      </c>
      <c r="CD2936" t="s">
        <v>195</v>
      </c>
      <c r="CF2936">
        <v>112283110</v>
      </c>
      <c r="CG2936" t="s">
        <v>196</v>
      </c>
      <c r="CH2936">
        <v>9176838268</v>
      </c>
      <c r="CM2936" t="s">
        <v>1525</v>
      </c>
      <c r="CP2936" t="s">
        <v>194</v>
      </c>
      <c r="CQ2936" t="s">
        <v>195</v>
      </c>
      <c r="CS2936">
        <v>14627</v>
      </c>
      <c r="CT2936" t="s">
        <v>196</v>
      </c>
      <c r="CU2936">
        <v>9176838268</v>
      </c>
      <c r="ED2936" t="s">
        <v>195</v>
      </c>
      <c r="EG2936" t="s">
        <v>196</v>
      </c>
      <c r="EH2936">
        <v>9176838268</v>
      </c>
      <c r="EM2936" t="s">
        <v>17712</v>
      </c>
      <c r="EP2936" t="s">
        <v>704</v>
      </c>
      <c r="EQ2936" t="s">
        <v>195</v>
      </c>
      <c r="ES2936">
        <v>112283110</v>
      </c>
      <c r="ET2936" t="s">
        <v>196</v>
      </c>
      <c r="EU2936">
        <v>9176838268</v>
      </c>
    </row>
    <row r="2937" spans="1:151" x14ac:dyDescent="0.2">
      <c r="A2937">
        <v>24938</v>
      </c>
      <c r="B2937" t="s">
        <v>17713</v>
      </c>
      <c r="C2937" t="s">
        <v>3570</v>
      </c>
      <c r="E2937" t="s">
        <v>17714</v>
      </c>
      <c r="F2937" t="s">
        <v>171</v>
      </c>
      <c r="G2937" t="s">
        <v>172</v>
      </c>
      <c r="H2937" s="1">
        <v>35859</v>
      </c>
      <c r="I2937" t="s">
        <v>221</v>
      </c>
      <c r="K2937" t="s">
        <v>515</v>
      </c>
      <c r="L2937" t="s">
        <v>516</v>
      </c>
      <c r="M2937" t="s">
        <v>306</v>
      </c>
      <c r="N2937">
        <v>2018</v>
      </c>
      <c r="O2937" t="s">
        <v>307</v>
      </c>
      <c r="P2937" t="s">
        <v>178</v>
      </c>
      <c r="Q2937" t="s">
        <v>172</v>
      </c>
      <c r="S2937">
        <v>29987504</v>
      </c>
      <c r="T2937" t="s">
        <v>196</v>
      </c>
      <c r="W2937" t="s">
        <v>17715</v>
      </c>
      <c r="X2937">
        <v>8478586547</v>
      </c>
      <c r="Y2937" t="s">
        <v>182</v>
      </c>
      <c r="Z2937" t="s">
        <v>183</v>
      </c>
      <c r="AA2937">
        <v>2020</v>
      </c>
      <c r="AB2937">
        <v>2020</v>
      </c>
      <c r="AC2937" t="s">
        <v>184</v>
      </c>
      <c r="AD2937" t="s">
        <v>185</v>
      </c>
      <c r="AM2937" t="s">
        <v>413</v>
      </c>
      <c r="AS2937">
        <v>3.44</v>
      </c>
      <c r="AT2937" t="s">
        <v>188</v>
      </c>
      <c r="AU2937" t="s">
        <v>189</v>
      </c>
      <c r="AV2937" t="s">
        <v>190</v>
      </c>
      <c r="AW2937" t="s">
        <v>264</v>
      </c>
      <c r="BM2937" t="s">
        <v>193</v>
      </c>
      <c r="BN2937" t="s">
        <v>15787</v>
      </c>
      <c r="BP2937" t="s">
        <v>194</v>
      </c>
      <c r="BQ2937" t="s">
        <v>195</v>
      </c>
      <c r="BS2937">
        <v>14627</v>
      </c>
      <c r="BT2937" t="s">
        <v>196</v>
      </c>
      <c r="BU2937">
        <v>8477699965</v>
      </c>
      <c r="BZ2937" t="s">
        <v>17716</v>
      </c>
      <c r="CC2937" t="s">
        <v>17717</v>
      </c>
      <c r="CD2937" t="s">
        <v>1648</v>
      </c>
      <c r="CF2937">
        <v>602021669</v>
      </c>
      <c r="CG2937" t="s">
        <v>196</v>
      </c>
      <c r="CH2937">
        <v>8477699965</v>
      </c>
      <c r="CM2937" t="s">
        <v>17718</v>
      </c>
      <c r="CP2937" t="s">
        <v>194</v>
      </c>
      <c r="CQ2937" t="s">
        <v>195</v>
      </c>
      <c r="CS2937">
        <v>14611</v>
      </c>
      <c r="CT2937" t="s">
        <v>196</v>
      </c>
      <c r="CU2937">
        <v>8477699965</v>
      </c>
      <c r="ED2937" t="s">
        <v>1648</v>
      </c>
      <c r="EG2937" t="s">
        <v>196</v>
      </c>
      <c r="EH2937">
        <v>8477699965</v>
      </c>
      <c r="EM2937" t="s">
        <v>17716</v>
      </c>
      <c r="EP2937" t="s">
        <v>17717</v>
      </c>
      <c r="EQ2937" t="s">
        <v>1648</v>
      </c>
      <c r="ES2937">
        <v>602021669</v>
      </c>
      <c r="ET2937" t="s">
        <v>196</v>
      </c>
      <c r="EU2937">
        <v>8477699965</v>
      </c>
    </row>
    <row r="2938" spans="1:151" x14ac:dyDescent="0.2">
      <c r="A2938">
        <v>39229</v>
      </c>
      <c r="B2938" t="s">
        <v>3846</v>
      </c>
      <c r="C2938" t="s">
        <v>17719</v>
      </c>
      <c r="D2938" t="s">
        <v>17720</v>
      </c>
      <c r="E2938" t="s">
        <v>17721</v>
      </c>
      <c r="F2938" t="s">
        <v>171</v>
      </c>
      <c r="G2938" t="str">
        <f>"0"</f>
        <v>0</v>
      </c>
      <c r="H2938" s="1">
        <v>37003</v>
      </c>
      <c r="I2938" t="s">
        <v>221</v>
      </c>
      <c r="K2938" t="s">
        <v>17722</v>
      </c>
      <c r="L2938" t="s">
        <v>17723</v>
      </c>
      <c r="M2938" t="s">
        <v>224</v>
      </c>
      <c r="N2938">
        <v>2023</v>
      </c>
      <c r="O2938" t="s">
        <v>597</v>
      </c>
      <c r="P2938" t="s">
        <v>178</v>
      </c>
      <c r="Q2938" t="s">
        <v>172</v>
      </c>
      <c r="S2938">
        <v>31558464</v>
      </c>
      <c r="T2938" t="s">
        <v>226</v>
      </c>
      <c r="Y2938" t="str">
        <f>"01AS"</f>
        <v>01AS</v>
      </c>
      <c r="Z2938" t="s">
        <v>227</v>
      </c>
      <c r="AA2938" t="s">
        <v>321</v>
      </c>
      <c r="AC2938" t="s">
        <v>471</v>
      </c>
      <c r="AD2938" t="s">
        <v>185</v>
      </c>
      <c r="AE2938" t="s">
        <v>231</v>
      </c>
      <c r="AM2938" t="s">
        <v>14340</v>
      </c>
      <c r="AS2938">
        <v>4</v>
      </c>
      <c r="AU2938" t="s">
        <v>235</v>
      </c>
      <c r="AV2938" t="s">
        <v>236</v>
      </c>
      <c r="AW2938" t="s">
        <v>264</v>
      </c>
      <c r="BM2938" t="s">
        <v>17724</v>
      </c>
      <c r="BN2938" t="s">
        <v>239</v>
      </c>
      <c r="BO2938" t="s">
        <v>17725</v>
      </c>
      <c r="BP2938" t="s">
        <v>241</v>
      </c>
      <c r="BQ2938" t="s">
        <v>195</v>
      </c>
      <c r="BS2938">
        <v>14627</v>
      </c>
      <c r="CD2938" t="s">
        <v>195</v>
      </c>
      <c r="CM2938" t="s">
        <v>17726</v>
      </c>
      <c r="CO2938" t="s">
        <v>17725</v>
      </c>
      <c r="CP2938" t="s">
        <v>6793</v>
      </c>
      <c r="CQ2938" t="s">
        <v>434</v>
      </c>
      <c r="CS2938" t="s">
        <v>17727</v>
      </c>
      <c r="CT2938" t="s">
        <v>244</v>
      </c>
      <c r="CU2938" t="s">
        <v>17728</v>
      </c>
    </row>
    <row r="2939" spans="1:151" x14ac:dyDescent="0.2">
      <c r="A2939">
        <v>12774</v>
      </c>
      <c r="B2939" t="s">
        <v>17729</v>
      </c>
      <c r="C2939" t="s">
        <v>17730</v>
      </c>
      <c r="D2939" t="s">
        <v>17731</v>
      </c>
      <c r="E2939" t="s">
        <v>17732</v>
      </c>
      <c r="F2939" t="s">
        <v>171</v>
      </c>
      <c r="G2939" t="s">
        <v>172</v>
      </c>
      <c r="H2939" s="1">
        <v>34363</v>
      </c>
      <c r="I2939" t="s">
        <v>221</v>
      </c>
      <c r="K2939" t="s">
        <v>1939</v>
      </c>
      <c r="L2939" t="s">
        <v>1940</v>
      </c>
      <c r="M2939" t="s">
        <v>306</v>
      </c>
      <c r="N2939">
        <v>2015</v>
      </c>
      <c r="O2939" t="s">
        <v>517</v>
      </c>
      <c r="P2939" t="s">
        <v>178</v>
      </c>
      <c r="Q2939" t="s">
        <v>172</v>
      </c>
      <c r="S2939">
        <v>27779194</v>
      </c>
      <c r="T2939" t="s">
        <v>179</v>
      </c>
      <c r="U2939" t="s">
        <v>337</v>
      </c>
      <c r="W2939" t="s">
        <v>17733</v>
      </c>
      <c r="X2939">
        <v>9734897288</v>
      </c>
      <c r="Y2939" t="s">
        <v>186</v>
      </c>
      <c r="Z2939" t="s">
        <v>282</v>
      </c>
      <c r="AA2939">
        <v>2016</v>
      </c>
      <c r="AB2939">
        <v>2016</v>
      </c>
      <c r="AC2939" t="s">
        <v>396</v>
      </c>
      <c r="AD2939" t="s">
        <v>185</v>
      </c>
      <c r="AS2939">
        <v>3.54</v>
      </c>
      <c r="AT2939" t="s">
        <v>188</v>
      </c>
      <c r="AU2939" t="s">
        <v>189</v>
      </c>
      <c r="AV2939" t="s">
        <v>190</v>
      </c>
      <c r="AW2939" t="s">
        <v>237</v>
      </c>
      <c r="BM2939" t="s">
        <v>17734</v>
      </c>
      <c r="BN2939" t="s">
        <v>487</v>
      </c>
      <c r="BP2939" t="s">
        <v>194</v>
      </c>
      <c r="BQ2939" t="s">
        <v>195</v>
      </c>
      <c r="BS2939">
        <v>14627</v>
      </c>
      <c r="BT2939" t="s">
        <v>196</v>
      </c>
      <c r="BU2939">
        <v>9734897827</v>
      </c>
      <c r="BZ2939" t="s">
        <v>17735</v>
      </c>
      <c r="CC2939" t="s">
        <v>17736</v>
      </c>
      <c r="CD2939" t="s">
        <v>1150</v>
      </c>
      <c r="CF2939" t="str">
        <f>"07032"</f>
        <v>07032</v>
      </c>
      <c r="CG2939" t="s">
        <v>196</v>
      </c>
      <c r="CH2939">
        <v>9734897288</v>
      </c>
      <c r="CM2939" t="s">
        <v>1525</v>
      </c>
      <c r="CN2939" t="s">
        <v>487</v>
      </c>
      <c r="CP2939" t="s">
        <v>194</v>
      </c>
      <c r="CQ2939" t="s">
        <v>195</v>
      </c>
      <c r="CS2939">
        <v>14627</v>
      </c>
      <c r="CT2939" t="s">
        <v>196</v>
      </c>
      <c r="CU2939">
        <v>9734897288</v>
      </c>
      <c r="EM2939" t="s">
        <v>17735</v>
      </c>
      <c r="EP2939" t="s">
        <v>17736</v>
      </c>
      <c r="EQ2939" t="s">
        <v>1150</v>
      </c>
      <c r="ES2939" t="str">
        <f>"07032"</f>
        <v>07032</v>
      </c>
      <c r="ET2939" t="s">
        <v>196</v>
      </c>
      <c r="EU2939">
        <v>9734897288</v>
      </c>
    </row>
    <row r="2940" spans="1:151" x14ac:dyDescent="0.2">
      <c r="A2940">
        <v>19649</v>
      </c>
      <c r="B2940" t="s">
        <v>17737</v>
      </c>
      <c r="C2940" t="s">
        <v>17730</v>
      </c>
      <c r="E2940" t="s">
        <v>17738</v>
      </c>
      <c r="F2940" t="s">
        <v>171</v>
      </c>
      <c r="G2940" t="s">
        <v>172</v>
      </c>
      <c r="H2940" s="1">
        <v>35164</v>
      </c>
      <c r="I2940" t="s">
        <v>173</v>
      </c>
      <c r="K2940" t="s">
        <v>16404</v>
      </c>
      <c r="L2940" t="s">
        <v>676</v>
      </c>
      <c r="M2940" t="s">
        <v>176</v>
      </c>
      <c r="N2940">
        <v>2017</v>
      </c>
      <c r="O2940" t="s">
        <v>177</v>
      </c>
      <c r="P2940" t="s">
        <v>178</v>
      </c>
      <c r="Q2940" t="s">
        <v>172</v>
      </c>
      <c r="S2940">
        <v>28776062</v>
      </c>
      <c r="T2940" t="s">
        <v>196</v>
      </c>
      <c r="W2940" t="s">
        <v>17739</v>
      </c>
      <c r="X2940">
        <v>6092093888</v>
      </c>
      <c r="Y2940" t="s">
        <v>186</v>
      </c>
      <c r="Z2940" t="s">
        <v>282</v>
      </c>
      <c r="AA2940">
        <v>2018</v>
      </c>
      <c r="AB2940">
        <v>2018</v>
      </c>
      <c r="AC2940" t="s">
        <v>382</v>
      </c>
      <c r="AD2940" t="s">
        <v>185</v>
      </c>
      <c r="AM2940" t="s">
        <v>209</v>
      </c>
      <c r="AS2940">
        <v>3.7</v>
      </c>
      <c r="AT2940" t="s">
        <v>188</v>
      </c>
      <c r="AU2940" t="s">
        <v>189</v>
      </c>
      <c r="AV2940" t="s">
        <v>190</v>
      </c>
      <c r="AW2940" t="s">
        <v>715</v>
      </c>
      <c r="BM2940" t="s">
        <v>7179</v>
      </c>
      <c r="BN2940" t="s">
        <v>193</v>
      </c>
      <c r="BP2940" t="s">
        <v>194</v>
      </c>
      <c r="BQ2940" t="s">
        <v>195</v>
      </c>
      <c r="BS2940">
        <v>14627</v>
      </c>
      <c r="BT2940" t="s">
        <v>196</v>
      </c>
      <c r="BU2940">
        <v>6099698102</v>
      </c>
      <c r="BZ2940" t="s">
        <v>17740</v>
      </c>
      <c r="CC2940" t="s">
        <v>17741</v>
      </c>
      <c r="CD2940" t="s">
        <v>1150</v>
      </c>
      <c r="CF2940" t="str">
        <f>"07726"</f>
        <v>07726</v>
      </c>
      <c r="CG2940" t="s">
        <v>196</v>
      </c>
      <c r="CH2940">
        <v>7328516313</v>
      </c>
      <c r="CM2940" t="s">
        <v>17742</v>
      </c>
      <c r="CP2940" t="s">
        <v>194</v>
      </c>
      <c r="CQ2940" t="s">
        <v>195</v>
      </c>
      <c r="CS2940">
        <v>14620</v>
      </c>
      <c r="CT2940" t="s">
        <v>196</v>
      </c>
      <c r="CU2940">
        <v>6099698102</v>
      </c>
      <c r="DZ2940" t="s">
        <v>17743</v>
      </c>
      <c r="EC2940" t="s">
        <v>17744</v>
      </c>
      <c r="ED2940" t="s">
        <v>1150</v>
      </c>
      <c r="EF2940" t="str">
        <f>"08054"</f>
        <v>08054</v>
      </c>
      <c r="EG2940" t="s">
        <v>196</v>
      </c>
      <c r="EH2940">
        <v>7328516313</v>
      </c>
      <c r="EM2940" t="s">
        <v>17740</v>
      </c>
      <c r="EP2940" t="s">
        <v>17741</v>
      </c>
      <c r="EQ2940" t="s">
        <v>1150</v>
      </c>
      <c r="ES2940" t="str">
        <f>"07726"</f>
        <v>07726</v>
      </c>
      <c r="ET2940" t="s">
        <v>196</v>
      </c>
      <c r="EU2940">
        <v>7328516313</v>
      </c>
    </row>
    <row r="2941" spans="1:151" x14ac:dyDescent="0.2">
      <c r="A2941">
        <v>34336</v>
      </c>
      <c r="B2941" t="s">
        <v>6908</v>
      </c>
      <c r="C2941" t="s">
        <v>17730</v>
      </c>
      <c r="E2941" t="s">
        <v>17745</v>
      </c>
      <c r="F2941" t="s">
        <v>171</v>
      </c>
      <c r="G2941" t="s">
        <v>172</v>
      </c>
      <c r="H2941" s="1">
        <v>36551</v>
      </c>
      <c r="I2941" t="s">
        <v>221</v>
      </c>
      <c r="K2941" t="s">
        <v>1377</v>
      </c>
      <c r="L2941" t="s">
        <v>1378</v>
      </c>
      <c r="M2941" t="s">
        <v>306</v>
      </c>
      <c r="N2941">
        <v>2020</v>
      </c>
      <c r="O2941" t="s">
        <v>1379</v>
      </c>
      <c r="P2941" t="s">
        <v>509</v>
      </c>
      <c r="Q2941" t="s">
        <v>172</v>
      </c>
      <c r="S2941">
        <v>31389143</v>
      </c>
      <c r="T2941" t="s">
        <v>1382</v>
      </c>
      <c r="U2941" t="s">
        <v>424</v>
      </c>
      <c r="Y2941" t="str">
        <f>"01AS"</f>
        <v>01AS</v>
      </c>
      <c r="Z2941" t="s">
        <v>227</v>
      </c>
      <c r="AA2941" t="s">
        <v>320</v>
      </c>
      <c r="AB2941" t="s">
        <v>321</v>
      </c>
      <c r="AC2941" t="s">
        <v>1334</v>
      </c>
      <c r="AD2941" t="s">
        <v>185</v>
      </c>
      <c r="AM2941" t="s">
        <v>14340</v>
      </c>
      <c r="AS2941">
        <v>3.82</v>
      </c>
      <c r="AT2941" t="s">
        <v>1261</v>
      </c>
      <c r="AU2941" t="s">
        <v>235</v>
      </c>
      <c r="AV2941" t="s">
        <v>236</v>
      </c>
      <c r="AW2941" t="s">
        <v>430</v>
      </c>
      <c r="BC2941" t="s">
        <v>474</v>
      </c>
      <c r="BO2941" t="s">
        <v>5458</v>
      </c>
      <c r="BQ2941" t="s">
        <v>195</v>
      </c>
      <c r="CA2941" t="s">
        <v>17746</v>
      </c>
      <c r="CD2941" t="s">
        <v>195</v>
      </c>
      <c r="CM2941" t="s">
        <v>17747</v>
      </c>
      <c r="CN2941" t="s">
        <v>17746</v>
      </c>
      <c r="CO2941" t="s">
        <v>5458</v>
      </c>
      <c r="CP2941" t="s">
        <v>5458</v>
      </c>
      <c r="CQ2941" t="s">
        <v>4882</v>
      </c>
      <c r="CS2941">
        <v>510630</v>
      </c>
      <c r="CT2941" t="s">
        <v>1382</v>
      </c>
      <c r="CU2941" t="s">
        <v>17748</v>
      </c>
    </row>
    <row r="2942" spans="1:151" x14ac:dyDescent="0.2">
      <c r="A2942">
        <v>27551</v>
      </c>
      <c r="B2942" t="s">
        <v>12708</v>
      </c>
      <c r="C2942" t="s">
        <v>17749</v>
      </c>
      <c r="E2942" t="s">
        <v>17750</v>
      </c>
      <c r="F2942" t="s">
        <v>1502</v>
      </c>
      <c r="G2942" t="s">
        <v>172</v>
      </c>
      <c r="H2942" s="1">
        <v>36183</v>
      </c>
      <c r="I2942" t="s">
        <v>221</v>
      </c>
      <c r="K2942" t="s">
        <v>1278</v>
      </c>
      <c r="L2942" t="s">
        <v>1503</v>
      </c>
      <c r="M2942" t="s">
        <v>306</v>
      </c>
      <c r="N2942">
        <v>2019</v>
      </c>
      <c r="O2942" t="s">
        <v>534</v>
      </c>
      <c r="P2942" t="s">
        <v>178</v>
      </c>
      <c r="Q2942" t="s">
        <v>172</v>
      </c>
      <c r="S2942">
        <v>30702882</v>
      </c>
      <c r="T2942" t="s">
        <v>226</v>
      </c>
      <c r="Y2942" t="str">
        <f>"01AS"</f>
        <v>01AS</v>
      </c>
      <c r="Z2942" t="s">
        <v>227</v>
      </c>
      <c r="AA2942" t="s">
        <v>320</v>
      </c>
      <c r="AB2942" t="s">
        <v>321</v>
      </c>
      <c r="AC2942" t="s">
        <v>231</v>
      </c>
      <c r="AD2942" t="s">
        <v>185</v>
      </c>
      <c r="AE2942" t="s">
        <v>656</v>
      </c>
      <c r="AM2942" t="s">
        <v>17751</v>
      </c>
      <c r="AS2942">
        <v>3.84</v>
      </c>
      <c r="AT2942" t="s">
        <v>429</v>
      </c>
      <c r="AU2942" t="s">
        <v>235</v>
      </c>
      <c r="AV2942" t="s">
        <v>236</v>
      </c>
      <c r="AW2942" t="s">
        <v>264</v>
      </c>
      <c r="BM2942" t="s">
        <v>17752</v>
      </c>
      <c r="BN2942" t="s">
        <v>239</v>
      </c>
      <c r="BO2942" t="s">
        <v>14148</v>
      </c>
      <c r="BP2942" t="s">
        <v>241</v>
      </c>
      <c r="BQ2942" t="s">
        <v>195</v>
      </c>
      <c r="BS2942">
        <v>14627</v>
      </c>
      <c r="CD2942" t="s">
        <v>195</v>
      </c>
      <c r="CM2942" t="s">
        <v>17753</v>
      </c>
      <c r="CO2942" t="s">
        <v>14148</v>
      </c>
      <c r="CP2942" t="s">
        <v>901</v>
      </c>
      <c r="CQ2942" t="s">
        <v>247</v>
      </c>
      <c r="CS2942">
        <v>14222</v>
      </c>
      <c r="CT2942" t="s">
        <v>244</v>
      </c>
      <c r="CU2942" t="s">
        <v>17754</v>
      </c>
    </row>
    <row r="2943" spans="1:151" x14ac:dyDescent="0.2">
      <c r="A2943">
        <v>24920</v>
      </c>
      <c r="B2943" t="s">
        <v>12708</v>
      </c>
      <c r="C2943" t="s">
        <v>17749</v>
      </c>
      <c r="E2943" t="s">
        <v>17750</v>
      </c>
      <c r="F2943" t="s">
        <v>171</v>
      </c>
      <c r="G2943" t="s">
        <v>172</v>
      </c>
      <c r="H2943" s="1">
        <v>36183</v>
      </c>
      <c r="I2943" t="s">
        <v>221</v>
      </c>
      <c r="K2943" t="s">
        <v>222</v>
      </c>
      <c r="L2943" t="s">
        <v>223</v>
      </c>
      <c r="M2943" t="s">
        <v>224</v>
      </c>
      <c r="N2943">
        <v>2018</v>
      </c>
      <c r="O2943" t="s">
        <v>354</v>
      </c>
      <c r="P2943" t="s">
        <v>178</v>
      </c>
      <c r="Q2943" t="s">
        <v>172</v>
      </c>
      <c r="S2943">
        <v>30702882</v>
      </c>
      <c r="T2943" t="s">
        <v>226</v>
      </c>
      <c r="Y2943" t="str">
        <f>"01AS"</f>
        <v>01AS</v>
      </c>
      <c r="Z2943" t="s">
        <v>227</v>
      </c>
      <c r="AA2943" t="s">
        <v>320</v>
      </c>
      <c r="AB2943" t="s">
        <v>321</v>
      </c>
      <c r="AC2943" t="s">
        <v>231</v>
      </c>
      <c r="AD2943" t="s">
        <v>185</v>
      </c>
      <c r="AE2943" t="s">
        <v>656</v>
      </c>
      <c r="AM2943" t="s">
        <v>17751</v>
      </c>
      <c r="AS2943">
        <v>3.84</v>
      </c>
      <c r="AT2943" t="s">
        <v>429</v>
      </c>
      <c r="AU2943" t="s">
        <v>235</v>
      </c>
      <c r="AV2943" t="s">
        <v>236</v>
      </c>
      <c r="AW2943" t="s">
        <v>264</v>
      </c>
      <c r="BM2943" t="s">
        <v>17752</v>
      </c>
      <c r="BN2943" t="s">
        <v>239</v>
      </c>
      <c r="BO2943" t="s">
        <v>14148</v>
      </c>
      <c r="BP2943" t="s">
        <v>241</v>
      </c>
      <c r="BQ2943" t="s">
        <v>195</v>
      </c>
      <c r="BS2943">
        <v>14627</v>
      </c>
      <c r="CD2943" t="s">
        <v>195</v>
      </c>
      <c r="CM2943" t="s">
        <v>17753</v>
      </c>
      <c r="CO2943" t="s">
        <v>14148</v>
      </c>
      <c r="CP2943" t="s">
        <v>901</v>
      </c>
      <c r="CQ2943" t="s">
        <v>247</v>
      </c>
      <c r="CS2943">
        <v>14222</v>
      </c>
      <c r="CT2943" t="s">
        <v>244</v>
      </c>
      <c r="CU2943" t="s">
        <v>17754</v>
      </c>
    </row>
    <row r="2944" spans="1:151" x14ac:dyDescent="0.2">
      <c r="A2944">
        <v>17779</v>
      </c>
      <c r="B2944" t="s">
        <v>2021</v>
      </c>
      <c r="C2944" t="s">
        <v>17755</v>
      </c>
      <c r="E2944" t="s">
        <v>17756</v>
      </c>
      <c r="F2944" t="s">
        <v>171</v>
      </c>
      <c r="G2944" t="s">
        <v>172</v>
      </c>
      <c r="H2944" s="1">
        <v>35006</v>
      </c>
      <c r="I2944" t="s">
        <v>221</v>
      </c>
      <c r="K2944" t="s">
        <v>1518</v>
      </c>
      <c r="L2944" t="s">
        <v>820</v>
      </c>
      <c r="M2944" t="s">
        <v>306</v>
      </c>
      <c r="N2944">
        <v>2016</v>
      </c>
      <c r="O2944" t="s">
        <v>380</v>
      </c>
      <c r="P2944" t="s">
        <v>178</v>
      </c>
      <c r="Q2944" t="s">
        <v>172</v>
      </c>
      <c r="S2944">
        <v>28842262</v>
      </c>
      <c r="T2944" t="s">
        <v>196</v>
      </c>
      <c r="W2944" t="s">
        <v>17757</v>
      </c>
      <c r="X2944">
        <v>9784136810</v>
      </c>
      <c r="Y2944" t="s">
        <v>186</v>
      </c>
      <c r="Z2944" t="s">
        <v>282</v>
      </c>
      <c r="AA2944">
        <v>2018</v>
      </c>
      <c r="AB2944">
        <v>2018</v>
      </c>
      <c r="AC2944" t="s">
        <v>3528</v>
      </c>
      <c r="AD2944" t="s">
        <v>185</v>
      </c>
      <c r="AE2944" t="s">
        <v>187</v>
      </c>
      <c r="AS2944">
        <v>3.71</v>
      </c>
      <c r="AT2944" t="s">
        <v>188</v>
      </c>
      <c r="AU2944" t="s">
        <v>189</v>
      </c>
      <c r="AV2944" t="s">
        <v>190</v>
      </c>
      <c r="AW2944" t="s">
        <v>264</v>
      </c>
      <c r="BM2944" t="s">
        <v>17758</v>
      </c>
      <c r="BN2944" t="s">
        <v>193</v>
      </c>
      <c r="BP2944" t="s">
        <v>194</v>
      </c>
      <c r="BQ2944" t="s">
        <v>195</v>
      </c>
      <c r="BS2944">
        <v>14627</v>
      </c>
      <c r="BT2944" t="s">
        <v>196</v>
      </c>
      <c r="BU2944">
        <v>5085176425</v>
      </c>
      <c r="BZ2944" t="s">
        <v>17759</v>
      </c>
      <c r="CC2944" t="s">
        <v>13103</v>
      </c>
      <c r="CD2944" t="s">
        <v>401</v>
      </c>
      <c r="CF2944" t="str">
        <f>"01886"</f>
        <v>01886</v>
      </c>
      <c r="CG2944" t="s">
        <v>196</v>
      </c>
      <c r="CH2944">
        <v>9783929916</v>
      </c>
      <c r="CM2944" t="s">
        <v>1896</v>
      </c>
      <c r="CP2944" t="s">
        <v>194</v>
      </c>
      <c r="CQ2944" t="s">
        <v>195</v>
      </c>
      <c r="CS2944">
        <v>14627</v>
      </c>
      <c r="CT2944" t="s">
        <v>196</v>
      </c>
      <c r="CU2944">
        <v>5085176425</v>
      </c>
      <c r="DZ2944" t="s">
        <v>17760</v>
      </c>
      <c r="EC2944" t="s">
        <v>13103</v>
      </c>
      <c r="ED2944" t="s">
        <v>401</v>
      </c>
      <c r="EF2944" t="str">
        <f>"018864058"</f>
        <v>018864058</v>
      </c>
      <c r="EG2944" t="s">
        <v>196</v>
      </c>
      <c r="EH2944">
        <v>9783929916</v>
      </c>
      <c r="EM2944" t="s">
        <v>17759</v>
      </c>
      <c r="EP2944" t="s">
        <v>13103</v>
      </c>
      <c r="EQ2944" t="s">
        <v>401</v>
      </c>
      <c r="ES2944" t="str">
        <f>"01886"</f>
        <v>01886</v>
      </c>
      <c r="ET2944" t="s">
        <v>196</v>
      </c>
      <c r="EU2944">
        <v>9783929916</v>
      </c>
    </row>
    <row r="2945" spans="1:151" x14ac:dyDescent="0.2">
      <c r="A2945">
        <v>14557</v>
      </c>
      <c r="B2945" t="s">
        <v>2296</v>
      </c>
      <c r="C2945" t="s">
        <v>17761</v>
      </c>
      <c r="E2945" t="s">
        <v>17762</v>
      </c>
      <c r="F2945" t="s">
        <v>171</v>
      </c>
      <c r="G2945" t="s">
        <v>172</v>
      </c>
      <c r="H2945" s="1">
        <v>34377</v>
      </c>
      <c r="I2945" t="s">
        <v>173</v>
      </c>
      <c r="K2945" t="s">
        <v>17763</v>
      </c>
      <c r="M2945" t="s">
        <v>176</v>
      </c>
      <c r="N2945">
        <v>2016</v>
      </c>
      <c r="O2945" t="s">
        <v>634</v>
      </c>
      <c r="P2945" t="s">
        <v>363</v>
      </c>
      <c r="Q2945" t="s">
        <v>172</v>
      </c>
      <c r="S2945">
        <v>27878293</v>
      </c>
      <c r="T2945" t="s">
        <v>196</v>
      </c>
      <c r="W2945" t="s">
        <v>17764</v>
      </c>
      <c r="X2945">
        <v>3474794973</v>
      </c>
      <c r="Y2945" t="s">
        <v>186</v>
      </c>
      <c r="Z2945" t="s">
        <v>282</v>
      </c>
      <c r="AA2945">
        <v>2016</v>
      </c>
      <c r="AB2945">
        <v>2016</v>
      </c>
      <c r="AC2945" t="s">
        <v>885</v>
      </c>
      <c r="AD2945" t="s">
        <v>185</v>
      </c>
      <c r="AS2945">
        <v>2.5</v>
      </c>
      <c r="AT2945" t="s">
        <v>188</v>
      </c>
      <c r="AU2945" t="s">
        <v>189</v>
      </c>
      <c r="AV2945" t="s">
        <v>190</v>
      </c>
      <c r="AW2945" t="s">
        <v>210</v>
      </c>
      <c r="BM2945" t="s">
        <v>17765</v>
      </c>
      <c r="BN2945" t="s">
        <v>487</v>
      </c>
      <c r="BP2945" t="s">
        <v>194</v>
      </c>
      <c r="BQ2945" t="s">
        <v>195</v>
      </c>
      <c r="BS2945">
        <v>14627</v>
      </c>
      <c r="BT2945" t="s">
        <v>196</v>
      </c>
      <c r="BU2945">
        <v>3472063138</v>
      </c>
      <c r="BZ2945" t="s">
        <v>17766</v>
      </c>
      <c r="CC2945" t="s">
        <v>704</v>
      </c>
      <c r="CD2945" t="s">
        <v>195</v>
      </c>
      <c r="CF2945">
        <v>11208</v>
      </c>
      <c r="CG2945" t="s">
        <v>196</v>
      </c>
      <c r="CH2945">
        <v>3473814961</v>
      </c>
      <c r="CM2945" t="s">
        <v>17767</v>
      </c>
      <c r="CP2945" t="s">
        <v>194</v>
      </c>
      <c r="CQ2945" t="s">
        <v>195</v>
      </c>
      <c r="CS2945">
        <v>11208</v>
      </c>
      <c r="CT2945" t="s">
        <v>196</v>
      </c>
      <c r="CU2945">
        <v>3472063138</v>
      </c>
      <c r="EM2945" t="s">
        <v>17766</v>
      </c>
      <c r="EP2945" t="s">
        <v>704</v>
      </c>
      <c r="EQ2945" t="s">
        <v>195</v>
      </c>
      <c r="ES2945">
        <v>11208</v>
      </c>
      <c r="ET2945" t="s">
        <v>196</v>
      </c>
      <c r="EU2945">
        <v>3473814961</v>
      </c>
    </row>
    <row r="2946" spans="1:151" x14ac:dyDescent="0.2">
      <c r="A2946">
        <v>14558</v>
      </c>
      <c r="B2946" t="s">
        <v>2296</v>
      </c>
      <c r="C2946" t="s">
        <v>17761</v>
      </c>
      <c r="E2946" t="s">
        <v>17762</v>
      </c>
      <c r="F2946" t="s">
        <v>171</v>
      </c>
      <c r="G2946" t="s">
        <v>172</v>
      </c>
      <c r="H2946" s="1">
        <v>34377</v>
      </c>
      <c r="I2946" t="s">
        <v>173</v>
      </c>
      <c r="K2946" t="s">
        <v>1078</v>
      </c>
      <c r="M2946" t="s">
        <v>176</v>
      </c>
      <c r="N2946">
        <v>2016</v>
      </c>
      <c r="O2946" t="s">
        <v>634</v>
      </c>
      <c r="P2946" t="s">
        <v>363</v>
      </c>
      <c r="Q2946" t="s">
        <v>172</v>
      </c>
      <c r="S2946">
        <v>27878293</v>
      </c>
      <c r="T2946" t="s">
        <v>196</v>
      </c>
      <c r="W2946" t="s">
        <v>17764</v>
      </c>
      <c r="X2946">
        <v>3474794973</v>
      </c>
      <c r="Y2946" t="s">
        <v>186</v>
      </c>
      <c r="Z2946" t="s">
        <v>282</v>
      </c>
      <c r="AA2946">
        <v>2016</v>
      </c>
      <c r="AB2946">
        <v>2016</v>
      </c>
      <c r="AC2946" t="s">
        <v>885</v>
      </c>
      <c r="AD2946" t="s">
        <v>185</v>
      </c>
      <c r="AS2946">
        <v>2.5</v>
      </c>
      <c r="AT2946" t="s">
        <v>188</v>
      </c>
      <c r="AU2946" t="s">
        <v>189</v>
      </c>
      <c r="AV2946" t="s">
        <v>190</v>
      </c>
      <c r="AW2946" t="s">
        <v>210</v>
      </c>
      <c r="BM2946" t="s">
        <v>17765</v>
      </c>
      <c r="BN2946" t="s">
        <v>487</v>
      </c>
      <c r="BP2946" t="s">
        <v>194</v>
      </c>
      <c r="BQ2946" t="s">
        <v>195</v>
      </c>
      <c r="BS2946">
        <v>14627</v>
      </c>
      <c r="BT2946" t="s">
        <v>196</v>
      </c>
      <c r="BU2946">
        <v>3472063138</v>
      </c>
      <c r="BZ2946" t="s">
        <v>17766</v>
      </c>
      <c r="CC2946" t="s">
        <v>704</v>
      </c>
      <c r="CD2946" t="s">
        <v>195</v>
      </c>
      <c r="CF2946">
        <v>11208</v>
      </c>
      <c r="CG2946" t="s">
        <v>196</v>
      </c>
      <c r="CH2946">
        <v>3473814961</v>
      </c>
      <c r="CM2946" t="s">
        <v>17767</v>
      </c>
      <c r="CP2946" t="s">
        <v>194</v>
      </c>
      <c r="CQ2946" t="s">
        <v>195</v>
      </c>
      <c r="CS2946">
        <v>11208</v>
      </c>
      <c r="CT2946" t="s">
        <v>196</v>
      </c>
      <c r="CU2946">
        <v>3472063138</v>
      </c>
      <c r="EM2946" t="s">
        <v>17766</v>
      </c>
      <c r="EP2946" t="s">
        <v>704</v>
      </c>
      <c r="EQ2946" t="s">
        <v>195</v>
      </c>
      <c r="ES2946">
        <v>11208</v>
      </c>
      <c r="ET2946" t="s">
        <v>196</v>
      </c>
      <c r="EU2946">
        <v>3473814961</v>
      </c>
    </row>
    <row r="2947" spans="1:151" x14ac:dyDescent="0.2">
      <c r="A2947">
        <v>23168</v>
      </c>
      <c r="B2947" t="s">
        <v>1922</v>
      </c>
      <c r="C2947" t="s">
        <v>17761</v>
      </c>
      <c r="D2947" t="s">
        <v>1418</v>
      </c>
      <c r="E2947" t="s">
        <v>17768</v>
      </c>
      <c r="F2947" t="s">
        <v>171</v>
      </c>
      <c r="G2947" t="s">
        <v>172</v>
      </c>
      <c r="H2947" s="1">
        <v>36076</v>
      </c>
      <c r="I2947" t="s">
        <v>173</v>
      </c>
      <c r="K2947" t="s">
        <v>277</v>
      </c>
      <c r="L2947" t="s">
        <v>278</v>
      </c>
      <c r="M2947" t="s">
        <v>224</v>
      </c>
      <c r="N2947">
        <v>2017</v>
      </c>
      <c r="O2947" t="s">
        <v>441</v>
      </c>
      <c r="P2947" t="s">
        <v>178</v>
      </c>
      <c r="Q2947" t="s">
        <v>172</v>
      </c>
      <c r="S2947">
        <v>30018372</v>
      </c>
      <c r="T2947" t="s">
        <v>196</v>
      </c>
      <c r="W2947" t="s">
        <v>17769</v>
      </c>
      <c r="X2947">
        <v>5166982088</v>
      </c>
      <c r="Y2947" t="s">
        <v>802</v>
      </c>
      <c r="Z2947" t="s">
        <v>1583</v>
      </c>
      <c r="AA2947">
        <v>2020</v>
      </c>
      <c r="AB2947">
        <v>2020</v>
      </c>
      <c r="AC2947" t="s">
        <v>1584</v>
      </c>
      <c r="AD2947" t="s">
        <v>185</v>
      </c>
      <c r="AS2947">
        <v>3.94</v>
      </c>
      <c r="AT2947" t="s">
        <v>188</v>
      </c>
      <c r="AU2947" t="s">
        <v>189</v>
      </c>
      <c r="AV2947" t="s">
        <v>190</v>
      </c>
      <c r="AW2947" t="s">
        <v>210</v>
      </c>
      <c r="BM2947" t="s">
        <v>9421</v>
      </c>
      <c r="BN2947" t="s">
        <v>17770</v>
      </c>
      <c r="BP2947" t="s">
        <v>194</v>
      </c>
      <c r="BQ2947" t="s">
        <v>195</v>
      </c>
      <c r="BS2947">
        <v>14605</v>
      </c>
      <c r="BT2947" t="s">
        <v>196</v>
      </c>
      <c r="BU2947">
        <v>5164928005</v>
      </c>
      <c r="BZ2947" t="s">
        <v>17771</v>
      </c>
      <c r="CC2947" t="s">
        <v>17772</v>
      </c>
      <c r="CD2947" t="s">
        <v>195</v>
      </c>
      <c r="CF2947">
        <v>118015722</v>
      </c>
      <c r="CG2947" t="s">
        <v>196</v>
      </c>
      <c r="CH2947">
        <v>5164928005</v>
      </c>
      <c r="CM2947" t="s">
        <v>9421</v>
      </c>
      <c r="CN2947" t="s">
        <v>17770</v>
      </c>
      <c r="CP2947" t="s">
        <v>194</v>
      </c>
      <c r="CQ2947" t="s">
        <v>195</v>
      </c>
      <c r="CS2947">
        <v>14605</v>
      </c>
      <c r="CT2947" t="s">
        <v>196</v>
      </c>
      <c r="CU2947">
        <v>5164928005</v>
      </c>
      <c r="ED2947" t="s">
        <v>195</v>
      </c>
      <c r="EG2947" t="s">
        <v>196</v>
      </c>
      <c r="EH2947">
        <v>5164928005</v>
      </c>
      <c r="EM2947" t="s">
        <v>17771</v>
      </c>
      <c r="EP2947" t="s">
        <v>17772</v>
      </c>
      <c r="EQ2947" t="s">
        <v>195</v>
      </c>
      <c r="ES2947">
        <v>118015722</v>
      </c>
      <c r="ET2947" t="s">
        <v>196</v>
      </c>
      <c r="EU2947">
        <v>5164928005</v>
      </c>
    </row>
    <row r="2948" spans="1:151" x14ac:dyDescent="0.2">
      <c r="A2948">
        <v>25126</v>
      </c>
      <c r="B2948" t="s">
        <v>1274</v>
      </c>
      <c r="C2948" t="s">
        <v>17761</v>
      </c>
      <c r="D2948" t="s">
        <v>654</v>
      </c>
      <c r="E2948" t="s">
        <v>17773</v>
      </c>
      <c r="F2948" t="s">
        <v>171</v>
      </c>
      <c r="G2948" t="s">
        <v>172</v>
      </c>
      <c r="H2948" s="1">
        <v>35634</v>
      </c>
      <c r="I2948" t="s">
        <v>173</v>
      </c>
      <c r="K2948" t="s">
        <v>277</v>
      </c>
      <c r="L2948" t="s">
        <v>278</v>
      </c>
      <c r="M2948" t="s">
        <v>224</v>
      </c>
      <c r="N2948">
        <v>2018</v>
      </c>
      <c r="O2948" t="s">
        <v>354</v>
      </c>
      <c r="P2948" t="s">
        <v>178</v>
      </c>
      <c r="Q2948" t="s">
        <v>172</v>
      </c>
      <c r="S2948">
        <v>29279852</v>
      </c>
      <c r="T2948" t="s">
        <v>196</v>
      </c>
      <c r="W2948" t="s">
        <v>17774</v>
      </c>
      <c r="X2948">
        <v>5857274733</v>
      </c>
      <c r="Y2948" t="s">
        <v>182</v>
      </c>
      <c r="Z2948" t="s">
        <v>183</v>
      </c>
      <c r="AA2948">
        <v>2019</v>
      </c>
      <c r="AB2948">
        <v>2019</v>
      </c>
      <c r="AC2948" t="s">
        <v>184</v>
      </c>
      <c r="AD2948" t="s">
        <v>185</v>
      </c>
      <c r="AS2948">
        <v>2.75</v>
      </c>
      <c r="AT2948" t="s">
        <v>188</v>
      </c>
      <c r="AU2948" t="s">
        <v>189</v>
      </c>
      <c r="AV2948" t="s">
        <v>190</v>
      </c>
      <c r="AW2948" t="s">
        <v>210</v>
      </c>
      <c r="BM2948" t="s">
        <v>17775</v>
      </c>
      <c r="BN2948" t="s">
        <v>193</v>
      </c>
      <c r="BP2948" t="s">
        <v>194</v>
      </c>
      <c r="BQ2948" t="s">
        <v>195</v>
      </c>
      <c r="BS2948">
        <v>14627</v>
      </c>
      <c r="BT2948" t="s">
        <v>196</v>
      </c>
      <c r="BU2948">
        <v>9136092867</v>
      </c>
      <c r="BZ2948" t="s">
        <v>17776</v>
      </c>
      <c r="CC2948" t="s">
        <v>17777</v>
      </c>
      <c r="CD2948" t="s">
        <v>12132</v>
      </c>
      <c r="CF2948">
        <v>66106</v>
      </c>
      <c r="CG2948" t="s">
        <v>196</v>
      </c>
      <c r="CH2948">
        <v>9132251629</v>
      </c>
      <c r="CM2948" t="s">
        <v>702</v>
      </c>
      <c r="CP2948" t="s">
        <v>194</v>
      </c>
      <c r="CQ2948" t="s">
        <v>195</v>
      </c>
      <c r="CS2948">
        <v>14611</v>
      </c>
      <c r="CT2948" t="s">
        <v>196</v>
      </c>
      <c r="CU2948">
        <v>9136092867</v>
      </c>
      <c r="ED2948" t="s">
        <v>12132</v>
      </c>
      <c r="EG2948" t="s">
        <v>196</v>
      </c>
      <c r="EH2948">
        <v>9132251629</v>
      </c>
      <c r="EM2948" t="s">
        <v>17776</v>
      </c>
      <c r="EP2948" t="s">
        <v>17777</v>
      </c>
      <c r="EQ2948" t="s">
        <v>12132</v>
      </c>
      <c r="ES2948">
        <v>66106</v>
      </c>
      <c r="ET2948" t="s">
        <v>196</v>
      </c>
      <c r="EU2948">
        <v>9132251629</v>
      </c>
    </row>
    <row r="2949" spans="1:151" x14ac:dyDescent="0.2">
      <c r="A2949">
        <v>33566</v>
      </c>
      <c r="B2949" t="s">
        <v>3006</v>
      </c>
      <c r="C2949" t="s">
        <v>17761</v>
      </c>
      <c r="E2949" t="s">
        <v>17778</v>
      </c>
      <c r="F2949" t="s">
        <v>171</v>
      </c>
      <c r="G2949" t="str">
        <f>"0"</f>
        <v>0</v>
      </c>
      <c r="K2949" t="s">
        <v>453</v>
      </c>
      <c r="L2949" t="s">
        <v>454</v>
      </c>
      <c r="M2949" t="s">
        <v>205</v>
      </c>
      <c r="N2949">
        <v>2020</v>
      </c>
      <c r="O2949" t="s">
        <v>455</v>
      </c>
      <c r="P2949" t="s">
        <v>178</v>
      </c>
      <c r="Q2949" t="s">
        <v>172</v>
      </c>
      <c r="S2949">
        <v>30598614</v>
      </c>
      <c r="T2949" t="s">
        <v>226</v>
      </c>
      <c r="Y2949" t="str">
        <f>"01AS"</f>
        <v>01AS</v>
      </c>
      <c r="Z2949" t="s">
        <v>227</v>
      </c>
      <c r="AA2949" t="s">
        <v>320</v>
      </c>
      <c r="AB2949" t="s">
        <v>321</v>
      </c>
      <c r="AC2949" t="s">
        <v>1237</v>
      </c>
      <c r="AD2949" t="s">
        <v>185</v>
      </c>
      <c r="AF2949" t="s">
        <v>426</v>
      </c>
      <c r="AG2949" t="s">
        <v>427</v>
      </c>
      <c r="AJ2949" t="s">
        <v>2190</v>
      </c>
      <c r="AK2949" t="s">
        <v>185</v>
      </c>
      <c r="AM2949" t="s">
        <v>1246</v>
      </c>
      <c r="AS2949">
        <v>3.73</v>
      </c>
      <c r="AT2949" t="s">
        <v>429</v>
      </c>
      <c r="AU2949" t="s">
        <v>235</v>
      </c>
      <c r="AV2949" t="s">
        <v>236</v>
      </c>
      <c r="AW2949" t="s">
        <v>210</v>
      </c>
      <c r="BM2949" t="s">
        <v>17779</v>
      </c>
      <c r="BN2949" t="s">
        <v>239</v>
      </c>
      <c r="BO2949" t="s">
        <v>17780</v>
      </c>
      <c r="BP2949" t="s">
        <v>241</v>
      </c>
      <c r="BQ2949" t="s">
        <v>195</v>
      </c>
      <c r="BS2949">
        <v>14627</v>
      </c>
      <c r="CD2949" t="s">
        <v>195</v>
      </c>
      <c r="CM2949" t="s">
        <v>17781</v>
      </c>
      <c r="CO2949" t="s">
        <v>17780</v>
      </c>
      <c r="CP2949" t="s">
        <v>4547</v>
      </c>
      <c r="CQ2949" t="s">
        <v>3244</v>
      </c>
      <c r="CS2949">
        <v>53719</v>
      </c>
      <c r="CT2949" t="s">
        <v>244</v>
      </c>
      <c r="CU2949" t="s">
        <v>17782</v>
      </c>
    </row>
    <row r="2950" spans="1:151" x14ac:dyDescent="0.2">
      <c r="A2950">
        <v>45961</v>
      </c>
      <c r="B2950" t="s">
        <v>17783</v>
      </c>
      <c r="C2950" t="s">
        <v>17784</v>
      </c>
      <c r="E2950" t="s">
        <v>1213</v>
      </c>
      <c r="F2950" t="s">
        <v>17785</v>
      </c>
      <c r="G2950" t="str">
        <f>"0"</f>
        <v>0</v>
      </c>
      <c r="H2950" s="1">
        <v>38156</v>
      </c>
      <c r="I2950" t="s">
        <v>221</v>
      </c>
      <c r="K2950" t="s">
        <v>304</v>
      </c>
      <c r="L2950" t="s">
        <v>305</v>
      </c>
      <c r="M2950" t="s">
        <v>306</v>
      </c>
      <c r="N2950">
        <v>2025</v>
      </c>
      <c r="O2950" t="s">
        <v>2065</v>
      </c>
      <c r="P2950" t="s">
        <v>178</v>
      </c>
      <c r="Q2950" t="s">
        <v>172</v>
      </c>
      <c r="R2950" t="s">
        <v>510</v>
      </c>
      <c r="S2950">
        <v>32615951</v>
      </c>
      <c r="BM2950" t="s">
        <v>1488</v>
      </c>
    </row>
    <row r="2951" spans="1:151" x14ac:dyDescent="0.2">
      <c r="A2951">
        <v>40823</v>
      </c>
      <c r="B2951" t="s">
        <v>17786</v>
      </c>
      <c r="C2951" t="s">
        <v>17787</v>
      </c>
      <c r="D2951" t="s">
        <v>17788</v>
      </c>
      <c r="E2951" t="s">
        <v>17789</v>
      </c>
      <c r="F2951" t="s">
        <v>171</v>
      </c>
      <c r="G2951" t="str">
        <f>"0"</f>
        <v>0</v>
      </c>
      <c r="H2951" s="1">
        <v>37903</v>
      </c>
      <c r="I2951" t="s">
        <v>221</v>
      </c>
      <c r="K2951" t="s">
        <v>1046</v>
      </c>
      <c r="L2951" t="s">
        <v>1047</v>
      </c>
      <c r="M2951" t="s">
        <v>176</v>
      </c>
      <c r="N2951">
        <v>2024</v>
      </c>
      <c r="O2951" t="s">
        <v>319</v>
      </c>
      <c r="P2951" t="s">
        <v>178</v>
      </c>
      <c r="Q2951" t="s">
        <v>172</v>
      </c>
      <c r="S2951">
        <v>32050899</v>
      </c>
      <c r="T2951" t="s">
        <v>226</v>
      </c>
      <c r="Y2951" t="str">
        <f>"01AS"</f>
        <v>01AS</v>
      </c>
      <c r="Z2951" t="s">
        <v>499</v>
      </c>
      <c r="AA2951" t="s">
        <v>320</v>
      </c>
      <c r="AB2951" t="s">
        <v>321</v>
      </c>
      <c r="AC2951" t="s">
        <v>5592</v>
      </c>
      <c r="AD2951" t="s">
        <v>185</v>
      </c>
      <c r="AS2951">
        <v>3.15</v>
      </c>
      <c r="AU2951" t="s">
        <v>235</v>
      </c>
      <c r="AV2951" t="s">
        <v>236</v>
      </c>
      <c r="AW2951" t="s">
        <v>210</v>
      </c>
      <c r="BJ2951" t="s">
        <v>474</v>
      </c>
      <c r="BM2951" t="s">
        <v>2650</v>
      </c>
      <c r="BN2951" t="s">
        <v>239</v>
      </c>
      <c r="BO2951" t="s">
        <v>17790</v>
      </c>
      <c r="BP2951" t="s">
        <v>241</v>
      </c>
      <c r="BQ2951" t="s">
        <v>195</v>
      </c>
      <c r="BS2951">
        <v>14627</v>
      </c>
      <c r="BZ2951" t="s">
        <v>242</v>
      </c>
      <c r="CB2951" t="s">
        <v>243</v>
      </c>
      <c r="CD2951" t="s">
        <v>195</v>
      </c>
      <c r="CF2951">
        <v>14642</v>
      </c>
      <c r="CG2951" t="s">
        <v>244</v>
      </c>
      <c r="CM2951" t="s">
        <v>17791</v>
      </c>
      <c r="CO2951" t="s">
        <v>17790</v>
      </c>
      <c r="CP2951" t="s">
        <v>1884</v>
      </c>
      <c r="CQ2951" t="s">
        <v>1885</v>
      </c>
      <c r="CS2951" t="str">
        <f>"00927-6213"</f>
        <v>00927-6213</v>
      </c>
      <c r="CT2951" t="s">
        <v>244</v>
      </c>
      <c r="CU2951" t="s">
        <v>17792</v>
      </c>
    </row>
    <row r="2952" spans="1:151" x14ac:dyDescent="0.2">
      <c r="A2952">
        <v>42124</v>
      </c>
      <c r="B2952" t="s">
        <v>1447</v>
      </c>
      <c r="C2952" t="s">
        <v>17793</v>
      </c>
      <c r="D2952" t="s">
        <v>8198</v>
      </c>
      <c r="E2952" t="s">
        <v>17794</v>
      </c>
      <c r="F2952" t="s">
        <v>171</v>
      </c>
      <c r="G2952" t="str">
        <f>"0"</f>
        <v>0</v>
      </c>
      <c r="H2952" s="1">
        <v>37997</v>
      </c>
      <c r="I2952" t="s">
        <v>221</v>
      </c>
      <c r="K2952" t="s">
        <v>453</v>
      </c>
      <c r="L2952" t="s">
        <v>2757</v>
      </c>
      <c r="M2952" t="s">
        <v>205</v>
      </c>
      <c r="N2952">
        <v>2024</v>
      </c>
      <c r="O2952" t="s">
        <v>2271</v>
      </c>
      <c r="P2952" t="s">
        <v>178</v>
      </c>
      <c r="Q2952" t="s">
        <v>172</v>
      </c>
      <c r="S2952">
        <v>32235951</v>
      </c>
      <c r="T2952" t="s">
        <v>226</v>
      </c>
      <c r="Y2952" t="str">
        <f>"04HSEAS"</f>
        <v>04HSEAS</v>
      </c>
      <c r="Z2952" t="s">
        <v>499</v>
      </c>
      <c r="AA2952" t="s">
        <v>228</v>
      </c>
      <c r="AB2952" t="s">
        <v>229</v>
      </c>
      <c r="AC2952" t="s">
        <v>535</v>
      </c>
      <c r="AD2952" t="s">
        <v>185</v>
      </c>
      <c r="AS2952">
        <v>3.39</v>
      </c>
      <c r="AU2952" t="s">
        <v>472</v>
      </c>
      <c r="AV2952" t="s">
        <v>473</v>
      </c>
      <c r="AW2952" t="s">
        <v>264</v>
      </c>
      <c r="BM2952" t="s">
        <v>17795</v>
      </c>
      <c r="BN2952" t="s">
        <v>239</v>
      </c>
      <c r="BO2952" t="s">
        <v>17796</v>
      </c>
      <c r="BP2952" t="s">
        <v>241</v>
      </c>
      <c r="BQ2952" t="s">
        <v>195</v>
      </c>
      <c r="BS2952">
        <v>14627</v>
      </c>
      <c r="BZ2952" t="s">
        <v>5321</v>
      </c>
      <c r="CB2952" t="s">
        <v>267</v>
      </c>
      <c r="CD2952" t="s">
        <v>195</v>
      </c>
      <c r="CF2952">
        <v>14627</v>
      </c>
      <c r="CG2952" t="s">
        <v>244</v>
      </c>
      <c r="CM2952" t="s">
        <v>17797</v>
      </c>
      <c r="CO2952" t="s">
        <v>17796</v>
      </c>
      <c r="CP2952" t="s">
        <v>17798</v>
      </c>
      <c r="CQ2952" t="s">
        <v>571</v>
      </c>
      <c r="CS2952" t="s">
        <v>17799</v>
      </c>
      <c r="CT2952" t="s">
        <v>244</v>
      </c>
      <c r="CU2952" t="s">
        <v>17800</v>
      </c>
    </row>
    <row r="2953" spans="1:151" x14ac:dyDescent="0.2">
      <c r="A2953">
        <v>23735</v>
      </c>
      <c r="B2953" t="s">
        <v>17801</v>
      </c>
      <c r="C2953" t="s">
        <v>17802</v>
      </c>
      <c r="D2953" t="s">
        <v>3540</v>
      </c>
      <c r="E2953" t="s">
        <v>17803</v>
      </c>
      <c r="F2953" t="s">
        <v>171</v>
      </c>
      <c r="G2953" t="s">
        <v>172</v>
      </c>
      <c r="H2953" s="1">
        <v>34830</v>
      </c>
      <c r="I2953" t="s">
        <v>221</v>
      </c>
      <c r="K2953" t="s">
        <v>798</v>
      </c>
      <c r="L2953" t="s">
        <v>799</v>
      </c>
      <c r="M2953" t="s">
        <v>224</v>
      </c>
      <c r="N2953">
        <v>2017</v>
      </c>
      <c r="O2953" t="s">
        <v>441</v>
      </c>
      <c r="P2953" t="s">
        <v>178</v>
      </c>
      <c r="Q2953" t="s">
        <v>172</v>
      </c>
      <c r="S2953">
        <v>28332718</v>
      </c>
      <c r="T2953" t="s">
        <v>196</v>
      </c>
      <c r="W2953" t="s">
        <v>17804</v>
      </c>
      <c r="X2953">
        <v>3022939391</v>
      </c>
      <c r="Y2953" t="s">
        <v>802</v>
      </c>
      <c r="Z2953" t="s">
        <v>1583</v>
      </c>
      <c r="AA2953">
        <v>2017</v>
      </c>
      <c r="AB2953">
        <v>2017</v>
      </c>
      <c r="AC2953" t="s">
        <v>1584</v>
      </c>
      <c r="AD2953" t="s">
        <v>185</v>
      </c>
      <c r="AS2953">
        <v>3.66</v>
      </c>
      <c r="AT2953" t="s">
        <v>188</v>
      </c>
      <c r="AU2953" t="s">
        <v>189</v>
      </c>
      <c r="AV2953" t="s">
        <v>190</v>
      </c>
      <c r="AW2953" t="s">
        <v>264</v>
      </c>
      <c r="BM2953" t="s">
        <v>17805</v>
      </c>
      <c r="BN2953" t="s">
        <v>9421</v>
      </c>
      <c r="BP2953" t="s">
        <v>194</v>
      </c>
      <c r="BQ2953" t="s">
        <v>195</v>
      </c>
      <c r="BS2953">
        <v>14605</v>
      </c>
      <c r="BT2953" t="s">
        <v>196</v>
      </c>
      <c r="BU2953">
        <v>3026505736</v>
      </c>
      <c r="BZ2953" t="s">
        <v>17806</v>
      </c>
      <c r="CC2953" t="s">
        <v>3233</v>
      </c>
      <c r="CD2953" t="s">
        <v>4582</v>
      </c>
      <c r="CF2953">
        <v>197097810</v>
      </c>
      <c r="CG2953" t="s">
        <v>196</v>
      </c>
      <c r="CH2953">
        <v>3023765429</v>
      </c>
      <c r="CM2953" t="s">
        <v>1810</v>
      </c>
      <c r="CN2953" t="s">
        <v>17807</v>
      </c>
      <c r="CP2953" t="s">
        <v>194</v>
      </c>
      <c r="CQ2953" t="s">
        <v>195</v>
      </c>
      <c r="CS2953">
        <v>14604</v>
      </c>
      <c r="CT2953" t="s">
        <v>196</v>
      </c>
      <c r="CU2953">
        <v>3026505736</v>
      </c>
      <c r="EM2953" t="s">
        <v>17806</v>
      </c>
      <c r="EP2953" t="s">
        <v>3233</v>
      </c>
      <c r="EQ2953" t="s">
        <v>4582</v>
      </c>
      <c r="ES2953">
        <v>197097810</v>
      </c>
      <c r="ET2953" t="s">
        <v>196</v>
      </c>
      <c r="EU2953">
        <v>3023765429</v>
      </c>
    </row>
    <row r="2954" spans="1:151" x14ac:dyDescent="0.2">
      <c r="A2954">
        <v>23771</v>
      </c>
      <c r="B2954" t="s">
        <v>17801</v>
      </c>
      <c r="C2954" t="s">
        <v>17802</v>
      </c>
      <c r="D2954" t="s">
        <v>3540</v>
      </c>
      <c r="E2954" t="s">
        <v>17803</v>
      </c>
      <c r="F2954" t="s">
        <v>171</v>
      </c>
      <c r="G2954" t="s">
        <v>172</v>
      </c>
      <c r="H2954" s="1">
        <v>34830</v>
      </c>
      <c r="I2954" t="s">
        <v>221</v>
      </c>
      <c r="K2954" t="s">
        <v>798</v>
      </c>
      <c r="L2954" t="s">
        <v>799</v>
      </c>
      <c r="M2954" t="s">
        <v>224</v>
      </c>
      <c r="N2954">
        <v>2017</v>
      </c>
      <c r="O2954" t="s">
        <v>441</v>
      </c>
      <c r="P2954" t="s">
        <v>178</v>
      </c>
      <c r="Q2954" t="s">
        <v>172</v>
      </c>
      <c r="S2954">
        <v>28332718</v>
      </c>
      <c r="T2954" t="s">
        <v>196</v>
      </c>
      <c r="W2954" t="s">
        <v>17804</v>
      </c>
      <c r="X2954">
        <v>3022939391</v>
      </c>
      <c r="Y2954" t="s">
        <v>802</v>
      </c>
      <c r="Z2954" t="s">
        <v>1583</v>
      </c>
      <c r="AA2954">
        <v>2017</v>
      </c>
      <c r="AB2954">
        <v>2017</v>
      </c>
      <c r="AC2954" t="s">
        <v>1584</v>
      </c>
      <c r="AD2954" t="s">
        <v>185</v>
      </c>
      <c r="AS2954">
        <v>3.66</v>
      </c>
      <c r="AT2954" t="s">
        <v>188</v>
      </c>
      <c r="AU2954" t="s">
        <v>189</v>
      </c>
      <c r="AV2954" t="s">
        <v>190</v>
      </c>
      <c r="AW2954" t="s">
        <v>264</v>
      </c>
      <c r="BM2954" t="s">
        <v>17805</v>
      </c>
      <c r="BN2954" t="s">
        <v>9421</v>
      </c>
      <c r="BP2954" t="s">
        <v>194</v>
      </c>
      <c r="BQ2954" t="s">
        <v>195</v>
      </c>
      <c r="BS2954">
        <v>14605</v>
      </c>
      <c r="BT2954" t="s">
        <v>196</v>
      </c>
      <c r="BU2954">
        <v>3026505736</v>
      </c>
      <c r="BZ2954" t="s">
        <v>17806</v>
      </c>
      <c r="CC2954" t="s">
        <v>3233</v>
      </c>
      <c r="CD2954" t="s">
        <v>4582</v>
      </c>
      <c r="CF2954">
        <v>197097810</v>
      </c>
      <c r="CG2954" t="s">
        <v>196</v>
      </c>
      <c r="CH2954">
        <v>3023765429</v>
      </c>
      <c r="CM2954" t="s">
        <v>1810</v>
      </c>
      <c r="CN2954" t="s">
        <v>17807</v>
      </c>
      <c r="CP2954" t="s">
        <v>194</v>
      </c>
      <c r="CQ2954" t="s">
        <v>195</v>
      </c>
      <c r="CS2954">
        <v>14604</v>
      </c>
      <c r="CT2954" t="s">
        <v>196</v>
      </c>
      <c r="CU2954">
        <v>3026505736</v>
      </c>
      <c r="EM2954" t="s">
        <v>17806</v>
      </c>
      <c r="EP2954" t="s">
        <v>3233</v>
      </c>
      <c r="EQ2954" t="s">
        <v>4582</v>
      </c>
      <c r="ES2954">
        <v>197097810</v>
      </c>
      <c r="ET2954" t="s">
        <v>196</v>
      </c>
      <c r="EU2954">
        <v>3023765429</v>
      </c>
    </row>
    <row r="2955" spans="1:151" x14ac:dyDescent="0.2">
      <c r="A2955">
        <v>25904</v>
      </c>
      <c r="B2955" t="s">
        <v>1728</v>
      </c>
      <c r="C2955" t="s">
        <v>17808</v>
      </c>
      <c r="E2955" t="s">
        <v>17809</v>
      </c>
      <c r="F2955" t="s">
        <v>171</v>
      </c>
      <c r="K2955" t="s">
        <v>392</v>
      </c>
      <c r="M2955" t="s">
        <v>306</v>
      </c>
      <c r="N2955">
        <v>2014</v>
      </c>
      <c r="O2955" t="s">
        <v>591</v>
      </c>
      <c r="P2955" t="s">
        <v>178</v>
      </c>
      <c r="Q2955" t="s">
        <v>172</v>
      </c>
    </row>
    <row r="2956" spans="1:151" x14ac:dyDescent="0.2">
      <c r="A2956">
        <v>37967</v>
      </c>
      <c r="B2956" t="s">
        <v>3657</v>
      </c>
      <c r="C2956" t="s">
        <v>17810</v>
      </c>
      <c r="D2956" t="s">
        <v>1394</v>
      </c>
      <c r="E2956" t="s">
        <v>17811</v>
      </c>
      <c r="F2956" t="s">
        <v>171</v>
      </c>
      <c r="G2956" t="str">
        <f>"0"</f>
        <v>0</v>
      </c>
      <c r="H2956" s="1">
        <v>37656</v>
      </c>
      <c r="I2956" t="s">
        <v>221</v>
      </c>
      <c r="K2956" t="s">
        <v>1046</v>
      </c>
      <c r="L2956" t="s">
        <v>1047</v>
      </c>
      <c r="M2956" t="s">
        <v>176</v>
      </c>
      <c r="N2956">
        <v>2023</v>
      </c>
      <c r="O2956" t="s">
        <v>1048</v>
      </c>
      <c r="P2956" t="s">
        <v>178</v>
      </c>
      <c r="Q2956" t="s">
        <v>172</v>
      </c>
      <c r="S2956">
        <v>32085396</v>
      </c>
      <c r="T2956" t="s">
        <v>226</v>
      </c>
      <c r="Y2956" t="str">
        <f>"01AS"</f>
        <v>01AS</v>
      </c>
      <c r="Z2956" t="s">
        <v>227</v>
      </c>
      <c r="AA2956" t="s">
        <v>228</v>
      </c>
      <c r="AB2956" t="s">
        <v>229</v>
      </c>
      <c r="AC2956" t="s">
        <v>1237</v>
      </c>
      <c r="AD2956" t="s">
        <v>185</v>
      </c>
      <c r="AM2956" t="s">
        <v>680</v>
      </c>
      <c r="AS2956">
        <v>2.71</v>
      </c>
      <c r="AU2956" t="s">
        <v>472</v>
      </c>
      <c r="AV2956" t="s">
        <v>473</v>
      </c>
      <c r="AW2956" t="s">
        <v>264</v>
      </c>
      <c r="BH2956" t="s">
        <v>474</v>
      </c>
      <c r="BM2956" t="s">
        <v>17812</v>
      </c>
      <c r="BN2956" t="s">
        <v>239</v>
      </c>
      <c r="BO2956" t="s">
        <v>10398</v>
      </c>
      <c r="BP2956" t="s">
        <v>241</v>
      </c>
      <c r="BQ2956" t="s">
        <v>195</v>
      </c>
      <c r="BS2956">
        <v>14627</v>
      </c>
      <c r="CD2956" t="s">
        <v>195</v>
      </c>
      <c r="CM2956" t="s">
        <v>17813</v>
      </c>
      <c r="CO2956" t="s">
        <v>10398</v>
      </c>
      <c r="CP2956" t="s">
        <v>241</v>
      </c>
      <c r="CQ2956" t="s">
        <v>247</v>
      </c>
      <c r="CS2956">
        <v>14611</v>
      </c>
      <c r="CT2956" t="s">
        <v>244</v>
      </c>
      <c r="CU2956" t="s">
        <v>17814</v>
      </c>
    </row>
    <row r="2957" spans="1:151" x14ac:dyDescent="0.2">
      <c r="A2957">
        <v>13306</v>
      </c>
      <c r="B2957" t="s">
        <v>12487</v>
      </c>
      <c r="C2957" t="s">
        <v>17815</v>
      </c>
      <c r="D2957" t="s">
        <v>4013</v>
      </c>
      <c r="E2957" t="s">
        <v>17816</v>
      </c>
      <c r="F2957" t="s">
        <v>171</v>
      </c>
      <c r="G2957" t="s">
        <v>172</v>
      </c>
      <c r="H2957" s="1">
        <v>35268</v>
      </c>
      <c r="I2957" t="s">
        <v>221</v>
      </c>
      <c r="K2957" t="s">
        <v>1074</v>
      </c>
      <c r="L2957" t="s">
        <v>2030</v>
      </c>
      <c r="M2957" t="s">
        <v>176</v>
      </c>
      <c r="N2957">
        <v>2016</v>
      </c>
      <c r="O2957" t="s">
        <v>634</v>
      </c>
      <c r="P2957" t="s">
        <v>178</v>
      </c>
      <c r="Q2957" t="s">
        <v>172</v>
      </c>
      <c r="S2957">
        <v>28818571</v>
      </c>
      <c r="T2957" t="s">
        <v>196</v>
      </c>
      <c r="W2957" t="s">
        <v>17817</v>
      </c>
      <c r="X2957">
        <v>9286407613</v>
      </c>
      <c r="Y2957" t="s">
        <v>186</v>
      </c>
      <c r="Z2957" t="s">
        <v>183</v>
      </c>
      <c r="AA2957">
        <v>2018</v>
      </c>
      <c r="AB2957">
        <v>2018</v>
      </c>
      <c r="AC2957" t="s">
        <v>457</v>
      </c>
      <c r="AD2957" t="s">
        <v>185</v>
      </c>
      <c r="AS2957">
        <v>2.96</v>
      </c>
      <c r="AT2957" t="s">
        <v>188</v>
      </c>
      <c r="AU2957" t="s">
        <v>189</v>
      </c>
      <c r="AV2957" t="s">
        <v>190</v>
      </c>
      <c r="AW2957" t="s">
        <v>264</v>
      </c>
      <c r="BM2957" t="s">
        <v>17818</v>
      </c>
      <c r="BP2957" t="s">
        <v>194</v>
      </c>
      <c r="BQ2957" t="s">
        <v>195</v>
      </c>
      <c r="BS2957">
        <v>14627</v>
      </c>
      <c r="BT2957" t="s">
        <v>196</v>
      </c>
      <c r="BU2957">
        <v>9286407613</v>
      </c>
      <c r="BZ2957" t="s">
        <v>17819</v>
      </c>
      <c r="CC2957" t="s">
        <v>17820</v>
      </c>
      <c r="CD2957" t="s">
        <v>1746</v>
      </c>
      <c r="CF2957">
        <v>860452845</v>
      </c>
      <c r="CG2957" t="s">
        <v>196</v>
      </c>
      <c r="CH2957">
        <v>9286407613</v>
      </c>
      <c r="CM2957" t="s">
        <v>17821</v>
      </c>
      <c r="CN2957" t="s">
        <v>193</v>
      </c>
      <c r="CP2957" t="s">
        <v>194</v>
      </c>
      <c r="CQ2957" t="s">
        <v>195</v>
      </c>
      <c r="CS2957">
        <v>14627</v>
      </c>
      <c r="CT2957" t="s">
        <v>196</v>
      </c>
      <c r="CU2957">
        <v>9286407613</v>
      </c>
      <c r="ED2957" t="s">
        <v>1746</v>
      </c>
      <c r="EG2957" t="s">
        <v>196</v>
      </c>
      <c r="EH2957">
        <v>9286407613</v>
      </c>
      <c r="EM2957" t="s">
        <v>17819</v>
      </c>
      <c r="EP2957" t="s">
        <v>17820</v>
      </c>
      <c r="EQ2957" t="s">
        <v>1746</v>
      </c>
      <c r="ES2957">
        <v>860452845</v>
      </c>
      <c r="ET2957" t="s">
        <v>196</v>
      </c>
      <c r="EU2957">
        <v>9286407613</v>
      </c>
    </row>
    <row r="2958" spans="1:151" x14ac:dyDescent="0.2">
      <c r="A2958">
        <v>29762</v>
      </c>
      <c r="B2958" t="s">
        <v>4769</v>
      </c>
      <c r="C2958" t="s">
        <v>17822</v>
      </c>
      <c r="D2958" t="s">
        <v>17823</v>
      </c>
      <c r="E2958" t="s">
        <v>17824</v>
      </c>
      <c r="F2958" t="s">
        <v>171</v>
      </c>
      <c r="G2958" t="s">
        <v>172</v>
      </c>
      <c r="H2958" s="1">
        <v>36133</v>
      </c>
      <c r="I2958" t="s">
        <v>173</v>
      </c>
      <c r="K2958" t="s">
        <v>1046</v>
      </c>
      <c r="L2958" t="s">
        <v>1047</v>
      </c>
      <c r="M2958" t="s">
        <v>176</v>
      </c>
      <c r="N2958">
        <v>2020</v>
      </c>
      <c r="O2958" t="s">
        <v>978</v>
      </c>
      <c r="P2958" t="s">
        <v>979</v>
      </c>
      <c r="Q2958" t="s">
        <v>172</v>
      </c>
      <c r="S2958">
        <v>30605374</v>
      </c>
      <c r="T2958" t="s">
        <v>226</v>
      </c>
      <c r="Y2958" t="str">
        <f>"01AS"</f>
        <v>01AS</v>
      </c>
      <c r="Z2958" t="s">
        <v>227</v>
      </c>
      <c r="AA2958" t="s">
        <v>320</v>
      </c>
      <c r="AB2958" t="s">
        <v>321</v>
      </c>
      <c r="AC2958" t="s">
        <v>1203</v>
      </c>
      <c r="AD2958" t="s">
        <v>185</v>
      </c>
      <c r="AM2958" t="s">
        <v>5890</v>
      </c>
      <c r="AS2958">
        <v>3.1</v>
      </c>
      <c r="AU2958" t="s">
        <v>235</v>
      </c>
      <c r="AV2958" t="s">
        <v>236</v>
      </c>
      <c r="AW2958" t="s">
        <v>264</v>
      </c>
      <c r="BM2958" t="s">
        <v>17825</v>
      </c>
      <c r="BN2958" t="s">
        <v>239</v>
      </c>
      <c r="BO2958" t="s">
        <v>17826</v>
      </c>
      <c r="BP2958" t="s">
        <v>241</v>
      </c>
      <c r="BQ2958" t="s">
        <v>195</v>
      </c>
      <c r="BS2958">
        <v>14627</v>
      </c>
      <c r="CD2958" t="s">
        <v>195</v>
      </c>
      <c r="CM2958" t="s">
        <v>17827</v>
      </c>
      <c r="CO2958" t="s">
        <v>17826</v>
      </c>
      <c r="CP2958" t="s">
        <v>5096</v>
      </c>
      <c r="CQ2958" t="s">
        <v>735</v>
      </c>
      <c r="CS2958">
        <v>94010</v>
      </c>
      <c r="CT2958" t="s">
        <v>244</v>
      </c>
      <c r="CU2958" t="s">
        <v>17828</v>
      </c>
    </row>
    <row r="2959" spans="1:151" x14ac:dyDescent="0.2">
      <c r="A2959">
        <v>45145</v>
      </c>
      <c r="B2959" t="s">
        <v>14197</v>
      </c>
      <c r="C2959" t="s">
        <v>17829</v>
      </c>
      <c r="D2959" t="s">
        <v>201</v>
      </c>
      <c r="E2959" t="s">
        <v>17830</v>
      </c>
      <c r="F2959" t="s">
        <v>171</v>
      </c>
      <c r="G2959" t="str">
        <f>"0"</f>
        <v>0</v>
      </c>
      <c r="H2959" s="1">
        <v>37977</v>
      </c>
      <c r="I2959" t="s">
        <v>221</v>
      </c>
      <c r="K2959" t="s">
        <v>2448</v>
      </c>
      <c r="L2959" t="s">
        <v>2449</v>
      </c>
      <c r="M2959" t="s">
        <v>176</v>
      </c>
      <c r="N2959">
        <v>2025</v>
      </c>
      <c r="O2959" t="s">
        <v>677</v>
      </c>
      <c r="P2959" t="s">
        <v>178</v>
      </c>
      <c r="Q2959" t="s">
        <v>172</v>
      </c>
      <c r="R2959" t="s">
        <v>510</v>
      </c>
      <c r="S2959">
        <v>32309270</v>
      </c>
      <c r="BM2959" t="s">
        <v>3257</v>
      </c>
    </row>
    <row r="2960" spans="1:151" x14ac:dyDescent="0.2">
      <c r="A2960">
        <v>42269</v>
      </c>
      <c r="B2960" t="s">
        <v>14197</v>
      </c>
      <c r="C2960" t="s">
        <v>17829</v>
      </c>
      <c r="D2960" t="s">
        <v>201</v>
      </c>
      <c r="E2960" t="s">
        <v>17830</v>
      </c>
      <c r="F2960" t="s">
        <v>171</v>
      </c>
      <c r="G2960" t="str">
        <f>"0"</f>
        <v>0</v>
      </c>
      <c r="H2960" s="1">
        <v>37977</v>
      </c>
      <c r="I2960" t="s">
        <v>221</v>
      </c>
      <c r="K2960" t="s">
        <v>1078</v>
      </c>
      <c r="L2960" t="s">
        <v>1643</v>
      </c>
      <c r="M2960" t="s">
        <v>224</v>
      </c>
      <c r="N2960">
        <v>2024</v>
      </c>
      <c r="O2960" t="s">
        <v>225</v>
      </c>
      <c r="P2960" t="s">
        <v>178</v>
      </c>
      <c r="Q2960" t="s">
        <v>172</v>
      </c>
      <c r="R2960" t="s">
        <v>510</v>
      </c>
      <c r="S2960">
        <v>32309270</v>
      </c>
      <c r="BM2960" t="s">
        <v>3257</v>
      </c>
    </row>
    <row r="2961" spans="1:151" x14ac:dyDescent="0.2">
      <c r="A2961">
        <v>24655</v>
      </c>
      <c r="B2961" t="s">
        <v>17831</v>
      </c>
      <c r="C2961" t="s">
        <v>17832</v>
      </c>
      <c r="E2961" t="s">
        <v>17833</v>
      </c>
      <c r="F2961" t="s">
        <v>171</v>
      </c>
      <c r="H2961" s="1">
        <v>38437</v>
      </c>
      <c r="K2961" t="s">
        <v>253</v>
      </c>
      <c r="L2961" t="s">
        <v>645</v>
      </c>
      <c r="M2961" t="s">
        <v>306</v>
      </c>
      <c r="N2961">
        <v>2017</v>
      </c>
      <c r="O2961" t="s">
        <v>646</v>
      </c>
      <c r="P2961" t="s">
        <v>178</v>
      </c>
      <c r="Q2961" t="s">
        <v>172</v>
      </c>
      <c r="S2961">
        <v>30110809</v>
      </c>
      <c r="T2961" t="s">
        <v>196</v>
      </c>
      <c r="Y2961" t="s">
        <v>613</v>
      </c>
      <c r="Z2961" t="s">
        <v>614</v>
      </c>
      <c r="AA2961" t="s">
        <v>615</v>
      </c>
      <c r="AB2961" t="s">
        <v>259</v>
      </c>
      <c r="AC2961" t="s">
        <v>187</v>
      </c>
      <c r="AD2961" t="s">
        <v>185</v>
      </c>
      <c r="AS2961" t="str">
        <f>"0"</f>
        <v>0</v>
      </c>
      <c r="AT2961" t="s">
        <v>188</v>
      </c>
      <c r="AU2961" t="s">
        <v>189</v>
      </c>
      <c r="AV2961" t="s">
        <v>190</v>
      </c>
      <c r="AW2961" t="s">
        <v>294</v>
      </c>
      <c r="BM2961" t="s">
        <v>17834</v>
      </c>
      <c r="BN2961" t="s">
        <v>17835</v>
      </c>
      <c r="BP2961" t="s">
        <v>17836</v>
      </c>
      <c r="BQ2961" t="s">
        <v>861</v>
      </c>
      <c r="BS2961">
        <v>20002</v>
      </c>
      <c r="BT2961" t="s">
        <v>196</v>
      </c>
      <c r="BU2961">
        <v>2817993497</v>
      </c>
      <c r="BZ2961" t="s">
        <v>17834</v>
      </c>
      <c r="CA2961" t="s">
        <v>17835</v>
      </c>
      <c r="CC2961" t="s">
        <v>17836</v>
      </c>
      <c r="CD2961" t="s">
        <v>861</v>
      </c>
      <c r="CF2961">
        <v>20002</v>
      </c>
      <c r="CG2961" t="s">
        <v>196</v>
      </c>
      <c r="CH2961">
        <v>2817993497</v>
      </c>
      <c r="CM2961" t="s">
        <v>17834</v>
      </c>
      <c r="CN2961" t="s">
        <v>17835</v>
      </c>
      <c r="CP2961" t="s">
        <v>17836</v>
      </c>
      <c r="CQ2961" t="s">
        <v>861</v>
      </c>
      <c r="CS2961">
        <v>20002</v>
      </c>
      <c r="CT2961" t="s">
        <v>196</v>
      </c>
      <c r="CU2961">
        <v>2817993497</v>
      </c>
    </row>
    <row r="2962" spans="1:151" x14ac:dyDescent="0.2">
      <c r="A2962">
        <v>25402</v>
      </c>
      <c r="B2962" t="s">
        <v>17831</v>
      </c>
      <c r="C2962" t="s">
        <v>17832</v>
      </c>
      <c r="E2962" t="s">
        <v>17833</v>
      </c>
      <c r="F2962" t="s">
        <v>171</v>
      </c>
      <c r="H2962" s="1">
        <v>38437</v>
      </c>
      <c r="K2962" t="s">
        <v>769</v>
      </c>
      <c r="L2962" t="s">
        <v>770</v>
      </c>
      <c r="M2962" t="s">
        <v>176</v>
      </c>
      <c r="N2962">
        <v>2017</v>
      </c>
      <c r="O2962" t="s">
        <v>177</v>
      </c>
      <c r="P2962" t="s">
        <v>178</v>
      </c>
      <c r="Q2962" t="s">
        <v>172</v>
      </c>
      <c r="S2962">
        <v>30110809</v>
      </c>
      <c r="T2962" t="s">
        <v>196</v>
      </c>
      <c r="Y2962" t="s">
        <v>613</v>
      </c>
      <c r="Z2962" t="s">
        <v>614</v>
      </c>
      <c r="AA2962" t="s">
        <v>615</v>
      </c>
      <c r="AB2962" t="s">
        <v>259</v>
      </c>
      <c r="AC2962" t="s">
        <v>187</v>
      </c>
      <c r="AD2962" t="s">
        <v>185</v>
      </c>
      <c r="AS2962" t="str">
        <f>"0"</f>
        <v>0</v>
      </c>
      <c r="AT2962" t="s">
        <v>188</v>
      </c>
      <c r="AU2962" t="s">
        <v>189</v>
      </c>
      <c r="AV2962" t="s">
        <v>190</v>
      </c>
      <c r="AW2962" t="s">
        <v>294</v>
      </c>
      <c r="BM2962" t="s">
        <v>17834</v>
      </c>
      <c r="BN2962" t="s">
        <v>17835</v>
      </c>
      <c r="BP2962" t="s">
        <v>17836</v>
      </c>
      <c r="BQ2962" t="s">
        <v>861</v>
      </c>
      <c r="BS2962">
        <v>20002</v>
      </c>
      <c r="BT2962" t="s">
        <v>196</v>
      </c>
      <c r="BU2962">
        <v>2817993497</v>
      </c>
      <c r="BZ2962" t="s">
        <v>17834</v>
      </c>
      <c r="CA2962" t="s">
        <v>17835</v>
      </c>
      <c r="CC2962" t="s">
        <v>17836</v>
      </c>
      <c r="CD2962" t="s">
        <v>861</v>
      </c>
      <c r="CF2962">
        <v>20002</v>
      </c>
      <c r="CG2962" t="s">
        <v>196</v>
      </c>
      <c r="CH2962">
        <v>2817993497</v>
      </c>
      <c r="CM2962" t="s">
        <v>17834</v>
      </c>
      <c r="CN2962" t="s">
        <v>17835</v>
      </c>
      <c r="CP2962" t="s">
        <v>17836</v>
      </c>
      <c r="CQ2962" t="s">
        <v>861</v>
      </c>
      <c r="CS2962">
        <v>20002</v>
      </c>
      <c r="CT2962" t="s">
        <v>196</v>
      </c>
      <c r="CU2962">
        <v>2817993497</v>
      </c>
    </row>
    <row r="2963" spans="1:151" x14ac:dyDescent="0.2">
      <c r="A2963">
        <v>41586</v>
      </c>
      <c r="B2963" t="s">
        <v>15313</v>
      </c>
      <c r="C2963" t="s">
        <v>17837</v>
      </c>
      <c r="D2963" t="s">
        <v>16113</v>
      </c>
      <c r="E2963" t="s">
        <v>17838</v>
      </c>
      <c r="F2963" t="s">
        <v>171</v>
      </c>
      <c r="G2963" t="str">
        <f>"0"</f>
        <v>0</v>
      </c>
      <c r="H2963" s="1">
        <v>37874</v>
      </c>
      <c r="I2963" t="s">
        <v>221</v>
      </c>
      <c r="K2963" t="s">
        <v>222</v>
      </c>
      <c r="L2963" t="s">
        <v>223</v>
      </c>
      <c r="M2963" t="s">
        <v>224</v>
      </c>
      <c r="N2963">
        <v>2024</v>
      </c>
      <c r="O2963" t="s">
        <v>225</v>
      </c>
      <c r="P2963" t="s">
        <v>363</v>
      </c>
      <c r="Q2963" t="s">
        <v>172</v>
      </c>
      <c r="S2963">
        <v>32016864</v>
      </c>
      <c r="T2963" t="s">
        <v>226</v>
      </c>
      <c r="Y2963" t="str">
        <f>"01AS"</f>
        <v>01AS</v>
      </c>
      <c r="Z2963" t="s">
        <v>227</v>
      </c>
      <c r="AA2963" t="s">
        <v>228</v>
      </c>
      <c r="AB2963" t="s">
        <v>229</v>
      </c>
      <c r="AC2963" t="s">
        <v>231</v>
      </c>
      <c r="AD2963" t="s">
        <v>185</v>
      </c>
      <c r="AS2963">
        <v>2.2999999999999998</v>
      </c>
      <c r="AU2963" t="s">
        <v>235</v>
      </c>
      <c r="AV2963" t="s">
        <v>236</v>
      </c>
      <c r="AW2963" t="s">
        <v>264</v>
      </c>
      <c r="BM2963" t="s">
        <v>17839</v>
      </c>
      <c r="BN2963" t="s">
        <v>239</v>
      </c>
      <c r="BO2963" t="s">
        <v>17840</v>
      </c>
      <c r="BP2963" t="s">
        <v>241</v>
      </c>
      <c r="BQ2963" t="s">
        <v>195</v>
      </c>
      <c r="BS2963">
        <v>14627</v>
      </c>
      <c r="CD2963" t="s">
        <v>195</v>
      </c>
      <c r="CM2963" t="s">
        <v>17841</v>
      </c>
      <c r="CO2963" t="s">
        <v>17840</v>
      </c>
      <c r="CP2963" t="s">
        <v>1338</v>
      </c>
      <c r="CQ2963" t="s">
        <v>541</v>
      </c>
      <c r="CS2963" t="s">
        <v>17842</v>
      </c>
      <c r="CT2963" t="s">
        <v>244</v>
      </c>
      <c r="CU2963" t="s">
        <v>17843</v>
      </c>
    </row>
    <row r="2964" spans="1:151" x14ac:dyDescent="0.2">
      <c r="A2964">
        <v>42390</v>
      </c>
      <c r="B2964" t="s">
        <v>15313</v>
      </c>
      <c r="C2964" t="s">
        <v>17837</v>
      </c>
      <c r="D2964" t="s">
        <v>16113</v>
      </c>
      <c r="E2964" t="s">
        <v>17838</v>
      </c>
      <c r="F2964" t="s">
        <v>171</v>
      </c>
      <c r="G2964" t="str">
        <f>"0"</f>
        <v>0</v>
      </c>
      <c r="H2964" s="1">
        <v>37874</v>
      </c>
      <c r="I2964" t="s">
        <v>221</v>
      </c>
      <c r="K2964" t="s">
        <v>1078</v>
      </c>
      <c r="L2964" t="s">
        <v>633</v>
      </c>
      <c r="M2964" t="s">
        <v>224</v>
      </c>
      <c r="N2964">
        <v>2024</v>
      </c>
      <c r="O2964" t="s">
        <v>225</v>
      </c>
      <c r="P2964" t="s">
        <v>178</v>
      </c>
      <c r="Q2964" t="s">
        <v>172</v>
      </c>
      <c r="S2964">
        <v>32016864</v>
      </c>
      <c r="T2964" t="s">
        <v>226</v>
      </c>
      <c r="Y2964" t="str">
        <f>"01AS"</f>
        <v>01AS</v>
      </c>
      <c r="Z2964" t="s">
        <v>227</v>
      </c>
      <c r="AA2964" t="s">
        <v>228</v>
      </c>
      <c r="AB2964" t="s">
        <v>229</v>
      </c>
      <c r="AC2964" t="s">
        <v>231</v>
      </c>
      <c r="AD2964" t="s">
        <v>185</v>
      </c>
      <c r="AS2964">
        <v>2.2999999999999998</v>
      </c>
      <c r="AU2964" t="s">
        <v>235</v>
      </c>
      <c r="AV2964" t="s">
        <v>236</v>
      </c>
      <c r="AW2964" t="s">
        <v>264</v>
      </c>
      <c r="BM2964" t="s">
        <v>17839</v>
      </c>
      <c r="BN2964" t="s">
        <v>239</v>
      </c>
      <c r="BO2964" t="s">
        <v>17840</v>
      </c>
      <c r="BP2964" t="s">
        <v>241</v>
      </c>
      <c r="BQ2964" t="s">
        <v>195</v>
      </c>
      <c r="BS2964">
        <v>14627</v>
      </c>
      <c r="CD2964" t="s">
        <v>195</v>
      </c>
      <c r="CM2964" t="s">
        <v>17841</v>
      </c>
      <c r="CO2964" t="s">
        <v>17840</v>
      </c>
      <c r="CP2964" t="s">
        <v>1338</v>
      </c>
      <c r="CQ2964" t="s">
        <v>541</v>
      </c>
      <c r="CS2964" t="s">
        <v>17842</v>
      </c>
      <c r="CT2964" t="s">
        <v>244</v>
      </c>
      <c r="CU2964" t="s">
        <v>17843</v>
      </c>
    </row>
    <row r="2965" spans="1:151" x14ac:dyDescent="0.2">
      <c r="A2965">
        <v>27362</v>
      </c>
      <c r="B2965" t="s">
        <v>17844</v>
      </c>
      <c r="C2965" t="s">
        <v>17845</v>
      </c>
      <c r="D2965" t="s">
        <v>17846</v>
      </c>
      <c r="E2965" t="s">
        <v>17847</v>
      </c>
      <c r="F2965" t="s">
        <v>171</v>
      </c>
      <c r="G2965" t="s">
        <v>172</v>
      </c>
      <c r="H2965" s="1">
        <v>36714</v>
      </c>
      <c r="I2965" t="s">
        <v>221</v>
      </c>
      <c r="K2965" t="s">
        <v>576</v>
      </c>
      <c r="L2965" t="s">
        <v>577</v>
      </c>
      <c r="M2965" t="s">
        <v>224</v>
      </c>
      <c r="N2965">
        <v>2019</v>
      </c>
      <c r="O2965" t="s">
        <v>279</v>
      </c>
      <c r="P2965" t="s">
        <v>178</v>
      </c>
      <c r="Q2965" t="s">
        <v>172</v>
      </c>
      <c r="S2965">
        <v>31317924</v>
      </c>
      <c r="T2965" t="s">
        <v>196</v>
      </c>
      <c r="U2965" t="s">
        <v>337</v>
      </c>
      <c r="W2965" t="s">
        <v>17848</v>
      </c>
      <c r="X2965">
        <v>4843188435</v>
      </c>
      <c r="Y2965" t="s">
        <v>186</v>
      </c>
      <c r="Z2965" t="s">
        <v>282</v>
      </c>
      <c r="AA2965">
        <v>2022</v>
      </c>
      <c r="AB2965">
        <v>2022</v>
      </c>
      <c r="AC2965" t="s">
        <v>636</v>
      </c>
      <c r="AD2965" t="s">
        <v>172</v>
      </c>
      <c r="AS2965">
        <v>3.57</v>
      </c>
      <c r="AT2965" t="s">
        <v>188</v>
      </c>
      <c r="AU2965" t="s">
        <v>189</v>
      </c>
      <c r="AV2965" t="s">
        <v>190</v>
      </c>
      <c r="AW2965" t="s">
        <v>264</v>
      </c>
      <c r="BM2965" t="s">
        <v>17849</v>
      </c>
      <c r="BN2965" t="s">
        <v>193</v>
      </c>
      <c r="BP2965" t="s">
        <v>194</v>
      </c>
      <c r="BQ2965" t="s">
        <v>195</v>
      </c>
      <c r="BS2965">
        <v>14627</v>
      </c>
      <c r="BT2965" t="s">
        <v>196</v>
      </c>
      <c r="BU2965">
        <v>6107248000</v>
      </c>
      <c r="BZ2965" t="s">
        <v>17850</v>
      </c>
      <c r="CC2965" t="s">
        <v>17851</v>
      </c>
      <c r="CD2965" t="s">
        <v>650</v>
      </c>
      <c r="CF2965">
        <v>193011012</v>
      </c>
      <c r="CG2965" t="s">
        <v>196</v>
      </c>
      <c r="CH2965">
        <v>4843188435</v>
      </c>
      <c r="CM2965" t="s">
        <v>345</v>
      </c>
      <c r="CP2965" t="s">
        <v>194</v>
      </c>
      <c r="CQ2965" t="s">
        <v>195</v>
      </c>
      <c r="CS2965">
        <v>14627</v>
      </c>
      <c r="CT2965" t="s">
        <v>196</v>
      </c>
      <c r="CU2965">
        <v>6107248000</v>
      </c>
      <c r="ED2965" t="s">
        <v>650</v>
      </c>
      <c r="EG2965" t="s">
        <v>196</v>
      </c>
      <c r="EH2965">
        <v>4843188435</v>
      </c>
      <c r="EM2965" t="s">
        <v>17850</v>
      </c>
      <c r="EP2965" t="s">
        <v>17851</v>
      </c>
      <c r="EQ2965" t="s">
        <v>650</v>
      </c>
      <c r="ES2965">
        <v>193011012</v>
      </c>
      <c r="ET2965" t="s">
        <v>196</v>
      </c>
      <c r="EU2965">
        <v>4843188435</v>
      </c>
    </row>
    <row r="2966" spans="1:151" x14ac:dyDescent="0.2">
      <c r="A2966">
        <v>38699</v>
      </c>
      <c r="B2966" t="s">
        <v>17852</v>
      </c>
      <c r="C2966" t="s">
        <v>17853</v>
      </c>
      <c r="D2966" t="s">
        <v>5896</v>
      </c>
      <c r="E2966" t="s">
        <v>17854</v>
      </c>
      <c r="F2966" t="s">
        <v>907</v>
      </c>
      <c r="G2966" t="str">
        <f>"0"</f>
        <v>0</v>
      </c>
      <c r="H2966" s="1">
        <v>37677</v>
      </c>
      <c r="I2966" t="s">
        <v>221</v>
      </c>
      <c r="K2966" t="s">
        <v>304</v>
      </c>
      <c r="L2966" t="s">
        <v>305</v>
      </c>
      <c r="M2966" t="s">
        <v>306</v>
      </c>
      <c r="N2966">
        <v>2023</v>
      </c>
      <c r="O2966" t="s">
        <v>908</v>
      </c>
      <c r="P2966" t="s">
        <v>178</v>
      </c>
      <c r="Q2966" t="s">
        <v>172</v>
      </c>
      <c r="S2966">
        <v>32064278</v>
      </c>
      <c r="T2966" t="s">
        <v>226</v>
      </c>
      <c r="Y2966" t="str">
        <f>"04HSEAS"</f>
        <v>04HSEAS</v>
      </c>
      <c r="Z2966" t="s">
        <v>227</v>
      </c>
      <c r="AA2966" t="s">
        <v>320</v>
      </c>
      <c r="AB2966" t="s">
        <v>321</v>
      </c>
      <c r="AC2966" t="s">
        <v>500</v>
      </c>
      <c r="AD2966" t="s">
        <v>185</v>
      </c>
      <c r="AM2966" t="s">
        <v>2130</v>
      </c>
      <c r="AN2966" t="s">
        <v>232</v>
      </c>
      <c r="AS2966">
        <v>3.75</v>
      </c>
      <c r="AU2966" t="s">
        <v>235</v>
      </c>
      <c r="AV2966" t="s">
        <v>236</v>
      </c>
      <c r="AW2966" t="s">
        <v>264</v>
      </c>
      <c r="BM2966" t="s">
        <v>17855</v>
      </c>
      <c r="BN2966" t="s">
        <v>239</v>
      </c>
      <c r="BO2966" t="s">
        <v>17856</v>
      </c>
      <c r="BP2966" t="s">
        <v>241</v>
      </c>
      <c r="BQ2966" t="s">
        <v>195</v>
      </c>
      <c r="BS2966">
        <v>14627</v>
      </c>
      <c r="BZ2966" t="s">
        <v>242</v>
      </c>
      <c r="CB2966" t="s">
        <v>243</v>
      </c>
      <c r="CD2966" t="s">
        <v>195</v>
      </c>
      <c r="CF2966">
        <v>14642</v>
      </c>
      <c r="CG2966" t="s">
        <v>244</v>
      </c>
      <c r="CM2966" t="s">
        <v>17857</v>
      </c>
      <c r="CO2966" t="s">
        <v>17856</v>
      </c>
      <c r="CP2966" t="s">
        <v>17858</v>
      </c>
      <c r="CQ2966" t="s">
        <v>4463</v>
      </c>
      <c r="CS2966" t="str">
        <f>"06335-1040"</f>
        <v>06335-1040</v>
      </c>
      <c r="CT2966" t="s">
        <v>244</v>
      </c>
      <c r="CU2966" t="s">
        <v>17859</v>
      </c>
    </row>
    <row r="2967" spans="1:151" x14ac:dyDescent="0.2">
      <c r="A2967">
        <v>27582</v>
      </c>
      <c r="B2967" t="s">
        <v>17860</v>
      </c>
      <c r="C2967" t="s">
        <v>17861</v>
      </c>
      <c r="D2967" t="s">
        <v>17862</v>
      </c>
      <c r="E2967" t="s">
        <v>17863</v>
      </c>
      <c r="F2967" t="s">
        <v>171</v>
      </c>
      <c r="G2967" t="s">
        <v>172</v>
      </c>
      <c r="H2967" s="1">
        <v>36190</v>
      </c>
      <c r="I2967" t="s">
        <v>173</v>
      </c>
      <c r="K2967" t="s">
        <v>1939</v>
      </c>
      <c r="L2967" t="s">
        <v>1940</v>
      </c>
      <c r="M2967" t="s">
        <v>306</v>
      </c>
      <c r="N2967">
        <v>2019</v>
      </c>
      <c r="O2967" t="s">
        <v>534</v>
      </c>
      <c r="P2967" t="s">
        <v>178</v>
      </c>
      <c r="Q2967" t="s">
        <v>172</v>
      </c>
      <c r="S2967">
        <v>30809079</v>
      </c>
      <c r="T2967" t="s">
        <v>226</v>
      </c>
      <c r="Y2967" t="str">
        <f>"01AS"</f>
        <v>01AS</v>
      </c>
      <c r="Z2967" t="s">
        <v>499</v>
      </c>
      <c r="AA2967" t="s">
        <v>320</v>
      </c>
      <c r="AB2967" t="s">
        <v>321</v>
      </c>
      <c r="AC2967" t="s">
        <v>4871</v>
      </c>
      <c r="AD2967" t="s">
        <v>185</v>
      </c>
      <c r="AM2967" t="s">
        <v>5890</v>
      </c>
      <c r="AS2967">
        <v>3.67</v>
      </c>
      <c r="AT2967" t="s">
        <v>429</v>
      </c>
      <c r="AU2967" t="s">
        <v>235</v>
      </c>
      <c r="AV2967" t="s">
        <v>236</v>
      </c>
      <c r="AW2967" t="s">
        <v>715</v>
      </c>
      <c r="BM2967" t="s">
        <v>17864</v>
      </c>
      <c r="BN2967" t="s">
        <v>239</v>
      </c>
      <c r="BO2967" t="s">
        <v>17865</v>
      </c>
      <c r="BP2967" t="s">
        <v>241</v>
      </c>
      <c r="BQ2967" t="s">
        <v>195</v>
      </c>
      <c r="BS2967">
        <v>14627</v>
      </c>
      <c r="CD2967" t="s">
        <v>195</v>
      </c>
      <c r="CM2967" t="s">
        <v>17866</v>
      </c>
      <c r="CO2967" t="s">
        <v>17865</v>
      </c>
      <c r="CP2967" t="s">
        <v>17867</v>
      </c>
      <c r="CQ2967" t="s">
        <v>247</v>
      </c>
      <c r="CS2967" t="str">
        <f>"07646"</f>
        <v>07646</v>
      </c>
      <c r="CT2967" t="s">
        <v>244</v>
      </c>
      <c r="CU2967" t="s">
        <v>17868</v>
      </c>
    </row>
    <row r="2968" spans="1:151" x14ac:dyDescent="0.2">
      <c r="A2968">
        <v>19148</v>
      </c>
      <c r="B2968" t="s">
        <v>17869</v>
      </c>
      <c r="C2968" t="s">
        <v>17870</v>
      </c>
      <c r="E2968" t="s">
        <v>17871</v>
      </c>
      <c r="F2968" t="s">
        <v>171</v>
      </c>
      <c r="G2968" t="s">
        <v>172</v>
      </c>
      <c r="H2968" s="1">
        <v>35106</v>
      </c>
      <c r="I2968" t="s">
        <v>221</v>
      </c>
      <c r="K2968" t="s">
        <v>439</v>
      </c>
      <c r="L2968" t="s">
        <v>175</v>
      </c>
      <c r="M2968" t="s">
        <v>224</v>
      </c>
      <c r="N2968">
        <v>2016</v>
      </c>
      <c r="O2968" t="s">
        <v>410</v>
      </c>
      <c r="P2968" t="s">
        <v>363</v>
      </c>
      <c r="Q2968" t="s">
        <v>172</v>
      </c>
      <c r="S2968">
        <v>28690641</v>
      </c>
      <c r="T2968" t="s">
        <v>196</v>
      </c>
      <c r="W2968" t="s">
        <v>17872</v>
      </c>
      <c r="X2968">
        <v>3123754277</v>
      </c>
      <c r="Y2968" t="s">
        <v>186</v>
      </c>
      <c r="Z2968" t="s">
        <v>183</v>
      </c>
      <c r="AA2968">
        <v>2018</v>
      </c>
      <c r="AB2968">
        <v>2018</v>
      </c>
      <c r="AC2968" t="s">
        <v>1191</v>
      </c>
      <c r="AD2968" t="s">
        <v>172</v>
      </c>
      <c r="AS2968">
        <v>3.5</v>
      </c>
      <c r="AT2968" t="s">
        <v>188</v>
      </c>
      <c r="AU2968" t="s">
        <v>189</v>
      </c>
      <c r="AV2968" t="s">
        <v>190</v>
      </c>
      <c r="AW2968" t="s">
        <v>715</v>
      </c>
      <c r="BM2968" t="s">
        <v>17873</v>
      </c>
      <c r="BN2968" t="s">
        <v>487</v>
      </c>
      <c r="BP2968" t="s">
        <v>194</v>
      </c>
      <c r="BQ2968" t="s">
        <v>195</v>
      </c>
      <c r="BS2968">
        <v>14627</v>
      </c>
      <c r="BT2968" t="s">
        <v>196</v>
      </c>
      <c r="BU2968">
        <v>3123752063</v>
      </c>
      <c r="BZ2968" t="s">
        <v>17874</v>
      </c>
      <c r="CC2968" t="s">
        <v>7547</v>
      </c>
      <c r="CD2968" t="s">
        <v>1648</v>
      </c>
      <c r="CF2968">
        <v>60616</v>
      </c>
      <c r="CG2968" t="s">
        <v>196</v>
      </c>
      <c r="CH2968">
        <v>3123752063</v>
      </c>
      <c r="CM2968" t="s">
        <v>17875</v>
      </c>
      <c r="CP2968" t="s">
        <v>194</v>
      </c>
      <c r="CQ2968" t="s">
        <v>195</v>
      </c>
      <c r="CS2968">
        <v>14627</v>
      </c>
      <c r="CT2968" t="s">
        <v>196</v>
      </c>
      <c r="CU2968">
        <v>3123752063</v>
      </c>
      <c r="EM2968" t="s">
        <v>17874</v>
      </c>
      <c r="EP2968" t="s">
        <v>7547</v>
      </c>
      <c r="EQ2968" t="s">
        <v>1648</v>
      </c>
      <c r="ES2968">
        <v>60616</v>
      </c>
      <c r="ET2968" t="s">
        <v>196</v>
      </c>
      <c r="EU2968">
        <v>3123752063</v>
      </c>
    </row>
    <row r="2969" spans="1:151" x14ac:dyDescent="0.2">
      <c r="A2969">
        <v>33748</v>
      </c>
      <c r="B2969" t="s">
        <v>17876</v>
      </c>
      <c r="C2969" t="s">
        <v>17870</v>
      </c>
      <c r="E2969" t="s">
        <v>17877</v>
      </c>
      <c r="F2969" t="s">
        <v>171</v>
      </c>
      <c r="G2969" t="s">
        <v>172</v>
      </c>
      <c r="H2969" s="1">
        <v>36388</v>
      </c>
      <c r="I2969" t="s">
        <v>173</v>
      </c>
      <c r="K2969" t="s">
        <v>1377</v>
      </c>
      <c r="L2969" t="s">
        <v>1378</v>
      </c>
      <c r="M2969" t="s">
        <v>306</v>
      </c>
      <c r="N2969">
        <v>2020</v>
      </c>
      <c r="O2969" t="s">
        <v>1379</v>
      </c>
      <c r="P2969" t="s">
        <v>509</v>
      </c>
      <c r="Q2969" t="s">
        <v>172</v>
      </c>
      <c r="S2969">
        <v>30791138</v>
      </c>
      <c r="T2969" t="s">
        <v>1382</v>
      </c>
      <c r="U2969" t="s">
        <v>424</v>
      </c>
      <c r="Y2969" t="str">
        <f>"04HSEAS"</f>
        <v>04HSEAS</v>
      </c>
      <c r="Z2969" t="s">
        <v>499</v>
      </c>
      <c r="AA2969" t="s">
        <v>320</v>
      </c>
      <c r="AB2969" t="s">
        <v>321</v>
      </c>
      <c r="AC2969" t="s">
        <v>500</v>
      </c>
      <c r="AD2969" t="s">
        <v>185</v>
      </c>
      <c r="AF2969" t="s">
        <v>981</v>
      </c>
      <c r="AG2969" t="s">
        <v>729</v>
      </c>
      <c r="AJ2969" t="s">
        <v>2285</v>
      </c>
      <c r="AK2969" t="s">
        <v>185</v>
      </c>
      <c r="AS2969">
        <v>3.55</v>
      </c>
      <c r="AT2969" t="s">
        <v>1261</v>
      </c>
      <c r="AU2969" t="s">
        <v>235</v>
      </c>
      <c r="AV2969" t="s">
        <v>236</v>
      </c>
      <c r="AW2969" t="s">
        <v>430</v>
      </c>
      <c r="BC2969" t="s">
        <v>474</v>
      </c>
      <c r="BM2969" t="s">
        <v>17878</v>
      </c>
      <c r="BN2969" t="s">
        <v>239</v>
      </c>
      <c r="BO2969" t="s">
        <v>17879</v>
      </c>
      <c r="BP2969" t="s">
        <v>241</v>
      </c>
      <c r="BQ2969" t="s">
        <v>195</v>
      </c>
      <c r="BS2969">
        <v>14627</v>
      </c>
      <c r="CA2969" t="s">
        <v>17880</v>
      </c>
      <c r="CD2969" t="s">
        <v>195</v>
      </c>
      <c r="CM2969" t="s">
        <v>17881</v>
      </c>
      <c r="CN2969" t="s">
        <v>17880</v>
      </c>
      <c r="CO2969" t="s">
        <v>17879</v>
      </c>
      <c r="CP2969" t="s">
        <v>17879</v>
      </c>
      <c r="CQ2969" t="s">
        <v>1375</v>
      </c>
      <c r="CS2969">
        <v>241000</v>
      </c>
      <c r="CT2969" t="s">
        <v>1382</v>
      </c>
      <c r="CU2969" t="s">
        <v>17882</v>
      </c>
    </row>
    <row r="2970" spans="1:151" x14ac:dyDescent="0.2">
      <c r="A2970">
        <v>24911</v>
      </c>
      <c r="B2970" t="s">
        <v>17876</v>
      </c>
      <c r="C2970" t="s">
        <v>17870</v>
      </c>
      <c r="E2970" t="s">
        <v>17877</v>
      </c>
      <c r="F2970" s="2">
        <v>43118</v>
      </c>
      <c r="G2970" t="s">
        <v>172</v>
      </c>
      <c r="H2970" s="1">
        <v>36388</v>
      </c>
      <c r="I2970" t="s">
        <v>173</v>
      </c>
      <c r="K2970" t="s">
        <v>174</v>
      </c>
      <c r="L2970" t="s">
        <v>175</v>
      </c>
      <c r="M2970" t="s">
        <v>224</v>
      </c>
      <c r="N2970">
        <v>2018</v>
      </c>
      <c r="O2970" t="s">
        <v>354</v>
      </c>
      <c r="P2970" t="s">
        <v>363</v>
      </c>
      <c r="Q2970" t="s">
        <v>172</v>
      </c>
      <c r="S2970">
        <v>30791138</v>
      </c>
      <c r="T2970" t="s">
        <v>1382</v>
      </c>
      <c r="U2970" t="s">
        <v>424</v>
      </c>
      <c r="Y2970" t="str">
        <f>"04HSEAS"</f>
        <v>04HSEAS</v>
      </c>
      <c r="Z2970" t="s">
        <v>499</v>
      </c>
      <c r="AA2970" t="s">
        <v>320</v>
      </c>
      <c r="AB2970" t="s">
        <v>321</v>
      </c>
      <c r="AC2970" t="s">
        <v>500</v>
      </c>
      <c r="AD2970" t="s">
        <v>185</v>
      </c>
      <c r="AF2970" t="s">
        <v>981</v>
      </c>
      <c r="AG2970" t="s">
        <v>729</v>
      </c>
      <c r="AJ2970" t="s">
        <v>2285</v>
      </c>
      <c r="AK2970" t="s">
        <v>185</v>
      </c>
      <c r="AS2970">
        <v>3.55</v>
      </c>
      <c r="AT2970" t="s">
        <v>1261</v>
      </c>
      <c r="AU2970" t="s">
        <v>235</v>
      </c>
      <c r="AV2970" t="s">
        <v>236</v>
      </c>
      <c r="AW2970" t="s">
        <v>430</v>
      </c>
      <c r="BC2970" t="s">
        <v>474</v>
      </c>
      <c r="BM2970" t="s">
        <v>17878</v>
      </c>
      <c r="BN2970" t="s">
        <v>239</v>
      </c>
      <c r="BO2970" t="s">
        <v>17879</v>
      </c>
      <c r="BP2970" t="s">
        <v>241</v>
      </c>
      <c r="BQ2970" t="s">
        <v>195</v>
      </c>
      <c r="BS2970">
        <v>14627</v>
      </c>
      <c r="CA2970" t="s">
        <v>17880</v>
      </c>
      <c r="CD2970" t="s">
        <v>195</v>
      </c>
      <c r="CM2970" t="s">
        <v>17881</v>
      </c>
      <c r="CN2970" t="s">
        <v>17880</v>
      </c>
      <c r="CO2970" t="s">
        <v>17879</v>
      </c>
      <c r="CP2970" t="s">
        <v>17879</v>
      </c>
      <c r="CQ2970" t="s">
        <v>1375</v>
      </c>
      <c r="CS2970">
        <v>241000</v>
      </c>
      <c r="CT2970" t="s">
        <v>1382</v>
      </c>
      <c r="CU2970" t="s">
        <v>17882</v>
      </c>
    </row>
    <row r="2971" spans="1:151" x14ac:dyDescent="0.2">
      <c r="A2971">
        <v>33813</v>
      </c>
      <c r="B2971" t="s">
        <v>17193</v>
      </c>
      <c r="C2971" t="s">
        <v>17870</v>
      </c>
      <c r="E2971" t="s">
        <v>17883</v>
      </c>
      <c r="F2971" t="s">
        <v>171</v>
      </c>
      <c r="G2971" t="s">
        <v>172</v>
      </c>
      <c r="H2971" s="1">
        <v>36098</v>
      </c>
      <c r="I2971" t="s">
        <v>221</v>
      </c>
      <c r="K2971" t="s">
        <v>1377</v>
      </c>
      <c r="L2971" t="s">
        <v>1378</v>
      </c>
      <c r="M2971" t="s">
        <v>306</v>
      </c>
      <c r="N2971">
        <v>2020</v>
      </c>
      <c r="O2971" t="s">
        <v>1379</v>
      </c>
      <c r="P2971" t="s">
        <v>509</v>
      </c>
      <c r="Q2971" t="s">
        <v>172</v>
      </c>
      <c r="S2971">
        <v>30615304</v>
      </c>
      <c r="T2971" t="s">
        <v>1382</v>
      </c>
      <c r="U2971" t="s">
        <v>424</v>
      </c>
      <c r="Y2971" t="str">
        <f>"01AS"</f>
        <v>01AS</v>
      </c>
      <c r="Z2971" t="s">
        <v>499</v>
      </c>
      <c r="AA2971" t="s">
        <v>320</v>
      </c>
      <c r="AB2971" t="s">
        <v>321</v>
      </c>
      <c r="AC2971" t="s">
        <v>428</v>
      </c>
      <c r="AD2971" t="s">
        <v>185</v>
      </c>
      <c r="AF2971" t="s">
        <v>426</v>
      </c>
      <c r="AG2971" t="s">
        <v>729</v>
      </c>
      <c r="AJ2971" t="s">
        <v>2351</v>
      </c>
      <c r="AK2971" t="s">
        <v>185</v>
      </c>
      <c r="AS2971">
        <v>3.83</v>
      </c>
      <c r="AT2971" t="s">
        <v>1261</v>
      </c>
      <c r="AV2971" t="s">
        <v>823</v>
      </c>
      <c r="AW2971" t="s">
        <v>430</v>
      </c>
      <c r="BO2971" t="s">
        <v>17884</v>
      </c>
      <c r="BQ2971" t="s">
        <v>195</v>
      </c>
      <c r="CA2971" t="s">
        <v>17885</v>
      </c>
      <c r="CD2971" t="s">
        <v>195</v>
      </c>
      <c r="CM2971" t="s">
        <v>17886</v>
      </c>
      <c r="CN2971" t="s">
        <v>17885</v>
      </c>
      <c r="CO2971" t="s">
        <v>17884</v>
      </c>
      <c r="CP2971" t="s">
        <v>4702</v>
      </c>
      <c r="CQ2971" t="s">
        <v>4705</v>
      </c>
      <c r="CS2971">
        <v>200052</v>
      </c>
      <c r="CT2971" t="s">
        <v>1382</v>
      </c>
      <c r="CU2971" t="s">
        <v>17887</v>
      </c>
    </row>
    <row r="2972" spans="1:151" x14ac:dyDescent="0.2">
      <c r="A2972">
        <v>34179</v>
      </c>
      <c r="B2972" t="s">
        <v>12197</v>
      </c>
      <c r="C2972" t="s">
        <v>17870</v>
      </c>
      <c r="E2972" t="s">
        <v>17888</v>
      </c>
      <c r="F2972" t="s">
        <v>171</v>
      </c>
      <c r="I2972" t="s">
        <v>173</v>
      </c>
      <c r="K2972" t="s">
        <v>1377</v>
      </c>
      <c r="L2972" t="s">
        <v>1378</v>
      </c>
      <c r="M2972" t="s">
        <v>306</v>
      </c>
      <c r="N2972">
        <v>2020</v>
      </c>
      <c r="O2972" t="s">
        <v>1379</v>
      </c>
      <c r="P2972" t="s">
        <v>509</v>
      </c>
      <c r="Q2972" t="s">
        <v>185</v>
      </c>
      <c r="BM2972" t="s">
        <v>17889</v>
      </c>
      <c r="BN2972" t="s">
        <v>17890</v>
      </c>
      <c r="BO2972" t="s">
        <v>17891</v>
      </c>
      <c r="BP2972" t="s">
        <v>4702</v>
      </c>
      <c r="BR2972" t="s">
        <v>4702</v>
      </c>
      <c r="BS2972">
        <v>200040</v>
      </c>
      <c r="BT2972" t="s">
        <v>1382</v>
      </c>
      <c r="BU2972" t="s">
        <v>17892</v>
      </c>
      <c r="BW2972" t="s">
        <v>17892</v>
      </c>
      <c r="BY2972" t="s">
        <v>17893</v>
      </c>
    </row>
    <row r="2973" spans="1:151" x14ac:dyDescent="0.2">
      <c r="A2973">
        <v>36183</v>
      </c>
      <c r="B2973" t="s">
        <v>17894</v>
      </c>
      <c r="C2973" t="s">
        <v>17870</v>
      </c>
      <c r="E2973" t="s">
        <v>17895</v>
      </c>
      <c r="F2973" t="s">
        <v>171</v>
      </c>
      <c r="G2973" t="s">
        <v>172</v>
      </c>
      <c r="H2973" s="1">
        <v>36749</v>
      </c>
      <c r="I2973" t="s">
        <v>221</v>
      </c>
      <c r="K2973" t="s">
        <v>1377</v>
      </c>
      <c r="L2973" t="s">
        <v>1378</v>
      </c>
      <c r="M2973" t="s">
        <v>176</v>
      </c>
      <c r="N2973">
        <v>2021</v>
      </c>
      <c r="O2973" t="s">
        <v>3142</v>
      </c>
      <c r="P2973" t="s">
        <v>178</v>
      </c>
      <c r="Q2973" t="s">
        <v>172</v>
      </c>
      <c r="S2973">
        <v>31336659</v>
      </c>
      <c r="T2973" t="s">
        <v>1382</v>
      </c>
      <c r="U2973" t="s">
        <v>424</v>
      </c>
      <c r="Y2973" t="str">
        <f>"01AS"</f>
        <v>01AS</v>
      </c>
      <c r="Z2973" t="s">
        <v>499</v>
      </c>
      <c r="AA2973" t="s">
        <v>320</v>
      </c>
      <c r="AB2973" t="s">
        <v>321</v>
      </c>
      <c r="AC2973" t="s">
        <v>2066</v>
      </c>
      <c r="AD2973" t="s">
        <v>185</v>
      </c>
      <c r="AS2973">
        <v>3.64</v>
      </c>
      <c r="AT2973" t="s">
        <v>429</v>
      </c>
      <c r="AU2973" t="s">
        <v>472</v>
      </c>
      <c r="AV2973" t="s">
        <v>473</v>
      </c>
      <c r="AW2973" t="s">
        <v>430</v>
      </c>
      <c r="BM2973" t="s">
        <v>17896</v>
      </c>
      <c r="BN2973" t="s">
        <v>239</v>
      </c>
      <c r="BO2973" t="s">
        <v>4702</v>
      </c>
      <c r="BP2973" t="s">
        <v>241</v>
      </c>
      <c r="BQ2973" t="s">
        <v>195</v>
      </c>
      <c r="BS2973">
        <v>14627</v>
      </c>
      <c r="CA2973" t="s">
        <v>17897</v>
      </c>
      <c r="CD2973" t="s">
        <v>195</v>
      </c>
      <c r="CM2973" t="s">
        <v>17898</v>
      </c>
      <c r="CN2973" t="s">
        <v>17897</v>
      </c>
      <c r="CO2973" t="s">
        <v>4702</v>
      </c>
      <c r="CP2973" t="s">
        <v>4702</v>
      </c>
      <c r="CQ2973" t="s">
        <v>4705</v>
      </c>
      <c r="CS2973">
        <v>200336</v>
      </c>
      <c r="CT2973" t="s">
        <v>1382</v>
      </c>
      <c r="CU2973" t="s">
        <v>17899</v>
      </c>
    </row>
    <row r="2974" spans="1:151" x14ac:dyDescent="0.2">
      <c r="A2974">
        <v>34296</v>
      </c>
      <c r="B2974" t="s">
        <v>17894</v>
      </c>
      <c r="C2974" t="s">
        <v>17870</v>
      </c>
      <c r="E2974" t="s">
        <v>17895</v>
      </c>
      <c r="F2974" t="s">
        <v>171</v>
      </c>
      <c r="G2974" t="s">
        <v>172</v>
      </c>
      <c r="H2974" s="1">
        <v>36749</v>
      </c>
      <c r="I2974" t="s">
        <v>221</v>
      </c>
      <c r="K2974" t="s">
        <v>1377</v>
      </c>
      <c r="L2974" t="s">
        <v>1378</v>
      </c>
      <c r="M2974" t="s">
        <v>306</v>
      </c>
      <c r="N2974">
        <v>2020</v>
      </c>
      <c r="O2974" t="s">
        <v>1379</v>
      </c>
      <c r="P2974" t="s">
        <v>509</v>
      </c>
      <c r="Q2974" t="s">
        <v>172</v>
      </c>
      <c r="S2974">
        <v>31336659</v>
      </c>
      <c r="T2974" t="s">
        <v>1382</v>
      </c>
      <c r="U2974" t="s">
        <v>424</v>
      </c>
      <c r="Y2974" t="str">
        <f>"01AS"</f>
        <v>01AS</v>
      </c>
      <c r="Z2974" t="s">
        <v>499</v>
      </c>
      <c r="AA2974" t="s">
        <v>320</v>
      </c>
      <c r="AB2974" t="s">
        <v>321</v>
      </c>
      <c r="AC2974" t="s">
        <v>2066</v>
      </c>
      <c r="AD2974" t="s">
        <v>185</v>
      </c>
      <c r="AS2974">
        <v>3.64</v>
      </c>
      <c r="AT2974" t="s">
        <v>429</v>
      </c>
      <c r="AU2974" t="s">
        <v>472</v>
      </c>
      <c r="AV2974" t="s">
        <v>473</v>
      </c>
      <c r="AW2974" t="s">
        <v>430</v>
      </c>
      <c r="BM2974" t="s">
        <v>17896</v>
      </c>
      <c r="BN2974" t="s">
        <v>239</v>
      </c>
      <c r="BO2974" t="s">
        <v>4702</v>
      </c>
      <c r="BP2974" t="s">
        <v>241</v>
      </c>
      <c r="BQ2974" t="s">
        <v>195</v>
      </c>
      <c r="BS2974">
        <v>14627</v>
      </c>
      <c r="CA2974" t="s">
        <v>17897</v>
      </c>
      <c r="CD2974" t="s">
        <v>195</v>
      </c>
      <c r="CM2974" t="s">
        <v>17898</v>
      </c>
      <c r="CN2974" t="s">
        <v>17897</v>
      </c>
      <c r="CO2974" t="s">
        <v>4702</v>
      </c>
      <c r="CP2974" t="s">
        <v>4702</v>
      </c>
      <c r="CQ2974" t="s">
        <v>4705</v>
      </c>
      <c r="CS2974">
        <v>200336</v>
      </c>
      <c r="CT2974" t="s">
        <v>1382</v>
      </c>
      <c r="CU2974" t="s">
        <v>17899</v>
      </c>
    </row>
    <row r="2975" spans="1:151" x14ac:dyDescent="0.2">
      <c r="A2975">
        <v>34327</v>
      </c>
      <c r="B2975" t="s">
        <v>14026</v>
      </c>
      <c r="C2975" t="s">
        <v>17900</v>
      </c>
      <c r="E2975" t="s">
        <v>17901</v>
      </c>
      <c r="F2975" t="s">
        <v>171</v>
      </c>
      <c r="I2975" t="s">
        <v>173</v>
      </c>
      <c r="K2975" t="s">
        <v>1377</v>
      </c>
      <c r="L2975" t="s">
        <v>1378</v>
      </c>
      <c r="M2975" t="s">
        <v>306</v>
      </c>
      <c r="N2975">
        <v>2020</v>
      </c>
      <c r="O2975" t="s">
        <v>1379</v>
      </c>
      <c r="P2975" t="s">
        <v>509</v>
      </c>
      <c r="Q2975" t="s">
        <v>185</v>
      </c>
      <c r="BM2975" t="s">
        <v>17902</v>
      </c>
      <c r="BP2975" t="s">
        <v>5547</v>
      </c>
      <c r="BR2975" t="s">
        <v>8906</v>
      </c>
      <c r="BS2975">
        <v>581000</v>
      </c>
      <c r="BT2975" t="s">
        <v>1382</v>
      </c>
      <c r="BU2975">
        <v>18938945387</v>
      </c>
      <c r="BY2975" t="s">
        <v>7385</v>
      </c>
    </row>
    <row r="2976" spans="1:151" x14ac:dyDescent="0.2">
      <c r="A2976">
        <v>35587</v>
      </c>
      <c r="B2976" t="s">
        <v>17903</v>
      </c>
      <c r="C2976" t="s">
        <v>17870</v>
      </c>
      <c r="E2976" t="s">
        <v>17904</v>
      </c>
      <c r="F2976" t="s">
        <v>171</v>
      </c>
      <c r="G2976" t="s">
        <v>172</v>
      </c>
      <c r="H2976" s="1">
        <v>36737</v>
      </c>
      <c r="I2976" t="s">
        <v>173</v>
      </c>
      <c r="K2976" t="s">
        <v>1377</v>
      </c>
      <c r="L2976" t="s">
        <v>1378</v>
      </c>
      <c r="M2976" t="s">
        <v>306</v>
      </c>
      <c r="N2976">
        <v>2020</v>
      </c>
      <c r="O2976" t="s">
        <v>1379</v>
      </c>
      <c r="P2976" t="s">
        <v>3256</v>
      </c>
      <c r="Q2976" t="s">
        <v>172</v>
      </c>
      <c r="S2976">
        <v>31525077</v>
      </c>
      <c r="T2976" t="s">
        <v>1382</v>
      </c>
      <c r="U2976" t="s">
        <v>424</v>
      </c>
      <c r="Y2976" t="str">
        <f>"01AS"</f>
        <v>01AS</v>
      </c>
      <c r="Z2976" t="s">
        <v>499</v>
      </c>
      <c r="AA2976" t="s">
        <v>833</v>
      </c>
      <c r="AB2976" t="s">
        <v>834</v>
      </c>
      <c r="AC2976" t="s">
        <v>5521</v>
      </c>
      <c r="AD2976" t="s">
        <v>172</v>
      </c>
      <c r="AS2976">
        <v>3.84</v>
      </c>
      <c r="AU2976" t="s">
        <v>235</v>
      </c>
      <c r="AV2976" t="s">
        <v>236</v>
      </c>
      <c r="AW2976" t="s">
        <v>430</v>
      </c>
      <c r="BM2976" t="s">
        <v>17905</v>
      </c>
      <c r="BN2976" t="s">
        <v>239</v>
      </c>
      <c r="BO2976" t="s">
        <v>1381</v>
      </c>
      <c r="BP2976" t="s">
        <v>241</v>
      </c>
      <c r="BQ2976" t="s">
        <v>195</v>
      </c>
      <c r="BS2976">
        <v>14627</v>
      </c>
      <c r="CA2976" t="s">
        <v>17906</v>
      </c>
      <c r="CD2976" t="s">
        <v>195</v>
      </c>
      <c r="CM2976" t="s">
        <v>17907</v>
      </c>
      <c r="CN2976" t="s">
        <v>17906</v>
      </c>
      <c r="CO2976" t="s">
        <v>1381</v>
      </c>
      <c r="CP2976" t="s">
        <v>1381</v>
      </c>
      <c r="CQ2976" t="s">
        <v>4697</v>
      </c>
      <c r="CS2976">
        <v>100052</v>
      </c>
      <c r="CT2976" t="s">
        <v>1382</v>
      </c>
      <c r="CU2976" t="s">
        <v>17908</v>
      </c>
    </row>
    <row r="2977" spans="1:151" x14ac:dyDescent="0.2">
      <c r="A2977">
        <v>35983</v>
      </c>
      <c r="B2977" t="s">
        <v>16887</v>
      </c>
      <c r="C2977" t="s">
        <v>17900</v>
      </c>
      <c r="E2977" t="s">
        <v>17909</v>
      </c>
      <c r="F2977" t="s">
        <v>171</v>
      </c>
      <c r="H2977" s="1">
        <v>36710</v>
      </c>
      <c r="I2977" t="s">
        <v>173</v>
      </c>
      <c r="K2977" t="s">
        <v>1377</v>
      </c>
      <c r="L2977" t="s">
        <v>1378</v>
      </c>
      <c r="M2977" t="s">
        <v>176</v>
      </c>
      <c r="N2977">
        <v>2021</v>
      </c>
      <c r="O2977" t="s">
        <v>3142</v>
      </c>
      <c r="P2977" t="s">
        <v>178</v>
      </c>
      <c r="Q2977" t="s">
        <v>172</v>
      </c>
      <c r="S2977">
        <v>31845687</v>
      </c>
      <c r="T2977" t="s">
        <v>1382</v>
      </c>
      <c r="U2977" t="s">
        <v>424</v>
      </c>
      <c r="Y2977" t="str">
        <f>"01AS"</f>
        <v>01AS</v>
      </c>
      <c r="Z2977" t="s">
        <v>227</v>
      </c>
      <c r="AA2977" t="s">
        <v>228</v>
      </c>
      <c r="AB2977" t="s">
        <v>229</v>
      </c>
      <c r="AC2977" t="s">
        <v>1236</v>
      </c>
      <c r="AD2977" t="s">
        <v>185</v>
      </c>
      <c r="AE2977" t="s">
        <v>13200</v>
      </c>
      <c r="AM2977" t="s">
        <v>4152</v>
      </c>
      <c r="AS2977">
        <v>3.33</v>
      </c>
      <c r="AT2977" t="s">
        <v>429</v>
      </c>
      <c r="AU2977" t="s">
        <v>472</v>
      </c>
      <c r="AV2977" t="s">
        <v>473</v>
      </c>
      <c r="AW2977" t="s">
        <v>430</v>
      </c>
      <c r="BF2977" t="s">
        <v>474</v>
      </c>
      <c r="BM2977" t="s">
        <v>17910</v>
      </c>
      <c r="BN2977" t="s">
        <v>239</v>
      </c>
      <c r="BO2977" t="s">
        <v>17911</v>
      </c>
      <c r="BP2977" t="s">
        <v>241</v>
      </c>
      <c r="BQ2977" t="s">
        <v>195</v>
      </c>
      <c r="BS2977">
        <v>14627</v>
      </c>
      <c r="CA2977" t="s">
        <v>17912</v>
      </c>
      <c r="CD2977" t="s">
        <v>195</v>
      </c>
      <c r="CM2977" t="s">
        <v>17913</v>
      </c>
      <c r="CN2977" t="s">
        <v>17912</v>
      </c>
      <c r="CO2977" t="s">
        <v>17911</v>
      </c>
      <c r="CP2977" t="s">
        <v>17911</v>
      </c>
      <c r="CQ2977" t="s">
        <v>247</v>
      </c>
      <c r="CS2977" t="str">
        <f>"014010"</f>
        <v>014010</v>
      </c>
      <c r="CT2977" t="s">
        <v>1382</v>
      </c>
      <c r="CU2977" t="s">
        <v>17914</v>
      </c>
    </row>
    <row r="2978" spans="1:151" x14ac:dyDescent="0.2">
      <c r="A2978">
        <v>36073</v>
      </c>
      <c r="B2978" t="s">
        <v>14026</v>
      </c>
      <c r="C2978" t="s">
        <v>17900</v>
      </c>
      <c r="E2978" t="s">
        <v>17915</v>
      </c>
      <c r="F2978" t="s">
        <v>171</v>
      </c>
      <c r="H2978" s="1">
        <v>37197</v>
      </c>
      <c r="K2978" t="s">
        <v>1377</v>
      </c>
      <c r="L2978" t="s">
        <v>1378</v>
      </c>
      <c r="M2978" t="s">
        <v>176</v>
      </c>
      <c r="N2978">
        <v>2021</v>
      </c>
      <c r="O2978" t="s">
        <v>3142</v>
      </c>
      <c r="P2978" t="s">
        <v>178</v>
      </c>
      <c r="Q2978" t="s">
        <v>172</v>
      </c>
      <c r="S2978">
        <v>31726733</v>
      </c>
      <c r="T2978" t="s">
        <v>1382</v>
      </c>
      <c r="U2978" t="s">
        <v>424</v>
      </c>
      <c r="Y2978" t="str">
        <f>"01AS"</f>
        <v>01AS</v>
      </c>
      <c r="Z2978" t="s">
        <v>227</v>
      </c>
      <c r="AA2978" t="s">
        <v>833</v>
      </c>
      <c r="AB2978" t="s">
        <v>834</v>
      </c>
      <c r="AC2978" t="s">
        <v>1334</v>
      </c>
      <c r="AD2978" t="s">
        <v>172</v>
      </c>
      <c r="AS2978">
        <v>3.93</v>
      </c>
      <c r="AT2978" t="s">
        <v>1261</v>
      </c>
      <c r="AU2978" t="s">
        <v>472</v>
      </c>
      <c r="AV2978" t="s">
        <v>473</v>
      </c>
      <c r="AW2978" t="s">
        <v>430</v>
      </c>
      <c r="BM2978" t="s">
        <v>17916</v>
      </c>
      <c r="BN2978" t="s">
        <v>239</v>
      </c>
      <c r="BO2978" t="s">
        <v>5547</v>
      </c>
      <c r="BP2978" t="s">
        <v>241</v>
      </c>
      <c r="BQ2978" t="s">
        <v>195</v>
      </c>
      <c r="BS2978">
        <v>14627</v>
      </c>
      <c r="CA2978" t="s">
        <v>17917</v>
      </c>
      <c r="CD2978" t="s">
        <v>195</v>
      </c>
      <c r="CM2978" t="s">
        <v>17918</v>
      </c>
      <c r="CN2978" t="s">
        <v>17917</v>
      </c>
      <c r="CO2978" t="s">
        <v>5547</v>
      </c>
      <c r="CP2978" t="s">
        <v>5547</v>
      </c>
      <c r="CQ2978" t="s">
        <v>4882</v>
      </c>
      <c r="CS2978">
        <v>581000</v>
      </c>
      <c r="CT2978" t="s">
        <v>1382</v>
      </c>
      <c r="CU2978" t="s">
        <v>17919</v>
      </c>
    </row>
    <row r="2979" spans="1:151" x14ac:dyDescent="0.2">
      <c r="A2979">
        <v>36249</v>
      </c>
      <c r="B2979" t="s">
        <v>17920</v>
      </c>
      <c r="C2979" t="s">
        <v>17900</v>
      </c>
      <c r="E2979" t="s">
        <v>17921</v>
      </c>
      <c r="F2979" t="s">
        <v>171</v>
      </c>
      <c r="H2979" s="1">
        <v>37204</v>
      </c>
      <c r="K2979" t="s">
        <v>1377</v>
      </c>
      <c r="L2979" t="s">
        <v>1378</v>
      </c>
      <c r="M2979" t="s">
        <v>176</v>
      </c>
      <c r="N2979">
        <v>2021</v>
      </c>
      <c r="O2979" t="s">
        <v>3142</v>
      </c>
      <c r="P2979" t="s">
        <v>178</v>
      </c>
      <c r="Q2979" t="s">
        <v>172</v>
      </c>
      <c r="S2979">
        <v>31726818</v>
      </c>
      <c r="T2979" t="s">
        <v>1382</v>
      </c>
      <c r="U2979" t="s">
        <v>424</v>
      </c>
      <c r="Y2979" t="str">
        <f>"04HSEAS"</f>
        <v>04HSEAS</v>
      </c>
      <c r="Z2979" t="s">
        <v>499</v>
      </c>
      <c r="AA2979" t="s">
        <v>833</v>
      </c>
      <c r="AB2979" t="s">
        <v>834</v>
      </c>
      <c r="AC2979" t="s">
        <v>500</v>
      </c>
      <c r="AD2979" t="s">
        <v>185</v>
      </c>
      <c r="AS2979">
        <v>3.95</v>
      </c>
      <c r="AT2979" t="s">
        <v>1261</v>
      </c>
      <c r="AU2979" t="s">
        <v>472</v>
      </c>
      <c r="AV2979" t="s">
        <v>473</v>
      </c>
      <c r="AW2979" t="s">
        <v>430</v>
      </c>
      <c r="BM2979" t="s">
        <v>17922</v>
      </c>
      <c r="BN2979" t="s">
        <v>239</v>
      </c>
      <c r="BO2979" t="s">
        <v>5567</v>
      </c>
      <c r="BP2979" t="s">
        <v>241</v>
      </c>
      <c r="BQ2979" t="s">
        <v>195</v>
      </c>
      <c r="BS2979">
        <v>14627</v>
      </c>
      <c r="CD2979" t="s">
        <v>195</v>
      </c>
      <c r="CM2979" t="s">
        <v>17923</v>
      </c>
      <c r="CO2979" t="s">
        <v>5567</v>
      </c>
      <c r="CP2979" t="s">
        <v>5567</v>
      </c>
      <c r="CQ2979" t="s">
        <v>3674</v>
      </c>
      <c r="CS2979">
        <v>214000</v>
      </c>
      <c r="CT2979" t="s">
        <v>1382</v>
      </c>
      <c r="CU2979" t="s">
        <v>17924</v>
      </c>
    </row>
    <row r="2980" spans="1:151" x14ac:dyDescent="0.2">
      <c r="A2980">
        <v>42197</v>
      </c>
      <c r="B2980" t="s">
        <v>17925</v>
      </c>
      <c r="C2980" t="s">
        <v>17900</v>
      </c>
      <c r="E2980" t="s">
        <v>17926</v>
      </c>
      <c r="F2980" t="s">
        <v>171</v>
      </c>
      <c r="G2980" t="str">
        <f>"0"</f>
        <v>0</v>
      </c>
      <c r="H2980" s="1">
        <v>37550</v>
      </c>
      <c r="I2980" t="s">
        <v>173</v>
      </c>
      <c r="K2980" t="s">
        <v>1078</v>
      </c>
      <c r="L2980" t="s">
        <v>2016</v>
      </c>
      <c r="M2980" t="s">
        <v>224</v>
      </c>
      <c r="N2980">
        <v>2024</v>
      </c>
      <c r="O2980" t="s">
        <v>225</v>
      </c>
      <c r="P2980" t="s">
        <v>2100</v>
      </c>
      <c r="Q2980" t="s">
        <v>172</v>
      </c>
      <c r="S2980">
        <v>32016024</v>
      </c>
      <c r="T2980" t="s">
        <v>1382</v>
      </c>
      <c r="U2980" t="s">
        <v>424</v>
      </c>
      <c r="Y2980" t="str">
        <f>"01AS"</f>
        <v>01AS</v>
      </c>
      <c r="Z2980" t="s">
        <v>499</v>
      </c>
      <c r="AA2980" t="s">
        <v>320</v>
      </c>
      <c r="AB2980" t="s">
        <v>321</v>
      </c>
      <c r="AC2980" t="s">
        <v>2066</v>
      </c>
      <c r="AD2980" t="s">
        <v>185</v>
      </c>
      <c r="AM2980" t="s">
        <v>5251</v>
      </c>
      <c r="AS2980">
        <v>3.42</v>
      </c>
      <c r="AU2980" t="s">
        <v>235</v>
      </c>
      <c r="AV2980" t="s">
        <v>823</v>
      </c>
      <c r="AW2980" t="s">
        <v>430</v>
      </c>
      <c r="BM2980" t="s">
        <v>6443</v>
      </c>
      <c r="BN2980" t="s">
        <v>239</v>
      </c>
      <c r="BO2980" t="s">
        <v>4702</v>
      </c>
      <c r="BP2980" t="s">
        <v>241</v>
      </c>
      <c r="BQ2980" t="s">
        <v>195</v>
      </c>
      <c r="BS2980">
        <v>14627</v>
      </c>
      <c r="CA2980" t="s">
        <v>17927</v>
      </c>
      <c r="CD2980" t="s">
        <v>195</v>
      </c>
      <c r="CM2980" t="s">
        <v>17928</v>
      </c>
      <c r="CN2980" t="s">
        <v>17927</v>
      </c>
      <c r="CO2980" t="s">
        <v>4702</v>
      </c>
      <c r="CP2980" t="s">
        <v>4702</v>
      </c>
      <c r="CQ2980" t="s">
        <v>4705</v>
      </c>
      <c r="CS2980">
        <v>200232</v>
      </c>
      <c r="CT2980" t="s">
        <v>1382</v>
      </c>
      <c r="CU2980" t="s">
        <v>17929</v>
      </c>
    </row>
    <row r="2981" spans="1:151" x14ac:dyDescent="0.2">
      <c r="A2981">
        <v>13233</v>
      </c>
      <c r="B2981" t="s">
        <v>3597</v>
      </c>
      <c r="C2981" t="s">
        <v>17930</v>
      </c>
      <c r="D2981" t="s">
        <v>17931</v>
      </c>
      <c r="E2981" t="s">
        <v>17932</v>
      </c>
      <c r="F2981" t="s">
        <v>171</v>
      </c>
      <c r="G2981" t="s">
        <v>172</v>
      </c>
      <c r="H2981" s="1">
        <v>34748</v>
      </c>
      <c r="I2981" t="s">
        <v>221</v>
      </c>
      <c r="K2981" t="s">
        <v>222</v>
      </c>
      <c r="L2981" t="s">
        <v>223</v>
      </c>
      <c r="M2981" t="s">
        <v>224</v>
      </c>
      <c r="N2981">
        <v>2015</v>
      </c>
      <c r="O2981" t="s">
        <v>692</v>
      </c>
      <c r="P2981" t="s">
        <v>178</v>
      </c>
      <c r="Q2981" t="s">
        <v>172</v>
      </c>
      <c r="S2981">
        <v>27858400</v>
      </c>
      <c r="T2981" t="s">
        <v>2966</v>
      </c>
      <c r="U2981" t="s">
        <v>180</v>
      </c>
      <c r="V2981" s="2">
        <v>42505</v>
      </c>
      <c r="W2981" t="s">
        <v>17933</v>
      </c>
      <c r="X2981">
        <v>7782948888</v>
      </c>
      <c r="Y2981" t="s">
        <v>186</v>
      </c>
      <c r="Z2981" t="s">
        <v>282</v>
      </c>
      <c r="AA2981">
        <v>2016</v>
      </c>
      <c r="AB2981">
        <v>2016</v>
      </c>
      <c r="AC2981" t="s">
        <v>1068</v>
      </c>
      <c r="AD2981" t="s">
        <v>185</v>
      </c>
      <c r="AM2981" t="s">
        <v>3411</v>
      </c>
      <c r="AS2981">
        <v>3.57</v>
      </c>
      <c r="AT2981" t="s">
        <v>188</v>
      </c>
      <c r="AU2981" t="s">
        <v>189</v>
      </c>
      <c r="AV2981" t="s">
        <v>190</v>
      </c>
      <c r="AW2981" t="s">
        <v>191</v>
      </c>
      <c r="BM2981" t="s">
        <v>17934</v>
      </c>
      <c r="BN2981" t="s">
        <v>487</v>
      </c>
      <c r="BP2981" t="s">
        <v>194</v>
      </c>
      <c r="BQ2981" t="s">
        <v>195</v>
      </c>
      <c r="BS2981">
        <v>14627</v>
      </c>
      <c r="BT2981" t="s">
        <v>196</v>
      </c>
      <c r="BU2981">
        <v>5857557636</v>
      </c>
      <c r="BZ2981" t="s">
        <v>17935</v>
      </c>
      <c r="CC2981" t="s">
        <v>17936</v>
      </c>
      <c r="CD2981" t="s">
        <v>17937</v>
      </c>
      <c r="CF2981" t="s">
        <v>17938</v>
      </c>
      <c r="CG2981" t="s">
        <v>2966</v>
      </c>
      <c r="CH2981">
        <v>7782948888</v>
      </c>
      <c r="CM2981" t="s">
        <v>5176</v>
      </c>
      <c r="CP2981" t="s">
        <v>194</v>
      </c>
      <c r="CQ2981" t="s">
        <v>195</v>
      </c>
      <c r="CS2981">
        <v>14627</v>
      </c>
      <c r="CT2981" t="s">
        <v>196</v>
      </c>
      <c r="CU2981">
        <v>5857557636</v>
      </c>
      <c r="CZ2981" t="s">
        <v>17935</v>
      </c>
      <c r="DC2981" t="s">
        <v>17936</v>
      </c>
      <c r="DD2981" t="s">
        <v>17937</v>
      </c>
      <c r="DF2981" t="s">
        <v>17938</v>
      </c>
      <c r="DG2981" t="s">
        <v>2966</v>
      </c>
      <c r="DH2981">
        <v>7782948888</v>
      </c>
      <c r="EM2981" t="s">
        <v>17935</v>
      </c>
      <c r="EP2981" t="s">
        <v>17936</v>
      </c>
      <c r="EQ2981" t="s">
        <v>17937</v>
      </c>
      <c r="ES2981" t="s">
        <v>17938</v>
      </c>
      <c r="ET2981" t="s">
        <v>2966</v>
      </c>
      <c r="EU2981">
        <v>7782948888</v>
      </c>
    </row>
    <row r="2982" spans="1:151" x14ac:dyDescent="0.2">
      <c r="A2982">
        <v>19325</v>
      </c>
      <c r="B2982" t="s">
        <v>1838</v>
      </c>
      <c r="C2982" t="s">
        <v>17939</v>
      </c>
      <c r="D2982" t="s">
        <v>17940</v>
      </c>
      <c r="E2982" t="s">
        <v>17941</v>
      </c>
      <c r="F2982" t="s">
        <v>1502</v>
      </c>
      <c r="G2982" t="s">
        <v>172</v>
      </c>
      <c r="H2982" s="1">
        <v>35249</v>
      </c>
      <c r="I2982" t="s">
        <v>221</v>
      </c>
      <c r="K2982" t="s">
        <v>943</v>
      </c>
      <c r="M2982" t="s">
        <v>306</v>
      </c>
      <c r="N2982">
        <v>2016</v>
      </c>
      <c r="O2982" t="s">
        <v>380</v>
      </c>
      <c r="P2982" t="s">
        <v>178</v>
      </c>
      <c r="Q2982" t="s">
        <v>172</v>
      </c>
      <c r="S2982">
        <v>28838234</v>
      </c>
      <c r="T2982" t="s">
        <v>196</v>
      </c>
      <c r="W2982" t="s">
        <v>17942</v>
      </c>
      <c r="X2982">
        <v>9178160224</v>
      </c>
      <c r="Y2982" t="s">
        <v>186</v>
      </c>
      <c r="Z2982" t="s">
        <v>282</v>
      </c>
      <c r="AA2982">
        <v>2018</v>
      </c>
      <c r="AB2982">
        <v>2018</v>
      </c>
      <c r="AC2982" t="s">
        <v>696</v>
      </c>
      <c r="AD2982" t="s">
        <v>185</v>
      </c>
      <c r="AM2982" t="s">
        <v>413</v>
      </c>
      <c r="AS2982">
        <v>3.79</v>
      </c>
      <c r="AT2982" t="s">
        <v>188</v>
      </c>
      <c r="AU2982" t="s">
        <v>189</v>
      </c>
      <c r="AV2982" t="s">
        <v>190</v>
      </c>
      <c r="AW2982" t="s">
        <v>237</v>
      </c>
      <c r="BM2982" t="s">
        <v>13006</v>
      </c>
      <c r="BN2982" t="s">
        <v>193</v>
      </c>
      <c r="BP2982" t="s">
        <v>194</v>
      </c>
      <c r="BQ2982" t="s">
        <v>195</v>
      </c>
      <c r="BS2982">
        <v>14627</v>
      </c>
      <c r="BT2982" t="s">
        <v>196</v>
      </c>
      <c r="BU2982">
        <v>9178162351</v>
      </c>
      <c r="BZ2982" t="s">
        <v>17943</v>
      </c>
      <c r="CC2982" t="s">
        <v>17944</v>
      </c>
      <c r="CD2982" t="s">
        <v>1508</v>
      </c>
      <c r="CF2982" t="str">
        <f>"06880"</f>
        <v>06880</v>
      </c>
      <c r="CG2982" t="s">
        <v>196</v>
      </c>
      <c r="CH2982">
        <v>2032591291</v>
      </c>
      <c r="CM2982" t="s">
        <v>9722</v>
      </c>
      <c r="CP2982" t="s">
        <v>194</v>
      </c>
      <c r="CQ2982" t="s">
        <v>195</v>
      </c>
      <c r="CS2982">
        <v>14611</v>
      </c>
      <c r="CT2982" t="s">
        <v>196</v>
      </c>
      <c r="CU2982">
        <v>9178162351</v>
      </c>
      <c r="ED2982" t="s">
        <v>1508</v>
      </c>
      <c r="EG2982" t="s">
        <v>196</v>
      </c>
      <c r="EH2982">
        <v>2032591291</v>
      </c>
      <c r="EM2982" t="s">
        <v>17943</v>
      </c>
      <c r="EP2982" t="s">
        <v>17944</v>
      </c>
      <c r="EQ2982" t="s">
        <v>1508</v>
      </c>
      <c r="ES2982" t="str">
        <f>"06880"</f>
        <v>06880</v>
      </c>
      <c r="ET2982" t="s">
        <v>196</v>
      </c>
      <c r="EU2982">
        <v>2032591291</v>
      </c>
    </row>
    <row r="2983" spans="1:151" x14ac:dyDescent="0.2">
      <c r="A2983">
        <v>23595</v>
      </c>
      <c r="B2983" t="s">
        <v>17945</v>
      </c>
      <c r="C2983" t="s">
        <v>12669</v>
      </c>
      <c r="D2983" t="s">
        <v>17946</v>
      </c>
      <c r="E2983" t="s">
        <v>17947</v>
      </c>
      <c r="F2983" t="s">
        <v>171</v>
      </c>
      <c r="G2983" t="s">
        <v>172</v>
      </c>
      <c r="H2983" s="1">
        <v>35433</v>
      </c>
      <c r="I2983" t="s">
        <v>221</v>
      </c>
      <c r="K2983" t="s">
        <v>1012</v>
      </c>
      <c r="L2983" t="s">
        <v>1013</v>
      </c>
      <c r="M2983" t="s">
        <v>176</v>
      </c>
      <c r="N2983">
        <v>2018</v>
      </c>
      <c r="O2983" t="s">
        <v>612</v>
      </c>
      <c r="P2983" t="s">
        <v>178</v>
      </c>
      <c r="Q2983" t="s">
        <v>172</v>
      </c>
      <c r="S2983">
        <v>29409587</v>
      </c>
      <c r="T2983" t="s">
        <v>196</v>
      </c>
      <c r="W2983" t="s">
        <v>17948</v>
      </c>
      <c r="X2983">
        <v>6466690443</v>
      </c>
      <c r="Y2983" t="s">
        <v>186</v>
      </c>
      <c r="Z2983" t="s">
        <v>282</v>
      </c>
      <c r="AA2983">
        <v>2019</v>
      </c>
      <c r="AB2983">
        <v>2019</v>
      </c>
      <c r="AC2983" t="s">
        <v>396</v>
      </c>
      <c r="AD2983" t="s">
        <v>185</v>
      </c>
      <c r="AM2983" t="s">
        <v>886</v>
      </c>
      <c r="AS2983">
        <v>2.83</v>
      </c>
      <c r="AT2983" t="s">
        <v>188</v>
      </c>
      <c r="AU2983" t="s">
        <v>189</v>
      </c>
      <c r="AV2983" t="s">
        <v>190</v>
      </c>
      <c r="AW2983" t="s">
        <v>294</v>
      </c>
      <c r="BM2983" t="s">
        <v>7035</v>
      </c>
      <c r="BN2983" t="s">
        <v>193</v>
      </c>
      <c r="BP2983" t="s">
        <v>194</v>
      </c>
      <c r="BQ2983" t="s">
        <v>195</v>
      </c>
      <c r="BS2983">
        <v>14627</v>
      </c>
      <c r="BT2983" t="s">
        <v>196</v>
      </c>
      <c r="BU2983">
        <v>9034418589</v>
      </c>
      <c r="BZ2983" t="s">
        <v>17949</v>
      </c>
      <c r="CC2983" t="s">
        <v>2430</v>
      </c>
      <c r="CD2983" t="s">
        <v>344</v>
      </c>
      <c r="CF2983">
        <v>77033</v>
      </c>
      <c r="CG2983" t="s">
        <v>196</v>
      </c>
      <c r="CH2983">
        <v>9034418589</v>
      </c>
      <c r="CM2983" t="s">
        <v>17950</v>
      </c>
      <c r="CP2983" t="s">
        <v>194</v>
      </c>
      <c r="CQ2983" t="s">
        <v>195</v>
      </c>
      <c r="CS2983">
        <v>14611</v>
      </c>
      <c r="CT2983" t="s">
        <v>196</v>
      </c>
      <c r="CU2983">
        <v>9034418589</v>
      </c>
      <c r="DZ2983" t="s">
        <v>17951</v>
      </c>
      <c r="EC2983" t="s">
        <v>2430</v>
      </c>
      <c r="ED2983" t="s">
        <v>344</v>
      </c>
      <c r="EF2983">
        <v>77026</v>
      </c>
      <c r="EG2983" t="s">
        <v>196</v>
      </c>
      <c r="EH2983">
        <v>9034418589</v>
      </c>
      <c r="EM2983" t="s">
        <v>17949</v>
      </c>
      <c r="EP2983" t="s">
        <v>2430</v>
      </c>
      <c r="EQ2983" t="s">
        <v>344</v>
      </c>
      <c r="ES2983">
        <v>77033</v>
      </c>
      <c r="ET2983" t="s">
        <v>196</v>
      </c>
      <c r="EU2983">
        <v>9034418589</v>
      </c>
    </row>
    <row r="2984" spans="1:151" x14ac:dyDescent="0.2">
      <c r="A2984">
        <v>39218</v>
      </c>
      <c r="B2984" t="s">
        <v>17952</v>
      </c>
      <c r="C2984" t="s">
        <v>17953</v>
      </c>
      <c r="D2984" t="s">
        <v>17954</v>
      </c>
      <c r="E2984" t="s">
        <v>17955</v>
      </c>
      <c r="F2984" t="s">
        <v>171</v>
      </c>
      <c r="G2984" t="str">
        <f>"0"</f>
        <v>0</v>
      </c>
      <c r="H2984" s="1">
        <v>37566</v>
      </c>
      <c r="I2984" t="s">
        <v>173</v>
      </c>
      <c r="K2984" t="s">
        <v>1396</v>
      </c>
      <c r="L2984" t="s">
        <v>1397</v>
      </c>
      <c r="M2984" t="s">
        <v>224</v>
      </c>
      <c r="N2984">
        <v>2023</v>
      </c>
      <c r="O2984" t="s">
        <v>597</v>
      </c>
      <c r="P2984" t="s">
        <v>178</v>
      </c>
      <c r="Q2984" t="s">
        <v>172</v>
      </c>
      <c r="S2984">
        <v>32102888</v>
      </c>
      <c r="T2984" t="s">
        <v>17956</v>
      </c>
      <c r="U2984" t="s">
        <v>424</v>
      </c>
      <c r="Y2984" t="str">
        <f>"04HSEAS"</f>
        <v>04HSEAS</v>
      </c>
      <c r="Z2984" t="s">
        <v>499</v>
      </c>
      <c r="AA2984" t="s">
        <v>228</v>
      </c>
      <c r="AB2984" t="s">
        <v>229</v>
      </c>
      <c r="AC2984" t="s">
        <v>500</v>
      </c>
      <c r="AD2984" t="s">
        <v>185</v>
      </c>
      <c r="AS2984">
        <v>3.88</v>
      </c>
      <c r="AU2984" t="s">
        <v>472</v>
      </c>
      <c r="AV2984" t="s">
        <v>473</v>
      </c>
      <c r="AW2984" t="s">
        <v>430</v>
      </c>
      <c r="BM2984" t="s">
        <v>13117</v>
      </c>
      <c r="BN2984" t="s">
        <v>239</v>
      </c>
      <c r="BO2984" t="s">
        <v>17957</v>
      </c>
      <c r="BP2984" t="s">
        <v>241</v>
      </c>
      <c r="BQ2984" t="s">
        <v>195</v>
      </c>
      <c r="BS2984">
        <v>14627</v>
      </c>
      <c r="CD2984" t="s">
        <v>195</v>
      </c>
      <c r="CM2984" t="s">
        <v>17958</v>
      </c>
      <c r="CO2984" t="s">
        <v>17957</v>
      </c>
      <c r="CP2984" t="s">
        <v>17959</v>
      </c>
      <c r="CQ2984" t="s">
        <v>2008</v>
      </c>
      <c r="CS2984">
        <v>33196</v>
      </c>
      <c r="CT2984" t="s">
        <v>244</v>
      </c>
      <c r="CU2984" t="s">
        <v>17960</v>
      </c>
    </row>
    <row r="2985" spans="1:151" x14ac:dyDescent="0.2">
      <c r="A2985">
        <v>46388</v>
      </c>
      <c r="B2985" t="s">
        <v>17961</v>
      </c>
      <c r="C2985" t="s">
        <v>17962</v>
      </c>
      <c r="D2985" t="s">
        <v>390</v>
      </c>
      <c r="E2985" t="s">
        <v>17963</v>
      </c>
      <c r="F2985" t="s">
        <v>17964</v>
      </c>
      <c r="G2985" t="str">
        <f>"0"</f>
        <v>0</v>
      </c>
      <c r="H2985" s="1">
        <v>38318</v>
      </c>
      <c r="I2985" t="s">
        <v>173</v>
      </c>
      <c r="K2985" t="s">
        <v>2724</v>
      </c>
      <c r="L2985" t="s">
        <v>820</v>
      </c>
      <c r="M2985" t="s">
        <v>176</v>
      </c>
      <c r="N2985">
        <v>2026</v>
      </c>
      <c r="O2985" t="s">
        <v>508</v>
      </c>
      <c r="P2985" t="s">
        <v>2100</v>
      </c>
      <c r="Q2985" t="s">
        <v>172</v>
      </c>
      <c r="R2985" t="s">
        <v>510</v>
      </c>
      <c r="S2985">
        <v>32518801</v>
      </c>
      <c r="BM2985" t="s">
        <v>17965</v>
      </c>
    </row>
    <row r="2986" spans="1:151" x14ac:dyDescent="0.2">
      <c r="A2986">
        <v>46400</v>
      </c>
      <c r="B2986" t="s">
        <v>17961</v>
      </c>
      <c r="C2986" t="s">
        <v>17962</v>
      </c>
      <c r="D2986" t="s">
        <v>390</v>
      </c>
      <c r="E2986" t="s">
        <v>17963</v>
      </c>
      <c r="F2986" t="s">
        <v>171</v>
      </c>
      <c r="G2986" t="str">
        <f>"0"</f>
        <v>0</v>
      </c>
      <c r="H2986" s="1">
        <v>38318</v>
      </c>
      <c r="I2986" t="s">
        <v>173</v>
      </c>
      <c r="K2986" t="s">
        <v>17966</v>
      </c>
      <c r="L2986" t="s">
        <v>318</v>
      </c>
      <c r="M2986" t="s">
        <v>176</v>
      </c>
      <c r="N2986">
        <v>2026</v>
      </c>
      <c r="O2986" t="s">
        <v>508</v>
      </c>
      <c r="P2986" t="s">
        <v>17967</v>
      </c>
      <c r="Q2986" t="s">
        <v>172</v>
      </c>
      <c r="R2986" t="s">
        <v>510</v>
      </c>
      <c r="S2986">
        <v>32518801</v>
      </c>
      <c r="BM2986" t="s">
        <v>17965</v>
      </c>
    </row>
    <row r="2987" spans="1:151" x14ac:dyDescent="0.2">
      <c r="A2987">
        <v>45618</v>
      </c>
      <c r="B2987" t="s">
        <v>8039</v>
      </c>
      <c r="C2987" t="s">
        <v>17968</v>
      </c>
      <c r="D2987" t="s">
        <v>17783</v>
      </c>
      <c r="E2987" t="s">
        <v>17969</v>
      </c>
      <c r="F2987" t="s">
        <v>171</v>
      </c>
      <c r="G2987" t="str">
        <f>"0"</f>
        <v>0</v>
      </c>
      <c r="H2987" s="1">
        <v>38390</v>
      </c>
      <c r="I2987" t="s">
        <v>221</v>
      </c>
      <c r="K2987" t="s">
        <v>2976</v>
      </c>
      <c r="L2987" t="s">
        <v>2515</v>
      </c>
      <c r="M2987" t="s">
        <v>224</v>
      </c>
      <c r="N2987">
        <v>2025</v>
      </c>
      <c r="O2987" t="s">
        <v>528</v>
      </c>
      <c r="P2987" t="s">
        <v>178</v>
      </c>
      <c r="Q2987" t="s">
        <v>172</v>
      </c>
      <c r="S2987">
        <v>32577563</v>
      </c>
      <c r="T2987" t="s">
        <v>226</v>
      </c>
      <c r="Y2987" t="str">
        <f>"01AS"</f>
        <v>01AS</v>
      </c>
      <c r="Z2987" t="s">
        <v>227</v>
      </c>
      <c r="AA2987" t="s">
        <v>228</v>
      </c>
      <c r="AB2987" t="s">
        <v>229</v>
      </c>
      <c r="AC2987" t="s">
        <v>678</v>
      </c>
      <c r="AD2987" t="s">
        <v>172</v>
      </c>
      <c r="AS2987">
        <v>3.18</v>
      </c>
      <c r="AU2987" t="s">
        <v>472</v>
      </c>
      <c r="AV2987" t="s">
        <v>473</v>
      </c>
      <c r="AW2987" t="s">
        <v>210</v>
      </c>
      <c r="AY2987" t="s">
        <v>17970</v>
      </c>
      <c r="BM2987" t="s">
        <v>17971</v>
      </c>
      <c r="BN2987" t="s">
        <v>239</v>
      </c>
      <c r="BO2987" t="s">
        <v>17972</v>
      </c>
      <c r="BP2987" t="s">
        <v>241</v>
      </c>
      <c r="BQ2987" t="s">
        <v>195</v>
      </c>
      <c r="BS2987">
        <v>14627</v>
      </c>
      <c r="CD2987" t="s">
        <v>195</v>
      </c>
      <c r="CM2987" t="s">
        <v>17973</v>
      </c>
      <c r="CO2987" t="s">
        <v>17972</v>
      </c>
      <c r="CP2987" t="s">
        <v>5210</v>
      </c>
      <c r="CQ2987" t="s">
        <v>247</v>
      </c>
      <c r="CS2987" t="s">
        <v>17974</v>
      </c>
      <c r="CT2987" t="s">
        <v>244</v>
      </c>
      <c r="CU2987" t="s">
        <v>17975</v>
      </c>
    </row>
    <row r="2988" spans="1:151" x14ac:dyDescent="0.2">
      <c r="A2988">
        <v>31374</v>
      </c>
      <c r="B2988" t="s">
        <v>17976</v>
      </c>
      <c r="C2988" t="s">
        <v>17977</v>
      </c>
      <c r="D2988" t="s">
        <v>17978</v>
      </c>
      <c r="E2988" t="s">
        <v>17979</v>
      </c>
      <c r="F2988" t="s">
        <v>171</v>
      </c>
      <c r="G2988" t="str">
        <f>"0"</f>
        <v>0</v>
      </c>
      <c r="K2988" t="s">
        <v>3740</v>
      </c>
      <c r="L2988" t="s">
        <v>3741</v>
      </c>
      <c r="M2988" t="s">
        <v>255</v>
      </c>
      <c r="N2988" t="s">
        <v>421</v>
      </c>
      <c r="O2988" t="s">
        <v>422</v>
      </c>
      <c r="P2988" t="s">
        <v>178</v>
      </c>
      <c r="Q2988" t="s">
        <v>172</v>
      </c>
      <c r="S2988">
        <v>30612259</v>
      </c>
      <c r="T2988" t="s">
        <v>226</v>
      </c>
      <c r="Y2988" t="str">
        <f>"04HSEAS"</f>
        <v>04HSEAS</v>
      </c>
      <c r="Z2988" t="s">
        <v>499</v>
      </c>
      <c r="AA2988" t="s">
        <v>320</v>
      </c>
      <c r="AB2988" t="s">
        <v>321</v>
      </c>
      <c r="AC2988" t="s">
        <v>1868</v>
      </c>
      <c r="AD2988" t="s">
        <v>185</v>
      </c>
      <c r="AS2988">
        <v>3.26</v>
      </c>
      <c r="AT2988" t="s">
        <v>429</v>
      </c>
      <c r="AU2988" t="s">
        <v>235</v>
      </c>
      <c r="AV2988" t="s">
        <v>236</v>
      </c>
      <c r="AW2988" t="s">
        <v>264</v>
      </c>
      <c r="BM2988" t="s">
        <v>1062</v>
      </c>
      <c r="BN2988" t="s">
        <v>239</v>
      </c>
      <c r="BO2988" t="s">
        <v>17980</v>
      </c>
      <c r="BP2988" t="s">
        <v>241</v>
      </c>
      <c r="BQ2988" t="s">
        <v>195</v>
      </c>
      <c r="BS2988">
        <v>14627</v>
      </c>
      <c r="CD2988" t="s">
        <v>195</v>
      </c>
      <c r="CM2988" t="s">
        <v>17981</v>
      </c>
      <c r="CO2988" t="s">
        <v>17980</v>
      </c>
      <c r="CP2988" t="s">
        <v>17982</v>
      </c>
      <c r="CQ2988" t="s">
        <v>6293</v>
      </c>
      <c r="CS2988">
        <v>44024</v>
      </c>
      <c r="CT2988" t="s">
        <v>244</v>
      </c>
      <c r="CU2988" t="s">
        <v>17983</v>
      </c>
    </row>
    <row r="2989" spans="1:151" x14ac:dyDescent="0.2">
      <c r="A2989">
        <v>19535</v>
      </c>
      <c r="B2989" t="s">
        <v>17984</v>
      </c>
      <c r="C2989" t="s">
        <v>17985</v>
      </c>
      <c r="D2989" t="s">
        <v>17986</v>
      </c>
      <c r="E2989" t="s">
        <v>17987</v>
      </c>
      <c r="F2989" t="s">
        <v>171</v>
      </c>
      <c r="G2989" t="s">
        <v>172</v>
      </c>
      <c r="H2989" s="1">
        <v>35230</v>
      </c>
      <c r="I2989" t="s">
        <v>221</v>
      </c>
      <c r="K2989" t="s">
        <v>2258</v>
      </c>
      <c r="L2989" t="s">
        <v>820</v>
      </c>
      <c r="M2989" t="s">
        <v>176</v>
      </c>
      <c r="N2989">
        <v>2017</v>
      </c>
      <c r="O2989" t="s">
        <v>177</v>
      </c>
      <c r="P2989" t="s">
        <v>178</v>
      </c>
      <c r="Q2989" t="s">
        <v>172</v>
      </c>
      <c r="S2989">
        <v>28678922</v>
      </c>
      <c r="T2989" t="s">
        <v>196</v>
      </c>
      <c r="W2989" t="s">
        <v>17988</v>
      </c>
      <c r="X2989">
        <v>6102470305</v>
      </c>
      <c r="Y2989" t="s">
        <v>186</v>
      </c>
      <c r="Z2989" t="s">
        <v>282</v>
      </c>
      <c r="AA2989">
        <v>2018</v>
      </c>
      <c r="AB2989">
        <v>2018</v>
      </c>
      <c r="AC2989" t="s">
        <v>885</v>
      </c>
      <c r="AD2989" t="s">
        <v>185</v>
      </c>
      <c r="AE2989" t="s">
        <v>857</v>
      </c>
      <c r="AS2989">
        <v>3.43</v>
      </c>
      <c r="AT2989" t="s">
        <v>188</v>
      </c>
      <c r="AU2989" t="s">
        <v>189</v>
      </c>
      <c r="AV2989" t="s">
        <v>190</v>
      </c>
      <c r="AW2989" t="s">
        <v>264</v>
      </c>
      <c r="BM2989" t="s">
        <v>17989</v>
      </c>
      <c r="BN2989" t="s">
        <v>193</v>
      </c>
      <c r="BP2989" t="s">
        <v>194</v>
      </c>
      <c r="BQ2989" t="s">
        <v>195</v>
      </c>
      <c r="BS2989">
        <v>14627</v>
      </c>
      <c r="BT2989" t="s">
        <v>196</v>
      </c>
      <c r="BU2989">
        <v>6107154775</v>
      </c>
      <c r="BZ2989" t="s">
        <v>17990</v>
      </c>
      <c r="CC2989" t="s">
        <v>17991</v>
      </c>
      <c r="CD2989" t="s">
        <v>650</v>
      </c>
      <c r="CF2989">
        <v>19010</v>
      </c>
      <c r="CG2989" t="s">
        <v>196</v>
      </c>
      <c r="CH2989">
        <v>6105256716</v>
      </c>
      <c r="CM2989" t="s">
        <v>17992</v>
      </c>
      <c r="CP2989" t="s">
        <v>194</v>
      </c>
      <c r="CQ2989" t="s">
        <v>195</v>
      </c>
      <c r="CS2989">
        <v>14627</v>
      </c>
      <c r="CT2989" t="s">
        <v>196</v>
      </c>
      <c r="CU2989">
        <v>6107154775</v>
      </c>
      <c r="ED2989" t="s">
        <v>650</v>
      </c>
      <c r="EG2989" t="s">
        <v>196</v>
      </c>
      <c r="EH2989">
        <v>6105256716</v>
      </c>
      <c r="EM2989" t="s">
        <v>17990</v>
      </c>
      <c r="EP2989" t="s">
        <v>17991</v>
      </c>
      <c r="EQ2989" t="s">
        <v>650</v>
      </c>
      <c r="ES2989">
        <v>19010</v>
      </c>
      <c r="ET2989" t="s">
        <v>196</v>
      </c>
      <c r="EU2989">
        <v>6105256716</v>
      </c>
    </row>
    <row r="2990" spans="1:151" x14ac:dyDescent="0.2">
      <c r="A2990">
        <v>27737</v>
      </c>
      <c r="B2990" t="s">
        <v>17993</v>
      </c>
      <c r="C2990" t="s">
        <v>17994</v>
      </c>
      <c r="D2990" t="s">
        <v>169</v>
      </c>
      <c r="E2990" t="s">
        <v>17995</v>
      </c>
      <c r="F2990" t="s">
        <v>171</v>
      </c>
      <c r="G2990" t="s">
        <v>172</v>
      </c>
      <c r="H2990" s="1">
        <v>33513</v>
      </c>
      <c r="I2990" t="s">
        <v>173</v>
      </c>
      <c r="K2990" t="s">
        <v>5197</v>
      </c>
      <c r="L2990" t="s">
        <v>5198</v>
      </c>
      <c r="M2990" t="s">
        <v>224</v>
      </c>
      <c r="N2990">
        <v>2019</v>
      </c>
      <c r="O2990" t="s">
        <v>279</v>
      </c>
      <c r="P2990" t="s">
        <v>178</v>
      </c>
      <c r="Q2990" t="s">
        <v>172</v>
      </c>
      <c r="S2990">
        <v>31419116</v>
      </c>
      <c r="T2990" t="s">
        <v>196</v>
      </c>
      <c r="W2990" t="s">
        <v>17996</v>
      </c>
      <c r="X2990">
        <v>3158309546</v>
      </c>
      <c r="Y2990" t="s">
        <v>186</v>
      </c>
      <c r="Z2990" t="s">
        <v>282</v>
      </c>
      <c r="AA2990">
        <v>2021</v>
      </c>
      <c r="AB2990">
        <v>2021</v>
      </c>
      <c r="AC2990" t="s">
        <v>2588</v>
      </c>
      <c r="AD2990" t="s">
        <v>172</v>
      </c>
      <c r="AS2990">
        <v>3.1</v>
      </c>
      <c r="AT2990" t="s">
        <v>188</v>
      </c>
      <c r="AU2990" t="s">
        <v>189</v>
      </c>
      <c r="AV2990" t="s">
        <v>190</v>
      </c>
      <c r="AW2990" t="s">
        <v>210</v>
      </c>
      <c r="BM2990" t="s">
        <v>17997</v>
      </c>
      <c r="BN2990" t="s">
        <v>193</v>
      </c>
      <c r="BP2990" t="s">
        <v>194</v>
      </c>
      <c r="BQ2990" t="s">
        <v>195</v>
      </c>
      <c r="BS2990">
        <v>14627</v>
      </c>
      <c r="BT2990" t="s">
        <v>196</v>
      </c>
      <c r="BU2990">
        <v>3234828967</v>
      </c>
      <c r="BZ2990" t="s">
        <v>17998</v>
      </c>
      <c r="CC2990" t="s">
        <v>3342</v>
      </c>
      <c r="CD2990" t="s">
        <v>195</v>
      </c>
      <c r="CF2990">
        <v>144451519</v>
      </c>
      <c r="CG2990" t="s">
        <v>196</v>
      </c>
      <c r="CH2990">
        <v>3234828967</v>
      </c>
      <c r="CM2990" t="s">
        <v>17998</v>
      </c>
      <c r="CP2990" t="s">
        <v>3342</v>
      </c>
      <c r="CQ2990" t="s">
        <v>195</v>
      </c>
      <c r="CS2990">
        <v>144451519</v>
      </c>
      <c r="CT2990" t="s">
        <v>196</v>
      </c>
      <c r="CU2990">
        <v>3234828967</v>
      </c>
      <c r="ED2990" t="s">
        <v>195</v>
      </c>
      <c r="EG2990" t="s">
        <v>196</v>
      </c>
      <c r="EH2990">
        <v>3234828967</v>
      </c>
      <c r="EM2990" t="s">
        <v>17998</v>
      </c>
      <c r="EP2990" t="s">
        <v>3342</v>
      </c>
      <c r="EQ2990" t="s">
        <v>195</v>
      </c>
      <c r="ES2990">
        <v>144451519</v>
      </c>
      <c r="ET2990" t="s">
        <v>196</v>
      </c>
      <c r="EU2990">
        <v>3234828967</v>
      </c>
    </row>
    <row r="2991" spans="1:151" x14ac:dyDescent="0.2">
      <c r="A2991">
        <v>39363</v>
      </c>
      <c r="B2991" t="s">
        <v>8039</v>
      </c>
      <c r="C2991" t="s">
        <v>17999</v>
      </c>
      <c r="D2991" t="s">
        <v>18000</v>
      </c>
      <c r="E2991" t="s">
        <v>18001</v>
      </c>
      <c r="F2991" t="s">
        <v>171</v>
      </c>
      <c r="G2991" t="str">
        <f>"0"</f>
        <v>0</v>
      </c>
      <c r="H2991" s="1">
        <v>37733</v>
      </c>
      <c r="I2991" t="s">
        <v>221</v>
      </c>
      <c r="K2991" t="s">
        <v>18002</v>
      </c>
      <c r="L2991" t="s">
        <v>18003</v>
      </c>
      <c r="M2991" t="s">
        <v>224</v>
      </c>
      <c r="N2991">
        <v>2023</v>
      </c>
      <c r="O2991" t="s">
        <v>597</v>
      </c>
      <c r="P2991" t="s">
        <v>178</v>
      </c>
      <c r="Q2991" t="s">
        <v>172</v>
      </c>
      <c r="S2991">
        <v>32064476</v>
      </c>
      <c r="T2991" t="s">
        <v>226</v>
      </c>
      <c r="Y2991" t="str">
        <f>"01AS"</f>
        <v>01AS</v>
      </c>
      <c r="Z2991" t="s">
        <v>499</v>
      </c>
      <c r="AA2991" t="s">
        <v>320</v>
      </c>
      <c r="AB2991" t="s">
        <v>321</v>
      </c>
      <c r="AC2991" t="s">
        <v>9681</v>
      </c>
      <c r="AD2991" t="s">
        <v>185</v>
      </c>
      <c r="AS2991">
        <v>2.99</v>
      </c>
      <c r="AU2991" t="s">
        <v>472</v>
      </c>
      <c r="AV2991" t="s">
        <v>473</v>
      </c>
      <c r="AW2991" t="s">
        <v>210</v>
      </c>
      <c r="BO2991" t="s">
        <v>18004</v>
      </c>
      <c r="BQ2991" t="s">
        <v>195</v>
      </c>
      <c r="CD2991" t="s">
        <v>195</v>
      </c>
      <c r="CM2991" t="s">
        <v>18005</v>
      </c>
      <c r="CO2991" t="s">
        <v>18004</v>
      </c>
      <c r="CP2991" t="s">
        <v>18006</v>
      </c>
      <c r="CQ2991" t="s">
        <v>247</v>
      </c>
      <c r="CS2991" t="s">
        <v>18007</v>
      </c>
      <c r="CT2991" t="s">
        <v>244</v>
      </c>
      <c r="CU2991" t="s">
        <v>18008</v>
      </c>
    </row>
    <row r="2992" spans="1:151" x14ac:dyDescent="0.2">
      <c r="A2992">
        <v>25781</v>
      </c>
      <c r="B2992" t="s">
        <v>2432</v>
      </c>
      <c r="C2992" t="s">
        <v>18009</v>
      </c>
      <c r="D2992" t="s">
        <v>390</v>
      </c>
      <c r="E2992" t="s">
        <v>18010</v>
      </c>
      <c r="F2992" t="s">
        <v>18011</v>
      </c>
      <c r="G2992" t="s">
        <v>172</v>
      </c>
      <c r="H2992" s="1">
        <v>35409</v>
      </c>
      <c r="I2992" t="s">
        <v>173</v>
      </c>
      <c r="K2992" t="s">
        <v>1078</v>
      </c>
      <c r="M2992" t="s">
        <v>224</v>
      </c>
      <c r="N2992">
        <v>2018</v>
      </c>
      <c r="O2992" t="s">
        <v>354</v>
      </c>
      <c r="P2992" t="s">
        <v>178</v>
      </c>
      <c r="Q2992" t="s">
        <v>172</v>
      </c>
      <c r="S2992">
        <v>29231409</v>
      </c>
      <c r="T2992" t="s">
        <v>196</v>
      </c>
      <c r="W2992" t="s">
        <v>18012</v>
      </c>
      <c r="X2992">
        <v>6106755485</v>
      </c>
      <c r="Y2992" t="s">
        <v>186</v>
      </c>
      <c r="Z2992" t="s">
        <v>282</v>
      </c>
      <c r="AA2992">
        <v>2019</v>
      </c>
      <c r="AB2992">
        <v>2019</v>
      </c>
      <c r="AC2992" t="s">
        <v>396</v>
      </c>
      <c r="AD2992" t="s">
        <v>185</v>
      </c>
      <c r="AS2992">
        <v>2.13</v>
      </c>
      <c r="AT2992" t="s">
        <v>742</v>
      </c>
      <c r="AU2992" t="s">
        <v>189</v>
      </c>
      <c r="AV2992" t="s">
        <v>190</v>
      </c>
      <c r="AW2992" t="s">
        <v>264</v>
      </c>
      <c r="BM2992" t="s">
        <v>193</v>
      </c>
      <c r="BP2992" t="s">
        <v>194</v>
      </c>
      <c r="BQ2992" t="s">
        <v>195</v>
      </c>
      <c r="BS2992">
        <v>14627</v>
      </c>
      <c r="BT2992" t="s">
        <v>196</v>
      </c>
      <c r="BU2992">
        <v>6107726983</v>
      </c>
      <c r="BZ2992" t="s">
        <v>18013</v>
      </c>
      <c r="CC2992" t="s">
        <v>18014</v>
      </c>
      <c r="CD2992" t="s">
        <v>650</v>
      </c>
      <c r="CF2992">
        <v>19087</v>
      </c>
      <c r="CG2992" t="s">
        <v>196</v>
      </c>
      <c r="CH2992">
        <v>6107726983</v>
      </c>
      <c r="CM2992" t="s">
        <v>1063</v>
      </c>
      <c r="CP2992" t="s">
        <v>194</v>
      </c>
      <c r="CQ2992" t="s">
        <v>195</v>
      </c>
      <c r="CS2992">
        <v>14611</v>
      </c>
      <c r="CT2992" t="s">
        <v>196</v>
      </c>
      <c r="CU2992">
        <v>6107726983</v>
      </c>
      <c r="DT2992" t="s">
        <v>226</v>
      </c>
      <c r="ED2992" t="s">
        <v>650</v>
      </c>
      <c r="EG2992" t="s">
        <v>196</v>
      </c>
      <c r="EH2992">
        <v>6107726983</v>
      </c>
      <c r="EM2992" t="s">
        <v>18013</v>
      </c>
      <c r="EP2992" t="s">
        <v>18014</v>
      </c>
      <c r="EQ2992" t="s">
        <v>650</v>
      </c>
      <c r="ES2992">
        <v>19087</v>
      </c>
      <c r="ET2992" t="s">
        <v>196</v>
      </c>
      <c r="EU2992">
        <v>6107726983</v>
      </c>
    </row>
    <row r="2993" spans="1:151" x14ac:dyDescent="0.2">
      <c r="A2993">
        <v>24666</v>
      </c>
      <c r="B2993" t="s">
        <v>18015</v>
      </c>
      <c r="C2993" t="s">
        <v>18016</v>
      </c>
      <c r="E2993" t="s">
        <v>18017</v>
      </c>
      <c r="F2993" t="s">
        <v>171</v>
      </c>
      <c r="H2993" s="1">
        <v>30899</v>
      </c>
      <c r="K2993" t="s">
        <v>882</v>
      </c>
      <c r="L2993" t="s">
        <v>318</v>
      </c>
      <c r="M2993" t="s">
        <v>255</v>
      </c>
      <c r="N2993" t="s">
        <v>2166</v>
      </c>
      <c r="O2993" t="s">
        <v>5927</v>
      </c>
      <c r="P2993" t="s">
        <v>178</v>
      </c>
      <c r="Q2993" t="s">
        <v>172</v>
      </c>
      <c r="S2993">
        <v>30625952</v>
      </c>
      <c r="T2993" t="s">
        <v>179</v>
      </c>
      <c r="U2993" t="s">
        <v>180</v>
      </c>
      <c r="V2993" s="2">
        <v>44547</v>
      </c>
      <c r="W2993" t="s">
        <v>18018</v>
      </c>
      <c r="X2993" t="s">
        <v>18019</v>
      </c>
      <c r="Y2993" t="s">
        <v>186</v>
      </c>
      <c r="Z2993" t="s">
        <v>282</v>
      </c>
      <c r="AA2993">
        <v>2021</v>
      </c>
      <c r="AB2993">
        <v>2021</v>
      </c>
      <c r="AC2993" t="s">
        <v>2179</v>
      </c>
      <c r="AD2993" t="s">
        <v>172</v>
      </c>
      <c r="AS2993">
        <v>3.66</v>
      </c>
      <c r="AT2993" t="s">
        <v>188</v>
      </c>
      <c r="AU2993" t="s">
        <v>189</v>
      </c>
      <c r="AV2993" t="s">
        <v>190</v>
      </c>
      <c r="AW2993" t="s">
        <v>191</v>
      </c>
      <c r="BM2993" t="s">
        <v>18020</v>
      </c>
      <c r="BN2993" t="s">
        <v>193</v>
      </c>
      <c r="BP2993" t="s">
        <v>194</v>
      </c>
      <c r="BQ2993" t="s">
        <v>195</v>
      </c>
      <c r="BS2993">
        <v>14627</v>
      </c>
      <c r="BT2993" t="s">
        <v>196</v>
      </c>
      <c r="BU2993">
        <v>6304578718</v>
      </c>
      <c r="CM2993" t="s">
        <v>3890</v>
      </c>
      <c r="CP2993" t="s">
        <v>194</v>
      </c>
      <c r="CQ2993" t="s">
        <v>195</v>
      </c>
      <c r="CS2993">
        <v>14620</v>
      </c>
      <c r="CT2993" t="s">
        <v>196</v>
      </c>
      <c r="CU2993">
        <v>6304578718</v>
      </c>
    </row>
    <row r="2994" spans="1:151" x14ac:dyDescent="0.2">
      <c r="A2994">
        <v>24942</v>
      </c>
      <c r="B2994" t="s">
        <v>18021</v>
      </c>
      <c r="C2994" t="s">
        <v>18022</v>
      </c>
      <c r="E2994" t="s">
        <v>18023</v>
      </c>
      <c r="F2994" t="s">
        <v>171</v>
      </c>
      <c r="G2994" t="s">
        <v>172</v>
      </c>
      <c r="H2994" s="1">
        <v>35391</v>
      </c>
      <c r="I2994" t="s">
        <v>221</v>
      </c>
      <c r="K2994" t="s">
        <v>18024</v>
      </c>
      <c r="L2994" t="s">
        <v>18025</v>
      </c>
      <c r="M2994" t="s">
        <v>306</v>
      </c>
      <c r="N2994">
        <v>2018</v>
      </c>
      <c r="O2994" t="s">
        <v>307</v>
      </c>
      <c r="P2994" t="s">
        <v>363</v>
      </c>
      <c r="Q2994" t="s">
        <v>172</v>
      </c>
      <c r="S2994">
        <v>29431403</v>
      </c>
      <c r="T2994" t="s">
        <v>179</v>
      </c>
      <c r="U2994" t="s">
        <v>180</v>
      </c>
      <c r="V2994" s="2">
        <v>43821</v>
      </c>
      <c r="W2994" t="s">
        <v>18026</v>
      </c>
      <c r="X2994" t="s">
        <v>18027</v>
      </c>
      <c r="Y2994" t="s">
        <v>186</v>
      </c>
      <c r="Z2994" t="s">
        <v>282</v>
      </c>
      <c r="AA2994">
        <v>2020</v>
      </c>
      <c r="AB2994">
        <v>2020</v>
      </c>
      <c r="AC2994" t="s">
        <v>396</v>
      </c>
      <c r="AD2994" t="s">
        <v>185</v>
      </c>
      <c r="AS2994">
        <v>2.42</v>
      </c>
      <c r="AT2994" t="s">
        <v>188</v>
      </c>
      <c r="AU2994" t="s">
        <v>189</v>
      </c>
      <c r="AV2994" t="s">
        <v>3529</v>
      </c>
      <c r="AW2994" t="s">
        <v>191</v>
      </c>
      <c r="BM2994" t="s">
        <v>10730</v>
      </c>
      <c r="BN2994" t="s">
        <v>193</v>
      </c>
      <c r="BP2994" t="s">
        <v>194</v>
      </c>
      <c r="BQ2994" t="s">
        <v>195</v>
      </c>
      <c r="BS2994">
        <v>14627</v>
      </c>
      <c r="BT2994" t="s">
        <v>196</v>
      </c>
      <c r="BU2994">
        <v>5853190676</v>
      </c>
      <c r="CM2994" t="s">
        <v>18028</v>
      </c>
      <c r="CP2994" t="s">
        <v>194</v>
      </c>
      <c r="CQ2994" t="s">
        <v>195</v>
      </c>
      <c r="CS2994">
        <v>14620</v>
      </c>
      <c r="CT2994" t="s">
        <v>196</v>
      </c>
      <c r="CU2994">
        <v>5853190676</v>
      </c>
    </row>
    <row r="2995" spans="1:151" x14ac:dyDescent="0.2">
      <c r="A2995">
        <v>36788</v>
      </c>
      <c r="B2995" t="s">
        <v>8654</v>
      </c>
      <c r="C2995" t="s">
        <v>18022</v>
      </c>
      <c r="D2995" t="s">
        <v>1154</v>
      </c>
      <c r="E2995" t="s">
        <v>18029</v>
      </c>
      <c r="F2995" t="s">
        <v>171</v>
      </c>
      <c r="G2995" t="s">
        <v>172</v>
      </c>
      <c r="H2995" s="1">
        <v>36879</v>
      </c>
      <c r="I2995" t="s">
        <v>221</v>
      </c>
      <c r="K2995" t="s">
        <v>7946</v>
      </c>
      <c r="L2995" t="s">
        <v>7947</v>
      </c>
      <c r="M2995" t="s">
        <v>176</v>
      </c>
      <c r="N2995">
        <v>2022</v>
      </c>
      <c r="O2995" t="s">
        <v>555</v>
      </c>
      <c r="P2995" t="s">
        <v>178</v>
      </c>
      <c r="Q2995" t="s">
        <v>172</v>
      </c>
      <c r="S2995">
        <v>31586481</v>
      </c>
      <c r="T2995" t="s">
        <v>226</v>
      </c>
      <c r="Y2995" t="str">
        <f>"04HSEAS"</f>
        <v>04HSEAS</v>
      </c>
      <c r="Z2995" t="s">
        <v>499</v>
      </c>
      <c r="AA2995" t="s">
        <v>321</v>
      </c>
      <c r="AC2995" t="s">
        <v>5679</v>
      </c>
      <c r="AD2995" t="s">
        <v>185</v>
      </c>
      <c r="AS2995">
        <v>3.96</v>
      </c>
      <c r="AV2995" t="s">
        <v>823</v>
      </c>
      <c r="AW2995" t="s">
        <v>715</v>
      </c>
      <c r="BF2995" t="s">
        <v>474</v>
      </c>
      <c r="BM2995" t="s">
        <v>18030</v>
      </c>
      <c r="BN2995" t="s">
        <v>239</v>
      </c>
      <c r="BO2995" t="s">
        <v>18031</v>
      </c>
      <c r="BP2995" t="s">
        <v>241</v>
      </c>
      <c r="BQ2995" t="s">
        <v>195</v>
      </c>
      <c r="BS2995">
        <v>14627</v>
      </c>
      <c r="CD2995" t="s">
        <v>195</v>
      </c>
      <c r="CM2995" t="s">
        <v>18032</v>
      </c>
      <c r="CO2995" t="s">
        <v>18031</v>
      </c>
      <c r="CP2995" t="s">
        <v>5066</v>
      </c>
      <c r="CQ2995" t="s">
        <v>247</v>
      </c>
      <c r="CS2995" t="s">
        <v>18033</v>
      </c>
      <c r="CT2995" t="s">
        <v>244</v>
      </c>
      <c r="CU2995" t="s">
        <v>18034</v>
      </c>
    </row>
    <row r="2996" spans="1:151" x14ac:dyDescent="0.2">
      <c r="A2996">
        <v>31482</v>
      </c>
      <c r="B2996" t="s">
        <v>8654</v>
      </c>
      <c r="C2996" t="s">
        <v>18022</v>
      </c>
      <c r="D2996" t="s">
        <v>1154</v>
      </c>
      <c r="E2996" t="s">
        <v>18029</v>
      </c>
      <c r="F2996" t="s">
        <v>171</v>
      </c>
      <c r="G2996" t="s">
        <v>172</v>
      </c>
      <c r="H2996" s="1">
        <v>36879</v>
      </c>
      <c r="I2996" t="s">
        <v>221</v>
      </c>
      <c r="K2996" t="s">
        <v>882</v>
      </c>
      <c r="L2996" t="s">
        <v>318</v>
      </c>
      <c r="M2996" t="s">
        <v>255</v>
      </c>
      <c r="N2996" t="s">
        <v>421</v>
      </c>
      <c r="O2996" t="s">
        <v>422</v>
      </c>
      <c r="P2996" t="s">
        <v>178</v>
      </c>
      <c r="Q2996" t="s">
        <v>172</v>
      </c>
      <c r="S2996">
        <v>31586481</v>
      </c>
      <c r="T2996" t="s">
        <v>226</v>
      </c>
      <c r="Y2996" t="str">
        <f>"04HSEAS"</f>
        <v>04HSEAS</v>
      </c>
      <c r="Z2996" t="s">
        <v>499</v>
      </c>
      <c r="AA2996" t="s">
        <v>321</v>
      </c>
      <c r="AC2996" t="s">
        <v>5679</v>
      </c>
      <c r="AD2996" t="s">
        <v>185</v>
      </c>
      <c r="AS2996">
        <v>3.96</v>
      </c>
      <c r="AV2996" t="s">
        <v>823</v>
      </c>
      <c r="AW2996" t="s">
        <v>715</v>
      </c>
      <c r="BF2996" t="s">
        <v>474</v>
      </c>
      <c r="BM2996" t="s">
        <v>18030</v>
      </c>
      <c r="BN2996" t="s">
        <v>239</v>
      </c>
      <c r="BO2996" t="s">
        <v>18031</v>
      </c>
      <c r="BP2996" t="s">
        <v>241</v>
      </c>
      <c r="BQ2996" t="s">
        <v>195</v>
      </c>
      <c r="BS2996">
        <v>14627</v>
      </c>
      <c r="CD2996" t="s">
        <v>195</v>
      </c>
      <c r="CM2996" t="s">
        <v>18032</v>
      </c>
      <c r="CO2996" t="s">
        <v>18031</v>
      </c>
      <c r="CP2996" t="s">
        <v>5066</v>
      </c>
      <c r="CQ2996" t="s">
        <v>247</v>
      </c>
      <c r="CS2996" t="s">
        <v>18033</v>
      </c>
      <c r="CT2996" t="s">
        <v>244</v>
      </c>
      <c r="CU2996" t="s">
        <v>18034</v>
      </c>
    </row>
    <row r="2997" spans="1:151" x14ac:dyDescent="0.2">
      <c r="A2997">
        <v>33903</v>
      </c>
      <c r="B2997" t="s">
        <v>18035</v>
      </c>
      <c r="C2997" t="s">
        <v>18022</v>
      </c>
      <c r="E2997" t="s">
        <v>18036</v>
      </c>
      <c r="F2997" t="s">
        <v>171</v>
      </c>
      <c r="G2997" t="s">
        <v>172</v>
      </c>
      <c r="H2997" s="1">
        <v>37393</v>
      </c>
      <c r="I2997" t="s">
        <v>221</v>
      </c>
      <c r="K2997" t="s">
        <v>1377</v>
      </c>
      <c r="L2997" t="s">
        <v>1378</v>
      </c>
      <c r="M2997" t="s">
        <v>306</v>
      </c>
      <c r="N2997">
        <v>2020</v>
      </c>
      <c r="O2997" t="s">
        <v>1379</v>
      </c>
      <c r="P2997" t="s">
        <v>509</v>
      </c>
      <c r="Q2997" t="s">
        <v>172</v>
      </c>
      <c r="S2997">
        <v>31647823</v>
      </c>
      <c r="T2997" t="s">
        <v>1382</v>
      </c>
      <c r="U2997" t="s">
        <v>424</v>
      </c>
      <c r="Y2997" t="str">
        <f>"04HSEAS"</f>
        <v>04HSEAS</v>
      </c>
      <c r="Z2997" t="s">
        <v>499</v>
      </c>
      <c r="AA2997" t="s">
        <v>833</v>
      </c>
      <c r="AB2997" t="s">
        <v>834</v>
      </c>
      <c r="AC2997" t="s">
        <v>500</v>
      </c>
      <c r="AD2997" t="s">
        <v>172</v>
      </c>
      <c r="AS2997">
        <v>3.87</v>
      </c>
      <c r="AT2997" t="s">
        <v>429</v>
      </c>
      <c r="AU2997" t="s">
        <v>235</v>
      </c>
      <c r="AV2997" t="s">
        <v>236</v>
      </c>
      <c r="AW2997" t="s">
        <v>430</v>
      </c>
      <c r="BC2997" t="s">
        <v>474</v>
      </c>
      <c r="BM2997" t="s">
        <v>18037</v>
      </c>
      <c r="BN2997" t="s">
        <v>239</v>
      </c>
      <c r="BO2997" t="s">
        <v>5547</v>
      </c>
      <c r="BP2997" t="s">
        <v>241</v>
      </c>
      <c r="BQ2997" t="s">
        <v>195</v>
      </c>
      <c r="BS2997">
        <v>14627</v>
      </c>
      <c r="CA2997" t="s">
        <v>18038</v>
      </c>
      <c r="CD2997" t="s">
        <v>195</v>
      </c>
      <c r="CM2997" t="s">
        <v>18039</v>
      </c>
      <c r="CN2997" t="s">
        <v>18038</v>
      </c>
      <c r="CO2997" t="s">
        <v>5547</v>
      </c>
      <c r="CP2997" t="s">
        <v>5547</v>
      </c>
      <c r="CQ2997" t="s">
        <v>4882</v>
      </c>
      <c r="CS2997">
        <v>518000</v>
      </c>
      <c r="CT2997" t="s">
        <v>1382</v>
      </c>
      <c r="CU2997" t="s">
        <v>18040</v>
      </c>
    </row>
    <row r="2998" spans="1:151" x14ac:dyDescent="0.2">
      <c r="A2998">
        <v>34356</v>
      </c>
      <c r="B2998" t="s">
        <v>18041</v>
      </c>
      <c r="C2998" t="s">
        <v>18016</v>
      </c>
      <c r="E2998" t="s">
        <v>18042</v>
      </c>
      <c r="F2998" t="s">
        <v>171</v>
      </c>
      <c r="I2998" t="s">
        <v>221</v>
      </c>
      <c r="K2998" t="s">
        <v>1377</v>
      </c>
      <c r="L2998" t="s">
        <v>1378</v>
      </c>
      <c r="M2998" t="s">
        <v>306</v>
      </c>
      <c r="N2998">
        <v>2020</v>
      </c>
      <c r="O2998" t="s">
        <v>1379</v>
      </c>
      <c r="P2998" t="s">
        <v>3256</v>
      </c>
      <c r="Q2998" t="s">
        <v>185</v>
      </c>
      <c r="BM2998" t="s">
        <v>18043</v>
      </c>
      <c r="BN2998" t="s">
        <v>18044</v>
      </c>
      <c r="BP2998" t="s">
        <v>1381</v>
      </c>
      <c r="BR2998" t="s">
        <v>1381</v>
      </c>
      <c r="BS2998">
        <v>102211</v>
      </c>
      <c r="BT2998" t="s">
        <v>1382</v>
      </c>
      <c r="BU2998" t="s">
        <v>18045</v>
      </c>
    </row>
    <row r="2999" spans="1:151" x14ac:dyDescent="0.2">
      <c r="A2999">
        <v>34272</v>
      </c>
      <c r="B2999" t="s">
        <v>18046</v>
      </c>
      <c r="C2999" t="s">
        <v>18016</v>
      </c>
      <c r="E2999" t="s">
        <v>18047</v>
      </c>
      <c r="F2999" t="s">
        <v>171</v>
      </c>
      <c r="I2999" t="s">
        <v>173</v>
      </c>
      <c r="K2999" t="s">
        <v>1377</v>
      </c>
      <c r="L2999" t="s">
        <v>1378</v>
      </c>
      <c r="M2999" t="s">
        <v>306</v>
      </c>
      <c r="N2999">
        <v>2020</v>
      </c>
      <c r="O2999" t="s">
        <v>1379</v>
      </c>
      <c r="P2999" t="s">
        <v>178</v>
      </c>
      <c r="Q2999" t="s">
        <v>185</v>
      </c>
      <c r="BC2999" t="s">
        <v>474</v>
      </c>
      <c r="BM2999" s="2">
        <v>38354</v>
      </c>
      <c r="BN2999" t="s">
        <v>18048</v>
      </c>
      <c r="BO2999" t="s">
        <v>18049</v>
      </c>
      <c r="BP2999" t="s">
        <v>18050</v>
      </c>
      <c r="BR2999" t="s">
        <v>18050</v>
      </c>
      <c r="BS2999">
        <v>400000</v>
      </c>
      <c r="BT2999" t="s">
        <v>1382</v>
      </c>
      <c r="BU2999">
        <v>13883940545</v>
      </c>
      <c r="BX2999" t="s">
        <v>18051</v>
      </c>
      <c r="BY2999" t="s">
        <v>1712</v>
      </c>
    </row>
    <row r="3000" spans="1:151" x14ac:dyDescent="0.2">
      <c r="A3000">
        <v>36017</v>
      </c>
      <c r="B3000" t="s">
        <v>18046</v>
      </c>
      <c r="C3000" t="s">
        <v>18016</v>
      </c>
      <c r="E3000" t="s">
        <v>18047</v>
      </c>
      <c r="F3000" t="s">
        <v>171</v>
      </c>
      <c r="H3000" s="1">
        <v>37310</v>
      </c>
      <c r="I3000" t="s">
        <v>173</v>
      </c>
      <c r="K3000" t="s">
        <v>1377</v>
      </c>
      <c r="L3000" t="s">
        <v>1378</v>
      </c>
      <c r="M3000" t="s">
        <v>176</v>
      </c>
      <c r="N3000">
        <v>2021</v>
      </c>
      <c r="O3000" t="s">
        <v>3142</v>
      </c>
      <c r="P3000" t="s">
        <v>178</v>
      </c>
      <c r="Q3000" t="s">
        <v>172</v>
      </c>
      <c r="S3000">
        <v>31823821</v>
      </c>
      <c r="T3000" t="s">
        <v>1382</v>
      </c>
      <c r="U3000" t="s">
        <v>424</v>
      </c>
      <c r="Y3000" t="str">
        <f>"01AS"</f>
        <v>01AS</v>
      </c>
      <c r="Z3000" t="s">
        <v>227</v>
      </c>
      <c r="AA3000" t="s">
        <v>833</v>
      </c>
      <c r="AB3000" t="s">
        <v>834</v>
      </c>
      <c r="AC3000" t="s">
        <v>2351</v>
      </c>
      <c r="AD3000" t="s">
        <v>172</v>
      </c>
      <c r="AS3000">
        <v>3.97</v>
      </c>
      <c r="AT3000" t="s">
        <v>1261</v>
      </c>
      <c r="AU3000" t="s">
        <v>472</v>
      </c>
      <c r="AV3000" t="s">
        <v>473</v>
      </c>
      <c r="AW3000" t="s">
        <v>430</v>
      </c>
      <c r="BM3000" t="s">
        <v>18052</v>
      </c>
      <c r="BN3000" t="s">
        <v>239</v>
      </c>
      <c r="BO3000" t="s">
        <v>18050</v>
      </c>
      <c r="BP3000" t="s">
        <v>241</v>
      </c>
      <c r="BQ3000" t="s">
        <v>195</v>
      </c>
      <c r="BS3000">
        <v>14627</v>
      </c>
      <c r="CA3000" t="s">
        <v>18048</v>
      </c>
      <c r="CD3000" t="s">
        <v>195</v>
      </c>
      <c r="CM3000" s="2">
        <v>38354</v>
      </c>
      <c r="CN3000" t="s">
        <v>18048</v>
      </c>
      <c r="CO3000" t="s">
        <v>18050</v>
      </c>
      <c r="CP3000" t="s">
        <v>18050</v>
      </c>
      <c r="CQ3000" t="s">
        <v>5726</v>
      </c>
      <c r="CS3000">
        <v>400000</v>
      </c>
      <c r="CT3000" t="s">
        <v>1382</v>
      </c>
      <c r="CU3000" t="s">
        <v>18053</v>
      </c>
    </row>
    <row r="3001" spans="1:151" x14ac:dyDescent="0.2">
      <c r="A3001">
        <v>42494</v>
      </c>
      <c r="B3001" t="s">
        <v>13058</v>
      </c>
      <c r="C3001" t="s">
        <v>18016</v>
      </c>
      <c r="E3001" t="s">
        <v>18054</v>
      </c>
      <c r="F3001" t="s">
        <v>18055</v>
      </c>
      <c r="G3001" t="str">
        <f>"0"</f>
        <v>0</v>
      </c>
      <c r="H3001" s="1">
        <v>37937</v>
      </c>
      <c r="I3001" t="s">
        <v>221</v>
      </c>
      <c r="K3001" t="s">
        <v>5429</v>
      </c>
      <c r="L3001" t="s">
        <v>1731</v>
      </c>
      <c r="M3001" t="s">
        <v>176</v>
      </c>
      <c r="N3001">
        <v>2025</v>
      </c>
      <c r="O3001" t="s">
        <v>677</v>
      </c>
      <c r="P3001" t="s">
        <v>178</v>
      </c>
      <c r="Q3001" t="s">
        <v>172</v>
      </c>
      <c r="R3001" t="s">
        <v>510</v>
      </c>
      <c r="S3001">
        <v>32248432</v>
      </c>
      <c r="BM3001" t="s">
        <v>6658</v>
      </c>
    </row>
    <row r="3002" spans="1:151" x14ac:dyDescent="0.2">
      <c r="A3002">
        <v>41836</v>
      </c>
      <c r="B3002" t="s">
        <v>541</v>
      </c>
      <c r="C3002" t="s">
        <v>18016</v>
      </c>
      <c r="E3002" t="s">
        <v>18056</v>
      </c>
      <c r="F3002" t="s">
        <v>171</v>
      </c>
      <c r="G3002" t="str">
        <f>"0"</f>
        <v>0</v>
      </c>
      <c r="H3002" s="1">
        <v>37011</v>
      </c>
      <c r="I3002" t="s">
        <v>173</v>
      </c>
      <c r="K3002" t="s">
        <v>769</v>
      </c>
      <c r="L3002" t="s">
        <v>2488</v>
      </c>
      <c r="M3002" t="s">
        <v>176</v>
      </c>
      <c r="N3002">
        <v>2024</v>
      </c>
      <c r="O3002" t="s">
        <v>319</v>
      </c>
      <c r="P3002" t="s">
        <v>178</v>
      </c>
      <c r="Q3002" t="s">
        <v>172</v>
      </c>
      <c r="S3002">
        <v>32708684</v>
      </c>
      <c r="T3002" t="s">
        <v>1382</v>
      </c>
      <c r="U3002" t="s">
        <v>424</v>
      </c>
      <c r="Y3002" t="str">
        <f>"02SBS"</f>
        <v>02SBS</v>
      </c>
      <c r="Z3002" t="s">
        <v>4693</v>
      </c>
      <c r="AA3002" t="s">
        <v>259</v>
      </c>
      <c r="AB3002" t="s">
        <v>260</v>
      </c>
      <c r="AC3002" t="s">
        <v>4694</v>
      </c>
      <c r="AD3002" t="s">
        <v>185</v>
      </c>
      <c r="AS3002">
        <v>3.36</v>
      </c>
      <c r="AU3002" t="s">
        <v>2925</v>
      </c>
      <c r="AV3002" t="s">
        <v>236</v>
      </c>
      <c r="AW3002" t="s">
        <v>430</v>
      </c>
      <c r="BO3002" t="s">
        <v>475</v>
      </c>
      <c r="BQ3002" t="s">
        <v>195</v>
      </c>
      <c r="CD3002" t="s">
        <v>195</v>
      </c>
      <c r="CM3002" t="s">
        <v>18057</v>
      </c>
      <c r="CO3002" t="s">
        <v>475</v>
      </c>
      <c r="CP3002" t="s">
        <v>241</v>
      </c>
      <c r="CQ3002" t="s">
        <v>247</v>
      </c>
      <c r="CS3002">
        <v>14620</v>
      </c>
      <c r="CT3002" t="s">
        <v>244</v>
      </c>
      <c r="CU3002" t="s">
        <v>18058</v>
      </c>
    </row>
    <row r="3003" spans="1:151" x14ac:dyDescent="0.2">
      <c r="A3003">
        <v>39211</v>
      </c>
      <c r="B3003" t="s">
        <v>18059</v>
      </c>
      <c r="C3003" t="s">
        <v>18060</v>
      </c>
      <c r="E3003" t="s">
        <v>18061</v>
      </c>
      <c r="F3003" t="s">
        <v>171</v>
      </c>
      <c r="G3003" t="str">
        <f>"0"</f>
        <v>0</v>
      </c>
      <c r="H3003" s="1">
        <v>37347</v>
      </c>
      <c r="I3003" t="s">
        <v>173</v>
      </c>
      <c r="K3003" t="s">
        <v>1396</v>
      </c>
      <c r="L3003" t="s">
        <v>1397</v>
      </c>
      <c r="M3003" t="s">
        <v>224</v>
      </c>
      <c r="N3003">
        <v>2023</v>
      </c>
      <c r="O3003" t="s">
        <v>597</v>
      </c>
      <c r="P3003" t="s">
        <v>178</v>
      </c>
      <c r="Q3003" t="s">
        <v>172</v>
      </c>
      <c r="S3003">
        <v>31753210</v>
      </c>
      <c r="T3003" t="s">
        <v>226</v>
      </c>
      <c r="Y3003" t="str">
        <f>"04HSEAS"</f>
        <v>04HSEAS</v>
      </c>
      <c r="Z3003" t="s">
        <v>499</v>
      </c>
      <c r="AA3003" t="s">
        <v>320</v>
      </c>
      <c r="AB3003" t="s">
        <v>321</v>
      </c>
      <c r="AC3003" t="s">
        <v>3358</v>
      </c>
      <c r="AD3003" t="s">
        <v>185</v>
      </c>
      <c r="AS3003">
        <v>3.9</v>
      </c>
      <c r="AU3003" t="s">
        <v>235</v>
      </c>
      <c r="AV3003" t="s">
        <v>823</v>
      </c>
      <c r="AW3003" t="s">
        <v>210</v>
      </c>
      <c r="BM3003" t="s">
        <v>18062</v>
      </c>
      <c r="BN3003" t="s">
        <v>239</v>
      </c>
      <c r="BO3003" t="s">
        <v>18063</v>
      </c>
      <c r="BP3003" t="s">
        <v>241</v>
      </c>
      <c r="BQ3003" t="s">
        <v>195</v>
      </c>
      <c r="BS3003">
        <v>14627</v>
      </c>
      <c r="CD3003" t="s">
        <v>195</v>
      </c>
      <c r="CM3003" t="s">
        <v>18064</v>
      </c>
      <c r="CO3003" t="s">
        <v>18063</v>
      </c>
      <c r="CP3003" t="s">
        <v>6223</v>
      </c>
      <c r="CQ3003" t="s">
        <v>2008</v>
      </c>
      <c r="CS3003" t="s">
        <v>18065</v>
      </c>
      <c r="CT3003" t="s">
        <v>244</v>
      </c>
      <c r="CU3003" t="s">
        <v>18066</v>
      </c>
    </row>
    <row r="3004" spans="1:151" x14ac:dyDescent="0.2">
      <c r="A3004">
        <v>38534</v>
      </c>
      <c r="B3004" t="s">
        <v>2324</v>
      </c>
      <c r="C3004" t="s">
        <v>18067</v>
      </c>
      <c r="D3004" t="s">
        <v>18068</v>
      </c>
      <c r="E3004" t="s">
        <v>18069</v>
      </c>
      <c r="F3004" t="s">
        <v>171</v>
      </c>
      <c r="H3004" s="1">
        <v>36893</v>
      </c>
      <c r="I3004" t="s">
        <v>221</v>
      </c>
      <c r="K3004" t="s">
        <v>554</v>
      </c>
      <c r="L3004" t="s">
        <v>175</v>
      </c>
      <c r="M3004" t="s">
        <v>306</v>
      </c>
      <c r="N3004">
        <v>2023</v>
      </c>
      <c r="O3004" t="s">
        <v>908</v>
      </c>
      <c r="P3004" t="s">
        <v>178</v>
      </c>
      <c r="Q3004" t="s">
        <v>172</v>
      </c>
      <c r="S3004">
        <v>31542777</v>
      </c>
      <c r="T3004" t="s">
        <v>226</v>
      </c>
      <c r="Y3004" t="str">
        <f>"01AS"</f>
        <v>01AS</v>
      </c>
      <c r="Z3004" t="s">
        <v>227</v>
      </c>
      <c r="AA3004" t="s">
        <v>1572</v>
      </c>
      <c r="AB3004" t="s">
        <v>1573</v>
      </c>
      <c r="AC3004" t="s">
        <v>4851</v>
      </c>
      <c r="AD3004" t="s">
        <v>185</v>
      </c>
      <c r="AE3004" t="s">
        <v>822</v>
      </c>
      <c r="AS3004">
        <v>3.71</v>
      </c>
      <c r="AU3004" t="s">
        <v>235</v>
      </c>
      <c r="AV3004" t="s">
        <v>823</v>
      </c>
      <c r="AW3004" t="s">
        <v>264</v>
      </c>
      <c r="BO3004" t="s">
        <v>18070</v>
      </c>
      <c r="BQ3004" t="s">
        <v>195</v>
      </c>
      <c r="CD3004" t="s">
        <v>195</v>
      </c>
      <c r="CM3004" t="s">
        <v>18071</v>
      </c>
      <c r="CO3004" t="s">
        <v>18070</v>
      </c>
      <c r="CP3004" t="s">
        <v>18072</v>
      </c>
      <c r="CQ3004" t="s">
        <v>541</v>
      </c>
      <c r="CS3004">
        <v>20715</v>
      </c>
      <c r="CT3004" t="s">
        <v>244</v>
      </c>
      <c r="CU3004" t="s">
        <v>18073</v>
      </c>
    </row>
    <row r="3005" spans="1:151" x14ac:dyDescent="0.2">
      <c r="A3005">
        <v>28044</v>
      </c>
      <c r="B3005" t="s">
        <v>18074</v>
      </c>
      <c r="C3005" t="s">
        <v>18075</v>
      </c>
      <c r="E3005" t="s">
        <v>18076</v>
      </c>
      <c r="F3005" t="s">
        <v>171</v>
      </c>
      <c r="K3005" t="s">
        <v>1372</v>
      </c>
      <c r="L3005" t="s">
        <v>1373</v>
      </c>
      <c r="M3005" t="s">
        <v>176</v>
      </c>
      <c r="N3005">
        <v>2019</v>
      </c>
      <c r="O3005" t="s">
        <v>482</v>
      </c>
      <c r="P3005" t="s">
        <v>178</v>
      </c>
      <c r="Q3005" t="s">
        <v>172</v>
      </c>
    </row>
    <row r="3006" spans="1:151" x14ac:dyDescent="0.2">
      <c r="A3006">
        <v>44864</v>
      </c>
      <c r="B3006" t="s">
        <v>949</v>
      </c>
      <c r="C3006" t="s">
        <v>18077</v>
      </c>
      <c r="D3006" t="s">
        <v>4836</v>
      </c>
      <c r="E3006" t="s">
        <v>18078</v>
      </c>
      <c r="F3006" t="s">
        <v>171</v>
      </c>
      <c r="G3006" t="str">
        <f>"0"</f>
        <v>0</v>
      </c>
      <c r="H3006" s="1">
        <v>37610</v>
      </c>
      <c r="I3006" t="s">
        <v>173</v>
      </c>
      <c r="K3006" t="s">
        <v>4780</v>
      </c>
      <c r="L3006" t="s">
        <v>3127</v>
      </c>
      <c r="M3006" t="s">
        <v>176</v>
      </c>
      <c r="N3006">
        <v>2025</v>
      </c>
      <c r="O3006" t="s">
        <v>677</v>
      </c>
      <c r="P3006" t="s">
        <v>178</v>
      </c>
      <c r="Q3006" t="s">
        <v>172</v>
      </c>
      <c r="S3006">
        <v>32096217</v>
      </c>
      <c r="T3006" t="s">
        <v>226</v>
      </c>
      <c r="Y3006" t="str">
        <f>"01AS"</f>
        <v>01AS</v>
      </c>
      <c r="Z3006" t="s">
        <v>499</v>
      </c>
      <c r="AA3006" t="s">
        <v>320</v>
      </c>
      <c r="AB3006" t="s">
        <v>321</v>
      </c>
      <c r="AC3006" t="s">
        <v>656</v>
      </c>
      <c r="AD3006" t="s">
        <v>185</v>
      </c>
      <c r="AM3006" t="s">
        <v>2988</v>
      </c>
      <c r="AS3006">
        <v>3.1</v>
      </c>
      <c r="AU3006" t="s">
        <v>472</v>
      </c>
      <c r="AV3006" t="s">
        <v>473</v>
      </c>
      <c r="AW3006" t="s">
        <v>264</v>
      </c>
      <c r="BO3006" t="s">
        <v>18079</v>
      </c>
      <c r="BQ3006" t="s">
        <v>195</v>
      </c>
      <c r="CD3006" t="s">
        <v>195</v>
      </c>
      <c r="CM3006" t="s">
        <v>18080</v>
      </c>
      <c r="CO3006" t="s">
        <v>18079</v>
      </c>
      <c r="CP3006" t="s">
        <v>18081</v>
      </c>
      <c r="CQ3006" t="s">
        <v>4463</v>
      </c>
      <c r="CS3006" t="str">
        <f>"06340-4874"</f>
        <v>06340-4874</v>
      </c>
      <c r="CT3006" t="s">
        <v>244</v>
      </c>
      <c r="CU3006" t="s">
        <v>18082</v>
      </c>
    </row>
    <row r="3007" spans="1:151" x14ac:dyDescent="0.2">
      <c r="A3007">
        <v>26059</v>
      </c>
      <c r="B3007" t="s">
        <v>18083</v>
      </c>
      <c r="C3007" t="s">
        <v>18084</v>
      </c>
      <c r="D3007" t="s">
        <v>622</v>
      </c>
      <c r="E3007" t="s">
        <v>18085</v>
      </c>
      <c r="F3007" t="s">
        <v>171</v>
      </c>
      <c r="G3007" t="s">
        <v>172</v>
      </c>
      <c r="H3007" s="1">
        <v>34848</v>
      </c>
      <c r="I3007" t="s">
        <v>221</v>
      </c>
      <c r="K3007" t="s">
        <v>1930</v>
      </c>
      <c r="L3007" t="s">
        <v>1931</v>
      </c>
      <c r="M3007" t="s">
        <v>224</v>
      </c>
      <c r="N3007">
        <v>2018</v>
      </c>
      <c r="O3007" t="s">
        <v>354</v>
      </c>
      <c r="P3007" t="s">
        <v>178</v>
      </c>
      <c r="Q3007" t="s">
        <v>172</v>
      </c>
      <c r="S3007">
        <v>28176589</v>
      </c>
      <c r="T3007" t="s">
        <v>196</v>
      </c>
      <c r="W3007" t="s">
        <v>18086</v>
      </c>
      <c r="X3007">
        <v>5853198725</v>
      </c>
      <c r="Y3007" t="s">
        <v>186</v>
      </c>
      <c r="Z3007" t="s">
        <v>282</v>
      </c>
      <c r="AA3007">
        <v>2019</v>
      </c>
      <c r="AB3007">
        <v>2019</v>
      </c>
      <c r="AC3007" t="s">
        <v>960</v>
      </c>
      <c r="AD3007" t="s">
        <v>185</v>
      </c>
      <c r="AM3007" t="s">
        <v>443</v>
      </c>
      <c r="AS3007" t="s">
        <v>18087</v>
      </c>
      <c r="AT3007" t="s">
        <v>188</v>
      </c>
      <c r="AU3007" t="s">
        <v>189</v>
      </c>
      <c r="AV3007" t="s">
        <v>190</v>
      </c>
      <c r="AW3007" t="s">
        <v>264</v>
      </c>
      <c r="BM3007" t="s">
        <v>18088</v>
      </c>
      <c r="BN3007" t="s">
        <v>193</v>
      </c>
      <c r="BP3007" t="s">
        <v>194</v>
      </c>
      <c r="BQ3007" t="s">
        <v>195</v>
      </c>
      <c r="BS3007">
        <v>14627</v>
      </c>
      <c r="BT3007" t="s">
        <v>196</v>
      </c>
      <c r="BU3007">
        <v>5859672500</v>
      </c>
      <c r="BZ3007" t="s">
        <v>18089</v>
      </c>
      <c r="CC3007" t="s">
        <v>194</v>
      </c>
      <c r="CD3007" t="s">
        <v>195</v>
      </c>
      <c r="CF3007">
        <v>14618</v>
      </c>
      <c r="CG3007" t="s">
        <v>196</v>
      </c>
      <c r="CH3007">
        <v>5859672500</v>
      </c>
      <c r="CM3007" t="s">
        <v>18089</v>
      </c>
      <c r="CP3007" t="s">
        <v>194</v>
      </c>
      <c r="CQ3007" t="s">
        <v>195</v>
      </c>
      <c r="CS3007">
        <v>14618</v>
      </c>
      <c r="CT3007" t="s">
        <v>196</v>
      </c>
      <c r="CU3007">
        <v>5859672500</v>
      </c>
      <c r="DZ3007" t="s">
        <v>18090</v>
      </c>
      <c r="EC3007" t="s">
        <v>194</v>
      </c>
      <c r="ED3007" t="s">
        <v>195</v>
      </c>
      <c r="EF3007">
        <v>14618</v>
      </c>
      <c r="EG3007" t="s">
        <v>196</v>
      </c>
      <c r="EH3007">
        <v>5859672500</v>
      </c>
      <c r="EM3007" t="s">
        <v>18089</v>
      </c>
      <c r="EP3007" t="s">
        <v>194</v>
      </c>
      <c r="EQ3007" t="s">
        <v>195</v>
      </c>
      <c r="ES3007">
        <v>14618</v>
      </c>
      <c r="ET3007" t="s">
        <v>196</v>
      </c>
      <c r="EU3007">
        <v>5859672500</v>
      </c>
    </row>
    <row r="3008" spans="1:151" x14ac:dyDescent="0.2">
      <c r="A3008">
        <v>19710</v>
      </c>
      <c r="B3008" t="s">
        <v>18083</v>
      </c>
      <c r="C3008" t="s">
        <v>18084</v>
      </c>
      <c r="D3008" t="s">
        <v>622</v>
      </c>
      <c r="E3008" t="s">
        <v>18085</v>
      </c>
      <c r="F3008" t="s">
        <v>171</v>
      </c>
      <c r="G3008" t="s">
        <v>172</v>
      </c>
      <c r="H3008" s="1">
        <v>34848</v>
      </c>
      <c r="I3008" t="s">
        <v>221</v>
      </c>
      <c r="K3008" t="s">
        <v>1024</v>
      </c>
      <c r="L3008" t="s">
        <v>1025</v>
      </c>
      <c r="M3008" t="s">
        <v>176</v>
      </c>
      <c r="N3008">
        <v>2017</v>
      </c>
      <c r="O3008" t="s">
        <v>177</v>
      </c>
      <c r="P3008" t="s">
        <v>178</v>
      </c>
      <c r="Q3008" t="s">
        <v>172</v>
      </c>
      <c r="S3008">
        <v>28176589</v>
      </c>
      <c r="T3008" t="s">
        <v>196</v>
      </c>
      <c r="W3008" t="s">
        <v>18086</v>
      </c>
      <c r="X3008">
        <v>5853198725</v>
      </c>
      <c r="Y3008" t="s">
        <v>186</v>
      </c>
      <c r="Z3008" t="s">
        <v>282</v>
      </c>
      <c r="AA3008">
        <v>2019</v>
      </c>
      <c r="AB3008">
        <v>2019</v>
      </c>
      <c r="AC3008" t="s">
        <v>960</v>
      </c>
      <c r="AD3008" t="s">
        <v>185</v>
      </c>
      <c r="AM3008" t="s">
        <v>443</v>
      </c>
      <c r="AS3008" t="s">
        <v>18087</v>
      </c>
      <c r="AT3008" t="s">
        <v>188</v>
      </c>
      <c r="AU3008" t="s">
        <v>189</v>
      </c>
      <c r="AV3008" t="s">
        <v>190</v>
      </c>
      <c r="AW3008" t="s">
        <v>264</v>
      </c>
      <c r="BM3008" t="s">
        <v>18088</v>
      </c>
      <c r="BN3008" t="s">
        <v>193</v>
      </c>
      <c r="BP3008" t="s">
        <v>194</v>
      </c>
      <c r="BQ3008" t="s">
        <v>195</v>
      </c>
      <c r="BS3008">
        <v>14627</v>
      </c>
      <c r="BT3008" t="s">
        <v>196</v>
      </c>
      <c r="BU3008">
        <v>5859672500</v>
      </c>
      <c r="BZ3008" t="s">
        <v>18089</v>
      </c>
      <c r="CC3008" t="s">
        <v>194</v>
      </c>
      <c r="CD3008" t="s">
        <v>195</v>
      </c>
      <c r="CF3008">
        <v>14618</v>
      </c>
      <c r="CG3008" t="s">
        <v>196</v>
      </c>
      <c r="CH3008">
        <v>5859672500</v>
      </c>
      <c r="CM3008" t="s">
        <v>18089</v>
      </c>
      <c r="CP3008" t="s">
        <v>194</v>
      </c>
      <c r="CQ3008" t="s">
        <v>195</v>
      </c>
      <c r="CS3008">
        <v>14618</v>
      </c>
      <c r="CT3008" t="s">
        <v>196</v>
      </c>
      <c r="CU3008">
        <v>5859672500</v>
      </c>
      <c r="DZ3008" t="s">
        <v>18090</v>
      </c>
      <c r="EC3008" t="s">
        <v>194</v>
      </c>
      <c r="ED3008" t="s">
        <v>195</v>
      </c>
      <c r="EF3008">
        <v>14618</v>
      </c>
      <c r="EG3008" t="s">
        <v>196</v>
      </c>
      <c r="EH3008">
        <v>5859672500</v>
      </c>
      <c r="EM3008" t="s">
        <v>18089</v>
      </c>
      <c r="EP3008" t="s">
        <v>194</v>
      </c>
      <c r="EQ3008" t="s">
        <v>195</v>
      </c>
      <c r="ES3008">
        <v>14618</v>
      </c>
      <c r="ET3008" t="s">
        <v>196</v>
      </c>
      <c r="EU3008">
        <v>5859672500</v>
      </c>
    </row>
    <row r="3009" spans="1:151" x14ac:dyDescent="0.2">
      <c r="A3009">
        <v>25924</v>
      </c>
      <c r="B3009" t="s">
        <v>7922</v>
      </c>
      <c r="C3009" t="s">
        <v>18091</v>
      </c>
      <c r="E3009" t="s">
        <v>18092</v>
      </c>
      <c r="F3009" t="s">
        <v>171</v>
      </c>
      <c r="K3009" t="s">
        <v>5454</v>
      </c>
      <c r="M3009" t="s">
        <v>306</v>
      </c>
      <c r="N3009">
        <v>2014</v>
      </c>
      <c r="O3009" t="s">
        <v>591</v>
      </c>
      <c r="P3009" t="s">
        <v>178</v>
      </c>
      <c r="Q3009" t="s">
        <v>172</v>
      </c>
    </row>
    <row r="3010" spans="1:151" x14ac:dyDescent="0.2">
      <c r="A3010">
        <v>26604</v>
      </c>
      <c r="B3010" t="s">
        <v>3154</v>
      </c>
      <c r="C3010" t="s">
        <v>1580</v>
      </c>
      <c r="D3010" t="s">
        <v>1562</v>
      </c>
      <c r="E3010" t="s">
        <v>18093</v>
      </c>
      <c r="F3010" t="s">
        <v>171</v>
      </c>
      <c r="G3010" t="s">
        <v>172</v>
      </c>
      <c r="H3010" s="1">
        <v>35793</v>
      </c>
      <c r="I3010" t="s">
        <v>173</v>
      </c>
      <c r="K3010" t="s">
        <v>8153</v>
      </c>
      <c r="L3010" t="s">
        <v>611</v>
      </c>
      <c r="M3010" t="s">
        <v>306</v>
      </c>
      <c r="N3010">
        <v>2019</v>
      </c>
      <c r="O3010" t="s">
        <v>534</v>
      </c>
      <c r="P3010" t="s">
        <v>178</v>
      </c>
      <c r="Q3010" t="s">
        <v>172</v>
      </c>
      <c r="S3010">
        <v>29941902</v>
      </c>
      <c r="T3010" t="s">
        <v>196</v>
      </c>
      <c r="W3010" t="s">
        <v>18094</v>
      </c>
      <c r="X3010">
        <v>6035981899</v>
      </c>
      <c r="Y3010" t="s">
        <v>186</v>
      </c>
      <c r="Z3010" t="s">
        <v>183</v>
      </c>
      <c r="AA3010">
        <v>2021</v>
      </c>
      <c r="AB3010">
        <v>2021</v>
      </c>
      <c r="AC3010" t="s">
        <v>6505</v>
      </c>
      <c r="AD3010" t="s">
        <v>172</v>
      </c>
      <c r="AS3010">
        <v>2.92</v>
      </c>
      <c r="AT3010" t="s">
        <v>188</v>
      </c>
      <c r="AU3010" t="s">
        <v>189</v>
      </c>
      <c r="AV3010" t="s">
        <v>190</v>
      </c>
      <c r="AW3010" t="s">
        <v>264</v>
      </c>
      <c r="BM3010" t="s">
        <v>18095</v>
      </c>
      <c r="BP3010" t="s">
        <v>18096</v>
      </c>
      <c r="BQ3010" t="s">
        <v>2752</v>
      </c>
      <c r="BS3010" t="str">
        <f>"03087"</f>
        <v>03087</v>
      </c>
      <c r="BT3010" t="s">
        <v>196</v>
      </c>
      <c r="BU3010">
        <v>6032040445</v>
      </c>
      <c r="BZ3010" t="s">
        <v>18095</v>
      </c>
      <c r="CC3010" t="s">
        <v>18096</v>
      </c>
      <c r="CD3010" t="s">
        <v>2752</v>
      </c>
      <c r="CF3010" t="str">
        <f>"03087"</f>
        <v>03087</v>
      </c>
      <c r="CG3010" t="s">
        <v>196</v>
      </c>
      <c r="CH3010">
        <v>6032040445</v>
      </c>
      <c r="CM3010" t="s">
        <v>18097</v>
      </c>
      <c r="CP3010" t="s">
        <v>194</v>
      </c>
      <c r="CQ3010" t="s">
        <v>195</v>
      </c>
      <c r="CS3010">
        <v>14611</v>
      </c>
      <c r="CT3010" t="s">
        <v>196</v>
      </c>
      <c r="CU3010">
        <v>6032040445</v>
      </c>
      <c r="ED3010" t="s">
        <v>2752</v>
      </c>
      <c r="EG3010" t="s">
        <v>196</v>
      </c>
      <c r="EH3010">
        <v>6032040445</v>
      </c>
      <c r="EM3010" t="s">
        <v>18095</v>
      </c>
      <c r="EP3010" t="s">
        <v>18096</v>
      </c>
      <c r="EQ3010" t="s">
        <v>2752</v>
      </c>
      <c r="ES3010" t="str">
        <f>"03087"</f>
        <v>03087</v>
      </c>
      <c r="ET3010" t="s">
        <v>196</v>
      </c>
      <c r="EU3010">
        <v>6032040445</v>
      </c>
    </row>
    <row r="3011" spans="1:151" x14ac:dyDescent="0.2">
      <c r="A3011">
        <v>26465</v>
      </c>
      <c r="B3011" t="s">
        <v>3154</v>
      </c>
      <c r="C3011" t="s">
        <v>1580</v>
      </c>
      <c r="D3011" t="s">
        <v>1562</v>
      </c>
      <c r="E3011" t="s">
        <v>18093</v>
      </c>
      <c r="F3011" t="s">
        <v>171</v>
      </c>
      <c r="G3011" t="s">
        <v>172</v>
      </c>
      <c r="H3011" s="1">
        <v>35793</v>
      </c>
      <c r="I3011" t="s">
        <v>173</v>
      </c>
      <c r="K3011" t="s">
        <v>8153</v>
      </c>
      <c r="L3011" t="s">
        <v>611</v>
      </c>
      <c r="M3011" t="s">
        <v>176</v>
      </c>
      <c r="N3011">
        <v>2019</v>
      </c>
      <c r="O3011" t="s">
        <v>482</v>
      </c>
      <c r="P3011" t="s">
        <v>178</v>
      </c>
      <c r="Q3011" t="s">
        <v>172</v>
      </c>
      <c r="S3011">
        <v>29941902</v>
      </c>
      <c r="T3011" t="s">
        <v>196</v>
      </c>
      <c r="W3011" t="s">
        <v>18094</v>
      </c>
      <c r="X3011">
        <v>6035981899</v>
      </c>
      <c r="Y3011" t="s">
        <v>186</v>
      </c>
      <c r="Z3011" t="s">
        <v>183</v>
      </c>
      <c r="AA3011">
        <v>2021</v>
      </c>
      <c r="AB3011">
        <v>2021</v>
      </c>
      <c r="AC3011" t="s">
        <v>6505</v>
      </c>
      <c r="AD3011" t="s">
        <v>172</v>
      </c>
      <c r="AS3011">
        <v>2.92</v>
      </c>
      <c r="AT3011" t="s">
        <v>188</v>
      </c>
      <c r="AU3011" t="s">
        <v>189</v>
      </c>
      <c r="AV3011" t="s">
        <v>190</v>
      </c>
      <c r="AW3011" t="s">
        <v>264</v>
      </c>
      <c r="BM3011" t="s">
        <v>18095</v>
      </c>
      <c r="BP3011" t="s">
        <v>18096</v>
      </c>
      <c r="BQ3011" t="s">
        <v>2752</v>
      </c>
      <c r="BS3011" t="str">
        <f>"03087"</f>
        <v>03087</v>
      </c>
      <c r="BT3011" t="s">
        <v>196</v>
      </c>
      <c r="BU3011">
        <v>6032040445</v>
      </c>
      <c r="BZ3011" t="s">
        <v>18095</v>
      </c>
      <c r="CC3011" t="s">
        <v>18096</v>
      </c>
      <c r="CD3011" t="s">
        <v>2752</v>
      </c>
      <c r="CF3011" t="str">
        <f>"03087"</f>
        <v>03087</v>
      </c>
      <c r="CG3011" t="s">
        <v>196</v>
      </c>
      <c r="CH3011">
        <v>6032040445</v>
      </c>
      <c r="CM3011" t="s">
        <v>18097</v>
      </c>
      <c r="CP3011" t="s">
        <v>194</v>
      </c>
      <c r="CQ3011" t="s">
        <v>195</v>
      </c>
      <c r="CS3011">
        <v>14611</v>
      </c>
      <c r="CT3011" t="s">
        <v>196</v>
      </c>
      <c r="CU3011">
        <v>6032040445</v>
      </c>
      <c r="ED3011" t="s">
        <v>2752</v>
      </c>
      <c r="EG3011" t="s">
        <v>196</v>
      </c>
      <c r="EH3011">
        <v>6032040445</v>
      </c>
      <c r="EM3011" t="s">
        <v>18095</v>
      </c>
      <c r="EP3011" t="s">
        <v>18096</v>
      </c>
      <c r="EQ3011" t="s">
        <v>2752</v>
      </c>
      <c r="ES3011" t="str">
        <f>"03087"</f>
        <v>03087</v>
      </c>
      <c r="ET3011" t="s">
        <v>196</v>
      </c>
      <c r="EU3011">
        <v>6032040445</v>
      </c>
    </row>
    <row r="3012" spans="1:151" x14ac:dyDescent="0.2">
      <c r="A3012">
        <v>28310</v>
      </c>
      <c r="B3012" t="s">
        <v>3154</v>
      </c>
      <c r="C3012" t="s">
        <v>1580</v>
      </c>
      <c r="D3012" t="s">
        <v>1562</v>
      </c>
      <c r="E3012" t="s">
        <v>18093</v>
      </c>
      <c r="F3012" t="s">
        <v>18098</v>
      </c>
      <c r="G3012" t="s">
        <v>172</v>
      </c>
      <c r="H3012" s="1">
        <v>35793</v>
      </c>
      <c r="I3012" t="s">
        <v>173</v>
      </c>
      <c r="K3012" t="s">
        <v>1078</v>
      </c>
      <c r="L3012" t="s">
        <v>8696</v>
      </c>
      <c r="M3012" t="s">
        <v>224</v>
      </c>
      <c r="N3012">
        <v>2019</v>
      </c>
      <c r="O3012" t="s">
        <v>279</v>
      </c>
      <c r="P3012" t="s">
        <v>178</v>
      </c>
      <c r="Q3012" t="s">
        <v>172</v>
      </c>
      <c r="S3012">
        <v>29941902</v>
      </c>
      <c r="T3012" t="s">
        <v>196</v>
      </c>
      <c r="W3012" t="s">
        <v>18094</v>
      </c>
      <c r="X3012">
        <v>6035981899</v>
      </c>
      <c r="Y3012" t="s">
        <v>186</v>
      </c>
      <c r="Z3012" t="s">
        <v>183</v>
      </c>
      <c r="AA3012">
        <v>2021</v>
      </c>
      <c r="AB3012">
        <v>2021</v>
      </c>
      <c r="AC3012" t="s">
        <v>6505</v>
      </c>
      <c r="AD3012" t="s">
        <v>172</v>
      </c>
      <c r="AS3012">
        <v>2.92</v>
      </c>
      <c r="AT3012" t="s">
        <v>188</v>
      </c>
      <c r="AU3012" t="s">
        <v>189</v>
      </c>
      <c r="AV3012" t="s">
        <v>190</v>
      </c>
      <c r="AW3012" t="s">
        <v>264</v>
      </c>
      <c r="BM3012" t="s">
        <v>18095</v>
      </c>
      <c r="BP3012" t="s">
        <v>18096</v>
      </c>
      <c r="BQ3012" t="s">
        <v>2752</v>
      </c>
      <c r="BS3012" t="str">
        <f>"03087"</f>
        <v>03087</v>
      </c>
      <c r="BT3012" t="s">
        <v>196</v>
      </c>
      <c r="BU3012">
        <v>6032040445</v>
      </c>
      <c r="BZ3012" t="s">
        <v>18095</v>
      </c>
      <c r="CC3012" t="s">
        <v>18096</v>
      </c>
      <c r="CD3012" t="s">
        <v>2752</v>
      </c>
      <c r="CF3012" t="str">
        <f>"03087"</f>
        <v>03087</v>
      </c>
      <c r="CG3012" t="s">
        <v>196</v>
      </c>
      <c r="CH3012">
        <v>6032040445</v>
      </c>
      <c r="CM3012" t="s">
        <v>18097</v>
      </c>
      <c r="CP3012" t="s">
        <v>194</v>
      </c>
      <c r="CQ3012" t="s">
        <v>195</v>
      </c>
      <c r="CS3012">
        <v>14611</v>
      </c>
      <c r="CT3012" t="s">
        <v>196</v>
      </c>
      <c r="CU3012">
        <v>6032040445</v>
      </c>
      <c r="ED3012" t="s">
        <v>2752</v>
      </c>
      <c r="EG3012" t="s">
        <v>196</v>
      </c>
      <c r="EH3012">
        <v>6032040445</v>
      </c>
      <c r="EM3012" t="s">
        <v>18095</v>
      </c>
      <c r="EP3012" t="s">
        <v>18096</v>
      </c>
      <c r="EQ3012" t="s">
        <v>2752</v>
      </c>
      <c r="ES3012" t="str">
        <f>"03087"</f>
        <v>03087</v>
      </c>
      <c r="ET3012" t="s">
        <v>196</v>
      </c>
      <c r="EU3012">
        <v>6032040445</v>
      </c>
    </row>
    <row r="3013" spans="1:151" x14ac:dyDescent="0.2">
      <c r="A3013">
        <v>23304</v>
      </c>
      <c r="B3013" t="s">
        <v>3225</v>
      </c>
      <c r="C3013" t="s">
        <v>18099</v>
      </c>
      <c r="E3013" t="s">
        <v>18100</v>
      </c>
      <c r="F3013" t="s">
        <v>171</v>
      </c>
      <c r="G3013" t="s">
        <v>172</v>
      </c>
      <c r="H3013" s="1">
        <v>34932</v>
      </c>
      <c r="I3013" t="s">
        <v>173</v>
      </c>
      <c r="K3013" t="s">
        <v>439</v>
      </c>
      <c r="M3013" t="s">
        <v>224</v>
      </c>
      <c r="N3013">
        <v>2017</v>
      </c>
      <c r="O3013" t="s">
        <v>441</v>
      </c>
      <c r="P3013" t="s">
        <v>363</v>
      </c>
      <c r="Q3013" t="s">
        <v>172</v>
      </c>
      <c r="S3013">
        <v>29542581</v>
      </c>
      <c r="T3013" t="s">
        <v>196</v>
      </c>
      <c r="W3013" t="s">
        <v>18101</v>
      </c>
      <c r="X3013">
        <v>6264947006</v>
      </c>
      <c r="Y3013" t="s">
        <v>186</v>
      </c>
      <c r="Z3013" t="s">
        <v>282</v>
      </c>
      <c r="AA3013">
        <v>2018</v>
      </c>
      <c r="AB3013">
        <v>2018</v>
      </c>
      <c r="AC3013" t="s">
        <v>3159</v>
      </c>
      <c r="AD3013" t="s">
        <v>185</v>
      </c>
      <c r="AS3013">
        <v>3.81</v>
      </c>
      <c r="AT3013" t="s">
        <v>188</v>
      </c>
      <c r="AU3013" t="s">
        <v>189</v>
      </c>
      <c r="AV3013" t="s">
        <v>190</v>
      </c>
      <c r="AW3013" t="s">
        <v>294</v>
      </c>
      <c r="BM3013" t="s">
        <v>18102</v>
      </c>
      <c r="BN3013" t="s">
        <v>193</v>
      </c>
      <c r="BP3013" t="s">
        <v>194</v>
      </c>
      <c r="BQ3013" t="s">
        <v>195</v>
      </c>
      <c r="BS3013">
        <v>14627</v>
      </c>
      <c r="BT3013" t="s">
        <v>196</v>
      </c>
      <c r="BU3013">
        <v>6264947006</v>
      </c>
      <c r="BZ3013" t="s">
        <v>18103</v>
      </c>
      <c r="CC3013" t="s">
        <v>18104</v>
      </c>
      <c r="CD3013" t="s">
        <v>461</v>
      </c>
      <c r="CF3013">
        <v>91741</v>
      </c>
      <c r="CG3013" t="s">
        <v>196</v>
      </c>
      <c r="CH3013">
        <v>6264947006</v>
      </c>
      <c r="CM3013" t="s">
        <v>18105</v>
      </c>
      <c r="CP3013" t="s">
        <v>194</v>
      </c>
      <c r="CQ3013" t="s">
        <v>195</v>
      </c>
      <c r="CS3013">
        <v>14627</v>
      </c>
      <c r="CT3013" t="s">
        <v>196</v>
      </c>
      <c r="CU3013">
        <v>6264947006</v>
      </c>
      <c r="ED3013" t="s">
        <v>461</v>
      </c>
      <c r="EG3013" t="s">
        <v>196</v>
      </c>
      <c r="EH3013">
        <v>6264947006</v>
      </c>
      <c r="EM3013" t="s">
        <v>18103</v>
      </c>
      <c r="EP3013" t="s">
        <v>18104</v>
      </c>
      <c r="EQ3013" t="s">
        <v>461</v>
      </c>
      <c r="ES3013">
        <v>91741</v>
      </c>
      <c r="ET3013" t="s">
        <v>196</v>
      </c>
      <c r="EU3013">
        <v>6264947006</v>
      </c>
    </row>
    <row r="3014" spans="1:151" x14ac:dyDescent="0.2">
      <c r="A3014">
        <v>27596</v>
      </c>
      <c r="B3014" t="s">
        <v>18106</v>
      </c>
      <c r="C3014" t="s">
        <v>18107</v>
      </c>
      <c r="E3014" t="s">
        <v>18108</v>
      </c>
      <c r="F3014" t="s">
        <v>171</v>
      </c>
      <c r="G3014" t="str">
        <f>"0"</f>
        <v>0</v>
      </c>
      <c r="K3014" t="s">
        <v>2425</v>
      </c>
      <c r="L3014" t="s">
        <v>2426</v>
      </c>
      <c r="M3014" t="s">
        <v>205</v>
      </c>
      <c r="N3014">
        <v>2019</v>
      </c>
      <c r="O3014" t="s">
        <v>206</v>
      </c>
      <c r="P3014" t="s">
        <v>178</v>
      </c>
      <c r="Q3014" t="s">
        <v>172</v>
      </c>
      <c r="S3014">
        <v>31317634</v>
      </c>
      <c r="T3014" t="s">
        <v>179</v>
      </c>
      <c r="U3014" t="s">
        <v>180</v>
      </c>
      <c r="V3014" s="2">
        <v>44696</v>
      </c>
      <c r="W3014" t="s">
        <v>18109</v>
      </c>
      <c r="X3014">
        <v>18601362009</v>
      </c>
      <c r="Y3014" t="s">
        <v>186</v>
      </c>
      <c r="Z3014" t="s">
        <v>282</v>
      </c>
      <c r="AA3014">
        <v>2022</v>
      </c>
      <c r="AB3014">
        <v>2022</v>
      </c>
      <c r="AC3014" t="s">
        <v>208</v>
      </c>
      <c r="AD3014" t="s">
        <v>172</v>
      </c>
      <c r="AS3014">
        <v>3.68</v>
      </c>
      <c r="AT3014" t="s">
        <v>188</v>
      </c>
      <c r="AU3014" t="s">
        <v>189</v>
      </c>
      <c r="AV3014" t="s">
        <v>190</v>
      </c>
      <c r="AW3014" t="s">
        <v>191</v>
      </c>
      <c r="BM3014" t="s">
        <v>18110</v>
      </c>
      <c r="BN3014" t="s">
        <v>193</v>
      </c>
      <c r="BP3014" t="s">
        <v>194</v>
      </c>
      <c r="BQ3014" t="s">
        <v>195</v>
      </c>
      <c r="BS3014">
        <v>14627</v>
      </c>
      <c r="BT3014" t="s">
        <v>196</v>
      </c>
      <c r="BU3014">
        <v>5852845102</v>
      </c>
      <c r="CM3014" t="s">
        <v>18111</v>
      </c>
      <c r="CP3014" t="s">
        <v>194</v>
      </c>
      <c r="CQ3014" t="s">
        <v>195</v>
      </c>
      <c r="CS3014">
        <v>14627</v>
      </c>
      <c r="CT3014" t="s">
        <v>196</v>
      </c>
      <c r="CU3014">
        <v>5852845102</v>
      </c>
    </row>
    <row r="3015" spans="1:151" x14ac:dyDescent="0.2">
      <c r="A3015">
        <v>36088</v>
      </c>
      <c r="B3015" t="s">
        <v>18112</v>
      </c>
      <c r="C3015" t="s">
        <v>18107</v>
      </c>
      <c r="E3015" t="s">
        <v>18113</v>
      </c>
      <c r="F3015" t="s">
        <v>171</v>
      </c>
      <c r="G3015" t="s">
        <v>172</v>
      </c>
      <c r="H3015" s="1">
        <v>36817</v>
      </c>
      <c r="I3015" t="s">
        <v>173</v>
      </c>
      <c r="K3015" t="s">
        <v>1377</v>
      </c>
      <c r="L3015" t="s">
        <v>1378</v>
      </c>
      <c r="M3015" t="s">
        <v>176</v>
      </c>
      <c r="N3015">
        <v>2021</v>
      </c>
      <c r="O3015" t="s">
        <v>3142</v>
      </c>
      <c r="P3015" t="s">
        <v>178</v>
      </c>
      <c r="Q3015" t="s">
        <v>172</v>
      </c>
      <c r="S3015">
        <v>31529358</v>
      </c>
      <c r="T3015" t="s">
        <v>1382</v>
      </c>
      <c r="U3015" t="s">
        <v>424</v>
      </c>
      <c r="Y3015" t="str">
        <f>"04HSEAS"</f>
        <v>04HSEAS</v>
      </c>
      <c r="Z3015" t="s">
        <v>499</v>
      </c>
      <c r="AA3015" t="s">
        <v>228</v>
      </c>
      <c r="AB3015" t="s">
        <v>229</v>
      </c>
      <c r="AC3015" t="s">
        <v>1868</v>
      </c>
      <c r="AD3015" t="s">
        <v>172</v>
      </c>
      <c r="AS3015">
        <v>3.68</v>
      </c>
      <c r="AT3015" t="s">
        <v>429</v>
      </c>
      <c r="AU3015" t="s">
        <v>472</v>
      </c>
      <c r="AV3015" t="s">
        <v>473</v>
      </c>
      <c r="AW3015" t="s">
        <v>430</v>
      </c>
      <c r="BM3015" t="s">
        <v>18114</v>
      </c>
      <c r="BN3015" t="s">
        <v>239</v>
      </c>
      <c r="BO3015" t="s">
        <v>1381</v>
      </c>
      <c r="BP3015" t="s">
        <v>241</v>
      </c>
      <c r="BQ3015" t="s">
        <v>195</v>
      </c>
      <c r="BS3015">
        <v>14627</v>
      </c>
      <c r="CA3015" t="s">
        <v>18115</v>
      </c>
      <c r="CD3015" t="s">
        <v>195</v>
      </c>
      <c r="CM3015" t="s">
        <v>18116</v>
      </c>
      <c r="CN3015" t="s">
        <v>18115</v>
      </c>
      <c r="CO3015" t="s">
        <v>1381</v>
      </c>
      <c r="CP3015" t="s">
        <v>1381</v>
      </c>
      <c r="CQ3015" t="s">
        <v>4697</v>
      </c>
      <c r="CS3015">
        <v>100022</v>
      </c>
      <c r="CT3015" t="s">
        <v>1382</v>
      </c>
      <c r="CU3015" t="s">
        <v>18117</v>
      </c>
    </row>
    <row r="3016" spans="1:151" x14ac:dyDescent="0.2">
      <c r="A3016">
        <v>34058</v>
      </c>
      <c r="B3016" t="s">
        <v>18112</v>
      </c>
      <c r="C3016" t="s">
        <v>18107</v>
      </c>
      <c r="E3016" t="s">
        <v>18113</v>
      </c>
      <c r="F3016" t="s">
        <v>171</v>
      </c>
      <c r="G3016" t="s">
        <v>172</v>
      </c>
      <c r="H3016" s="1">
        <v>36817</v>
      </c>
      <c r="I3016" t="s">
        <v>173</v>
      </c>
      <c r="K3016" t="s">
        <v>1377</v>
      </c>
      <c r="L3016" t="s">
        <v>1378</v>
      </c>
      <c r="M3016" t="s">
        <v>306</v>
      </c>
      <c r="N3016">
        <v>2020</v>
      </c>
      <c r="O3016" t="s">
        <v>1379</v>
      </c>
      <c r="P3016" t="s">
        <v>178</v>
      </c>
      <c r="Q3016" t="s">
        <v>172</v>
      </c>
      <c r="S3016">
        <v>31529358</v>
      </c>
      <c r="T3016" t="s">
        <v>1382</v>
      </c>
      <c r="U3016" t="s">
        <v>424</v>
      </c>
      <c r="Y3016" t="str">
        <f>"04HSEAS"</f>
        <v>04HSEAS</v>
      </c>
      <c r="Z3016" t="s">
        <v>499</v>
      </c>
      <c r="AA3016" t="s">
        <v>228</v>
      </c>
      <c r="AB3016" t="s">
        <v>229</v>
      </c>
      <c r="AC3016" t="s">
        <v>1868</v>
      </c>
      <c r="AD3016" t="s">
        <v>172</v>
      </c>
      <c r="AS3016">
        <v>3.68</v>
      </c>
      <c r="AT3016" t="s">
        <v>429</v>
      </c>
      <c r="AU3016" t="s">
        <v>472</v>
      </c>
      <c r="AV3016" t="s">
        <v>473</v>
      </c>
      <c r="AW3016" t="s">
        <v>430</v>
      </c>
      <c r="BM3016" t="s">
        <v>18114</v>
      </c>
      <c r="BN3016" t="s">
        <v>239</v>
      </c>
      <c r="BO3016" t="s">
        <v>1381</v>
      </c>
      <c r="BP3016" t="s">
        <v>241</v>
      </c>
      <c r="BQ3016" t="s">
        <v>195</v>
      </c>
      <c r="BS3016">
        <v>14627</v>
      </c>
      <c r="CA3016" t="s">
        <v>18115</v>
      </c>
      <c r="CD3016" t="s">
        <v>195</v>
      </c>
      <c r="CM3016" t="s">
        <v>18116</v>
      </c>
      <c r="CN3016" t="s">
        <v>18115</v>
      </c>
      <c r="CO3016" t="s">
        <v>1381</v>
      </c>
      <c r="CP3016" t="s">
        <v>1381</v>
      </c>
      <c r="CQ3016" t="s">
        <v>4697</v>
      </c>
      <c r="CS3016">
        <v>100022</v>
      </c>
      <c r="CT3016" t="s">
        <v>1382</v>
      </c>
      <c r="CU3016" t="s">
        <v>18117</v>
      </c>
    </row>
    <row r="3017" spans="1:151" x14ac:dyDescent="0.2">
      <c r="A3017">
        <v>34184</v>
      </c>
      <c r="B3017" t="s">
        <v>18118</v>
      </c>
      <c r="C3017" t="s">
        <v>18119</v>
      </c>
      <c r="E3017" t="s">
        <v>18120</v>
      </c>
      <c r="F3017" t="s">
        <v>171</v>
      </c>
      <c r="I3017" t="s">
        <v>173</v>
      </c>
      <c r="K3017" t="s">
        <v>1377</v>
      </c>
      <c r="L3017" t="s">
        <v>1378</v>
      </c>
      <c r="M3017" t="s">
        <v>306</v>
      </c>
      <c r="N3017">
        <v>2020</v>
      </c>
      <c r="O3017" t="s">
        <v>1379</v>
      </c>
      <c r="P3017" t="s">
        <v>509</v>
      </c>
      <c r="Q3017" t="s">
        <v>185</v>
      </c>
      <c r="BM3017" t="s">
        <v>18121</v>
      </c>
      <c r="BN3017" t="s">
        <v>18122</v>
      </c>
      <c r="BP3017" t="s">
        <v>4702</v>
      </c>
      <c r="BQ3017" t="s">
        <v>4705</v>
      </c>
      <c r="BR3017" t="s">
        <v>4702</v>
      </c>
      <c r="BS3017">
        <v>200061</v>
      </c>
      <c r="BT3017" t="s">
        <v>1382</v>
      </c>
      <c r="BU3017">
        <v>13917912591</v>
      </c>
      <c r="BW3017">
        <v>13917912591</v>
      </c>
      <c r="BX3017" t="s">
        <v>18123</v>
      </c>
    </row>
    <row r="3018" spans="1:151" x14ac:dyDescent="0.2">
      <c r="A3018">
        <v>19256</v>
      </c>
      <c r="B3018" t="s">
        <v>18124</v>
      </c>
      <c r="C3018" t="s">
        <v>401</v>
      </c>
      <c r="E3018" t="s">
        <v>18125</v>
      </c>
      <c r="F3018" t="s">
        <v>171</v>
      </c>
      <c r="G3018" t="s">
        <v>172</v>
      </c>
      <c r="H3018" s="1">
        <v>35395</v>
      </c>
      <c r="I3018" t="s">
        <v>173</v>
      </c>
      <c r="K3018" t="s">
        <v>3300</v>
      </c>
      <c r="L3018" t="s">
        <v>3174</v>
      </c>
      <c r="M3018" t="s">
        <v>224</v>
      </c>
      <c r="N3018">
        <v>2016</v>
      </c>
      <c r="O3018" t="s">
        <v>410</v>
      </c>
      <c r="P3018" t="s">
        <v>178</v>
      </c>
      <c r="Q3018" t="s">
        <v>172</v>
      </c>
      <c r="S3018">
        <v>29226245</v>
      </c>
      <c r="T3018" t="s">
        <v>179</v>
      </c>
      <c r="U3018" t="s">
        <v>180</v>
      </c>
      <c r="V3018" s="2">
        <v>43604</v>
      </c>
      <c r="W3018" t="s">
        <v>18126</v>
      </c>
      <c r="X3018" t="s">
        <v>18127</v>
      </c>
      <c r="Y3018" t="s">
        <v>186</v>
      </c>
      <c r="Z3018" t="s">
        <v>183</v>
      </c>
      <c r="AA3018">
        <v>2019</v>
      </c>
      <c r="AB3018">
        <v>2019</v>
      </c>
      <c r="AC3018" t="s">
        <v>1786</v>
      </c>
      <c r="AD3018" t="s">
        <v>172</v>
      </c>
      <c r="AS3018" t="str">
        <f>"0"</f>
        <v>0</v>
      </c>
      <c r="AT3018" t="s">
        <v>188</v>
      </c>
      <c r="AU3018" t="s">
        <v>189</v>
      </c>
      <c r="AV3018" t="s">
        <v>190</v>
      </c>
      <c r="AW3018" t="s">
        <v>191</v>
      </c>
      <c r="BM3018" t="s">
        <v>18128</v>
      </c>
      <c r="BP3018" t="s">
        <v>194</v>
      </c>
      <c r="BQ3018" t="s">
        <v>195</v>
      </c>
      <c r="BS3018">
        <v>14627</v>
      </c>
      <c r="BT3018" t="s">
        <v>196</v>
      </c>
      <c r="BU3018">
        <v>5852810189</v>
      </c>
      <c r="CM3018" t="s">
        <v>18128</v>
      </c>
      <c r="CP3018" t="s">
        <v>194</v>
      </c>
      <c r="CQ3018" t="s">
        <v>195</v>
      </c>
      <c r="CS3018">
        <v>14627</v>
      </c>
      <c r="CT3018" t="s">
        <v>196</v>
      </c>
      <c r="CU3018">
        <v>5852810189</v>
      </c>
    </row>
    <row r="3019" spans="1:151" x14ac:dyDescent="0.2">
      <c r="A3019">
        <v>34045</v>
      </c>
      <c r="B3019" t="s">
        <v>16702</v>
      </c>
      <c r="C3019" t="s">
        <v>401</v>
      </c>
      <c r="E3019" t="s">
        <v>18129</v>
      </c>
      <c r="F3019" t="s">
        <v>171</v>
      </c>
      <c r="G3019" t="s">
        <v>172</v>
      </c>
      <c r="H3019" s="1">
        <v>35915</v>
      </c>
      <c r="I3019" t="s">
        <v>173</v>
      </c>
      <c r="K3019" t="s">
        <v>1377</v>
      </c>
      <c r="L3019" t="s">
        <v>1378</v>
      </c>
      <c r="M3019" t="s">
        <v>306</v>
      </c>
      <c r="N3019">
        <v>2020</v>
      </c>
      <c r="O3019" t="s">
        <v>1379</v>
      </c>
      <c r="P3019" t="s">
        <v>509</v>
      </c>
      <c r="Q3019" t="s">
        <v>172</v>
      </c>
      <c r="S3019">
        <v>30650992</v>
      </c>
      <c r="T3019" t="s">
        <v>1382</v>
      </c>
      <c r="U3019" t="s">
        <v>424</v>
      </c>
      <c r="Y3019" t="str">
        <f>"01AS"</f>
        <v>01AS</v>
      </c>
      <c r="Z3019" t="s">
        <v>227</v>
      </c>
      <c r="AA3019" t="s">
        <v>320</v>
      </c>
      <c r="AB3019" t="s">
        <v>321</v>
      </c>
      <c r="AC3019" t="s">
        <v>5482</v>
      </c>
      <c r="AD3019" t="s">
        <v>185</v>
      </c>
      <c r="AE3019" t="s">
        <v>822</v>
      </c>
      <c r="AS3019">
        <v>3.78</v>
      </c>
      <c r="AT3019" t="s">
        <v>429</v>
      </c>
      <c r="AU3019" t="s">
        <v>235</v>
      </c>
      <c r="AV3019" t="s">
        <v>236</v>
      </c>
      <c r="AW3019" t="s">
        <v>430</v>
      </c>
      <c r="BM3019" t="s">
        <v>18130</v>
      </c>
      <c r="BN3019" t="s">
        <v>239</v>
      </c>
      <c r="BO3019" t="s">
        <v>18131</v>
      </c>
      <c r="BP3019" t="s">
        <v>241</v>
      </c>
      <c r="BQ3019" t="s">
        <v>195</v>
      </c>
      <c r="BS3019">
        <v>14627</v>
      </c>
      <c r="CA3019" t="s">
        <v>18132</v>
      </c>
      <c r="CD3019" t="s">
        <v>195</v>
      </c>
      <c r="CM3019" t="s">
        <v>18133</v>
      </c>
      <c r="CN3019" t="s">
        <v>18132</v>
      </c>
      <c r="CO3019" t="s">
        <v>18131</v>
      </c>
      <c r="CP3019" t="s">
        <v>18131</v>
      </c>
      <c r="CQ3019" t="s">
        <v>3674</v>
      </c>
      <c r="CS3019">
        <v>226100</v>
      </c>
      <c r="CT3019" t="s">
        <v>1382</v>
      </c>
      <c r="CU3019" t="s">
        <v>18134</v>
      </c>
    </row>
    <row r="3020" spans="1:151" x14ac:dyDescent="0.2">
      <c r="A3020">
        <v>26725</v>
      </c>
      <c r="B3020" t="s">
        <v>13858</v>
      </c>
      <c r="C3020" t="s">
        <v>401</v>
      </c>
      <c r="E3020" t="s">
        <v>18135</v>
      </c>
      <c r="F3020" t="s">
        <v>171</v>
      </c>
      <c r="G3020" t="s">
        <v>172</v>
      </c>
      <c r="H3020" s="1">
        <v>35965</v>
      </c>
      <c r="I3020" t="s">
        <v>221</v>
      </c>
      <c r="K3020" t="s">
        <v>3465</v>
      </c>
      <c r="L3020" t="s">
        <v>4957</v>
      </c>
      <c r="M3020" t="s">
        <v>176</v>
      </c>
      <c r="N3020">
        <v>2019</v>
      </c>
      <c r="O3020" t="s">
        <v>482</v>
      </c>
      <c r="P3020" t="s">
        <v>178</v>
      </c>
      <c r="Q3020" t="s">
        <v>172</v>
      </c>
      <c r="S3020">
        <v>29928590</v>
      </c>
      <c r="T3020" t="s">
        <v>179</v>
      </c>
      <c r="U3020" t="s">
        <v>180</v>
      </c>
      <c r="V3020" s="2">
        <v>43968</v>
      </c>
      <c r="W3020" t="s">
        <v>18136</v>
      </c>
      <c r="X3020" t="str">
        <f>"008613801391524"</f>
        <v>008613801391524</v>
      </c>
      <c r="Y3020" t="s">
        <v>186</v>
      </c>
      <c r="Z3020" t="s">
        <v>282</v>
      </c>
      <c r="AA3020">
        <v>2020</v>
      </c>
      <c r="AB3020">
        <v>2020</v>
      </c>
      <c r="AC3020" t="s">
        <v>208</v>
      </c>
      <c r="AD3020" t="s">
        <v>172</v>
      </c>
      <c r="AS3020">
        <v>3.92</v>
      </c>
      <c r="AT3020" t="s">
        <v>188</v>
      </c>
      <c r="AU3020" t="s">
        <v>189</v>
      </c>
      <c r="AV3020" t="s">
        <v>190</v>
      </c>
      <c r="AW3020" t="s">
        <v>191</v>
      </c>
      <c r="BM3020" t="s">
        <v>18137</v>
      </c>
      <c r="BN3020" t="s">
        <v>193</v>
      </c>
      <c r="BP3020" t="s">
        <v>194</v>
      </c>
      <c r="BQ3020" t="s">
        <v>195</v>
      </c>
      <c r="BS3020">
        <v>14627</v>
      </c>
      <c r="BT3020" t="s">
        <v>196</v>
      </c>
      <c r="BU3020">
        <v>5854347920</v>
      </c>
      <c r="CM3020" t="s">
        <v>18138</v>
      </c>
      <c r="CN3020" t="s">
        <v>18139</v>
      </c>
      <c r="CP3020" t="s">
        <v>194</v>
      </c>
      <c r="CQ3020" t="s">
        <v>195</v>
      </c>
      <c r="CS3020">
        <v>14627</v>
      </c>
      <c r="CT3020" t="s">
        <v>196</v>
      </c>
      <c r="CU3020" t="s">
        <v>18140</v>
      </c>
    </row>
    <row r="3021" spans="1:151" x14ac:dyDescent="0.2">
      <c r="A3021">
        <v>35888</v>
      </c>
      <c r="B3021" t="s">
        <v>18141</v>
      </c>
      <c r="C3021" t="s">
        <v>401</v>
      </c>
      <c r="E3021" t="s">
        <v>18142</v>
      </c>
      <c r="F3021" t="s">
        <v>171</v>
      </c>
      <c r="G3021" t="s">
        <v>172</v>
      </c>
      <c r="H3021" s="1">
        <v>36613</v>
      </c>
      <c r="I3021" t="s">
        <v>173</v>
      </c>
      <c r="K3021" t="s">
        <v>1377</v>
      </c>
      <c r="L3021" t="s">
        <v>1378</v>
      </c>
      <c r="M3021" t="s">
        <v>176</v>
      </c>
      <c r="N3021">
        <v>2021</v>
      </c>
      <c r="O3021" t="s">
        <v>3142</v>
      </c>
      <c r="P3021" t="s">
        <v>178</v>
      </c>
      <c r="Q3021" t="s">
        <v>172</v>
      </c>
      <c r="S3021">
        <v>31317627</v>
      </c>
      <c r="T3021" t="s">
        <v>1382</v>
      </c>
      <c r="U3021" t="s">
        <v>424</v>
      </c>
      <c r="Y3021" t="str">
        <f t="shared" ref="Y3021:Y3026" si="25">"01AS"</f>
        <v>01AS</v>
      </c>
      <c r="Z3021" t="s">
        <v>499</v>
      </c>
      <c r="AA3021" t="s">
        <v>320</v>
      </c>
      <c r="AB3021" t="s">
        <v>321</v>
      </c>
      <c r="AC3021" t="s">
        <v>1334</v>
      </c>
      <c r="AD3021" t="s">
        <v>185</v>
      </c>
      <c r="AF3021" t="s">
        <v>426</v>
      </c>
      <c r="AG3021" t="s">
        <v>729</v>
      </c>
      <c r="AJ3021" t="s">
        <v>1236</v>
      </c>
      <c r="AK3021" t="s">
        <v>185</v>
      </c>
      <c r="AS3021">
        <v>3.64</v>
      </c>
      <c r="AT3021" t="s">
        <v>429</v>
      </c>
      <c r="AU3021" t="s">
        <v>472</v>
      </c>
      <c r="AV3021" t="s">
        <v>473</v>
      </c>
      <c r="AW3021" t="s">
        <v>430</v>
      </c>
      <c r="BC3021" t="s">
        <v>474</v>
      </c>
      <c r="BM3021" t="s">
        <v>8170</v>
      </c>
      <c r="BN3021" t="s">
        <v>239</v>
      </c>
      <c r="BO3021" t="s">
        <v>18143</v>
      </c>
      <c r="BP3021" t="s">
        <v>241</v>
      </c>
      <c r="BQ3021" t="s">
        <v>195</v>
      </c>
      <c r="BS3021">
        <v>14627</v>
      </c>
      <c r="CA3021" t="s">
        <v>18144</v>
      </c>
      <c r="CD3021" t="s">
        <v>195</v>
      </c>
      <c r="CM3021" t="s">
        <v>18145</v>
      </c>
      <c r="CN3021" t="s">
        <v>18144</v>
      </c>
      <c r="CO3021" t="s">
        <v>18143</v>
      </c>
      <c r="CP3021" t="s">
        <v>18143</v>
      </c>
      <c r="CQ3021" t="s">
        <v>3674</v>
      </c>
      <c r="CS3021">
        <v>215600</v>
      </c>
      <c r="CT3021" t="s">
        <v>1382</v>
      </c>
      <c r="CU3021" t="s">
        <v>18146</v>
      </c>
    </row>
    <row r="3022" spans="1:151" x14ac:dyDescent="0.2">
      <c r="A3022">
        <v>33873</v>
      </c>
      <c r="B3022" t="s">
        <v>18141</v>
      </c>
      <c r="C3022" t="s">
        <v>401</v>
      </c>
      <c r="E3022" t="s">
        <v>18142</v>
      </c>
      <c r="F3022" t="s">
        <v>171</v>
      </c>
      <c r="G3022" t="s">
        <v>172</v>
      </c>
      <c r="H3022" s="1">
        <v>36613</v>
      </c>
      <c r="I3022" t="s">
        <v>173</v>
      </c>
      <c r="K3022" t="s">
        <v>1377</v>
      </c>
      <c r="L3022" t="s">
        <v>1378</v>
      </c>
      <c r="M3022" t="s">
        <v>306</v>
      </c>
      <c r="N3022">
        <v>2020</v>
      </c>
      <c r="O3022" t="s">
        <v>1379</v>
      </c>
      <c r="P3022" t="s">
        <v>509</v>
      </c>
      <c r="Q3022" t="s">
        <v>172</v>
      </c>
      <c r="S3022">
        <v>31317627</v>
      </c>
      <c r="T3022" t="s">
        <v>1382</v>
      </c>
      <c r="U3022" t="s">
        <v>424</v>
      </c>
      <c r="Y3022" t="str">
        <f t="shared" si="25"/>
        <v>01AS</v>
      </c>
      <c r="Z3022" t="s">
        <v>499</v>
      </c>
      <c r="AA3022" t="s">
        <v>320</v>
      </c>
      <c r="AB3022" t="s">
        <v>321</v>
      </c>
      <c r="AC3022" t="s">
        <v>1334</v>
      </c>
      <c r="AD3022" t="s">
        <v>185</v>
      </c>
      <c r="AF3022" t="s">
        <v>426</v>
      </c>
      <c r="AG3022" t="s">
        <v>729</v>
      </c>
      <c r="AJ3022" t="s">
        <v>1236</v>
      </c>
      <c r="AK3022" t="s">
        <v>185</v>
      </c>
      <c r="AS3022">
        <v>3.64</v>
      </c>
      <c r="AT3022" t="s">
        <v>429</v>
      </c>
      <c r="AU3022" t="s">
        <v>472</v>
      </c>
      <c r="AV3022" t="s">
        <v>473</v>
      </c>
      <c r="AW3022" t="s">
        <v>430</v>
      </c>
      <c r="BC3022" t="s">
        <v>474</v>
      </c>
      <c r="BM3022" t="s">
        <v>8170</v>
      </c>
      <c r="BN3022" t="s">
        <v>239</v>
      </c>
      <c r="BO3022" t="s">
        <v>18143</v>
      </c>
      <c r="BP3022" t="s">
        <v>241</v>
      </c>
      <c r="BQ3022" t="s">
        <v>195</v>
      </c>
      <c r="BS3022">
        <v>14627</v>
      </c>
      <c r="CA3022" t="s">
        <v>18144</v>
      </c>
      <c r="CD3022" t="s">
        <v>195</v>
      </c>
      <c r="CM3022" t="s">
        <v>18145</v>
      </c>
      <c r="CN3022" t="s">
        <v>18144</v>
      </c>
      <c r="CO3022" t="s">
        <v>18143</v>
      </c>
      <c r="CP3022" t="s">
        <v>18143</v>
      </c>
      <c r="CQ3022" t="s">
        <v>3674</v>
      </c>
      <c r="CS3022">
        <v>215600</v>
      </c>
      <c r="CT3022" t="s">
        <v>1382</v>
      </c>
      <c r="CU3022" t="s">
        <v>18146</v>
      </c>
    </row>
    <row r="3023" spans="1:151" x14ac:dyDescent="0.2">
      <c r="A3023">
        <v>34055</v>
      </c>
      <c r="B3023" t="s">
        <v>18147</v>
      </c>
      <c r="C3023" t="s">
        <v>401</v>
      </c>
      <c r="E3023" t="s">
        <v>18148</v>
      </c>
      <c r="F3023" t="s">
        <v>171</v>
      </c>
      <c r="G3023" t="s">
        <v>172</v>
      </c>
      <c r="H3023" s="1">
        <v>36437</v>
      </c>
      <c r="I3023" t="s">
        <v>221</v>
      </c>
      <c r="K3023" t="s">
        <v>1377</v>
      </c>
      <c r="L3023" t="s">
        <v>1378</v>
      </c>
      <c r="M3023" t="s">
        <v>306</v>
      </c>
      <c r="N3023">
        <v>2020</v>
      </c>
      <c r="O3023" t="s">
        <v>1379</v>
      </c>
      <c r="P3023" t="s">
        <v>509</v>
      </c>
      <c r="Q3023" t="s">
        <v>172</v>
      </c>
      <c r="S3023">
        <v>31331296</v>
      </c>
      <c r="T3023" t="s">
        <v>1382</v>
      </c>
      <c r="U3023" t="s">
        <v>424</v>
      </c>
      <c r="Y3023" t="str">
        <f t="shared" si="25"/>
        <v>01AS</v>
      </c>
      <c r="Z3023" t="s">
        <v>499</v>
      </c>
      <c r="AA3023" t="s">
        <v>228</v>
      </c>
      <c r="AB3023" t="s">
        <v>229</v>
      </c>
      <c r="AC3023" t="s">
        <v>2066</v>
      </c>
      <c r="AD3023" t="s">
        <v>185</v>
      </c>
      <c r="AS3023">
        <v>3.61</v>
      </c>
      <c r="AT3023" t="s">
        <v>1261</v>
      </c>
      <c r="AU3023" t="s">
        <v>235</v>
      </c>
      <c r="AV3023" t="s">
        <v>236</v>
      </c>
      <c r="AW3023" t="s">
        <v>430</v>
      </c>
      <c r="BM3023" t="s">
        <v>18149</v>
      </c>
      <c r="BN3023" t="s">
        <v>239</v>
      </c>
      <c r="BO3023" t="s">
        <v>1381</v>
      </c>
      <c r="BP3023" t="s">
        <v>241</v>
      </c>
      <c r="BQ3023" t="s">
        <v>195</v>
      </c>
      <c r="BS3023">
        <v>14627</v>
      </c>
      <c r="CA3023" t="s">
        <v>18150</v>
      </c>
      <c r="CD3023" t="s">
        <v>195</v>
      </c>
      <c r="CM3023" t="s">
        <v>18151</v>
      </c>
      <c r="CN3023" t="s">
        <v>18150</v>
      </c>
      <c r="CO3023" t="s">
        <v>1381</v>
      </c>
      <c r="CP3023" t="s">
        <v>1381</v>
      </c>
      <c r="CQ3023" t="s">
        <v>4697</v>
      </c>
      <c r="CS3023">
        <v>100022</v>
      </c>
      <c r="CT3023" t="s">
        <v>1382</v>
      </c>
      <c r="CU3023" t="s">
        <v>18152</v>
      </c>
    </row>
    <row r="3024" spans="1:151" x14ac:dyDescent="0.2">
      <c r="A3024">
        <v>36157</v>
      </c>
      <c r="B3024" t="s">
        <v>18153</v>
      </c>
      <c r="C3024" t="s">
        <v>401</v>
      </c>
      <c r="E3024" t="s">
        <v>18154</v>
      </c>
      <c r="F3024" t="s">
        <v>171</v>
      </c>
      <c r="G3024" t="s">
        <v>172</v>
      </c>
      <c r="H3024" s="1">
        <v>37151</v>
      </c>
      <c r="I3024" t="s">
        <v>173</v>
      </c>
      <c r="K3024" t="s">
        <v>1377</v>
      </c>
      <c r="L3024" t="s">
        <v>1378</v>
      </c>
      <c r="M3024" t="s">
        <v>176</v>
      </c>
      <c r="N3024">
        <v>2021</v>
      </c>
      <c r="O3024" t="s">
        <v>3142</v>
      </c>
      <c r="P3024" t="s">
        <v>178</v>
      </c>
      <c r="Q3024" t="s">
        <v>172</v>
      </c>
      <c r="S3024">
        <v>31527118</v>
      </c>
      <c r="T3024" t="s">
        <v>1382</v>
      </c>
      <c r="U3024" t="s">
        <v>424</v>
      </c>
      <c r="Y3024" t="str">
        <f t="shared" si="25"/>
        <v>01AS</v>
      </c>
      <c r="Z3024" t="s">
        <v>499</v>
      </c>
      <c r="AA3024" t="s">
        <v>228</v>
      </c>
      <c r="AB3024" t="s">
        <v>229</v>
      </c>
      <c r="AC3024" t="s">
        <v>1334</v>
      </c>
      <c r="AD3024" t="s">
        <v>185</v>
      </c>
      <c r="AS3024">
        <v>3.94</v>
      </c>
      <c r="AT3024" t="s">
        <v>1261</v>
      </c>
      <c r="AU3024" t="s">
        <v>472</v>
      </c>
      <c r="AV3024" t="s">
        <v>473</v>
      </c>
      <c r="AW3024" t="s">
        <v>430</v>
      </c>
      <c r="BM3024" t="s">
        <v>18155</v>
      </c>
      <c r="BN3024" t="s">
        <v>239</v>
      </c>
      <c r="BO3024" t="s">
        <v>1381</v>
      </c>
      <c r="BP3024" t="s">
        <v>241</v>
      </c>
      <c r="BQ3024" t="s">
        <v>195</v>
      </c>
      <c r="BS3024">
        <v>14627</v>
      </c>
      <c r="CA3024" t="s">
        <v>18156</v>
      </c>
      <c r="CD3024" t="s">
        <v>195</v>
      </c>
      <c r="CM3024" t="s">
        <v>18157</v>
      </c>
      <c r="CN3024" t="s">
        <v>18156</v>
      </c>
      <c r="CO3024" t="s">
        <v>1381</v>
      </c>
      <c r="CP3024" t="s">
        <v>1381</v>
      </c>
      <c r="CQ3024" t="s">
        <v>4697</v>
      </c>
      <c r="CS3024">
        <v>100024</v>
      </c>
      <c r="CT3024" t="s">
        <v>1382</v>
      </c>
      <c r="CU3024" t="s">
        <v>18158</v>
      </c>
    </row>
    <row r="3025" spans="1:151" x14ac:dyDescent="0.2">
      <c r="A3025">
        <v>34101</v>
      </c>
      <c r="B3025" t="s">
        <v>18153</v>
      </c>
      <c r="C3025" t="s">
        <v>401</v>
      </c>
      <c r="E3025" t="s">
        <v>18154</v>
      </c>
      <c r="F3025" t="s">
        <v>171</v>
      </c>
      <c r="G3025" t="s">
        <v>172</v>
      </c>
      <c r="H3025" s="1">
        <v>37151</v>
      </c>
      <c r="I3025" t="s">
        <v>173</v>
      </c>
      <c r="K3025" t="s">
        <v>1377</v>
      </c>
      <c r="L3025" t="s">
        <v>1189</v>
      </c>
      <c r="M3025" t="s">
        <v>306</v>
      </c>
      <c r="N3025">
        <v>2020</v>
      </c>
      <c r="O3025" t="s">
        <v>1379</v>
      </c>
      <c r="P3025" t="s">
        <v>178</v>
      </c>
      <c r="Q3025" t="s">
        <v>172</v>
      </c>
      <c r="S3025">
        <v>31527118</v>
      </c>
      <c r="T3025" t="s">
        <v>1382</v>
      </c>
      <c r="U3025" t="s">
        <v>424</v>
      </c>
      <c r="Y3025" t="str">
        <f t="shared" si="25"/>
        <v>01AS</v>
      </c>
      <c r="Z3025" t="s">
        <v>499</v>
      </c>
      <c r="AA3025" t="s">
        <v>228</v>
      </c>
      <c r="AB3025" t="s">
        <v>229</v>
      </c>
      <c r="AC3025" t="s">
        <v>1334</v>
      </c>
      <c r="AD3025" t="s">
        <v>185</v>
      </c>
      <c r="AS3025">
        <v>3.94</v>
      </c>
      <c r="AT3025" t="s">
        <v>1261</v>
      </c>
      <c r="AU3025" t="s">
        <v>472</v>
      </c>
      <c r="AV3025" t="s">
        <v>473</v>
      </c>
      <c r="AW3025" t="s">
        <v>430</v>
      </c>
      <c r="BM3025" t="s">
        <v>18155</v>
      </c>
      <c r="BN3025" t="s">
        <v>239</v>
      </c>
      <c r="BO3025" t="s">
        <v>1381</v>
      </c>
      <c r="BP3025" t="s">
        <v>241</v>
      </c>
      <c r="BQ3025" t="s">
        <v>195</v>
      </c>
      <c r="BS3025">
        <v>14627</v>
      </c>
      <c r="CA3025" t="s">
        <v>18156</v>
      </c>
      <c r="CD3025" t="s">
        <v>195</v>
      </c>
      <c r="CM3025" t="s">
        <v>18157</v>
      </c>
      <c r="CN3025" t="s">
        <v>18156</v>
      </c>
      <c r="CO3025" t="s">
        <v>1381</v>
      </c>
      <c r="CP3025" t="s">
        <v>1381</v>
      </c>
      <c r="CQ3025" t="s">
        <v>4697</v>
      </c>
      <c r="CS3025">
        <v>100024</v>
      </c>
      <c r="CT3025" t="s">
        <v>1382</v>
      </c>
      <c r="CU3025" t="s">
        <v>18158</v>
      </c>
    </row>
    <row r="3026" spans="1:151" x14ac:dyDescent="0.2">
      <c r="A3026">
        <v>34131</v>
      </c>
      <c r="B3026" t="s">
        <v>5468</v>
      </c>
      <c r="C3026" t="s">
        <v>401</v>
      </c>
      <c r="E3026" t="s">
        <v>18159</v>
      </c>
      <c r="F3026" t="s">
        <v>171</v>
      </c>
      <c r="G3026" t="s">
        <v>172</v>
      </c>
      <c r="H3026" s="1">
        <v>36522</v>
      </c>
      <c r="I3026" t="s">
        <v>173</v>
      </c>
      <c r="K3026" t="s">
        <v>1377</v>
      </c>
      <c r="L3026" t="s">
        <v>1378</v>
      </c>
      <c r="M3026" t="s">
        <v>306</v>
      </c>
      <c r="N3026">
        <v>2020</v>
      </c>
      <c r="O3026" t="s">
        <v>1379</v>
      </c>
      <c r="P3026" t="s">
        <v>509</v>
      </c>
      <c r="Q3026" t="s">
        <v>172</v>
      </c>
      <c r="S3026">
        <v>30602649</v>
      </c>
      <c r="T3026" t="s">
        <v>1382</v>
      </c>
      <c r="U3026" t="s">
        <v>424</v>
      </c>
      <c r="Y3026" t="str">
        <f t="shared" si="25"/>
        <v>01AS</v>
      </c>
      <c r="Z3026" t="s">
        <v>227</v>
      </c>
      <c r="AA3026" t="s">
        <v>320</v>
      </c>
      <c r="AB3026" t="s">
        <v>321</v>
      </c>
      <c r="AC3026" t="s">
        <v>1334</v>
      </c>
      <c r="AD3026" t="s">
        <v>185</v>
      </c>
      <c r="AF3026" t="s">
        <v>426</v>
      </c>
      <c r="AG3026" t="s">
        <v>427</v>
      </c>
      <c r="AJ3026" t="s">
        <v>428</v>
      </c>
      <c r="AK3026" t="s">
        <v>185</v>
      </c>
      <c r="AS3026">
        <v>3.45</v>
      </c>
      <c r="AT3026" t="s">
        <v>1261</v>
      </c>
      <c r="AU3026" t="s">
        <v>235</v>
      </c>
      <c r="AV3026" t="s">
        <v>236</v>
      </c>
      <c r="AW3026" t="s">
        <v>430</v>
      </c>
      <c r="BC3026" t="s">
        <v>474</v>
      </c>
      <c r="BM3026" t="s">
        <v>18160</v>
      </c>
      <c r="BN3026" t="s">
        <v>239</v>
      </c>
      <c r="BO3026" t="s">
        <v>9087</v>
      </c>
      <c r="BP3026" t="s">
        <v>241</v>
      </c>
      <c r="BQ3026" t="s">
        <v>195</v>
      </c>
      <c r="BS3026">
        <v>14627</v>
      </c>
      <c r="CA3026" t="s">
        <v>18161</v>
      </c>
      <c r="CD3026" t="s">
        <v>195</v>
      </c>
      <c r="CM3026" t="s">
        <v>18162</v>
      </c>
      <c r="CN3026" t="s">
        <v>18161</v>
      </c>
      <c r="CO3026" t="s">
        <v>9087</v>
      </c>
      <c r="CP3026" t="s">
        <v>9087</v>
      </c>
      <c r="CQ3026" t="s">
        <v>9766</v>
      </c>
      <c r="CS3026">
        <v>450000</v>
      </c>
      <c r="CT3026" t="s">
        <v>1382</v>
      </c>
      <c r="CU3026" t="s">
        <v>18163</v>
      </c>
    </row>
    <row r="3027" spans="1:151" x14ac:dyDescent="0.2">
      <c r="A3027">
        <v>34317</v>
      </c>
      <c r="B3027" t="s">
        <v>18164</v>
      </c>
      <c r="C3027" t="s">
        <v>541</v>
      </c>
      <c r="E3027" t="s">
        <v>18165</v>
      </c>
      <c r="F3027" t="s">
        <v>171</v>
      </c>
      <c r="I3027" t="s">
        <v>173</v>
      </c>
      <c r="K3027" t="s">
        <v>1377</v>
      </c>
      <c r="L3027" t="s">
        <v>1378</v>
      </c>
      <c r="M3027" t="s">
        <v>306</v>
      </c>
      <c r="N3027">
        <v>2020</v>
      </c>
      <c r="O3027" t="s">
        <v>1379</v>
      </c>
      <c r="P3027" t="s">
        <v>3256</v>
      </c>
      <c r="Q3027" t="s">
        <v>185</v>
      </c>
      <c r="BM3027" t="s">
        <v>18166</v>
      </c>
      <c r="BP3027" t="s">
        <v>1381</v>
      </c>
      <c r="BR3027" t="s">
        <v>1381</v>
      </c>
      <c r="BS3027">
        <v>100097</v>
      </c>
      <c r="BT3027" t="s">
        <v>1382</v>
      </c>
      <c r="BU3027" t="s">
        <v>18167</v>
      </c>
      <c r="BV3027" t="s">
        <v>18168</v>
      </c>
      <c r="BW3027" t="s">
        <v>18167</v>
      </c>
      <c r="BX3027" t="s">
        <v>18169</v>
      </c>
      <c r="BY3027" t="s">
        <v>18170</v>
      </c>
    </row>
    <row r="3028" spans="1:151" x14ac:dyDescent="0.2">
      <c r="A3028">
        <v>34360</v>
      </c>
      <c r="B3028" t="s">
        <v>18171</v>
      </c>
      <c r="C3028" t="s">
        <v>541</v>
      </c>
      <c r="E3028" t="s">
        <v>18172</v>
      </c>
      <c r="F3028" t="s">
        <v>171</v>
      </c>
      <c r="I3028" t="s">
        <v>173</v>
      </c>
      <c r="K3028" t="s">
        <v>1377</v>
      </c>
      <c r="L3028" t="s">
        <v>1378</v>
      </c>
      <c r="M3028" t="s">
        <v>306</v>
      </c>
      <c r="N3028">
        <v>2020</v>
      </c>
      <c r="O3028" t="s">
        <v>1379</v>
      </c>
      <c r="P3028" t="s">
        <v>509</v>
      </c>
      <c r="Q3028" t="s">
        <v>185</v>
      </c>
      <c r="BM3028" t="s">
        <v>18173</v>
      </c>
      <c r="BN3028" t="s">
        <v>18174</v>
      </c>
      <c r="BP3028" t="s">
        <v>11192</v>
      </c>
      <c r="BR3028" t="s">
        <v>18175</v>
      </c>
      <c r="BS3028">
        <v>330003</v>
      </c>
      <c r="BT3028" t="s">
        <v>1382</v>
      </c>
      <c r="BU3028" t="s">
        <v>18176</v>
      </c>
      <c r="BW3028" t="s">
        <v>18176</v>
      </c>
      <c r="BX3028" t="s">
        <v>18177</v>
      </c>
      <c r="BY3028" t="s">
        <v>3678</v>
      </c>
    </row>
    <row r="3029" spans="1:151" x14ac:dyDescent="0.2">
      <c r="A3029">
        <v>40533</v>
      </c>
      <c r="B3029" t="s">
        <v>18178</v>
      </c>
      <c r="C3029" t="s">
        <v>541</v>
      </c>
      <c r="E3029" t="s">
        <v>18179</v>
      </c>
      <c r="F3029" t="s">
        <v>171</v>
      </c>
      <c r="I3029" t="s">
        <v>4073</v>
      </c>
      <c r="K3029" t="s">
        <v>1807</v>
      </c>
      <c r="L3029" t="s">
        <v>633</v>
      </c>
      <c r="M3029" t="s">
        <v>224</v>
      </c>
      <c r="N3029">
        <v>2023</v>
      </c>
      <c r="O3029" t="s">
        <v>597</v>
      </c>
      <c r="P3029" t="s">
        <v>178</v>
      </c>
      <c r="Q3029" t="s">
        <v>185</v>
      </c>
    </row>
    <row r="3030" spans="1:151" x14ac:dyDescent="0.2">
      <c r="A3030">
        <v>24232</v>
      </c>
      <c r="B3030" t="s">
        <v>18180</v>
      </c>
      <c r="C3030" t="s">
        <v>18181</v>
      </c>
      <c r="D3030" t="s">
        <v>4319</v>
      </c>
      <c r="E3030" t="s">
        <v>18182</v>
      </c>
      <c r="F3030" t="s">
        <v>18183</v>
      </c>
      <c r="G3030" t="s">
        <v>172</v>
      </c>
      <c r="H3030" s="1">
        <v>35745</v>
      </c>
      <c r="I3030" t="s">
        <v>173</v>
      </c>
      <c r="K3030" t="s">
        <v>943</v>
      </c>
      <c r="M3030" t="s">
        <v>176</v>
      </c>
      <c r="N3030">
        <v>2018</v>
      </c>
      <c r="O3030" t="s">
        <v>612</v>
      </c>
      <c r="P3030" t="s">
        <v>178</v>
      </c>
      <c r="Q3030" t="s">
        <v>172</v>
      </c>
      <c r="S3030">
        <v>29441976</v>
      </c>
      <c r="T3030" t="s">
        <v>196</v>
      </c>
      <c r="W3030" t="s">
        <v>18184</v>
      </c>
      <c r="X3030">
        <v>2408995413</v>
      </c>
      <c r="Y3030" t="s">
        <v>186</v>
      </c>
      <c r="Z3030" t="s">
        <v>282</v>
      </c>
      <c r="AA3030">
        <v>2019</v>
      </c>
      <c r="AB3030">
        <v>2019</v>
      </c>
      <c r="AC3030" t="s">
        <v>1280</v>
      </c>
      <c r="AD3030" t="s">
        <v>172</v>
      </c>
      <c r="AS3030">
        <v>3.18</v>
      </c>
      <c r="AT3030" t="s">
        <v>188</v>
      </c>
      <c r="AU3030" t="s">
        <v>189</v>
      </c>
      <c r="AV3030" t="s">
        <v>190</v>
      </c>
      <c r="AW3030" t="s">
        <v>210</v>
      </c>
      <c r="AX3030" t="s">
        <v>18185</v>
      </c>
      <c r="AY3030" t="s">
        <v>18186</v>
      </c>
      <c r="BM3030" t="s">
        <v>18187</v>
      </c>
      <c r="BP3030" t="s">
        <v>6758</v>
      </c>
      <c r="BQ3030" t="s">
        <v>195</v>
      </c>
      <c r="BS3030">
        <v>20904</v>
      </c>
      <c r="BT3030" t="s">
        <v>196</v>
      </c>
      <c r="BU3030">
        <v>2402779132</v>
      </c>
      <c r="BZ3030" t="s">
        <v>18187</v>
      </c>
      <c r="CC3030" t="s">
        <v>6758</v>
      </c>
      <c r="CD3030" t="s">
        <v>849</v>
      </c>
      <c r="CF3030">
        <v>209043320</v>
      </c>
      <c r="CG3030" t="s">
        <v>196</v>
      </c>
      <c r="CH3030">
        <v>2402779132</v>
      </c>
      <c r="CM3030" t="s">
        <v>18188</v>
      </c>
      <c r="CP3030" t="s">
        <v>194</v>
      </c>
      <c r="CQ3030" t="s">
        <v>195</v>
      </c>
      <c r="CS3030">
        <v>14620</v>
      </c>
      <c r="CT3030" t="s">
        <v>196</v>
      </c>
      <c r="CU3030">
        <v>2402779132</v>
      </c>
      <c r="DM3030" t="s">
        <v>18187</v>
      </c>
      <c r="DP3030" t="s">
        <v>6758</v>
      </c>
      <c r="DQ3030" t="s">
        <v>849</v>
      </c>
      <c r="DS3030">
        <v>20904</v>
      </c>
      <c r="DT3030" t="s">
        <v>226</v>
      </c>
      <c r="DU3030">
        <v>2402779132</v>
      </c>
      <c r="DX3030" t="s">
        <v>18189</v>
      </c>
      <c r="DY3030" t="s">
        <v>18190</v>
      </c>
      <c r="ED3030" t="s">
        <v>849</v>
      </c>
      <c r="EG3030" t="s">
        <v>196</v>
      </c>
      <c r="EH3030">
        <v>2402779132</v>
      </c>
      <c r="EM3030" t="s">
        <v>18187</v>
      </c>
      <c r="EP3030" t="s">
        <v>6758</v>
      </c>
      <c r="EQ3030" t="s">
        <v>849</v>
      </c>
      <c r="ES3030">
        <v>209043320</v>
      </c>
      <c r="ET3030" t="s">
        <v>196</v>
      </c>
      <c r="EU3030">
        <v>2402779132</v>
      </c>
    </row>
    <row r="3031" spans="1:151" x14ac:dyDescent="0.2">
      <c r="A3031">
        <v>10069</v>
      </c>
      <c r="B3031" t="s">
        <v>955</v>
      </c>
      <c r="C3031" t="s">
        <v>18191</v>
      </c>
      <c r="D3031" t="s">
        <v>18192</v>
      </c>
      <c r="E3031" t="s">
        <v>18193</v>
      </c>
      <c r="F3031" t="s">
        <v>171</v>
      </c>
      <c r="G3031" t="s">
        <v>172</v>
      </c>
      <c r="H3031" s="1">
        <v>34341</v>
      </c>
      <c r="I3031" t="s">
        <v>221</v>
      </c>
      <c r="K3031" t="s">
        <v>1538</v>
      </c>
      <c r="L3031" t="s">
        <v>1539</v>
      </c>
      <c r="M3031" t="s">
        <v>176</v>
      </c>
      <c r="N3031">
        <v>2015</v>
      </c>
      <c r="O3031" t="s">
        <v>1014</v>
      </c>
      <c r="P3031" t="s">
        <v>178</v>
      </c>
      <c r="Q3031" t="s">
        <v>172</v>
      </c>
      <c r="S3031">
        <v>27858929</v>
      </c>
      <c r="T3031" t="s">
        <v>196</v>
      </c>
      <c r="W3031" t="s">
        <v>18194</v>
      </c>
      <c r="X3031">
        <v>6175925521</v>
      </c>
      <c r="Y3031" t="s">
        <v>186</v>
      </c>
      <c r="Z3031" t="s">
        <v>183</v>
      </c>
      <c r="AA3031">
        <v>2016</v>
      </c>
      <c r="AB3031">
        <v>2016</v>
      </c>
      <c r="AC3031" t="s">
        <v>1109</v>
      </c>
      <c r="AD3031" t="s">
        <v>185</v>
      </c>
      <c r="AF3031" t="s">
        <v>186</v>
      </c>
      <c r="AG3031" t="s">
        <v>282</v>
      </c>
      <c r="AH3031">
        <v>2016</v>
      </c>
      <c r="AI3031">
        <v>2016</v>
      </c>
      <c r="AJ3031" t="s">
        <v>396</v>
      </c>
      <c r="AK3031" t="s">
        <v>185</v>
      </c>
      <c r="AM3031" t="s">
        <v>886</v>
      </c>
      <c r="AS3031">
        <v>3.53</v>
      </c>
      <c r="AT3031" t="s">
        <v>188</v>
      </c>
      <c r="AU3031" t="s">
        <v>189</v>
      </c>
      <c r="AV3031" t="s">
        <v>190</v>
      </c>
      <c r="AW3031" t="s">
        <v>264</v>
      </c>
      <c r="BM3031" t="s">
        <v>18195</v>
      </c>
      <c r="BN3031" t="s">
        <v>487</v>
      </c>
      <c r="BP3031" t="s">
        <v>194</v>
      </c>
      <c r="BQ3031" t="s">
        <v>195</v>
      </c>
      <c r="BS3031">
        <v>14627</v>
      </c>
      <c r="BT3031" t="s">
        <v>196</v>
      </c>
      <c r="BU3031">
        <v>7742921429</v>
      </c>
      <c r="BZ3031" t="s">
        <v>18196</v>
      </c>
      <c r="CC3031" t="s">
        <v>15690</v>
      </c>
      <c r="CD3031" t="s">
        <v>401</v>
      </c>
      <c r="CF3031" t="str">
        <f>"01748"</f>
        <v>01748</v>
      </c>
      <c r="CG3031" t="s">
        <v>196</v>
      </c>
      <c r="CH3031">
        <v>5084356257</v>
      </c>
      <c r="CM3031" t="s">
        <v>18197</v>
      </c>
      <c r="CP3031" t="s">
        <v>194</v>
      </c>
      <c r="CQ3031" t="s">
        <v>195</v>
      </c>
      <c r="CS3031">
        <v>14627</v>
      </c>
      <c r="CT3031" t="s">
        <v>196</v>
      </c>
      <c r="CU3031">
        <v>7742921429</v>
      </c>
      <c r="EM3031" t="s">
        <v>18196</v>
      </c>
      <c r="EP3031" t="s">
        <v>15690</v>
      </c>
      <c r="EQ3031" t="s">
        <v>401</v>
      </c>
      <c r="ES3031" t="str">
        <f>"01748"</f>
        <v>01748</v>
      </c>
      <c r="ET3031" t="s">
        <v>196</v>
      </c>
      <c r="EU3031">
        <v>5084356257</v>
      </c>
    </row>
    <row r="3032" spans="1:151" x14ac:dyDescent="0.2">
      <c r="A3032">
        <v>11389</v>
      </c>
      <c r="B3032" t="s">
        <v>622</v>
      </c>
      <c r="C3032" t="s">
        <v>18191</v>
      </c>
      <c r="D3032" t="s">
        <v>1968</v>
      </c>
      <c r="E3032" t="s">
        <v>18198</v>
      </c>
      <c r="F3032" t="s">
        <v>171</v>
      </c>
      <c r="G3032" t="s">
        <v>172</v>
      </c>
      <c r="H3032" s="1">
        <v>34375</v>
      </c>
      <c r="I3032" t="s">
        <v>221</v>
      </c>
      <c r="K3032" t="s">
        <v>18199</v>
      </c>
      <c r="L3032" t="s">
        <v>1731</v>
      </c>
      <c r="M3032" t="s">
        <v>176</v>
      </c>
      <c r="N3032">
        <v>2015</v>
      </c>
      <c r="O3032" t="s">
        <v>1014</v>
      </c>
      <c r="P3032" t="s">
        <v>178</v>
      </c>
      <c r="Q3032" t="s">
        <v>172</v>
      </c>
      <c r="S3032">
        <v>27712610</v>
      </c>
      <c r="T3032" t="s">
        <v>196</v>
      </c>
      <c r="W3032" t="s">
        <v>18200</v>
      </c>
      <c r="X3032">
        <v>6168261499</v>
      </c>
      <c r="Y3032" t="s">
        <v>186</v>
      </c>
      <c r="Z3032" t="s">
        <v>282</v>
      </c>
      <c r="AA3032">
        <v>2016</v>
      </c>
      <c r="AB3032">
        <v>2016</v>
      </c>
      <c r="AC3032" t="s">
        <v>932</v>
      </c>
      <c r="AD3032" t="s">
        <v>185</v>
      </c>
      <c r="AS3032">
        <v>3.48</v>
      </c>
      <c r="AT3032" t="s">
        <v>188</v>
      </c>
      <c r="AU3032" t="s">
        <v>189</v>
      </c>
      <c r="AV3032" t="s">
        <v>190</v>
      </c>
      <c r="AW3032" t="s">
        <v>264</v>
      </c>
      <c r="BM3032" t="s">
        <v>18201</v>
      </c>
      <c r="BN3032" t="s">
        <v>487</v>
      </c>
      <c r="BP3032" t="s">
        <v>194</v>
      </c>
      <c r="BQ3032" t="s">
        <v>195</v>
      </c>
      <c r="BS3032">
        <v>14627</v>
      </c>
      <c r="BT3032" t="s">
        <v>196</v>
      </c>
      <c r="BU3032">
        <v>6168262855</v>
      </c>
      <c r="BZ3032" t="s">
        <v>18202</v>
      </c>
      <c r="CC3032" t="s">
        <v>18203</v>
      </c>
      <c r="CD3032" t="s">
        <v>585</v>
      </c>
      <c r="CF3032">
        <v>49341</v>
      </c>
      <c r="CG3032" t="s">
        <v>196</v>
      </c>
      <c r="CH3032">
        <v>6168261499</v>
      </c>
      <c r="CM3032" t="s">
        <v>215</v>
      </c>
      <c r="CP3032" t="s">
        <v>194</v>
      </c>
      <c r="CQ3032" t="s">
        <v>195</v>
      </c>
      <c r="CS3032">
        <v>14627</v>
      </c>
      <c r="CT3032" t="s">
        <v>196</v>
      </c>
      <c r="CU3032">
        <v>6168262855</v>
      </c>
      <c r="DZ3032" t="s">
        <v>18204</v>
      </c>
      <c r="EC3032" t="s">
        <v>18203</v>
      </c>
      <c r="ED3032" t="s">
        <v>585</v>
      </c>
      <c r="EF3032">
        <v>49341</v>
      </c>
      <c r="EG3032" t="s">
        <v>196</v>
      </c>
      <c r="EM3032" t="s">
        <v>18202</v>
      </c>
      <c r="EP3032" t="s">
        <v>18203</v>
      </c>
      <c r="EQ3032" t="s">
        <v>585</v>
      </c>
      <c r="ES3032">
        <v>49341</v>
      </c>
      <c r="ET3032" t="s">
        <v>196</v>
      </c>
      <c r="EU3032">
        <v>6168261499</v>
      </c>
    </row>
    <row r="3033" spans="1:151" x14ac:dyDescent="0.2">
      <c r="A3033">
        <v>21011</v>
      </c>
      <c r="B3033" t="s">
        <v>16282</v>
      </c>
      <c r="C3033" t="s">
        <v>18191</v>
      </c>
      <c r="D3033" t="s">
        <v>18205</v>
      </c>
      <c r="E3033" t="s">
        <v>18206</v>
      </c>
      <c r="F3033" t="s">
        <v>171</v>
      </c>
      <c r="G3033" t="s">
        <v>172</v>
      </c>
      <c r="H3033" s="1">
        <v>35186</v>
      </c>
      <c r="I3033" t="s">
        <v>173</v>
      </c>
      <c r="K3033" t="s">
        <v>1478</v>
      </c>
      <c r="L3033" t="s">
        <v>727</v>
      </c>
      <c r="M3033" t="s">
        <v>306</v>
      </c>
      <c r="N3033">
        <v>2017</v>
      </c>
      <c r="O3033" t="s">
        <v>646</v>
      </c>
      <c r="P3033" t="s">
        <v>178</v>
      </c>
      <c r="Q3033" t="s">
        <v>172</v>
      </c>
      <c r="S3033">
        <v>29466078</v>
      </c>
      <c r="T3033" t="s">
        <v>196</v>
      </c>
      <c r="W3033" t="s">
        <v>18207</v>
      </c>
      <c r="X3033">
        <v>5082594496</v>
      </c>
      <c r="Y3033" t="s">
        <v>186</v>
      </c>
      <c r="Z3033" t="s">
        <v>282</v>
      </c>
      <c r="AA3033">
        <v>2018</v>
      </c>
      <c r="AB3033">
        <v>2018</v>
      </c>
      <c r="AC3033" t="s">
        <v>696</v>
      </c>
      <c r="AD3033" t="s">
        <v>185</v>
      </c>
      <c r="AS3033">
        <v>3.88</v>
      </c>
      <c r="AT3033" t="s">
        <v>188</v>
      </c>
      <c r="AU3033" t="s">
        <v>189</v>
      </c>
      <c r="AV3033" t="s">
        <v>190</v>
      </c>
      <c r="AW3033" t="s">
        <v>264</v>
      </c>
      <c r="BM3033" t="s">
        <v>18208</v>
      </c>
      <c r="BN3033" t="s">
        <v>193</v>
      </c>
      <c r="BP3033" t="s">
        <v>194</v>
      </c>
      <c r="BQ3033" t="s">
        <v>195</v>
      </c>
      <c r="BS3033">
        <v>14627</v>
      </c>
      <c r="BT3033" t="s">
        <v>196</v>
      </c>
      <c r="BU3033">
        <v>5082599984</v>
      </c>
      <c r="BZ3033" t="s">
        <v>18209</v>
      </c>
      <c r="CC3033" t="s">
        <v>15690</v>
      </c>
      <c r="CD3033" t="s">
        <v>401</v>
      </c>
      <c r="CF3033" t="str">
        <f>"01748"</f>
        <v>01748</v>
      </c>
      <c r="CG3033" t="s">
        <v>196</v>
      </c>
      <c r="CH3033">
        <v>5082594496</v>
      </c>
      <c r="CM3033" t="s">
        <v>3414</v>
      </c>
      <c r="CN3033" t="s">
        <v>18210</v>
      </c>
      <c r="CP3033" t="s">
        <v>194</v>
      </c>
      <c r="CQ3033" t="s">
        <v>195</v>
      </c>
      <c r="CS3033">
        <v>14627</v>
      </c>
      <c r="CT3033" t="s">
        <v>196</v>
      </c>
      <c r="CU3033">
        <v>5082599984</v>
      </c>
      <c r="ED3033" t="s">
        <v>401</v>
      </c>
      <c r="EG3033" t="s">
        <v>196</v>
      </c>
      <c r="EH3033">
        <v>5082594496</v>
      </c>
      <c r="EM3033" t="s">
        <v>18209</v>
      </c>
      <c r="EP3033" t="s">
        <v>15690</v>
      </c>
      <c r="EQ3033" t="s">
        <v>401</v>
      </c>
      <c r="ES3033" t="str">
        <f>"01748"</f>
        <v>01748</v>
      </c>
      <c r="ET3033" t="s">
        <v>196</v>
      </c>
      <c r="EU3033">
        <v>5082594496</v>
      </c>
    </row>
    <row r="3034" spans="1:151" x14ac:dyDescent="0.2">
      <c r="A3034">
        <v>38564</v>
      </c>
      <c r="B3034" t="s">
        <v>1715</v>
      </c>
      <c r="C3034" t="s">
        <v>18211</v>
      </c>
      <c r="D3034" t="s">
        <v>3631</v>
      </c>
      <c r="E3034" t="s">
        <v>18212</v>
      </c>
      <c r="F3034" t="s">
        <v>171</v>
      </c>
      <c r="G3034" t="str">
        <f>"0"</f>
        <v>0</v>
      </c>
      <c r="H3034" s="1">
        <v>37280</v>
      </c>
      <c r="I3034" t="s">
        <v>221</v>
      </c>
      <c r="K3034" t="s">
        <v>2766</v>
      </c>
      <c r="L3034" t="s">
        <v>2767</v>
      </c>
      <c r="M3034" t="s">
        <v>306</v>
      </c>
      <c r="N3034">
        <v>2023</v>
      </c>
      <c r="O3034" t="s">
        <v>908</v>
      </c>
      <c r="P3034" t="s">
        <v>178</v>
      </c>
      <c r="Q3034" t="s">
        <v>172</v>
      </c>
      <c r="R3034" t="s">
        <v>510</v>
      </c>
      <c r="S3034">
        <v>31819589</v>
      </c>
      <c r="BM3034" t="s">
        <v>2635</v>
      </c>
    </row>
    <row r="3035" spans="1:151" x14ac:dyDescent="0.2">
      <c r="A3035">
        <v>28335</v>
      </c>
      <c r="B3035" t="s">
        <v>2324</v>
      </c>
      <c r="C3035" t="s">
        <v>18213</v>
      </c>
      <c r="D3035" t="s">
        <v>1366</v>
      </c>
      <c r="E3035" t="s">
        <v>18214</v>
      </c>
      <c r="F3035" t="s">
        <v>171</v>
      </c>
      <c r="H3035" s="1">
        <v>35992</v>
      </c>
      <c r="I3035" t="s">
        <v>221</v>
      </c>
      <c r="K3035" t="s">
        <v>1807</v>
      </c>
      <c r="L3035" t="s">
        <v>633</v>
      </c>
      <c r="M3035" t="s">
        <v>224</v>
      </c>
      <c r="N3035">
        <v>2019</v>
      </c>
      <c r="O3035" t="s">
        <v>279</v>
      </c>
      <c r="P3035" t="s">
        <v>178</v>
      </c>
      <c r="Q3035" t="s">
        <v>185</v>
      </c>
      <c r="BM3035" t="s">
        <v>18215</v>
      </c>
      <c r="BO3035" t="s">
        <v>18216</v>
      </c>
      <c r="BP3035" t="s">
        <v>18216</v>
      </c>
      <c r="BQ3035" t="s">
        <v>3451</v>
      </c>
      <c r="BR3035" t="s">
        <v>18217</v>
      </c>
      <c r="BS3035">
        <v>22025</v>
      </c>
      <c r="BT3035" t="s">
        <v>226</v>
      </c>
      <c r="BU3035">
        <v>5712143763</v>
      </c>
      <c r="BW3035">
        <v>5712143763</v>
      </c>
      <c r="BX3035" t="s">
        <v>18218</v>
      </c>
      <c r="BY3035" t="s">
        <v>1605</v>
      </c>
    </row>
    <row r="3036" spans="1:151" x14ac:dyDescent="0.2">
      <c r="A3036">
        <v>46308</v>
      </c>
      <c r="B3036" t="s">
        <v>2324</v>
      </c>
      <c r="C3036" t="s">
        <v>18213</v>
      </c>
      <c r="D3036" t="s">
        <v>880</v>
      </c>
      <c r="E3036" t="s">
        <v>18219</v>
      </c>
      <c r="F3036" t="s">
        <v>171</v>
      </c>
      <c r="G3036" t="str">
        <f>"0"</f>
        <v>0</v>
      </c>
      <c r="H3036" s="1">
        <v>35992</v>
      </c>
      <c r="I3036" t="s">
        <v>1619</v>
      </c>
      <c r="K3036" t="s">
        <v>15745</v>
      </c>
      <c r="L3036" t="s">
        <v>6472</v>
      </c>
      <c r="M3036" t="s">
        <v>224</v>
      </c>
      <c r="N3036">
        <v>2025</v>
      </c>
      <c r="O3036" t="s">
        <v>528</v>
      </c>
      <c r="P3036" t="s">
        <v>178</v>
      </c>
      <c r="Q3036" t="s">
        <v>172</v>
      </c>
      <c r="R3036" t="s">
        <v>510</v>
      </c>
      <c r="S3036">
        <v>31582315</v>
      </c>
      <c r="BM3036" t="s">
        <v>4964</v>
      </c>
    </row>
    <row r="3037" spans="1:151" x14ac:dyDescent="0.2">
      <c r="A3037">
        <v>46341</v>
      </c>
      <c r="B3037" t="s">
        <v>2324</v>
      </c>
      <c r="C3037" t="s">
        <v>18213</v>
      </c>
      <c r="D3037" t="s">
        <v>880</v>
      </c>
      <c r="E3037" t="s">
        <v>18219</v>
      </c>
      <c r="F3037" t="s">
        <v>171</v>
      </c>
      <c r="G3037" t="str">
        <f>"0"</f>
        <v>0</v>
      </c>
      <c r="H3037" s="1">
        <v>35992</v>
      </c>
      <c r="I3037" t="s">
        <v>1619</v>
      </c>
      <c r="K3037" t="s">
        <v>687</v>
      </c>
      <c r="L3037" t="s">
        <v>204</v>
      </c>
      <c r="M3037" t="s">
        <v>224</v>
      </c>
      <c r="N3037">
        <v>2025</v>
      </c>
      <c r="O3037" t="s">
        <v>528</v>
      </c>
      <c r="P3037" t="s">
        <v>178</v>
      </c>
      <c r="Q3037" t="s">
        <v>172</v>
      </c>
      <c r="R3037" t="s">
        <v>510</v>
      </c>
      <c r="S3037">
        <v>31582315</v>
      </c>
      <c r="BM3037" t="s">
        <v>4964</v>
      </c>
    </row>
    <row r="3038" spans="1:151" x14ac:dyDescent="0.2">
      <c r="A3038">
        <v>10043</v>
      </c>
      <c r="B3038" t="s">
        <v>18220</v>
      </c>
      <c r="C3038" t="s">
        <v>18221</v>
      </c>
      <c r="D3038" t="s">
        <v>957</v>
      </c>
      <c r="E3038" t="s">
        <v>18222</v>
      </c>
      <c r="F3038" t="s">
        <v>171</v>
      </c>
      <c r="G3038" t="s">
        <v>172</v>
      </c>
      <c r="H3038" s="1">
        <v>34414</v>
      </c>
      <c r="I3038" t="s">
        <v>221</v>
      </c>
      <c r="K3038" t="s">
        <v>1046</v>
      </c>
      <c r="L3038" t="s">
        <v>1047</v>
      </c>
      <c r="M3038" t="s">
        <v>176</v>
      </c>
      <c r="N3038">
        <v>2015</v>
      </c>
      <c r="O3038" t="s">
        <v>1014</v>
      </c>
      <c r="P3038" t="s">
        <v>178</v>
      </c>
      <c r="Q3038" t="s">
        <v>172</v>
      </c>
      <c r="S3038">
        <v>27864715</v>
      </c>
      <c r="T3038" t="s">
        <v>196</v>
      </c>
      <c r="W3038" t="s">
        <v>18223</v>
      </c>
      <c r="X3038">
        <v>3476345524</v>
      </c>
      <c r="Y3038" t="s">
        <v>186</v>
      </c>
      <c r="Z3038" t="s">
        <v>282</v>
      </c>
      <c r="AA3038">
        <v>2016</v>
      </c>
      <c r="AB3038">
        <v>2016</v>
      </c>
      <c r="AC3038" t="s">
        <v>1109</v>
      </c>
      <c r="AD3038" t="s">
        <v>185</v>
      </c>
      <c r="AM3038" t="s">
        <v>396</v>
      </c>
      <c r="AN3038" t="s">
        <v>696</v>
      </c>
      <c r="AS3038">
        <v>3.64</v>
      </c>
      <c r="AT3038" t="s">
        <v>188</v>
      </c>
      <c r="AU3038" t="s">
        <v>189</v>
      </c>
      <c r="AV3038" t="s">
        <v>190</v>
      </c>
      <c r="AW3038" t="s">
        <v>294</v>
      </c>
      <c r="BM3038" t="s">
        <v>18224</v>
      </c>
      <c r="BN3038" t="s">
        <v>487</v>
      </c>
      <c r="BP3038" t="s">
        <v>194</v>
      </c>
      <c r="BQ3038" t="s">
        <v>195</v>
      </c>
      <c r="BS3038">
        <v>14627</v>
      </c>
      <c r="BT3038" t="s">
        <v>196</v>
      </c>
      <c r="BU3038">
        <v>7187957519</v>
      </c>
      <c r="BZ3038" t="s">
        <v>18225</v>
      </c>
      <c r="CC3038" t="s">
        <v>704</v>
      </c>
      <c r="CD3038" t="s">
        <v>195</v>
      </c>
      <c r="CF3038">
        <v>11226</v>
      </c>
      <c r="CG3038" t="s">
        <v>196</v>
      </c>
      <c r="CH3038">
        <v>3473508901</v>
      </c>
      <c r="CM3038" t="s">
        <v>18226</v>
      </c>
      <c r="CP3038" t="s">
        <v>194</v>
      </c>
      <c r="CQ3038" t="s">
        <v>195</v>
      </c>
      <c r="CS3038">
        <v>14627</v>
      </c>
      <c r="CT3038" t="s">
        <v>196</v>
      </c>
      <c r="CU3038">
        <v>7187957519</v>
      </c>
      <c r="EM3038" t="s">
        <v>18225</v>
      </c>
      <c r="EP3038" t="s">
        <v>704</v>
      </c>
      <c r="EQ3038" t="s">
        <v>195</v>
      </c>
      <c r="ES3038">
        <v>11226</v>
      </c>
      <c r="ET3038" t="s">
        <v>196</v>
      </c>
      <c r="EU3038">
        <v>3473508901</v>
      </c>
    </row>
    <row r="3039" spans="1:151" x14ac:dyDescent="0.2">
      <c r="A3039">
        <v>40816</v>
      </c>
      <c r="B3039" t="s">
        <v>18227</v>
      </c>
      <c r="C3039" t="s">
        <v>18228</v>
      </c>
      <c r="E3039" t="s">
        <v>18229</v>
      </c>
      <c r="F3039" t="s">
        <v>171</v>
      </c>
      <c r="G3039" t="str">
        <f t="shared" ref="G3039:G3045" si="26">"0"</f>
        <v>0</v>
      </c>
      <c r="H3039" s="1">
        <v>36085</v>
      </c>
      <c r="I3039" t="s">
        <v>173</v>
      </c>
      <c r="K3039" t="s">
        <v>687</v>
      </c>
      <c r="L3039" t="s">
        <v>318</v>
      </c>
      <c r="M3039" t="s">
        <v>224</v>
      </c>
      <c r="N3039">
        <v>2023</v>
      </c>
      <c r="O3039" t="s">
        <v>597</v>
      </c>
      <c r="P3039" t="s">
        <v>178</v>
      </c>
      <c r="Q3039" t="s">
        <v>172</v>
      </c>
      <c r="S3039">
        <v>29855179</v>
      </c>
      <c r="T3039" t="s">
        <v>10149</v>
      </c>
      <c r="U3039" t="s">
        <v>424</v>
      </c>
      <c r="Y3039" t="str">
        <f>"04HSEAS"</f>
        <v>04HSEAS</v>
      </c>
      <c r="Z3039" t="s">
        <v>470</v>
      </c>
      <c r="AA3039" t="s">
        <v>259</v>
      </c>
      <c r="AB3039" t="s">
        <v>260</v>
      </c>
      <c r="AC3039" t="s">
        <v>3358</v>
      </c>
      <c r="AD3039" t="s">
        <v>185</v>
      </c>
      <c r="AS3039" t="str">
        <f>"0"</f>
        <v>0</v>
      </c>
      <c r="AU3039" t="s">
        <v>472</v>
      </c>
      <c r="AV3039" t="s">
        <v>473</v>
      </c>
      <c r="AW3039" t="s">
        <v>430</v>
      </c>
      <c r="BO3039" t="s">
        <v>18230</v>
      </c>
      <c r="BQ3039" t="s">
        <v>195</v>
      </c>
      <c r="BZ3039" t="s">
        <v>266</v>
      </c>
      <c r="CB3039" t="s">
        <v>267</v>
      </c>
      <c r="CD3039" t="s">
        <v>195</v>
      </c>
      <c r="CF3039">
        <v>14627</v>
      </c>
      <c r="CG3039" t="s">
        <v>244</v>
      </c>
      <c r="CM3039" t="s">
        <v>18231</v>
      </c>
      <c r="CO3039" t="s">
        <v>18230</v>
      </c>
      <c r="CP3039" t="s">
        <v>18232</v>
      </c>
      <c r="CQ3039" t="s">
        <v>18233</v>
      </c>
      <c r="CS3039">
        <v>88000</v>
      </c>
      <c r="CT3039" t="s">
        <v>10149</v>
      </c>
      <c r="CU3039" t="s">
        <v>18234</v>
      </c>
      <c r="DM3039" t="s">
        <v>18235</v>
      </c>
      <c r="DN3039" t="s">
        <v>18235</v>
      </c>
      <c r="DP3039" t="s">
        <v>18232</v>
      </c>
      <c r="DS3039">
        <v>88000</v>
      </c>
      <c r="DT3039" t="s">
        <v>10149</v>
      </c>
      <c r="DU3039" t="s">
        <v>18236</v>
      </c>
      <c r="DW3039" t="s">
        <v>18236</v>
      </c>
      <c r="DX3039" t="s">
        <v>18237</v>
      </c>
      <c r="DY3039" t="s">
        <v>406</v>
      </c>
    </row>
    <row r="3040" spans="1:151" x14ac:dyDescent="0.2">
      <c r="A3040">
        <v>24528</v>
      </c>
      <c r="B3040" t="s">
        <v>18227</v>
      </c>
      <c r="C3040" t="s">
        <v>18228</v>
      </c>
      <c r="E3040" t="s">
        <v>18229</v>
      </c>
      <c r="F3040" t="s">
        <v>171</v>
      </c>
      <c r="G3040" t="str">
        <f t="shared" si="26"/>
        <v>0</v>
      </c>
      <c r="H3040" s="1">
        <v>36085</v>
      </c>
      <c r="I3040" t="s">
        <v>173</v>
      </c>
      <c r="K3040" t="s">
        <v>222</v>
      </c>
      <c r="L3040" t="s">
        <v>223</v>
      </c>
      <c r="M3040" t="s">
        <v>224</v>
      </c>
      <c r="N3040">
        <v>2018</v>
      </c>
      <c r="O3040" t="s">
        <v>354</v>
      </c>
      <c r="P3040" t="s">
        <v>363</v>
      </c>
      <c r="Q3040" t="s">
        <v>172</v>
      </c>
      <c r="S3040">
        <v>29855179</v>
      </c>
      <c r="T3040" t="s">
        <v>10149</v>
      </c>
      <c r="U3040" t="s">
        <v>424</v>
      </c>
      <c r="Y3040" t="str">
        <f>"04HSEAS"</f>
        <v>04HSEAS</v>
      </c>
      <c r="Z3040" t="s">
        <v>470</v>
      </c>
      <c r="AA3040" t="s">
        <v>259</v>
      </c>
      <c r="AB3040" t="s">
        <v>260</v>
      </c>
      <c r="AC3040" t="s">
        <v>3358</v>
      </c>
      <c r="AD3040" t="s">
        <v>185</v>
      </c>
      <c r="AS3040" t="str">
        <f>"0"</f>
        <v>0</v>
      </c>
      <c r="AU3040" t="s">
        <v>472</v>
      </c>
      <c r="AV3040" t="s">
        <v>473</v>
      </c>
      <c r="AW3040" t="s">
        <v>430</v>
      </c>
      <c r="BO3040" t="s">
        <v>18230</v>
      </c>
      <c r="BQ3040" t="s">
        <v>195</v>
      </c>
      <c r="BZ3040" t="s">
        <v>266</v>
      </c>
      <c r="CB3040" t="s">
        <v>267</v>
      </c>
      <c r="CD3040" t="s">
        <v>195</v>
      </c>
      <c r="CF3040">
        <v>14627</v>
      </c>
      <c r="CG3040" t="s">
        <v>244</v>
      </c>
      <c r="CM3040" t="s">
        <v>18231</v>
      </c>
      <c r="CO3040" t="s">
        <v>18230</v>
      </c>
      <c r="CP3040" t="s">
        <v>18232</v>
      </c>
      <c r="CQ3040" t="s">
        <v>18233</v>
      </c>
      <c r="CS3040">
        <v>88000</v>
      </c>
      <c r="CT3040" t="s">
        <v>10149</v>
      </c>
      <c r="CU3040" t="s">
        <v>18234</v>
      </c>
      <c r="DM3040" t="s">
        <v>18235</v>
      </c>
      <c r="DN3040" t="s">
        <v>18235</v>
      </c>
      <c r="DP3040" t="s">
        <v>18232</v>
      </c>
      <c r="DS3040">
        <v>88000</v>
      </c>
      <c r="DT3040" t="s">
        <v>10149</v>
      </c>
      <c r="DU3040" t="s">
        <v>18236</v>
      </c>
      <c r="DW3040" t="s">
        <v>18236</v>
      </c>
      <c r="DX3040" t="s">
        <v>18237</v>
      </c>
      <c r="DY3040" t="s">
        <v>406</v>
      </c>
    </row>
    <row r="3041" spans="1:151" x14ac:dyDescent="0.2">
      <c r="A3041">
        <v>41508</v>
      </c>
      <c r="B3041" t="s">
        <v>3250</v>
      </c>
      <c r="C3041" t="s">
        <v>18238</v>
      </c>
      <c r="D3041" t="s">
        <v>2721</v>
      </c>
      <c r="E3041" t="s">
        <v>18239</v>
      </c>
      <c r="F3041" t="s">
        <v>18240</v>
      </c>
      <c r="G3041" t="str">
        <f t="shared" si="26"/>
        <v>0</v>
      </c>
      <c r="H3041" s="1">
        <v>38132</v>
      </c>
      <c r="I3041" t="s">
        <v>221</v>
      </c>
      <c r="K3041" t="s">
        <v>6540</v>
      </c>
      <c r="L3041" t="s">
        <v>2449</v>
      </c>
      <c r="M3041" t="s">
        <v>306</v>
      </c>
      <c r="N3041">
        <v>2024</v>
      </c>
      <c r="O3041" t="s">
        <v>710</v>
      </c>
      <c r="P3041" t="s">
        <v>178</v>
      </c>
      <c r="Q3041" t="s">
        <v>172</v>
      </c>
      <c r="S3041">
        <v>32324082</v>
      </c>
      <c r="T3041" t="s">
        <v>226</v>
      </c>
      <c r="Y3041" t="str">
        <f>"01AS"</f>
        <v>01AS</v>
      </c>
      <c r="Z3041" t="s">
        <v>499</v>
      </c>
      <c r="AA3041" t="s">
        <v>320</v>
      </c>
      <c r="AB3041" t="s">
        <v>321</v>
      </c>
      <c r="AC3041" t="s">
        <v>9681</v>
      </c>
      <c r="AD3041" t="s">
        <v>185</v>
      </c>
      <c r="AM3041" t="s">
        <v>4754</v>
      </c>
      <c r="AN3041" t="s">
        <v>18241</v>
      </c>
      <c r="AS3041">
        <v>3.45</v>
      </c>
      <c r="AU3041" t="s">
        <v>472</v>
      </c>
      <c r="AV3041" t="s">
        <v>473</v>
      </c>
      <c r="AW3041" t="s">
        <v>264</v>
      </c>
      <c r="BM3041" t="s">
        <v>18242</v>
      </c>
      <c r="BN3041" t="s">
        <v>239</v>
      </c>
      <c r="BO3041" t="s">
        <v>18243</v>
      </c>
      <c r="BP3041" t="s">
        <v>241</v>
      </c>
      <c r="BQ3041" t="s">
        <v>195</v>
      </c>
      <c r="BS3041">
        <v>14627</v>
      </c>
      <c r="CD3041" t="s">
        <v>195</v>
      </c>
      <c r="CM3041" t="s">
        <v>18244</v>
      </c>
      <c r="CO3041" t="s">
        <v>18243</v>
      </c>
      <c r="CP3041" t="s">
        <v>11696</v>
      </c>
      <c r="CQ3041" t="s">
        <v>247</v>
      </c>
      <c r="CS3041" t="s">
        <v>18245</v>
      </c>
      <c r="CT3041" t="s">
        <v>244</v>
      </c>
      <c r="CU3041" t="s">
        <v>18246</v>
      </c>
      <c r="DM3041" t="s">
        <v>18247</v>
      </c>
      <c r="DP3041" t="s">
        <v>11696</v>
      </c>
      <c r="DQ3041" t="s">
        <v>195</v>
      </c>
      <c r="DS3041">
        <v>12401</v>
      </c>
      <c r="DT3041" t="s">
        <v>226</v>
      </c>
      <c r="DU3041">
        <v>8454175831</v>
      </c>
      <c r="DW3041">
        <v>8454175831</v>
      </c>
      <c r="DX3041" t="s">
        <v>18248</v>
      </c>
      <c r="DY3041" t="s">
        <v>406</v>
      </c>
    </row>
    <row r="3042" spans="1:151" x14ac:dyDescent="0.2">
      <c r="A3042">
        <v>41899</v>
      </c>
      <c r="B3042" t="s">
        <v>998</v>
      </c>
      <c r="C3042" t="s">
        <v>18249</v>
      </c>
      <c r="D3042" t="s">
        <v>18250</v>
      </c>
      <c r="E3042" t="s">
        <v>18251</v>
      </c>
      <c r="F3042" t="s">
        <v>18252</v>
      </c>
      <c r="G3042" t="str">
        <f t="shared" si="26"/>
        <v>0</v>
      </c>
      <c r="H3042" s="1">
        <v>37221</v>
      </c>
      <c r="I3042" t="s">
        <v>173</v>
      </c>
      <c r="K3042" t="s">
        <v>1661</v>
      </c>
      <c r="L3042" t="s">
        <v>1257</v>
      </c>
      <c r="M3042" t="s">
        <v>306</v>
      </c>
      <c r="N3042">
        <v>2024</v>
      </c>
      <c r="O3042" t="s">
        <v>710</v>
      </c>
      <c r="P3042" t="s">
        <v>178</v>
      </c>
      <c r="Q3042" t="s">
        <v>172</v>
      </c>
      <c r="S3042">
        <v>31792158</v>
      </c>
      <c r="T3042" t="s">
        <v>226</v>
      </c>
      <c r="Y3042" t="str">
        <f>"01AS"</f>
        <v>01AS</v>
      </c>
      <c r="Z3042" t="s">
        <v>499</v>
      </c>
      <c r="AA3042" t="s">
        <v>1572</v>
      </c>
      <c r="AB3042" t="s">
        <v>1573</v>
      </c>
      <c r="AC3042" t="s">
        <v>9681</v>
      </c>
      <c r="AD3042" t="s">
        <v>185</v>
      </c>
      <c r="AM3042" t="s">
        <v>2214</v>
      </c>
      <c r="AS3042">
        <v>3.48</v>
      </c>
      <c r="AU3042" t="s">
        <v>235</v>
      </c>
      <c r="AV3042" t="s">
        <v>236</v>
      </c>
      <c r="AW3042" t="s">
        <v>264</v>
      </c>
      <c r="BF3042" t="s">
        <v>474</v>
      </c>
      <c r="BM3042" t="s">
        <v>18253</v>
      </c>
      <c r="BN3042" t="s">
        <v>239</v>
      </c>
      <c r="BO3042" t="s">
        <v>18254</v>
      </c>
      <c r="BP3042" t="s">
        <v>241</v>
      </c>
      <c r="BQ3042" t="s">
        <v>195</v>
      </c>
      <c r="BS3042">
        <v>14627</v>
      </c>
      <c r="CD3042" t="s">
        <v>195</v>
      </c>
      <c r="CM3042" t="s">
        <v>18255</v>
      </c>
      <c r="CO3042" t="s">
        <v>18254</v>
      </c>
      <c r="CP3042" t="s">
        <v>1872</v>
      </c>
      <c r="CQ3042" t="s">
        <v>541</v>
      </c>
      <c r="CS3042" t="s">
        <v>18256</v>
      </c>
      <c r="CT3042" t="s">
        <v>244</v>
      </c>
      <c r="CU3042" t="s">
        <v>18257</v>
      </c>
    </row>
    <row r="3043" spans="1:151" x14ac:dyDescent="0.2">
      <c r="A3043">
        <v>37258</v>
      </c>
      <c r="B3043" t="s">
        <v>998</v>
      </c>
      <c r="C3043" t="s">
        <v>18249</v>
      </c>
      <c r="D3043" t="s">
        <v>18250</v>
      </c>
      <c r="E3043" t="s">
        <v>18251</v>
      </c>
      <c r="F3043" t="s">
        <v>171</v>
      </c>
      <c r="G3043" t="str">
        <f t="shared" si="26"/>
        <v>0</v>
      </c>
      <c r="H3043" s="1">
        <v>37221</v>
      </c>
      <c r="I3043" t="s">
        <v>173</v>
      </c>
      <c r="K3043" t="s">
        <v>2766</v>
      </c>
      <c r="L3043" t="s">
        <v>2767</v>
      </c>
      <c r="M3043" t="s">
        <v>306</v>
      </c>
      <c r="N3043">
        <v>2022</v>
      </c>
      <c r="O3043" t="s">
        <v>782</v>
      </c>
      <c r="P3043" t="s">
        <v>178</v>
      </c>
      <c r="Q3043" t="s">
        <v>172</v>
      </c>
      <c r="S3043">
        <v>31792158</v>
      </c>
      <c r="T3043" t="s">
        <v>226</v>
      </c>
      <c r="Y3043" t="str">
        <f>"01AS"</f>
        <v>01AS</v>
      </c>
      <c r="Z3043" t="s">
        <v>499</v>
      </c>
      <c r="AA3043" t="s">
        <v>1572</v>
      </c>
      <c r="AB3043" t="s">
        <v>1573</v>
      </c>
      <c r="AC3043" t="s">
        <v>9681</v>
      </c>
      <c r="AD3043" t="s">
        <v>185</v>
      </c>
      <c r="AM3043" t="s">
        <v>2214</v>
      </c>
      <c r="AS3043">
        <v>3.48</v>
      </c>
      <c r="AU3043" t="s">
        <v>235</v>
      </c>
      <c r="AV3043" t="s">
        <v>236</v>
      </c>
      <c r="AW3043" t="s">
        <v>264</v>
      </c>
      <c r="BF3043" t="s">
        <v>474</v>
      </c>
      <c r="BM3043" t="s">
        <v>18253</v>
      </c>
      <c r="BN3043" t="s">
        <v>239</v>
      </c>
      <c r="BO3043" t="s">
        <v>18254</v>
      </c>
      <c r="BP3043" t="s">
        <v>241</v>
      </c>
      <c r="BQ3043" t="s">
        <v>195</v>
      </c>
      <c r="BS3043">
        <v>14627</v>
      </c>
      <c r="CD3043" t="s">
        <v>195</v>
      </c>
      <c r="CM3043" t="s">
        <v>18255</v>
      </c>
      <c r="CO3043" t="s">
        <v>18254</v>
      </c>
      <c r="CP3043" t="s">
        <v>1872</v>
      </c>
      <c r="CQ3043" t="s">
        <v>541</v>
      </c>
      <c r="CS3043" t="s">
        <v>18256</v>
      </c>
      <c r="CT3043" t="s">
        <v>244</v>
      </c>
      <c r="CU3043" t="s">
        <v>18257</v>
      </c>
    </row>
    <row r="3044" spans="1:151" x14ac:dyDescent="0.2">
      <c r="A3044">
        <v>41695</v>
      </c>
      <c r="B3044" t="s">
        <v>7169</v>
      </c>
      <c r="C3044" t="s">
        <v>18258</v>
      </c>
      <c r="D3044" t="s">
        <v>6769</v>
      </c>
      <c r="E3044" t="s">
        <v>18259</v>
      </c>
      <c r="F3044" t="s">
        <v>171</v>
      </c>
      <c r="G3044" t="str">
        <f t="shared" si="26"/>
        <v>0</v>
      </c>
      <c r="H3044" s="1">
        <v>37951</v>
      </c>
      <c r="I3044" t="s">
        <v>221</v>
      </c>
      <c r="K3044" t="s">
        <v>726</v>
      </c>
      <c r="L3044" t="s">
        <v>727</v>
      </c>
      <c r="M3044" t="s">
        <v>224</v>
      </c>
      <c r="N3044">
        <v>2024</v>
      </c>
      <c r="O3044" t="s">
        <v>225</v>
      </c>
      <c r="P3044" t="s">
        <v>178</v>
      </c>
      <c r="Q3044" t="s">
        <v>172</v>
      </c>
      <c r="S3044">
        <v>32355888</v>
      </c>
      <c r="T3044" t="s">
        <v>226</v>
      </c>
      <c r="Y3044" t="str">
        <f>"01AS"</f>
        <v>01AS</v>
      </c>
      <c r="Z3044" t="s">
        <v>227</v>
      </c>
      <c r="AA3044" t="s">
        <v>228</v>
      </c>
      <c r="AB3044" t="s">
        <v>229</v>
      </c>
      <c r="AC3044" t="s">
        <v>323</v>
      </c>
      <c r="AD3044" t="s">
        <v>185</v>
      </c>
      <c r="AM3044" t="s">
        <v>7759</v>
      </c>
      <c r="AN3044" t="s">
        <v>4152</v>
      </c>
      <c r="AS3044">
        <v>3.86</v>
      </c>
      <c r="AU3044" t="s">
        <v>235</v>
      </c>
      <c r="AV3044" t="s">
        <v>236</v>
      </c>
      <c r="AW3044" t="s">
        <v>264</v>
      </c>
      <c r="BM3044" t="s">
        <v>18260</v>
      </c>
      <c r="BN3044" t="s">
        <v>239</v>
      </c>
      <c r="BO3044" t="s">
        <v>18261</v>
      </c>
      <c r="BP3044" t="s">
        <v>241</v>
      </c>
      <c r="BQ3044" t="s">
        <v>195</v>
      </c>
      <c r="BS3044">
        <v>14627</v>
      </c>
      <c r="CD3044" t="s">
        <v>195</v>
      </c>
      <c r="CM3044" t="s">
        <v>18262</v>
      </c>
      <c r="CO3044" t="s">
        <v>18261</v>
      </c>
      <c r="CP3044" t="s">
        <v>18263</v>
      </c>
      <c r="CQ3044" t="s">
        <v>247</v>
      </c>
      <c r="CS3044" t="s">
        <v>18264</v>
      </c>
      <c r="CT3044" t="s">
        <v>244</v>
      </c>
      <c r="CU3044" t="s">
        <v>18265</v>
      </c>
    </row>
    <row r="3045" spans="1:151" x14ac:dyDescent="0.2">
      <c r="A3045">
        <v>38299</v>
      </c>
      <c r="B3045" t="s">
        <v>2615</v>
      </c>
      <c r="C3045" t="s">
        <v>18266</v>
      </c>
      <c r="E3045" t="s">
        <v>18267</v>
      </c>
      <c r="F3045" t="s">
        <v>171</v>
      </c>
      <c r="G3045" t="str">
        <f t="shared" si="26"/>
        <v>0</v>
      </c>
      <c r="H3045" s="1">
        <v>36911</v>
      </c>
      <c r="I3045" t="s">
        <v>1450</v>
      </c>
      <c r="K3045" t="s">
        <v>2435</v>
      </c>
      <c r="L3045" t="s">
        <v>16028</v>
      </c>
      <c r="M3045" t="s">
        <v>255</v>
      </c>
      <c r="N3045" t="s">
        <v>2610</v>
      </c>
      <c r="O3045" t="s">
        <v>2611</v>
      </c>
      <c r="P3045" t="s">
        <v>178</v>
      </c>
      <c r="Q3045" t="s">
        <v>172</v>
      </c>
      <c r="S3045">
        <v>31561426</v>
      </c>
      <c r="T3045" t="s">
        <v>226</v>
      </c>
      <c r="Y3045" t="str">
        <f>"04HSEAS"</f>
        <v>04HSEAS</v>
      </c>
      <c r="Z3045" t="s">
        <v>499</v>
      </c>
      <c r="AA3045" t="s">
        <v>321</v>
      </c>
      <c r="AC3045" t="s">
        <v>535</v>
      </c>
      <c r="AD3045" t="s">
        <v>185</v>
      </c>
      <c r="AM3045" t="s">
        <v>2618</v>
      </c>
      <c r="AS3045">
        <v>3.78</v>
      </c>
      <c r="AU3045" t="s">
        <v>235</v>
      </c>
      <c r="AV3045" t="s">
        <v>236</v>
      </c>
      <c r="AW3045" t="s">
        <v>264</v>
      </c>
      <c r="BM3045" t="s">
        <v>18268</v>
      </c>
      <c r="BN3045" t="s">
        <v>239</v>
      </c>
      <c r="BO3045" t="s">
        <v>18269</v>
      </c>
      <c r="BP3045" t="s">
        <v>241</v>
      </c>
      <c r="BQ3045" t="s">
        <v>195</v>
      </c>
      <c r="BS3045">
        <v>14627</v>
      </c>
      <c r="CD3045" t="s">
        <v>195</v>
      </c>
      <c r="CM3045" t="s">
        <v>18270</v>
      </c>
      <c r="CO3045" t="s">
        <v>18269</v>
      </c>
      <c r="CP3045" t="s">
        <v>10997</v>
      </c>
      <c r="CQ3045" t="s">
        <v>2773</v>
      </c>
      <c r="CS3045" t="s">
        <v>18271</v>
      </c>
      <c r="CT3045" t="s">
        <v>244</v>
      </c>
      <c r="CU3045" t="s">
        <v>18272</v>
      </c>
    </row>
    <row r="3046" spans="1:151" x14ac:dyDescent="0.2">
      <c r="A3046">
        <v>31266</v>
      </c>
      <c r="B3046" t="s">
        <v>2197</v>
      </c>
      <c r="C3046" t="s">
        <v>18273</v>
      </c>
      <c r="D3046" t="s">
        <v>18274</v>
      </c>
      <c r="E3046" t="s">
        <v>18275</v>
      </c>
      <c r="F3046" t="s">
        <v>171</v>
      </c>
      <c r="G3046" t="s">
        <v>172</v>
      </c>
      <c r="H3046" s="1">
        <v>33102</v>
      </c>
      <c r="I3046" t="s">
        <v>173</v>
      </c>
      <c r="K3046" t="s">
        <v>253</v>
      </c>
      <c r="L3046" t="s">
        <v>254</v>
      </c>
      <c r="M3046" t="s">
        <v>176</v>
      </c>
      <c r="N3046">
        <v>2020</v>
      </c>
      <c r="O3046" t="s">
        <v>978</v>
      </c>
      <c r="P3046" t="s">
        <v>178</v>
      </c>
      <c r="Q3046" t="s">
        <v>172</v>
      </c>
      <c r="S3046">
        <v>31480833</v>
      </c>
      <c r="T3046" t="s">
        <v>196</v>
      </c>
      <c r="Y3046" t="s">
        <v>613</v>
      </c>
      <c r="Z3046" t="s">
        <v>614</v>
      </c>
      <c r="AA3046" t="s">
        <v>615</v>
      </c>
      <c r="AB3046" t="s">
        <v>259</v>
      </c>
      <c r="AC3046" t="s">
        <v>2418</v>
      </c>
      <c r="AD3046" t="s">
        <v>185</v>
      </c>
      <c r="AS3046" t="str">
        <f>"0"</f>
        <v>0</v>
      </c>
      <c r="AT3046" t="s">
        <v>188</v>
      </c>
      <c r="AU3046" t="s">
        <v>189</v>
      </c>
      <c r="AV3046" t="s">
        <v>190</v>
      </c>
      <c r="AW3046" t="s">
        <v>264</v>
      </c>
      <c r="BM3046" t="s">
        <v>18276</v>
      </c>
      <c r="BP3046" t="s">
        <v>194</v>
      </c>
      <c r="BQ3046" t="s">
        <v>195</v>
      </c>
      <c r="BS3046">
        <v>14624</v>
      </c>
      <c r="BT3046" t="s">
        <v>196</v>
      </c>
      <c r="BU3046">
        <v>5855068158</v>
      </c>
      <c r="BZ3046" t="s">
        <v>18276</v>
      </c>
      <c r="CC3046" t="s">
        <v>194</v>
      </c>
      <c r="CD3046" t="s">
        <v>195</v>
      </c>
      <c r="CF3046">
        <v>14624</v>
      </c>
      <c r="CG3046" t="s">
        <v>196</v>
      </c>
      <c r="CH3046">
        <v>5855068158</v>
      </c>
      <c r="CM3046" t="s">
        <v>18276</v>
      </c>
      <c r="CP3046" t="s">
        <v>194</v>
      </c>
      <c r="CQ3046" t="s">
        <v>195</v>
      </c>
      <c r="CS3046">
        <v>14624</v>
      </c>
      <c r="CT3046" t="s">
        <v>196</v>
      </c>
      <c r="CU3046">
        <v>5855068158</v>
      </c>
    </row>
    <row r="3047" spans="1:151" x14ac:dyDescent="0.2">
      <c r="A3047">
        <v>40527</v>
      </c>
      <c r="B3047" t="s">
        <v>998</v>
      </c>
      <c r="C3047" t="s">
        <v>18277</v>
      </c>
      <c r="D3047" t="s">
        <v>18278</v>
      </c>
      <c r="E3047" t="s">
        <v>18279</v>
      </c>
      <c r="F3047" t="s">
        <v>171</v>
      </c>
      <c r="G3047" t="str">
        <f>"0"</f>
        <v>0</v>
      </c>
      <c r="H3047" s="1">
        <v>36035</v>
      </c>
      <c r="I3047" t="s">
        <v>173</v>
      </c>
      <c r="K3047" t="s">
        <v>1807</v>
      </c>
      <c r="L3047" t="s">
        <v>633</v>
      </c>
      <c r="M3047" t="s">
        <v>224</v>
      </c>
      <c r="N3047">
        <v>2023</v>
      </c>
      <c r="O3047" t="s">
        <v>597</v>
      </c>
      <c r="P3047" t="s">
        <v>178</v>
      </c>
      <c r="Q3047" t="s">
        <v>172</v>
      </c>
      <c r="S3047">
        <v>32382198</v>
      </c>
      <c r="T3047" t="s">
        <v>226</v>
      </c>
      <c r="Y3047" t="str">
        <f>"06ESM"</f>
        <v>06ESM</v>
      </c>
      <c r="Z3047" t="s">
        <v>470</v>
      </c>
      <c r="AA3047" t="s">
        <v>259</v>
      </c>
      <c r="AB3047" t="s">
        <v>260</v>
      </c>
      <c r="AC3047" t="s">
        <v>18280</v>
      </c>
      <c r="AD3047" t="s">
        <v>185</v>
      </c>
      <c r="AS3047" t="str">
        <f>"0"</f>
        <v>0</v>
      </c>
      <c r="AU3047" t="s">
        <v>472</v>
      </c>
      <c r="AV3047" t="s">
        <v>473</v>
      </c>
      <c r="AW3047" t="s">
        <v>264</v>
      </c>
      <c r="BO3047" t="s">
        <v>18281</v>
      </c>
      <c r="BQ3047" t="s">
        <v>195</v>
      </c>
      <c r="CD3047" t="s">
        <v>195</v>
      </c>
      <c r="CM3047" t="s">
        <v>18282</v>
      </c>
      <c r="CO3047" t="s">
        <v>18281</v>
      </c>
      <c r="CP3047" t="s">
        <v>14358</v>
      </c>
      <c r="CQ3047" t="s">
        <v>14298</v>
      </c>
      <c r="CS3047" t="s">
        <v>18283</v>
      </c>
      <c r="CT3047" t="s">
        <v>2238</v>
      </c>
      <c r="CU3047" t="s">
        <v>18284</v>
      </c>
    </row>
    <row r="3048" spans="1:151" x14ac:dyDescent="0.2">
      <c r="A3048">
        <v>42651</v>
      </c>
      <c r="B3048" t="s">
        <v>2754</v>
      </c>
      <c r="C3048" t="s">
        <v>18285</v>
      </c>
      <c r="D3048" t="s">
        <v>2148</v>
      </c>
      <c r="E3048" t="s">
        <v>18286</v>
      </c>
      <c r="F3048" t="s">
        <v>171</v>
      </c>
      <c r="G3048" t="str">
        <f>"0"</f>
        <v>0</v>
      </c>
      <c r="H3048" s="1">
        <v>37804</v>
      </c>
      <c r="I3048" t="s">
        <v>221</v>
      </c>
      <c r="K3048" t="s">
        <v>5429</v>
      </c>
      <c r="L3048" t="s">
        <v>1731</v>
      </c>
      <c r="M3048" t="s">
        <v>176</v>
      </c>
      <c r="N3048">
        <v>2025</v>
      </c>
      <c r="O3048" t="s">
        <v>677</v>
      </c>
      <c r="P3048" t="s">
        <v>178</v>
      </c>
      <c r="Q3048" t="s">
        <v>172</v>
      </c>
      <c r="R3048" t="s">
        <v>510</v>
      </c>
      <c r="S3048">
        <v>32327205</v>
      </c>
      <c r="AY3048" t="s">
        <v>716</v>
      </c>
      <c r="BA3048" t="s">
        <v>18287</v>
      </c>
      <c r="BM3048" t="s">
        <v>4408</v>
      </c>
    </row>
    <row r="3049" spans="1:151" x14ac:dyDescent="0.2">
      <c r="A3049">
        <v>27774</v>
      </c>
      <c r="B3049" t="s">
        <v>18288</v>
      </c>
      <c r="C3049" t="s">
        <v>18289</v>
      </c>
      <c r="D3049" t="s">
        <v>5168</v>
      </c>
      <c r="E3049" t="s">
        <v>18290</v>
      </c>
      <c r="F3049" t="s">
        <v>171</v>
      </c>
      <c r="G3049" t="s">
        <v>172</v>
      </c>
      <c r="H3049" s="1">
        <v>35171</v>
      </c>
      <c r="I3049" t="s">
        <v>221</v>
      </c>
      <c r="K3049" t="s">
        <v>203</v>
      </c>
      <c r="L3049" t="s">
        <v>204</v>
      </c>
      <c r="M3049" t="s">
        <v>205</v>
      </c>
      <c r="N3049">
        <v>2019</v>
      </c>
      <c r="O3049" t="s">
        <v>206</v>
      </c>
      <c r="P3049" t="s">
        <v>178</v>
      </c>
      <c r="Q3049" t="s">
        <v>172</v>
      </c>
      <c r="S3049">
        <v>28771869</v>
      </c>
      <c r="T3049" t="s">
        <v>196</v>
      </c>
      <c r="W3049" t="s">
        <v>18291</v>
      </c>
      <c r="X3049">
        <v>9736356296</v>
      </c>
      <c r="Y3049" t="s">
        <v>182</v>
      </c>
      <c r="Z3049" t="s">
        <v>183</v>
      </c>
      <c r="AA3049">
        <v>2019</v>
      </c>
      <c r="AB3049">
        <v>2019</v>
      </c>
      <c r="AC3049" t="s">
        <v>208</v>
      </c>
      <c r="AD3049" t="s">
        <v>185</v>
      </c>
      <c r="AM3049" t="s">
        <v>413</v>
      </c>
      <c r="AS3049">
        <v>3.62</v>
      </c>
      <c r="AT3049" t="s">
        <v>188</v>
      </c>
      <c r="AU3049" t="s">
        <v>189</v>
      </c>
      <c r="AV3049" t="s">
        <v>190</v>
      </c>
      <c r="AW3049" t="s">
        <v>237</v>
      </c>
      <c r="BM3049" t="s">
        <v>18292</v>
      </c>
      <c r="BN3049" t="s">
        <v>193</v>
      </c>
      <c r="BP3049" t="s">
        <v>194</v>
      </c>
      <c r="BQ3049" t="s">
        <v>195</v>
      </c>
      <c r="BS3049">
        <v>14627</v>
      </c>
      <c r="BT3049" t="s">
        <v>196</v>
      </c>
      <c r="BU3049">
        <v>2016501641</v>
      </c>
      <c r="BZ3049" t="s">
        <v>18293</v>
      </c>
      <c r="CC3049" t="s">
        <v>18294</v>
      </c>
      <c r="CD3049" t="s">
        <v>1150</v>
      </c>
      <c r="CF3049" t="str">
        <f>"07928"</f>
        <v>07928</v>
      </c>
      <c r="CG3049" t="s">
        <v>196</v>
      </c>
      <c r="CH3049">
        <v>9736356296</v>
      </c>
      <c r="CM3049" t="s">
        <v>997</v>
      </c>
      <c r="CP3049" t="s">
        <v>194</v>
      </c>
      <c r="CQ3049" t="s">
        <v>195</v>
      </c>
      <c r="CS3049">
        <v>14627</v>
      </c>
      <c r="CT3049" t="s">
        <v>196</v>
      </c>
      <c r="CU3049">
        <v>2016501641</v>
      </c>
      <c r="ED3049" t="s">
        <v>1150</v>
      </c>
      <c r="EG3049" t="s">
        <v>196</v>
      </c>
      <c r="EH3049">
        <v>9736356296</v>
      </c>
      <c r="EM3049" t="s">
        <v>18293</v>
      </c>
      <c r="EP3049" t="s">
        <v>18294</v>
      </c>
      <c r="EQ3049" t="s">
        <v>1150</v>
      </c>
      <c r="ES3049" t="str">
        <f>"07928"</f>
        <v>07928</v>
      </c>
      <c r="ET3049" t="s">
        <v>196</v>
      </c>
      <c r="EU3049">
        <v>9736356296</v>
      </c>
    </row>
    <row r="3050" spans="1:151" x14ac:dyDescent="0.2">
      <c r="A3050">
        <v>24525</v>
      </c>
      <c r="B3050" t="s">
        <v>18288</v>
      </c>
      <c r="C3050" t="s">
        <v>18289</v>
      </c>
      <c r="D3050" t="s">
        <v>5168</v>
      </c>
      <c r="E3050" t="s">
        <v>18290</v>
      </c>
      <c r="F3050" t="s">
        <v>18295</v>
      </c>
      <c r="G3050" t="s">
        <v>172</v>
      </c>
      <c r="H3050" s="1">
        <v>35171</v>
      </c>
      <c r="I3050" t="s">
        <v>221</v>
      </c>
      <c r="K3050" t="s">
        <v>1078</v>
      </c>
      <c r="L3050" t="s">
        <v>15720</v>
      </c>
      <c r="M3050" t="s">
        <v>306</v>
      </c>
      <c r="N3050">
        <v>2018</v>
      </c>
      <c r="O3050" t="s">
        <v>307</v>
      </c>
      <c r="P3050" t="s">
        <v>178</v>
      </c>
      <c r="Q3050" t="s">
        <v>172</v>
      </c>
      <c r="S3050">
        <v>28771869</v>
      </c>
      <c r="T3050" t="s">
        <v>196</v>
      </c>
      <c r="W3050" t="s">
        <v>18291</v>
      </c>
      <c r="X3050">
        <v>9736356296</v>
      </c>
      <c r="Y3050" t="s">
        <v>182</v>
      </c>
      <c r="Z3050" t="s">
        <v>183</v>
      </c>
      <c r="AA3050">
        <v>2019</v>
      </c>
      <c r="AB3050">
        <v>2019</v>
      </c>
      <c r="AC3050" t="s">
        <v>208</v>
      </c>
      <c r="AD3050" t="s">
        <v>185</v>
      </c>
      <c r="AM3050" t="s">
        <v>413</v>
      </c>
      <c r="AS3050">
        <v>3.62</v>
      </c>
      <c r="AT3050" t="s">
        <v>188</v>
      </c>
      <c r="AU3050" t="s">
        <v>189</v>
      </c>
      <c r="AV3050" t="s">
        <v>190</v>
      </c>
      <c r="AW3050" t="s">
        <v>237</v>
      </c>
      <c r="BM3050" t="s">
        <v>18292</v>
      </c>
      <c r="BN3050" t="s">
        <v>193</v>
      </c>
      <c r="BP3050" t="s">
        <v>194</v>
      </c>
      <c r="BQ3050" t="s">
        <v>195</v>
      </c>
      <c r="BS3050">
        <v>14627</v>
      </c>
      <c r="BT3050" t="s">
        <v>196</v>
      </c>
      <c r="BU3050">
        <v>2016501641</v>
      </c>
      <c r="BZ3050" t="s">
        <v>18293</v>
      </c>
      <c r="CC3050" t="s">
        <v>18294</v>
      </c>
      <c r="CD3050" t="s">
        <v>1150</v>
      </c>
      <c r="CF3050" t="str">
        <f>"07928"</f>
        <v>07928</v>
      </c>
      <c r="CG3050" t="s">
        <v>196</v>
      </c>
      <c r="CH3050">
        <v>9736356296</v>
      </c>
      <c r="CM3050" t="s">
        <v>997</v>
      </c>
      <c r="CP3050" t="s">
        <v>194</v>
      </c>
      <c r="CQ3050" t="s">
        <v>195</v>
      </c>
      <c r="CS3050">
        <v>14627</v>
      </c>
      <c r="CT3050" t="s">
        <v>196</v>
      </c>
      <c r="CU3050">
        <v>2016501641</v>
      </c>
      <c r="ED3050" t="s">
        <v>1150</v>
      </c>
      <c r="EG3050" t="s">
        <v>196</v>
      </c>
      <c r="EH3050">
        <v>9736356296</v>
      </c>
      <c r="EM3050" t="s">
        <v>18293</v>
      </c>
      <c r="EP3050" t="s">
        <v>18294</v>
      </c>
      <c r="EQ3050" t="s">
        <v>1150</v>
      </c>
      <c r="ES3050" t="str">
        <f>"07928"</f>
        <v>07928</v>
      </c>
      <c r="ET3050" t="s">
        <v>196</v>
      </c>
      <c r="EU3050">
        <v>9736356296</v>
      </c>
    </row>
    <row r="3051" spans="1:151" x14ac:dyDescent="0.2">
      <c r="A3051">
        <v>24576</v>
      </c>
      <c r="B3051" t="s">
        <v>2911</v>
      </c>
      <c r="C3051" t="s">
        <v>18289</v>
      </c>
      <c r="D3051" t="s">
        <v>1968</v>
      </c>
      <c r="E3051" t="s">
        <v>18296</v>
      </c>
      <c r="F3051" t="s">
        <v>171</v>
      </c>
      <c r="G3051" t="s">
        <v>172</v>
      </c>
      <c r="H3051" s="1">
        <v>35816</v>
      </c>
      <c r="I3051" t="s">
        <v>221</v>
      </c>
      <c r="K3051" t="s">
        <v>1408</v>
      </c>
      <c r="L3051" t="s">
        <v>1409</v>
      </c>
      <c r="M3051" t="s">
        <v>306</v>
      </c>
      <c r="N3051">
        <v>2018</v>
      </c>
      <c r="O3051" t="s">
        <v>307</v>
      </c>
      <c r="P3051" t="s">
        <v>178</v>
      </c>
      <c r="Q3051" t="s">
        <v>172</v>
      </c>
      <c r="S3051">
        <v>29840632</v>
      </c>
      <c r="T3051" t="s">
        <v>196</v>
      </c>
      <c r="W3051" t="s">
        <v>18297</v>
      </c>
      <c r="X3051">
        <v>9085003992</v>
      </c>
      <c r="Y3051" t="s">
        <v>186</v>
      </c>
      <c r="Z3051" t="s">
        <v>282</v>
      </c>
      <c r="AA3051">
        <v>2020</v>
      </c>
      <c r="AB3051">
        <v>2020</v>
      </c>
      <c r="AC3051" t="s">
        <v>396</v>
      </c>
      <c r="AD3051" t="s">
        <v>185</v>
      </c>
      <c r="AE3051" t="s">
        <v>1109</v>
      </c>
      <c r="AS3051">
        <v>3.94</v>
      </c>
      <c r="AT3051" t="s">
        <v>188</v>
      </c>
      <c r="AU3051" t="s">
        <v>189</v>
      </c>
      <c r="AV3051" t="s">
        <v>190</v>
      </c>
      <c r="AW3051" t="s">
        <v>264</v>
      </c>
      <c r="BM3051" t="s">
        <v>14837</v>
      </c>
      <c r="BP3051" t="s">
        <v>194</v>
      </c>
      <c r="BQ3051" t="s">
        <v>195</v>
      </c>
      <c r="BS3051">
        <v>14611</v>
      </c>
      <c r="BT3051" t="s">
        <v>196</v>
      </c>
      <c r="BU3051">
        <v>9084551610</v>
      </c>
      <c r="BZ3051" t="s">
        <v>18298</v>
      </c>
      <c r="CC3051" t="s">
        <v>18299</v>
      </c>
      <c r="CD3051" t="s">
        <v>1150</v>
      </c>
      <c r="CF3051" t="str">
        <f>"08802"</f>
        <v>08802</v>
      </c>
      <c r="CG3051" t="s">
        <v>196</v>
      </c>
      <c r="CH3051">
        <v>90853748711610</v>
      </c>
      <c r="CM3051" t="s">
        <v>14837</v>
      </c>
      <c r="CP3051" t="s">
        <v>194</v>
      </c>
      <c r="CQ3051" t="s">
        <v>195</v>
      </c>
      <c r="CS3051">
        <v>14611</v>
      </c>
      <c r="CT3051" t="s">
        <v>196</v>
      </c>
      <c r="CU3051">
        <v>9085374871</v>
      </c>
      <c r="ED3051" t="s">
        <v>1150</v>
      </c>
      <c r="EG3051" t="s">
        <v>196</v>
      </c>
      <c r="EH3051">
        <v>90853748711610</v>
      </c>
      <c r="EM3051" t="s">
        <v>18298</v>
      </c>
      <c r="EP3051" t="s">
        <v>18299</v>
      </c>
      <c r="EQ3051" t="s">
        <v>1150</v>
      </c>
      <c r="ES3051" t="str">
        <f>"08802"</f>
        <v>08802</v>
      </c>
      <c r="ET3051" t="s">
        <v>196</v>
      </c>
      <c r="EU3051">
        <v>90853748711610</v>
      </c>
    </row>
    <row r="3052" spans="1:151" x14ac:dyDescent="0.2">
      <c r="A3052">
        <v>28004</v>
      </c>
      <c r="B3052" t="s">
        <v>18300</v>
      </c>
      <c r="C3052" t="s">
        <v>18301</v>
      </c>
      <c r="D3052" t="s">
        <v>654</v>
      </c>
      <c r="E3052" t="s">
        <v>18302</v>
      </c>
      <c r="F3052" t="s">
        <v>171</v>
      </c>
      <c r="G3052" t="str">
        <f>"0"</f>
        <v>0</v>
      </c>
      <c r="K3052" t="s">
        <v>769</v>
      </c>
      <c r="L3052" t="s">
        <v>6811</v>
      </c>
      <c r="M3052" t="s">
        <v>176</v>
      </c>
      <c r="N3052">
        <v>2019</v>
      </c>
      <c r="O3052" t="s">
        <v>482</v>
      </c>
      <c r="P3052" t="s">
        <v>178</v>
      </c>
      <c r="Q3052" t="s">
        <v>172</v>
      </c>
      <c r="R3052" t="s">
        <v>510</v>
      </c>
      <c r="S3052">
        <v>31125574</v>
      </c>
      <c r="BM3052" t="s">
        <v>10955</v>
      </c>
      <c r="DM3052" t="s">
        <v>18303</v>
      </c>
      <c r="DP3052" t="s">
        <v>241</v>
      </c>
      <c r="DQ3052" t="s">
        <v>195</v>
      </c>
      <c r="DS3052">
        <v>14611</v>
      </c>
      <c r="DT3052" t="s">
        <v>226</v>
      </c>
      <c r="DU3052" t="s">
        <v>18304</v>
      </c>
      <c r="DW3052" t="s">
        <v>18304</v>
      </c>
      <c r="DX3052" t="s">
        <v>18305</v>
      </c>
      <c r="DY3052" t="s">
        <v>18306</v>
      </c>
    </row>
    <row r="3053" spans="1:151" x14ac:dyDescent="0.2">
      <c r="A3053">
        <v>25776</v>
      </c>
      <c r="B3053" t="s">
        <v>18300</v>
      </c>
      <c r="C3053" t="s">
        <v>18301</v>
      </c>
      <c r="D3053" t="s">
        <v>654</v>
      </c>
      <c r="E3053" t="s">
        <v>18302</v>
      </c>
      <c r="F3053" t="s">
        <v>171</v>
      </c>
      <c r="G3053" t="str">
        <f>"0"</f>
        <v>0</v>
      </c>
      <c r="K3053" t="s">
        <v>610</v>
      </c>
      <c r="L3053" t="s">
        <v>611</v>
      </c>
      <c r="M3053" t="s">
        <v>176</v>
      </c>
      <c r="N3053">
        <v>2018</v>
      </c>
      <c r="O3053" t="s">
        <v>612</v>
      </c>
      <c r="P3053" t="s">
        <v>178</v>
      </c>
      <c r="Q3053" t="s">
        <v>172</v>
      </c>
      <c r="R3053" t="s">
        <v>510</v>
      </c>
      <c r="S3053">
        <v>31125574</v>
      </c>
      <c r="BM3053" t="s">
        <v>10955</v>
      </c>
      <c r="DM3053" t="s">
        <v>18303</v>
      </c>
      <c r="DP3053" t="s">
        <v>241</v>
      </c>
      <c r="DQ3053" t="s">
        <v>195</v>
      </c>
      <c r="DS3053">
        <v>14611</v>
      </c>
      <c r="DT3053" t="s">
        <v>226</v>
      </c>
      <c r="DU3053" t="s">
        <v>18304</v>
      </c>
      <c r="DW3053" t="s">
        <v>18304</v>
      </c>
      <c r="DX3053" t="s">
        <v>18305</v>
      </c>
      <c r="DY3053" t="s">
        <v>18306</v>
      </c>
    </row>
    <row r="3054" spans="1:151" x14ac:dyDescent="0.2">
      <c r="A3054">
        <v>11423</v>
      </c>
      <c r="B3054" t="s">
        <v>18307</v>
      </c>
      <c r="C3054" t="s">
        <v>18308</v>
      </c>
      <c r="D3054" t="s">
        <v>940</v>
      </c>
      <c r="E3054" t="s">
        <v>18309</v>
      </c>
      <c r="F3054" t="s">
        <v>171</v>
      </c>
      <c r="G3054" t="s">
        <v>172</v>
      </c>
      <c r="H3054" s="1">
        <v>35022</v>
      </c>
      <c r="I3054" t="s">
        <v>173</v>
      </c>
      <c r="K3054" t="s">
        <v>1278</v>
      </c>
      <c r="M3054" t="s">
        <v>176</v>
      </c>
      <c r="N3054">
        <v>2016</v>
      </c>
      <c r="O3054" t="s">
        <v>634</v>
      </c>
      <c r="P3054" t="s">
        <v>363</v>
      </c>
      <c r="Q3054" t="s">
        <v>172</v>
      </c>
      <c r="S3054">
        <v>28259008</v>
      </c>
      <c r="T3054" t="s">
        <v>196</v>
      </c>
      <c r="W3054" t="s">
        <v>18310</v>
      </c>
      <c r="X3054">
        <v>6145827261</v>
      </c>
      <c r="Y3054" t="s">
        <v>186</v>
      </c>
      <c r="Z3054" t="s">
        <v>282</v>
      </c>
      <c r="AA3054">
        <v>2017</v>
      </c>
      <c r="AB3054">
        <v>2017</v>
      </c>
      <c r="AC3054" t="s">
        <v>1307</v>
      </c>
      <c r="AD3054" t="s">
        <v>185</v>
      </c>
      <c r="AM3054" t="s">
        <v>2691</v>
      </c>
      <c r="AS3054">
        <v>3.78</v>
      </c>
      <c r="AT3054" t="s">
        <v>188</v>
      </c>
      <c r="AU3054" t="s">
        <v>1520</v>
      </c>
      <c r="AV3054" t="s">
        <v>18311</v>
      </c>
      <c r="AW3054" t="s">
        <v>264</v>
      </c>
      <c r="BM3054" t="s">
        <v>18312</v>
      </c>
      <c r="BN3054" t="s">
        <v>487</v>
      </c>
      <c r="BP3054" t="s">
        <v>194</v>
      </c>
      <c r="BQ3054" t="s">
        <v>195</v>
      </c>
      <c r="BS3054">
        <v>14627</v>
      </c>
      <c r="BT3054" t="s">
        <v>196</v>
      </c>
      <c r="BU3054">
        <v>6142055837</v>
      </c>
      <c r="BZ3054" t="s">
        <v>18313</v>
      </c>
      <c r="CC3054" t="s">
        <v>18314</v>
      </c>
      <c r="CD3054" t="s">
        <v>1414</v>
      </c>
      <c r="CF3054">
        <v>43123</v>
      </c>
      <c r="CG3054" t="s">
        <v>196</v>
      </c>
      <c r="CH3054">
        <v>6142055837</v>
      </c>
      <c r="CM3054" t="s">
        <v>18315</v>
      </c>
      <c r="CP3054" t="s">
        <v>194</v>
      </c>
      <c r="CQ3054" t="s">
        <v>195</v>
      </c>
      <c r="CS3054">
        <v>14627</v>
      </c>
      <c r="CT3054" t="s">
        <v>196</v>
      </c>
      <c r="CU3054">
        <v>6142055837</v>
      </c>
      <c r="EM3054" t="s">
        <v>18313</v>
      </c>
      <c r="EP3054" t="s">
        <v>18314</v>
      </c>
      <c r="EQ3054" t="s">
        <v>1414</v>
      </c>
      <c r="ES3054">
        <v>43123</v>
      </c>
      <c r="ET3054" t="s">
        <v>196</v>
      </c>
      <c r="EU3054">
        <v>6142055837</v>
      </c>
    </row>
    <row r="3055" spans="1:151" x14ac:dyDescent="0.2">
      <c r="A3055">
        <v>12518</v>
      </c>
      <c r="B3055" t="s">
        <v>18307</v>
      </c>
      <c r="C3055" t="s">
        <v>18308</v>
      </c>
      <c r="D3055" t="s">
        <v>940</v>
      </c>
      <c r="E3055" t="s">
        <v>18309</v>
      </c>
      <c r="F3055" t="s">
        <v>171</v>
      </c>
      <c r="G3055" t="s">
        <v>172</v>
      </c>
      <c r="H3055" s="1">
        <v>35022</v>
      </c>
      <c r="I3055" t="s">
        <v>173</v>
      </c>
      <c r="K3055" t="s">
        <v>222</v>
      </c>
      <c r="L3055" t="s">
        <v>223</v>
      </c>
      <c r="M3055" t="s">
        <v>224</v>
      </c>
      <c r="N3055">
        <v>2015</v>
      </c>
      <c r="O3055" t="s">
        <v>692</v>
      </c>
      <c r="P3055" t="s">
        <v>509</v>
      </c>
      <c r="Q3055" t="s">
        <v>172</v>
      </c>
      <c r="S3055">
        <v>28259008</v>
      </c>
      <c r="T3055" t="s">
        <v>196</v>
      </c>
      <c r="W3055" t="s">
        <v>18310</v>
      </c>
      <c r="X3055">
        <v>6145827261</v>
      </c>
      <c r="Y3055" t="s">
        <v>186</v>
      </c>
      <c r="Z3055" t="s">
        <v>282</v>
      </c>
      <c r="AA3055">
        <v>2017</v>
      </c>
      <c r="AB3055">
        <v>2017</v>
      </c>
      <c r="AC3055" t="s">
        <v>1307</v>
      </c>
      <c r="AD3055" t="s">
        <v>185</v>
      </c>
      <c r="AM3055" t="s">
        <v>2691</v>
      </c>
      <c r="AS3055">
        <v>3.78</v>
      </c>
      <c r="AT3055" t="s">
        <v>188</v>
      </c>
      <c r="AU3055" t="s">
        <v>1520</v>
      </c>
      <c r="AV3055" t="s">
        <v>18311</v>
      </c>
      <c r="AW3055" t="s">
        <v>264</v>
      </c>
      <c r="BM3055" t="s">
        <v>18312</v>
      </c>
      <c r="BN3055" t="s">
        <v>487</v>
      </c>
      <c r="BP3055" t="s">
        <v>194</v>
      </c>
      <c r="BQ3055" t="s">
        <v>195</v>
      </c>
      <c r="BS3055">
        <v>14627</v>
      </c>
      <c r="BT3055" t="s">
        <v>196</v>
      </c>
      <c r="BU3055">
        <v>6142055837</v>
      </c>
      <c r="BZ3055" t="s">
        <v>18313</v>
      </c>
      <c r="CC3055" t="s">
        <v>18314</v>
      </c>
      <c r="CD3055" t="s">
        <v>1414</v>
      </c>
      <c r="CF3055">
        <v>43123</v>
      </c>
      <c r="CG3055" t="s">
        <v>196</v>
      </c>
      <c r="CH3055">
        <v>6142055837</v>
      </c>
      <c r="CM3055" t="s">
        <v>18315</v>
      </c>
      <c r="CP3055" t="s">
        <v>194</v>
      </c>
      <c r="CQ3055" t="s">
        <v>195</v>
      </c>
      <c r="CS3055">
        <v>14627</v>
      </c>
      <c r="CT3055" t="s">
        <v>196</v>
      </c>
      <c r="CU3055">
        <v>6142055837</v>
      </c>
      <c r="EM3055" t="s">
        <v>18313</v>
      </c>
      <c r="EP3055" t="s">
        <v>18314</v>
      </c>
      <c r="EQ3055" t="s">
        <v>1414</v>
      </c>
      <c r="ES3055">
        <v>43123</v>
      </c>
      <c r="ET3055" t="s">
        <v>196</v>
      </c>
      <c r="EU3055">
        <v>6142055837</v>
      </c>
    </row>
    <row r="3056" spans="1:151" x14ac:dyDescent="0.2">
      <c r="A3056">
        <v>19550</v>
      </c>
      <c r="B3056" t="s">
        <v>18316</v>
      </c>
      <c r="C3056" t="s">
        <v>18317</v>
      </c>
      <c r="D3056" t="s">
        <v>18318</v>
      </c>
      <c r="E3056" t="s">
        <v>18319</v>
      </c>
      <c r="F3056" t="s">
        <v>171</v>
      </c>
      <c r="G3056" t="s">
        <v>172</v>
      </c>
      <c r="H3056" s="1">
        <v>35019</v>
      </c>
      <c r="I3056" t="s">
        <v>221</v>
      </c>
      <c r="K3056" t="s">
        <v>7496</v>
      </c>
      <c r="L3056" t="s">
        <v>7497</v>
      </c>
      <c r="M3056" t="s">
        <v>176</v>
      </c>
      <c r="N3056">
        <v>2017</v>
      </c>
      <c r="O3056" t="s">
        <v>177</v>
      </c>
      <c r="P3056" t="s">
        <v>178</v>
      </c>
      <c r="Q3056" t="s">
        <v>172</v>
      </c>
      <c r="S3056">
        <v>28847489</v>
      </c>
      <c r="T3056" t="s">
        <v>196</v>
      </c>
      <c r="W3056" t="s">
        <v>18320</v>
      </c>
      <c r="X3056">
        <v>5093885324</v>
      </c>
      <c r="Y3056" t="s">
        <v>182</v>
      </c>
      <c r="Z3056" t="s">
        <v>183</v>
      </c>
      <c r="AA3056">
        <v>2018</v>
      </c>
      <c r="AB3056">
        <v>2018</v>
      </c>
      <c r="AC3056" t="s">
        <v>1786</v>
      </c>
      <c r="AD3056" t="s">
        <v>185</v>
      </c>
      <c r="AS3056">
        <v>3.12</v>
      </c>
      <c r="AT3056" t="s">
        <v>188</v>
      </c>
      <c r="AU3056" t="s">
        <v>189</v>
      </c>
      <c r="AV3056" t="s">
        <v>190</v>
      </c>
      <c r="AW3056" t="s">
        <v>210</v>
      </c>
      <c r="BM3056" t="s">
        <v>18321</v>
      </c>
      <c r="BN3056" t="s">
        <v>193</v>
      </c>
      <c r="BP3056" t="s">
        <v>194</v>
      </c>
      <c r="BQ3056" t="s">
        <v>195</v>
      </c>
      <c r="BS3056">
        <v>14627</v>
      </c>
      <c r="BT3056" t="s">
        <v>196</v>
      </c>
      <c r="BU3056">
        <v>5095945808</v>
      </c>
      <c r="BZ3056" t="s">
        <v>18322</v>
      </c>
      <c r="CC3056" t="s">
        <v>18323</v>
      </c>
      <c r="CD3056" t="s">
        <v>1433</v>
      </c>
      <c r="CF3056">
        <v>989025423</v>
      </c>
      <c r="CG3056" t="s">
        <v>196</v>
      </c>
      <c r="CH3056">
        <v>5095945808</v>
      </c>
      <c r="CM3056" t="s">
        <v>9722</v>
      </c>
      <c r="CP3056" t="s">
        <v>194</v>
      </c>
      <c r="CQ3056" t="s">
        <v>195</v>
      </c>
      <c r="CS3056">
        <v>14627</v>
      </c>
      <c r="CT3056" t="s">
        <v>196</v>
      </c>
      <c r="CU3056">
        <v>5095945808</v>
      </c>
      <c r="ED3056" t="s">
        <v>1433</v>
      </c>
      <c r="EG3056" t="s">
        <v>196</v>
      </c>
      <c r="EH3056">
        <v>5095945808</v>
      </c>
      <c r="EM3056" t="s">
        <v>18322</v>
      </c>
      <c r="EP3056" t="s">
        <v>18323</v>
      </c>
      <c r="EQ3056" t="s">
        <v>1433</v>
      </c>
      <c r="ES3056">
        <v>989025423</v>
      </c>
      <c r="ET3056" t="s">
        <v>196</v>
      </c>
      <c r="EU3056">
        <v>5095945808</v>
      </c>
    </row>
    <row r="3057" spans="1:151" x14ac:dyDescent="0.2">
      <c r="A3057">
        <v>19214</v>
      </c>
      <c r="B3057" t="s">
        <v>18324</v>
      </c>
      <c r="C3057" t="s">
        <v>18325</v>
      </c>
      <c r="D3057" t="s">
        <v>18326</v>
      </c>
      <c r="E3057" t="s">
        <v>18327</v>
      </c>
      <c r="F3057" t="s">
        <v>171</v>
      </c>
      <c r="G3057" t="s">
        <v>172</v>
      </c>
      <c r="H3057" s="1">
        <v>34619</v>
      </c>
      <c r="I3057" t="s">
        <v>173</v>
      </c>
      <c r="K3057" t="s">
        <v>3300</v>
      </c>
      <c r="L3057" t="s">
        <v>3174</v>
      </c>
      <c r="M3057" t="s">
        <v>224</v>
      </c>
      <c r="N3057">
        <v>2016</v>
      </c>
      <c r="O3057" t="s">
        <v>410</v>
      </c>
      <c r="P3057" t="s">
        <v>178</v>
      </c>
      <c r="Q3057" t="s">
        <v>172</v>
      </c>
      <c r="S3057">
        <v>28877950</v>
      </c>
      <c r="T3057" t="s">
        <v>2017</v>
      </c>
      <c r="U3057" t="s">
        <v>180</v>
      </c>
      <c r="V3057" s="2">
        <v>43240</v>
      </c>
      <c r="W3057" t="s">
        <v>18328</v>
      </c>
      <c r="X3057">
        <v>254713322263</v>
      </c>
      <c r="Y3057" t="s">
        <v>186</v>
      </c>
      <c r="Z3057" t="s">
        <v>183</v>
      </c>
      <c r="AA3057">
        <v>2019</v>
      </c>
      <c r="AB3057">
        <v>2019</v>
      </c>
      <c r="AC3057" t="s">
        <v>1786</v>
      </c>
      <c r="AD3057" t="s">
        <v>172</v>
      </c>
      <c r="AS3057" t="str">
        <f>"0"</f>
        <v>0</v>
      </c>
      <c r="AT3057" t="s">
        <v>188</v>
      </c>
      <c r="AU3057" t="s">
        <v>189</v>
      </c>
      <c r="AV3057" t="s">
        <v>190</v>
      </c>
      <c r="AW3057" t="s">
        <v>191</v>
      </c>
      <c r="BM3057" t="s">
        <v>18329</v>
      </c>
      <c r="BP3057" t="s">
        <v>194</v>
      </c>
      <c r="BQ3057" t="s">
        <v>195</v>
      </c>
      <c r="BS3057">
        <v>14627</v>
      </c>
      <c r="BT3057" t="s">
        <v>196</v>
      </c>
      <c r="BU3057">
        <v>5857700804</v>
      </c>
      <c r="CM3057" t="s">
        <v>18329</v>
      </c>
      <c r="CP3057" t="s">
        <v>194</v>
      </c>
      <c r="CQ3057" t="s">
        <v>195</v>
      </c>
      <c r="CS3057">
        <v>14627</v>
      </c>
      <c r="CT3057" t="s">
        <v>196</v>
      </c>
      <c r="CU3057">
        <v>5857700804</v>
      </c>
    </row>
    <row r="3058" spans="1:151" x14ac:dyDescent="0.2">
      <c r="A3058">
        <v>40534</v>
      </c>
      <c r="B3058" t="s">
        <v>6769</v>
      </c>
      <c r="C3058" t="s">
        <v>18330</v>
      </c>
      <c r="E3058" t="s">
        <v>18331</v>
      </c>
      <c r="F3058" t="s">
        <v>171</v>
      </c>
      <c r="I3058" t="s">
        <v>4073</v>
      </c>
      <c r="K3058" t="s">
        <v>1807</v>
      </c>
      <c r="L3058" t="s">
        <v>633</v>
      </c>
      <c r="M3058" t="s">
        <v>224</v>
      </c>
      <c r="N3058">
        <v>2023</v>
      </c>
      <c r="O3058" t="s">
        <v>597</v>
      </c>
      <c r="P3058" t="s">
        <v>178</v>
      </c>
      <c r="Q3058" t="s">
        <v>185</v>
      </c>
    </row>
    <row r="3059" spans="1:151" x14ac:dyDescent="0.2">
      <c r="A3059">
        <v>12502</v>
      </c>
      <c r="B3059" t="s">
        <v>18332</v>
      </c>
      <c r="C3059" t="s">
        <v>18333</v>
      </c>
      <c r="E3059" t="s">
        <v>18334</v>
      </c>
      <c r="F3059" t="s">
        <v>171</v>
      </c>
      <c r="G3059" t="s">
        <v>172</v>
      </c>
      <c r="H3059" s="1">
        <v>34673</v>
      </c>
      <c r="I3059" t="s">
        <v>173</v>
      </c>
      <c r="K3059" t="s">
        <v>1840</v>
      </c>
      <c r="L3059" t="s">
        <v>1841</v>
      </c>
      <c r="M3059" t="s">
        <v>205</v>
      </c>
      <c r="N3059">
        <v>2015</v>
      </c>
      <c r="O3059" t="s">
        <v>1842</v>
      </c>
      <c r="P3059" t="s">
        <v>178</v>
      </c>
      <c r="Q3059" t="s">
        <v>172</v>
      </c>
      <c r="S3059">
        <v>27900697</v>
      </c>
      <c r="T3059" t="s">
        <v>196</v>
      </c>
      <c r="W3059" t="s">
        <v>18335</v>
      </c>
      <c r="X3059">
        <v>7189415765</v>
      </c>
      <c r="Y3059" t="s">
        <v>182</v>
      </c>
      <c r="Z3059" t="s">
        <v>183</v>
      </c>
      <c r="AA3059">
        <v>2016</v>
      </c>
      <c r="AB3059">
        <v>2016</v>
      </c>
      <c r="AC3059" t="s">
        <v>184</v>
      </c>
      <c r="AD3059" t="s">
        <v>185</v>
      </c>
      <c r="AS3059">
        <v>2.74</v>
      </c>
      <c r="AT3059" t="s">
        <v>188</v>
      </c>
      <c r="AU3059" t="s">
        <v>189</v>
      </c>
      <c r="AV3059" t="s">
        <v>190</v>
      </c>
      <c r="AW3059" t="s">
        <v>294</v>
      </c>
      <c r="BM3059" t="s">
        <v>18336</v>
      </c>
      <c r="BN3059" t="s">
        <v>487</v>
      </c>
      <c r="BP3059" t="s">
        <v>194</v>
      </c>
      <c r="BQ3059" t="s">
        <v>195</v>
      </c>
      <c r="BS3059">
        <v>14627</v>
      </c>
      <c r="BT3059" t="s">
        <v>196</v>
      </c>
      <c r="BU3059">
        <v>3473771636</v>
      </c>
      <c r="BZ3059" t="s">
        <v>18337</v>
      </c>
      <c r="CC3059" t="s">
        <v>704</v>
      </c>
      <c r="CD3059" t="s">
        <v>195</v>
      </c>
      <c r="CF3059">
        <v>11213</v>
      </c>
      <c r="CG3059" t="s">
        <v>196</v>
      </c>
      <c r="CH3059">
        <v>7189415765</v>
      </c>
      <c r="CM3059" t="s">
        <v>1509</v>
      </c>
      <c r="CP3059" t="s">
        <v>194</v>
      </c>
      <c r="CQ3059" t="s">
        <v>195</v>
      </c>
      <c r="CS3059">
        <v>14627</v>
      </c>
      <c r="CT3059" t="s">
        <v>196</v>
      </c>
      <c r="CU3059">
        <v>3473771636</v>
      </c>
      <c r="EM3059" t="s">
        <v>18337</v>
      </c>
      <c r="EP3059" t="s">
        <v>704</v>
      </c>
      <c r="EQ3059" t="s">
        <v>195</v>
      </c>
      <c r="ES3059">
        <v>11213</v>
      </c>
      <c r="ET3059" t="s">
        <v>196</v>
      </c>
      <c r="EU3059">
        <v>7189415765</v>
      </c>
    </row>
    <row r="3060" spans="1:151" x14ac:dyDescent="0.2">
      <c r="A3060">
        <v>12475</v>
      </c>
      <c r="B3060" t="s">
        <v>18332</v>
      </c>
      <c r="C3060" t="s">
        <v>18333</v>
      </c>
      <c r="E3060" t="s">
        <v>18334</v>
      </c>
      <c r="F3060" t="s">
        <v>171</v>
      </c>
      <c r="G3060" t="s">
        <v>172</v>
      </c>
      <c r="H3060" s="1">
        <v>34673</v>
      </c>
      <c r="I3060" t="s">
        <v>173</v>
      </c>
      <c r="K3060" t="s">
        <v>439</v>
      </c>
      <c r="L3060" t="s">
        <v>175</v>
      </c>
      <c r="M3060" t="s">
        <v>224</v>
      </c>
      <c r="N3060">
        <v>2015</v>
      </c>
      <c r="O3060" t="s">
        <v>692</v>
      </c>
      <c r="P3060" t="s">
        <v>363</v>
      </c>
      <c r="Q3060" t="s">
        <v>172</v>
      </c>
      <c r="S3060">
        <v>27900697</v>
      </c>
      <c r="T3060" t="s">
        <v>196</v>
      </c>
      <c r="W3060" t="s">
        <v>18335</v>
      </c>
      <c r="X3060">
        <v>7189415765</v>
      </c>
      <c r="Y3060" t="s">
        <v>182</v>
      </c>
      <c r="Z3060" t="s">
        <v>183</v>
      </c>
      <c r="AA3060">
        <v>2016</v>
      </c>
      <c r="AB3060">
        <v>2016</v>
      </c>
      <c r="AC3060" t="s">
        <v>184</v>
      </c>
      <c r="AD3060" t="s">
        <v>185</v>
      </c>
      <c r="AS3060">
        <v>2.74</v>
      </c>
      <c r="AT3060" t="s">
        <v>188</v>
      </c>
      <c r="AU3060" t="s">
        <v>189</v>
      </c>
      <c r="AV3060" t="s">
        <v>190</v>
      </c>
      <c r="AW3060" t="s">
        <v>294</v>
      </c>
      <c r="BM3060" t="s">
        <v>18336</v>
      </c>
      <c r="BN3060" t="s">
        <v>487</v>
      </c>
      <c r="BP3060" t="s">
        <v>194</v>
      </c>
      <c r="BQ3060" t="s">
        <v>195</v>
      </c>
      <c r="BS3060">
        <v>14627</v>
      </c>
      <c r="BT3060" t="s">
        <v>196</v>
      </c>
      <c r="BU3060">
        <v>3473771636</v>
      </c>
      <c r="BZ3060" t="s">
        <v>18337</v>
      </c>
      <c r="CC3060" t="s">
        <v>704</v>
      </c>
      <c r="CD3060" t="s">
        <v>195</v>
      </c>
      <c r="CF3060">
        <v>11213</v>
      </c>
      <c r="CG3060" t="s">
        <v>196</v>
      </c>
      <c r="CH3060">
        <v>7189415765</v>
      </c>
      <c r="CM3060" t="s">
        <v>1509</v>
      </c>
      <c r="CP3060" t="s">
        <v>194</v>
      </c>
      <c r="CQ3060" t="s">
        <v>195</v>
      </c>
      <c r="CS3060">
        <v>14627</v>
      </c>
      <c r="CT3060" t="s">
        <v>196</v>
      </c>
      <c r="CU3060">
        <v>3473771636</v>
      </c>
      <c r="EM3060" t="s">
        <v>18337</v>
      </c>
      <c r="EP3060" t="s">
        <v>704</v>
      </c>
      <c r="EQ3060" t="s">
        <v>195</v>
      </c>
      <c r="ES3060">
        <v>11213</v>
      </c>
      <c r="ET3060" t="s">
        <v>196</v>
      </c>
      <c r="EU3060">
        <v>7189415765</v>
      </c>
    </row>
    <row r="3061" spans="1:151" x14ac:dyDescent="0.2">
      <c r="A3061">
        <v>28045</v>
      </c>
      <c r="B3061" t="s">
        <v>18338</v>
      </c>
      <c r="C3061" t="s">
        <v>18339</v>
      </c>
      <c r="E3061" t="s">
        <v>18340</v>
      </c>
      <c r="F3061" t="s">
        <v>171</v>
      </c>
      <c r="K3061" t="s">
        <v>1372</v>
      </c>
      <c r="L3061" t="s">
        <v>1373</v>
      </c>
      <c r="M3061" t="s">
        <v>176</v>
      </c>
      <c r="N3061">
        <v>2019</v>
      </c>
      <c r="O3061" t="s">
        <v>482</v>
      </c>
      <c r="P3061" t="s">
        <v>178</v>
      </c>
      <c r="Q3061" t="s">
        <v>172</v>
      </c>
    </row>
    <row r="3062" spans="1:151" x14ac:dyDescent="0.2">
      <c r="A3062">
        <v>45739</v>
      </c>
      <c r="B3062" t="s">
        <v>2037</v>
      </c>
      <c r="C3062" t="s">
        <v>18341</v>
      </c>
      <c r="D3062" t="s">
        <v>9813</v>
      </c>
      <c r="E3062" t="s">
        <v>18342</v>
      </c>
      <c r="F3062" t="s">
        <v>171</v>
      </c>
      <c r="G3062" t="str">
        <f>"0"</f>
        <v>0</v>
      </c>
      <c r="H3062" s="1">
        <v>38244</v>
      </c>
      <c r="I3062" t="s">
        <v>173</v>
      </c>
      <c r="K3062" t="s">
        <v>867</v>
      </c>
      <c r="L3062" t="s">
        <v>868</v>
      </c>
      <c r="M3062" t="s">
        <v>224</v>
      </c>
      <c r="N3062">
        <v>2025</v>
      </c>
      <c r="O3062" t="s">
        <v>528</v>
      </c>
      <c r="P3062" t="s">
        <v>178</v>
      </c>
      <c r="Q3062" t="s">
        <v>172</v>
      </c>
      <c r="S3062">
        <v>32507737</v>
      </c>
      <c r="T3062" t="s">
        <v>226</v>
      </c>
      <c r="Y3062" t="str">
        <f>"01AS"</f>
        <v>01AS</v>
      </c>
      <c r="Z3062" t="s">
        <v>227</v>
      </c>
      <c r="AA3062" t="s">
        <v>833</v>
      </c>
      <c r="AB3062" t="s">
        <v>834</v>
      </c>
      <c r="AC3062" t="s">
        <v>425</v>
      </c>
      <c r="AD3062" t="s">
        <v>185</v>
      </c>
      <c r="AS3062">
        <v>3.01</v>
      </c>
      <c r="AU3062" t="s">
        <v>235</v>
      </c>
      <c r="AV3062" t="s">
        <v>236</v>
      </c>
      <c r="AW3062" t="s">
        <v>264</v>
      </c>
      <c r="BM3062" t="s">
        <v>16834</v>
      </c>
      <c r="BN3062" t="s">
        <v>239</v>
      </c>
      <c r="BO3062" t="s">
        <v>18343</v>
      </c>
      <c r="BP3062" t="s">
        <v>241</v>
      </c>
      <c r="BQ3062" t="s">
        <v>195</v>
      </c>
      <c r="BS3062">
        <v>14627</v>
      </c>
      <c r="CD3062" t="s">
        <v>195</v>
      </c>
      <c r="CM3062" t="s">
        <v>18344</v>
      </c>
      <c r="CO3062" t="s">
        <v>18343</v>
      </c>
      <c r="CP3062" t="s">
        <v>1824</v>
      </c>
      <c r="CQ3062" t="s">
        <v>541</v>
      </c>
      <c r="CS3062" t="str">
        <f>"01720-4608"</f>
        <v>01720-4608</v>
      </c>
      <c r="CT3062" t="s">
        <v>244</v>
      </c>
      <c r="CU3062" t="s">
        <v>18345</v>
      </c>
    </row>
    <row r="3063" spans="1:151" x14ac:dyDescent="0.2">
      <c r="A3063">
        <v>13280</v>
      </c>
      <c r="B3063" t="s">
        <v>18346</v>
      </c>
      <c r="C3063" t="s">
        <v>18347</v>
      </c>
      <c r="D3063" t="s">
        <v>18348</v>
      </c>
      <c r="E3063" t="s">
        <v>18349</v>
      </c>
      <c r="F3063" t="s">
        <v>171</v>
      </c>
      <c r="G3063" t="s">
        <v>172</v>
      </c>
      <c r="H3063" s="1">
        <v>34996</v>
      </c>
      <c r="I3063" t="s">
        <v>221</v>
      </c>
      <c r="K3063" t="s">
        <v>18350</v>
      </c>
      <c r="L3063" t="s">
        <v>13978</v>
      </c>
      <c r="M3063" t="s">
        <v>176</v>
      </c>
      <c r="N3063">
        <v>2016</v>
      </c>
      <c r="O3063" t="s">
        <v>634</v>
      </c>
      <c r="P3063" t="s">
        <v>178</v>
      </c>
      <c r="Q3063" t="s">
        <v>172</v>
      </c>
      <c r="S3063">
        <v>28228110</v>
      </c>
      <c r="T3063" t="s">
        <v>196</v>
      </c>
      <c r="W3063" t="s">
        <v>18351</v>
      </c>
      <c r="X3063">
        <v>5033756462</v>
      </c>
      <c r="Y3063" t="s">
        <v>186</v>
      </c>
      <c r="Z3063" t="s">
        <v>282</v>
      </c>
      <c r="AA3063">
        <v>2017</v>
      </c>
      <c r="AB3063">
        <v>2017</v>
      </c>
      <c r="AC3063" t="s">
        <v>382</v>
      </c>
      <c r="AD3063" t="s">
        <v>185</v>
      </c>
      <c r="AM3063" t="s">
        <v>5117</v>
      </c>
      <c r="AS3063">
        <v>3.7</v>
      </c>
      <c r="AT3063" t="s">
        <v>188</v>
      </c>
      <c r="AU3063" t="s">
        <v>189</v>
      </c>
      <c r="AV3063" t="s">
        <v>190</v>
      </c>
      <c r="AW3063" t="s">
        <v>715</v>
      </c>
      <c r="BM3063" t="s">
        <v>8883</v>
      </c>
      <c r="BN3063" t="s">
        <v>193</v>
      </c>
      <c r="BP3063" t="s">
        <v>194</v>
      </c>
      <c r="BQ3063" t="s">
        <v>195</v>
      </c>
      <c r="BS3063">
        <v>14627</v>
      </c>
      <c r="BT3063" t="s">
        <v>196</v>
      </c>
      <c r="BU3063">
        <v>5035106508</v>
      </c>
      <c r="BZ3063" t="s">
        <v>18352</v>
      </c>
      <c r="CC3063" t="s">
        <v>18353</v>
      </c>
      <c r="CD3063" t="s">
        <v>8443</v>
      </c>
      <c r="CF3063">
        <v>97305</v>
      </c>
      <c r="CG3063" t="s">
        <v>196</v>
      </c>
      <c r="CH3063">
        <v>5035106508</v>
      </c>
      <c r="CM3063" t="s">
        <v>3212</v>
      </c>
      <c r="CP3063" t="s">
        <v>194</v>
      </c>
      <c r="CQ3063" t="s">
        <v>195</v>
      </c>
      <c r="CS3063">
        <v>14627</v>
      </c>
      <c r="CT3063" t="s">
        <v>196</v>
      </c>
      <c r="CU3063">
        <v>5035106508</v>
      </c>
      <c r="EM3063" t="s">
        <v>18352</v>
      </c>
      <c r="EP3063" t="s">
        <v>18353</v>
      </c>
      <c r="EQ3063" t="s">
        <v>8443</v>
      </c>
      <c r="ES3063">
        <v>97305</v>
      </c>
      <c r="ET3063" t="s">
        <v>196</v>
      </c>
      <c r="EU3063">
        <v>5035106508</v>
      </c>
    </row>
    <row r="3064" spans="1:151" x14ac:dyDescent="0.2">
      <c r="A3064">
        <v>12482</v>
      </c>
      <c r="B3064" t="s">
        <v>18346</v>
      </c>
      <c r="C3064" t="s">
        <v>18347</v>
      </c>
      <c r="D3064" t="s">
        <v>18348</v>
      </c>
      <c r="E3064" t="s">
        <v>18349</v>
      </c>
      <c r="F3064" t="s">
        <v>171</v>
      </c>
      <c r="G3064" t="s">
        <v>172</v>
      </c>
      <c r="H3064" s="1">
        <v>34996</v>
      </c>
      <c r="I3064" t="s">
        <v>221</v>
      </c>
      <c r="K3064" t="s">
        <v>439</v>
      </c>
      <c r="L3064" t="s">
        <v>175</v>
      </c>
      <c r="M3064" t="s">
        <v>224</v>
      </c>
      <c r="N3064">
        <v>2015</v>
      </c>
      <c r="O3064" t="s">
        <v>692</v>
      </c>
      <c r="P3064" t="s">
        <v>363</v>
      </c>
      <c r="Q3064" t="s">
        <v>172</v>
      </c>
      <c r="S3064">
        <v>28228110</v>
      </c>
      <c r="T3064" t="s">
        <v>196</v>
      </c>
      <c r="W3064" t="s">
        <v>18351</v>
      </c>
      <c r="X3064">
        <v>5033756462</v>
      </c>
      <c r="Y3064" t="s">
        <v>186</v>
      </c>
      <c r="Z3064" t="s">
        <v>282</v>
      </c>
      <c r="AA3064">
        <v>2017</v>
      </c>
      <c r="AB3064">
        <v>2017</v>
      </c>
      <c r="AC3064" t="s">
        <v>382</v>
      </c>
      <c r="AD3064" t="s">
        <v>185</v>
      </c>
      <c r="AM3064" t="s">
        <v>5117</v>
      </c>
      <c r="AS3064">
        <v>3.7</v>
      </c>
      <c r="AT3064" t="s">
        <v>188</v>
      </c>
      <c r="AU3064" t="s">
        <v>189</v>
      </c>
      <c r="AV3064" t="s">
        <v>190</v>
      </c>
      <c r="AW3064" t="s">
        <v>715</v>
      </c>
      <c r="BM3064" t="s">
        <v>8883</v>
      </c>
      <c r="BN3064" t="s">
        <v>193</v>
      </c>
      <c r="BP3064" t="s">
        <v>194</v>
      </c>
      <c r="BQ3064" t="s">
        <v>195</v>
      </c>
      <c r="BS3064">
        <v>14627</v>
      </c>
      <c r="BT3064" t="s">
        <v>196</v>
      </c>
      <c r="BU3064">
        <v>5035106508</v>
      </c>
      <c r="BZ3064" t="s">
        <v>18352</v>
      </c>
      <c r="CC3064" t="s">
        <v>18353</v>
      </c>
      <c r="CD3064" t="s">
        <v>8443</v>
      </c>
      <c r="CF3064">
        <v>97305</v>
      </c>
      <c r="CG3064" t="s">
        <v>196</v>
      </c>
      <c r="CH3064">
        <v>5035106508</v>
      </c>
      <c r="CM3064" t="s">
        <v>3212</v>
      </c>
      <c r="CP3064" t="s">
        <v>194</v>
      </c>
      <c r="CQ3064" t="s">
        <v>195</v>
      </c>
      <c r="CS3064">
        <v>14627</v>
      </c>
      <c r="CT3064" t="s">
        <v>196</v>
      </c>
      <c r="CU3064">
        <v>5035106508</v>
      </c>
      <c r="EM3064" t="s">
        <v>18352</v>
      </c>
      <c r="EP3064" t="s">
        <v>18353</v>
      </c>
      <c r="EQ3064" t="s">
        <v>8443</v>
      </c>
      <c r="ES3064">
        <v>97305</v>
      </c>
      <c r="ET3064" t="s">
        <v>196</v>
      </c>
      <c r="EU3064">
        <v>5035106508</v>
      </c>
    </row>
    <row r="3065" spans="1:151" x14ac:dyDescent="0.2">
      <c r="A3065">
        <v>12829</v>
      </c>
      <c r="B3065" t="s">
        <v>18354</v>
      </c>
      <c r="C3065" t="s">
        <v>18355</v>
      </c>
      <c r="D3065" t="s">
        <v>2920</v>
      </c>
      <c r="E3065" t="s">
        <v>18356</v>
      </c>
      <c r="F3065" t="s">
        <v>171</v>
      </c>
      <c r="G3065" t="s">
        <v>172</v>
      </c>
      <c r="H3065" s="1">
        <v>34547</v>
      </c>
      <c r="I3065" t="s">
        <v>221</v>
      </c>
      <c r="K3065" t="s">
        <v>1278</v>
      </c>
      <c r="M3065" t="s">
        <v>306</v>
      </c>
      <c r="N3065">
        <v>2015</v>
      </c>
      <c r="O3065" t="s">
        <v>517</v>
      </c>
      <c r="P3065" t="s">
        <v>178</v>
      </c>
      <c r="Q3065" t="s">
        <v>172</v>
      </c>
      <c r="S3065">
        <v>27720387</v>
      </c>
      <c r="T3065" t="s">
        <v>196</v>
      </c>
      <c r="W3065" t="s">
        <v>18357</v>
      </c>
      <c r="X3065">
        <v>6178179496</v>
      </c>
      <c r="Y3065" t="s">
        <v>186</v>
      </c>
      <c r="Z3065" t="s">
        <v>282</v>
      </c>
      <c r="AA3065">
        <v>2016</v>
      </c>
      <c r="AB3065">
        <v>2016</v>
      </c>
      <c r="AC3065" t="s">
        <v>696</v>
      </c>
      <c r="AD3065" t="s">
        <v>185</v>
      </c>
      <c r="AE3065" t="s">
        <v>396</v>
      </c>
      <c r="AS3065">
        <v>3.19</v>
      </c>
      <c r="AT3065" t="s">
        <v>188</v>
      </c>
      <c r="AU3065" t="s">
        <v>189</v>
      </c>
      <c r="AV3065" t="s">
        <v>190</v>
      </c>
      <c r="AW3065" t="s">
        <v>264</v>
      </c>
      <c r="BM3065" t="s">
        <v>18358</v>
      </c>
      <c r="BP3065" t="s">
        <v>18359</v>
      </c>
      <c r="BQ3065" t="s">
        <v>401</v>
      </c>
      <c r="BS3065" t="str">
        <f>"02129"</f>
        <v>02129</v>
      </c>
      <c r="BT3065" t="s">
        <v>196</v>
      </c>
      <c r="BU3065">
        <v>6172417737</v>
      </c>
      <c r="BZ3065" t="s">
        <v>18358</v>
      </c>
      <c r="CC3065" t="s">
        <v>18359</v>
      </c>
      <c r="CD3065" t="s">
        <v>401</v>
      </c>
      <c r="CF3065" t="str">
        <f>"02129"</f>
        <v>02129</v>
      </c>
      <c r="CG3065" t="s">
        <v>196</v>
      </c>
      <c r="CH3065">
        <v>6172417737</v>
      </c>
      <c r="CM3065" t="s">
        <v>12838</v>
      </c>
      <c r="CP3065" t="s">
        <v>194</v>
      </c>
      <c r="CQ3065" t="s">
        <v>195</v>
      </c>
      <c r="CS3065">
        <v>14627</v>
      </c>
      <c r="CT3065" t="s">
        <v>196</v>
      </c>
      <c r="CU3065">
        <v>6178169496</v>
      </c>
      <c r="EM3065" t="s">
        <v>18358</v>
      </c>
      <c r="EP3065" t="s">
        <v>18359</v>
      </c>
      <c r="EQ3065" t="s">
        <v>401</v>
      </c>
      <c r="ES3065" t="str">
        <f>"02129"</f>
        <v>02129</v>
      </c>
      <c r="ET3065" t="s">
        <v>196</v>
      </c>
      <c r="EU3065">
        <v>6172417737</v>
      </c>
    </row>
    <row r="3066" spans="1:151" x14ac:dyDescent="0.2">
      <c r="A3066">
        <v>45687</v>
      </c>
      <c r="B3066" t="s">
        <v>6941</v>
      </c>
      <c r="C3066" t="s">
        <v>18360</v>
      </c>
      <c r="D3066" t="s">
        <v>917</v>
      </c>
      <c r="E3066" t="s">
        <v>18361</v>
      </c>
      <c r="F3066" t="s">
        <v>171</v>
      </c>
      <c r="G3066" t="str">
        <f>"0"</f>
        <v>0</v>
      </c>
      <c r="H3066" s="1">
        <v>38441</v>
      </c>
      <c r="I3066" t="s">
        <v>221</v>
      </c>
      <c r="K3066" t="s">
        <v>409</v>
      </c>
      <c r="L3066" t="s">
        <v>1643</v>
      </c>
      <c r="M3066" t="s">
        <v>224</v>
      </c>
      <c r="N3066">
        <v>2025</v>
      </c>
      <c r="O3066" t="s">
        <v>528</v>
      </c>
      <c r="P3066" t="s">
        <v>178</v>
      </c>
      <c r="Q3066" t="s">
        <v>172</v>
      </c>
      <c r="S3066">
        <v>32619959</v>
      </c>
      <c r="T3066" t="s">
        <v>226</v>
      </c>
      <c r="Y3066" t="str">
        <f>"01AS"</f>
        <v>01AS</v>
      </c>
      <c r="Z3066" t="s">
        <v>499</v>
      </c>
      <c r="AA3066" t="s">
        <v>228</v>
      </c>
      <c r="AB3066" t="s">
        <v>229</v>
      </c>
      <c r="AC3066" t="s">
        <v>728</v>
      </c>
      <c r="AD3066" t="s">
        <v>185</v>
      </c>
      <c r="AS3066">
        <v>3.94</v>
      </c>
      <c r="AU3066" t="s">
        <v>472</v>
      </c>
      <c r="AV3066" t="s">
        <v>473</v>
      </c>
      <c r="AW3066" t="s">
        <v>264</v>
      </c>
      <c r="BM3066" t="s">
        <v>18362</v>
      </c>
      <c r="BN3066" t="s">
        <v>239</v>
      </c>
      <c r="BO3066" t="s">
        <v>18363</v>
      </c>
      <c r="BP3066" t="s">
        <v>241</v>
      </c>
      <c r="BQ3066" t="s">
        <v>195</v>
      </c>
      <c r="BS3066">
        <v>14627</v>
      </c>
      <c r="CD3066" t="s">
        <v>195</v>
      </c>
      <c r="CM3066" t="s">
        <v>18364</v>
      </c>
      <c r="CO3066" t="s">
        <v>18363</v>
      </c>
      <c r="CP3066" t="s">
        <v>2205</v>
      </c>
      <c r="CQ3066" t="s">
        <v>247</v>
      </c>
      <c r="CS3066" t="s">
        <v>18365</v>
      </c>
      <c r="CT3066" t="s">
        <v>244</v>
      </c>
      <c r="CU3066" t="s">
        <v>18366</v>
      </c>
    </row>
    <row r="3067" spans="1:151" x14ac:dyDescent="0.2">
      <c r="A3067">
        <v>40849</v>
      </c>
      <c r="B3067" t="s">
        <v>18367</v>
      </c>
      <c r="C3067" t="s">
        <v>18368</v>
      </c>
      <c r="E3067" t="s">
        <v>18369</v>
      </c>
      <c r="F3067" t="s">
        <v>171</v>
      </c>
      <c r="G3067" t="str">
        <f>"0"</f>
        <v>0</v>
      </c>
      <c r="H3067" s="1">
        <v>37256</v>
      </c>
      <c r="I3067" t="s">
        <v>173</v>
      </c>
      <c r="K3067" t="s">
        <v>18370</v>
      </c>
      <c r="L3067" t="s">
        <v>18371</v>
      </c>
      <c r="M3067" t="s">
        <v>176</v>
      </c>
      <c r="N3067">
        <v>2024</v>
      </c>
      <c r="O3067" t="s">
        <v>319</v>
      </c>
      <c r="P3067" t="s">
        <v>178</v>
      </c>
      <c r="Q3067" t="s">
        <v>172</v>
      </c>
      <c r="S3067">
        <v>32105131</v>
      </c>
      <c r="T3067" t="s">
        <v>18372</v>
      </c>
      <c r="U3067" t="s">
        <v>424</v>
      </c>
      <c r="Y3067" t="str">
        <f>"04HSEAS"</f>
        <v>04HSEAS</v>
      </c>
      <c r="Z3067" t="s">
        <v>499</v>
      </c>
      <c r="AA3067" t="s">
        <v>320</v>
      </c>
      <c r="AB3067" t="s">
        <v>321</v>
      </c>
      <c r="AC3067" t="s">
        <v>500</v>
      </c>
      <c r="AD3067" t="s">
        <v>185</v>
      </c>
      <c r="AF3067" t="s">
        <v>426</v>
      </c>
      <c r="AG3067" t="s">
        <v>427</v>
      </c>
      <c r="AJ3067" t="s">
        <v>1260</v>
      </c>
      <c r="AK3067" t="s">
        <v>185</v>
      </c>
      <c r="AS3067">
        <v>3.58</v>
      </c>
      <c r="AU3067" t="s">
        <v>235</v>
      </c>
      <c r="AV3067" t="s">
        <v>236</v>
      </c>
      <c r="AW3067" t="s">
        <v>430</v>
      </c>
      <c r="BM3067" t="s">
        <v>18373</v>
      </c>
      <c r="BN3067" t="s">
        <v>239</v>
      </c>
      <c r="BO3067" t="s">
        <v>18374</v>
      </c>
      <c r="BP3067" t="s">
        <v>241</v>
      </c>
      <c r="BQ3067" t="s">
        <v>195</v>
      </c>
      <c r="BS3067">
        <v>14627</v>
      </c>
      <c r="BZ3067" t="s">
        <v>242</v>
      </c>
      <c r="CB3067" t="s">
        <v>243</v>
      </c>
      <c r="CD3067" t="s">
        <v>195</v>
      </c>
      <c r="CF3067">
        <v>14642</v>
      </c>
      <c r="CG3067" t="s">
        <v>244</v>
      </c>
      <c r="CM3067" t="s">
        <v>18375</v>
      </c>
      <c r="CO3067" t="s">
        <v>18374</v>
      </c>
      <c r="CP3067" t="s">
        <v>7021</v>
      </c>
      <c r="CQ3067" t="s">
        <v>247</v>
      </c>
      <c r="CS3067" t="str">
        <f>"07306"</f>
        <v>07306</v>
      </c>
      <c r="CT3067" t="s">
        <v>244</v>
      </c>
      <c r="CU3067" t="s">
        <v>18376</v>
      </c>
    </row>
    <row r="3068" spans="1:151" x14ac:dyDescent="0.2">
      <c r="A3068">
        <v>46401</v>
      </c>
      <c r="B3068" t="s">
        <v>1042</v>
      </c>
      <c r="C3068" t="s">
        <v>18377</v>
      </c>
      <c r="D3068" t="s">
        <v>18378</v>
      </c>
      <c r="E3068" t="s">
        <v>18379</v>
      </c>
      <c r="F3068" t="s">
        <v>171</v>
      </c>
      <c r="G3068" t="str">
        <f>"0"</f>
        <v>0</v>
      </c>
      <c r="H3068" s="1">
        <v>38670</v>
      </c>
      <c r="I3068" t="s">
        <v>221</v>
      </c>
      <c r="K3068" t="s">
        <v>687</v>
      </c>
      <c r="L3068" t="s">
        <v>1025</v>
      </c>
      <c r="M3068" t="s">
        <v>224</v>
      </c>
      <c r="N3068">
        <v>2025</v>
      </c>
      <c r="O3068" t="s">
        <v>528</v>
      </c>
      <c r="P3068" t="s">
        <v>178</v>
      </c>
      <c r="Q3068" t="s">
        <v>172</v>
      </c>
      <c r="S3068">
        <v>32638783</v>
      </c>
      <c r="T3068" t="s">
        <v>226</v>
      </c>
      <c r="Y3068" t="str">
        <f>"06ESM"</f>
        <v>06ESM</v>
      </c>
      <c r="Z3068" t="s">
        <v>1717</v>
      </c>
      <c r="AA3068" t="s">
        <v>228</v>
      </c>
      <c r="AB3068" t="s">
        <v>229</v>
      </c>
      <c r="AC3068" t="s">
        <v>1718</v>
      </c>
      <c r="AD3068" t="s">
        <v>185</v>
      </c>
      <c r="AS3068">
        <v>3.99</v>
      </c>
      <c r="AU3068" t="s">
        <v>472</v>
      </c>
      <c r="AV3068" t="s">
        <v>473</v>
      </c>
      <c r="AW3068" t="s">
        <v>264</v>
      </c>
      <c r="BM3068" t="s">
        <v>4903</v>
      </c>
      <c r="BN3068" t="s">
        <v>18380</v>
      </c>
      <c r="BO3068" t="s">
        <v>18381</v>
      </c>
      <c r="BP3068" t="s">
        <v>241</v>
      </c>
      <c r="BQ3068" t="s">
        <v>195</v>
      </c>
      <c r="BS3068">
        <v>14605</v>
      </c>
      <c r="CD3068" t="s">
        <v>195</v>
      </c>
      <c r="CM3068" t="s">
        <v>18382</v>
      </c>
      <c r="CO3068" t="s">
        <v>18381</v>
      </c>
      <c r="CP3068" t="s">
        <v>8079</v>
      </c>
      <c r="CQ3068" t="s">
        <v>571</v>
      </c>
      <c r="CS3068" t="s">
        <v>18383</v>
      </c>
      <c r="CT3068" t="s">
        <v>244</v>
      </c>
      <c r="CU3068" t="s">
        <v>18384</v>
      </c>
    </row>
    <row r="3069" spans="1:151" x14ac:dyDescent="0.2">
      <c r="A3069">
        <v>31375</v>
      </c>
      <c r="B3069" t="s">
        <v>10468</v>
      </c>
      <c r="C3069" t="s">
        <v>18385</v>
      </c>
      <c r="D3069" t="s">
        <v>201</v>
      </c>
      <c r="E3069" t="s">
        <v>18386</v>
      </c>
      <c r="F3069" t="s">
        <v>171</v>
      </c>
      <c r="G3069" t="str">
        <f>"0"</f>
        <v>0</v>
      </c>
      <c r="K3069" t="s">
        <v>3740</v>
      </c>
      <c r="L3069" t="s">
        <v>3741</v>
      </c>
      <c r="M3069" t="s">
        <v>255</v>
      </c>
      <c r="N3069" t="s">
        <v>421</v>
      </c>
      <c r="O3069" t="s">
        <v>422</v>
      </c>
      <c r="P3069" t="s">
        <v>178</v>
      </c>
      <c r="Q3069" t="s">
        <v>172</v>
      </c>
      <c r="S3069">
        <v>30612082</v>
      </c>
      <c r="T3069" t="s">
        <v>226</v>
      </c>
      <c r="Y3069" t="str">
        <f>"04HSEAS"</f>
        <v>04HSEAS</v>
      </c>
      <c r="Z3069" t="s">
        <v>499</v>
      </c>
      <c r="AA3069" t="s">
        <v>320</v>
      </c>
      <c r="AB3069" t="s">
        <v>321</v>
      </c>
      <c r="AC3069" t="s">
        <v>535</v>
      </c>
      <c r="AD3069" t="s">
        <v>185</v>
      </c>
      <c r="AM3069" t="s">
        <v>2140</v>
      </c>
      <c r="AN3069" t="s">
        <v>536</v>
      </c>
      <c r="AS3069">
        <v>3.64</v>
      </c>
      <c r="AT3069" t="s">
        <v>429</v>
      </c>
      <c r="AU3069" t="s">
        <v>235</v>
      </c>
      <c r="AV3069" t="s">
        <v>236</v>
      </c>
      <c r="AW3069" t="s">
        <v>264</v>
      </c>
      <c r="BM3069" t="s">
        <v>11871</v>
      </c>
      <c r="BN3069" t="s">
        <v>239</v>
      </c>
      <c r="BO3069" t="s">
        <v>18387</v>
      </c>
      <c r="BP3069" t="s">
        <v>241</v>
      </c>
      <c r="BQ3069" t="s">
        <v>195</v>
      </c>
      <c r="BS3069">
        <v>14627</v>
      </c>
      <c r="CD3069" t="s">
        <v>195</v>
      </c>
      <c r="CM3069" t="s">
        <v>18388</v>
      </c>
      <c r="CO3069" t="s">
        <v>18387</v>
      </c>
      <c r="CP3069" t="s">
        <v>18389</v>
      </c>
      <c r="CQ3069" t="s">
        <v>3779</v>
      </c>
      <c r="CS3069" t="s">
        <v>18390</v>
      </c>
      <c r="CT3069" t="s">
        <v>244</v>
      </c>
      <c r="CU3069" t="s">
        <v>18391</v>
      </c>
    </row>
    <row r="3070" spans="1:151" x14ac:dyDescent="0.2">
      <c r="A3070">
        <v>13312</v>
      </c>
      <c r="B3070" t="s">
        <v>12276</v>
      </c>
      <c r="C3070" t="s">
        <v>18392</v>
      </c>
      <c r="D3070" t="s">
        <v>1562</v>
      </c>
      <c r="E3070" t="s">
        <v>18393</v>
      </c>
      <c r="F3070" t="s">
        <v>171</v>
      </c>
      <c r="G3070" t="s">
        <v>172</v>
      </c>
      <c r="H3070" s="1">
        <v>34754</v>
      </c>
      <c r="I3070" t="s">
        <v>221</v>
      </c>
      <c r="K3070" t="s">
        <v>1853</v>
      </c>
      <c r="L3070" t="s">
        <v>516</v>
      </c>
      <c r="M3070" t="s">
        <v>176</v>
      </c>
      <c r="N3070">
        <v>2016</v>
      </c>
      <c r="O3070" t="s">
        <v>634</v>
      </c>
      <c r="P3070" t="s">
        <v>178</v>
      </c>
      <c r="Q3070" t="s">
        <v>172</v>
      </c>
      <c r="S3070">
        <v>28313465</v>
      </c>
      <c r="T3070" t="s">
        <v>196</v>
      </c>
      <c r="W3070" t="s">
        <v>18394</v>
      </c>
      <c r="X3070">
        <v>7184817788</v>
      </c>
      <c r="Y3070" t="s">
        <v>2957</v>
      </c>
      <c r="Z3070" t="s">
        <v>2958</v>
      </c>
      <c r="AA3070" t="s">
        <v>615</v>
      </c>
      <c r="AB3070" t="s">
        <v>259</v>
      </c>
      <c r="AC3070" t="s">
        <v>11990</v>
      </c>
      <c r="AD3070" t="s">
        <v>185</v>
      </c>
      <c r="AS3070" t="str">
        <f>"0"</f>
        <v>0</v>
      </c>
      <c r="AT3070" t="s">
        <v>188</v>
      </c>
      <c r="AU3070" t="s">
        <v>189</v>
      </c>
      <c r="AV3070" t="s">
        <v>190</v>
      </c>
      <c r="AW3070" t="s">
        <v>210</v>
      </c>
      <c r="BM3070" t="s">
        <v>18395</v>
      </c>
      <c r="BN3070" t="s">
        <v>193</v>
      </c>
      <c r="BP3070" t="s">
        <v>194</v>
      </c>
      <c r="BQ3070" t="s">
        <v>195</v>
      </c>
      <c r="BS3070">
        <v>14627</v>
      </c>
      <c r="BT3070" t="s">
        <v>196</v>
      </c>
      <c r="BU3070">
        <v>9172973141</v>
      </c>
      <c r="BZ3070" t="s">
        <v>18396</v>
      </c>
      <c r="CC3070" t="s">
        <v>18397</v>
      </c>
      <c r="CD3070" t="s">
        <v>195</v>
      </c>
      <c r="CF3070">
        <v>11434</v>
      </c>
      <c r="CG3070" t="s">
        <v>196</v>
      </c>
      <c r="CH3070">
        <v>7184817788</v>
      </c>
      <c r="CM3070" t="s">
        <v>18398</v>
      </c>
      <c r="CP3070" t="s">
        <v>11001</v>
      </c>
      <c r="CQ3070" t="s">
        <v>195</v>
      </c>
      <c r="CS3070">
        <v>11434</v>
      </c>
      <c r="CT3070" t="s">
        <v>196</v>
      </c>
      <c r="CU3070">
        <v>9172973141</v>
      </c>
      <c r="EM3070" t="s">
        <v>18396</v>
      </c>
      <c r="EP3070" t="s">
        <v>18397</v>
      </c>
      <c r="EQ3070" t="s">
        <v>195</v>
      </c>
      <c r="ES3070">
        <v>11434</v>
      </c>
      <c r="ET3070" t="s">
        <v>196</v>
      </c>
      <c r="EU3070">
        <v>7184817788</v>
      </c>
    </row>
    <row r="3071" spans="1:151" x14ac:dyDescent="0.2">
      <c r="A3071">
        <v>27162</v>
      </c>
      <c r="B3071" t="s">
        <v>12914</v>
      </c>
      <c r="C3071" t="s">
        <v>18399</v>
      </c>
      <c r="D3071" t="s">
        <v>917</v>
      </c>
      <c r="E3071" t="s">
        <v>18400</v>
      </c>
      <c r="F3071" t="s">
        <v>171</v>
      </c>
      <c r="H3071" s="1">
        <v>36497</v>
      </c>
      <c r="I3071" t="s">
        <v>221</v>
      </c>
      <c r="J3071" t="s">
        <v>18401</v>
      </c>
      <c r="K3071" t="s">
        <v>1304</v>
      </c>
      <c r="L3071" t="s">
        <v>633</v>
      </c>
      <c r="M3071" t="s">
        <v>224</v>
      </c>
      <c r="N3071">
        <v>2019</v>
      </c>
      <c r="O3071" t="s">
        <v>279</v>
      </c>
      <c r="P3071" t="s">
        <v>363</v>
      </c>
      <c r="Q3071" t="s">
        <v>185</v>
      </c>
      <c r="BM3071" t="s">
        <v>18402</v>
      </c>
      <c r="BP3071" t="s">
        <v>18403</v>
      </c>
      <c r="BQ3071" t="s">
        <v>1150</v>
      </c>
      <c r="BR3071" t="s">
        <v>1150</v>
      </c>
      <c r="BS3071" t="str">
        <f>"07438"</f>
        <v>07438</v>
      </c>
      <c r="BT3071" t="s">
        <v>226</v>
      </c>
      <c r="BU3071">
        <v>9738644049</v>
      </c>
      <c r="BX3071" t="s">
        <v>18404</v>
      </c>
    </row>
    <row r="3072" spans="1:151" x14ac:dyDescent="0.2">
      <c r="A3072">
        <v>27786</v>
      </c>
      <c r="B3072" t="s">
        <v>18405</v>
      </c>
      <c r="C3072" t="s">
        <v>18406</v>
      </c>
      <c r="E3072" t="s">
        <v>18407</v>
      </c>
      <c r="F3072" t="s">
        <v>171</v>
      </c>
      <c r="G3072" t="str">
        <f>"0"</f>
        <v>0</v>
      </c>
      <c r="K3072" t="s">
        <v>203</v>
      </c>
      <c r="L3072" t="s">
        <v>204</v>
      </c>
      <c r="M3072" t="s">
        <v>205</v>
      </c>
      <c r="N3072">
        <v>2019</v>
      </c>
      <c r="O3072" t="s">
        <v>206</v>
      </c>
      <c r="P3072" t="s">
        <v>178</v>
      </c>
      <c r="Q3072" t="s">
        <v>172</v>
      </c>
      <c r="S3072">
        <v>31395328</v>
      </c>
      <c r="T3072" t="s">
        <v>3112</v>
      </c>
      <c r="U3072" t="s">
        <v>180</v>
      </c>
      <c r="V3072" s="2">
        <v>44696</v>
      </c>
      <c r="W3072" t="s">
        <v>18408</v>
      </c>
      <c r="X3072">
        <v>3153830801</v>
      </c>
      <c r="Y3072" t="s">
        <v>186</v>
      </c>
      <c r="Z3072" t="s">
        <v>183</v>
      </c>
      <c r="AA3072">
        <v>2022</v>
      </c>
      <c r="AB3072">
        <v>2022</v>
      </c>
      <c r="AC3072" t="s">
        <v>208</v>
      </c>
      <c r="AD3072" t="s">
        <v>172</v>
      </c>
      <c r="AS3072">
        <v>4</v>
      </c>
      <c r="AT3072" t="s">
        <v>188</v>
      </c>
      <c r="AU3072" t="s">
        <v>189</v>
      </c>
      <c r="AV3072" t="s">
        <v>190</v>
      </c>
      <c r="AW3072" t="s">
        <v>191</v>
      </c>
      <c r="BM3072" t="s">
        <v>18409</v>
      </c>
      <c r="BN3072" t="s">
        <v>193</v>
      </c>
      <c r="BP3072" t="s">
        <v>194</v>
      </c>
      <c r="BQ3072" t="s">
        <v>195</v>
      </c>
      <c r="BS3072">
        <v>14627</v>
      </c>
      <c r="BT3072" t="s">
        <v>196</v>
      </c>
      <c r="BU3072">
        <v>5854068566</v>
      </c>
      <c r="CM3072" t="s">
        <v>2787</v>
      </c>
      <c r="CN3072" t="s">
        <v>18410</v>
      </c>
      <c r="CP3072" t="s">
        <v>194</v>
      </c>
      <c r="CQ3072" t="s">
        <v>195</v>
      </c>
      <c r="CS3072">
        <v>14627</v>
      </c>
      <c r="CT3072" t="s">
        <v>196</v>
      </c>
      <c r="CU3072">
        <v>5854068566</v>
      </c>
    </row>
    <row r="3073" spans="1:151" x14ac:dyDescent="0.2">
      <c r="A3073">
        <v>39109</v>
      </c>
      <c r="B3073" t="s">
        <v>18411</v>
      </c>
      <c r="C3073" t="s">
        <v>18412</v>
      </c>
      <c r="E3073" t="s">
        <v>18413</v>
      </c>
      <c r="F3073" t="s">
        <v>171</v>
      </c>
      <c r="G3073" t="str">
        <f>"0"</f>
        <v>0</v>
      </c>
      <c r="H3073" s="1">
        <v>35589</v>
      </c>
      <c r="I3073" t="s">
        <v>173</v>
      </c>
      <c r="K3073" t="s">
        <v>3943</v>
      </c>
      <c r="L3073" t="s">
        <v>1940</v>
      </c>
      <c r="M3073" t="s">
        <v>224</v>
      </c>
      <c r="N3073">
        <v>2023</v>
      </c>
      <c r="O3073" t="s">
        <v>597</v>
      </c>
      <c r="P3073" t="s">
        <v>178</v>
      </c>
      <c r="Q3073" t="s">
        <v>172</v>
      </c>
      <c r="R3073" t="s">
        <v>510</v>
      </c>
      <c r="S3073">
        <v>32356694</v>
      </c>
      <c r="BM3073" t="s">
        <v>10955</v>
      </c>
    </row>
    <row r="3074" spans="1:151" x14ac:dyDescent="0.2">
      <c r="A3074">
        <v>41250</v>
      </c>
      <c r="B3074" t="s">
        <v>18411</v>
      </c>
      <c r="C3074" t="s">
        <v>18412</v>
      </c>
      <c r="E3074" t="s">
        <v>18413</v>
      </c>
      <c r="F3074" t="s">
        <v>171</v>
      </c>
      <c r="G3074" t="str">
        <f>"0"</f>
        <v>0</v>
      </c>
      <c r="H3074" s="1">
        <v>35589</v>
      </c>
      <c r="I3074" t="s">
        <v>173</v>
      </c>
      <c r="K3074" t="s">
        <v>253</v>
      </c>
      <c r="L3074" t="s">
        <v>254</v>
      </c>
      <c r="M3074" t="s">
        <v>255</v>
      </c>
      <c r="N3074" t="s">
        <v>256</v>
      </c>
      <c r="O3074" t="s">
        <v>257</v>
      </c>
      <c r="P3074" t="s">
        <v>178</v>
      </c>
      <c r="Q3074" t="s">
        <v>172</v>
      </c>
      <c r="R3074" t="s">
        <v>510</v>
      </c>
      <c r="S3074">
        <v>32356694</v>
      </c>
      <c r="BM3074" t="s">
        <v>10955</v>
      </c>
    </row>
    <row r="3075" spans="1:151" x14ac:dyDescent="0.2">
      <c r="A3075">
        <v>45980</v>
      </c>
      <c r="B3075" t="s">
        <v>8951</v>
      </c>
      <c r="C3075" t="s">
        <v>18414</v>
      </c>
      <c r="D3075" t="s">
        <v>2127</v>
      </c>
      <c r="E3075" t="s">
        <v>18415</v>
      </c>
      <c r="F3075" t="s">
        <v>171</v>
      </c>
      <c r="G3075" t="str">
        <f>"0"</f>
        <v>0</v>
      </c>
      <c r="H3075" s="1">
        <v>38511</v>
      </c>
      <c r="I3075" t="s">
        <v>1619</v>
      </c>
      <c r="K3075" t="s">
        <v>12407</v>
      </c>
      <c r="L3075" t="s">
        <v>1158</v>
      </c>
      <c r="M3075" t="s">
        <v>224</v>
      </c>
      <c r="N3075">
        <v>2025</v>
      </c>
      <c r="O3075" t="s">
        <v>528</v>
      </c>
      <c r="P3075" t="s">
        <v>178</v>
      </c>
      <c r="Q3075" t="s">
        <v>172</v>
      </c>
      <c r="S3075">
        <v>32493955</v>
      </c>
      <c r="T3075" t="s">
        <v>226</v>
      </c>
      <c r="Y3075" t="str">
        <f>"01AS"</f>
        <v>01AS</v>
      </c>
      <c r="Z3075" t="s">
        <v>227</v>
      </c>
      <c r="AA3075" t="s">
        <v>228</v>
      </c>
      <c r="AB3075" t="s">
        <v>229</v>
      </c>
      <c r="AC3075" t="s">
        <v>18416</v>
      </c>
      <c r="AD3075" t="s">
        <v>172</v>
      </c>
      <c r="AS3075">
        <v>3.31</v>
      </c>
      <c r="AU3075" t="s">
        <v>472</v>
      </c>
      <c r="AV3075" t="s">
        <v>1777</v>
      </c>
      <c r="AW3075" t="s">
        <v>264</v>
      </c>
      <c r="BO3075" t="s">
        <v>18417</v>
      </c>
      <c r="BQ3075" t="s">
        <v>195</v>
      </c>
      <c r="CD3075" t="s">
        <v>195</v>
      </c>
      <c r="CM3075" t="s">
        <v>18418</v>
      </c>
      <c r="CO3075" t="s">
        <v>18417</v>
      </c>
      <c r="CP3075" t="s">
        <v>2134</v>
      </c>
      <c r="CQ3075" t="s">
        <v>247</v>
      </c>
      <c r="CS3075" t="s">
        <v>18419</v>
      </c>
      <c r="CT3075" t="s">
        <v>244</v>
      </c>
      <c r="CU3075" t="s">
        <v>18420</v>
      </c>
    </row>
    <row r="3076" spans="1:151" x14ac:dyDescent="0.2">
      <c r="A3076">
        <v>41108</v>
      </c>
      <c r="B3076" t="s">
        <v>18421</v>
      </c>
      <c r="C3076" t="s">
        <v>18422</v>
      </c>
      <c r="E3076" t="s">
        <v>18423</v>
      </c>
      <c r="F3076" t="s">
        <v>171</v>
      </c>
      <c r="G3076" t="str">
        <f>"0"</f>
        <v>0</v>
      </c>
      <c r="H3076" s="1">
        <v>37974</v>
      </c>
      <c r="I3076" t="s">
        <v>221</v>
      </c>
      <c r="K3076" t="s">
        <v>2514</v>
      </c>
      <c r="L3076" t="s">
        <v>2515</v>
      </c>
      <c r="M3076" t="s">
        <v>176</v>
      </c>
      <c r="N3076">
        <v>2024</v>
      </c>
      <c r="O3076" t="s">
        <v>319</v>
      </c>
      <c r="P3076" t="s">
        <v>178</v>
      </c>
      <c r="Q3076" t="s">
        <v>172</v>
      </c>
      <c r="S3076">
        <v>32037029</v>
      </c>
      <c r="T3076" t="s">
        <v>226</v>
      </c>
      <c r="Y3076" t="str">
        <f>"01AS"</f>
        <v>01AS</v>
      </c>
      <c r="Z3076" t="s">
        <v>499</v>
      </c>
      <c r="AA3076" t="s">
        <v>320</v>
      </c>
      <c r="AB3076" t="s">
        <v>321</v>
      </c>
      <c r="AC3076" t="s">
        <v>2129</v>
      </c>
      <c r="AD3076" t="s">
        <v>185</v>
      </c>
      <c r="AM3076" t="s">
        <v>2214</v>
      </c>
      <c r="AS3076">
        <v>3.27</v>
      </c>
      <c r="AU3076" t="s">
        <v>235</v>
      </c>
      <c r="AV3076" t="s">
        <v>823</v>
      </c>
      <c r="AW3076" t="s">
        <v>715</v>
      </c>
      <c r="BM3076" t="s">
        <v>18424</v>
      </c>
      <c r="BN3076" t="s">
        <v>239</v>
      </c>
      <c r="BO3076" t="s">
        <v>18425</v>
      </c>
      <c r="BP3076" t="s">
        <v>241</v>
      </c>
      <c r="BQ3076" t="s">
        <v>195</v>
      </c>
      <c r="BS3076">
        <v>14627</v>
      </c>
      <c r="CD3076" t="s">
        <v>195</v>
      </c>
      <c r="CM3076" t="s">
        <v>18426</v>
      </c>
      <c r="CO3076" t="s">
        <v>18425</v>
      </c>
      <c r="CP3076" t="s">
        <v>18427</v>
      </c>
      <c r="CQ3076" t="s">
        <v>247</v>
      </c>
      <c r="CS3076" t="str">
        <f>"08520-5103"</f>
        <v>08520-5103</v>
      </c>
      <c r="CT3076" t="s">
        <v>244</v>
      </c>
      <c r="CU3076" t="s">
        <v>18428</v>
      </c>
    </row>
    <row r="3077" spans="1:151" x14ac:dyDescent="0.2">
      <c r="A3077">
        <v>19032</v>
      </c>
      <c r="B3077" t="s">
        <v>1792</v>
      </c>
      <c r="C3077" t="s">
        <v>18429</v>
      </c>
      <c r="D3077" t="s">
        <v>4611</v>
      </c>
      <c r="E3077" t="s">
        <v>18430</v>
      </c>
      <c r="F3077" t="s">
        <v>171</v>
      </c>
      <c r="G3077" t="s">
        <v>172</v>
      </c>
      <c r="H3077" s="1">
        <v>35273</v>
      </c>
      <c r="I3077" t="s">
        <v>173</v>
      </c>
      <c r="K3077" t="s">
        <v>1661</v>
      </c>
      <c r="L3077" t="s">
        <v>1257</v>
      </c>
      <c r="M3077" t="s">
        <v>176</v>
      </c>
      <c r="N3077">
        <v>2017</v>
      </c>
      <c r="O3077" t="s">
        <v>177</v>
      </c>
      <c r="P3077" t="s">
        <v>178</v>
      </c>
      <c r="Q3077" t="s">
        <v>172</v>
      </c>
      <c r="S3077">
        <v>28678861</v>
      </c>
      <c r="T3077" t="s">
        <v>196</v>
      </c>
      <c r="W3077" t="s">
        <v>18431</v>
      </c>
      <c r="X3077">
        <v>8152632120</v>
      </c>
      <c r="Y3077" t="s">
        <v>186</v>
      </c>
      <c r="Z3077" t="s">
        <v>282</v>
      </c>
      <c r="AA3077">
        <v>2018</v>
      </c>
      <c r="AB3077">
        <v>2018</v>
      </c>
      <c r="AC3077" t="s">
        <v>1441</v>
      </c>
      <c r="AD3077" t="s">
        <v>185</v>
      </c>
      <c r="AE3077" t="s">
        <v>6978</v>
      </c>
      <c r="AS3077">
        <v>3.68</v>
      </c>
      <c r="AT3077" t="s">
        <v>188</v>
      </c>
      <c r="AU3077" t="s">
        <v>189</v>
      </c>
      <c r="AV3077" t="s">
        <v>190</v>
      </c>
      <c r="AW3077" t="s">
        <v>264</v>
      </c>
      <c r="BM3077" t="s">
        <v>18432</v>
      </c>
      <c r="BN3077" t="s">
        <v>193</v>
      </c>
      <c r="BP3077" t="s">
        <v>194</v>
      </c>
      <c r="BQ3077" t="s">
        <v>195</v>
      </c>
      <c r="BS3077">
        <v>14627</v>
      </c>
      <c r="BT3077" t="s">
        <v>196</v>
      </c>
      <c r="BU3077">
        <v>8154500574</v>
      </c>
      <c r="BZ3077" t="s">
        <v>18433</v>
      </c>
      <c r="CC3077" t="s">
        <v>18434</v>
      </c>
      <c r="CD3077" t="s">
        <v>1648</v>
      </c>
      <c r="CF3077">
        <v>60914</v>
      </c>
      <c r="CG3077" t="s">
        <v>196</v>
      </c>
      <c r="CH3077">
        <v>8159352126</v>
      </c>
      <c r="CM3077" t="s">
        <v>18435</v>
      </c>
      <c r="CN3077" t="s">
        <v>18436</v>
      </c>
      <c r="CP3077" t="s">
        <v>194</v>
      </c>
      <c r="CQ3077" t="s">
        <v>195</v>
      </c>
      <c r="CS3077">
        <v>14610</v>
      </c>
      <c r="CT3077" t="s">
        <v>196</v>
      </c>
      <c r="CU3077">
        <v>8154500574</v>
      </c>
      <c r="ED3077" t="s">
        <v>1648</v>
      </c>
      <c r="EG3077" t="s">
        <v>196</v>
      </c>
      <c r="EH3077">
        <v>8159352126</v>
      </c>
      <c r="EM3077" t="s">
        <v>18433</v>
      </c>
      <c r="EP3077" t="s">
        <v>18434</v>
      </c>
      <c r="EQ3077" t="s">
        <v>1648</v>
      </c>
      <c r="ES3077">
        <v>60914</v>
      </c>
      <c r="ET3077" t="s">
        <v>196</v>
      </c>
      <c r="EU3077">
        <v>8159352126</v>
      </c>
    </row>
    <row r="3078" spans="1:151" x14ac:dyDescent="0.2">
      <c r="A3078">
        <v>20878</v>
      </c>
      <c r="B3078" t="s">
        <v>1792</v>
      </c>
      <c r="C3078" t="s">
        <v>18429</v>
      </c>
      <c r="D3078" t="s">
        <v>4611</v>
      </c>
      <c r="E3078" t="s">
        <v>18430</v>
      </c>
      <c r="F3078" t="s">
        <v>171</v>
      </c>
      <c r="G3078" t="s">
        <v>172</v>
      </c>
      <c r="H3078" s="1">
        <v>35273</v>
      </c>
      <c r="I3078" t="s">
        <v>173</v>
      </c>
      <c r="K3078" t="s">
        <v>4262</v>
      </c>
      <c r="L3078" t="s">
        <v>1257</v>
      </c>
      <c r="M3078" t="s">
        <v>255</v>
      </c>
      <c r="N3078">
        <v>2016</v>
      </c>
      <c r="O3078" t="s">
        <v>883</v>
      </c>
      <c r="P3078" t="s">
        <v>178</v>
      </c>
      <c r="Q3078" t="s">
        <v>172</v>
      </c>
      <c r="S3078">
        <v>28678861</v>
      </c>
      <c r="T3078" t="s">
        <v>196</v>
      </c>
      <c r="W3078" t="s">
        <v>18431</v>
      </c>
      <c r="X3078">
        <v>8152632120</v>
      </c>
      <c r="Y3078" t="s">
        <v>186</v>
      </c>
      <c r="Z3078" t="s">
        <v>282</v>
      </c>
      <c r="AA3078">
        <v>2018</v>
      </c>
      <c r="AB3078">
        <v>2018</v>
      </c>
      <c r="AC3078" t="s">
        <v>1441</v>
      </c>
      <c r="AD3078" t="s">
        <v>185</v>
      </c>
      <c r="AE3078" t="s">
        <v>6978</v>
      </c>
      <c r="AS3078">
        <v>3.68</v>
      </c>
      <c r="AT3078" t="s">
        <v>188</v>
      </c>
      <c r="AU3078" t="s">
        <v>189</v>
      </c>
      <c r="AV3078" t="s">
        <v>190</v>
      </c>
      <c r="AW3078" t="s">
        <v>264</v>
      </c>
      <c r="BM3078" t="s">
        <v>18432</v>
      </c>
      <c r="BN3078" t="s">
        <v>193</v>
      </c>
      <c r="BP3078" t="s">
        <v>194</v>
      </c>
      <c r="BQ3078" t="s">
        <v>195</v>
      </c>
      <c r="BS3078">
        <v>14627</v>
      </c>
      <c r="BT3078" t="s">
        <v>196</v>
      </c>
      <c r="BU3078">
        <v>8154500574</v>
      </c>
      <c r="BZ3078" t="s">
        <v>18433</v>
      </c>
      <c r="CC3078" t="s">
        <v>18434</v>
      </c>
      <c r="CD3078" t="s">
        <v>1648</v>
      </c>
      <c r="CF3078">
        <v>60914</v>
      </c>
      <c r="CG3078" t="s">
        <v>196</v>
      </c>
      <c r="CH3078">
        <v>8159352126</v>
      </c>
      <c r="CM3078" t="s">
        <v>18435</v>
      </c>
      <c r="CN3078" t="s">
        <v>18436</v>
      </c>
      <c r="CP3078" t="s">
        <v>194</v>
      </c>
      <c r="CQ3078" t="s">
        <v>195</v>
      </c>
      <c r="CS3078">
        <v>14610</v>
      </c>
      <c r="CT3078" t="s">
        <v>196</v>
      </c>
      <c r="CU3078">
        <v>8154500574</v>
      </c>
      <c r="ED3078" t="s">
        <v>1648</v>
      </c>
      <c r="EG3078" t="s">
        <v>196</v>
      </c>
      <c r="EH3078">
        <v>8159352126</v>
      </c>
      <c r="EM3078" t="s">
        <v>18433</v>
      </c>
      <c r="EP3078" t="s">
        <v>18434</v>
      </c>
      <c r="EQ3078" t="s">
        <v>1648</v>
      </c>
      <c r="ES3078">
        <v>60914</v>
      </c>
      <c r="ET3078" t="s">
        <v>196</v>
      </c>
      <c r="EU3078">
        <v>8159352126</v>
      </c>
    </row>
    <row r="3079" spans="1:151" x14ac:dyDescent="0.2">
      <c r="A3079">
        <v>29745</v>
      </c>
      <c r="B3079" t="s">
        <v>8279</v>
      </c>
      <c r="C3079" t="s">
        <v>18437</v>
      </c>
      <c r="E3079" t="s">
        <v>18438</v>
      </c>
      <c r="F3079" t="s">
        <v>171</v>
      </c>
      <c r="G3079" t="s">
        <v>172</v>
      </c>
      <c r="H3079" s="1">
        <v>36313</v>
      </c>
      <c r="I3079" t="s">
        <v>221</v>
      </c>
      <c r="K3079" t="s">
        <v>6043</v>
      </c>
      <c r="L3079" t="s">
        <v>820</v>
      </c>
      <c r="M3079" t="s">
        <v>176</v>
      </c>
      <c r="N3079">
        <v>2020</v>
      </c>
      <c r="O3079" t="s">
        <v>978</v>
      </c>
      <c r="P3079" t="s">
        <v>979</v>
      </c>
      <c r="Q3079" t="s">
        <v>172</v>
      </c>
      <c r="S3079">
        <v>30748644</v>
      </c>
      <c r="T3079" t="s">
        <v>226</v>
      </c>
      <c r="Y3079" t="str">
        <f>"01AS"</f>
        <v>01AS</v>
      </c>
      <c r="Z3079" t="s">
        <v>227</v>
      </c>
      <c r="AA3079" t="s">
        <v>320</v>
      </c>
      <c r="AB3079" t="s">
        <v>321</v>
      </c>
      <c r="AC3079" t="s">
        <v>1237</v>
      </c>
      <c r="AD3079" t="s">
        <v>185</v>
      </c>
      <c r="AF3079" t="s">
        <v>426</v>
      </c>
      <c r="AG3079" t="s">
        <v>427</v>
      </c>
      <c r="AJ3079" t="s">
        <v>1237</v>
      </c>
      <c r="AK3079" t="s">
        <v>185</v>
      </c>
      <c r="AL3079" t="s">
        <v>5592</v>
      </c>
      <c r="AS3079">
        <v>3.98</v>
      </c>
      <c r="AT3079" t="s">
        <v>1261</v>
      </c>
      <c r="AV3079" t="s">
        <v>823</v>
      </c>
      <c r="AW3079" t="s">
        <v>715</v>
      </c>
      <c r="BM3079" t="s">
        <v>18439</v>
      </c>
      <c r="BN3079" t="s">
        <v>239</v>
      </c>
      <c r="BO3079" t="s">
        <v>18440</v>
      </c>
      <c r="BP3079" t="s">
        <v>241</v>
      </c>
      <c r="BQ3079" t="s">
        <v>195</v>
      </c>
      <c r="BS3079">
        <v>14627</v>
      </c>
      <c r="CD3079" t="s">
        <v>195</v>
      </c>
      <c r="CM3079" t="s">
        <v>18441</v>
      </c>
      <c r="CO3079" t="s">
        <v>18440</v>
      </c>
      <c r="CP3079" t="s">
        <v>18442</v>
      </c>
      <c r="CQ3079" t="s">
        <v>247</v>
      </c>
      <c r="CS3079">
        <v>14051</v>
      </c>
      <c r="CT3079" t="s">
        <v>244</v>
      </c>
      <c r="CU3079" t="s">
        <v>18443</v>
      </c>
    </row>
    <row r="3080" spans="1:151" x14ac:dyDescent="0.2">
      <c r="A3080">
        <v>42207</v>
      </c>
      <c r="B3080" t="s">
        <v>1385</v>
      </c>
      <c r="C3080" t="s">
        <v>18444</v>
      </c>
      <c r="E3080" t="s">
        <v>18445</v>
      </c>
      <c r="F3080" t="s">
        <v>171</v>
      </c>
      <c r="G3080" t="str">
        <f>"0"</f>
        <v>0</v>
      </c>
      <c r="H3080" s="1">
        <v>37775</v>
      </c>
      <c r="I3080" t="s">
        <v>221</v>
      </c>
      <c r="K3080" t="s">
        <v>3866</v>
      </c>
      <c r="L3080" t="s">
        <v>1257</v>
      </c>
      <c r="M3080" t="s">
        <v>224</v>
      </c>
      <c r="N3080">
        <v>2024</v>
      </c>
      <c r="O3080" t="s">
        <v>225</v>
      </c>
      <c r="P3080" t="s">
        <v>2100</v>
      </c>
      <c r="Q3080" t="s">
        <v>172</v>
      </c>
      <c r="S3080">
        <v>32010770</v>
      </c>
      <c r="T3080" t="s">
        <v>226</v>
      </c>
      <c r="Y3080" t="str">
        <f>"01AS"</f>
        <v>01AS</v>
      </c>
      <c r="Z3080" t="s">
        <v>227</v>
      </c>
      <c r="AA3080" t="s">
        <v>320</v>
      </c>
      <c r="AB3080" t="s">
        <v>321</v>
      </c>
      <c r="AC3080" t="s">
        <v>18446</v>
      </c>
      <c r="AD3080" t="s">
        <v>185</v>
      </c>
      <c r="AS3080">
        <v>2.9</v>
      </c>
      <c r="AU3080" t="s">
        <v>235</v>
      </c>
      <c r="AV3080" t="s">
        <v>823</v>
      </c>
      <c r="AW3080" t="s">
        <v>210</v>
      </c>
      <c r="BM3080" t="s">
        <v>668</v>
      </c>
      <c r="BN3080" t="s">
        <v>239</v>
      </c>
      <c r="BO3080" t="s">
        <v>18447</v>
      </c>
      <c r="BP3080" t="s">
        <v>241</v>
      </c>
      <c r="BQ3080" t="s">
        <v>195</v>
      </c>
      <c r="BS3080">
        <v>14627</v>
      </c>
      <c r="BZ3080" t="s">
        <v>242</v>
      </c>
      <c r="CB3080" t="s">
        <v>243</v>
      </c>
      <c r="CD3080" t="s">
        <v>195</v>
      </c>
      <c r="CF3080">
        <v>14642</v>
      </c>
      <c r="CG3080" t="s">
        <v>244</v>
      </c>
      <c r="CM3080" t="s">
        <v>18448</v>
      </c>
      <c r="CO3080" t="s">
        <v>18447</v>
      </c>
      <c r="CP3080" t="s">
        <v>18449</v>
      </c>
      <c r="CQ3080" t="s">
        <v>247</v>
      </c>
      <c r="CS3080" t="s">
        <v>18450</v>
      </c>
      <c r="CT3080" t="s">
        <v>244</v>
      </c>
      <c r="CU3080" t="s">
        <v>18451</v>
      </c>
    </row>
    <row r="3081" spans="1:151" x14ac:dyDescent="0.2">
      <c r="A3081">
        <v>26077</v>
      </c>
      <c r="B3081" t="s">
        <v>5290</v>
      </c>
      <c r="C3081" t="s">
        <v>18452</v>
      </c>
      <c r="D3081" t="s">
        <v>18453</v>
      </c>
      <c r="E3081" t="s">
        <v>18454</v>
      </c>
      <c r="F3081" t="s">
        <v>171</v>
      </c>
      <c r="G3081" t="s">
        <v>172</v>
      </c>
      <c r="H3081" s="1">
        <v>35858</v>
      </c>
      <c r="I3081" t="s">
        <v>221</v>
      </c>
      <c r="K3081" t="s">
        <v>1046</v>
      </c>
      <c r="L3081" t="s">
        <v>1047</v>
      </c>
      <c r="M3081" t="s">
        <v>306</v>
      </c>
      <c r="N3081">
        <v>2018</v>
      </c>
      <c r="O3081" t="s">
        <v>307</v>
      </c>
      <c r="P3081" t="s">
        <v>178</v>
      </c>
      <c r="Q3081" t="s">
        <v>172</v>
      </c>
      <c r="S3081">
        <v>30055377</v>
      </c>
      <c r="T3081" t="s">
        <v>1349</v>
      </c>
      <c r="U3081" t="s">
        <v>180</v>
      </c>
      <c r="V3081" s="2">
        <v>43968</v>
      </c>
      <c r="W3081" t="s">
        <v>18455</v>
      </c>
      <c r="X3081">
        <v>7817755121</v>
      </c>
      <c r="Y3081" t="s">
        <v>186</v>
      </c>
      <c r="Z3081" t="s">
        <v>282</v>
      </c>
      <c r="AA3081">
        <v>2020</v>
      </c>
      <c r="AB3081">
        <v>2020</v>
      </c>
      <c r="AC3081" t="s">
        <v>846</v>
      </c>
      <c r="AD3081" t="s">
        <v>185</v>
      </c>
      <c r="AM3081" t="s">
        <v>209</v>
      </c>
      <c r="AS3081">
        <v>3.12</v>
      </c>
      <c r="AT3081" t="s">
        <v>188</v>
      </c>
      <c r="AU3081" t="s">
        <v>189</v>
      </c>
      <c r="AV3081" t="s">
        <v>190</v>
      </c>
      <c r="AW3081" t="s">
        <v>191</v>
      </c>
      <c r="BM3081" t="s">
        <v>11794</v>
      </c>
      <c r="BN3081" t="s">
        <v>193</v>
      </c>
      <c r="BP3081" t="s">
        <v>194</v>
      </c>
      <c r="BQ3081" t="s">
        <v>195</v>
      </c>
      <c r="BS3081">
        <v>14627</v>
      </c>
      <c r="BT3081" t="s">
        <v>196</v>
      </c>
      <c r="BU3081">
        <v>5853557459</v>
      </c>
      <c r="CM3081" t="s">
        <v>18456</v>
      </c>
      <c r="CP3081" t="s">
        <v>194</v>
      </c>
      <c r="CQ3081" t="s">
        <v>195</v>
      </c>
      <c r="CS3081">
        <v>14627</v>
      </c>
      <c r="CT3081" t="s">
        <v>196</v>
      </c>
      <c r="CU3081">
        <v>5853557459</v>
      </c>
    </row>
    <row r="3082" spans="1:151" x14ac:dyDescent="0.2">
      <c r="A3082">
        <v>24872</v>
      </c>
      <c r="B3082" t="s">
        <v>18457</v>
      </c>
      <c r="C3082" t="s">
        <v>18458</v>
      </c>
      <c r="E3082" t="s">
        <v>18459</v>
      </c>
      <c r="F3082" t="s">
        <v>171</v>
      </c>
      <c r="K3082" t="s">
        <v>1372</v>
      </c>
      <c r="L3082" t="s">
        <v>1373</v>
      </c>
      <c r="M3082" t="s">
        <v>176</v>
      </c>
      <c r="N3082">
        <v>2017</v>
      </c>
      <c r="O3082" t="s">
        <v>177</v>
      </c>
      <c r="P3082" t="s">
        <v>178</v>
      </c>
      <c r="Q3082" t="s">
        <v>172</v>
      </c>
    </row>
    <row r="3083" spans="1:151" x14ac:dyDescent="0.2">
      <c r="A3083">
        <v>45133</v>
      </c>
      <c r="B3083" t="s">
        <v>10109</v>
      </c>
      <c r="C3083" t="s">
        <v>18460</v>
      </c>
      <c r="D3083" t="s">
        <v>917</v>
      </c>
      <c r="E3083" t="s">
        <v>18461</v>
      </c>
      <c r="F3083" t="s">
        <v>15840</v>
      </c>
      <c r="G3083" t="str">
        <f>"0"</f>
        <v>0</v>
      </c>
      <c r="H3083" s="1">
        <v>38240</v>
      </c>
      <c r="I3083" t="s">
        <v>221</v>
      </c>
      <c r="K3083" t="s">
        <v>498</v>
      </c>
      <c r="L3083" t="s">
        <v>318</v>
      </c>
      <c r="M3083" t="s">
        <v>176</v>
      </c>
      <c r="N3083">
        <v>2025</v>
      </c>
      <c r="O3083" t="s">
        <v>677</v>
      </c>
      <c r="P3083" t="s">
        <v>178</v>
      </c>
      <c r="Q3083" t="s">
        <v>172</v>
      </c>
      <c r="S3083">
        <v>32350234</v>
      </c>
      <c r="T3083" t="s">
        <v>226</v>
      </c>
      <c r="Y3083" t="str">
        <f>"01AS"</f>
        <v>01AS</v>
      </c>
      <c r="Z3083" t="s">
        <v>227</v>
      </c>
      <c r="AA3083" t="s">
        <v>320</v>
      </c>
      <c r="AB3083" t="s">
        <v>321</v>
      </c>
      <c r="AC3083" t="s">
        <v>11053</v>
      </c>
      <c r="AD3083" t="s">
        <v>185</v>
      </c>
      <c r="AE3083" t="s">
        <v>5781</v>
      </c>
      <c r="AM3083" t="s">
        <v>1004</v>
      </c>
      <c r="AS3083">
        <v>3.48</v>
      </c>
      <c r="AU3083" t="s">
        <v>472</v>
      </c>
      <c r="AV3083" t="s">
        <v>473</v>
      </c>
      <c r="AW3083" t="s">
        <v>264</v>
      </c>
      <c r="BM3083" t="s">
        <v>18462</v>
      </c>
      <c r="BN3083" t="s">
        <v>239</v>
      </c>
      <c r="BO3083" t="s">
        <v>18463</v>
      </c>
      <c r="BP3083" t="s">
        <v>241</v>
      </c>
      <c r="BQ3083" t="s">
        <v>195</v>
      </c>
      <c r="BS3083">
        <v>14627</v>
      </c>
      <c r="CD3083" t="s">
        <v>195</v>
      </c>
      <c r="CM3083" t="s">
        <v>18464</v>
      </c>
      <c r="CO3083" t="s">
        <v>18463</v>
      </c>
      <c r="CP3083" t="s">
        <v>18465</v>
      </c>
      <c r="CQ3083" t="s">
        <v>735</v>
      </c>
      <c r="CS3083" t="s">
        <v>18466</v>
      </c>
      <c r="CT3083" t="s">
        <v>244</v>
      </c>
      <c r="CU3083" t="s">
        <v>18467</v>
      </c>
      <c r="DM3083" t="s">
        <v>18464</v>
      </c>
      <c r="DP3083" t="s">
        <v>18465</v>
      </c>
      <c r="DQ3083" t="s">
        <v>461</v>
      </c>
      <c r="DS3083">
        <v>93610</v>
      </c>
      <c r="DT3083" t="s">
        <v>226</v>
      </c>
      <c r="DU3083" t="s">
        <v>18468</v>
      </c>
      <c r="DX3083" t="s">
        <v>18469</v>
      </c>
      <c r="DY3083" t="s">
        <v>406</v>
      </c>
    </row>
    <row r="3084" spans="1:151" x14ac:dyDescent="0.2">
      <c r="A3084">
        <v>41363</v>
      </c>
      <c r="B3084" t="s">
        <v>10109</v>
      </c>
      <c r="C3084" t="s">
        <v>18460</v>
      </c>
      <c r="D3084" t="s">
        <v>917</v>
      </c>
      <c r="E3084" t="s">
        <v>18461</v>
      </c>
      <c r="F3084" t="s">
        <v>171</v>
      </c>
      <c r="G3084" t="str">
        <f>"0"</f>
        <v>0</v>
      </c>
      <c r="H3084" s="1">
        <v>38240</v>
      </c>
      <c r="I3084" t="s">
        <v>221</v>
      </c>
      <c r="K3084" t="s">
        <v>1730</v>
      </c>
      <c r="L3084" t="s">
        <v>1731</v>
      </c>
      <c r="M3084" t="s">
        <v>224</v>
      </c>
      <c r="N3084">
        <v>2024</v>
      </c>
      <c r="O3084" t="s">
        <v>225</v>
      </c>
      <c r="P3084" t="s">
        <v>178</v>
      </c>
      <c r="Q3084" t="s">
        <v>172</v>
      </c>
      <c r="S3084">
        <v>32350234</v>
      </c>
      <c r="T3084" t="s">
        <v>226</v>
      </c>
      <c r="Y3084" t="str">
        <f>"01AS"</f>
        <v>01AS</v>
      </c>
      <c r="Z3084" t="s">
        <v>227</v>
      </c>
      <c r="AA3084" t="s">
        <v>320</v>
      </c>
      <c r="AB3084" t="s">
        <v>321</v>
      </c>
      <c r="AC3084" t="s">
        <v>11053</v>
      </c>
      <c r="AD3084" t="s">
        <v>185</v>
      </c>
      <c r="AE3084" t="s">
        <v>5781</v>
      </c>
      <c r="AM3084" t="s">
        <v>1004</v>
      </c>
      <c r="AS3084">
        <v>3.48</v>
      </c>
      <c r="AU3084" t="s">
        <v>472</v>
      </c>
      <c r="AV3084" t="s">
        <v>473</v>
      </c>
      <c r="AW3084" t="s">
        <v>264</v>
      </c>
      <c r="BM3084" t="s">
        <v>18462</v>
      </c>
      <c r="BN3084" t="s">
        <v>239</v>
      </c>
      <c r="BO3084" t="s">
        <v>18463</v>
      </c>
      <c r="BP3084" t="s">
        <v>241</v>
      </c>
      <c r="BQ3084" t="s">
        <v>195</v>
      </c>
      <c r="BS3084">
        <v>14627</v>
      </c>
      <c r="CD3084" t="s">
        <v>195</v>
      </c>
      <c r="CM3084" t="s">
        <v>18464</v>
      </c>
      <c r="CO3084" t="s">
        <v>18463</v>
      </c>
      <c r="CP3084" t="s">
        <v>18465</v>
      </c>
      <c r="CQ3084" t="s">
        <v>735</v>
      </c>
      <c r="CS3084" t="s">
        <v>18466</v>
      </c>
      <c r="CT3084" t="s">
        <v>244</v>
      </c>
      <c r="CU3084" t="s">
        <v>18467</v>
      </c>
      <c r="DM3084" t="s">
        <v>18464</v>
      </c>
      <c r="DP3084" t="s">
        <v>18465</v>
      </c>
      <c r="DQ3084" t="s">
        <v>461</v>
      </c>
      <c r="DS3084">
        <v>93610</v>
      </c>
      <c r="DT3084" t="s">
        <v>226</v>
      </c>
      <c r="DU3084" t="s">
        <v>18468</v>
      </c>
      <c r="DX3084" t="s">
        <v>18469</v>
      </c>
      <c r="DY3084" t="s">
        <v>406</v>
      </c>
    </row>
    <row r="3085" spans="1:151" x14ac:dyDescent="0.2">
      <c r="A3085">
        <v>26670</v>
      </c>
      <c r="B3085" t="s">
        <v>18470</v>
      </c>
      <c r="C3085" t="s">
        <v>18471</v>
      </c>
      <c r="E3085" t="s">
        <v>18472</v>
      </c>
      <c r="F3085" t="s">
        <v>171</v>
      </c>
      <c r="G3085" t="s">
        <v>172</v>
      </c>
      <c r="H3085" s="1">
        <v>36088</v>
      </c>
      <c r="I3085" t="s">
        <v>173</v>
      </c>
      <c r="K3085" t="s">
        <v>1046</v>
      </c>
      <c r="L3085" t="s">
        <v>1047</v>
      </c>
      <c r="M3085" t="s">
        <v>176</v>
      </c>
      <c r="N3085">
        <v>2019</v>
      </c>
      <c r="O3085" t="s">
        <v>482</v>
      </c>
      <c r="P3085" t="s">
        <v>178</v>
      </c>
      <c r="Q3085" t="s">
        <v>172</v>
      </c>
      <c r="S3085">
        <v>29913107</v>
      </c>
      <c r="T3085" t="s">
        <v>196</v>
      </c>
      <c r="W3085" t="s">
        <v>18473</v>
      </c>
      <c r="X3085">
        <v>5103864210</v>
      </c>
      <c r="Y3085" t="s">
        <v>186</v>
      </c>
      <c r="Z3085" t="s">
        <v>282</v>
      </c>
      <c r="AA3085">
        <v>2020</v>
      </c>
      <c r="AB3085">
        <v>2020</v>
      </c>
      <c r="AC3085" t="s">
        <v>886</v>
      </c>
      <c r="AD3085" t="s">
        <v>185</v>
      </c>
      <c r="AS3085">
        <v>3.91</v>
      </c>
      <c r="AT3085" t="s">
        <v>188</v>
      </c>
      <c r="AU3085" t="s">
        <v>1520</v>
      </c>
      <c r="AV3085" t="s">
        <v>4161</v>
      </c>
      <c r="AW3085" t="s">
        <v>715</v>
      </c>
      <c r="BM3085" t="s">
        <v>18474</v>
      </c>
      <c r="BP3085" t="s">
        <v>18475</v>
      </c>
      <c r="BQ3085" t="s">
        <v>461</v>
      </c>
      <c r="BS3085">
        <v>94587</v>
      </c>
      <c r="BT3085" t="s">
        <v>196</v>
      </c>
      <c r="BU3085">
        <v>5103860185</v>
      </c>
      <c r="BZ3085" t="s">
        <v>18474</v>
      </c>
      <c r="CC3085" t="s">
        <v>18475</v>
      </c>
      <c r="CD3085" t="s">
        <v>461</v>
      </c>
      <c r="CF3085">
        <v>94587</v>
      </c>
      <c r="CG3085" t="s">
        <v>196</v>
      </c>
      <c r="CH3085">
        <v>5103860185</v>
      </c>
      <c r="CM3085" t="s">
        <v>18476</v>
      </c>
      <c r="CP3085" t="s">
        <v>194</v>
      </c>
      <c r="CQ3085" t="s">
        <v>195</v>
      </c>
      <c r="CS3085">
        <v>14604</v>
      </c>
      <c r="CT3085" t="s">
        <v>196</v>
      </c>
      <c r="CU3085">
        <v>5103860185</v>
      </c>
      <c r="ED3085" t="s">
        <v>461</v>
      </c>
      <c r="EG3085" t="s">
        <v>196</v>
      </c>
      <c r="EH3085">
        <v>5103860185</v>
      </c>
      <c r="EM3085" t="s">
        <v>18474</v>
      </c>
      <c r="EP3085" t="s">
        <v>18475</v>
      </c>
      <c r="EQ3085" t="s">
        <v>461</v>
      </c>
      <c r="ES3085">
        <v>94587</v>
      </c>
      <c r="ET3085" t="s">
        <v>196</v>
      </c>
      <c r="EU3085">
        <v>5103860185</v>
      </c>
    </row>
    <row r="3086" spans="1:151" x14ac:dyDescent="0.2">
      <c r="A3086">
        <v>39264</v>
      </c>
      <c r="B3086" t="s">
        <v>18477</v>
      </c>
      <c r="C3086" t="s">
        <v>18478</v>
      </c>
      <c r="E3086" t="s">
        <v>18479</v>
      </c>
      <c r="F3086" t="s">
        <v>171</v>
      </c>
      <c r="G3086" t="str">
        <f>"0"</f>
        <v>0</v>
      </c>
      <c r="H3086" s="1">
        <v>37498</v>
      </c>
      <c r="I3086" t="s">
        <v>221</v>
      </c>
      <c r="K3086" t="s">
        <v>1930</v>
      </c>
      <c r="L3086" t="s">
        <v>15246</v>
      </c>
      <c r="M3086" t="s">
        <v>224</v>
      </c>
      <c r="N3086">
        <v>2023</v>
      </c>
      <c r="O3086" t="s">
        <v>597</v>
      </c>
      <c r="P3086" t="s">
        <v>178</v>
      </c>
      <c r="Q3086" t="s">
        <v>172</v>
      </c>
      <c r="S3086">
        <v>31748896</v>
      </c>
      <c r="T3086" t="s">
        <v>226</v>
      </c>
      <c r="Y3086" t="str">
        <f>"07SMD"</f>
        <v>07SMD</v>
      </c>
      <c r="Z3086" t="s">
        <v>849</v>
      </c>
      <c r="AA3086" t="s">
        <v>3400</v>
      </c>
      <c r="AB3086" t="s">
        <v>3401</v>
      </c>
      <c r="AC3086" t="s">
        <v>3402</v>
      </c>
      <c r="AD3086" t="s">
        <v>185</v>
      </c>
      <c r="AS3086" t="str">
        <f>"0"</f>
        <v>0</v>
      </c>
      <c r="AU3086" t="s">
        <v>472</v>
      </c>
      <c r="AV3086" t="s">
        <v>473</v>
      </c>
      <c r="AW3086" t="s">
        <v>715</v>
      </c>
      <c r="BO3086" t="s">
        <v>18480</v>
      </c>
      <c r="BQ3086" t="s">
        <v>195</v>
      </c>
      <c r="BZ3086" t="s">
        <v>266</v>
      </c>
      <c r="CB3086" t="s">
        <v>267</v>
      </c>
      <c r="CD3086" t="s">
        <v>195</v>
      </c>
      <c r="CF3086">
        <v>14627</v>
      </c>
      <c r="CG3086" t="s">
        <v>244</v>
      </c>
      <c r="CM3086" t="s">
        <v>18481</v>
      </c>
      <c r="CO3086" t="s">
        <v>18480</v>
      </c>
      <c r="CP3086" t="s">
        <v>1153</v>
      </c>
      <c r="CQ3086" t="s">
        <v>2773</v>
      </c>
      <c r="CS3086">
        <v>75013</v>
      </c>
      <c r="CT3086" t="s">
        <v>244</v>
      </c>
      <c r="CU3086" t="s">
        <v>18482</v>
      </c>
    </row>
    <row r="3087" spans="1:151" x14ac:dyDescent="0.2">
      <c r="A3087">
        <v>45588</v>
      </c>
      <c r="B3087" t="s">
        <v>18483</v>
      </c>
      <c r="C3087" t="s">
        <v>18484</v>
      </c>
      <c r="D3087" t="s">
        <v>18485</v>
      </c>
      <c r="E3087" t="s">
        <v>18486</v>
      </c>
      <c r="F3087" t="s">
        <v>171</v>
      </c>
      <c r="G3087" t="str">
        <f>"0"</f>
        <v>0</v>
      </c>
      <c r="H3087" s="1">
        <v>37578</v>
      </c>
      <c r="I3087" t="s">
        <v>173</v>
      </c>
      <c r="K3087" t="s">
        <v>8799</v>
      </c>
      <c r="L3087" t="s">
        <v>1047</v>
      </c>
      <c r="M3087" t="s">
        <v>255</v>
      </c>
      <c r="N3087" t="s">
        <v>1165</v>
      </c>
      <c r="O3087" t="s">
        <v>1214</v>
      </c>
      <c r="P3087" t="s">
        <v>178</v>
      </c>
      <c r="Q3087" t="s">
        <v>172</v>
      </c>
      <c r="S3087">
        <v>31981590</v>
      </c>
      <c r="T3087" t="s">
        <v>423</v>
      </c>
      <c r="U3087" t="s">
        <v>424</v>
      </c>
      <c r="Y3087" t="str">
        <f>"01AS"</f>
        <v>01AS</v>
      </c>
      <c r="Z3087" t="s">
        <v>227</v>
      </c>
      <c r="AA3087" t="s">
        <v>320</v>
      </c>
      <c r="AB3087" t="s">
        <v>321</v>
      </c>
      <c r="AC3087" t="s">
        <v>425</v>
      </c>
      <c r="AD3087" t="s">
        <v>185</v>
      </c>
      <c r="AE3087" t="s">
        <v>1237</v>
      </c>
      <c r="AS3087">
        <v>3.03</v>
      </c>
      <c r="AU3087" t="s">
        <v>2925</v>
      </c>
      <c r="AV3087" t="s">
        <v>236</v>
      </c>
      <c r="AW3087" t="s">
        <v>430</v>
      </c>
      <c r="BQ3087" t="s">
        <v>195</v>
      </c>
      <c r="CA3087" t="s">
        <v>18487</v>
      </c>
      <c r="CD3087" t="s">
        <v>195</v>
      </c>
      <c r="CM3087" t="s">
        <v>18488</v>
      </c>
      <c r="CN3087" t="s">
        <v>18487</v>
      </c>
      <c r="CP3087" t="s">
        <v>14620</v>
      </c>
      <c r="CQ3087" t="s">
        <v>541</v>
      </c>
      <c r="CS3087">
        <v>400026</v>
      </c>
      <c r="CT3087" t="s">
        <v>423</v>
      </c>
      <c r="CU3087" t="s">
        <v>18489</v>
      </c>
    </row>
    <row r="3088" spans="1:151" x14ac:dyDescent="0.2">
      <c r="A3088">
        <v>19430</v>
      </c>
      <c r="B3088" t="s">
        <v>17248</v>
      </c>
      <c r="C3088" t="s">
        <v>18490</v>
      </c>
      <c r="D3088" t="s">
        <v>10388</v>
      </c>
      <c r="E3088" t="s">
        <v>18491</v>
      </c>
      <c r="F3088" t="s">
        <v>171</v>
      </c>
      <c r="G3088" t="s">
        <v>172</v>
      </c>
      <c r="H3088" s="1">
        <v>35352</v>
      </c>
      <c r="I3088" t="s">
        <v>221</v>
      </c>
      <c r="K3088" t="s">
        <v>2015</v>
      </c>
      <c r="L3088" t="s">
        <v>2016</v>
      </c>
      <c r="M3088" t="s">
        <v>176</v>
      </c>
      <c r="N3088">
        <v>2017</v>
      </c>
      <c r="O3088" t="s">
        <v>177</v>
      </c>
      <c r="P3088" t="s">
        <v>178</v>
      </c>
      <c r="Q3088" t="s">
        <v>172</v>
      </c>
      <c r="S3088">
        <v>28682844</v>
      </c>
      <c r="T3088" t="s">
        <v>196</v>
      </c>
      <c r="W3088" t="s">
        <v>18492</v>
      </c>
      <c r="X3088">
        <v>9144347177</v>
      </c>
      <c r="Y3088" t="s">
        <v>186</v>
      </c>
      <c r="Z3088" t="s">
        <v>282</v>
      </c>
      <c r="AA3088">
        <v>2018</v>
      </c>
      <c r="AB3088">
        <v>2018</v>
      </c>
      <c r="AC3088" t="s">
        <v>846</v>
      </c>
      <c r="AD3088" t="s">
        <v>185</v>
      </c>
      <c r="AS3088">
        <v>3.3</v>
      </c>
      <c r="AT3088" t="s">
        <v>188</v>
      </c>
      <c r="AU3088" t="s">
        <v>189</v>
      </c>
      <c r="AV3088" t="s">
        <v>190</v>
      </c>
      <c r="AW3088" t="s">
        <v>210</v>
      </c>
      <c r="BM3088" t="s">
        <v>18493</v>
      </c>
      <c r="BN3088" t="s">
        <v>193</v>
      </c>
      <c r="BP3088" t="s">
        <v>194</v>
      </c>
      <c r="BQ3088" t="s">
        <v>195</v>
      </c>
      <c r="BS3088">
        <v>14627</v>
      </c>
      <c r="BT3088" t="s">
        <v>196</v>
      </c>
      <c r="BU3088">
        <v>9144269582</v>
      </c>
      <c r="BZ3088" t="s">
        <v>18494</v>
      </c>
      <c r="CC3088" t="s">
        <v>18495</v>
      </c>
      <c r="CD3088" t="s">
        <v>195</v>
      </c>
      <c r="CF3088">
        <v>10549</v>
      </c>
      <c r="CG3088" t="s">
        <v>196</v>
      </c>
      <c r="CH3088">
        <v>9142410989</v>
      </c>
      <c r="CM3088" t="s">
        <v>18496</v>
      </c>
      <c r="CP3088" t="s">
        <v>194</v>
      </c>
      <c r="CQ3088" t="s">
        <v>195</v>
      </c>
      <c r="CS3088">
        <v>14627</v>
      </c>
      <c r="CT3088" t="s">
        <v>196</v>
      </c>
      <c r="CU3088">
        <v>9144269582</v>
      </c>
      <c r="ED3088" t="s">
        <v>195</v>
      </c>
      <c r="EG3088" t="s">
        <v>196</v>
      </c>
      <c r="EH3088">
        <v>9142410989</v>
      </c>
      <c r="EM3088" t="s">
        <v>18494</v>
      </c>
      <c r="EP3088" t="s">
        <v>18495</v>
      </c>
      <c r="EQ3088" t="s">
        <v>195</v>
      </c>
      <c r="ES3088">
        <v>10549</v>
      </c>
      <c r="ET3088" t="s">
        <v>196</v>
      </c>
      <c r="EU3088">
        <v>9142410989</v>
      </c>
    </row>
    <row r="3089" spans="1:151" x14ac:dyDescent="0.2">
      <c r="A3089">
        <v>19556</v>
      </c>
      <c r="B3089" t="s">
        <v>18497</v>
      </c>
      <c r="C3089" t="s">
        <v>18498</v>
      </c>
      <c r="D3089" t="s">
        <v>1173</v>
      </c>
      <c r="E3089" t="s">
        <v>18499</v>
      </c>
      <c r="F3089" t="s">
        <v>171</v>
      </c>
      <c r="G3089" t="s">
        <v>172</v>
      </c>
      <c r="H3089" s="1">
        <v>34990</v>
      </c>
      <c r="I3089" t="s">
        <v>221</v>
      </c>
      <c r="K3089" t="s">
        <v>675</v>
      </c>
      <c r="L3089" t="s">
        <v>676</v>
      </c>
      <c r="M3089" t="s">
        <v>176</v>
      </c>
      <c r="N3089">
        <v>2017</v>
      </c>
      <c r="O3089" t="s">
        <v>177</v>
      </c>
      <c r="P3089" t="s">
        <v>178</v>
      </c>
      <c r="Q3089" t="s">
        <v>172</v>
      </c>
      <c r="S3089">
        <v>28680093</v>
      </c>
      <c r="T3089" t="s">
        <v>196</v>
      </c>
      <c r="W3089" t="s">
        <v>18500</v>
      </c>
      <c r="X3089">
        <v>2016750753</v>
      </c>
      <c r="Y3089" t="s">
        <v>186</v>
      </c>
      <c r="Z3089" t="s">
        <v>282</v>
      </c>
      <c r="AA3089">
        <v>2018</v>
      </c>
      <c r="AB3089">
        <v>2018</v>
      </c>
      <c r="AC3089" t="s">
        <v>696</v>
      </c>
      <c r="AD3089" t="s">
        <v>185</v>
      </c>
      <c r="AE3089" t="s">
        <v>443</v>
      </c>
      <c r="AS3089">
        <v>3.76</v>
      </c>
      <c r="AT3089" t="s">
        <v>188</v>
      </c>
      <c r="AU3089" t="s">
        <v>647</v>
      </c>
      <c r="AV3089" t="s">
        <v>190</v>
      </c>
      <c r="AW3089" t="s">
        <v>237</v>
      </c>
      <c r="BM3089" t="s">
        <v>18501</v>
      </c>
      <c r="BP3089" t="s">
        <v>194</v>
      </c>
      <c r="BQ3089" t="s">
        <v>195</v>
      </c>
      <c r="BS3089">
        <v>14620</v>
      </c>
      <c r="BT3089" t="s">
        <v>196</v>
      </c>
      <c r="BU3089">
        <v>2016751311</v>
      </c>
      <c r="BZ3089" t="s">
        <v>18502</v>
      </c>
      <c r="CC3089" t="s">
        <v>18503</v>
      </c>
      <c r="CD3089" t="s">
        <v>1150</v>
      </c>
      <c r="CF3089" t="str">
        <f>"074813436"</f>
        <v>074813436</v>
      </c>
      <c r="CG3089" t="s">
        <v>196</v>
      </c>
      <c r="CH3089">
        <v>2016750753</v>
      </c>
      <c r="CM3089" t="s">
        <v>18501</v>
      </c>
      <c r="CP3089" t="s">
        <v>194</v>
      </c>
      <c r="CQ3089" t="s">
        <v>195</v>
      </c>
      <c r="CS3089">
        <v>14620</v>
      </c>
      <c r="CT3089" t="s">
        <v>196</v>
      </c>
      <c r="CU3089">
        <v>2016751311</v>
      </c>
      <c r="ED3089" t="s">
        <v>1150</v>
      </c>
      <c r="EG3089" t="s">
        <v>196</v>
      </c>
      <c r="EH3089">
        <v>2016750753</v>
      </c>
      <c r="EM3089" t="s">
        <v>18502</v>
      </c>
      <c r="EP3089" t="s">
        <v>18503</v>
      </c>
      <c r="EQ3089" t="s">
        <v>1150</v>
      </c>
      <c r="ES3089" t="str">
        <f>"074813436"</f>
        <v>074813436</v>
      </c>
      <c r="ET3089" t="s">
        <v>196</v>
      </c>
      <c r="EU3089">
        <v>2016750753</v>
      </c>
    </row>
    <row r="3090" spans="1:151" x14ac:dyDescent="0.2">
      <c r="A3090">
        <v>12869</v>
      </c>
      <c r="B3090" t="s">
        <v>18497</v>
      </c>
      <c r="C3090" t="s">
        <v>18498</v>
      </c>
      <c r="D3090" t="s">
        <v>1173</v>
      </c>
      <c r="E3090" t="s">
        <v>18499</v>
      </c>
      <c r="F3090" t="s">
        <v>171</v>
      </c>
      <c r="G3090" t="s">
        <v>172</v>
      </c>
      <c r="H3090" s="1">
        <v>34990</v>
      </c>
      <c r="I3090" t="s">
        <v>221</v>
      </c>
      <c r="K3090" t="s">
        <v>18504</v>
      </c>
      <c r="L3090" t="s">
        <v>1089</v>
      </c>
      <c r="M3090" t="s">
        <v>224</v>
      </c>
      <c r="N3090">
        <v>2015</v>
      </c>
      <c r="O3090" t="s">
        <v>692</v>
      </c>
      <c r="P3090" t="s">
        <v>9701</v>
      </c>
      <c r="Q3090" t="s">
        <v>172</v>
      </c>
      <c r="S3090">
        <v>28680093</v>
      </c>
      <c r="T3090" t="s">
        <v>196</v>
      </c>
      <c r="W3090" t="s">
        <v>18500</v>
      </c>
      <c r="X3090">
        <v>2016750753</v>
      </c>
      <c r="Y3090" t="s">
        <v>186</v>
      </c>
      <c r="Z3090" t="s">
        <v>282</v>
      </c>
      <c r="AA3090">
        <v>2018</v>
      </c>
      <c r="AB3090">
        <v>2018</v>
      </c>
      <c r="AC3090" t="s">
        <v>696</v>
      </c>
      <c r="AD3090" t="s">
        <v>185</v>
      </c>
      <c r="AE3090" t="s">
        <v>443</v>
      </c>
      <c r="AS3090">
        <v>3.76</v>
      </c>
      <c r="AT3090" t="s">
        <v>188</v>
      </c>
      <c r="AU3090" t="s">
        <v>647</v>
      </c>
      <c r="AV3090" t="s">
        <v>190</v>
      </c>
      <c r="AW3090" t="s">
        <v>237</v>
      </c>
      <c r="BM3090" t="s">
        <v>18501</v>
      </c>
      <c r="BP3090" t="s">
        <v>194</v>
      </c>
      <c r="BQ3090" t="s">
        <v>195</v>
      </c>
      <c r="BS3090">
        <v>14620</v>
      </c>
      <c r="BT3090" t="s">
        <v>196</v>
      </c>
      <c r="BU3090">
        <v>2016751311</v>
      </c>
      <c r="BZ3090" t="s">
        <v>18502</v>
      </c>
      <c r="CC3090" t="s">
        <v>18503</v>
      </c>
      <c r="CD3090" t="s">
        <v>1150</v>
      </c>
      <c r="CF3090" t="str">
        <f>"074813436"</f>
        <v>074813436</v>
      </c>
      <c r="CG3090" t="s">
        <v>196</v>
      </c>
      <c r="CH3090">
        <v>2016750753</v>
      </c>
      <c r="CM3090" t="s">
        <v>18501</v>
      </c>
      <c r="CP3090" t="s">
        <v>194</v>
      </c>
      <c r="CQ3090" t="s">
        <v>195</v>
      </c>
      <c r="CS3090">
        <v>14620</v>
      </c>
      <c r="CT3090" t="s">
        <v>196</v>
      </c>
      <c r="CU3090">
        <v>2016751311</v>
      </c>
      <c r="ED3090" t="s">
        <v>1150</v>
      </c>
      <c r="EG3090" t="s">
        <v>196</v>
      </c>
      <c r="EH3090">
        <v>2016750753</v>
      </c>
      <c r="EM3090" t="s">
        <v>18502</v>
      </c>
      <c r="EP3090" t="s">
        <v>18503</v>
      </c>
      <c r="EQ3090" t="s">
        <v>1150</v>
      </c>
      <c r="ES3090" t="str">
        <f>"074813436"</f>
        <v>074813436</v>
      </c>
      <c r="ET3090" t="s">
        <v>196</v>
      </c>
      <c r="EU3090">
        <v>2016750753</v>
      </c>
    </row>
    <row r="3091" spans="1:151" x14ac:dyDescent="0.2">
      <c r="A3091">
        <v>24061</v>
      </c>
      <c r="B3091" t="s">
        <v>8488</v>
      </c>
      <c r="C3091" t="s">
        <v>18505</v>
      </c>
      <c r="D3091" t="s">
        <v>505</v>
      </c>
      <c r="E3091" t="s">
        <v>18506</v>
      </c>
      <c r="F3091" t="s">
        <v>171</v>
      </c>
      <c r="G3091" t="s">
        <v>172</v>
      </c>
      <c r="H3091" s="1">
        <v>35552</v>
      </c>
      <c r="I3091" t="s">
        <v>173</v>
      </c>
      <c r="K3091" t="s">
        <v>929</v>
      </c>
      <c r="L3091" t="s">
        <v>930</v>
      </c>
      <c r="M3091" t="s">
        <v>176</v>
      </c>
      <c r="N3091">
        <v>2018</v>
      </c>
      <c r="O3091" t="s">
        <v>612</v>
      </c>
      <c r="P3091" t="s">
        <v>178</v>
      </c>
      <c r="Q3091" t="s">
        <v>172</v>
      </c>
      <c r="S3091">
        <v>29351114</v>
      </c>
      <c r="T3091" t="s">
        <v>196</v>
      </c>
      <c r="W3091" t="s">
        <v>18507</v>
      </c>
      <c r="X3091">
        <v>7164005260</v>
      </c>
      <c r="Y3091" t="s">
        <v>182</v>
      </c>
      <c r="Z3091" t="s">
        <v>183</v>
      </c>
      <c r="AA3091">
        <v>2019</v>
      </c>
      <c r="AB3091">
        <v>2019</v>
      </c>
      <c r="AC3091" t="s">
        <v>208</v>
      </c>
      <c r="AD3091" t="s">
        <v>185</v>
      </c>
      <c r="AF3091" t="s">
        <v>186</v>
      </c>
      <c r="AG3091" t="s">
        <v>282</v>
      </c>
      <c r="AH3091">
        <v>2019</v>
      </c>
      <c r="AI3091">
        <v>2019</v>
      </c>
      <c r="AJ3091" t="s">
        <v>932</v>
      </c>
      <c r="AK3091" t="s">
        <v>185</v>
      </c>
      <c r="AS3091">
        <v>3.52</v>
      </c>
      <c r="AT3091" t="s">
        <v>188</v>
      </c>
      <c r="AU3091" t="s">
        <v>189</v>
      </c>
      <c r="AV3091" t="s">
        <v>190</v>
      </c>
      <c r="AW3091" t="s">
        <v>715</v>
      </c>
      <c r="BM3091" t="s">
        <v>18508</v>
      </c>
      <c r="BN3091" t="s">
        <v>193</v>
      </c>
      <c r="BP3091" t="s">
        <v>194</v>
      </c>
      <c r="BQ3091" t="s">
        <v>195</v>
      </c>
      <c r="BS3091">
        <v>14627</v>
      </c>
      <c r="BT3091" t="s">
        <v>196</v>
      </c>
      <c r="BU3091">
        <v>7165369701</v>
      </c>
      <c r="BZ3091" t="s">
        <v>18509</v>
      </c>
      <c r="CC3091" t="s">
        <v>4005</v>
      </c>
      <c r="CD3091" t="s">
        <v>195</v>
      </c>
      <c r="CF3091">
        <v>14127</v>
      </c>
      <c r="CG3091" t="s">
        <v>196</v>
      </c>
      <c r="CH3091">
        <v>7165369701</v>
      </c>
      <c r="CM3091" t="s">
        <v>18510</v>
      </c>
      <c r="CP3091" t="s">
        <v>194</v>
      </c>
      <c r="CQ3091" t="s">
        <v>195</v>
      </c>
      <c r="CS3091">
        <v>14620</v>
      </c>
      <c r="CT3091" t="s">
        <v>196</v>
      </c>
      <c r="CU3091">
        <v>7165369701</v>
      </c>
      <c r="ED3091" t="s">
        <v>195</v>
      </c>
      <c r="EG3091" t="s">
        <v>196</v>
      </c>
      <c r="EH3091">
        <v>7165369701</v>
      </c>
      <c r="EM3091" t="s">
        <v>18509</v>
      </c>
      <c r="EP3091" t="s">
        <v>4005</v>
      </c>
      <c r="EQ3091" t="s">
        <v>195</v>
      </c>
      <c r="ES3091">
        <v>14127</v>
      </c>
      <c r="ET3091" t="s">
        <v>196</v>
      </c>
      <c r="EU3091">
        <v>7165369701</v>
      </c>
    </row>
    <row r="3092" spans="1:151" x14ac:dyDescent="0.2">
      <c r="A3092">
        <v>25258</v>
      </c>
      <c r="B3092" t="s">
        <v>8488</v>
      </c>
      <c r="C3092" t="s">
        <v>18505</v>
      </c>
      <c r="D3092" t="s">
        <v>505</v>
      </c>
      <c r="E3092" t="s">
        <v>18506</v>
      </c>
      <c r="F3092" t="s">
        <v>18511</v>
      </c>
      <c r="G3092" t="s">
        <v>172</v>
      </c>
      <c r="H3092" s="1">
        <v>35552</v>
      </c>
      <c r="I3092" t="s">
        <v>173</v>
      </c>
      <c r="K3092" t="s">
        <v>1078</v>
      </c>
      <c r="L3092" t="s">
        <v>18512</v>
      </c>
      <c r="M3092" t="s">
        <v>224</v>
      </c>
      <c r="N3092">
        <v>2018</v>
      </c>
      <c r="O3092" t="s">
        <v>354</v>
      </c>
      <c r="P3092" t="s">
        <v>178</v>
      </c>
      <c r="Q3092" t="s">
        <v>172</v>
      </c>
      <c r="S3092">
        <v>29351114</v>
      </c>
      <c r="T3092" t="s">
        <v>196</v>
      </c>
      <c r="W3092" t="s">
        <v>18507</v>
      </c>
      <c r="X3092">
        <v>7164005260</v>
      </c>
      <c r="Y3092" t="s">
        <v>182</v>
      </c>
      <c r="Z3092" t="s">
        <v>183</v>
      </c>
      <c r="AA3092">
        <v>2019</v>
      </c>
      <c r="AB3092">
        <v>2019</v>
      </c>
      <c r="AC3092" t="s">
        <v>208</v>
      </c>
      <c r="AD3092" t="s">
        <v>185</v>
      </c>
      <c r="AF3092" t="s">
        <v>186</v>
      </c>
      <c r="AG3092" t="s">
        <v>282</v>
      </c>
      <c r="AH3092">
        <v>2019</v>
      </c>
      <c r="AI3092">
        <v>2019</v>
      </c>
      <c r="AJ3092" t="s">
        <v>932</v>
      </c>
      <c r="AK3092" t="s">
        <v>185</v>
      </c>
      <c r="AS3092">
        <v>3.52</v>
      </c>
      <c r="AT3092" t="s">
        <v>188</v>
      </c>
      <c r="AU3092" t="s">
        <v>189</v>
      </c>
      <c r="AV3092" t="s">
        <v>190</v>
      </c>
      <c r="AW3092" t="s">
        <v>715</v>
      </c>
      <c r="BM3092" t="s">
        <v>18508</v>
      </c>
      <c r="BN3092" t="s">
        <v>193</v>
      </c>
      <c r="BP3092" t="s">
        <v>194</v>
      </c>
      <c r="BQ3092" t="s">
        <v>195</v>
      </c>
      <c r="BS3092">
        <v>14627</v>
      </c>
      <c r="BT3092" t="s">
        <v>196</v>
      </c>
      <c r="BU3092">
        <v>7165369701</v>
      </c>
      <c r="BZ3092" t="s">
        <v>18509</v>
      </c>
      <c r="CC3092" t="s">
        <v>4005</v>
      </c>
      <c r="CD3092" t="s">
        <v>195</v>
      </c>
      <c r="CF3092">
        <v>14127</v>
      </c>
      <c r="CG3092" t="s">
        <v>196</v>
      </c>
      <c r="CH3092">
        <v>7165369701</v>
      </c>
      <c r="CM3092" t="s">
        <v>18510</v>
      </c>
      <c r="CP3092" t="s">
        <v>194</v>
      </c>
      <c r="CQ3092" t="s">
        <v>195</v>
      </c>
      <c r="CS3092">
        <v>14620</v>
      </c>
      <c r="CT3092" t="s">
        <v>196</v>
      </c>
      <c r="CU3092">
        <v>7165369701</v>
      </c>
      <c r="ED3092" t="s">
        <v>195</v>
      </c>
      <c r="EG3092" t="s">
        <v>196</v>
      </c>
      <c r="EH3092">
        <v>7165369701</v>
      </c>
      <c r="EM3092" t="s">
        <v>18509</v>
      </c>
      <c r="EP3092" t="s">
        <v>4005</v>
      </c>
      <c r="EQ3092" t="s">
        <v>195</v>
      </c>
      <c r="ES3092">
        <v>14127</v>
      </c>
      <c r="ET3092" t="s">
        <v>196</v>
      </c>
      <c r="EU3092">
        <v>7165369701</v>
      </c>
    </row>
    <row r="3093" spans="1:151" x14ac:dyDescent="0.2">
      <c r="A3093">
        <v>40805</v>
      </c>
      <c r="B3093" t="s">
        <v>18513</v>
      </c>
      <c r="C3093" t="s">
        <v>18514</v>
      </c>
      <c r="E3093" t="s">
        <v>18515</v>
      </c>
      <c r="F3093" t="s">
        <v>171</v>
      </c>
      <c r="G3093" t="str">
        <f>"0"</f>
        <v>0</v>
      </c>
      <c r="H3093" s="1">
        <v>35967</v>
      </c>
      <c r="I3093" t="s">
        <v>221</v>
      </c>
      <c r="K3093" t="s">
        <v>687</v>
      </c>
      <c r="L3093" t="s">
        <v>1439</v>
      </c>
      <c r="M3093" t="s">
        <v>224</v>
      </c>
      <c r="N3093">
        <v>2023</v>
      </c>
      <c r="O3093" t="s">
        <v>597</v>
      </c>
      <c r="P3093" t="s">
        <v>178</v>
      </c>
      <c r="Q3093" t="s">
        <v>172</v>
      </c>
      <c r="S3093">
        <v>32103540</v>
      </c>
      <c r="T3093" t="s">
        <v>423</v>
      </c>
      <c r="U3093" t="s">
        <v>424</v>
      </c>
      <c r="Y3093" t="str">
        <f>"04HSEAS"</f>
        <v>04HSEAS</v>
      </c>
      <c r="Z3093" t="s">
        <v>470</v>
      </c>
      <c r="AA3093" t="s">
        <v>259</v>
      </c>
      <c r="AB3093" t="s">
        <v>260</v>
      </c>
      <c r="AC3093" t="s">
        <v>2737</v>
      </c>
      <c r="AD3093" t="s">
        <v>185</v>
      </c>
      <c r="AS3093" t="str">
        <f>"0"</f>
        <v>0</v>
      </c>
      <c r="AU3093" t="s">
        <v>472</v>
      </c>
      <c r="AV3093" t="s">
        <v>473</v>
      </c>
      <c r="AW3093" t="s">
        <v>430</v>
      </c>
      <c r="BO3093" t="s">
        <v>475</v>
      </c>
      <c r="BQ3093" t="s">
        <v>195</v>
      </c>
      <c r="BZ3093" t="s">
        <v>266</v>
      </c>
      <c r="CB3093" t="s">
        <v>267</v>
      </c>
      <c r="CD3093" t="s">
        <v>195</v>
      </c>
      <c r="CF3093">
        <v>14627</v>
      </c>
      <c r="CG3093" t="s">
        <v>244</v>
      </c>
      <c r="CM3093" t="s">
        <v>18516</v>
      </c>
      <c r="CO3093" t="s">
        <v>475</v>
      </c>
      <c r="CP3093" t="s">
        <v>241</v>
      </c>
      <c r="CQ3093" t="s">
        <v>247</v>
      </c>
      <c r="CS3093">
        <v>14620</v>
      </c>
      <c r="CT3093" t="s">
        <v>244</v>
      </c>
      <c r="CU3093" t="s">
        <v>18517</v>
      </c>
    </row>
    <row r="3094" spans="1:151" x14ac:dyDescent="0.2">
      <c r="A3094">
        <v>19299</v>
      </c>
      <c r="B3094" t="s">
        <v>18518</v>
      </c>
      <c r="C3094" t="s">
        <v>18519</v>
      </c>
      <c r="E3094" t="s">
        <v>18520</v>
      </c>
      <c r="F3094" t="s">
        <v>171</v>
      </c>
      <c r="G3094" t="s">
        <v>172</v>
      </c>
      <c r="H3094" s="1">
        <v>35038</v>
      </c>
      <c r="I3094" t="s">
        <v>221</v>
      </c>
      <c r="K3094" t="s">
        <v>6934</v>
      </c>
      <c r="L3094" t="s">
        <v>6935</v>
      </c>
      <c r="M3094" t="s">
        <v>306</v>
      </c>
      <c r="N3094">
        <v>2016</v>
      </c>
      <c r="O3094" t="s">
        <v>380</v>
      </c>
      <c r="P3094" t="s">
        <v>178</v>
      </c>
      <c r="Q3094" t="s">
        <v>172</v>
      </c>
      <c r="S3094">
        <v>28752653</v>
      </c>
      <c r="T3094" t="s">
        <v>196</v>
      </c>
      <c r="W3094" t="s">
        <v>18521</v>
      </c>
      <c r="X3094">
        <v>9788772895</v>
      </c>
      <c r="Y3094" t="s">
        <v>186</v>
      </c>
      <c r="Z3094" t="s">
        <v>183</v>
      </c>
      <c r="AA3094">
        <v>2018</v>
      </c>
      <c r="AB3094">
        <v>2018</v>
      </c>
      <c r="AC3094" t="s">
        <v>5200</v>
      </c>
      <c r="AD3094" t="s">
        <v>185</v>
      </c>
      <c r="AS3094">
        <v>3.54</v>
      </c>
      <c r="AT3094" t="s">
        <v>188</v>
      </c>
      <c r="AU3094" t="s">
        <v>189</v>
      </c>
      <c r="AV3094" t="s">
        <v>190</v>
      </c>
      <c r="AW3094" t="s">
        <v>715</v>
      </c>
      <c r="BM3094" t="s">
        <v>18522</v>
      </c>
      <c r="BN3094" t="s">
        <v>193</v>
      </c>
      <c r="BP3094" t="s">
        <v>194</v>
      </c>
      <c r="BQ3094" t="s">
        <v>195</v>
      </c>
      <c r="BS3094">
        <v>14627</v>
      </c>
      <c r="BT3094" t="s">
        <v>196</v>
      </c>
      <c r="BU3094">
        <v>9788772896</v>
      </c>
      <c r="BZ3094" t="s">
        <v>18523</v>
      </c>
      <c r="CC3094" t="s">
        <v>2668</v>
      </c>
      <c r="CD3094" t="s">
        <v>401</v>
      </c>
      <c r="CF3094" t="str">
        <f>"01720"</f>
        <v>01720</v>
      </c>
      <c r="CG3094" t="s">
        <v>196</v>
      </c>
      <c r="CH3094">
        <v>9786350854</v>
      </c>
      <c r="CM3094" t="s">
        <v>18524</v>
      </c>
      <c r="CP3094" t="s">
        <v>194</v>
      </c>
      <c r="CQ3094" t="s">
        <v>195</v>
      </c>
      <c r="CS3094">
        <v>14627</v>
      </c>
      <c r="CT3094" t="s">
        <v>196</v>
      </c>
      <c r="CU3094">
        <v>9788772896</v>
      </c>
      <c r="ED3094" t="s">
        <v>401</v>
      </c>
      <c r="EG3094" t="s">
        <v>196</v>
      </c>
      <c r="EH3094">
        <v>9786350854</v>
      </c>
      <c r="EM3094" t="s">
        <v>18523</v>
      </c>
      <c r="EP3094" t="s">
        <v>2668</v>
      </c>
      <c r="EQ3094" t="s">
        <v>401</v>
      </c>
      <c r="ES3094" t="str">
        <f>"01720"</f>
        <v>01720</v>
      </c>
      <c r="ET3094" t="s">
        <v>196</v>
      </c>
      <c r="EU3094">
        <v>9786350854</v>
      </c>
    </row>
    <row r="3095" spans="1:151" x14ac:dyDescent="0.2">
      <c r="A3095">
        <v>31160</v>
      </c>
      <c r="B3095" t="s">
        <v>18525</v>
      </c>
      <c r="C3095" t="s">
        <v>18526</v>
      </c>
      <c r="D3095" t="s">
        <v>18527</v>
      </c>
      <c r="E3095" t="s">
        <v>18528</v>
      </c>
      <c r="F3095" t="s">
        <v>171</v>
      </c>
      <c r="G3095" t="s">
        <v>172</v>
      </c>
      <c r="H3095" s="1">
        <v>36903</v>
      </c>
      <c r="I3095" t="s">
        <v>221</v>
      </c>
      <c r="K3095" t="s">
        <v>1879</v>
      </c>
      <c r="L3095" t="s">
        <v>1880</v>
      </c>
      <c r="M3095" t="s">
        <v>255</v>
      </c>
      <c r="N3095" t="s">
        <v>421</v>
      </c>
      <c r="O3095" t="s">
        <v>422</v>
      </c>
      <c r="P3095" t="s">
        <v>178</v>
      </c>
      <c r="Q3095" t="s">
        <v>172</v>
      </c>
      <c r="S3095">
        <v>31330374</v>
      </c>
      <c r="T3095" t="s">
        <v>226</v>
      </c>
      <c r="Y3095" t="str">
        <f>"01AS"</f>
        <v>01AS</v>
      </c>
      <c r="Z3095" t="s">
        <v>227</v>
      </c>
      <c r="AA3095" t="s">
        <v>228</v>
      </c>
      <c r="AB3095" t="s">
        <v>229</v>
      </c>
      <c r="AC3095" t="s">
        <v>1236</v>
      </c>
      <c r="AD3095" t="s">
        <v>172</v>
      </c>
      <c r="AS3095">
        <v>3.21</v>
      </c>
      <c r="AT3095" t="s">
        <v>429</v>
      </c>
      <c r="AU3095" t="s">
        <v>235</v>
      </c>
      <c r="AV3095" t="s">
        <v>236</v>
      </c>
      <c r="AW3095" t="s">
        <v>294</v>
      </c>
      <c r="BM3095" t="s">
        <v>18529</v>
      </c>
      <c r="BN3095" t="s">
        <v>239</v>
      </c>
      <c r="BO3095" t="s">
        <v>18530</v>
      </c>
      <c r="BP3095" t="s">
        <v>241</v>
      </c>
      <c r="BQ3095" t="s">
        <v>195</v>
      </c>
      <c r="BS3095">
        <v>14627</v>
      </c>
      <c r="CD3095" t="s">
        <v>195</v>
      </c>
      <c r="CM3095" t="s">
        <v>18531</v>
      </c>
      <c r="CO3095" t="s">
        <v>18530</v>
      </c>
      <c r="CP3095" t="s">
        <v>5210</v>
      </c>
      <c r="CQ3095" t="s">
        <v>247</v>
      </c>
      <c r="CS3095" t="s">
        <v>18532</v>
      </c>
      <c r="CT3095" t="s">
        <v>244</v>
      </c>
      <c r="CU3095" t="s">
        <v>18533</v>
      </c>
    </row>
    <row r="3096" spans="1:151" x14ac:dyDescent="0.2">
      <c r="A3096">
        <v>42161</v>
      </c>
      <c r="B3096" t="s">
        <v>18534</v>
      </c>
      <c r="C3096" t="s">
        <v>18535</v>
      </c>
      <c r="D3096" t="s">
        <v>13326</v>
      </c>
      <c r="E3096" t="s">
        <v>18536</v>
      </c>
      <c r="F3096" t="s">
        <v>171</v>
      </c>
      <c r="G3096" t="str">
        <f>"0"</f>
        <v>0</v>
      </c>
      <c r="H3096" s="1">
        <v>37138</v>
      </c>
      <c r="I3096" t="s">
        <v>221</v>
      </c>
      <c r="K3096" t="s">
        <v>687</v>
      </c>
      <c r="L3096" t="s">
        <v>2177</v>
      </c>
      <c r="M3096" t="s">
        <v>224</v>
      </c>
      <c r="N3096">
        <v>2024</v>
      </c>
      <c r="O3096" t="s">
        <v>225</v>
      </c>
      <c r="P3096" t="s">
        <v>178</v>
      </c>
      <c r="Q3096" t="s">
        <v>172</v>
      </c>
      <c r="S3096">
        <v>32344967</v>
      </c>
      <c r="T3096" t="s">
        <v>226</v>
      </c>
      <c r="Y3096" t="str">
        <f>"07SMD"</f>
        <v>07SMD</v>
      </c>
      <c r="Z3096" t="s">
        <v>470</v>
      </c>
      <c r="AA3096" t="s">
        <v>259</v>
      </c>
      <c r="AB3096" t="s">
        <v>260</v>
      </c>
      <c r="AC3096" t="s">
        <v>18537</v>
      </c>
      <c r="AD3096" t="s">
        <v>185</v>
      </c>
      <c r="AS3096" t="str">
        <f>"0"</f>
        <v>0</v>
      </c>
      <c r="AU3096" t="s">
        <v>472</v>
      </c>
      <c r="AV3096" t="s">
        <v>473</v>
      </c>
      <c r="AW3096" t="s">
        <v>264</v>
      </c>
      <c r="BO3096" t="s">
        <v>923</v>
      </c>
      <c r="BQ3096" t="s">
        <v>195</v>
      </c>
      <c r="BZ3096" t="s">
        <v>7371</v>
      </c>
      <c r="CB3096" t="s">
        <v>243</v>
      </c>
      <c r="CD3096" t="s">
        <v>195</v>
      </c>
      <c r="CF3096">
        <v>14642</v>
      </c>
      <c r="CG3096" t="s">
        <v>244</v>
      </c>
      <c r="CM3096" t="s">
        <v>18538</v>
      </c>
      <c r="CO3096" t="s">
        <v>923</v>
      </c>
      <c r="CP3096" t="s">
        <v>241</v>
      </c>
      <c r="CQ3096" t="s">
        <v>247</v>
      </c>
      <c r="CS3096">
        <v>14615</v>
      </c>
      <c r="CT3096" t="s">
        <v>244</v>
      </c>
      <c r="CU3096" t="s">
        <v>18539</v>
      </c>
    </row>
    <row r="3097" spans="1:151" x14ac:dyDescent="0.2">
      <c r="A3097">
        <v>26751</v>
      </c>
      <c r="B3097" t="s">
        <v>3783</v>
      </c>
      <c r="C3097" t="s">
        <v>18540</v>
      </c>
      <c r="D3097" t="s">
        <v>3317</v>
      </c>
      <c r="E3097" t="s">
        <v>18541</v>
      </c>
      <c r="F3097" t="s">
        <v>171</v>
      </c>
      <c r="G3097" t="s">
        <v>172</v>
      </c>
      <c r="H3097" s="1">
        <v>35891</v>
      </c>
      <c r="I3097" t="s">
        <v>173</v>
      </c>
      <c r="K3097" t="s">
        <v>853</v>
      </c>
      <c r="L3097" t="s">
        <v>854</v>
      </c>
      <c r="M3097" t="s">
        <v>176</v>
      </c>
      <c r="N3097">
        <v>2019</v>
      </c>
      <c r="O3097" t="s">
        <v>482</v>
      </c>
      <c r="P3097" t="s">
        <v>178</v>
      </c>
      <c r="Q3097" t="s">
        <v>172</v>
      </c>
      <c r="S3097">
        <v>29977581</v>
      </c>
      <c r="T3097" t="s">
        <v>196</v>
      </c>
      <c r="W3097" t="s">
        <v>18542</v>
      </c>
      <c r="X3097">
        <v>5857272024</v>
      </c>
      <c r="Y3097" t="s">
        <v>186</v>
      </c>
      <c r="Z3097" t="s">
        <v>282</v>
      </c>
      <c r="AA3097">
        <v>2020</v>
      </c>
      <c r="AB3097">
        <v>2020</v>
      </c>
      <c r="AC3097" t="s">
        <v>1280</v>
      </c>
      <c r="AD3097" t="s">
        <v>172</v>
      </c>
      <c r="AS3097">
        <v>3.1</v>
      </c>
      <c r="AT3097" t="s">
        <v>188</v>
      </c>
      <c r="AU3097" t="s">
        <v>189</v>
      </c>
      <c r="AV3097" t="s">
        <v>190</v>
      </c>
      <c r="AW3097" t="s">
        <v>264</v>
      </c>
      <c r="BM3097" t="s">
        <v>18543</v>
      </c>
      <c r="BN3097" t="s">
        <v>193</v>
      </c>
      <c r="BP3097" t="s">
        <v>194</v>
      </c>
      <c r="BQ3097" t="s">
        <v>195</v>
      </c>
      <c r="BS3097">
        <v>14627</v>
      </c>
      <c r="BT3097" t="s">
        <v>196</v>
      </c>
      <c r="BU3097">
        <v>5857387347</v>
      </c>
      <c r="BZ3097" t="s">
        <v>18544</v>
      </c>
      <c r="CC3097" t="s">
        <v>194</v>
      </c>
      <c r="CD3097" t="s">
        <v>195</v>
      </c>
      <c r="CF3097">
        <v>14617</v>
      </c>
      <c r="CG3097" t="s">
        <v>196</v>
      </c>
      <c r="CH3097">
        <v>5857387347</v>
      </c>
      <c r="CM3097" t="s">
        <v>18545</v>
      </c>
      <c r="CP3097" t="s">
        <v>194</v>
      </c>
      <c r="CQ3097" t="s">
        <v>195</v>
      </c>
      <c r="CS3097">
        <v>14617</v>
      </c>
      <c r="CT3097" t="s">
        <v>196</v>
      </c>
      <c r="CU3097">
        <v>5857387347</v>
      </c>
      <c r="ED3097" t="s">
        <v>195</v>
      </c>
      <c r="EG3097" t="s">
        <v>196</v>
      </c>
      <c r="EH3097">
        <v>5857387347</v>
      </c>
      <c r="EM3097" t="s">
        <v>18544</v>
      </c>
      <c r="EP3097" t="s">
        <v>194</v>
      </c>
      <c r="EQ3097" t="s">
        <v>195</v>
      </c>
      <c r="ES3097">
        <v>14617</v>
      </c>
      <c r="ET3097" t="s">
        <v>196</v>
      </c>
      <c r="EU3097">
        <v>5857387347</v>
      </c>
    </row>
    <row r="3098" spans="1:151" x14ac:dyDescent="0.2">
      <c r="A3098">
        <v>12465</v>
      </c>
      <c r="B3098" t="s">
        <v>4432</v>
      </c>
      <c r="C3098" t="s">
        <v>18546</v>
      </c>
      <c r="D3098" t="s">
        <v>10787</v>
      </c>
      <c r="E3098" t="s">
        <v>18547</v>
      </c>
      <c r="F3098" t="s">
        <v>18548</v>
      </c>
      <c r="G3098" t="s">
        <v>172</v>
      </c>
      <c r="H3098" s="1">
        <v>34771</v>
      </c>
      <c r="I3098" t="s">
        <v>221</v>
      </c>
      <c r="K3098" t="s">
        <v>1078</v>
      </c>
      <c r="L3098" t="s">
        <v>18549</v>
      </c>
      <c r="M3098" t="s">
        <v>224</v>
      </c>
      <c r="N3098">
        <v>2015</v>
      </c>
      <c r="O3098" t="s">
        <v>692</v>
      </c>
      <c r="P3098" t="s">
        <v>178</v>
      </c>
      <c r="Q3098" t="s">
        <v>172</v>
      </c>
      <c r="S3098">
        <v>28237884</v>
      </c>
      <c r="T3098" t="s">
        <v>196</v>
      </c>
      <c r="W3098" t="s">
        <v>18550</v>
      </c>
      <c r="X3098">
        <v>2086604452</v>
      </c>
      <c r="Y3098" t="s">
        <v>186</v>
      </c>
      <c r="Z3098" t="s">
        <v>282</v>
      </c>
      <c r="AA3098">
        <v>2017</v>
      </c>
      <c r="AB3098">
        <v>2017</v>
      </c>
      <c r="AC3098" t="s">
        <v>6978</v>
      </c>
      <c r="AD3098" t="s">
        <v>185</v>
      </c>
      <c r="AS3098">
        <v>3.16</v>
      </c>
      <c r="AT3098" t="s">
        <v>188</v>
      </c>
      <c r="AU3098" t="s">
        <v>189</v>
      </c>
      <c r="AV3098" t="s">
        <v>190</v>
      </c>
      <c r="AW3098" t="s">
        <v>210</v>
      </c>
      <c r="BM3098" t="s">
        <v>18551</v>
      </c>
      <c r="BN3098" t="s">
        <v>487</v>
      </c>
      <c r="BP3098" t="s">
        <v>194</v>
      </c>
      <c r="BQ3098" t="s">
        <v>195</v>
      </c>
      <c r="BS3098">
        <v>14627</v>
      </c>
      <c r="BT3098" t="s">
        <v>196</v>
      </c>
      <c r="BU3098">
        <v>5094818213</v>
      </c>
      <c r="BZ3098" t="s">
        <v>18552</v>
      </c>
      <c r="CC3098" t="s">
        <v>18553</v>
      </c>
      <c r="CD3098" t="s">
        <v>1746</v>
      </c>
      <c r="CF3098">
        <v>86301</v>
      </c>
      <c r="CG3098" t="s">
        <v>196</v>
      </c>
      <c r="CH3098">
        <v>2086604452</v>
      </c>
      <c r="CM3098" t="s">
        <v>2183</v>
      </c>
      <c r="CP3098" t="s">
        <v>194</v>
      </c>
      <c r="CQ3098" t="s">
        <v>195</v>
      </c>
      <c r="CS3098">
        <v>14627</v>
      </c>
      <c r="CT3098" t="s">
        <v>196</v>
      </c>
      <c r="CU3098">
        <v>5094818213</v>
      </c>
      <c r="DZ3098" t="s">
        <v>18554</v>
      </c>
      <c r="EC3098" t="s">
        <v>18555</v>
      </c>
      <c r="ED3098" t="s">
        <v>1424</v>
      </c>
      <c r="EF3098">
        <v>838467</v>
      </c>
      <c r="EG3098" t="s">
        <v>196</v>
      </c>
      <c r="EM3098" t="s">
        <v>18552</v>
      </c>
      <c r="EP3098" t="s">
        <v>18553</v>
      </c>
      <c r="EQ3098" t="s">
        <v>1746</v>
      </c>
      <c r="ES3098">
        <v>86301</v>
      </c>
      <c r="ET3098" t="s">
        <v>196</v>
      </c>
      <c r="EU3098">
        <v>2086604452</v>
      </c>
    </row>
    <row r="3099" spans="1:151" x14ac:dyDescent="0.2">
      <c r="A3099">
        <v>25668</v>
      </c>
      <c r="B3099" t="s">
        <v>308</v>
      </c>
      <c r="C3099" t="s">
        <v>18556</v>
      </c>
      <c r="D3099" t="s">
        <v>1562</v>
      </c>
      <c r="E3099" t="s">
        <v>18557</v>
      </c>
      <c r="F3099" t="s">
        <v>18558</v>
      </c>
      <c r="G3099" t="s">
        <v>172</v>
      </c>
      <c r="H3099" s="1">
        <v>35912</v>
      </c>
      <c r="I3099" t="s">
        <v>221</v>
      </c>
      <c r="K3099" t="s">
        <v>1078</v>
      </c>
      <c r="L3099" t="s">
        <v>1867</v>
      </c>
      <c r="M3099" t="s">
        <v>306</v>
      </c>
      <c r="N3099">
        <v>2018</v>
      </c>
      <c r="O3099" t="s">
        <v>307</v>
      </c>
      <c r="P3099" t="s">
        <v>178</v>
      </c>
      <c r="Q3099" t="s">
        <v>172</v>
      </c>
      <c r="S3099">
        <v>30021303</v>
      </c>
      <c r="T3099" t="s">
        <v>196</v>
      </c>
      <c r="W3099" t="s">
        <v>18559</v>
      </c>
      <c r="X3099">
        <v>9086560545</v>
      </c>
      <c r="Y3099" t="s">
        <v>186</v>
      </c>
      <c r="Z3099" t="s">
        <v>183</v>
      </c>
      <c r="AA3099">
        <v>2020</v>
      </c>
      <c r="AB3099">
        <v>2020</v>
      </c>
      <c r="AC3099" t="s">
        <v>6542</v>
      </c>
      <c r="AD3099" t="s">
        <v>185</v>
      </c>
      <c r="AM3099" t="s">
        <v>397</v>
      </c>
      <c r="AS3099">
        <v>2.86</v>
      </c>
      <c r="AT3099" t="s">
        <v>188</v>
      </c>
      <c r="AU3099" t="s">
        <v>189</v>
      </c>
      <c r="AV3099" t="s">
        <v>190</v>
      </c>
      <c r="AW3099" t="s">
        <v>952</v>
      </c>
      <c r="BM3099" t="s">
        <v>18560</v>
      </c>
      <c r="BN3099" t="s">
        <v>193</v>
      </c>
      <c r="BP3099" t="s">
        <v>194</v>
      </c>
      <c r="BQ3099" t="s">
        <v>195</v>
      </c>
      <c r="BS3099">
        <v>14627</v>
      </c>
      <c r="BT3099" t="s">
        <v>196</v>
      </c>
      <c r="BU3099">
        <v>9089670057</v>
      </c>
      <c r="BZ3099" t="s">
        <v>18561</v>
      </c>
      <c r="CC3099" t="s">
        <v>18562</v>
      </c>
      <c r="CD3099" t="s">
        <v>1150</v>
      </c>
      <c r="CF3099" t="str">
        <f>"07901"</f>
        <v>07901</v>
      </c>
      <c r="CG3099" t="s">
        <v>196</v>
      </c>
      <c r="CH3099">
        <v>9089670057</v>
      </c>
      <c r="CM3099" t="s">
        <v>3647</v>
      </c>
      <c r="CP3099" t="s">
        <v>194</v>
      </c>
      <c r="CQ3099" t="s">
        <v>195</v>
      </c>
      <c r="CS3099">
        <v>14611</v>
      </c>
      <c r="CT3099" t="s">
        <v>196</v>
      </c>
      <c r="CU3099">
        <v>9089670057</v>
      </c>
      <c r="ED3099" t="s">
        <v>1150</v>
      </c>
      <c r="EG3099" t="s">
        <v>196</v>
      </c>
      <c r="EH3099">
        <v>9089670057</v>
      </c>
      <c r="EM3099" t="s">
        <v>18561</v>
      </c>
      <c r="EP3099" t="s">
        <v>18562</v>
      </c>
      <c r="EQ3099" t="s">
        <v>1150</v>
      </c>
      <c r="ES3099" t="str">
        <f>"07901"</f>
        <v>07901</v>
      </c>
      <c r="ET3099" t="s">
        <v>196</v>
      </c>
      <c r="EU3099">
        <v>9089670057</v>
      </c>
    </row>
    <row r="3100" spans="1:151" x14ac:dyDescent="0.2">
      <c r="A3100">
        <v>33909</v>
      </c>
      <c r="B3100" t="s">
        <v>5505</v>
      </c>
      <c r="C3100" t="s">
        <v>18556</v>
      </c>
      <c r="E3100" t="s">
        <v>18563</v>
      </c>
      <c r="F3100" t="s">
        <v>171</v>
      </c>
      <c r="G3100" t="s">
        <v>172</v>
      </c>
      <c r="H3100" s="1">
        <v>36627</v>
      </c>
      <c r="I3100" t="s">
        <v>221</v>
      </c>
      <c r="K3100" t="s">
        <v>1377</v>
      </c>
      <c r="L3100" t="s">
        <v>1378</v>
      </c>
      <c r="M3100" t="s">
        <v>306</v>
      </c>
      <c r="N3100">
        <v>2020</v>
      </c>
      <c r="O3100" t="s">
        <v>1379</v>
      </c>
      <c r="P3100" t="s">
        <v>178</v>
      </c>
      <c r="Q3100" t="s">
        <v>172</v>
      </c>
      <c r="S3100">
        <v>31527996</v>
      </c>
      <c r="T3100" t="s">
        <v>1382</v>
      </c>
      <c r="U3100" t="s">
        <v>424</v>
      </c>
      <c r="Y3100" t="str">
        <f>"01AS"</f>
        <v>01AS</v>
      </c>
      <c r="Z3100" t="s">
        <v>227</v>
      </c>
      <c r="AA3100" t="s">
        <v>833</v>
      </c>
      <c r="AB3100" t="s">
        <v>834</v>
      </c>
      <c r="AC3100" t="s">
        <v>1236</v>
      </c>
      <c r="AD3100" t="s">
        <v>172</v>
      </c>
      <c r="AS3100">
        <v>3.38</v>
      </c>
      <c r="AT3100" t="s">
        <v>429</v>
      </c>
      <c r="AU3100" t="s">
        <v>235</v>
      </c>
      <c r="AV3100" t="s">
        <v>236</v>
      </c>
      <c r="AW3100" t="s">
        <v>430</v>
      </c>
      <c r="BM3100" t="s">
        <v>18564</v>
      </c>
      <c r="BN3100" t="s">
        <v>239</v>
      </c>
      <c r="BO3100" t="s">
        <v>1381</v>
      </c>
      <c r="BP3100" t="s">
        <v>241</v>
      </c>
      <c r="BQ3100" t="s">
        <v>195</v>
      </c>
      <c r="BS3100">
        <v>14627</v>
      </c>
      <c r="CA3100" t="s">
        <v>18565</v>
      </c>
      <c r="CD3100" t="s">
        <v>195</v>
      </c>
      <c r="CM3100" t="s">
        <v>18566</v>
      </c>
      <c r="CN3100" t="s">
        <v>18565</v>
      </c>
      <c r="CO3100" t="s">
        <v>1381</v>
      </c>
      <c r="CP3100" t="s">
        <v>1381</v>
      </c>
      <c r="CQ3100" t="s">
        <v>4697</v>
      </c>
      <c r="CS3100">
        <v>100076</v>
      </c>
      <c r="CT3100" t="s">
        <v>1382</v>
      </c>
    </row>
    <row r="3101" spans="1:151" x14ac:dyDescent="0.2">
      <c r="A3101">
        <v>35631</v>
      </c>
      <c r="B3101" t="s">
        <v>13067</v>
      </c>
      <c r="C3101" t="s">
        <v>18556</v>
      </c>
      <c r="E3101" t="s">
        <v>18567</v>
      </c>
      <c r="F3101" t="s">
        <v>171</v>
      </c>
      <c r="G3101" t="s">
        <v>172</v>
      </c>
      <c r="H3101" s="1">
        <v>36762</v>
      </c>
      <c r="I3101" t="s">
        <v>173</v>
      </c>
      <c r="K3101" t="s">
        <v>1377</v>
      </c>
      <c r="L3101" t="s">
        <v>1378</v>
      </c>
      <c r="M3101" t="s">
        <v>306</v>
      </c>
      <c r="N3101">
        <v>2020</v>
      </c>
      <c r="O3101" t="s">
        <v>1379</v>
      </c>
      <c r="P3101" t="s">
        <v>509</v>
      </c>
      <c r="Q3101" t="s">
        <v>172</v>
      </c>
      <c r="S3101">
        <v>31327084</v>
      </c>
      <c r="T3101" t="s">
        <v>1382</v>
      </c>
      <c r="U3101" t="s">
        <v>424</v>
      </c>
      <c r="Y3101" t="str">
        <f>"01AS"</f>
        <v>01AS</v>
      </c>
      <c r="Z3101" t="s">
        <v>499</v>
      </c>
      <c r="AA3101" t="s">
        <v>228</v>
      </c>
      <c r="AB3101" t="s">
        <v>229</v>
      </c>
      <c r="AC3101" t="s">
        <v>1334</v>
      </c>
      <c r="AD3101" t="s">
        <v>185</v>
      </c>
      <c r="AE3101" t="s">
        <v>5521</v>
      </c>
      <c r="AS3101">
        <v>3.95</v>
      </c>
      <c r="AT3101" t="s">
        <v>1261</v>
      </c>
      <c r="AU3101" t="s">
        <v>235</v>
      </c>
      <c r="AV3101" t="s">
        <v>236</v>
      </c>
      <c r="AW3101" t="s">
        <v>430</v>
      </c>
      <c r="BM3101" t="s">
        <v>18568</v>
      </c>
      <c r="BN3101" t="s">
        <v>239</v>
      </c>
      <c r="BO3101" t="s">
        <v>7044</v>
      </c>
      <c r="BP3101" t="s">
        <v>241</v>
      </c>
      <c r="BQ3101" t="s">
        <v>195</v>
      </c>
      <c r="BS3101">
        <v>14627</v>
      </c>
      <c r="CD3101" t="s">
        <v>195</v>
      </c>
      <c r="CM3101" t="s">
        <v>18569</v>
      </c>
      <c r="CO3101" t="s">
        <v>7044</v>
      </c>
      <c r="CP3101" t="s">
        <v>7044</v>
      </c>
      <c r="CQ3101" t="s">
        <v>5257</v>
      </c>
      <c r="CS3101">
        <v>610051</v>
      </c>
      <c r="CT3101" t="s">
        <v>1382</v>
      </c>
      <c r="CU3101" t="s">
        <v>18570</v>
      </c>
    </row>
    <row r="3102" spans="1:151" x14ac:dyDescent="0.2">
      <c r="A3102">
        <v>35562</v>
      </c>
      <c r="B3102" t="s">
        <v>18571</v>
      </c>
      <c r="C3102" t="s">
        <v>18572</v>
      </c>
      <c r="E3102" t="s">
        <v>18573</v>
      </c>
      <c r="F3102" t="s">
        <v>171</v>
      </c>
      <c r="I3102" t="s">
        <v>221</v>
      </c>
      <c r="K3102" t="s">
        <v>1377</v>
      </c>
      <c r="L3102" t="s">
        <v>1378</v>
      </c>
      <c r="M3102" t="s">
        <v>306</v>
      </c>
      <c r="N3102">
        <v>2020</v>
      </c>
      <c r="O3102" t="s">
        <v>1379</v>
      </c>
      <c r="P3102" t="s">
        <v>509</v>
      </c>
      <c r="Q3102" t="s">
        <v>185</v>
      </c>
      <c r="BC3102" t="s">
        <v>474</v>
      </c>
      <c r="BM3102" t="s">
        <v>18574</v>
      </c>
      <c r="BP3102" t="s">
        <v>18575</v>
      </c>
      <c r="BR3102" t="s">
        <v>7045</v>
      </c>
      <c r="BS3102">
        <v>610200</v>
      </c>
      <c r="BT3102" t="s">
        <v>1382</v>
      </c>
      <c r="BU3102" t="s">
        <v>18576</v>
      </c>
      <c r="BW3102" t="s">
        <v>18576</v>
      </c>
      <c r="BX3102" t="s">
        <v>18577</v>
      </c>
      <c r="BY3102" t="s">
        <v>18578</v>
      </c>
    </row>
    <row r="3103" spans="1:151" x14ac:dyDescent="0.2">
      <c r="A3103">
        <v>35927</v>
      </c>
      <c r="B3103" t="s">
        <v>5446</v>
      </c>
      <c r="C3103" t="s">
        <v>18556</v>
      </c>
      <c r="E3103" t="s">
        <v>18579</v>
      </c>
      <c r="F3103" t="s">
        <v>171</v>
      </c>
      <c r="G3103" t="s">
        <v>172</v>
      </c>
      <c r="H3103" s="1">
        <v>36797</v>
      </c>
      <c r="I3103" t="s">
        <v>221</v>
      </c>
      <c r="K3103" t="s">
        <v>1377</v>
      </c>
      <c r="L3103" t="s">
        <v>1378</v>
      </c>
      <c r="M3103" t="s">
        <v>176</v>
      </c>
      <c r="N3103">
        <v>2021</v>
      </c>
      <c r="O3103" t="s">
        <v>3142</v>
      </c>
      <c r="P3103" t="s">
        <v>178</v>
      </c>
      <c r="Q3103" t="s">
        <v>172</v>
      </c>
      <c r="S3103">
        <v>31320641</v>
      </c>
      <c r="T3103" t="s">
        <v>1382</v>
      </c>
      <c r="U3103" t="s">
        <v>424</v>
      </c>
      <c r="Y3103" t="str">
        <f>"01AS"</f>
        <v>01AS</v>
      </c>
      <c r="Z3103" t="s">
        <v>499</v>
      </c>
      <c r="AA3103" t="s">
        <v>320</v>
      </c>
      <c r="AB3103" t="s">
        <v>321</v>
      </c>
      <c r="AC3103" t="s">
        <v>2066</v>
      </c>
      <c r="AD3103" t="s">
        <v>185</v>
      </c>
      <c r="AF3103" t="s">
        <v>426</v>
      </c>
      <c r="AG3103" t="s">
        <v>729</v>
      </c>
      <c r="AJ3103" t="s">
        <v>5482</v>
      </c>
      <c r="AK3103" t="s">
        <v>185</v>
      </c>
      <c r="AS3103">
        <v>3.83</v>
      </c>
      <c r="AT3103" t="s">
        <v>1261</v>
      </c>
      <c r="AU3103" t="s">
        <v>472</v>
      </c>
      <c r="AV3103" t="s">
        <v>473</v>
      </c>
      <c r="AW3103" t="s">
        <v>430</v>
      </c>
      <c r="BC3103" t="s">
        <v>474</v>
      </c>
      <c r="BM3103" t="s">
        <v>18580</v>
      </c>
      <c r="BN3103" t="s">
        <v>239</v>
      </c>
      <c r="BO3103" t="s">
        <v>5567</v>
      </c>
      <c r="BP3103" t="s">
        <v>241</v>
      </c>
      <c r="BQ3103" t="s">
        <v>195</v>
      </c>
      <c r="BS3103">
        <v>14627</v>
      </c>
      <c r="CA3103" t="s">
        <v>18581</v>
      </c>
      <c r="CD3103" t="s">
        <v>195</v>
      </c>
      <c r="CM3103" t="s">
        <v>18582</v>
      </c>
      <c r="CN3103" t="s">
        <v>18581</v>
      </c>
      <c r="CO3103" t="s">
        <v>5567</v>
      </c>
      <c r="CP3103" t="s">
        <v>5567</v>
      </c>
      <c r="CQ3103" t="s">
        <v>3674</v>
      </c>
      <c r="CS3103">
        <v>214000</v>
      </c>
      <c r="CT3103" t="s">
        <v>1382</v>
      </c>
      <c r="CU3103" t="s">
        <v>18583</v>
      </c>
    </row>
    <row r="3104" spans="1:151" x14ac:dyDescent="0.2">
      <c r="A3104">
        <v>34555</v>
      </c>
      <c r="B3104" t="s">
        <v>5446</v>
      </c>
      <c r="C3104" t="s">
        <v>18556</v>
      </c>
      <c r="E3104" t="s">
        <v>18579</v>
      </c>
      <c r="F3104" t="s">
        <v>171</v>
      </c>
      <c r="G3104" t="s">
        <v>172</v>
      </c>
      <c r="H3104" s="1">
        <v>36797</v>
      </c>
      <c r="I3104" t="s">
        <v>221</v>
      </c>
      <c r="K3104" t="s">
        <v>1377</v>
      </c>
      <c r="L3104" t="s">
        <v>1378</v>
      </c>
      <c r="M3104" t="s">
        <v>306</v>
      </c>
      <c r="N3104">
        <v>2020</v>
      </c>
      <c r="O3104" t="s">
        <v>1379</v>
      </c>
      <c r="P3104" t="s">
        <v>509</v>
      </c>
      <c r="Q3104" t="s">
        <v>172</v>
      </c>
      <c r="S3104">
        <v>31320641</v>
      </c>
      <c r="T3104" t="s">
        <v>1382</v>
      </c>
      <c r="U3104" t="s">
        <v>424</v>
      </c>
      <c r="Y3104" t="str">
        <f>"01AS"</f>
        <v>01AS</v>
      </c>
      <c r="Z3104" t="s">
        <v>499</v>
      </c>
      <c r="AA3104" t="s">
        <v>320</v>
      </c>
      <c r="AB3104" t="s">
        <v>321</v>
      </c>
      <c r="AC3104" t="s">
        <v>2066</v>
      </c>
      <c r="AD3104" t="s">
        <v>185</v>
      </c>
      <c r="AF3104" t="s">
        <v>426</v>
      </c>
      <c r="AG3104" t="s">
        <v>729</v>
      </c>
      <c r="AJ3104" t="s">
        <v>5482</v>
      </c>
      <c r="AK3104" t="s">
        <v>185</v>
      </c>
      <c r="AS3104">
        <v>3.83</v>
      </c>
      <c r="AT3104" t="s">
        <v>1261</v>
      </c>
      <c r="AU3104" t="s">
        <v>472</v>
      </c>
      <c r="AV3104" t="s">
        <v>473</v>
      </c>
      <c r="AW3104" t="s">
        <v>430</v>
      </c>
      <c r="BC3104" t="s">
        <v>474</v>
      </c>
      <c r="BM3104" t="s">
        <v>18580</v>
      </c>
      <c r="BN3104" t="s">
        <v>239</v>
      </c>
      <c r="BO3104" t="s">
        <v>5567</v>
      </c>
      <c r="BP3104" t="s">
        <v>241</v>
      </c>
      <c r="BQ3104" t="s">
        <v>195</v>
      </c>
      <c r="BS3104">
        <v>14627</v>
      </c>
      <c r="CA3104" t="s">
        <v>18581</v>
      </c>
      <c r="CD3104" t="s">
        <v>195</v>
      </c>
      <c r="CM3104" t="s">
        <v>18582</v>
      </c>
      <c r="CN3104" t="s">
        <v>18581</v>
      </c>
      <c r="CO3104" t="s">
        <v>5567</v>
      </c>
      <c r="CP3104" t="s">
        <v>5567</v>
      </c>
      <c r="CQ3104" t="s">
        <v>3674</v>
      </c>
      <c r="CS3104">
        <v>214000</v>
      </c>
      <c r="CT3104" t="s">
        <v>1382</v>
      </c>
      <c r="CU3104" t="s">
        <v>18583</v>
      </c>
    </row>
    <row r="3105" spans="1:151" x14ac:dyDescent="0.2">
      <c r="A3105">
        <v>25992</v>
      </c>
      <c r="B3105" t="s">
        <v>7209</v>
      </c>
      <c r="C3105" t="s">
        <v>18584</v>
      </c>
      <c r="E3105" t="s">
        <v>18585</v>
      </c>
      <c r="F3105" t="s">
        <v>171</v>
      </c>
      <c r="K3105" t="s">
        <v>547</v>
      </c>
      <c r="M3105" t="s">
        <v>306</v>
      </c>
      <c r="N3105">
        <v>2014</v>
      </c>
      <c r="O3105" t="s">
        <v>591</v>
      </c>
      <c r="P3105" t="s">
        <v>178</v>
      </c>
      <c r="Q3105" t="s">
        <v>172</v>
      </c>
    </row>
    <row r="3106" spans="1:151" x14ac:dyDescent="0.2">
      <c r="A3106">
        <v>11393</v>
      </c>
      <c r="B3106" t="s">
        <v>665</v>
      </c>
      <c r="C3106" t="s">
        <v>18586</v>
      </c>
      <c r="E3106" t="s">
        <v>18587</v>
      </c>
      <c r="F3106" t="s">
        <v>171</v>
      </c>
      <c r="G3106" t="s">
        <v>172</v>
      </c>
      <c r="H3106" s="1">
        <v>34171</v>
      </c>
      <c r="I3106" t="s">
        <v>173</v>
      </c>
      <c r="K3106" t="s">
        <v>2955</v>
      </c>
      <c r="L3106" t="s">
        <v>868</v>
      </c>
      <c r="M3106" t="s">
        <v>176</v>
      </c>
      <c r="N3106">
        <v>2015</v>
      </c>
      <c r="O3106" t="s">
        <v>1014</v>
      </c>
      <c r="P3106" t="s">
        <v>178</v>
      </c>
      <c r="Q3106" t="s">
        <v>172</v>
      </c>
      <c r="S3106">
        <v>27531433</v>
      </c>
      <c r="T3106" t="s">
        <v>196</v>
      </c>
      <c r="W3106" t="s">
        <v>18588</v>
      </c>
      <c r="X3106">
        <v>2014177609</v>
      </c>
      <c r="Y3106" t="s">
        <v>186</v>
      </c>
      <c r="Z3106" t="s">
        <v>282</v>
      </c>
      <c r="AA3106">
        <v>2016</v>
      </c>
      <c r="AB3106">
        <v>2016</v>
      </c>
      <c r="AC3106" t="s">
        <v>6978</v>
      </c>
      <c r="AD3106" t="s">
        <v>185</v>
      </c>
      <c r="AS3106">
        <v>3.74</v>
      </c>
      <c r="AT3106" t="s">
        <v>188</v>
      </c>
      <c r="AU3106" t="s">
        <v>189</v>
      </c>
      <c r="AV3106" t="s">
        <v>190</v>
      </c>
      <c r="AW3106" t="s">
        <v>237</v>
      </c>
      <c r="BM3106" t="s">
        <v>18589</v>
      </c>
      <c r="BN3106" t="s">
        <v>487</v>
      </c>
      <c r="BP3106" t="s">
        <v>194</v>
      </c>
      <c r="BQ3106" t="s">
        <v>195</v>
      </c>
      <c r="BS3106">
        <v>14627</v>
      </c>
      <c r="BT3106" t="s">
        <v>196</v>
      </c>
      <c r="BU3106">
        <v>2016632380</v>
      </c>
      <c r="BZ3106" t="s">
        <v>18590</v>
      </c>
      <c r="CC3106" t="s">
        <v>18591</v>
      </c>
      <c r="CD3106" t="s">
        <v>1150</v>
      </c>
      <c r="CF3106" t="str">
        <f>"076662050"</f>
        <v>076662050</v>
      </c>
      <c r="CG3106" t="s">
        <v>196</v>
      </c>
      <c r="CH3106">
        <v>2019281175</v>
      </c>
      <c r="CM3106" t="s">
        <v>18592</v>
      </c>
      <c r="CP3106" t="s">
        <v>194</v>
      </c>
      <c r="CQ3106" t="s">
        <v>195</v>
      </c>
      <c r="CS3106">
        <v>14611</v>
      </c>
      <c r="CT3106" t="s">
        <v>196</v>
      </c>
      <c r="CU3106">
        <v>2016632380</v>
      </c>
      <c r="EM3106" t="s">
        <v>18590</v>
      </c>
      <c r="EP3106" t="s">
        <v>18591</v>
      </c>
      <c r="EQ3106" t="s">
        <v>1150</v>
      </c>
      <c r="ES3106" t="str">
        <f>"076662050"</f>
        <v>076662050</v>
      </c>
      <c r="ET3106" t="s">
        <v>196</v>
      </c>
      <c r="EU3106">
        <v>2019281175</v>
      </c>
    </row>
    <row r="3107" spans="1:151" x14ac:dyDescent="0.2">
      <c r="A3107">
        <v>44891</v>
      </c>
      <c r="B3107" t="s">
        <v>18593</v>
      </c>
      <c r="C3107" t="s">
        <v>18594</v>
      </c>
      <c r="D3107" t="s">
        <v>1387</v>
      </c>
      <c r="E3107" t="s">
        <v>18595</v>
      </c>
      <c r="F3107" t="s">
        <v>171</v>
      </c>
      <c r="G3107" t="str">
        <f>"0"</f>
        <v>0</v>
      </c>
      <c r="H3107" s="1">
        <v>37360</v>
      </c>
      <c r="I3107" t="s">
        <v>221</v>
      </c>
      <c r="K3107" t="s">
        <v>515</v>
      </c>
      <c r="L3107" t="s">
        <v>516</v>
      </c>
      <c r="M3107" t="s">
        <v>176</v>
      </c>
      <c r="N3107">
        <v>2025</v>
      </c>
      <c r="O3107" t="s">
        <v>677</v>
      </c>
      <c r="P3107" t="s">
        <v>178</v>
      </c>
      <c r="Q3107" t="s">
        <v>172</v>
      </c>
      <c r="R3107" t="s">
        <v>510</v>
      </c>
      <c r="S3107">
        <v>32359084</v>
      </c>
      <c r="BM3107" t="s">
        <v>4511</v>
      </c>
    </row>
    <row r="3108" spans="1:151" x14ac:dyDescent="0.2">
      <c r="A3108">
        <v>12585</v>
      </c>
      <c r="B3108" t="s">
        <v>12708</v>
      </c>
      <c r="C3108" t="s">
        <v>18596</v>
      </c>
      <c r="E3108" t="s">
        <v>18597</v>
      </c>
      <c r="F3108" t="s">
        <v>171</v>
      </c>
      <c r="G3108" t="s">
        <v>172</v>
      </c>
      <c r="H3108" s="1">
        <v>34813</v>
      </c>
      <c r="I3108" t="s">
        <v>221</v>
      </c>
      <c r="K3108" t="s">
        <v>1840</v>
      </c>
      <c r="L3108" t="s">
        <v>1841</v>
      </c>
      <c r="M3108" t="s">
        <v>205</v>
      </c>
      <c r="N3108">
        <v>2014</v>
      </c>
      <c r="O3108" t="s">
        <v>18598</v>
      </c>
      <c r="P3108" t="s">
        <v>178</v>
      </c>
      <c r="Q3108" t="s">
        <v>172</v>
      </c>
      <c r="S3108">
        <v>27731611</v>
      </c>
      <c r="T3108" t="s">
        <v>196</v>
      </c>
      <c r="W3108" t="s">
        <v>18599</v>
      </c>
      <c r="X3108">
        <v>6318494896</v>
      </c>
      <c r="Y3108" t="s">
        <v>186</v>
      </c>
      <c r="Z3108" t="s">
        <v>183</v>
      </c>
      <c r="AA3108">
        <v>2016</v>
      </c>
      <c r="AB3108">
        <v>2016</v>
      </c>
      <c r="AC3108" t="s">
        <v>2905</v>
      </c>
      <c r="AD3108" t="s">
        <v>185</v>
      </c>
      <c r="AS3108">
        <v>3.69</v>
      </c>
      <c r="AT3108" t="s">
        <v>188</v>
      </c>
      <c r="AU3108" t="s">
        <v>189</v>
      </c>
      <c r="AV3108" t="s">
        <v>190</v>
      </c>
      <c r="AW3108" t="s">
        <v>294</v>
      </c>
      <c r="BM3108" t="s">
        <v>18600</v>
      </c>
      <c r="BN3108" t="s">
        <v>487</v>
      </c>
      <c r="BP3108" t="s">
        <v>194</v>
      </c>
      <c r="BQ3108" t="s">
        <v>195</v>
      </c>
      <c r="BS3108">
        <v>14627</v>
      </c>
      <c r="BT3108" t="s">
        <v>196</v>
      </c>
      <c r="BU3108">
        <v>6318494896</v>
      </c>
      <c r="BZ3108" t="s">
        <v>18601</v>
      </c>
      <c r="CC3108" t="s">
        <v>18602</v>
      </c>
      <c r="CD3108" t="s">
        <v>195</v>
      </c>
      <c r="CF3108">
        <v>11786</v>
      </c>
      <c r="CG3108" t="s">
        <v>196</v>
      </c>
      <c r="CH3108">
        <v>6318494896</v>
      </c>
      <c r="CM3108" t="s">
        <v>18603</v>
      </c>
      <c r="CP3108" t="s">
        <v>194</v>
      </c>
      <c r="CQ3108" t="s">
        <v>195</v>
      </c>
      <c r="CS3108">
        <v>14627</v>
      </c>
      <c r="CT3108" t="s">
        <v>196</v>
      </c>
      <c r="CU3108">
        <v>6318494896</v>
      </c>
      <c r="EM3108" t="s">
        <v>18601</v>
      </c>
      <c r="EP3108" t="s">
        <v>18602</v>
      </c>
      <c r="EQ3108" t="s">
        <v>195</v>
      </c>
      <c r="ES3108">
        <v>11786</v>
      </c>
      <c r="ET3108" t="s">
        <v>196</v>
      </c>
      <c r="EU3108">
        <v>6318494896</v>
      </c>
    </row>
    <row r="3109" spans="1:151" x14ac:dyDescent="0.2">
      <c r="A3109">
        <v>45570</v>
      </c>
      <c r="B3109" t="s">
        <v>18604</v>
      </c>
      <c r="C3109" t="s">
        <v>18605</v>
      </c>
      <c r="E3109" t="s">
        <v>18606</v>
      </c>
      <c r="F3109" t="s">
        <v>171</v>
      </c>
      <c r="G3109" t="str">
        <f>"0"</f>
        <v>0</v>
      </c>
      <c r="H3109" s="1">
        <v>35379</v>
      </c>
      <c r="I3109" t="s">
        <v>221</v>
      </c>
      <c r="K3109" t="s">
        <v>5148</v>
      </c>
      <c r="L3109" t="s">
        <v>5149</v>
      </c>
      <c r="M3109" t="s">
        <v>176</v>
      </c>
      <c r="N3109">
        <v>2025</v>
      </c>
      <c r="O3109" t="s">
        <v>677</v>
      </c>
      <c r="P3109" t="s">
        <v>178</v>
      </c>
      <c r="Q3109" t="s">
        <v>172</v>
      </c>
      <c r="S3109">
        <v>32644432</v>
      </c>
      <c r="T3109" t="s">
        <v>226</v>
      </c>
      <c r="Y3109" t="str">
        <f>"02SBS"</f>
        <v>02SBS</v>
      </c>
      <c r="Z3109" t="s">
        <v>258</v>
      </c>
      <c r="AA3109" t="s">
        <v>259</v>
      </c>
      <c r="AB3109" t="s">
        <v>260</v>
      </c>
      <c r="AC3109" t="s">
        <v>261</v>
      </c>
      <c r="AD3109" t="s">
        <v>185</v>
      </c>
      <c r="AM3109" t="s">
        <v>262</v>
      </c>
      <c r="AN3109" t="s">
        <v>263</v>
      </c>
      <c r="AS3109">
        <v>3.22</v>
      </c>
      <c r="AU3109" t="s">
        <v>235</v>
      </c>
      <c r="AV3109" t="s">
        <v>236</v>
      </c>
      <c r="AW3109" t="s">
        <v>294</v>
      </c>
      <c r="BO3109" t="s">
        <v>18607</v>
      </c>
      <c r="BQ3109" t="s">
        <v>195</v>
      </c>
      <c r="BZ3109" t="s">
        <v>242</v>
      </c>
      <c r="CB3109" t="s">
        <v>243</v>
      </c>
      <c r="CD3109" t="s">
        <v>195</v>
      </c>
      <c r="CF3109">
        <v>14642</v>
      </c>
      <c r="CG3109" t="s">
        <v>244</v>
      </c>
      <c r="CM3109" t="s">
        <v>18608</v>
      </c>
      <c r="CO3109" t="s">
        <v>18607</v>
      </c>
      <c r="CP3109" t="s">
        <v>18609</v>
      </c>
      <c r="CQ3109" t="s">
        <v>247</v>
      </c>
      <c r="CS3109" t="s">
        <v>18610</v>
      </c>
      <c r="CT3109" t="s">
        <v>244</v>
      </c>
      <c r="CU3109" t="s">
        <v>18611</v>
      </c>
    </row>
    <row r="3110" spans="1:151" x14ac:dyDescent="0.2">
      <c r="A3110">
        <v>27871</v>
      </c>
      <c r="B3110" t="s">
        <v>3958</v>
      </c>
      <c r="C3110" t="s">
        <v>18612</v>
      </c>
      <c r="E3110" t="s">
        <v>18613</v>
      </c>
      <c r="F3110" t="s">
        <v>171</v>
      </c>
      <c r="G3110" t="s">
        <v>172</v>
      </c>
      <c r="H3110" s="1">
        <v>36310</v>
      </c>
      <c r="I3110" t="s">
        <v>221</v>
      </c>
      <c r="K3110" t="s">
        <v>6540</v>
      </c>
      <c r="L3110" t="s">
        <v>2449</v>
      </c>
      <c r="M3110" t="s">
        <v>306</v>
      </c>
      <c r="N3110">
        <v>2019</v>
      </c>
      <c r="O3110" t="s">
        <v>534</v>
      </c>
      <c r="P3110" t="s">
        <v>178</v>
      </c>
      <c r="Q3110" t="s">
        <v>172</v>
      </c>
      <c r="S3110">
        <v>30714717</v>
      </c>
      <c r="T3110" t="s">
        <v>226</v>
      </c>
      <c r="Y3110" t="str">
        <f>"01AS"</f>
        <v>01AS</v>
      </c>
      <c r="Z3110" t="s">
        <v>499</v>
      </c>
      <c r="AA3110" t="s">
        <v>320</v>
      </c>
      <c r="AB3110" t="s">
        <v>321</v>
      </c>
      <c r="AC3110" t="s">
        <v>9681</v>
      </c>
      <c r="AD3110" t="s">
        <v>185</v>
      </c>
      <c r="AS3110">
        <v>3.24</v>
      </c>
      <c r="AT3110" t="s">
        <v>429</v>
      </c>
      <c r="AU3110" t="s">
        <v>235</v>
      </c>
      <c r="AV3110" t="s">
        <v>236</v>
      </c>
      <c r="AW3110" t="s">
        <v>264</v>
      </c>
      <c r="BM3110" t="s">
        <v>18614</v>
      </c>
      <c r="BN3110" t="s">
        <v>239</v>
      </c>
      <c r="BO3110" t="s">
        <v>18615</v>
      </c>
      <c r="BP3110" t="s">
        <v>241</v>
      </c>
      <c r="BQ3110" t="s">
        <v>195</v>
      </c>
      <c r="BS3110">
        <v>14627</v>
      </c>
      <c r="CD3110" t="s">
        <v>195</v>
      </c>
      <c r="CM3110" t="s">
        <v>18616</v>
      </c>
      <c r="CO3110" t="s">
        <v>18615</v>
      </c>
      <c r="CP3110" t="s">
        <v>18617</v>
      </c>
      <c r="CQ3110" t="s">
        <v>247</v>
      </c>
      <c r="CS3110" t="str">
        <f>"07750-1103"</f>
        <v>07750-1103</v>
      </c>
      <c r="CT3110" t="s">
        <v>244</v>
      </c>
      <c r="CU3110" t="s">
        <v>18618</v>
      </c>
    </row>
    <row r="3111" spans="1:151" x14ac:dyDescent="0.2">
      <c r="A3111">
        <v>37767</v>
      </c>
      <c r="B3111" t="s">
        <v>7004</v>
      </c>
      <c r="C3111" t="s">
        <v>18619</v>
      </c>
      <c r="D3111" t="s">
        <v>2986</v>
      </c>
      <c r="E3111" t="s">
        <v>18620</v>
      </c>
      <c r="F3111" t="s">
        <v>171</v>
      </c>
      <c r="G3111" t="str">
        <f>"0"</f>
        <v>0</v>
      </c>
      <c r="H3111" s="1">
        <v>37379</v>
      </c>
      <c r="I3111" t="s">
        <v>173</v>
      </c>
      <c r="K3111" t="s">
        <v>2448</v>
      </c>
      <c r="L3111" t="s">
        <v>2449</v>
      </c>
      <c r="M3111" t="s">
        <v>176</v>
      </c>
      <c r="N3111">
        <v>2023</v>
      </c>
      <c r="O3111" t="s">
        <v>1048</v>
      </c>
      <c r="P3111" t="s">
        <v>178</v>
      </c>
      <c r="Q3111" t="s">
        <v>172</v>
      </c>
      <c r="S3111">
        <v>31763233</v>
      </c>
      <c r="T3111" t="s">
        <v>226</v>
      </c>
      <c r="Y3111" t="str">
        <f>"01AS"</f>
        <v>01AS</v>
      </c>
      <c r="Z3111" t="s">
        <v>227</v>
      </c>
      <c r="AA3111" t="s">
        <v>320</v>
      </c>
      <c r="AB3111" t="s">
        <v>321</v>
      </c>
      <c r="AC3111" t="s">
        <v>2285</v>
      </c>
      <c r="AD3111" t="s">
        <v>185</v>
      </c>
      <c r="AS3111">
        <v>3.64</v>
      </c>
      <c r="AU3111" t="s">
        <v>235</v>
      </c>
      <c r="AV3111" t="s">
        <v>236</v>
      </c>
      <c r="AW3111" t="s">
        <v>264</v>
      </c>
      <c r="AY3111" t="s">
        <v>18621</v>
      </c>
      <c r="BM3111" t="s">
        <v>18622</v>
      </c>
      <c r="BN3111" t="s">
        <v>239</v>
      </c>
      <c r="BO3111" t="s">
        <v>18623</v>
      </c>
      <c r="BP3111" t="s">
        <v>241</v>
      </c>
      <c r="BQ3111" t="s">
        <v>195</v>
      </c>
      <c r="BS3111">
        <v>14627</v>
      </c>
      <c r="BZ3111" t="s">
        <v>266</v>
      </c>
      <c r="CB3111" t="s">
        <v>267</v>
      </c>
      <c r="CD3111" t="s">
        <v>195</v>
      </c>
      <c r="CF3111">
        <v>14627</v>
      </c>
      <c r="CG3111" t="s">
        <v>244</v>
      </c>
      <c r="CM3111" t="s">
        <v>18624</v>
      </c>
      <c r="CO3111" t="s">
        <v>18623</v>
      </c>
      <c r="CP3111" t="s">
        <v>18625</v>
      </c>
      <c r="CQ3111" t="s">
        <v>4463</v>
      </c>
      <c r="CS3111" t="str">
        <f>"06484-3820"</f>
        <v>06484-3820</v>
      </c>
      <c r="CT3111" t="s">
        <v>244</v>
      </c>
      <c r="CU3111" t="s">
        <v>18626</v>
      </c>
    </row>
    <row r="3112" spans="1:151" x14ac:dyDescent="0.2">
      <c r="A3112">
        <v>42729</v>
      </c>
      <c r="B3112" t="s">
        <v>18627</v>
      </c>
      <c r="C3112" t="s">
        <v>18628</v>
      </c>
      <c r="D3112" t="s">
        <v>18629</v>
      </c>
      <c r="E3112" t="s">
        <v>18630</v>
      </c>
      <c r="F3112" t="s">
        <v>171</v>
      </c>
      <c r="G3112" t="str">
        <f>"0"</f>
        <v>0</v>
      </c>
      <c r="H3112" s="1">
        <v>38026</v>
      </c>
      <c r="I3112" t="s">
        <v>173</v>
      </c>
      <c r="K3112" t="s">
        <v>11407</v>
      </c>
      <c r="L3112" t="s">
        <v>3252</v>
      </c>
      <c r="M3112" t="s">
        <v>224</v>
      </c>
      <c r="N3112">
        <v>2024</v>
      </c>
      <c r="O3112" t="s">
        <v>225</v>
      </c>
      <c r="P3112" t="s">
        <v>178</v>
      </c>
      <c r="Q3112" t="s">
        <v>172</v>
      </c>
      <c r="S3112">
        <v>32311402</v>
      </c>
      <c r="T3112" t="s">
        <v>226</v>
      </c>
      <c r="Y3112" t="str">
        <f>"01AS"</f>
        <v>01AS</v>
      </c>
      <c r="Z3112" t="s">
        <v>499</v>
      </c>
      <c r="AA3112" t="s">
        <v>228</v>
      </c>
      <c r="AB3112" t="s">
        <v>229</v>
      </c>
      <c r="AC3112" t="s">
        <v>5962</v>
      </c>
      <c r="AD3112" t="s">
        <v>185</v>
      </c>
      <c r="AS3112">
        <v>4</v>
      </c>
      <c r="AU3112" t="s">
        <v>235</v>
      </c>
      <c r="AV3112" t="s">
        <v>236</v>
      </c>
      <c r="AW3112" t="s">
        <v>715</v>
      </c>
      <c r="BM3112" t="s">
        <v>18631</v>
      </c>
      <c r="BN3112" t="s">
        <v>239</v>
      </c>
      <c r="BO3112" t="s">
        <v>18632</v>
      </c>
      <c r="BP3112" t="s">
        <v>241</v>
      </c>
      <c r="BQ3112" t="s">
        <v>195</v>
      </c>
      <c r="BS3112">
        <v>14627</v>
      </c>
      <c r="BZ3112" t="s">
        <v>242</v>
      </c>
      <c r="CB3112" t="s">
        <v>243</v>
      </c>
      <c r="CD3112" t="s">
        <v>195</v>
      </c>
      <c r="CF3112">
        <v>14642</v>
      </c>
      <c r="CG3112" t="s">
        <v>244</v>
      </c>
      <c r="CM3112" t="s">
        <v>18633</v>
      </c>
      <c r="CO3112" t="s">
        <v>18632</v>
      </c>
      <c r="CP3112" t="s">
        <v>18634</v>
      </c>
      <c r="CQ3112" t="s">
        <v>3244</v>
      </c>
      <c r="CS3112" t="s">
        <v>18635</v>
      </c>
      <c r="CT3112" t="s">
        <v>244</v>
      </c>
      <c r="CU3112" t="s">
        <v>18636</v>
      </c>
    </row>
    <row r="3113" spans="1:151" x14ac:dyDescent="0.2">
      <c r="A3113">
        <v>23240</v>
      </c>
      <c r="B3113" t="s">
        <v>18637</v>
      </c>
      <c r="C3113" t="s">
        <v>18638</v>
      </c>
      <c r="D3113" t="s">
        <v>16560</v>
      </c>
      <c r="E3113" t="s">
        <v>18639</v>
      </c>
      <c r="F3113" t="s">
        <v>171</v>
      </c>
      <c r="G3113" t="s">
        <v>172</v>
      </c>
      <c r="H3113" s="1">
        <v>35438</v>
      </c>
      <c r="I3113" t="s">
        <v>221</v>
      </c>
      <c r="K3113" t="s">
        <v>439</v>
      </c>
      <c r="M3113" t="s">
        <v>224</v>
      </c>
      <c r="N3113">
        <v>2017</v>
      </c>
      <c r="O3113" t="s">
        <v>441</v>
      </c>
      <c r="P3113" t="s">
        <v>363</v>
      </c>
      <c r="Q3113" t="s">
        <v>172</v>
      </c>
      <c r="S3113">
        <v>29940370</v>
      </c>
      <c r="T3113" t="s">
        <v>18640</v>
      </c>
      <c r="U3113" t="s">
        <v>180</v>
      </c>
      <c r="V3113" s="2">
        <v>43968</v>
      </c>
      <c r="W3113" t="s">
        <v>18641</v>
      </c>
      <c r="X3113" t="s">
        <v>18642</v>
      </c>
      <c r="Y3113" t="s">
        <v>186</v>
      </c>
      <c r="Z3113" t="s">
        <v>183</v>
      </c>
      <c r="AA3113">
        <v>2020</v>
      </c>
      <c r="AB3113">
        <v>2020</v>
      </c>
      <c r="AC3113" t="s">
        <v>1191</v>
      </c>
      <c r="AD3113" t="s">
        <v>172</v>
      </c>
      <c r="AS3113">
        <v>3.76</v>
      </c>
      <c r="AT3113" t="s">
        <v>188</v>
      </c>
      <c r="AU3113" t="s">
        <v>189</v>
      </c>
      <c r="AV3113" t="s">
        <v>190</v>
      </c>
      <c r="AW3113" t="s">
        <v>191</v>
      </c>
      <c r="BM3113" t="s">
        <v>18643</v>
      </c>
      <c r="BN3113" t="s">
        <v>193</v>
      </c>
      <c r="BP3113" t="s">
        <v>194</v>
      </c>
      <c r="BQ3113" t="s">
        <v>195</v>
      </c>
      <c r="BS3113">
        <v>14627</v>
      </c>
      <c r="BT3113" t="s">
        <v>196</v>
      </c>
      <c r="BU3113">
        <v>5857195273</v>
      </c>
      <c r="CM3113" t="s">
        <v>18644</v>
      </c>
      <c r="CN3113" t="s">
        <v>18645</v>
      </c>
      <c r="CP3113" t="s">
        <v>18646</v>
      </c>
      <c r="CQ3113" t="s">
        <v>195</v>
      </c>
      <c r="CS3113">
        <v>14627</v>
      </c>
      <c r="CT3113" t="s">
        <v>196</v>
      </c>
      <c r="CU3113">
        <v>5853505692</v>
      </c>
      <c r="DM3113" t="s">
        <v>18647</v>
      </c>
      <c r="DN3113" t="s">
        <v>18648</v>
      </c>
      <c r="DP3113" t="s">
        <v>5737</v>
      </c>
      <c r="DS3113">
        <v>14125</v>
      </c>
      <c r="DT3113" t="s">
        <v>2284</v>
      </c>
      <c r="DU3113" t="s">
        <v>18642</v>
      </c>
      <c r="DX3113" t="s">
        <v>18649</v>
      </c>
      <c r="DY3113" t="s">
        <v>6713</v>
      </c>
    </row>
    <row r="3114" spans="1:151" x14ac:dyDescent="0.2">
      <c r="A3114">
        <v>25103</v>
      </c>
      <c r="B3114" t="s">
        <v>18650</v>
      </c>
      <c r="C3114" t="s">
        <v>18651</v>
      </c>
      <c r="E3114" t="s">
        <v>18652</v>
      </c>
      <c r="F3114" t="s">
        <v>171</v>
      </c>
      <c r="K3114" t="s">
        <v>1513</v>
      </c>
      <c r="M3114" t="s">
        <v>255</v>
      </c>
      <c r="N3114">
        <v>2017</v>
      </c>
      <c r="O3114" t="s">
        <v>1514</v>
      </c>
      <c r="P3114" t="s">
        <v>178</v>
      </c>
      <c r="Q3114" t="s">
        <v>172</v>
      </c>
    </row>
    <row r="3115" spans="1:151" x14ac:dyDescent="0.2">
      <c r="A3115">
        <v>20886</v>
      </c>
      <c r="B3115" t="s">
        <v>18653</v>
      </c>
      <c r="C3115" t="s">
        <v>18654</v>
      </c>
      <c r="D3115" t="s">
        <v>654</v>
      </c>
      <c r="E3115" t="s">
        <v>18655</v>
      </c>
      <c r="F3115" t="s">
        <v>171</v>
      </c>
      <c r="G3115" t="str">
        <f>"0"</f>
        <v>0</v>
      </c>
      <c r="K3115" t="s">
        <v>4262</v>
      </c>
      <c r="L3115" t="s">
        <v>1257</v>
      </c>
      <c r="M3115" t="s">
        <v>255</v>
      </c>
      <c r="N3115">
        <v>2016</v>
      </c>
      <c r="O3115" t="s">
        <v>883</v>
      </c>
      <c r="P3115" t="s">
        <v>178</v>
      </c>
      <c r="Q3115" t="s">
        <v>172</v>
      </c>
      <c r="S3115">
        <v>28223214</v>
      </c>
      <c r="T3115" t="s">
        <v>196</v>
      </c>
      <c r="W3115" t="s">
        <v>18656</v>
      </c>
      <c r="X3115">
        <v>6154282985</v>
      </c>
      <c r="Y3115" t="s">
        <v>186</v>
      </c>
      <c r="Z3115" t="s">
        <v>282</v>
      </c>
      <c r="AA3115">
        <v>2017</v>
      </c>
      <c r="AB3115">
        <v>2017</v>
      </c>
      <c r="AC3115" t="s">
        <v>6978</v>
      </c>
      <c r="AD3115" t="s">
        <v>185</v>
      </c>
      <c r="AM3115" t="s">
        <v>396</v>
      </c>
      <c r="AS3115">
        <v>2.78</v>
      </c>
      <c r="AT3115" t="s">
        <v>188</v>
      </c>
      <c r="AU3115" t="s">
        <v>189</v>
      </c>
      <c r="AV3115" t="s">
        <v>190</v>
      </c>
      <c r="AW3115" t="s">
        <v>952</v>
      </c>
      <c r="BM3115" t="s">
        <v>18439</v>
      </c>
      <c r="BN3115" t="s">
        <v>193</v>
      </c>
      <c r="BP3115" t="s">
        <v>194</v>
      </c>
      <c r="BQ3115" t="s">
        <v>195</v>
      </c>
      <c r="BS3115">
        <v>14627</v>
      </c>
      <c r="BT3115" t="s">
        <v>196</v>
      </c>
      <c r="BU3115">
        <v>6159954061</v>
      </c>
      <c r="BZ3115" t="s">
        <v>18657</v>
      </c>
      <c r="CC3115" t="s">
        <v>14821</v>
      </c>
      <c r="CD3115" t="s">
        <v>1039</v>
      </c>
      <c r="CF3115">
        <v>37128</v>
      </c>
      <c r="CG3115" t="s">
        <v>196</v>
      </c>
      <c r="CH3115">
        <v>6159954061</v>
      </c>
      <c r="CM3115" t="s">
        <v>18658</v>
      </c>
      <c r="CN3115" t="s">
        <v>18659</v>
      </c>
      <c r="CP3115" t="s">
        <v>194</v>
      </c>
      <c r="CQ3115" t="s">
        <v>195</v>
      </c>
      <c r="CS3115">
        <v>14611</v>
      </c>
      <c r="CT3115" t="s">
        <v>196</v>
      </c>
      <c r="CU3115">
        <v>6159954061</v>
      </c>
      <c r="EM3115" t="s">
        <v>18657</v>
      </c>
      <c r="EP3115" t="s">
        <v>14821</v>
      </c>
      <c r="EQ3115" t="s">
        <v>1039</v>
      </c>
      <c r="ES3115">
        <v>37128</v>
      </c>
      <c r="ET3115" t="s">
        <v>196</v>
      </c>
      <c r="EU3115">
        <v>6159954061</v>
      </c>
    </row>
    <row r="3116" spans="1:151" x14ac:dyDescent="0.2">
      <c r="A3116">
        <v>37476</v>
      </c>
      <c r="B3116" t="s">
        <v>18660</v>
      </c>
      <c r="C3116" t="s">
        <v>18661</v>
      </c>
      <c r="D3116" t="s">
        <v>18662</v>
      </c>
      <c r="E3116" t="s">
        <v>18663</v>
      </c>
      <c r="F3116" t="s">
        <v>171</v>
      </c>
      <c r="G3116" t="str">
        <f>"0"</f>
        <v>0</v>
      </c>
      <c r="H3116" s="1">
        <v>36374</v>
      </c>
      <c r="I3116" t="s">
        <v>1571</v>
      </c>
      <c r="K3116" t="s">
        <v>1078</v>
      </c>
      <c r="L3116" t="s">
        <v>6578</v>
      </c>
      <c r="M3116" t="s">
        <v>306</v>
      </c>
      <c r="N3116">
        <v>2022</v>
      </c>
      <c r="O3116" t="s">
        <v>782</v>
      </c>
      <c r="P3116" t="s">
        <v>178</v>
      </c>
      <c r="Q3116" t="s">
        <v>172</v>
      </c>
      <c r="S3116">
        <v>31620260</v>
      </c>
      <c r="T3116" t="s">
        <v>7120</v>
      </c>
      <c r="U3116" t="s">
        <v>424</v>
      </c>
      <c r="Y3116" t="str">
        <f>"01AS"</f>
        <v>01AS</v>
      </c>
      <c r="Z3116" t="s">
        <v>227</v>
      </c>
      <c r="AA3116" t="s">
        <v>320</v>
      </c>
      <c r="AB3116" t="s">
        <v>321</v>
      </c>
      <c r="AC3116" t="s">
        <v>1854</v>
      </c>
      <c r="AD3116" t="s">
        <v>185</v>
      </c>
      <c r="AM3116" t="s">
        <v>1819</v>
      </c>
      <c r="AS3116">
        <v>3.46</v>
      </c>
      <c r="AU3116" t="s">
        <v>235</v>
      </c>
      <c r="AV3116" t="s">
        <v>236</v>
      </c>
      <c r="AW3116" t="s">
        <v>430</v>
      </c>
      <c r="BF3116" t="s">
        <v>474</v>
      </c>
      <c r="BM3116" t="s">
        <v>18664</v>
      </c>
      <c r="BN3116" t="s">
        <v>239</v>
      </c>
      <c r="BO3116" t="s">
        <v>18665</v>
      </c>
      <c r="BP3116" t="s">
        <v>241</v>
      </c>
      <c r="BQ3116" t="s">
        <v>195</v>
      </c>
      <c r="BS3116">
        <v>14627</v>
      </c>
      <c r="CD3116" t="s">
        <v>195</v>
      </c>
      <c r="CM3116" t="s">
        <v>18666</v>
      </c>
      <c r="CO3116" t="s">
        <v>18665</v>
      </c>
      <c r="CP3116" t="s">
        <v>18667</v>
      </c>
      <c r="CQ3116" t="s">
        <v>18668</v>
      </c>
      <c r="CS3116">
        <v>59040080</v>
      </c>
      <c r="CT3116" t="s">
        <v>7120</v>
      </c>
      <c r="CU3116" t="s">
        <v>18669</v>
      </c>
    </row>
    <row r="3117" spans="1:151" x14ac:dyDescent="0.2">
      <c r="A3117">
        <v>19747</v>
      </c>
      <c r="B3117" t="s">
        <v>18670</v>
      </c>
      <c r="C3117" t="s">
        <v>18671</v>
      </c>
      <c r="D3117" t="s">
        <v>2432</v>
      </c>
      <c r="E3117" t="s">
        <v>18672</v>
      </c>
      <c r="F3117" t="s">
        <v>171</v>
      </c>
      <c r="G3117" t="s">
        <v>172</v>
      </c>
      <c r="H3117" s="1">
        <v>35226</v>
      </c>
      <c r="I3117" t="s">
        <v>173</v>
      </c>
      <c r="K3117" t="s">
        <v>11606</v>
      </c>
      <c r="L3117" t="s">
        <v>318</v>
      </c>
      <c r="M3117" t="s">
        <v>176</v>
      </c>
      <c r="N3117">
        <v>2017</v>
      </c>
      <c r="O3117" t="s">
        <v>177</v>
      </c>
      <c r="P3117" t="s">
        <v>178</v>
      </c>
      <c r="Q3117" t="s">
        <v>172</v>
      </c>
      <c r="S3117">
        <v>28707868</v>
      </c>
      <c r="T3117" t="s">
        <v>196</v>
      </c>
      <c r="W3117" t="s">
        <v>18673</v>
      </c>
      <c r="X3117">
        <v>6032757839</v>
      </c>
      <c r="Y3117" t="s">
        <v>182</v>
      </c>
      <c r="Z3117" t="s">
        <v>183</v>
      </c>
      <c r="AA3117">
        <v>2018</v>
      </c>
      <c r="AB3117">
        <v>2018</v>
      </c>
      <c r="AC3117" t="s">
        <v>184</v>
      </c>
      <c r="AD3117" t="s">
        <v>185</v>
      </c>
      <c r="AS3117">
        <v>3.41</v>
      </c>
      <c r="AT3117" t="s">
        <v>188</v>
      </c>
      <c r="AU3117" t="s">
        <v>189</v>
      </c>
      <c r="AV3117" t="s">
        <v>190</v>
      </c>
      <c r="AW3117" t="s">
        <v>264</v>
      </c>
      <c r="BM3117" t="s">
        <v>18674</v>
      </c>
      <c r="BN3117" t="s">
        <v>193</v>
      </c>
      <c r="BP3117" t="s">
        <v>194</v>
      </c>
      <c r="BQ3117" t="s">
        <v>195</v>
      </c>
      <c r="BS3117">
        <v>14627</v>
      </c>
      <c r="BT3117" t="s">
        <v>196</v>
      </c>
      <c r="BU3117">
        <v>6032757839</v>
      </c>
      <c r="BZ3117" t="s">
        <v>18675</v>
      </c>
      <c r="CC3117" t="s">
        <v>18096</v>
      </c>
      <c r="CD3117" t="s">
        <v>2752</v>
      </c>
      <c r="CF3117" t="str">
        <f>"03087"</f>
        <v>03087</v>
      </c>
      <c r="CG3117" t="s">
        <v>196</v>
      </c>
      <c r="CH3117">
        <v>6038941322</v>
      </c>
      <c r="CM3117" t="s">
        <v>18676</v>
      </c>
      <c r="CP3117" t="s">
        <v>194</v>
      </c>
      <c r="CQ3117" t="s">
        <v>195</v>
      </c>
      <c r="CS3117">
        <v>14611</v>
      </c>
      <c r="CT3117" t="s">
        <v>196</v>
      </c>
      <c r="CU3117">
        <v>6032757839</v>
      </c>
      <c r="ED3117" t="s">
        <v>2752</v>
      </c>
      <c r="EG3117" t="s">
        <v>196</v>
      </c>
      <c r="EH3117">
        <v>6038941322</v>
      </c>
      <c r="EM3117" t="s">
        <v>18675</v>
      </c>
      <c r="EP3117" t="s">
        <v>18096</v>
      </c>
      <c r="EQ3117" t="s">
        <v>2752</v>
      </c>
      <c r="ES3117" t="str">
        <f>"03087"</f>
        <v>03087</v>
      </c>
      <c r="ET3117" t="s">
        <v>196</v>
      </c>
      <c r="EU3117">
        <v>6038941322</v>
      </c>
    </row>
    <row r="3118" spans="1:151" x14ac:dyDescent="0.2">
      <c r="A3118">
        <v>27991</v>
      </c>
      <c r="B3118" t="s">
        <v>4093</v>
      </c>
      <c r="C3118" t="s">
        <v>18671</v>
      </c>
      <c r="D3118" t="s">
        <v>4418</v>
      </c>
      <c r="E3118" t="s">
        <v>18677</v>
      </c>
      <c r="F3118" t="s">
        <v>171</v>
      </c>
      <c r="G3118" t="str">
        <f>"0"</f>
        <v>0</v>
      </c>
      <c r="K3118" t="s">
        <v>1372</v>
      </c>
      <c r="L3118" t="s">
        <v>1373</v>
      </c>
      <c r="M3118" t="s">
        <v>176</v>
      </c>
      <c r="N3118">
        <v>2019</v>
      </c>
      <c r="O3118" t="s">
        <v>482</v>
      </c>
      <c r="P3118" t="s">
        <v>178</v>
      </c>
      <c r="Q3118" t="s">
        <v>172</v>
      </c>
      <c r="S3118">
        <v>31271981</v>
      </c>
      <c r="T3118" t="s">
        <v>196</v>
      </c>
      <c r="Y3118" t="s">
        <v>613</v>
      </c>
      <c r="Z3118" t="s">
        <v>614</v>
      </c>
      <c r="AA3118" t="s">
        <v>615</v>
      </c>
      <c r="AB3118" t="s">
        <v>259</v>
      </c>
      <c r="AC3118" t="s">
        <v>4245</v>
      </c>
      <c r="AD3118" t="s">
        <v>185</v>
      </c>
      <c r="AS3118" t="str">
        <f>"0"</f>
        <v>0</v>
      </c>
      <c r="AT3118" t="s">
        <v>188</v>
      </c>
      <c r="AU3118" t="s">
        <v>647</v>
      </c>
      <c r="AV3118" t="s">
        <v>190</v>
      </c>
      <c r="AW3118" t="s">
        <v>264</v>
      </c>
      <c r="BM3118" t="s">
        <v>18678</v>
      </c>
      <c r="BP3118" t="s">
        <v>6538</v>
      </c>
      <c r="BQ3118" t="s">
        <v>195</v>
      </c>
      <c r="BS3118">
        <v>14830</v>
      </c>
      <c r="BT3118" t="s">
        <v>196</v>
      </c>
      <c r="BU3118">
        <v>6076847252</v>
      </c>
      <c r="BZ3118" t="s">
        <v>18678</v>
      </c>
      <c r="CC3118" t="s">
        <v>6538</v>
      </c>
      <c r="CD3118" t="s">
        <v>195</v>
      </c>
      <c r="CF3118">
        <v>14830</v>
      </c>
      <c r="CG3118" t="s">
        <v>196</v>
      </c>
      <c r="CH3118">
        <v>6076847252</v>
      </c>
      <c r="CM3118" t="s">
        <v>18678</v>
      </c>
      <c r="CP3118" t="s">
        <v>6538</v>
      </c>
      <c r="CQ3118" t="s">
        <v>195</v>
      </c>
      <c r="CS3118">
        <v>14830</v>
      </c>
      <c r="CT3118" t="s">
        <v>196</v>
      </c>
      <c r="CU3118">
        <v>6076847252</v>
      </c>
    </row>
    <row r="3119" spans="1:151" x14ac:dyDescent="0.2">
      <c r="A3119">
        <v>28046</v>
      </c>
      <c r="B3119" t="s">
        <v>18679</v>
      </c>
      <c r="C3119" t="s">
        <v>18680</v>
      </c>
      <c r="E3119" t="s">
        <v>18681</v>
      </c>
      <c r="F3119" t="s">
        <v>171</v>
      </c>
      <c r="K3119" t="s">
        <v>1372</v>
      </c>
      <c r="L3119" t="s">
        <v>1373</v>
      </c>
      <c r="M3119" t="s">
        <v>176</v>
      </c>
      <c r="N3119">
        <v>2019</v>
      </c>
      <c r="O3119" t="s">
        <v>482</v>
      </c>
      <c r="P3119" t="s">
        <v>178</v>
      </c>
      <c r="Q3119" t="s">
        <v>172</v>
      </c>
    </row>
    <row r="3120" spans="1:151" x14ac:dyDescent="0.2">
      <c r="A3120">
        <v>20999</v>
      </c>
      <c r="B3120" t="s">
        <v>18682</v>
      </c>
      <c r="C3120" t="s">
        <v>18683</v>
      </c>
      <c r="D3120" t="s">
        <v>18684</v>
      </c>
      <c r="E3120" t="s">
        <v>18685</v>
      </c>
      <c r="F3120" t="s">
        <v>171</v>
      </c>
      <c r="G3120" t="s">
        <v>172</v>
      </c>
      <c r="H3120" s="1">
        <v>35543</v>
      </c>
      <c r="I3120" t="s">
        <v>221</v>
      </c>
      <c r="K3120" t="s">
        <v>1074</v>
      </c>
      <c r="L3120" t="s">
        <v>3382</v>
      </c>
      <c r="M3120" t="s">
        <v>306</v>
      </c>
      <c r="N3120">
        <v>2017</v>
      </c>
      <c r="O3120" t="s">
        <v>646</v>
      </c>
      <c r="P3120" t="s">
        <v>178</v>
      </c>
      <c r="Q3120" t="s">
        <v>172</v>
      </c>
      <c r="S3120">
        <v>27108918</v>
      </c>
      <c r="T3120" t="s">
        <v>196</v>
      </c>
      <c r="W3120" t="s">
        <v>18686</v>
      </c>
      <c r="X3120">
        <v>5854060603</v>
      </c>
      <c r="Y3120" t="s">
        <v>186</v>
      </c>
      <c r="Z3120" t="s">
        <v>282</v>
      </c>
      <c r="AA3120">
        <v>2019</v>
      </c>
      <c r="AB3120">
        <v>2019</v>
      </c>
      <c r="AC3120" t="s">
        <v>885</v>
      </c>
      <c r="AD3120" t="s">
        <v>185</v>
      </c>
      <c r="AS3120">
        <v>3.26</v>
      </c>
      <c r="AT3120" t="s">
        <v>188</v>
      </c>
      <c r="AU3120" t="s">
        <v>189</v>
      </c>
      <c r="AV3120" t="s">
        <v>190</v>
      </c>
      <c r="AW3120" t="s">
        <v>237</v>
      </c>
      <c r="BM3120" t="s">
        <v>887</v>
      </c>
      <c r="BN3120" t="s">
        <v>18687</v>
      </c>
      <c r="BP3120" t="s">
        <v>194</v>
      </c>
      <c r="BQ3120" t="s">
        <v>195</v>
      </c>
      <c r="BS3120">
        <v>14627</v>
      </c>
      <c r="BT3120" t="s">
        <v>196</v>
      </c>
      <c r="BU3120">
        <v>5854065003</v>
      </c>
      <c r="BZ3120" t="s">
        <v>18688</v>
      </c>
      <c r="CC3120" t="s">
        <v>194</v>
      </c>
      <c r="CD3120" t="s">
        <v>195</v>
      </c>
      <c r="CF3120">
        <v>14610</v>
      </c>
      <c r="CG3120" t="s">
        <v>196</v>
      </c>
      <c r="CH3120">
        <v>5852713643</v>
      </c>
      <c r="CM3120" t="s">
        <v>9254</v>
      </c>
      <c r="CP3120" t="s">
        <v>194</v>
      </c>
      <c r="CQ3120" t="s">
        <v>195</v>
      </c>
      <c r="CS3120">
        <v>14611</v>
      </c>
      <c r="CT3120" t="s">
        <v>196</v>
      </c>
      <c r="CU3120">
        <v>5854065003</v>
      </c>
      <c r="ED3120" t="s">
        <v>195</v>
      </c>
      <c r="EG3120" t="s">
        <v>196</v>
      </c>
      <c r="EH3120">
        <v>5852713643</v>
      </c>
      <c r="EM3120" t="s">
        <v>18688</v>
      </c>
      <c r="EP3120" t="s">
        <v>194</v>
      </c>
      <c r="EQ3120" t="s">
        <v>195</v>
      </c>
      <c r="ES3120">
        <v>14610</v>
      </c>
      <c r="ET3120" t="s">
        <v>196</v>
      </c>
      <c r="EU3120">
        <v>5852713643</v>
      </c>
    </row>
    <row r="3121" spans="1:151" x14ac:dyDescent="0.2">
      <c r="A3121">
        <v>12568</v>
      </c>
      <c r="B3121" t="s">
        <v>9409</v>
      </c>
      <c r="C3121" t="s">
        <v>18689</v>
      </c>
      <c r="E3121" t="s">
        <v>18690</v>
      </c>
      <c r="F3121" t="s">
        <v>171</v>
      </c>
      <c r="G3121" t="s">
        <v>172</v>
      </c>
      <c r="H3121" s="1">
        <v>34482</v>
      </c>
      <c r="I3121" t="s">
        <v>221</v>
      </c>
      <c r="K3121" t="s">
        <v>1291</v>
      </c>
      <c r="L3121" t="s">
        <v>2172</v>
      </c>
      <c r="M3121" t="s">
        <v>306</v>
      </c>
      <c r="N3121">
        <v>2015</v>
      </c>
      <c r="O3121" t="s">
        <v>517</v>
      </c>
      <c r="P3121" t="s">
        <v>178</v>
      </c>
      <c r="Q3121" t="s">
        <v>172</v>
      </c>
      <c r="S3121">
        <v>27758366</v>
      </c>
      <c r="T3121" t="s">
        <v>196</v>
      </c>
      <c r="W3121" t="s">
        <v>18691</v>
      </c>
      <c r="X3121">
        <v>9147721427</v>
      </c>
      <c r="Y3121" t="s">
        <v>186</v>
      </c>
      <c r="Z3121" t="s">
        <v>282</v>
      </c>
      <c r="AA3121">
        <v>2016</v>
      </c>
      <c r="AB3121">
        <v>2016</v>
      </c>
      <c r="AC3121" t="s">
        <v>396</v>
      </c>
      <c r="AD3121" t="s">
        <v>185</v>
      </c>
      <c r="AM3121" t="s">
        <v>310</v>
      </c>
      <c r="AS3121">
        <v>3.17</v>
      </c>
      <c r="AT3121" t="s">
        <v>188</v>
      </c>
      <c r="AU3121" t="s">
        <v>189</v>
      </c>
      <c r="AV3121" t="s">
        <v>190</v>
      </c>
      <c r="AW3121" t="s">
        <v>264</v>
      </c>
      <c r="BM3121" t="s">
        <v>18692</v>
      </c>
      <c r="BP3121" t="s">
        <v>387</v>
      </c>
      <c r="BQ3121" t="s">
        <v>195</v>
      </c>
      <c r="BS3121">
        <v>10804</v>
      </c>
      <c r="BT3121" t="s">
        <v>196</v>
      </c>
      <c r="BU3121">
        <v>9145768630</v>
      </c>
      <c r="BZ3121" t="s">
        <v>18692</v>
      </c>
      <c r="CC3121" t="s">
        <v>387</v>
      </c>
      <c r="CD3121" t="s">
        <v>195</v>
      </c>
      <c r="CF3121">
        <v>10804</v>
      </c>
      <c r="CG3121" t="s">
        <v>196</v>
      </c>
      <c r="CH3121">
        <v>9145768630</v>
      </c>
      <c r="CM3121" t="s">
        <v>18693</v>
      </c>
      <c r="CP3121" t="s">
        <v>194</v>
      </c>
      <c r="CQ3121" t="s">
        <v>195</v>
      </c>
      <c r="CS3121">
        <v>14619</v>
      </c>
      <c r="CT3121" t="s">
        <v>196</v>
      </c>
      <c r="CU3121">
        <v>9145632001</v>
      </c>
      <c r="EM3121" t="s">
        <v>18692</v>
      </c>
      <c r="EP3121" t="s">
        <v>387</v>
      </c>
      <c r="EQ3121" t="s">
        <v>195</v>
      </c>
      <c r="ES3121">
        <v>10804</v>
      </c>
      <c r="ET3121" t="s">
        <v>196</v>
      </c>
      <c r="EU3121">
        <v>9145768630</v>
      </c>
    </row>
    <row r="3122" spans="1:151" x14ac:dyDescent="0.2">
      <c r="A3122">
        <v>43786</v>
      </c>
      <c r="B3122" t="s">
        <v>18694</v>
      </c>
      <c r="C3122" t="s">
        <v>18695</v>
      </c>
      <c r="E3122" t="s">
        <v>1213</v>
      </c>
      <c r="F3122" t="s">
        <v>171</v>
      </c>
      <c r="G3122" t="str">
        <f>"0"</f>
        <v>0</v>
      </c>
      <c r="H3122" s="1">
        <v>37982</v>
      </c>
      <c r="I3122" t="s">
        <v>221</v>
      </c>
      <c r="K3122" t="s">
        <v>1046</v>
      </c>
      <c r="L3122" t="s">
        <v>1047</v>
      </c>
      <c r="M3122" t="s">
        <v>176</v>
      </c>
      <c r="N3122">
        <v>2025</v>
      </c>
      <c r="O3122" t="s">
        <v>677</v>
      </c>
      <c r="P3122" t="s">
        <v>178</v>
      </c>
      <c r="Q3122" t="s">
        <v>172</v>
      </c>
      <c r="R3122" t="s">
        <v>510</v>
      </c>
      <c r="S3122">
        <v>32332964</v>
      </c>
      <c r="BM3122" t="s">
        <v>1488</v>
      </c>
    </row>
    <row r="3123" spans="1:151" x14ac:dyDescent="0.2">
      <c r="A3123">
        <v>46820</v>
      </c>
      <c r="B3123" t="s">
        <v>6703</v>
      </c>
      <c r="C3123" t="s">
        <v>18695</v>
      </c>
      <c r="D3123" t="s">
        <v>2585</v>
      </c>
      <c r="E3123" t="s">
        <v>18696</v>
      </c>
      <c r="F3123" t="s">
        <v>171</v>
      </c>
      <c r="G3123" t="str">
        <f>"0"</f>
        <v>0</v>
      </c>
      <c r="H3123" s="1">
        <v>38209</v>
      </c>
      <c r="I3123" t="s">
        <v>173</v>
      </c>
      <c r="K3123" t="s">
        <v>515</v>
      </c>
      <c r="L3123" t="s">
        <v>516</v>
      </c>
      <c r="M3123" t="s">
        <v>176</v>
      </c>
      <c r="N3123">
        <v>2026</v>
      </c>
      <c r="O3123" t="s">
        <v>508</v>
      </c>
      <c r="P3123" t="s">
        <v>509</v>
      </c>
      <c r="Q3123" t="s">
        <v>172</v>
      </c>
      <c r="S3123">
        <v>32494082</v>
      </c>
      <c r="T3123" t="s">
        <v>226</v>
      </c>
      <c r="Y3123" t="str">
        <f>"04HSEAS"</f>
        <v>04HSEAS</v>
      </c>
      <c r="Z3123" t="s">
        <v>499</v>
      </c>
      <c r="AA3123" t="s">
        <v>228</v>
      </c>
      <c r="AB3123" t="s">
        <v>229</v>
      </c>
      <c r="AC3123" t="s">
        <v>3358</v>
      </c>
      <c r="AD3123" t="s">
        <v>172</v>
      </c>
      <c r="AS3123">
        <v>3.34</v>
      </c>
      <c r="AU3123" t="s">
        <v>472</v>
      </c>
      <c r="AV3123" t="s">
        <v>473</v>
      </c>
      <c r="AW3123" t="s">
        <v>264</v>
      </c>
      <c r="BM3123" t="s">
        <v>18697</v>
      </c>
      <c r="BN3123" t="s">
        <v>239</v>
      </c>
      <c r="BO3123" t="s">
        <v>18698</v>
      </c>
      <c r="BP3123" t="s">
        <v>241</v>
      </c>
      <c r="BQ3123" t="s">
        <v>195</v>
      </c>
      <c r="BS3123">
        <v>14627</v>
      </c>
      <c r="CD3123" t="s">
        <v>195</v>
      </c>
      <c r="CM3123" t="s">
        <v>18699</v>
      </c>
      <c r="CO3123" t="s">
        <v>18698</v>
      </c>
      <c r="CP3123" t="s">
        <v>18700</v>
      </c>
      <c r="CQ3123" t="s">
        <v>541</v>
      </c>
      <c r="CS3123" t="str">
        <f>"04046-6763"</f>
        <v>04046-6763</v>
      </c>
      <c r="CT3123" t="s">
        <v>244</v>
      </c>
      <c r="CU3123" t="s">
        <v>18701</v>
      </c>
    </row>
    <row r="3124" spans="1:151" x14ac:dyDescent="0.2">
      <c r="A3124">
        <v>12605</v>
      </c>
      <c r="B3124" t="s">
        <v>3556</v>
      </c>
      <c r="C3124" t="s">
        <v>18702</v>
      </c>
      <c r="D3124" t="s">
        <v>18703</v>
      </c>
      <c r="E3124" t="s">
        <v>18704</v>
      </c>
      <c r="F3124" t="s">
        <v>18705</v>
      </c>
      <c r="G3124" t="s">
        <v>172</v>
      </c>
      <c r="H3124" s="1">
        <v>34559</v>
      </c>
      <c r="I3124" t="s">
        <v>173</v>
      </c>
      <c r="K3124" t="s">
        <v>1078</v>
      </c>
      <c r="L3124" t="s">
        <v>18706</v>
      </c>
      <c r="M3124" t="s">
        <v>306</v>
      </c>
      <c r="N3124">
        <v>2015</v>
      </c>
      <c r="O3124" t="s">
        <v>517</v>
      </c>
      <c r="P3124" t="s">
        <v>178</v>
      </c>
      <c r="Q3124" t="s">
        <v>172</v>
      </c>
      <c r="S3124">
        <v>27772300</v>
      </c>
      <c r="T3124" t="s">
        <v>196</v>
      </c>
      <c r="W3124" t="s">
        <v>18707</v>
      </c>
      <c r="X3124">
        <v>3158240353</v>
      </c>
      <c r="Y3124" t="s">
        <v>186</v>
      </c>
      <c r="Z3124" t="s">
        <v>282</v>
      </c>
      <c r="AA3124">
        <v>2016</v>
      </c>
      <c r="AB3124">
        <v>2016</v>
      </c>
      <c r="AC3124" t="s">
        <v>382</v>
      </c>
      <c r="AD3124" t="s">
        <v>185</v>
      </c>
      <c r="AS3124">
        <v>3.52</v>
      </c>
      <c r="AT3124" t="s">
        <v>188</v>
      </c>
      <c r="AU3124" t="s">
        <v>189</v>
      </c>
      <c r="AV3124" t="s">
        <v>190</v>
      </c>
      <c r="AW3124" t="s">
        <v>264</v>
      </c>
      <c r="BM3124" t="s">
        <v>18708</v>
      </c>
      <c r="BP3124" t="s">
        <v>18709</v>
      </c>
      <c r="BQ3124" t="s">
        <v>1648</v>
      </c>
      <c r="BS3124">
        <v>62526</v>
      </c>
      <c r="BT3124" t="s">
        <v>196</v>
      </c>
      <c r="BU3124">
        <v>2178772442</v>
      </c>
      <c r="BZ3124" t="s">
        <v>18708</v>
      </c>
      <c r="CC3124" t="s">
        <v>18709</v>
      </c>
      <c r="CD3124" t="s">
        <v>1648</v>
      </c>
      <c r="CF3124">
        <v>62526</v>
      </c>
      <c r="CG3124" t="s">
        <v>196</v>
      </c>
      <c r="CH3124">
        <v>2178772442</v>
      </c>
      <c r="CM3124" t="s">
        <v>18710</v>
      </c>
      <c r="CP3124" t="s">
        <v>194</v>
      </c>
      <c r="CQ3124" t="s">
        <v>195</v>
      </c>
      <c r="CS3124">
        <v>14611</v>
      </c>
      <c r="CT3124" t="s">
        <v>196</v>
      </c>
      <c r="CU3124">
        <v>2177225538</v>
      </c>
      <c r="EM3124" t="s">
        <v>18708</v>
      </c>
      <c r="EP3124" t="s">
        <v>18709</v>
      </c>
      <c r="EQ3124" t="s">
        <v>1648</v>
      </c>
      <c r="ES3124">
        <v>62526</v>
      </c>
      <c r="ET3124" t="s">
        <v>196</v>
      </c>
      <c r="EU3124">
        <v>2178772442</v>
      </c>
    </row>
    <row r="3125" spans="1:151" x14ac:dyDescent="0.2">
      <c r="A3125">
        <v>12495</v>
      </c>
      <c r="B3125" t="s">
        <v>3556</v>
      </c>
      <c r="C3125" t="s">
        <v>18702</v>
      </c>
      <c r="D3125" t="s">
        <v>18703</v>
      </c>
      <c r="E3125" t="s">
        <v>18704</v>
      </c>
      <c r="F3125" t="s">
        <v>171</v>
      </c>
      <c r="G3125" t="s">
        <v>172</v>
      </c>
      <c r="H3125" s="1">
        <v>34559</v>
      </c>
      <c r="I3125" t="s">
        <v>173</v>
      </c>
      <c r="K3125" t="s">
        <v>439</v>
      </c>
      <c r="L3125" t="s">
        <v>175</v>
      </c>
      <c r="M3125" t="s">
        <v>224</v>
      </c>
      <c r="N3125">
        <v>2015</v>
      </c>
      <c r="O3125" t="s">
        <v>692</v>
      </c>
      <c r="P3125" t="s">
        <v>363</v>
      </c>
      <c r="Q3125" t="s">
        <v>172</v>
      </c>
      <c r="S3125">
        <v>27772300</v>
      </c>
      <c r="T3125" t="s">
        <v>196</v>
      </c>
      <c r="W3125" t="s">
        <v>18707</v>
      </c>
      <c r="X3125">
        <v>3158240353</v>
      </c>
      <c r="Y3125" t="s">
        <v>186</v>
      </c>
      <c r="Z3125" t="s">
        <v>282</v>
      </c>
      <c r="AA3125">
        <v>2016</v>
      </c>
      <c r="AB3125">
        <v>2016</v>
      </c>
      <c r="AC3125" t="s">
        <v>382</v>
      </c>
      <c r="AD3125" t="s">
        <v>185</v>
      </c>
      <c r="AS3125">
        <v>3.52</v>
      </c>
      <c r="AT3125" t="s">
        <v>188</v>
      </c>
      <c r="AU3125" t="s">
        <v>189</v>
      </c>
      <c r="AV3125" t="s">
        <v>190</v>
      </c>
      <c r="AW3125" t="s">
        <v>264</v>
      </c>
      <c r="BM3125" t="s">
        <v>18708</v>
      </c>
      <c r="BP3125" t="s">
        <v>18709</v>
      </c>
      <c r="BQ3125" t="s">
        <v>1648</v>
      </c>
      <c r="BS3125">
        <v>62526</v>
      </c>
      <c r="BT3125" t="s">
        <v>196</v>
      </c>
      <c r="BU3125">
        <v>2178772442</v>
      </c>
      <c r="BZ3125" t="s">
        <v>18708</v>
      </c>
      <c r="CC3125" t="s">
        <v>18709</v>
      </c>
      <c r="CD3125" t="s">
        <v>1648</v>
      </c>
      <c r="CF3125">
        <v>62526</v>
      </c>
      <c r="CG3125" t="s">
        <v>196</v>
      </c>
      <c r="CH3125">
        <v>2178772442</v>
      </c>
      <c r="CM3125" t="s">
        <v>18710</v>
      </c>
      <c r="CP3125" t="s">
        <v>194</v>
      </c>
      <c r="CQ3125" t="s">
        <v>195</v>
      </c>
      <c r="CS3125">
        <v>14611</v>
      </c>
      <c r="CT3125" t="s">
        <v>196</v>
      </c>
      <c r="CU3125">
        <v>2177225538</v>
      </c>
      <c r="EM3125" t="s">
        <v>18708</v>
      </c>
      <c r="EP3125" t="s">
        <v>18709</v>
      </c>
      <c r="EQ3125" t="s">
        <v>1648</v>
      </c>
      <c r="ES3125">
        <v>62526</v>
      </c>
      <c r="ET3125" t="s">
        <v>196</v>
      </c>
      <c r="EU3125">
        <v>2178772442</v>
      </c>
    </row>
    <row r="3126" spans="1:151" x14ac:dyDescent="0.2">
      <c r="A3126">
        <v>12958</v>
      </c>
      <c r="B3126" t="s">
        <v>18711</v>
      </c>
      <c r="C3126" t="s">
        <v>18712</v>
      </c>
      <c r="E3126" t="s">
        <v>18713</v>
      </c>
      <c r="F3126" t="s">
        <v>18714</v>
      </c>
      <c r="G3126" t="s">
        <v>172</v>
      </c>
      <c r="H3126" s="1">
        <v>34634</v>
      </c>
      <c r="I3126" t="s">
        <v>173</v>
      </c>
      <c r="K3126" t="s">
        <v>1078</v>
      </c>
      <c r="L3126" t="s">
        <v>1257</v>
      </c>
      <c r="M3126" t="s">
        <v>224</v>
      </c>
      <c r="N3126">
        <v>2015</v>
      </c>
      <c r="O3126" t="s">
        <v>692</v>
      </c>
      <c r="P3126" t="s">
        <v>178</v>
      </c>
      <c r="Q3126" t="s">
        <v>172</v>
      </c>
      <c r="S3126">
        <v>27787144</v>
      </c>
      <c r="T3126" t="s">
        <v>196</v>
      </c>
      <c r="W3126" t="s">
        <v>18715</v>
      </c>
      <c r="X3126">
        <v>6467093288</v>
      </c>
      <c r="Y3126" t="s">
        <v>186</v>
      </c>
      <c r="Z3126" t="s">
        <v>282</v>
      </c>
      <c r="AA3126">
        <v>2016</v>
      </c>
      <c r="AB3126">
        <v>2016</v>
      </c>
      <c r="AC3126" t="s">
        <v>1441</v>
      </c>
      <c r="AD3126" t="s">
        <v>185</v>
      </c>
      <c r="AS3126">
        <v>2.99</v>
      </c>
      <c r="AT3126" t="s">
        <v>188</v>
      </c>
      <c r="AU3126" t="s">
        <v>189</v>
      </c>
      <c r="AV3126" t="s">
        <v>190</v>
      </c>
      <c r="AW3126" t="s">
        <v>210</v>
      </c>
      <c r="BM3126" t="s">
        <v>18716</v>
      </c>
      <c r="BN3126" t="s">
        <v>487</v>
      </c>
      <c r="BP3126" t="s">
        <v>194</v>
      </c>
      <c r="BQ3126" t="s">
        <v>195</v>
      </c>
      <c r="BS3126">
        <v>14627</v>
      </c>
      <c r="BT3126" t="s">
        <v>196</v>
      </c>
      <c r="BU3126">
        <v>9178895712</v>
      </c>
      <c r="BZ3126" t="s">
        <v>18717</v>
      </c>
      <c r="CC3126" t="s">
        <v>521</v>
      </c>
      <c r="CD3126" t="s">
        <v>195</v>
      </c>
      <c r="CF3126">
        <v>10454</v>
      </c>
      <c r="CG3126" t="s">
        <v>196</v>
      </c>
      <c r="CH3126">
        <v>3472846852</v>
      </c>
      <c r="CM3126" t="s">
        <v>18718</v>
      </c>
      <c r="CP3126" t="s">
        <v>194</v>
      </c>
      <c r="CQ3126" t="s">
        <v>195</v>
      </c>
      <c r="CS3126">
        <v>14627</v>
      </c>
      <c r="CT3126" t="s">
        <v>196</v>
      </c>
      <c r="CU3126">
        <v>9178895712</v>
      </c>
      <c r="EM3126" t="s">
        <v>18717</v>
      </c>
      <c r="EP3126" t="s">
        <v>521</v>
      </c>
      <c r="EQ3126" t="s">
        <v>195</v>
      </c>
      <c r="ES3126">
        <v>10454</v>
      </c>
      <c r="ET3126" t="s">
        <v>196</v>
      </c>
      <c r="EU3126">
        <v>3472846852</v>
      </c>
    </row>
    <row r="3127" spans="1:151" x14ac:dyDescent="0.2">
      <c r="A3127">
        <v>45559</v>
      </c>
      <c r="B3127" t="s">
        <v>17852</v>
      </c>
      <c r="C3127" t="s">
        <v>18719</v>
      </c>
      <c r="E3127" t="s">
        <v>18720</v>
      </c>
      <c r="F3127" t="s">
        <v>171</v>
      </c>
      <c r="G3127" t="str">
        <f>"0"</f>
        <v>0</v>
      </c>
      <c r="H3127" s="1">
        <v>32712</v>
      </c>
      <c r="I3127" t="s">
        <v>221</v>
      </c>
      <c r="K3127" t="s">
        <v>5148</v>
      </c>
      <c r="L3127" t="s">
        <v>5149</v>
      </c>
      <c r="M3127" t="s">
        <v>176</v>
      </c>
      <c r="N3127">
        <v>2025</v>
      </c>
      <c r="O3127" t="s">
        <v>677</v>
      </c>
      <c r="P3127" t="s">
        <v>178</v>
      </c>
      <c r="Q3127" t="s">
        <v>172</v>
      </c>
      <c r="R3127" t="s">
        <v>510</v>
      </c>
      <c r="S3127">
        <v>32221497</v>
      </c>
      <c r="BM3127" t="s">
        <v>18721</v>
      </c>
    </row>
    <row r="3128" spans="1:151" x14ac:dyDescent="0.2">
      <c r="A3128">
        <v>38327</v>
      </c>
      <c r="B3128" t="s">
        <v>18722</v>
      </c>
      <c r="C3128" t="s">
        <v>18719</v>
      </c>
      <c r="D3128" t="s">
        <v>8472</v>
      </c>
      <c r="E3128" t="s">
        <v>18723</v>
      </c>
      <c r="F3128" t="s">
        <v>171</v>
      </c>
      <c r="G3128" t="str">
        <f>"0"</f>
        <v>0</v>
      </c>
      <c r="H3128" s="1">
        <v>37399</v>
      </c>
      <c r="I3128" t="s">
        <v>173</v>
      </c>
      <c r="K3128" t="s">
        <v>11783</v>
      </c>
      <c r="L3128" t="s">
        <v>1731</v>
      </c>
      <c r="M3128" t="s">
        <v>224</v>
      </c>
      <c r="N3128">
        <v>2023</v>
      </c>
      <c r="O3128" t="s">
        <v>597</v>
      </c>
      <c r="P3128" t="s">
        <v>178</v>
      </c>
      <c r="Q3128" t="s">
        <v>172</v>
      </c>
      <c r="S3128">
        <v>31728010</v>
      </c>
      <c r="T3128" t="s">
        <v>226</v>
      </c>
      <c r="Y3128" t="str">
        <f>"01AS"</f>
        <v>01AS</v>
      </c>
      <c r="Z3128" t="s">
        <v>227</v>
      </c>
      <c r="AA3128" t="s">
        <v>320</v>
      </c>
      <c r="AB3128" t="s">
        <v>321</v>
      </c>
      <c r="AC3128" t="s">
        <v>1451</v>
      </c>
      <c r="AD3128" t="s">
        <v>185</v>
      </c>
      <c r="AM3128" t="s">
        <v>233</v>
      </c>
      <c r="AN3128" t="s">
        <v>3849</v>
      </c>
      <c r="AS3128">
        <v>3.81</v>
      </c>
      <c r="AU3128" t="s">
        <v>235</v>
      </c>
      <c r="AV3128" t="s">
        <v>823</v>
      </c>
      <c r="AW3128" t="s">
        <v>210</v>
      </c>
      <c r="BO3128" t="s">
        <v>18724</v>
      </c>
      <c r="BQ3128" t="s">
        <v>195</v>
      </c>
      <c r="CD3128" t="s">
        <v>195</v>
      </c>
      <c r="CM3128" t="s">
        <v>18725</v>
      </c>
      <c r="CO3128" t="s">
        <v>18724</v>
      </c>
      <c r="CP3128" t="s">
        <v>14206</v>
      </c>
      <c r="CQ3128" t="s">
        <v>2773</v>
      </c>
      <c r="CS3128" t="s">
        <v>18726</v>
      </c>
      <c r="CT3128" t="s">
        <v>244</v>
      </c>
      <c r="CU3128" t="s">
        <v>18727</v>
      </c>
    </row>
    <row r="3129" spans="1:151" x14ac:dyDescent="0.2">
      <c r="A3129">
        <v>22111</v>
      </c>
      <c r="B3129" t="s">
        <v>1274</v>
      </c>
      <c r="C3129" t="s">
        <v>18728</v>
      </c>
      <c r="D3129" t="s">
        <v>974</v>
      </c>
      <c r="E3129" t="s">
        <v>18729</v>
      </c>
      <c r="F3129" t="s">
        <v>171</v>
      </c>
      <c r="G3129" t="s">
        <v>172</v>
      </c>
      <c r="H3129" s="1">
        <v>34072</v>
      </c>
      <c r="I3129" t="s">
        <v>173</v>
      </c>
      <c r="K3129" t="s">
        <v>222</v>
      </c>
      <c r="L3129" t="s">
        <v>223</v>
      </c>
      <c r="M3129" t="s">
        <v>224</v>
      </c>
      <c r="N3129">
        <v>2017</v>
      </c>
      <c r="O3129" t="s">
        <v>441</v>
      </c>
      <c r="P3129" t="s">
        <v>178</v>
      </c>
      <c r="Q3129" t="s">
        <v>172</v>
      </c>
      <c r="S3129">
        <v>27532195</v>
      </c>
      <c r="T3129" t="s">
        <v>196</v>
      </c>
      <c r="W3129" t="s">
        <v>18730</v>
      </c>
      <c r="X3129">
        <v>5857303860</v>
      </c>
      <c r="Y3129" t="s">
        <v>186</v>
      </c>
      <c r="Z3129" t="s">
        <v>282</v>
      </c>
      <c r="AA3129">
        <v>2017</v>
      </c>
      <c r="AB3129">
        <v>2017</v>
      </c>
      <c r="AC3129" t="s">
        <v>1307</v>
      </c>
      <c r="AD3129" t="s">
        <v>185</v>
      </c>
      <c r="AS3129">
        <v>2.58</v>
      </c>
      <c r="AT3129" t="s">
        <v>742</v>
      </c>
      <c r="AU3129" t="s">
        <v>647</v>
      </c>
      <c r="AV3129" t="s">
        <v>190</v>
      </c>
      <c r="AW3129" t="s">
        <v>264</v>
      </c>
      <c r="BM3129" t="s">
        <v>18731</v>
      </c>
      <c r="BN3129" t="s">
        <v>487</v>
      </c>
      <c r="BP3129" t="s">
        <v>194</v>
      </c>
      <c r="BQ3129" t="s">
        <v>195</v>
      </c>
      <c r="BS3129">
        <v>14627</v>
      </c>
      <c r="BT3129" t="s">
        <v>196</v>
      </c>
      <c r="BU3129">
        <v>5857303250</v>
      </c>
      <c r="BZ3129" t="s">
        <v>18732</v>
      </c>
      <c r="CC3129" t="s">
        <v>2421</v>
      </c>
      <c r="CD3129" t="s">
        <v>195</v>
      </c>
      <c r="CF3129">
        <v>14450</v>
      </c>
      <c r="CG3129" t="s">
        <v>196</v>
      </c>
      <c r="CH3129">
        <v>5857303250</v>
      </c>
      <c r="CM3129" t="s">
        <v>15691</v>
      </c>
      <c r="CP3129" t="s">
        <v>194</v>
      </c>
      <c r="CQ3129" t="s">
        <v>195</v>
      </c>
      <c r="CS3129">
        <v>14611</v>
      </c>
      <c r="CT3129" t="s">
        <v>196</v>
      </c>
      <c r="CU3129">
        <v>5857303250</v>
      </c>
      <c r="DZ3129" t="s">
        <v>18733</v>
      </c>
      <c r="EC3129" t="s">
        <v>2421</v>
      </c>
      <c r="ED3129" t="s">
        <v>195</v>
      </c>
      <c r="EF3129">
        <v>14450</v>
      </c>
      <c r="EG3129" t="s">
        <v>196</v>
      </c>
      <c r="EM3129" t="s">
        <v>18732</v>
      </c>
      <c r="EP3129" t="s">
        <v>2421</v>
      </c>
      <c r="EQ3129" t="s">
        <v>195</v>
      </c>
      <c r="ES3129">
        <v>14450</v>
      </c>
      <c r="ET3129" t="s">
        <v>196</v>
      </c>
      <c r="EU3129">
        <v>5857303250</v>
      </c>
    </row>
    <row r="3130" spans="1:151" x14ac:dyDescent="0.2">
      <c r="A3130">
        <v>40734</v>
      </c>
      <c r="B3130" t="s">
        <v>18734</v>
      </c>
      <c r="C3130" t="s">
        <v>3496</v>
      </c>
      <c r="D3130" t="s">
        <v>2506</v>
      </c>
      <c r="E3130" t="s">
        <v>18735</v>
      </c>
      <c r="F3130" t="s">
        <v>171</v>
      </c>
      <c r="G3130" t="str">
        <f>"0"</f>
        <v>0</v>
      </c>
      <c r="H3130" s="1">
        <v>37707</v>
      </c>
      <c r="I3130" t="s">
        <v>221</v>
      </c>
      <c r="K3130" t="s">
        <v>6934</v>
      </c>
      <c r="L3130" t="s">
        <v>6935</v>
      </c>
      <c r="M3130" t="s">
        <v>176</v>
      </c>
      <c r="N3130">
        <v>2024</v>
      </c>
      <c r="O3130" t="s">
        <v>319</v>
      </c>
      <c r="P3130" t="s">
        <v>178</v>
      </c>
      <c r="Q3130" t="s">
        <v>172</v>
      </c>
      <c r="S3130">
        <v>32071085</v>
      </c>
      <c r="T3130" t="s">
        <v>226</v>
      </c>
      <c r="Y3130" t="str">
        <f>"01AS"</f>
        <v>01AS</v>
      </c>
      <c r="Z3130" t="s">
        <v>227</v>
      </c>
      <c r="AA3130" t="s">
        <v>320</v>
      </c>
      <c r="AB3130" t="s">
        <v>321</v>
      </c>
      <c r="AC3130" t="s">
        <v>4851</v>
      </c>
      <c r="AD3130" t="s">
        <v>185</v>
      </c>
      <c r="AS3130">
        <v>3.97</v>
      </c>
      <c r="AU3130" t="s">
        <v>235</v>
      </c>
      <c r="AV3130" t="s">
        <v>236</v>
      </c>
      <c r="AW3130" t="s">
        <v>952</v>
      </c>
      <c r="BM3130" t="s">
        <v>18736</v>
      </c>
      <c r="BN3130" t="s">
        <v>239</v>
      </c>
      <c r="BO3130" t="s">
        <v>18737</v>
      </c>
      <c r="BP3130" t="s">
        <v>241</v>
      </c>
      <c r="BQ3130" t="s">
        <v>195</v>
      </c>
      <c r="BS3130">
        <v>14627</v>
      </c>
      <c r="BZ3130" t="s">
        <v>242</v>
      </c>
      <c r="CB3130" t="s">
        <v>243</v>
      </c>
      <c r="CD3130" t="s">
        <v>195</v>
      </c>
      <c r="CF3130">
        <v>14642</v>
      </c>
      <c r="CG3130" t="s">
        <v>244</v>
      </c>
      <c r="CM3130" t="s">
        <v>18738</v>
      </c>
      <c r="CO3130" t="s">
        <v>18737</v>
      </c>
      <c r="CP3130" t="s">
        <v>2078</v>
      </c>
      <c r="CQ3130" t="s">
        <v>2079</v>
      </c>
      <c r="CS3130" t="s">
        <v>18739</v>
      </c>
      <c r="CT3130" t="s">
        <v>244</v>
      </c>
      <c r="CU3130" t="s">
        <v>18740</v>
      </c>
    </row>
    <row r="3131" spans="1:151" x14ac:dyDescent="0.2">
      <c r="A3131">
        <v>23417</v>
      </c>
      <c r="B3131" t="s">
        <v>18741</v>
      </c>
      <c r="C3131" t="s">
        <v>18742</v>
      </c>
      <c r="D3131" t="s">
        <v>1491</v>
      </c>
      <c r="E3131" t="s">
        <v>18743</v>
      </c>
      <c r="F3131" t="s">
        <v>171</v>
      </c>
      <c r="G3131" t="s">
        <v>172</v>
      </c>
      <c r="H3131" s="1">
        <v>35559</v>
      </c>
      <c r="I3131" t="s">
        <v>173</v>
      </c>
      <c r="K3131" t="s">
        <v>515</v>
      </c>
      <c r="L3131" t="s">
        <v>516</v>
      </c>
      <c r="M3131" t="s">
        <v>306</v>
      </c>
      <c r="N3131">
        <v>2017</v>
      </c>
      <c r="O3131" t="s">
        <v>646</v>
      </c>
      <c r="P3131" t="s">
        <v>178</v>
      </c>
      <c r="Q3131" t="s">
        <v>172</v>
      </c>
      <c r="S3131">
        <v>29452828</v>
      </c>
      <c r="T3131" t="s">
        <v>9112</v>
      </c>
      <c r="U3131" t="s">
        <v>337</v>
      </c>
      <c r="W3131" t="s">
        <v>18744</v>
      </c>
      <c r="X3131">
        <v>3474765688</v>
      </c>
      <c r="Y3131" t="s">
        <v>182</v>
      </c>
      <c r="Z3131" t="s">
        <v>183</v>
      </c>
      <c r="AA3131">
        <v>2019</v>
      </c>
      <c r="AB3131">
        <v>2019</v>
      </c>
      <c r="AC3131" t="s">
        <v>184</v>
      </c>
      <c r="AD3131" t="s">
        <v>185</v>
      </c>
      <c r="AS3131">
        <v>3.08</v>
      </c>
      <c r="AT3131" t="s">
        <v>188</v>
      </c>
      <c r="AU3131" t="s">
        <v>189</v>
      </c>
      <c r="AV3131" t="s">
        <v>190</v>
      </c>
      <c r="AW3131" t="s">
        <v>210</v>
      </c>
      <c r="BM3131" t="s">
        <v>18745</v>
      </c>
      <c r="BN3131" t="s">
        <v>193</v>
      </c>
      <c r="BP3131" t="s">
        <v>194</v>
      </c>
      <c r="BQ3131" t="s">
        <v>195</v>
      </c>
      <c r="BS3131">
        <v>14627</v>
      </c>
      <c r="BT3131" t="s">
        <v>196</v>
      </c>
      <c r="BU3131">
        <v>3479380811</v>
      </c>
      <c r="BZ3131" t="s">
        <v>18746</v>
      </c>
      <c r="CC3131" t="s">
        <v>6548</v>
      </c>
      <c r="CD3131" t="s">
        <v>195</v>
      </c>
      <c r="CF3131">
        <v>11368</v>
      </c>
      <c r="CG3131" t="s">
        <v>196</v>
      </c>
      <c r="CH3131">
        <v>3479380811</v>
      </c>
      <c r="CM3131" t="s">
        <v>18747</v>
      </c>
      <c r="CP3131" t="s">
        <v>194</v>
      </c>
      <c r="CQ3131" t="s">
        <v>195</v>
      </c>
      <c r="CS3131">
        <v>14627</v>
      </c>
      <c r="CT3131" t="s">
        <v>196</v>
      </c>
      <c r="CU3131">
        <v>3479380811</v>
      </c>
      <c r="ED3131" t="s">
        <v>195</v>
      </c>
      <c r="EG3131" t="s">
        <v>196</v>
      </c>
      <c r="EH3131">
        <v>3479380811</v>
      </c>
      <c r="EM3131" t="s">
        <v>18746</v>
      </c>
      <c r="EP3131" t="s">
        <v>6548</v>
      </c>
      <c r="EQ3131" t="s">
        <v>195</v>
      </c>
      <c r="ES3131">
        <v>11368</v>
      </c>
      <c r="ET3131" t="s">
        <v>196</v>
      </c>
      <c r="EU3131">
        <v>3479380811</v>
      </c>
    </row>
    <row r="3132" spans="1:151" x14ac:dyDescent="0.2">
      <c r="A3132">
        <v>23471</v>
      </c>
      <c r="B3132" t="s">
        <v>18748</v>
      </c>
      <c r="C3132" t="s">
        <v>12358</v>
      </c>
      <c r="D3132" t="s">
        <v>2585</v>
      </c>
      <c r="E3132" t="s">
        <v>18749</v>
      </c>
      <c r="F3132" t="s">
        <v>171</v>
      </c>
      <c r="G3132" t="s">
        <v>172</v>
      </c>
      <c r="H3132" s="1">
        <v>35137</v>
      </c>
      <c r="I3132" t="s">
        <v>221</v>
      </c>
      <c r="K3132" t="s">
        <v>1538</v>
      </c>
      <c r="L3132" t="s">
        <v>1539</v>
      </c>
      <c r="M3132" t="s">
        <v>306</v>
      </c>
      <c r="N3132">
        <v>2017</v>
      </c>
      <c r="O3132" t="s">
        <v>646</v>
      </c>
      <c r="P3132" t="s">
        <v>178</v>
      </c>
      <c r="Q3132" t="s">
        <v>172</v>
      </c>
      <c r="S3132">
        <v>28801221</v>
      </c>
      <c r="T3132" t="s">
        <v>196</v>
      </c>
      <c r="W3132" t="s">
        <v>18750</v>
      </c>
      <c r="X3132">
        <v>7247874490</v>
      </c>
      <c r="Y3132" t="s">
        <v>186</v>
      </c>
      <c r="Z3132" t="s">
        <v>282</v>
      </c>
      <c r="AA3132">
        <v>2018</v>
      </c>
      <c r="AB3132">
        <v>2018</v>
      </c>
      <c r="AC3132" t="s">
        <v>885</v>
      </c>
      <c r="AD3132" t="s">
        <v>185</v>
      </c>
      <c r="AM3132" t="s">
        <v>18751</v>
      </c>
      <c r="AS3132">
        <v>3.65</v>
      </c>
      <c r="AT3132" t="s">
        <v>188</v>
      </c>
      <c r="AU3132" t="s">
        <v>189</v>
      </c>
      <c r="AV3132" t="s">
        <v>190</v>
      </c>
      <c r="AW3132" t="s">
        <v>264</v>
      </c>
      <c r="AX3132" t="s">
        <v>18752</v>
      </c>
      <c r="AY3132" t="s">
        <v>4603</v>
      </c>
      <c r="BM3132" t="s">
        <v>18753</v>
      </c>
      <c r="BN3132" t="s">
        <v>487</v>
      </c>
      <c r="BP3132" t="s">
        <v>194</v>
      </c>
      <c r="BQ3132" t="s">
        <v>195</v>
      </c>
      <c r="BS3132">
        <v>14627</v>
      </c>
      <c r="BT3132" t="s">
        <v>196</v>
      </c>
      <c r="BU3132">
        <v>7249611165</v>
      </c>
      <c r="BZ3132" t="s">
        <v>18754</v>
      </c>
      <c r="CC3132" t="s">
        <v>18755</v>
      </c>
      <c r="CD3132" t="s">
        <v>650</v>
      </c>
      <c r="CF3132">
        <v>15627</v>
      </c>
      <c r="CG3132" t="s">
        <v>196</v>
      </c>
      <c r="CH3132">
        <v>7246946219</v>
      </c>
      <c r="CM3132" t="s">
        <v>18756</v>
      </c>
      <c r="CP3132" t="s">
        <v>194</v>
      </c>
      <c r="CQ3132" t="s">
        <v>195</v>
      </c>
      <c r="CS3132">
        <v>14627</v>
      </c>
      <c r="CT3132" t="s">
        <v>196</v>
      </c>
      <c r="CU3132">
        <v>7249611165</v>
      </c>
      <c r="ED3132" t="s">
        <v>650</v>
      </c>
      <c r="EG3132" t="s">
        <v>196</v>
      </c>
      <c r="EH3132">
        <v>7246946219</v>
      </c>
      <c r="EM3132" t="s">
        <v>18754</v>
      </c>
      <c r="EP3132" t="s">
        <v>18755</v>
      </c>
      <c r="EQ3132" t="s">
        <v>650</v>
      </c>
      <c r="ES3132">
        <v>15627</v>
      </c>
      <c r="ET3132" t="s">
        <v>196</v>
      </c>
      <c r="EU3132">
        <v>7246946219</v>
      </c>
    </row>
    <row r="3133" spans="1:151" x14ac:dyDescent="0.2">
      <c r="A3133">
        <v>13377</v>
      </c>
      <c r="B3133" t="s">
        <v>4769</v>
      </c>
      <c r="C3133" t="s">
        <v>12358</v>
      </c>
      <c r="E3133" t="s">
        <v>18757</v>
      </c>
      <c r="F3133" t="s">
        <v>171</v>
      </c>
      <c r="G3133" t="s">
        <v>172</v>
      </c>
      <c r="H3133" s="1">
        <v>35099</v>
      </c>
      <c r="I3133" t="s">
        <v>173</v>
      </c>
      <c r="K3133" t="s">
        <v>853</v>
      </c>
      <c r="L3133" t="s">
        <v>854</v>
      </c>
      <c r="M3133" t="s">
        <v>176</v>
      </c>
      <c r="N3133">
        <v>2016</v>
      </c>
      <c r="O3133" t="s">
        <v>634</v>
      </c>
      <c r="P3133" t="s">
        <v>178</v>
      </c>
      <c r="Q3133" t="s">
        <v>172</v>
      </c>
      <c r="S3133">
        <v>28766681</v>
      </c>
      <c r="T3133" t="s">
        <v>196</v>
      </c>
      <c r="W3133" t="s">
        <v>18758</v>
      </c>
      <c r="X3133">
        <v>7322339285</v>
      </c>
      <c r="Y3133" t="s">
        <v>186</v>
      </c>
      <c r="Z3133" t="s">
        <v>183</v>
      </c>
      <c r="AA3133">
        <v>2018</v>
      </c>
      <c r="AB3133">
        <v>2018</v>
      </c>
      <c r="AC3133" t="s">
        <v>187</v>
      </c>
      <c r="AD3133" t="s">
        <v>185</v>
      </c>
      <c r="AM3133" t="s">
        <v>208</v>
      </c>
      <c r="AS3133">
        <v>3.3</v>
      </c>
      <c r="AT3133" t="s">
        <v>188</v>
      </c>
      <c r="AU3133" t="s">
        <v>1520</v>
      </c>
      <c r="AV3133" t="s">
        <v>4161</v>
      </c>
      <c r="AW3133" t="s">
        <v>264</v>
      </c>
      <c r="BM3133" t="s">
        <v>18759</v>
      </c>
      <c r="BN3133" t="s">
        <v>193</v>
      </c>
      <c r="BP3133" t="s">
        <v>194</v>
      </c>
      <c r="BQ3133" t="s">
        <v>195</v>
      </c>
      <c r="BS3133">
        <v>14627</v>
      </c>
      <c r="BT3133" t="s">
        <v>196</v>
      </c>
      <c r="BU3133">
        <v>7324039620</v>
      </c>
      <c r="BZ3133" t="s">
        <v>18760</v>
      </c>
      <c r="CC3133" t="s">
        <v>18761</v>
      </c>
      <c r="CD3133" t="s">
        <v>1150</v>
      </c>
      <c r="CF3133" t="str">
        <f>"077043270"</f>
        <v>077043270</v>
      </c>
      <c r="CG3133" t="s">
        <v>196</v>
      </c>
      <c r="CH3133">
        <v>7329334874</v>
      </c>
      <c r="CM3133" t="s">
        <v>18762</v>
      </c>
      <c r="CP3133" t="s">
        <v>194</v>
      </c>
      <c r="CQ3133" t="s">
        <v>195</v>
      </c>
      <c r="CS3133">
        <v>14611</v>
      </c>
      <c r="CT3133" t="s">
        <v>196</v>
      </c>
      <c r="CU3133">
        <v>7324039620</v>
      </c>
      <c r="ED3133" t="s">
        <v>1150</v>
      </c>
      <c r="EG3133" t="s">
        <v>196</v>
      </c>
      <c r="EH3133">
        <v>7329334874</v>
      </c>
      <c r="EM3133" t="s">
        <v>18760</v>
      </c>
      <c r="EP3133" t="s">
        <v>18761</v>
      </c>
      <c r="EQ3133" t="s">
        <v>1150</v>
      </c>
      <c r="ES3133" t="str">
        <f>"077043270"</f>
        <v>077043270</v>
      </c>
      <c r="ET3133" t="s">
        <v>196</v>
      </c>
      <c r="EU3133">
        <v>7329334874</v>
      </c>
    </row>
    <row r="3134" spans="1:151" x14ac:dyDescent="0.2">
      <c r="A3134">
        <v>13179</v>
      </c>
      <c r="B3134" t="s">
        <v>6501</v>
      </c>
      <c r="C3134" t="s">
        <v>12358</v>
      </c>
      <c r="E3134" t="s">
        <v>18763</v>
      </c>
      <c r="F3134" t="s">
        <v>171</v>
      </c>
      <c r="G3134" t="s">
        <v>172</v>
      </c>
      <c r="H3134" s="1">
        <v>34876</v>
      </c>
      <c r="I3134" t="s">
        <v>221</v>
      </c>
      <c r="K3134" t="s">
        <v>595</v>
      </c>
      <c r="L3134" t="s">
        <v>3763</v>
      </c>
      <c r="M3134" t="s">
        <v>224</v>
      </c>
      <c r="N3134">
        <v>2015</v>
      </c>
      <c r="O3134" t="s">
        <v>692</v>
      </c>
      <c r="P3134" t="s">
        <v>178</v>
      </c>
      <c r="Q3134" t="s">
        <v>172</v>
      </c>
      <c r="S3134">
        <v>28210757</v>
      </c>
      <c r="T3134" t="s">
        <v>196</v>
      </c>
      <c r="W3134" t="s">
        <v>18764</v>
      </c>
      <c r="X3134">
        <v>7166496516</v>
      </c>
      <c r="Y3134" t="s">
        <v>186</v>
      </c>
      <c r="Z3134" t="s">
        <v>282</v>
      </c>
      <c r="AA3134">
        <v>2017</v>
      </c>
      <c r="AB3134">
        <v>2017</v>
      </c>
      <c r="AC3134" t="s">
        <v>885</v>
      </c>
      <c r="AD3134" t="s">
        <v>185</v>
      </c>
      <c r="AS3134">
        <v>3.61</v>
      </c>
      <c r="AT3134" t="s">
        <v>188</v>
      </c>
      <c r="AU3134" t="s">
        <v>189</v>
      </c>
      <c r="AV3134" t="s">
        <v>190</v>
      </c>
      <c r="AW3134" t="s">
        <v>264</v>
      </c>
      <c r="BM3134" t="s">
        <v>18765</v>
      </c>
      <c r="BN3134" t="s">
        <v>487</v>
      </c>
      <c r="BP3134" t="s">
        <v>194</v>
      </c>
      <c r="BQ3134" t="s">
        <v>195</v>
      </c>
      <c r="BS3134">
        <v>14627</v>
      </c>
      <c r="BT3134" t="s">
        <v>196</v>
      </c>
      <c r="BU3134">
        <v>7164742394</v>
      </c>
      <c r="BZ3134" t="s">
        <v>18766</v>
      </c>
      <c r="CC3134" t="s">
        <v>3468</v>
      </c>
      <c r="CD3134" t="s">
        <v>195</v>
      </c>
      <c r="CF3134">
        <v>140752736</v>
      </c>
      <c r="CG3134" t="s">
        <v>196</v>
      </c>
      <c r="CH3134">
        <v>7166496516</v>
      </c>
      <c r="CM3134" t="s">
        <v>18767</v>
      </c>
      <c r="CP3134" t="s">
        <v>194</v>
      </c>
      <c r="CQ3134" t="s">
        <v>195</v>
      </c>
      <c r="CS3134">
        <v>14627</v>
      </c>
      <c r="CT3134" t="s">
        <v>196</v>
      </c>
      <c r="CU3134">
        <v>7164742394</v>
      </c>
      <c r="EM3134" t="s">
        <v>18766</v>
      </c>
      <c r="EP3134" t="s">
        <v>3468</v>
      </c>
      <c r="EQ3134" t="s">
        <v>195</v>
      </c>
      <c r="ES3134">
        <v>140752736</v>
      </c>
      <c r="ET3134" t="s">
        <v>196</v>
      </c>
      <c r="EU3134">
        <v>7166496516</v>
      </c>
    </row>
    <row r="3135" spans="1:151" x14ac:dyDescent="0.2">
      <c r="A3135">
        <v>27636</v>
      </c>
      <c r="B3135" t="s">
        <v>12797</v>
      </c>
      <c r="C3135" t="s">
        <v>12358</v>
      </c>
      <c r="D3135" t="s">
        <v>1394</v>
      </c>
      <c r="E3135" t="s">
        <v>18768</v>
      </c>
      <c r="F3135" t="s">
        <v>171</v>
      </c>
      <c r="G3135" t="s">
        <v>172</v>
      </c>
      <c r="H3135" s="1">
        <v>36360</v>
      </c>
      <c r="I3135" t="s">
        <v>221</v>
      </c>
      <c r="K3135" t="s">
        <v>4178</v>
      </c>
      <c r="M3135" t="s">
        <v>306</v>
      </c>
      <c r="N3135">
        <v>2019</v>
      </c>
      <c r="O3135" t="s">
        <v>534</v>
      </c>
      <c r="P3135" t="s">
        <v>363</v>
      </c>
      <c r="Q3135" t="s">
        <v>172</v>
      </c>
      <c r="S3135">
        <v>30725973</v>
      </c>
      <c r="T3135" t="s">
        <v>196</v>
      </c>
      <c r="W3135" t="s">
        <v>18769</v>
      </c>
      <c r="X3135">
        <v>3472644754</v>
      </c>
      <c r="Y3135" t="s">
        <v>186</v>
      </c>
      <c r="Z3135" t="s">
        <v>282</v>
      </c>
      <c r="AA3135">
        <v>2021</v>
      </c>
      <c r="AB3135">
        <v>2021</v>
      </c>
      <c r="AC3135" t="s">
        <v>2179</v>
      </c>
      <c r="AD3135" t="s">
        <v>172</v>
      </c>
      <c r="AS3135">
        <v>2.33</v>
      </c>
      <c r="AT3135" t="s">
        <v>742</v>
      </c>
      <c r="AU3135" t="s">
        <v>189</v>
      </c>
      <c r="AV3135" t="s">
        <v>190</v>
      </c>
      <c r="AW3135" t="s">
        <v>294</v>
      </c>
      <c r="BM3135" t="s">
        <v>18770</v>
      </c>
      <c r="BN3135" t="s">
        <v>193</v>
      </c>
      <c r="BP3135" t="s">
        <v>194</v>
      </c>
      <c r="BQ3135" t="s">
        <v>195</v>
      </c>
      <c r="BS3135">
        <v>14627</v>
      </c>
      <c r="BT3135" t="s">
        <v>196</v>
      </c>
      <c r="BU3135">
        <v>7184500013</v>
      </c>
      <c r="BZ3135" t="s">
        <v>18771</v>
      </c>
      <c r="CC3135" t="s">
        <v>521</v>
      </c>
      <c r="CD3135" t="s">
        <v>195</v>
      </c>
      <c r="CF3135">
        <v>104573738</v>
      </c>
      <c r="CG3135" t="s">
        <v>196</v>
      </c>
      <c r="CH3135">
        <v>7184500013</v>
      </c>
      <c r="CM3135" t="s">
        <v>18772</v>
      </c>
      <c r="CN3135" t="s">
        <v>18773</v>
      </c>
      <c r="CP3135" t="s">
        <v>521</v>
      </c>
      <c r="CQ3135" t="s">
        <v>195</v>
      </c>
      <c r="CS3135">
        <v>10457</v>
      </c>
      <c r="CT3135" t="s">
        <v>196</v>
      </c>
      <c r="CU3135">
        <v>7184500013</v>
      </c>
      <c r="ED3135" t="s">
        <v>195</v>
      </c>
      <c r="EG3135" t="s">
        <v>196</v>
      </c>
      <c r="EH3135">
        <v>7184500013</v>
      </c>
      <c r="EM3135" t="s">
        <v>18771</v>
      </c>
      <c r="EP3135" t="s">
        <v>521</v>
      </c>
      <c r="EQ3135" t="s">
        <v>195</v>
      </c>
      <c r="ES3135">
        <v>104573738</v>
      </c>
      <c r="ET3135" t="s">
        <v>196</v>
      </c>
      <c r="EU3135">
        <v>7184500013</v>
      </c>
    </row>
    <row r="3136" spans="1:151" x14ac:dyDescent="0.2">
      <c r="A3136">
        <v>31504</v>
      </c>
      <c r="B3136" t="s">
        <v>18774</v>
      </c>
      <c r="C3136" t="s">
        <v>18775</v>
      </c>
      <c r="D3136" t="s">
        <v>18776</v>
      </c>
      <c r="E3136" t="s">
        <v>18777</v>
      </c>
      <c r="F3136" t="s">
        <v>171</v>
      </c>
      <c r="I3136" t="s">
        <v>4073</v>
      </c>
      <c r="K3136" t="s">
        <v>882</v>
      </c>
      <c r="L3136" t="s">
        <v>318</v>
      </c>
      <c r="M3136" t="s">
        <v>255</v>
      </c>
      <c r="N3136" t="s">
        <v>421</v>
      </c>
      <c r="O3136" t="s">
        <v>422</v>
      </c>
      <c r="P3136" t="s">
        <v>178</v>
      </c>
      <c r="Q3136" t="s">
        <v>185</v>
      </c>
      <c r="BM3136" t="s">
        <v>18778</v>
      </c>
      <c r="BP3136" t="s">
        <v>4493</v>
      </c>
      <c r="BQ3136" t="s">
        <v>195</v>
      </c>
      <c r="BS3136">
        <v>14450</v>
      </c>
      <c r="BT3136" t="s">
        <v>226</v>
      </c>
      <c r="BU3136">
        <v>5855066242</v>
      </c>
      <c r="BX3136" t="s">
        <v>18779</v>
      </c>
      <c r="BY3136" t="s">
        <v>406</v>
      </c>
    </row>
    <row r="3137" spans="1:151" x14ac:dyDescent="0.2">
      <c r="A3137">
        <v>33567</v>
      </c>
      <c r="B3137" t="s">
        <v>5219</v>
      </c>
      <c r="C3137" t="s">
        <v>12358</v>
      </c>
      <c r="D3137" t="s">
        <v>622</v>
      </c>
      <c r="E3137" t="s">
        <v>18780</v>
      </c>
      <c r="F3137" t="s">
        <v>171</v>
      </c>
      <c r="G3137" t="str">
        <f t="shared" ref="G3137:G3143" si="27">"0"</f>
        <v>0</v>
      </c>
      <c r="K3137" t="s">
        <v>453</v>
      </c>
      <c r="L3137" t="s">
        <v>454</v>
      </c>
      <c r="M3137" t="s">
        <v>205</v>
      </c>
      <c r="N3137">
        <v>2020</v>
      </c>
      <c r="O3137" t="s">
        <v>455</v>
      </c>
      <c r="P3137" t="s">
        <v>178</v>
      </c>
      <c r="Q3137" t="s">
        <v>172</v>
      </c>
      <c r="S3137">
        <v>30651913</v>
      </c>
      <c r="T3137" t="s">
        <v>226</v>
      </c>
      <c r="Y3137" t="str">
        <f>"01AS"</f>
        <v>01AS</v>
      </c>
      <c r="Z3137" t="s">
        <v>499</v>
      </c>
      <c r="AA3137" t="s">
        <v>320</v>
      </c>
      <c r="AB3137" t="s">
        <v>321</v>
      </c>
      <c r="AC3137" t="s">
        <v>4871</v>
      </c>
      <c r="AD3137" t="s">
        <v>185</v>
      </c>
      <c r="AF3137" t="s">
        <v>426</v>
      </c>
      <c r="AG3137" t="s">
        <v>729</v>
      </c>
      <c r="AJ3137" t="s">
        <v>2860</v>
      </c>
      <c r="AK3137" t="s">
        <v>185</v>
      </c>
      <c r="AM3137" t="s">
        <v>11008</v>
      </c>
      <c r="AS3137">
        <v>3.74</v>
      </c>
      <c r="AT3137" t="s">
        <v>429</v>
      </c>
      <c r="AU3137" t="s">
        <v>235</v>
      </c>
      <c r="AV3137" t="s">
        <v>236</v>
      </c>
      <c r="AW3137" t="s">
        <v>264</v>
      </c>
      <c r="BM3137" t="s">
        <v>18781</v>
      </c>
      <c r="BN3137" t="s">
        <v>239</v>
      </c>
      <c r="BO3137" t="s">
        <v>18782</v>
      </c>
      <c r="BP3137" t="s">
        <v>241</v>
      </c>
      <c r="BQ3137" t="s">
        <v>195</v>
      </c>
      <c r="BS3137">
        <v>14627</v>
      </c>
      <c r="CD3137" t="s">
        <v>195</v>
      </c>
      <c r="CM3137" t="s">
        <v>18783</v>
      </c>
      <c r="CO3137" t="s">
        <v>18782</v>
      </c>
      <c r="CP3137" t="s">
        <v>5900</v>
      </c>
      <c r="CQ3137" t="s">
        <v>4463</v>
      </c>
      <c r="CS3137" t="str">
        <f>"06033-1600"</f>
        <v>06033-1600</v>
      </c>
      <c r="CT3137" t="s">
        <v>244</v>
      </c>
      <c r="CU3137" t="s">
        <v>18784</v>
      </c>
    </row>
    <row r="3138" spans="1:151" x14ac:dyDescent="0.2">
      <c r="A3138">
        <v>38565</v>
      </c>
      <c r="B3138" t="s">
        <v>909</v>
      </c>
      <c r="C3138" t="s">
        <v>18775</v>
      </c>
      <c r="D3138" t="s">
        <v>18785</v>
      </c>
      <c r="E3138" t="s">
        <v>18786</v>
      </c>
      <c r="F3138" t="s">
        <v>171</v>
      </c>
      <c r="G3138" t="str">
        <f t="shared" si="27"/>
        <v>0</v>
      </c>
      <c r="H3138" s="1">
        <v>37822</v>
      </c>
      <c r="I3138" t="s">
        <v>221</v>
      </c>
      <c r="K3138" t="s">
        <v>277</v>
      </c>
      <c r="L3138" t="s">
        <v>278</v>
      </c>
      <c r="M3138" t="s">
        <v>224</v>
      </c>
      <c r="N3138">
        <v>2023</v>
      </c>
      <c r="O3138" t="s">
        <v>597</v>
      </c>
      <c r="P3138" t="s">
        <v>178</v>
      </c>
      <c r="Q3138" t="s">
        <v>172</v>
      </c>
      <c r="S3138">
        <v>32064049</v>
      </c>
      <c r="T3138" t="s">
        <v>226</v>
      </c>
      <c r="Y3138" t="str">
        <f>"01AS"</f>
        <v>01AS</v>
      </c>
      <c r="Z3138" t="s">
        <v>499</v>
      </c>
      <c r="AA3138" t="s">
        <v>228</v>
      </c>
      <c r="AB3138" t="s">
        <v>229</v>
      </c>
      <c r="AC3138" t="s">
        <v>5261</v>
      </c>
      <c r="AD3138" t="s">
        <v>185</v>
      </c>
      <c r="AF3138" t="s">
        <v>426</v>
      </c>
      <c r="AG3138" t="s">
        <v>729</v>
      </c>
      <c r="AJ3138" t="s">
        <v>2285</v>
      </c>
      <c r="AK3138" t="s">
        <v>185</v>
      </c>
      <c r="AM3138" t="s">
        <v>1246</v>
      </c>
      <c r="AN3138" t="s">
        <v>2214</v>
      </c>
      <c r="AO3138" t="s">
        <v>2988</v>
      </c>
      <c r="AS3138">
        <v>2.39</v>
      </c>
      <c r="AU3138" t="s">
        <v>472</v>
      </c>
      <c r="AV3138" t="s">
        <v>473</v>
      </c>
      <c r="AW3138" t="s">
        <v>264</v>
      </c>
      <c r="BM3138" t="s">
        <v>18052</v>
      </c>
      <c r="BN3138" t="s">
        <v>239</v>
      </c>
      <c r="BO3138" t="s">
        <v>18787</v>
      </c>
      <c r="BP3138" t="s">
        <v>241</v>
      </c>
      <c r="BQ3138" t="s">
        <v>195</v>
      </c>
      <c r="BS3138">
        <v>14627</v>
      </c>
      <c r="BZ3138" t="s">
        <v>266</v>
      </c>
      <c r="CB3138" t="s">
        <v>267</v>
      </c>
      <c r="CD3138" t="s">
        <v>195</v>
      </c>
      <c r="CF3138">
        <v>14627</v>
      </c>
      <c r="CG3138" t="s">
        <v>244</v>
      </c>
      <c r="CM3138" t="s">
        <v>18788</v>
      </c>
      <c r="CO3138" t="s">
        <v>18787</v>
      </c>
      <c r="CP3138" t="s">
        <v>18789</v>
      </c>
      <c r="CQ3138" t="s">
        <v>247</v>
      </c>
      <c r="CS3138" t="s">
        <v>18790</v>
      </c>
      <c r="CT3138" t="s">
        <v>244</v>
      </c>
      <c r="CU3138" t="s">
        <v>18791</v>
      </c>
    </row>
    <row r="3139" spans="1:151" x14ac:dyDescent="0.2">
      <c r="A3139">
        <v>40915</v>
      </c>
      <c r="B3139" t="s">
        <v>8672</v>
      </c>
      <c r="C3139" t="s">
        <v>18775</v>
      </c>
      <c r="D3139" t="s">
        <v>4296</v>
      </c>
      <c r="E3139" t="s">
        <v>18792</v>
      </c>
      <c r="F3139" t="s">
        <v>171</v>
      </c>
      <c r="G3139" t="str">
        <f t="shared" si="27"/>
        <v>0</v>
      </c>
      <c r="H3139" s="1">
        <v>37535</v>
      </c>
      <c r="I3139" t="s">
        <v>221</v>
      </c>
      <c r="K3139" t="s">
        <v>1879</v>
      </c>
      <c r="L3139" t="s">
        <v>1880</v>
      </c>
      <c r="M3139" t="s">
        <v>255</v>
      </c>
      <c r="N3139" t="s">
        <v>256</v>
      </c>
      <c r="O3139" t="s">
        <v>257</v>
      </c>
      <c r="P3139" t="s">
        <v>178</v>
      </c>
      <c r="Q3139" t="s">
        <v>172</v>
      </c>
      <c r="S3139">
        <v>31796972</v>
      </c>
      <c r="T3139" t="s">
        <v>226</v>
      </c>
      <c r="Y3139" t="str">
        <f>"01AS"</f>
        <v>01AS</v>
      </c>
      <c r="Z3139" t="s">
        <v>227</v>
      </c>
      <c r="AA3139" t="s">
        <v>320</v>
      </c>
      <c r="AB3139" t="s">
        <v>321</v>
      </c>
      <c r="AC3139" t="s">
        <v>18793</v>
      </c>
      <c r="AD3139" t="s">
        <v>185</v>
      </c>
      <c r="AE3139" t="s">
        <v>4851</v>
      </c>
      <c r="AS3139">
        <v>3.57</v>
      </c>
      <c r="AU3139" t="s">
        <v>235</v>
      </c>
      <c r="AV3139" t="s">
        <v>236</v>
      </c>
      <c r="AW3139" t="s">
        <v>264</v>
      </c>
      <c r="BJ3139" t="s">
        <v>1473</v>
      </c>
      <c r="BL3139" t="s">
        <v>474</v>
      </c>
      <c r="BM3139" t="s">
        <v>18794</v>
      </c>
      <c r="BN3139" t="s">
        <v>239</v>
      </c>
      <c r="BO3139" t="s">
        <v>18795</v>
      </c>
      <c r="BP3139" t="s">
        <v>241</v>
      </c>
      <c r="BQ3139" t="s">
        <v>195</v>
      </c>
      <c r="BS3139">
        <v>14627</v>
      </c>
      <c r="CD3139" t="s">
        <v>195</v>
      </c>
      <c r="CM3139" t="s">
        <v>18796</v>
      </c>
      <c r="CO3139" t="s">
        <v>18795</v>
      </c>
      <c r="CP3139" t="s">
        <v>18797</v>
      </c>
      <c r="CQ3139" t="s">
        <v>247</v>
      </c>
      <c r="CS3139" t="s">
        <v>18798</v>
      </c>
      <c r="CT3139" t="s">
        <v>244</v>
      </c>
      <c r="CU3139" t="s">
        <v>18799</v>
      </c>
    </row>
    <row r="3140" spans="1:151" x14ac:dyDescent="0.2">
      <c r="A3140">
        <v>45203</v>
      </c>
      <c r="B3140" t="s">
        <v>3657</v>
      </c>
      <c r="C3140" t="s">
        <v>18775</v>
      </c>
      <c r="D3140" t="s">
        <v>940</v>
      </c>
      <c r="E3140" t="s">
        <v>1213</v>
      </c>
      <c r="F3140" t="s">
        <v>171</v>
      </c>
      <c r="G3140" t="str">
        <f t="shared" si="27"/>
        <v>0</v>
      </c>
      <c r="H3140" s="1">
        <v>37775</v>
      </c>
      <c r="I3140" t="s">
        <v>221</v>
      </c>
      <c r="K3140" t="s">
        <v>3576</v>
      </c>
      <c r="L3140" t="s">
        <v>633</v>
      </c>
      <c r="M3140" t="s">
        <v>1389</v>
      </c>
      <c r="N3140">
        <v>2024</v>
      </c>
      <c r="O3140" t="s">
        <v>1390</v>
      </c>
      <c r="P3140" t="s">
        <v>178</v>
      </c>
      <c r="Q3140" t="s">
        <v>172</v>
      </c>
      <c r="R3140" t="s">
        <v>510</v>
      </c>
      <c r="S3140">
        <v>32044911</v>
      </c>
      <c r="BM3140" t="s">
        <v>18800</v>
      </c>
    </row>
    <row r="3141" spans="1:151" x14ac:dyDescent="0.2">
      <c r="A3141">
        <v>40508</v>
      </c>
      <c r="B3141" t="s">
        <v>3657</v>
      </c>
      <c r="C3141" t="s">
        <v>18775</v>
      </c>
      <c r="D3141" t="s">
        <v>940</v>
      </c>
      <c r="E3141" t="s">
        <v>1213</v>
      </c>
      <c r="F3141" t="s">
        <v>171</v>
      </c>
      <c r="G3141" t="str">
        <f t="shared" si="27"/>
        <v>0</v>
      </c>
      <c r="H3141" s="1">
        <v>37775</v>
      </c>
      <c r="I3141" t="s">
        <v>221</v>
      </c>
      <c r="K3141" t="s">
        <v>687</v>
      </c>
      <c r="L3141" t="s">
        <v>633</v>
      </c>
      <c r="M3141" t="s">
        <v>1389</v>
      </c>
      <c r="N3141">
        <v>2023</v>
      </c>
      <c r="O3141" t="s">
        <v>2628</v>
      </c>
      <c r="P3141" t="s">
        <v>178</v>
      </c>
      <c r="Q3141" t="s">
        <v>172</v>
      </c>
      <c r="R3141" t="s">
        <v>510</v>
      </c>
      <c r="S3141">
        <v>32044911</v>
      </c>
      <c r="BM3141" t="s">
        <v>18800</v>
      </c>
    </row>
    <row r="3142" spans="1:151" x14ac:dyDescent="0.2">
      <c r="A3142">
        <v>41666</v>
      </c>
      <c r="B3142" t="s">
        <v>18801</v>
      </c>
      <c r="C3142" t="s">
        <v>18775</v>
      </c>
      <c r="D3142" t="s">
        <v>505</v>
      </c>
      <c r="E3142" t="s">
        <v>18802</v>
      </c>
      <c r="F3142" t="s">
        <v>171</v>
      </c>
      <c r="G3142" t="str">
        <f t="shared" si="27"/>
        <v>0</v>
      </c>
      <c r="H3142" s="1">
        <v>37982</v>
      </c>
      <c r="I3142" t="s">
        <v>221</v>
      </c>
      <c r="K3142" t="s">
        <v>1866</v>
      </c>
      <c r="L3142" t="s">
        <v>1867</v>
      </c>
      <c r="M3142" t="s">
        <v>255</v>
      </c>
      <c r="N3142" t="s">
        <v>256</v>
      </c>
      <c r="O3142" t="s">
        <v>257</v>
      </c>
      <c r="P3142" t="s">
        <v>178</v>
      </c>
      <c r="Q3142" t="s">
        <v>172</v>
      </c>
      <c r="S3142">
        <v>32239867</v>
      </c>
      <c r="T3142" t="s">
        <v>226</v>
      </c>
      <c r="Y3142" t="str">
        <f>"04HSEAS"</f>
        <v>04HSEAS</v>
      </c>
      <c r="Z3142" t="s">
        <v>499</v>
      </c>
      <c r="AA3142" t="s">
        <v>228</v>
      </c>
      <c r="AB3142" t="s">
        <v>229</v>
      </c>
      <c r="AC3142" t="s">
        <v>535</v>
      </c>
      <c r="AD3142" t="s">
        <v>185</v>
      </c>
      <c r="AS3142">
        <v>3.15</v>
      </c>
      <c r="AU3142" t="s">
        <v>472</v>
      </c>
      <c r="AV3142" t="s">
        <v>473</v>
      </c>
      <c r="AW3142" t="s">
        <v>264</v>
      </c>
      <c r="BM3142" t="s">
        <v>8170</v>
      </c>
      <c r="BN3142" t="s">
        <v>239</v>
      </c>
      <c r="BO3142" t="s">
        <v>18803</v>
      </c>
      <c r="BP3142" t="s">
        <v>241</v>
      </c>
      <c r="BQ3142" t="s">
        <v>195</v>
      </c>
      <c r="BS3142">
        <v>14627</v>
      </c>
      <c r="BZ3142" t="s">
        <v>7371</v>
      </c>
      <c r="CB3142" t="s">
        <v>243</v>
      </c>
      <c r="CD3142" t="s">
        <v>195</v>
      </c>
      <c r="CF3142">
        <v>14642</v>
      </c>
      <c r="CG3142" t="s">
        <v>244</v>
      </c>
      <c r="CM3142" t="s">
        <v>18804</v>
      </c>
      <c r="CO3142" t="s">
        <v>18803</v>
      </c>
      <c r="CP3142" t="s">
        <v>7086</v>
      </c>
      <c r="CQ3142" t="s">
        <v>571</v>
      </c>
      <c r="CS3142" t="s">
        <v>18805</v>
      </c>
      <c r="CT3142" t="s">
        <v>244</v>
      </c>
      <c r="CU3142" t="s">
        <v>18806</v>
      </c>
    </row>
    <row r="3143" spans="1:151" x14ac:dyDescent="0.2">
      <c r="A3143">
        <v>42125</v>
      </c>
      <c r="B3143" t="s">
        <v>3282</v>
      </c>
      <c r="C3143" t="s">
        <v>18775</v>
      </c>
      <c r="D3143" t="s">
        <v>8731</v>
      </c>
      <c r="E3143" t="s">
        <v>18807</v>
      </c>
      <c r="F3143" t="s">
        <v>171</v>
      </c>
      <c r="G3143" t="str">
        <f t="shared" si="27"/>
        <v>0</v>
      </c>
      <c r="H3143" s="1">
        <v>37323</v>
      </c>
      <c r="I3143" t="s">
        <v>221</v>
      </c>
      <c r="K3143" t="s">
        <v>453</v>
      </c>
      <c r="L3143" t="s">
        <v>2757</v>
      </c>
      <c r="M3143" t="s">
        <v>205</v>
      </c>
      <c r="N3143">
        <v>2024</v>
      </c>
      <c r="O3143" t="s">
        <v>2271</v>
      </c>
      <c r="P3143" t="s">
        <v>178</v>
      </c>
      <c r="Q3143" t="s">
        <v>172</v>
      </c>
      <c r="S3143">
        <v>31758567</v>
      </c>
      <c r="T3143" t="s">
        <v>226</v>
      </c>
      <c r="Y3143" t="str">
        <f>"01AS"</f>
        <v>01AS</v>
      </c>
      <c r="Z3143" t="s">
        <v>227</v>
      </c>
      <c r="AA3143" t="s">
        <v>320</v>
      </c>
      <c r="AB3143" t="s">
        <v>321</v>
      </c>
      <c r="AC3143" t="s">
        <v>322</v>
      </c>
      <c r="AD3143" t="s">
        <v>185</v>
      </c>
      <c r="AM3143" t="s">
        <v>1819</v>
      </c>
      <c r="AN3143" t="s">
        <v>6814</v>
      </c>
      <c r="AS3143">
        <v>3.96</v>
      </c>
      <c r="AU3143" t="s">
        <v>235</v>
      </c>
      <c r="AV3143" t="s">
        <v>236</v>
      </c>
      <c r="AW3143" t="s">
        <v>264</v>
      </c>
      <c r="BM3143" t="s">
        <v>18808</v>
      </c>
      <c r="BN3143" t="s">
        <v>239</v>
      </c>
      <c r="BO3143" t="s">
        <v>18809</v>
      </c>
      <c r="BP3143" t="s">
        <v>241</v>
      </c>
      <c r="BQ3143" t="s">
        <v>195</v>
      </c>
      <c r="BS3143">
        <v>14627</v>
      </c>
      <c r="CD3143" t="s">
        <v>195</v>
      </c>
      <c r="CM3143" t="s">
        <v>18810</v>
      </c>
      <c r="CO3143" t="s">
        <v>18809</v>
      </c>
      <c r="CP3143" t="s">
        <v>18811</v>
      </c>
      <c r="CQ3143" t="s">
        <v>247</v>
      </c>
      <c r="CS3143" t="s">
        <v>18812</v>
      </c>
      <c r="CT3143" t="s">
        <v>244</v>
      </c>
      <c r="CU3143" t="s">
        <v>18813</v>
      </c>
    </row>
    <row r="3144" spans="1:151" x14ac:dyDescent="0.2">
      <c r="A3144">
        <v>23872</v>
      </c>
      <c r="B3144" t="s">
        <v>18814</v>
      </c>
      <c r="C3144" t="s">
        <v>18815</v>
      </c>
      <c r="D3144" t="s">
        <v>7725</v>
      </c>
      <c r="E3144" t="s">
        <v>18816</v>
      </c>
      <c r="F3144" t="s">
        <v>171</v>
      </c>
      <c r="G3144" t="s">
        <v>172</v>
      </c>
      <c r="H3144" s="1">
        <v>36229</v>
      </c>
      <c r="I3144" t="s">
        <v>221</v>
      </c>
      <c r="K3144" t="s">
        <v>547</v>
      </c>
      <c r="L3144" t="s">
        <v>548</v>
      </c>
      <c r="M3144" t="s">
        <v>306</v>
      </c>
      <c r="N3144">
        <v>2017</v>
      </c>
      <c r="O3144" t="s">
        <v>646</v>
      </c>
      <c r="P3144" t="s">
        <v>178</v>
      </c>
      <c r="Q3144" t="s">
        <v>172</v>
      </c>
      <c r="S3144">
        <v>30702806</v>
      </c>
      <c r="T3144" t="s">
        <v>196</v>
      </c>
      <c r="W3144" t="s">
        <v>18817</v>
      </c>
      <c r="X3144">
        <v>5165463870</v>
      </c>
      <c r="Y3144" t="s">
        <v>186</v>
      </c>
      <c r="Z3144" t="s">
        <v>282</v>
      </c>
      <c r="AA3144">
        <v>2021</v>
      </c>
      <c r="AB3144">
        <v>2021</v>
      </c>
      <c r="AC3144" t="s">
        <v>396</v>
      </c>
      <c r="AD3144" t="s">
        <v>172</v>
      </c>
      <c r="AS3144">
        <v>3.34</v>
      </c>
      <c r="AT3144" t="s">
        <v>188</v>
      </c>
      <c r="AU3144" t="s">
        <v>189</v>
      </c>
      <c r="AV3144" t="s">
        <v>190</v>
      </c>
      <c r="AW3144" t="s">
        <v>264</v>
      </c>
      <c r="BM3144" t="s">
        <v>18818</v>
      </c>
      <c r="BN3144" t="s">
        <v>193</v>
      </c>
      <c r="BP3144" t="s">
        <v>194</v>
      </c>
      <c r="BQ3144" t="s">
        <v>195</v>
      </c>
      <c r="BS3144">
        <v>14627</v>
      </c>
      <c r="BT3144" t="s">
        <v>196</v>
      </c>
      <c r="BU3144">
        <v>5165463870</v>
      </c>
      <c r="BZ3144" t="s">
        <v>18819</v>
      </c>
      <c r="CC3144" t="s">
        <v>18820</v>
      </c>
      <c r="CD3144" t="s">
        <v>195</v>
      </c>
      <c r="CF3144">
        <v>11566</v>
      </c>
      <c r="CG3144" t="s">
        <v>196</v>
      </c>
      <c r="CH3144">
        <v>5165463870</v>
      </c>
      <c r="CM3144" t="s">
        <v>18821</v>
      </c>
      <c r="CP3144" t="s">
        <v>194</v>
      </c>
      <c r="CQ3144" t="s">
        <v>195</v>
      </c>
      <c r="CS3144">
        <v>14627</v>
      </c>
      <c r="CT3144" t="s">
        <v>196</v>
      </c>
      <c r="CU3144">
        <v>5164047282</v>
      </c>
      <c r="ED3144" t="s">
        <v>195</v>
      </c>
      <c r="EG3144" t="s">
        <v>196</v>
      </c>
      <c r="EH3144">
        <v>5165463870</v>
      </c>
      <c r="EM3144" t="s">
        <v>18819</v>
      </c>
      <c r="EP3144" t="s">
        <v>18820</v>
      </c>
      <c r="EQ3144" t="s">
        <v>195</v>
      </c>
      <c r="ES3144">
        <v>11566</v>
      </c>
      <c r="ET3144" t="s">
        <v>196</v>
      </c>
      <c r="EU3144">
        <v>5165463870</v>
      </c>
    </row>
    <row r="3145" spans="1:151" x14ac:dyDescent="0.2">
      <c r="A3145">
        <v>27239</v>
      </c>
      <c r="B3145" t="s">
        <v>8488</v>
      </c>
      <c r="C3145" t="s">
        <v>18815</v>
      </c>
      <c r="D3145" t="s">
        <v>201</v>
      </c>
      <c r="E3145" t="s">
        <v>18822</v>
      </c>
      <c r="F3145" t="s">
        <v>171</v>
      </c>
      <c r="G3145" t="s">
        <v>172</v>
      </c>
      <c r="H3145" s="1">
        <v>35806</v>
      </c>
      <c r="I3145" t="s">
        <v>173</v>
      </c>
      <c r="K3145" t="s">
        <v>13506</v>
      </c>
      <c r="L3145" t="s">
        <v>13507</v>
      </c>
      <c r="M3145" t="s">
        <v>306</v>
      </c>
      <c r="N3145">
        <v>2019</v>
      </c>
      <c r="O3145" t="s">
        <v>534</v>
      </c>
      <c r="P3145" t="s">
        <v>178</v>
      </c>
      <c r="Q3145" t="s">
        <v>172</v>
      </c>
      <c r="S3145">
        <v>29975587</v>
      </c>
      <c r="T3145" t="s">
        <v>196</v>
      </c>
      <c r="W3145" t="s">
        <v>18817</v>
      </c>
      <c r="X3145">
        <v>5162971752</v>
      </c>
      <c r="Y3145" t="s">
        <v>4206</v>
      </c>
      <c r="Z3145" t="s">
        <v>4207</v>
      </c>
      <c r="AA3145" t="s">
        <v>615</v>
      </c>
      <c r="AB3145" t="s">
        <v>4208</v>
      </c>
      <c r="AC3145" t="s">
        <v>4206</v>
      </c>
      <c r="AD3145" t="s">
        <v>172</v>
      </c>
      <c r="AS3145" t="str">
        <f>"0"</f>
        <v>0</v>
      </c>
      <c r="AT3145" t="s">
        <v>188</v>
      </c>
      <c r="AU3145" t="s">
        <v>647</v>
      </c>
      <c r="AV3145" t="s">
        <v>190</v>
      </c>
      <c r="AW3145" t="s">
        <v>264</v>
      </c>
      <c r="BM3145" t="s">
        <v>18823</v>
      </c>
      <c r="BN3145" t="s">
        <v>193</v>
      </c>
      <c r="BP3145" t="s">
        <v>194</v>
      </c>
      <c r="BQ3145" t="s">
        <v>195</v>
      </c>
      <c r="BS3145">
        <v>14627</v>
      </c>
      <c r="BT3145" t="s">
        <v>196</v>
      </c>
      <c r="BU3145">
        <v>5162971752</v>
      </c>
      <c r="BZ3145" t="s">
        <v>18824</v>
      </c>
      <c r="CC3145" t="s">
        <v>18820</v>
      </c>
      <c r="CD3145" t="s">
        <v>195</v>
      </c>
      <c r="CF3145">
        <v>115662324</v>
      </c>
      <c r="CG3145" t="s">
        <v>196</v>
      </c>
      <c r="CH3145">
        <v>5165463870</v>
      </c>
      <c r="CM3145" t="s">
        <v>11662</v>
      </c>
      <c r="CP3145" t="s">
        <v>194</v>
      </c>
      <c r="CQ3145" t="s">
        <v>195</v>
      </c>
      <c r="CS3145">
        <v>14627</v>
      </c>
      <c r="CT3145" t="s">
        <v>196</v>
      </c>
      <c r="CU3145">
        <v>5164047237</v>
      </c>
      <c r="ED3145" t="s">
        <v>195</v>
      </c>
      <c r="EG3145" t="s">
        <v>196</v>
      </c>
      <c r="EH3145">
        <v>5165463870</v>
      </c>
      <c r="EM3145" t="s">
        <v>18824</v>
      </c>
      <c r="EP3145" t="s">
        <v>18820</v>
      </c>
      <c r="EQ3145" t="s">
        <v>195</v>
      </c>
      <c r="ES3145">
        <v>115662324</v>
      </c>
      <c r="ET3145" t="s">
        <v>196</v>
      </c>
      <c r="EU3145">
        <v>5165463870</v>
      </c>
    </row>
    <row r="3146" spans="1:151" x14ac:dyDescent="0.2">
      <c r="A3146">
        <v>25799</v>
      </c>
      <c r="B3146" t="s">
        <v>8488</v>
      </c>
      <c r="C3146" t="s">
        <v>18815</v>
      </c>
      <c r="D3146" t="s">
        <v>201</v>
      </c>
      <c r="E3146" t="s">
        <v>18822</v>
      </c>
      <c r="F3146" t="s">
        <v>171</v>
      </c>
      <c r="G3146" t="s">
        <v>172</v>
      </c>
      <c r="H3146" s="1">
        <v>35806</v>
      </c>
      <c r="I3146" t="s">
        <v>173</v>
      </c>
      <c r="K3146" t="s">
        <v>13506</v>
      </c>
      <c r="L3146" t="s">
        <v>13507</v>
      </c>
      <c r="M3146" t="s">
        <v>176</v>
      </c>
      <c r="N3146">
        <v>2019</v>
      </c>
      <c r="O3146" t="s">
        <v>482</v>
      </c>
      <c r="P3146" t="s">
        <v>363</v>
      </c>
      <c r="Q3146" t="s">
        <v>172</v>
      </c>
      <c r="S3146">
        <v>29975587</v>
      </c>
      <c r="T3146" t="s">
        <v>196</v>
      </c>
      <c r="W3146" t="s">
        <v>18817</v>
      </c>
      <c r="X3146">
        <v>5162971752</v>
      </c>
      <c r="Y3146" t="s">
        <v>4206</v>
      </c>
      <c r="Z3146" t="s">
        <v>4207</v>
      </c>
      <c r="AA3146" t="s">
        <v>615</v>
      </c>
      <c r="AB3146" t="s">
        <v>4208</v>
      </c>
      <c r="AC3146" t="s">
        <v>4206</v>
      </c>
      <c r="AD3146" t="s">
        <v>172</v>
      </c>
      <c r="AS3146" t="str">
        <f>"0"</f>
        <v>0</v>
      </c>
      <c r="AT3146" t="s">
        <v>188</v>
      </c>
      <c r="AU3146" t="s">
        <v>647</v>
      </c>
      <c r="AV3146" t="s">
        <v>190</v>
      </c>
      <c r="AW3146" t="s">
        <v>264</v>
      </c>
      <c r="BM3146" t="s">
        <v>18823</v>
      </c>
      <c r="BN3146" t="s">
        <v>193</v>
      </c>
      <c r="BP3146" t="s">
        <v>194</v>
      </c>
      <c r="BQ3146" t="s">
        <v>195</v>
      </c>
      <c r="BS3146">
        <v>14627</v>
      </c>
      <c r="BT3146" t="s">
        <v>196</v>
      </c>
      <c r="BU3146">
        <v>5162971752</v>
      </c>
      <c r="BZ3146" t="s">
        <v>18824</v>
      </c>
      <c r="CC3146" t="s">
        <v>18820</v>
      </c>
      <c r="CD3146" t="s">
        <v>195</v>
      </c>
      <c r="CF3146">
        <v>115662324</v>
      </c>
      <c r="CG3146" t="s">
        <v>196</v>
      </c>
      <c r="CH3146">
        <v>5165463870</v>
      </c>
      <c r="CM3146" t="s">
        <v>11662</v>
      </c>
      <c r="CP3146" t="s">
        <v>194</v>
      </c>
      <c r="CQ3146" t="s">
        <v>195</v>
      </c>
      <c r="CS3146">
        <v>14627</v>
      </c>
      <c r="CT3146" t="s">
        <v>196</v>
      </c>
      <c r="CU3146">
        <v>5164047237</v>
      </c>
      <c r="ED3146" t="s">
        <v>195</v>
      </c>
      <c r="EG3146" t="s">
        <v>196</v>
      </c>
      <c r="EH3146">
        <v>5165463870</v>
      </c>
      <c r="EM3146" t="s">
        <v>18824</v>
      </c>
      <c r="EP3146" t="s">
        <v>18820</v>
      </c>
      <c r="EQ3146" t="s">
        <v>195</v>
      </c>
      <c r="ES3146">
        <v>115662324</v>
      </c>
      <c r="ET3146" t="s">
        <v>196</v>
      </c>
      <c r="EU3146">
        <v>5165463870</v>
      </c>
    </row>
    <row r="3147" spans="1:151" x14ac:dyDescent="0.2">
      <c r="A3147">
        <v>13197</v>
      </c>
      <c r="B3147" t="s">
        <v>18825</v>
      </c>
      <c r="C3147" t="s">
        <v>18826</v>
      </c>
      <c r="D3147" t="s">
        <v>6769</v>
      </c>
      <c r="E3147" t="s">
        <v>18827</v>
      </c>
      <c r="F3147" t="s">
        <v>171</v>
      </c>
      <c r="G3147" t="s">
        <v>172</v>
      </c>
      <c r="H3147" s="1">
        <v>33163</v>
      </c>
      <c r="I3147" t="s">
        <v>221</v>
      </c>
      <c r="K3147" t="s">
        <v>1304</v>
      </c>
      <c r="L3147" t="s">
        <v>633</v>
      </c>
      <c r="M3147" t="s">
        <v>224</v>
      </c>
      <c r="N3147">
        <v>2015</v>
      </c>
      <c r="O3147" t="s">
        <v>692</v>
      </c>
      <c r="P3147" t="s">
        <v>178</v>
      </c>
      <c r="Q3147" t="s">
        <v>185</v>
      </c>
    </row>
    <row r="3148" spans="1:151" x14ac:dyDescent="0.2">
      <c r="A3148">
        <v>13221</v>
      </c>
      <c r="B3148" t="s">
        <v>1728</v>
      </c>
      <c r="C3148" t="s">
        <v>18826</v>
      </c>
      <c r="D3148" t="s">
        <v>169</v>
      </c>
      <c r="E3148" t="s">
        <v>18828</v>
      </c>
      <c r="F3148" t="s">
        <v>171</v>
      </c>
      <c r="H3148" s="1">
        <v>33097</v>
      </c>
      <c r="I3148" t="s">
        <v>221</v>
      </c>
      <c r="K3148" t="s">
        <v>2660</v>
      </c>
      <c r="L3148" t="s">
        <v>920</v>
      </c>
      <c r="M3148" t="s">
        <v>224</v>
      </c>
      <c r="N3148">
        <v>2015</v>
      </c>
      <c r="O3148" t="s">
        <v>692</v>
      </c>
      <c r="P3148" t="s">
        <v>178</v>
      </c>
      <c r="Q3148" t="s">
        <v>185</v>
      </c>
    </row>
    <row r="3149" spans="1:151" x14ac:dyDescent="0.2">
      <c r="A3149">
        <v>46571</v>
      </c>
      <c r="B3149" t="s">
        <v>998</v>
      </c>
      <c r="C3149" t="s">
        <v>18826</v>
      </c>
      <c r="D3149" t="s">
        <v>1562</v>
      </c>
      <c r="E3149" t="s">
        <v>18829</v>
      </c>
      <c r="F3149" t="s">
        <v>171</v>
      </c>
      <c r="G3149" t="str">
        <f>"0"</f>
        <v>0</v>
      </c>
      <c r="H3149" s="1">
        <v>35361</v>
      </c>
      <c r="I3149" t="s">
        <v>173</v>
      </c>
      <c r="K3149" t="s">
        <v>2085</v>
      </c>
      <c r="L3149" t="s">
        <v>18830</v>
      </c>
      <c r="M3149" t="s">
        <v>224</v>
      </c>
      <c r="N3149">
        <v>2025</v>
      </c>
      <c r="O3149" t="s">
        <v>528</v>
      </c>
      <c r="P3149" t="s">
        <v>178</v>
      </c>
      <c r="Q3149" t="s">
        <v>172</v>
      </c>
      <c r="R3149" t="s">
        <v>510</v>
      </c>
      <c r="S3149">
        <v>29415786</v>
      </c>
      <c r="BM3149" t="s">
        <v>15653</v>
      </c>
    </row>
    <row r="3150" spans="1:151" x14ac:dyDescent="0.2">
      <c r="A3150">
        <v>24326</v>
      </c>
      <c r="B3150" t="s">
        <v>998</v>
      </c>
      <c r="C3150" t="s">
        <v>18826</v>
      </c>
      <c r="D3150" t="s">
        <v>1562</v>
      </c>
      <c r="E3150" t="s">
        <v>18829</v>
      </c>
      <c r="F3150" t="s">
        <v>171</v>
      </c>
      <c r="G3150" t="str">
        <f>"0"</f>
        <v>0</v>
      </c>
      <c r="H3150" s="1">
        <v>35361</v>
      </c>
      <c r="I3150" t="s">
        <v>173</v>
      </c>
      <c r="K3150" t="s">
        <v>576</v>
      </c>
      <c r="L3150" t="s">
        <v>577</v>
      </c>
      <c r="M3150" t="s">
        <v>224</v>
      </c>
      <c r="N3150">
        <v>2018</v>
      </c>
      <c r="O3150" t="s">
        <v>354</v>
      </c>
      <c r="P3150" t="s">
        <v>363</v>
      </c>
      <c r="Q3150" t="s">
        <v>172</v>
      </c>
      <c r="R3150" t="s">
        <v>510</v>
      </c>
      <c r="S3150">
        <v>29415786</v>
      </c>
      <c r="BM3150" t="s">
        <v>15653</v>
      </c>
    </row>
    <row r="3151" spans="1:151" x14ac:dyDescent="0.2">
      <c r="A3151">
        <v>45086</v>
      </c>
      <c r="B3151" t="s">
        <v>6769</v>
      </c>
      <c r="C3151" t="s">
        <v>18826</v>
      </c>
      <c r="D3151" t="s">
        <v>18831</v>
      </c>
      <c r="E3151" t="s">
        <v>18832</v>
      </c>
      <c r="F3151" t="s">
        <v>171</v>
      </c>
      <c r="G3151" t="str">
        <f>"0"</f>
        <v>0</v>
      </c>
      <c r="H3151" s="1">
        <v>38153</v>
      </c>
      <c r="I3151" t="s">
        <v>221</v>
      </c>
      <c r="K3151" t="s">
        <v>1493</v>
      </c>
      <c r="L3151" t="s">
        <v>1158</v>
      </c>
      <c r="M3151" t="s">
        <v>176</v>
      </c>
      <c r="N3151">
        <v>2025</v>
      </c>
      <c r="O3151" t="s">
        <v>677</v>
      </c>
      <c r="P3151" t="s">
        <v>178</v>
      </c>
      <c r="Q3151" t="s">
        <v>172</v>
      </c>
      <c r="S3151">
        <v>32338102</v>
      </c>
      <c r="T3151" t="s">
        <v>226</v>
      </c>
      <c r="Y3151" t="str">
        <f>"01AS"</f>
        <v>01AS</v>
      </c>
      <c r="Z3151" t="s">
        <v>227</v>
      </c>
      <c r="AA3151" t="s">
        <v>320</v>
      </c>
      <c r="AB3151" t="s">
        <v>321</v>
      </c>
      <c r="AC3151" t="s">
        <v>678</v>
      </c>
      <c r="AD3151" t="s">
        <v>185</v>
      </c>
      <c r="AE3151" t="s">
        <v>1451</v>
      </c>
      <c r="AS3151">
        <v>2.99</v>
      </c>
      <c r="AU3151" t="s">
        <v>472</v>
      </c>
      <c r="AV3151" t="s">
        <v>473</v>
      </c>
      <c r="AW3151" t="s">
        <v>210</v>
      </c>
      <c r="BM3151" t="s">
        <v>18833</v>
      </c>
      <c r="BN3151" t="s">
        <v>239</v>
      </c>
      <c r="BO3151" t="s">
        <v>18834</v>
      </c>
      <c r="BP3151" t="s">
        <v>241</v>
      </c>
      <c r="BQ3151" t="s">
        <v>195</v>
      </c>
      <c r="BS3151">
        <v>14627</v>
      </c>
      <c r="CD3151" t="s">
        <v>195</v>
      </c>
      <c r="CM3151" t="s">
        <v>18835</v>
      </c>
      <c r="CO3151" t="s">
        <v>18834</v>
      </c>
      <c r="CP3151" t="s">
        <v>18836</v>
      </c>
      <c r="CQ3151" t="s">
        <v>6293</v>
      </c>
      <c r="CS3151" t="s">
        <v>18837</v>
      </c>
      <c r="CT3151" t="s">
        <v>244</v>
      </c>
      <c r="CU3151" t="s">
        <v>18838</v>
      </c>
    </row>
    <row r="3152" spans="1:151" x14ac:dyDescent="0.2">
      <c r="A3152">
        <v>45865</v>
      </c>
      <c r="B3152" t="s">
        <v>18839</v>
      </c>
      <c r="C3152" t="s">
        <v>18840</v>
      </c>
      <c r="E3152" t="s">
        <v>18841</v>
      </c>
      <c r="F3152" t="s">
        <v>171</v>
      </c>
      <c r="G3152" t="str">
        <f>"0"</f>
        <v>0</v>
      </c>
      <c r="H3152" s="1">
        <v>37631</v>
      </c>
      <c r="I3152" t="s">
        <v>1619</v>
      </c>
      <c r="K3152" t="s">
        <v>409</v>
      </c>
      <c r="L3152" t="s">
        <v>1643</v>
      </c>
      <c r="M3152" t="s">
        <v>224</v>
      </c>
      <c r="N3152">
        <v>2025</v>
      </c>
      <c r="O3152" t="s">
        <v>528</v>
      </c>
      <c r="P3152" t="s">
        <v>363</v>
      </c>
      <c r="Q3152" t="s">
        <v>172</v>
      </c>
      <c r="S3152">
        <v>32330748</v>
      </c>
      <c r="T3152" t="s">
        <v>469</v>
      </c>
      <c r="U3152" t="s">
        <v>424</v>
      </c>
      <c r="Y3152" t="str">
        <f>"01AS"</f>
        <v>01AS</v>
      </c>
      <c r="Z3152" t="s">
        <v>499</v>
      </c>
      <c r="AA3152" t="s">
        <v>228</v>
      </c>
      <c r="AB3152" t="s">
        <v>229</v>
      </c>
      <c r="AC3152" t="s">
        <v>2129</v>
      </c>
      <c r="AD3152" t="s">
        <v>185</v>
      </c>
      <c r="AS3152">
        <v>3.97</v>
      </c>
      <c r="AU3152" t="s">
        <v>472</v>
      </c>
      <c r="AV3152" t="s">
        <v>473</v>
      </c>
      <c r="AW3152" t="s">
        <v>430</v>
      </c>
      <c r="BM3152" t="s">
        <v>18842</v>
      </c>
      <c r="BN3152" t="s">
        <v>239</v>
      </c>
      <c r="BO3152" t="s">
        <v>267</v>
      </c>
      <c r="BP3152" t="s">
        <v>241</v>
      </c>
      <c r="BQ3152" t="s">
        <v>195</v>
      </c>
      <c r="BS3152">
        <v>14627</v>
      </c>
      <c r="BZ3152" t="s">
        <v>3047</v>
      </c>
      <c r="CA3152" t="s">
        <v>18843</v>
      </c>
      <c r="CB3152" t="s">
        <v>267</v>
      </c>
      <c r="CD3152" t="s">
        <v>195</v>
      </c>
      <c r="CF3152">
        <v>14627</v>
      </c>
      <c r="CG3152" t="s">
        <v>244</v>
      </c>
      <c r="CM3152" t="s">
        <v>502</v>
      </c>
      <c r="CN3152" t="s">
        <v>18843</v>
      </c>
      <c r="CO3152" t="s">
        <v>267</v>
      </c>
      <c r="CP3152" t="s">
        <v>241</v>
      </c>
      <c r="CQ3152" t="s">
        <v>247</v>
      </c>
      <c r="CS3152">
        <v>14627</v>
      </c>
      <c r="CT3152" t="s">
        <v>244</v>
      </c>
      <c r="CU3152" t="s">
        <v>18844</v>
      </c>
    </row>
    <row r="3153" spans="1:151" x14ac:dyDescent="0.2">
      <c r="A3153">
        <v>19258</v>
      </c>
      <c r="B3153" t="s">
        <v>1216</v>
      </c>
      <c r="C3153" t="s">
        <v>18845</v>
      </c>
      <c r="D3153" t="s">
        <v>18846</v>
      </c>
      <c r="E3153" t="s">
        <v>18847</v>
      </c>
      <c r="F3153" t="s">
        <v>171</v>
      </c>
      <c r="G3153" t="s">
        <v>172</v>
      </c>
      <c r="H3153" s="1">
        <v>35417</v>
      </c>
      <c r="I3153" t="s">
        <v>173</v>
      </c>
      <c r="K3153" t="s">
        <v>3792</v>
      </c>
      <c r="L3153" t="s">
        <v>1025</v>
      </c>
      <c r="M3153" t="s">
        <v>176</v>
      </c>
      <c r="N3153">
        <v>2017</v>
      </c>
      <c r="O3153" t="s">
        <v>177</v>
      </c>
      <c r="P3153" t="s">
        <v>178</v>
      </c>
      <c r="Q3153" t="s">
        <v>172</v>
      </c>
      <c r="S3153">
        <v>28763666</v>
      </c>
      <c r="T3153" t="s">
        <v>196</v>
      </c>
      <c r="W3153" t="s">
        <v>18848</v>
      </c>
      <c r="X3153">
        <v>7329510605</v>
      </c>
      <c r="Y3153" t="s">
        <v>182</v>
      </c>
      <c r="Z3153" t="s">
        <v>183</v>
      </c>
      <c r="AA3153">
        <v>2018</v>
      </c>
      <c r="AB3153">
        <v>2018</v>
      </c>
      <c r="AC3153" t="s">
        <v>208</v>
      </c>
      <c r="AD3153" t="s">
        <v>185</v>
      </c>
      <c r="AM3153" t="s">
        <v>397</v>
      </c>
      <c r="AS3153">
        <v>3.74</v>
      </c>
      <c r="AT3153" t="s">
        <v>188</v>
      </c>
      <c r="AU3153" t="s">
        <v>189</v>
      </c>
      <c r="AV3153" t="s">
        <v>190</v>
      </c>
      <c r="AW3153" t="s">
        <v>264</v>
      </c>
      <c r="BM3153" t="s">
        <v>13117</v>
      </c>
      <c r="BN3153" t="s">
        <v>193</v>
      </c>
      <c r="BP3153" t="s">
        <v>194</v>
      </c>
      <c r="BQ3153" t="s">
        <v>195</v>
      </c>
      <c r="BS3153">
        <v>14627</v>
      </c>
      <c r="BT3153" t="s">
        <v>196</v>
      </c>
      <c r="BU3153">
        <v>7329472246</v>
      </c>
      <c r="BZ3153" t="s">
        <v>18849</v>
      </c>
      <c r="CC3153" t="s">
        <v>18850</v>
      </c>
      <c r="CD3153" t="s">
        <v>1150</v>
      </c>
      <c r="CF3153" t="str">
        <f>"08824"</f>
        <v>08824</v>
      </c>
      <c r="CG3153" t="s">
        <v>196</v>
      </c>
      <c r="CH3153">
        <v>7329510605</v>
      </c>
      <c r="CM3153" t="s">
        <v>215</v>
      </c>
      <c r="CP3153" t="s">
        <v>194</v>
      </c>
      <c r="CQ3153" t="s">
        <v>195</v>
      </c>
      <c r="CS3153">
        <v>14611</v>
      </c>
      <c r="CT3153" t="s">
        <v>196</v>
      </c>
      <c r="CU3153">
        <v>7329472246</v>
      </c>
      <c r="ED3153" t="s">
        <v>1150</v>
      </c>
      <c r="EG3153" t="s">
        <v>196</v>
      </c>
      <c r="EH3153">
        <v>7329510605</v>
      </c>
      <c r="EM3153" t="s">
        <v>18849</v>
      </c>
      <c r="EP3153" t="s">
        <v>18850</v>
      </c>
      <c r="EQ3153" t="s">
        <v>1150</v>
      </c>
      <c r="ES3153" t="str">
        <f>"08824"</f>
        <v>08824</v>
      </c>
      <c r="ET3153" t="s">
        <v>196</v>
      </c>
      <c r="EU3153">
        <v>7329510605</v>
      </c>
    </row>
    <row r="3154" spans="1:151" x14ac:dyDescent="0.2">
      <c r="A3154">
        <v>26971</v>
      </c>
      <c r="B3154" t="s">
        <v>18670</v>
      </c>
      <c r="C3154" t="s">
        <v>18851</v>
      </c>
      <c r="D3154" t="s">
        <v>505</v>
      </c>
      <c r="E3154" t="s">
        <v>18852</v>
      </c>
      <c r="F3154" t="s">
        <v>171</v>
      </c>
      <c r="G3154" t="s">
        <v>172</v>
      </c>
      <c r="H3154" s="1">
        <v>35740</v>
      </c>
      <c r="I3154" t="s">
        <v>173</v>
      </c>
      <c r="K3154" t="s">
        <v>1910</v>
      </c>
      <c r="L3154" t="s">
        <v>1911</v>
      </c>
      <c r="M3154" t="s">
        <v>306</v>
      </c>
      <c r="N3154">
        <v>2019</v>
      </c>
      <c r="O3154" t="s">
        <v>534</v>
      </c>
      <c r="P3154" t="s">
        <v>178</v>
      </c>
      <c r="Q3154" t="s">
        <v>172</v>
      </c>
      <c r="S3154">
        <v>29998135</v>
      </c>
      <c r="T3154" t="s">
        <v>196</v>
      </c>
      <c r="W3154" t="s">
        <v>18853</v>
      </c>
      <c r="X3154">
        <v>5702202878</v>
      </c>
      <c r="Y3154" t="s">
        <v>186</v>
      </c>
      <c r="Z3154" t="s">
        <v>183</v>
      </c>
      <c r="AA3154">
        <v>2020</v>
      </c>
      <c r="AB3154">
        <v>2020</v>
      </c>
      <c r="AC3154" t="s">
        <v>6841</v>
      </c>
      <c r="AD3154" t="s">
        <v>172</v>
      </c>
      <c r="AS3154">
        <v>3.27</v>
      </c>
      <c r="AT3154" t="s">
        <v>188</v>
      </c>
      <c r="AU3154" t="s">
        <v>189</v>
      </c>
      <c r="AV3154" t="s">
        <v>190</v>
      </c>
      <c r="AW3154" t="s">
        <v>264</v>
      </c>
      <c r="BM3154" t="s">
        <v>18854</v>
      </c>
      <c r="BP3154" t="s">
        <v>194</v>
      </c>
      <c r="BQ3154" t="s">
        <v>195</v>
      </c>
      <c r="BS3154">
        <v>14611</v>
      </c>
      <c r="BT3154" t="s">
        <v>196</v>
      </c>
      <c r="BU3154">
        <v>5703218734</v>
      </c>
      <c r="BZ3154" t="s">
        <v>18855</v>
      </c>
      <c r="CC3154" t="s">
        <v>18856</v>
      </c>
      <c r="CD3154" t="s">
        <v>650</v>
      </c>
      <c r="CF3154">
        <v>17701</v>
      </c>
      <c r="CG3154" t="s">
        <v>196</v>
      </c>
      <c r="CH3154">
        <v>5709161092</v>
      </c>
      <c r="CM3154" t="s">
        <v>18854</v>
      </c>
      <c r="CP3154" t="s">
        <v>194</v>
      </c>
      <c r="CQ3154" t="s">
        <v>195</v>
      </c>
      <c r="CS3154">
        <v>14611</v>
      </c>
      <c r="CT3154" t="s">
        <v>196</v>
      </c>
      <c r="CU3154">
        <v>5703218734</v>
      </c>
      <c r="ED3154" t="s">
        <v>650</v>
      </c>
      <c r="EG3154" t="s">
        <v>196</v>
      </c>
      <c r="EH3154">
        <v>5709161092</v>
      </c>
      <c r="EM3154" t="s">
        <v>18855</v>
      </c>
      <c r="EP3154" t="s">
        <v>18856</v>
      </c>
      <c r="EQ3154" t="s">
        <v>650</v>
      </c>
      <c r="ES3154">
        <v>17701</v>
      </c>
      <c r="ET3154" t="s">
        <v>196</v>
      </c>
      <c r="EU3154">
        <v>5709161092</v>
      </c>
    </row>
    <row r="3155" spans="1:151" x14ac:dyDescent="0.2">
      <c r="A3155">
        <v>17761</v>
      </c>
      <c r="B3155" t="s">
        <v>18857</v>
      </c>
      <c r="C3155" t="s">
        <v>18858</v>
      </c>
      <c r="D3155" t="s">
        <v>505</v>
      </c>
      <c r="E3155" t="s">
        <v>18859</v>
      </c>
      <c r="F3155" t="s">
        <v>171</v>
      </c>
      <c r="G3155" t="s">
        <v>172</v>
      </c>
      <c r="H3155" s="1">
        <v>35222</v>
      </c>
      <c r="I3155" t="s">
        <v>221</v>
      </c>
      <c r="K3155" t="s">
        <v>515</v>
      </c>
      <c r="L3155" t="s">
        <v>516</v>
      </c>
      <c r="M3155" t="s">
        <v>306</v>
      </c>
      <c r="N3155">
        <v>2016</v>
      </c>
      <c r="O3155" t="s">
        <v>380</v>
      </c>
      <c r="P3155" t="s">
        <v>178</v>
      </c>
      <c r="Q3155" t="s">
        <v>172</v>
      </c>
      <c r="S3155">
        <v>28802532</v>
      </c>
      <c r="T3155" t="s">
        <v>196</v>
      </c>
      <c r="W3155" t="s">
        <v>18860</v>
      </c>
      <c r="X3155">
        <v>9173646117</v>
      </c>
      <c r="Y3155" t="s">
        <v>182</v>
      </c>
      <c r="Z3155" t="s">
        <v>282</v>
      </c>
      <c r="AA3155">
        <v>2018</v>
      </c>
      <c r="AB3155">
        <v>2018</v>
      </c>
      <c r="AC3155" t="s">
        <v>208</v>
      </c>
      <c r="AD3155" t="s">
        <v>185</v>
      </c>
      <c r="AF3155" t="s">
        <v>186</v>
      </c>
      <c r="AG3155" t="s">
        <v>183</v>
      </c>
      <c r="AH3155">
        <v>2018</v>
      </c>
      <c r="AI3155">
        <v>2018</v>
      </c>
      <c r="AJ3155" t="s">
        <v>1109</v>
      </c>
      <c r="AK3155" t="s">
        <v>185</v>
      </c>
      <c r="AS3155">
        <v>3.09</v>
      </c>
      <c r="AT3155" t="s">
        <v>188</v>
      </c>
      <c r="AU3155" t="s">
        <v>189</v>
      </c>
      <c r="AV3155" t="s">
        <v>190</v>
      </c>
      <c r="AW3155" t="s">
        <v>264</v>
      </c>
      <c r="BM3155" t="s">
        <v>18861</v>
      </c>
      <c r="BN3155" t="s">
        <v>193</v>
      </c>
      <c r="BP3155" t="s">
        <v>194</v>
      </c>
      <c r="BQ3155" t="s">
        <v>195</v>
      </c>
      <c r="BS3155">
        <v>14627</v>
      </c>
      <c r="BT3155" t="s">
        <v>196</v>
      </c>
      <c r="BU3155">
        <v>8455945233</v>
      </c>
      <c r="BZ3155" t="s">
        <v>18862</v>
      </c>
      <c r="CC3155" t="s">
        <v>18863</v>
      </c>
      <c r="CD3155" t="s">
        <v>195</v>
      </c>
      <c r="CF3155">
        <v>12525</v>
      </c>
      <c r="CG3155" t="s">
        <v>196</v>
      </c>
      <c r="CH3155">
        <v>8452550939</v>
      </c>
      <c r="CM3155" t="s">
        <v>215</v>
      </c>
      <c r="CN3155" t="s">
        <v>18864</v>
      </c>
      <c r="CP3155" t="s">
        <v>194</v>
      </c>
      <c r="CQ3155" t="s">
        <v>195</v>
      </c>
      <c r="CS3155">
        <v>14627</v>
      </c>
      <c r="CT3155" t="s">
        <v>196</v>
      </c>
      <c r="CU3155">
        <v>8455945233</v>
      </c>
      <c r="ED3155" t="s">
        <v>195</v>
      </c>
      <c r="EG3155" t="s">
        <v>196</v>
      </c>
      <c r="EH3155">
        <v>8452550939</v>
      </c>
      <c r="EM3155" t="s">
        <v>18862</v>
      </c>
      <c r="EP3155" t="s">
        <v>18863</v>
      </c>
      <c r="EQ3155" t="s">
        <v>195</v>
      </c>
      <c r="ES3155">
        <v>12525</v>
      </c>
      <c r="ET3155" t="s">
        <v>196</v>
      </c>
      <c r="EU3155">
        <v>8452550939</v>
      </c>
    </row>
    <row r="3156" spans="1:151" x14ac:dyDescent="0.2">
      <c r="A3156">
        <v>30053</v>
      </c>
      <c r="B3156" t="s">
        <v>18865</v>
      </c>
      <c r="C3156" t="s">
        <v>18866</v>
      </c>
      <c r="E3156" t="s">
        <v>18867</v>
      </c>
      <c r="F3156" t="s">
        <v>171</v>
      </c>
      <c r="G3156" t="s">
        <v>172</v>
      </c>
      <c r="H3156" s="1">
        <v>36338</v>
      </c>
      <c r="I3156" t="s">
        <v>221</v>
      </c>
      <c r="K3156" t="s">
        <v>4178</v>
      </c>
      <c r="M3156" t="s">
        <v>176</v>
      </c>
      <c r="N3156">
        <v>2020</v>
      </c>
      <c r="O3156" t="s">
        <v>978</v>
      </c>
      <c r="P3156" t="s">
        <v>363</v>
      </c>
      <c r="Q3156" t="s">
        <v>172</v>
      </c>
      <c r="R3156" t="s">
        <v>5734</v>
      </c>
      <c r="S3156">
        <v>30748989</v>
      </c>
      <c r="T3156" t="s">
        <v>10844</v>
      </c>
      <c r="U3156" t="s">
        <v>712</v>
      </c>
      <c r="Y3156" t="str">
        <f>"01AS"</f>
        <v>01AS</v>
      </c>
      <c r="Z3156" t="s">
        <v>499</v>
      </c>
      <c r="AC3156" t="s">
        <v>428</v>
      </c>
      <c r="AS3156">
        <v>3.22</v>
      </c>
      <c r="AT3156" t="s">
        <v>429</v>
      </c>
      <c r="AW3156" t="s">
        <v>264</v>
      </c>
      <c r="BM3156" t="s">
        <v>18868</v>
      </c>
      <c r="BN3156" t="s">
        <v>239</v>
      </c>
      <c r="BO3156" t="s">
        <v>18869</v>
      </c>
      <c r="BP3156" t="s">
        <v>241</v>
      </c>
      <c r="BQ3156" t="s">
        <v>195</v>
      </c>
      <c r="BS3156">
        <v>14627</v>
      </c>
      <c r="CD3156" t="s">
        <v>195</v>
      </c>
      <c r="CM3156" t="s">
        <v>18870</v>
      </c>
      <c r="CO3156" t="s">
        <v>18869</v>
      </c>
      <c r="CP3156" t="s">
        <v>18871</v>
      </c>
      <c r="CQ3156" t="s">
        <v>247</v>
      </c>
      <c r="CS3156">
        <v>11372</v>
      </c>
      <c r="CT3156" t="s">
        <v>244</v>
      </c>
      <c r="CU3156" t="s">
        <v>18872</v>
      </c>
    </row>
    <row r="3157" spans="1:151" x14ac:dyDescent="0.2">
      <c r="A3157">
        <v>30052</v>
      </c>
      <c r="B3157" t="s">
        <v>18865</v>
      </c>
      <c r="C3157" t="s">
        <v>18866</v>
      </c>
      <c r="E3157" t="s">
        <v>18867</v>
      </c>
      <c r="F3157" t="s">
        <v>171</v>
      </c>
      <c r="G3157" t="s">
        <v>172</v>
      </c>
      <c r="H3157" s="1">
        <v>36338</v>
      </c>
      <c r="I3157" t="s">
        <v>221</v>
      </c>
      <c r="K3157" t="s">
        <v>11606</v>
      </c>
      <c r="M3157" t="s">
        <v>176</v>
      </c>
      <c r="N3157">
        <v>2020</v>
      </c>
      <c r="O3157" t="s">
        <v>978</v>
      </c>
      <c r="P3157" t="s">
        <v>363</v>
      </c>
      <c r="Q3157" t="s">
        <v>172</v>
      </c>
      <c r="R3157" t="s">
        <v>5734</v>
      </c>
      <c r="S3157">
        <v>30748989</v>
      </c>
      <c r="T3157" t="s">
        <v>10844</v>
      </c>
      <c r="U3157" t="s">
        <v>712</v>
      </c>
      <c r="Y3157" t="str">
        <f>"01AS"</f>
        <v>01AS</v>
      </c>
      <c r="Z3157" t="s">
        <v>499</v>
      </c>
      <c r="AC3157" t="s">
        <v>428</v>
      </c>
      <c r="AS3157">
        <v>3.22</v>
      </c>
      <c r="AT3157" t="s">
        <v>429</v>
      </c>
      <c r="AW3157" t="s">
        <v>264</v>
      </c>
      <c r="BM3157" t="s">
        <v>18868</v>
      </c>
      <c r="BN3157" t="s">
        <v>239</v>
      </c>
      <c r="BO3157" t="s">
        <v>18869</v>
      </c>
      <c r="BP3157" t="s">
        <v>241</v>
      </c>
      <c r="BQ3157" t="s">
        <v>195</v>
      </c>
      <c r="BS3157">
        <v>14627</v>
      </c>
      <c r="CD3157" t="s">
        <v>195</v>
      </c>
      <c r="CM3157" t="s">
        <v>18870</v>
      </c>
      <c r="CO3157" t="s">
        <v>18869</v>
      </c>
      <c r="CP3157" t="s">
        <v>18871</v>
      </c>
      <c r="CQ3157" t="s">
        <v>247</v>
      </c>
      <c r="CS3157">
        <v>11372</v>
      </c>
      <c r="CT3157" t="s">
        <v>244</v>
      </c>
      <c r="CU3157" t="s">
        <v>18872</v>
      </c>
    </row>
    <row r="3158" spans="1:151" x14ac:dyDescent="0.2">
      <c r="A3158">
        <v>10167</v>
      </c>
      <c r="B3158" t="s">
        <v>665</v>
      </c>
      <c r="C3158" t="s">
        <v>18873</v>
      </c>
      <c r="E3158" t="s">
        <v>18874</v>
      </c>
      <c r="F3158" t="s">
        <v>171</v>
      </c>
      <c r="G3158" t="s">
        <v>172</v>
      </c>
      <c r="H3158" s="1">
        <v>34508</v>
      </c>
      <c r="I3158" t="s">
        <v>173</v>
      </c>
      <c r="K3158" t="s">
        <v>5454</v>
      </c>
      <c r="L3158" t="s">
        <v>305</v>
      </c>
      <c r="M3158" t="s">
        <v>176</v>
      </c>
      <c r="N3158">
        <v>2015</v>
      </c>
      <c r="O3158" t="s">
        <v>1014</v>
      </c>
      <c r="P3158" t="s">
        <v>178</v>
      </c>
      <c r="Q3158" t="s">
        <v>172</v>
      </c>
      <c r="S3158">
        <v>27710548</v>
      </c>
      <c r="T3158" t="s">
        <v>196</v>
      </c>
      <c r="W3158" t="s">
        <v>18875</v>
      </c>
      <c r="X3158">
        <v>2078372491</v>
      </c>
      <c r="Y3158" t="s">
        <v>186</v>
      </c>
      <c r="Z3158" t="s">
        <v>282</v>
      </c>
      <c r="AA3158">
        <v>2016</v>
      </c>
      <c r="AB3158">
        <v>2016</v>
      </c>
      <c r="AC3158" t="s">
        <v>396</v>
      </c>
      <c r="AD3158" t="s">
        <v>185</v>
      </c>
      <c r="AE3158" t="s">
        <v>187</v>
      </c>
      <c r="AS3158">
        <v>3.54</v>
      </c>
      <c r="AT3158" t="s">
        <v>188</v>
      </c>
      <c r="AU3158" t="s">
        <v>189</v>
      </c>
      <c r="AV3158" t="s">
        <v>190</v>
      </c>
      <c r="AW3158" t="s">
        <v>237</v>
      </c>
      <c r="BM3158" t="s">
        <v>18876</v>
      </c>
      <c r="BN3158" t="s">
        <v>487</v>
      </c>
      <c r="BP3158" t="s">
        <v>194</v>
      </c>
      <c r="BQ3158" t="s">
        <v>195</v>
      </c>
      <c r="BS3158">
        <v>14627</v>
      </c>
      <c r="BT3158" t="s">
        <v>196</v>
      </c>
      <c r="BU3158">
        <v>2078372857</v>
      </c>
      <c r="BZ3158" t="s">
        <v>18877</v>
      </c>
      <c r="CC3158" t="s">
        <v>18878</v>
      </c>
      <c r="CD3158" t="s">
        <v>6135</v>
      </c>
      <c r="CF3158" t="str">
        <f>"04555"</f>
        <v>04555</v>
      </c>
      <c r="CG3158" t="s">
        <v>196</v>
      </c>
      <c r="CH3158">
        <v>2075635754</v>
      </c>
      <c r="CM3158" t="s">
        <v>18879</v>
      </c>
      <c r="CP3158" t="s">
        <v>194</v>
      </c>
      <c r="CQ3158" t="s">
        <v>195</v>
      </c>
      <c r="CS3158">
        <v>14619</v>
      </c>
      <c r="CT3158" t="s">
        <v>196</v>
      </c>
      <c r="CU3158">
        <v>2078372857</v>
      </c>
      <c r="EM3158" t="s">
        <v>18877</v>
      </c>
      <c r="EP3158" t="s">
        <v>18878</v>
      </c>
      <c r="EQ3158" t="s">
        <v>6135</v>
      </c>
      <c r="ES3158" t="str">
        <f>"04555"</f>
        <v>04555</v>
      </c>
      <c r="ET3158" t="s">
        <v>196</v>
      </c>
      <c r="EU3158">
        <v>2075635754</v>
      </c>
    </row>
    <row r="3159" spans="1:151" x14ac:dyDescent="0.2">
      <c r="A3159">
        <v>31525</v>
      </c>
      <c r="B3159" t="s">
        <v>18880</v>
      </c>
      <c r="C3159" t="s">
        <v>18881</v>
      </c>
      <c r="D3159" t="s">
        <v>18882</v>
      </c>
      <c r="E3159" t="s">
        <v>18883</v>
      </c>
      <c r="F3159" t="s">
        <v>171</v>
      </c>
      <c r="G3159" t="s">
        <v>172</v>
      </c>
      <c r="H3159" s="1">
        <v>36248</v>
      </c>
      <c r="I3159" t="s">
        <v>173</v>
      </c>
      <c r="K3159" t="s">
        <v>334</v>
      </c>
      <c r="L3159" t="s">
        <v>420</v>
      </c>
      <c r="M3159" t="s">
        <v>255</v>
      </c>
      <c r="N3159" t="s">
        <v>421</v>
      </c>
      <c r="O3159" t="s">
        <v>422</v>
      </c>
      <c r="P3159" t="s">
        <v>178</v>
      </c>
      <c r="Q3159" t="s">
        <v>172</v>
      </c>
      <c r="S3159">
        <v>30948419</v>
      </c>
      <c r="T3159" t="s">
        <v>226</v>
      </c>
      <c r="Y3159" t="str">
        <f>"01AS"</f>
        <v>01AS</v>
      </c>
      <c r="Z3159" t="s">
        <v>227</v>
      </c>
      <c r="AA3159" t="s">
        <v>228</v>
      </c>
      <c r="AB3159" t="s">
        <v>229</v>
      </c>
      <c r="AC3159" t="s">
        <v>1693</v>
      </c>
      <c r="AD3159" t="s">
        <v>172</v>
      </c>
      <c r="AS3159">
        <v>3.21</v>
      </c>
      <c r="AT3159" t="s">
        <v>429</v>
      </c>
      <c r="AU3159" t="s">
        <v>472</v>
      </c>
      <c r="AV3159" t="s">
        <v>473</v>
      </c>
      <c r="AW3159" t="s">
        <v>715</v>
      </c>
      <c r="BO3159" t="s">
        <v>4735</v>
      </c>
      <c r="BQ3159" t="s">
        <v>195</v>
      </c>
      <c r="CD3159" t="s">
        <v>195</v>
      </c>
      <c r="CM3159" t="s">
        <v>18884</v>
      </c>
      <c r="CO3159" t="s">
        <v>4735</v>
      </c>
      <c r="CP3159" t="s">
        <v>1401</v>
      </c>
      <c r="CQ3159" t="s">
        <v>247</v>
      </c>
      <c r="CS3159">
        <v>14534</v>
      </c>
      <c r="CT3159" t="s">
        <v>244</v>
      </c>
      <c r="CU3159" t="s">
        <v>18885</v>
      </c>
    </row>
    <row r="3160" spans="1:151" x14ac:dyDescent="0.2">
      <c r="A3160">
        <v>13252</v>
      </c>
      <c r="B3160" t="s">
        <v>5858</v>
      </c>
      <c r="C3160" t="s">
        <v>18886</v>
      </c>
      <c r="E3160" t="s">
        <v>18887</v>
      </c>
      <c r="F3160" t="s">
        <v>171</v>
      </c>
      <c r="G3160" t="s">
        <v>172</v>
      </c>
      <c r="H3160" s="1">
        <v>33042</v>
      </c>
      <c r="I3160" t="s">
        <v>173</v>
      </c>
      <c r="K3160" t="s">
        <v>2747</v>
      </c>
      <c r="M3160" t="s">
        <v>306</v>
      </c>
      <c r="N3160">
        <v>2016</v>
      </c>
      <c r="O3160" t="s">
        <v>380</v>
      </c>
      <c r="P3160" t="s">
        <v>363</v>
      </c>
      <c r="Q3160" t="s">
        <v>172</v>
      </c>
      <c r="S3160">
        <v>28904533</v>
      </c>
      <c r="T3160" t="s">
        <v>196</v>
      </c>
      <c r="W3160" t="s">
        <v>18888</v>
      </c>
      <c r="X3160">
        <v>7167997630</v>
      </c>
      <c r="Y3160" t="s">
        <v>186</v>
      </c>
      <c r="Z3160" t="s">
        <v>183</v>
      </c>
      <c r="AA3160">
        <v>2017</v>
      </c>
      <c r="AB3160">
        <v>2017</v>
      </c>
      <c r="AC3160" t="s">
        <v>457</v>
      </c>
      <c r="AD3160" t="s">
        <v>185</v>
      </c>
      <c r="AS3160">
        <v>2.72</v>
      </c>
      <c r="AT3160" t="s">
        <v>188</v>
      </c>
      <c r="AU3160" t="s">
        <v>189</v>
      </c>
      <c r="AV3160" t="s">
        <v>190</v>
      </c>
      <c r="AW3160" t="s">
        <v>264</v>
      </c>
      <c r="BM3160" t="s">
        <v>18889</v>
      </c>
      <c r="BP3160" t="s">
        <v>194</v>
      </c>
      <c r="BQ3160" t="s">
        <v>195</v>
      </c>
      <c r="BS3160">
        <v>14607</v>
      </c>
      <c r="BT3160" t="s">
        <v>196</v>
      </c>
      <c r="BU3160">
        <v>6198665021</v>
      </c>
      <c r="BZ3160" t="s">
        <v>18889</v>
      </c>
      <c r="CC3160" t="s">
        <v>194</v>
      </c>
      <c r="CD3160" t="s">
        <v>195</v>
      </c>
      <c r="CF3160">
        <v>14607</v>
      </c>
      <c r="CG3160" t="s">
        <v>196</v>
      </c>
      <c r="CH3160">
        <v>6198665021</v>
      </c>
      <c r="CM3160" t="s">
        <v>18889</v>
      </c>
      <c r="CP3160" t="s">
        <v>194</v>
      </c>
      <c r="CQ3160" t="s">
        <v>195</v>
      </c>
      <c r="CS3160">
        <v>14607</v>
      </c>
      <c r="CT3160" t="s">
        <v>196</v>
      </c>
      <c r="CU3160">
        <v>6198665021</v>
      </c>
      <c r="EM3160" t="s">
        <v>18889</v>
      </c>
      <c r="EP3160" t="s">
        <v>194</v>
      </c>
      <c r="EQ3160" t="s">
        <v>195</v>
      </c>
      <c r="ES3160">
        <v>14607</v>
      </c>
      <c r="ET3160" t="s">
        <v>196</v>
      </c>
      <c r="EU3160">
        <v>6198665021</v>
      </c>
    </row>
    <row r="3161" spans="1:151" x14ac:dyDescent="0.2">
      <c r="A3161">
        <v>13254</v>
      </c>
      <c r="B3161" t="s">
        <v>5858</v>
      </c>
      <c r="C3161" t="s">
        <v>18886</v>
      </c>
      <c r="E3161" t="s">
        <v>18887</v>
      </c>
      <c r="F3161" t="s">
        <v>171</v>
      </c>
      <c r="G3161" t="s">
        <v>172</v>
      </c>
      <c r="H3161" s="1">
        <v>33042</v>
      </c>
      <c r="I3161" t="s">
        <v>173</v>
      </c>
      <c r="K3161" t="s">
        <v>2747</v>
      </c>
      <c r="L3161" t="s">
        <v>820</v>
      </c>
      <c r="M3161" t="s">
        <v>176</v>
      </c>
      <c r="N3161">
        <v>2016</v>
      </c>
      <c r="O3161" t="s">
        <v>634</v>
      </c>
      <c r="P3161" t="s">
        <v>363</v>
      </c>
      <c r="Q3161" t="s">
        <v>172</v>
      </c>
      <c r="S3161">
        <v>28904533</v>
      </c>
      <c r="T3161" t="s">
        <v>196</v>
      </c>
      <c r="W3161" t="s">
        <v>18888</v>
      </c>
      <c r="X3161">
        <v>7167997630</v>
      </c>
      <c r="Y3161" t="s">
        <v>186</v>
      </c>
      <c r="Z3161" t="s">
        <v>183</v>
      </c>
      <c r="AA3161">
        <v>2017</v>
      </c>
      <c r="AB3161">
        <v>2017</v>
      </c>
      <c r="AC3161" t="s">
        <v>457</v>
      </c>
      <c r="AD3161" t="s">
        <v>185</v>
      </c>
      <c r="AS3161">
        <v>2.72</v>
      </c>
      <c r="AT3161" t="s">
        <v>188</v>
      </c>
      <c r="AU3161" t="s">
        <v>189</v>
      </c>
      <c r="AV3161" t="s">
        <v>190</v>
      </c>
      <c r="AW3161" t="s">
        <v>264</v>
      </c>
      <c r="BM3161" t="s">
        <v>18889</v>
      </c>
      <c r="BP3161" t="s">
        <v>194</v>
      </c>
      <c r="BQ3161" t="s">
        <v>195</v>
      </c>
      <c r="BS3161">
        <v>14607</v>
      </c>
      <c r="BT3161" t="s">
        <v>196</v>
      </c>
      <c r="BU3161">
        <v>6198665021</v>
      </c>
      <c r="BZ3161" t="s">
        <v>18889</v>
      </c>
      <c r="CC3161" t="s">
        <v>194</v>
      </c>
      <c r="CD3161" t="s">
        <v>195</v>
      </c>
      <c r="CF3161">
        <v>14607</v>
      </c>
      <c r="CG3161" t="s">
        <v>196</v>
      </c>
      <c r="CH3161">
        <v>6198665021</v>
      </c>
      <c r="CM3161" t="s">
        <v>18889</v>
      </c>
      <c r="CP3161" t="s">
        <v>194</v>
      </c>
      <c r="CQ3161" t="s">
        <v>195</v>
      </c>
      <c r="CS3161">
        <v>14607</v>
      </c>
      <c r="CT3161" t="s">
        <v>196</v>
      </c>
      <c r="CU3161">
        <v>6198665021</v>
      </c>
      <c r="EM3161" t="s">
        <v>18889</v>
      </c>
      <c r="EP3161" t="s">
        <v>194</v>
      </c>
      <c r="EQ3161" t="s">
        <v>195</v>
      </c>
      <c r="ES3161">
        <v>14607</v>
      </c>
      <c r="ET3161" t="s">
        <v>196</v>
      </c>
      <c r="EU3161">
        <v>6198665021</v>
      </c>
    </row>
    <row r="3162" spans="1:151" x14ac:dyDescent="0.2">
      <c r="A3162">
        <v>26982</v>
      </c>
      <c r="B3162" t="s">
        <v>1813</v>
      </c>
      <c r="C3162" t="s">
        <v>18890</v>
      </c>
      <c r="D3162" t="s">
        <v>2324</v>
      </c>
      <c r="E3162" t="s">
        <v>18891</v>
      </c>
      <c r="F3162" t="s">
        <v>171</v>
      </c>
      <c r="H3162" s="1">
        <v>36073</v>
      </c>
      <c r="I3162" t="s">
        <v>221</v>
      </c>
      <c r="J3162" t="s">
        <v>18892</v>
      </c>
      <c r="K3162" t="s">
        <v>1304</v>
      </c>
      <c r="L3162" t="s">
        <v>633</v>
      </c>
      <c r="M3162" t="s">
        <v>224</v>
      </c>
      <c r="N3162">
        <v>2019</v>
      </c>
      <c r="O3162" t="s">
        <v>279</v>
      </c>
      <c r="P3162" t="s">
        <v>178</v>
      </c>
      <c r="Q3162" t="s">
        <v>185</v>
      </c>
      <c r="BM3162" t="s">
        <v>18893</v>
      </c>
      <c r="BP3162" t="s">
        <v>18894</v>
      </c>
      <c r="BQ3162" t="s">
        <v>3845</v>
      </c>
      <c r="BS3162">
        <v>46322</v>
      </c>
      <c r="BT3162" t="s">
        <v>226</v>
      </c>
      <c r="BU3162">
        <v>2198639319</v>
      </c>
      <c r="BW3162">
        <v>2198639319</v>
      </c>
      <c r="BX3162" t="s">
        <v>18895</v>
      </c>
      <c r="BY3162" t="s">
        <v>5710</v>
      </c>
    </row>
    <row r="3163" spans="1:151" x14ac:dyDescent="0.2">
      <c r="A3163">
        <v>46828</v>
      </c>
      <c r="B3163" t="s">
        <v>18896</v>
      </c>
      <c r="C3163" t="s">
        <v>18897</v>
      </c>
      <c r="D3163" t="s">
        <v>1562</v>
      </c>
      <c r="E3163" t="s">
        <v>1213</v>
      </c>
      <c r="F3163" t="s">
        <v>171</v>
      </c>
      <c r="G3163" t="str">
        <f>"0"</f>
        <v>0</v>
      </c>
      <c r="H3163" s="1">
        <v>35356</v>
      </c>
      <c r="I3163" t="s">
        <v>221</v>
      </c>
      <c r="K3163" t="s">
        <v>2085</v>
      </c>
      <c r="L3163" t="s">
        <v>10287</v>
      </c>
      <c r="M3163" t="s">
        <v>306</v>
      </c>
      <c r="N3163">
        <v>2025</v>
      </c>
      <c r="O3163" t="s">
        <v>2065</v>
      </c>
      <c r="P3163" t="s">
        <v>178</v>
      </c>
      <c r="Q3163" t="s">
        <v>172</v>
      </c>
      <c r="R3163" t="s">
        <v>510</v>
      </c>
      <c r="S3163">
        <v>29407248</v>
      </c>
      <c r="BM3163" t="s">
        <v>9011</v>
      </c>
    </row>
    <row r="3164" spans="1:151" x14ac:dyDescent="0.2">
      <c r="A3164">
        <v>33550</v>
      </c>
      <c r="B3164" t="s">
        <v>622</v>
      </c>
      <c r="C3164" t="s">
        <v>18898</v>
      </c>
      <c r="E3164" t="s">
        <v>18899</v>
      </c>
      <c r="F3164" t="s">
        <v>171</v>
      </c>
      <c r="G3164" t="s">
        <v>172</v>
      </c>
      <c r="H3164" s="1">
        <v>35792</v>
      </c>
      <c r="I3164" t="s">
        <v>221</v>
      </c>
      <c r="K3164" t="s">
        <v>453</v>
      </c>
      <c r="L3164" t="s">
        <v>454</v>
      </c>
      <c r="M3164" t="s">
        <v>205</v>
      </c>
      <c r="N3164">
        <v>2020</v>
      </c>
      <c r="O3164" t="s">
        <v>455</v>
      </c>
      <c r="P3164" t="s">
        <v>178</v>
      </c>
      <c r="Q3164" t="s">
        <v>172</v>
      </c>
      <c r="R3164" t="s">
        <v>510</v>
      </c>
      <c r="S3164">
        <v>29845521</v>
      </c>
      <c r="BM3164" t="s">
        <v>18900</v>
      </c>
    </row>
    <row r="3165" spans="1:151" x14ac:dyDescent="0.2">
      <c r="A3165">
        <v>26593</v>
      </c>
      <c r="B3165" t="s">
        <v>622</v>
      </c>
      <c r="C3165" t="s">
        <v>18898</v>
      </c>
      <c r="E3165" t="s">
        <v>18899</v>
      </c>
      <c r="F3165" t="s">
        <v>1798</v>
      </c>
      <c r="G3165" t="s">
        <v>172</v>
      </c>
      <c r="H3165" s="1">
        <v>35792</v>
      </c>
      <c r="I3165" t="s">
        <v>221</v>
      </c>
      <c r="K3165" t="s">
        <v>304</v>
      </c>
      <c r="L3165" t="s">
        <v>305</v>
      </c>
      <c r="M3165" t="s">
        <v>176</v>
      </c>
      <c r="N3165">
        <v>2019</v>
      </c>
      <c r="O3165" t="s">
        <v>482</v>
      </c>
      <c r="P3165" t="s">
        <v>178</v>
      </c>
      <c r="Q3165" t="s">
        <v>172</v>
      </c>
      <c r="R3165" t="s">
        <v>510</v>
      </c>
      <c r="S3165">
        <v>29845521</v>
      </c>
      <c r="BM3165" t="s">
        <v>18900</v>
      </c>
    </row>
    <row r="3166" spans="1:151" x14ac:dyDescent="0.2">
      <c r="A3166">
        <v>25112</v>
      </c>
      <c r="B3166" t="s">
        <v>622</v>
      </c>
      <c r="C3166" t="s">
        <v>18898</v>
      </c>
      <c r="E3166" t="s">
        <v>18899</v>
      </c>
      <c r="F3166" t="s">
        <v>171</v>
      </c>
      <c r="G3166" t="s">
        <v>172</v>
      </c>
      <c r="H3166" s="1">
        <v>35792</v>
      </c>
      <c r="I3166" t="s">
        <v>221</v>
      </c>
      <c r="K3166" t="s">
        <v>2902</v>
      </c>
      <c r="L3166" t="s">
        <v>2903</v>
      </c>
      <c r="M3166" t="s">
        <v>224</v>
      </c>
      <c r="N3166">
        <v>2018</v>
      </c>
      <c r="O3166" t="s">
        <v>354</v>
      </c>
      <c r="P3166" t="s">
        <v>178</v>
      </c>
      <c r="Q3166" t="s">
        <v>172</v>
      </c>
      <c r="R3166" t="s">
        <v>510</v>
      </c>
      <c r="S3166">
        <v>29845521</v>
      </c>
      <c r="BM3166" t="s">
        <v>18900</v>
      </c>
    </row>
    <row r="3167" spans="1:151" x14ac:dyDescent="0.2">
      <c r="A3167">
        <v>41677</v>
      </c>
      <c r="B3167" t="s">
        <v>18901</v>
      </c>
      <c r="C3167" t="s">
        <v>18902</v>
      </c>
      <c r="D3167" t="s">
        <v>18903</v>
      </c>
      <c r="E3167" t="s">
        <v>18904</v>
      </c>
      <c r="F3167" t="s">
        <v>171</v>
      </c>
      <c r="G3167" t="str">
        <f>"0"</f>
        <v>0</v>
      </c>
      <c r="H3167" s="1">
        <v>38052</v>
      </c>
      <c r="I3167" t="s">
        <v>221</v>
      </c>
      <c r="K3167" t="s">
        <v>1866</v>
      </c>
      <c r="L3167" t="s">
        <v>1867</v>
      </c>
      <c r="M3167" t="s">
        <v>255</v>
      </c>
      <c r="N3167" t="s">
        <v>256</v>
      </c>
      <c r="O3167" t="s">
        <v>257</v>
      </c>
      <c r="P3167" t="s">
        <v>178</v>
      </c>
      <c r="Q3167" t="s">
        <v>172</v>
      </c>
      <c r="S3167">
        <v>32236576</v>
      </c>
      <c r="T3167" t="s">
        <v>226</v>
      </c>
      <c r="Y3167" t="str">
        <f>"01AS"</f>
        <v>01AS</v>
      </c>
      <c r="Z3167" t="s">
        <v>499</v>
      </c>
      <c r="AA3167" t="s">
        <v>228</v>
      </c>
      <c r="AB3167" t="s">
        <v>229</v>
      </c>
      <c r="AC3167" t="s">
        <v>5612</v>
      </c>
      <c r="AD3167" t="s">
        <v>185</v>
      </c>
      <c r="AS3167">
        <v>3.14</v>
      </c>
      <c r="AU3167" t="s">
        <v>472</v>
      </c>
      <c r="AV3167" t="s">
        <v>473</v>
      </c>
      <c r="AW3167" t="s">
        <v>715</v>
      </c>
      <c r="BM3167" t="s">
        <v>18905</v>
      </c>
      <c r="BN3167" t="s">
        <v>239</v>
      </c>
      <c r="BO3167" t="s">
        <v>18906</v>
      </c>
      <c r="BP3167" t="s">
        <v>241</v>
      </c>
      <c r="BQ3167" t="s">
        <v>195</v>
      </c>
      <c r="BS3167">
        <v>14627</v>
      </c>
      <c r="CD3167" t="s">
        <v>195</v>
      </c>
      <c r="CM3167" t="s">
        <v>18907</v>
      </c>
      <c r="CO3167" t="s">
        <v>18906</v>
      </c>
      <c r="CP3167" t="s">
        <v>18908</v>
      </c>
      <c r="CQ3167" t="s">
        <v>571</v>
      </c>
      <c r="CS3167" t="s">
        <v>18909</v>
      </c>
      <c r="CT3167" t="s">
        <v>244</v>
      </c>
      <c r="CU3167" t="s">
        <v>18910</v>
      </c>
    </row>
    <row r="3168" spans="1:151" x14ac:dyDescent="0.2">
      <c r="A3168">
        <v>28047</v>
      </c>
      <c r="B3168" t="s">
        <v>18911</v>
      </c>
      <c r="C3168" t="s">
        <v>18912</v>
      </c>
      <c r="E3168" t="s">
        <v>18913</v>
      </c>
      <c r="F3168" t="s">
        <v>171</v>
      </c>
      <c r="K3168" t="s">
        <v>1372</v>
      </c>
      <c r="L3168" t="s">
        <v>1373</v>
      </c>
      <c r="M3168" t="s">
        <v>176</v>
      </c>
      <c r="N3168">
        <v>2019</v>
      </c>
      <c r="O3168" t="s">
        <v>482</v>
      </c>
      <c r="P3168" t="s">
        <v>178</v>
      </c>
      <c r="Q3168" t="s">
        <v>172</v>
      </c>
    </row>
    <row r="3169" spans="1:151" x14ac:dyDescent="0.2">
      <c r="A3169">
        <v>46350</v>
      </c>
      <c r="B3169" t="s">
        <v>7583</v>
      </c>
      <c r="C3169" t="s">
        <v>18914</v>
      </c>
      <c r="D3169" t="s">
        <v>8731</v>
      </c>
      <c r="E3169" t="s">
        <v>18915</v>
      </c>
      <c r="F3169" t="s">
        <v>18916</v>
      </c>
      <c r="G3169" t="str">
        <f>"0"</f>
        <v>0</v>
      </c>
      <c r="H3169" s="1">
        <v>38271</v>
      </c>
      <c r="I3169" t="s">
        <v>173</v>
      </c>
      <c r="K3169" t="s">
        <v>18917</v>
      </c>
      <c r="M3169" t="s">
        <v>176</v>
      </c>
      <c r="N3169">
        <v>2026</v>
      </c>
      <c r="O3169" t="s">
        <v>508</v>
      </c>
      <c r="P3169" t="s">
        <v>509</v>
      </c>
      <c r="Q3169" t="s">
        <v>172</v>
      </c>
      <c r="S3169">
        <v>32573985</v>
      </c>
      <c r="T3169" t="s">
        <v>226</v>
      </c>
      <c r="Y3169" t="str">
        <f>"01AS"</f>
        <v>01AS</v>
      </c>
      <c r="Z3169" t="s">
        <v>227</v>
      </c>
      <c r="AA3169" t="s">
        <v>228</v>
      </c>
      <c r="AB3169" t="s">
        <v>229</v>
      </c>
      <c r="AC3169" t="s">
        <v>1451</v>
      </c>
      <c r="AD3169" t="s">
        <v>185</v>
      </c>
      <c r="AM3169" t="s">
        <v>10425</v>
      </c>
      <c r="AS3169">
        <v>3.82</v>
      </c>
      <c r="AU3169" t="s">
        <v>472</v>
      </c>
      <c r="AV3169" t="s">
        <v>473</v>
      </c>
      <c r="AW3169" t="s">
        <v>264</v>
      </c>
      <c r="BM3169" t="s">
        <v>18918</v>
      </c>
      <c r="BN3169" t="s">
        <v>239</v>
      </c>
      <c r="BO3169" t="s">
        <v>18919</v>
      </c>
      <c r="BP3169" t="s">
        <v>241</v>
      </c>
      <c r="BQ3169" t="s">
        <v>195</v>
      </c>
      <c r="BS3169">
        <v>14627</v>
      </c>
      <c r="CD3169" t="s">
        <v>195</v>
      </c>
      <c r="CM3169" t="s">
        <v>18920</v>
      </c>
      <c r="CO3169" t="s">
        <v>18919</v>
      </c>
      <c r="CP3169" t="s">
        <v>3552</v>
      </c>
      <c r="CQ3169" t="s">
        <v>541</v>
      </c>
      <c r="CS3169" t="s">
        <v>18921</v>
      </c>
      <c r="CT3169" t="s">
        <v>244</v>
      </c>
      <c r="CU3169" t="s">
        <v>18922</v>
      </c>
    </row>
    <row r="3170" spans="1:151" x14ac:dyDescent="0.2">
      <c r="A3170">
        <v>46064</v>
      </c>
      <c r="B3170" t="s">
        <v>1700</v>
      </c>
      <c r="C3170" t="s">
        <v>18923</v>
      </c>
      <c r="D3170" t="s">
        <v>8016</v>
      </c>
      <c r="E3170" t="s">
        <v>18924</v>
      </c>
      <c r="F3170" t="s">
        <v>171</v>
      </c>
      <c r="G3170" t="str">
        <f>"0"</f>
        <v>0</v>
      </c>
      <c r="H3170" s="1">
        <v>38493</v>
      </c>
      <c r="I3170" t="s">
        <v>173</v>
      </c>
      <c r="K3170" t="s">
        <v>2724</v>
      </c>
      <c r="L3170" t="s">
        <v>820</v>
      </c>
      <c r="M3170" t="s">
        <v>306</v>
      </c>
      <c r="N3170">
        <v>2025</v>
      </c>
      <c r="O3170" t="s">
        <v>2065</v>
      </c>
      <c r="P3170" t="s">
        <v>178</v>
      </c>
      <c r="Q3170" t="s">
        <v>172</v>
      </c>
      <c r="S3170">
        <v>32493979</v>
      </c>
      <c r="T3170" t="s">
        <v>226</v>
      </c>
      <c r="Y3170" t="str">
        <f>"01AS"</f>
        <v>01AS</v>
      </c>
      <c r="Z3170" t="s">
        <v>227</v>
      </c>
      <c r="AA3170" t="s">
        <v>228</v>
      </c>
      <c r="AB3170" t="s">
        <v>229</v>
      </c>
      <c r="AC3170" t="s">
        <v>2285</v>
      </c>
      <c r="AD3170" t="s">
        <v>185</v>
      </c>
      <c r="AS3170">
        <v>3.66</v>
      </c>
      <c r="AU3170" t="s">
        <v>472</v>
      </c>
      <c r="AV3170" t="s">
        <v>473</v>
      </c>
      <c r="AW3170" t="s">
        <v>264</v>
      </c>
      <c r="BM3170" t="s">
        <v>18925</v>
      </c>
      <c r="BN3170" t="s">
        <v>239</v>
      </c>
      <c r="BO3170" t="s">
        <v>18926</v>
      </c>
      <c r="BP3170" t="s">
        <v>241</v>
      </c>
      <c r="BQ3170" t="s">
        <v>195</v>
      </c>
      <c r="BS3170">
        <v>14627</v>
      </c>
      <c r="CD3170" t="s">
        <v>195</v>
      </c>
      <c r="CM3170" t="s">
        <v>18927</v>
      </c>
      <c r="CO3170" t="s">
        <v>18926</v>
      </c>
      <c r="CP3170" t="s">
        <v>12941</v>
      </c>
      <c r="CQ3170" t="s">
        <v>4463</v>
      </c>
      <c r="CS3170" t="str">
        <f>"06001-4077"</f>
        <v>06001-4077</v>
      </c>
      <c r="CT3170" t="s">
        <v>244</v>
      </c>
      <c r="CU3170" t="s">
        <v>18928</v>
      </c>
    </row>
    <row r="3171" spans="1:151" x14ac:dyDescent="0.2">
      <c r="A3171">
        <v>39110</v>
      </c>
      <c r="B3171" t="s">
        <v>4340</v>
      </c>
      <c r="C3171" t="s">
        <v>18929</v>
      </c>
      <c r="D3171" t="s">
        <v>18930</v>
      </c>
      <c r="E3171" t="s">
        <v>18931</v>
      </c>
      <c r="F3171" t="s">
        <v>171</v>
      </c>
      <c r="G3171" t="str">
        <f>"0"</f>
        <v>0</v>
      </c>
      <c r="H3171" s="1">
        <v>35412</v>
      </c>
      <c r="I3171" t="s">
        <v>221</v>
      </c>
      <c r="K3171" t="s">
        <v>3943</v>
      </c>
      <c r="L3171" t="s">
        <v>1940</v>
      </c>
      <c r="M3171" t="s">
        <v>224</v>
      </c>
      <c r="N3171">
        <v>2023</v>
      </c>
      <c r="O3171" t="s">
        <v>597</v>
      </c>
      <c r="P3171" t="s">
        <v>178</v>
      </c>
      <c r="Q3171" t="s">
        <v>172</v>
      </c>
      <c r="R3171" t="s">
        <v>510</v>
      </c>
      <c r="S3171">
        <v>32373653</v>
      </c>
      <c r="BM3171" t="s">
        <v>10955</v>
      </c>
    </row>
    <row r="3172" spans="1:151" x14ac:dyDescent="0.2">
      <c r="A3172">
        <v>41251</v>
      </c>
      <c r="B3172" t="s">
        <v>4340</v>
      </c>
      <c r="C3172" t="s">
        <v>18929</v>
      </c>
      <c r="D3172" t="s">
        <v>18930</v>
      </c>
      <c r="E3172" t="s">
        <v>18931</v>
      </c>
      <c r="F3172" t="s">
        <v>171</v>
      </c>
      <c r="G3172" t="str">
        <f>"0"</f>
        <v>0</v>
      </c>
      <c r="H3172" s="1">
        <v>35412</v>
      </c>
      <c r="I3172" t="s">
        <v>221</v>
      </c>
      <c r="K3172" t="s">
        <v>253</v>
      </c>
      <c r="L3172" t="s">
        <v>254</v>
      </c>
      <c r="M3172" t="s">
        <v>255</v>
      </c>
      <c r="N3172" t="s">
        <v>256</v>
      </c>
      <c r="O3172" t="s">
        <v>257</v>
      </c>
      <c r="P3172" t="s">
        <v>178</v>
      </c>
      <c r="Q3172" t="s">
        <v>172</v>
      </c>
      <c r="R3172" t="s">
        <v>510</v>
      </c>
      <c r="S3172">
        <v>32373653</v>
      </c>
      <c r="BM3172" t="s">
        <v>10955</v>
      </c>
    </row>
    <row r="3173" spans="1:151" x14ac:dyDescent="0.2">
      <c r="A3173">
        <v>20873</v>
      </c>
      <c r="B3173" t="s">
        <v>18932</v>
      </c>
      <c r="C3173" t="s">
        <v>18933</v>
      </c>
      <c r="D3173" t="s">
        <v>18934</v>
      </c>
      <c r="E3173" t="s">
        <v>18935</v>
      </c>
      <c r="F3173" t="s">
        <v>171</v>
      </c>
      <c r="G3173" t="s">
        <v>172</v>
      </c>
      <c r="H3173" s="1">
        <v>34330</v>
      </c>
      <c r="I3173" t="s">
        <v>173</v>
      </c>
      <c r="K3173" t="s">
        <v>515</v>
      </c>
      <c r="L3173" t="s">
        <v>516</v>
      </c>
      <c r="M3173" t="s">
        <v>176</v>
      </c>
      <c r="N3173">
        <v>2017</v>
      </c>
      <c r="O3173" t="s">
        <v>177</v>
      </c>
      <c r="P3173" t="s">
        <v>178</v>
      </c>
      <c r="Q3173" t="s">
        <v>172</v>
      </c>
      <c r="S3173">
        <v>28824213</v>
      </c>
      <c r="T3173" t="s">
        <v>18936</v>
      </c>
      <c r="U3173" t="s">
        <v>180</v>
      </c>
      <c r="V3173" s="2">
        <v>43240</v>
      </c>
      <c r="W3173" t="s">
        <v>18937</v>
      </c>
      <c r="X3173">
        <v>5854545330</v>
      </c>
      <c r="Y3173" t="s">
        <v>182</v>
      </c>
      <c r="Z3173" t="s">
        <v>2958</v>
      </c>
      <c r="AA3173" t="s">
        <v>615</v>
      </c>
      <c r="AB3173" t="s">
        <v>259</v>
      </c>
      <c r="AC3173" t="s">
        <v>208</v>
      </c>
      <c r="AD3173" t="s">
        <v>185</v>
      </c>
      <c r="AS3173">
        <v>3.67</v>
      </c>
      <c r="AT3173" t="s">
        <v>188</v>
      </c>
      <c r="AU3173" t="s">
        <v>189</v>
      </c>
      <c r="AV3173" t="s">
        <v>615</v>
      </c>
      <c r="AW3173" t="s">
        <v>191</v>
      </c>
      <c r="CM3173" t="s">
        <v>18938</v>
      </c>
      <c r="CN3173" t="s">
        <v>193</v>
      </c>
      <c r="CP3173" t="s">
        <v>194</v>
      </c>
      <c r="CQ3173" t="s">
        <v>195</v>
      </c>
      <c r="CS3173">
        <v>14627</v>
      </c>
      <c r="CT3173" t="s">
        <v>196</v>
      </c>
      <c r="CU3173">
        <v>7165872646</v>
      </c>
    </row>
    <row r="3174" spans="1:151" x14ac:dyDescent="0.2">
      <c r="A3174">
        <v>41590</v>
      </c>
      <c r="B3174" t="s">
        <v>16240</v>
      </c>
      <c r="C3174" t="s">
        <v>18939</v>
      </c>
      <c r="D3174" t="s">
        <v>18940</v>
      </c>
      <c r="E3174" t="s">
        <v>18941</v>
      </c>
      <c r="F3174" t="s">
        <v>171</v>
      </c>
      <c r="G3174" t="str">
        <f>"0"</f>
        <v>0</v>
      </c>
      <c r="H3174" s="1">
        <v>38591</v>
      </c>
      <c r="I3174" t="s">
        <v>221</v>
      </c>
      <c r="K3174" t="s">
        <v>466</v>
      </c>
      <c r="L3174" t="s">
        <v>467</v>
      </c>
      <c r="M3174" t="s">
        <v>224</v>
      </c>
      <c r="N3174">
        <v>2024</v>
      </c>
      <c r="O3174" t="s">
        <v>225</v>
      </c>
      <c r="P3174" t="s">
        <v>178</v>
      </c>
      <c r="Q3174" t="s">
        <v>172</v>
      </c>
      <c r="S3174">
        <v>32617221</v>
      </c>
      <c r="T3174" t="s">
        <v>18942</v>
      </c>
      <c r="U3174" t="s">
        <v>424</v>
      </c>
      <c r="Y3174" t="str">
        <f>"01AS"</f>
        <v>01AS</v>
      </c>
      <c r="Z3174" t="s">
        <v>227</v>
      </c>
      <c r="AA3174" t="s">
        <v>833</v>
      </c>
      <c r="AB3174" t="s">
        <v>834</v>
      </c>
      <c r="AC3174" t="s">
        <v>18943</v>
      </c>
      <c r="AD3174" t="s">
        <v>172</v>
      </c>
      <c r="AS3174">
        <v>3.33</v>
      </c>
      <c r="AU3174" t="s">
        <v>235</v>
      </c>
      <c r="AV3174" t="s">
        <v>236</v>
      </c>
      <c r="AW3174" t="s">
        <v>430</v>
      </c>
      <c r="AX3174" t="s">
        <v>16240</v>
      </c>
      <c r="AY3174" t="s">
        <v>18944</v>
      </c>
      <c r="BM3174" t="s">
        <v>15202</v>
      </c>
      <c r="BN3174" t="s">
        <v>239</v>
      </c>
      <c r="BO3174" t="s">
        <v>267</v>
      </c>
      <c r="BP3174" t="s">
        <v>241</v>
      </c>
      <c r="BQ3174" t="s">
        <v>195</v>
      </c>
      <c r="BS3174">
        <v>14627</v>
      </c>
      <c r="BZ3174" t="s">
        <v>242</v>
      </c>
      <c r="CA3174" t="s">
        <v>18945</v>
      </c>
      <c r="CB3174" t="s">
        <v>243</v>
      </c>
      <c r="CD3174" t="s">
        <v>195</v>
      </c>
      <c r="CF3174">
        <v>14642</v>
      </c>
      <c r="CG3174" t="s">
        <v>244</v>
      </c>
      <c r="CM3174" t="s">
        <v>11943</v>
      </c>
      <c r="CN3174" t="s">
        <v>18945</v>
      </c>
      <c r="CO3174" t="s">
        <v>267</v>
      </c>
      <c r="CP3174" t="s">
        <v>241</v>
      </c>
      <c r="CQ3174" t="s">
        <v>247</v>
      </c>
      <c r="CS3174">
        <v>14627</v>
      </c>
      <c r="CT3174" t="s">
        <v>244</v>
      </c>
      <c r="CU3174" t="s">
        <v>18946</v>
      </c>
    </row>
    <row r="3175" spans="1:151" x14ac:dyDescent="0.2">
      <c r="A3175">
        <v>24890</v>
      </c>
      <c r="B3175" t="s">
        <v>18947</v>
      </c>
      <c r="C3175" t="s">
        <v>18948</v>
      </c>
      <c r="E3175" t="s">
        <v>18949</v>
      </c>
      <c r="F3175" t="s">
        <v>171</v>
      </c>
      <c r="K3175" t="s">
        <v>1372</v>
      </c>
      <c r="L3175" t="s">
        <v>1373</v>
      </c>
      <c r="M3175" t="s">
        <v>176</v>
      </c>
      <c r="N3175">
        <v>2017</v>
      </c>
      <c r="O3175" t="s">
        <v>177</v>
      </c>
      <c r="P3175" t="s">
        <v>178</v>
      </c>
      <c r="Q3175" t="s">
        <v>172</v>
      </c>
    </row>
    <row r="3176" spans="1:151" x14ac:dyDescent="0.2">
      <c r="A3176">
        <v>31174</v>
      </c>
      <c r="B3176" t="s">
        <v>18950</v>
      </c>
      <c r="C3176" t="s">
        <v>18951</v>
      </c>
      <c r="D3176" t="s">
        <v>7458</v>
      </c>
      <c r="E3176" t="s">
        <v>18952</v>
      </c>
      <c r="F3176" t="s">
        <v>171</v>
      </c>
      <c r="G3176" t="str">
        <f>"0"</f>
        <v>0</v>
      </c>
      <c r="K3176" t="s">
        <v>253</v>
      </c>
      <c r="L3176" t="s">
        <v>254</v>
      </c>
      <c r="M3176" t="s">
        <v>176</v>
      </c>
      <c r="N3176">
        <v>2020</v>
      </c>
      <c r="O3176" t="s">
        <v>978</v>
      </c>
      <c r="P3176" t="s">
        <v>178</v>
      </c>
      <c r="Q3176" t="s">
        <v>172</v>
      </c>
      <c r="S3176">
        <v>31443579</v>
      </c>
      <c r="T3176" t="s">
        <v>196</v>
      </c>
      <c r="Y3176" t="s">
        <v>613</v>
      </c>
      <c r="Z3176" t="s">
        <v>614</v>
      </c>
      <c r="AA3176" t="s">
        <v>615</v>
      </c>
      <c r="AB3176" t="s">
        <v>259</v>
      </c>
      <c r="AC3176" t="s">
        <v>970</v>
      </c>
      <c r="AD3176" t="s">
        <v>185</v>
      </c>
      <c r="AS3176" t="str">
        <f>"0"</f>
        <v>0</v>
      </c>
      <c r="AT3176" t="s">
        <v>188</v>
      </c>
      <c r="AU3176" t="s">
        <v>189</v>
      </c>
      <c r="AV3176" t="s">
        <v>190</v>
      </c>
      <c r="AW3176" t="s">
        <v>294</v>
      </c>
      <c r="BM3176" t="s">
        <v>18953</v>
      </c>
      <c r="BP3176" t="s">
        <v>18954</v>
      </c>
      <c r="BQ3176" t="s">
        <v>11849</v>
      </c>
      <c r="BS3176">
        <v>29203</v>
      </c>
      <c r="BT3176" t="s">
        <v>196</v>
      </c>
      <c r="BU3176">
        <v>8037355526</v>
      </c>
      <c r="BZ3176" t="s">
        <v>18953</v>
      </c>
      <c r="CC3176" t="s">
        <v>18954</v>
      </c>
      <c r="CD3176" t="s">
        <v>11849</v>
      </c>
      <c r="CF3176">
        <v>29203</v>
      </c>
      <c r="CG3176" t="s">
        <v>196</v>
      </c>
      <c r="CH3176">
        <v>8037355526</v>
      </c>
      <c r="CM3176" t="s">
        <v>18955</v>
      </c>
      <c r="CP3176" t="s">
        <v>194</v>
      </c>
      <c r="CQ3176" t="s">
        <v>195</v>
      </c>
      <c r="CS3176">
        <v>14620</v>
      </c>
      <c r="CT3176" t="s">
        <v>196</v>
      </c>
      <c r="CU3176">
        <v>8037355526</v>
      </c>
      <c r="ED3176" t="s">
        <v>11849</v>
      </c>
      <c r="EG3176" t="s">
        <v>196</v>
      </c>
      <c r="EH3176">
        <v>8037355526</v>
      </c>
      <c r="EM3176" t="s">
        <v>18953</v>
      </c>
      <c r="EP3176" t="s">
        <v>18954</v>
      </c>
      <c r="EQ3176" t="s">
        <v>11849</v>
      </c>
      <c r="ES3176">
        <v>29203</v>
      </c>
      <c r="ET3176" t="s">
        <v>196</v>
      </c>
      <c r="EU3176">
        <v>8037355526</v>
      </c>
    </row>
    <row r="3177" spans="1:151" x14ac:dyDescent="0.2">
      <c r="A3177">
        <v>28014</v>
      </c>
      <c r="B3177" t="s">
        <v>18950</v>
      </c>
      <c r="C3177" t="s">
        <v>18951</v>
      </c>
      <c r="D3177" t="s">
        <v>7458</v>
      </c>
      <c r="E3177" t="s">
        <v>18952</v>
      </c>
      <c r="F3177" t="s">
        <v>171</v>
      </c>
      <c r="G3177" t="str">
        <f>"0"</f>
        <v>0</v>
      </c>
      <c r="K3177" t="s">
        <v>769</v>
      </c>
      <c r="L3177" t="s">
        <v>6811</v>
      </c>
      <c r="M3177" t="s">
        <v>176</v>
      </c>
      <c r="N3177">
        <v>2019</v>
      </c>
      <c r="O3177" t="s">
        <v>482</v>
      </c>
      <c r="P3177" t="s">
        <v>178</v>
      </c>
      <c r="Q3177" t="s">
        <v>172</v>
      </c>
      <c r="S3177">
        <v>31443579</v>
      </c>
      <c r="T3177" t="s">
        <v>196</v>
      </c>
      <c r="Y3177" t="s">
        <v>613</v>
      </c>
      <c r="Z3177" t="s">
        <v>614</v>
      </c>
      <c r="AA3177" t="s">
        <v>615</v>
      </c>
      <c r="AB3177" t="s">
        <v>259</v>
      </c>
      <c r="AC3177" t="s">
        <v>970</v>
      </c>
      <c r="AD3177" t="s">
        <v>185</v>
      </c>
      <c r="AS3177" t="str">
        <f>"0"</f>
        <v>0</v>
      </c>
      <c r="AT3177" t="s">
        <v>188</v>
      </c>
      <c r="AU3177" t="s">
        <v>189</v>
      </c>
      <c r="AV3177" t="s">
        <v>190</v>
      </c>
      <c r="AW3177" t="s">
        <v>294</v>
      </c>
      <c r="BM3177" t="s">
        <v>18953</v>
      </c>
      <c r="BP3177" t="s">
        <v>18954</v>
      </c>
      <c r="BQ3177" t="s">
        <v>11849</v>
      </c>
      <c r="BS3177">
        <v>29203</v>
      </c>
      <c r="BT3177" t="s">
        <v>196</v>
      </c>
      <c r="BU3177">
        <v>8037355526</v>
      </c>
      <c r="BZ3177" t="s">
        <v>18953</v>
      </c>
      <c r="CC3177" t="s">
        <v>18954</v>
      </c>
      <c r="CD3177" t="s">
        <v>11849</v>
      </c>
      <c r="CF3177">
        <v>29203</v>
      </c>
      <c r="CG3177" t="s">
        <v>196</v>
      </c>
      <c r="CH3177">
        <v>8037355526</v>
      </c>
      <c r="CM3177" t="s">
        <v>18955</v>
      </c>
      <c r="CP3177" t="s">
        <v>194</v>
      </c>
      <c r="CQ3177" t="s">
        <v>195</v>
      </c>
      <c r="CS3177">
        <v>14620</v>
      </c>
      <c r="CT3177" t="s">
        <v>196</v>
      </c>
      <c r="CU3177">
        <v>8037355526</v>
      </c>
      <c r="ED3177" t="s">
        <v>11849</v>
      </c>
      <c r="EG3177" t="s">
        <v>196</v>
      </c>
      <c r="EH3177">
        <v>8037355526</v>
      </c>
      <c r="EM3177" t="s">
        <v>18953</v>
      </c>
      <c r="EP3177" t="s">
        <v>18954</v>
      </c>
      <c r="EQ3177" t="s">
        <v>11849</v>
      </c>
      <c r="ES3177">
        <v>29203</v>
      </c>
      <c r="ET3177" t="s">
        <v>196</v>
      </c>
      <c r="EU3177">
        <v>8037355526</v>
      </c>
    </row>
    <row r="3178" spans="1:151" x14ac:dyDescent="0.2">
      <c r="A3178">
        <v>38794</v>
      </c>
      <c r="B3178" t="s">
        <v>18956</v>
      </c>
      <c r="C3178" t="s">
        <v>18957</v>
      </c>
      <c r="D3178" t="s">
        <v>18958</v>
      </c>
      <c r="E3178" t="s">
        <v>18959</v>
      </c>
      <c r="F3178" t="s">
        <v>171</v>
      </c>
      <c r="G3178" t="str">
        <f>"0"</f>
        <v>0</v>
      </c>
      <c r="I3178" t="s">
        <v>173</v>
      </c>
      <c r="K3178" t="s">
        <v>919</v>
      </c>
      <c r="L3178" t="s">
        <v>920</v>
      </c>
      <c r="M3178" t="s">
        <v>205</v>
      </c>
      <c r="N3178">
        <v>2023</v>
      </c>
      <c r="O3178" t="s">
        <v>921</v>
      </c>
      <c r="P3178" t="s">
        <v>178</v>
      </c>
      <c r="Q3178" t="s">
        <v>172</v>
      </c>
      <c r="S3178">
        <v>31549936</v>
      </c>
      <c r="T3178" t="s">
        <v>226</v>
      </c>
      <c r="Y3178" t="str">
        <f>"01AS"</f>
        <v>01AS</v>
      </c>
      <c r="Z3178" t="s">
        <v>227</v>
      </c>
      <c r="AA3178" t="s">
        <v>321</v>
      </c>
      <c r="AC3178" t="s">
        <v>1203</v>
      </c>
      <c r="AD3178" t="s">
        <v>185</v>
      </c>
      <c r="AM3178" t="s">
        <v>3018</v>
      </c>
      <c r="AS3178">
        <v>3.8</v>
      </c>
      <c r="AV3178" t="s">
        <v>823</v>
      </c>
      <c r="AW3178" t="s">
        <v>264</v>
      </c>
      <c r="BM3178" t="s">
        <v>18960</v>
      </c>
      <c r="BN3178" t="s">
        <v>239</v>
      </c>
      <c r="BO3178" t="s">
        <v>18961</v>
      </c>
      <c r="BP3178" t="s">
        <v>241</v>
      </c>
      <c r="BQ3178" t="s">
        <v>195</v>
      </c>
      <c r="BS3178">
        <v>14627</v>
      </c>
      <c r="CD3178" t="s">
        <v>195</v>
      </c>
      <c r="CM3178" t="s">
        <v>18962</v>
      </c>
      <c r="CO3178" t="s">
        <v>18961</v>
      </c>
      <c r="CP3178" t="s">
        <v>18963</v>
      </c>
      <c r="CQ3178" t="s">
        <v>247</v>
      </c>
      <c r="CS3178" t="s">
        <v>18964</v>
      </c>
      <c r="CT3178" t="s">
        <v>244</v>
      </c>
      <c r="CU3178" t="s">
        <v>18965</v>
      </c>
    </row>
    <row r="3179" spans="1:151" x14ac:dyDescent="0.2">
      <c r="A3179">
        <v>39316</v>
      </c>
      <c r="B3179" t="s">
        <v>18956</v>
      </c>
      <c r="C3179" t="s">
        <v>18957</v>
      </c>
      <c r="D3179" t="s">
        <v>18958</v>
      </c>
      <c r="E3179" t="s">
        <v>18959</v>
      </c>
      <c r="F3179" t="s">
        <v>171</v>
      </c>
      <c r="G3179" t="str">
        <f>"0"</f>
        <v>0</v>
      </c>
      <c r="I3179" t="s">
        <v>173</v>
      </c>
      <c r="K3179" t="s">
        <v>2923</v>
      </c>
      <c r="L3179" t="s">
        <v>920</v>
      </c>
      <c r="M3179" t="s">
        <v>224</v>
      </c>
      <c r="N3179">
        <v>2023</v>
      </c>
      <c r="O3179" t="s">
        <v>597</v>
      </c>
      <c r="P3179" t="s">
        <v>178</v>
      </c>
      <c r="Q3179" t="s">
        <v>172</v>
      </c>
      <c r="S3179">
        <v>31549936</v>
      </c>
      <c r="T3179" t="s">
        <v>226</v>
      </c>
      <c r="Y3179" t="str">
        <f>"01AS"</f>
        <v>01AS</v>
      </c>
      <c r="Z3179" t="s">
        <v>227</v>
      </c>
      <c r="AA3179" t="s">
        <v>321</v>
      </c>
      <c r="AC3179" t="s">
        <v>1203</v>
      </c>
      <c r="AD3179" t="s">
        <v>185</v>
      </c>
      <c r="AM3179" t="s">
        <v>3018</v>
      </c>
      <c r="AS3179">
        <v>3.8</v>
      </c>
      <c r="AV3179" t="s">
        <v>823</v>
      </c>
      <c r="AW3179" t="s">
        <v>264</v>
      </c>
      <c r="BM3179" t="s">
        <v>18960</v>
      </c>
      <c r="BN3179" t="s">
        <v>239</v>
      </c>
      <c r="BO3179" t="s">
        <v>18961</v>
      </c>
      <c r="BP3179" t="s">
        <v>241</v>
      </c>
      <c r="BQ3179" t="s">
        <v>195</v>
      </c>
      <c r="BS3179">
        <v>14627</v>
      </c>
      <c r="CD3179" t="s">
        <v>195</v>
      </c>
      <c r="CM3179" t="s">
        <v>18962</v>
      </c>
      <c r="CO3179" t="s">
        <v>18961</v>
      </c>
      <c r="CP3179" t="s">
        <v>18963</v>
      </c>
      <c r="CQ3179" t="s">
        <v>247</v>
      </c>
      <c r="CS3179" t="s">
        <v>18964</v>
      </c>
      <c r="CT3179" t="s">
        <v>244</v>
      </c>
      <c r="CU3179" t="s">
        <v>18965</v>
      </c>
    </row>
    <row r="3180" spans="1:151" x14ac:dyDescent="0.2">
      <c r="A3180">
        <v>26131</v>
      </c>
      <c r="B3180" t="s">
        <v>3434</v>
      </c>
      <c r="C3180" t="s">
        <v>18966</v>
      </c>
      <c r="D3180" t="s">
        <v>3297</v>
      </c>
      <c r="E3180" t="s">
        <v>18967</v>
      </c>
      <c r="F3180" t="s">
        <v>171</v>
      </c>
      <c r="G3180" t="s">
        <v>172</v>
      </c>
      <c r="H3180" s="1">
        <v>35034</v>
      </c>
      <c r="I3180" t="s">
        <v>173</v>
      </c>
      <c r="K3180" t="s">
        <v>18968</v>
      </c>
      <c r="L3180" t="s">
        <v>18969</v>
      </c>
      <c r="M3180" t="s">
        <v>224</v>
      </c>
      <c r="N3180">
        <v>2018</v>
      </c>
      <c r="O3180" t="s">
        <v>354</v>
      </c>
      <c r="P3180" t="s">
        <v>178</v>
      </c>
      <c r="Q3180" t="s">
        <v>172</v>
      </c>
      <c r="S3180">
        <v>28907473</v>
      </c>
      <c r="T3180" t="s">
        <v>196</v>
      </c>
      <c r="W3180" t="s">
        <v>18970</v>
      </c>
      <c r="X3180">
        <v>6159708426</v>
      </c>
      <c r="Y3180" t="s">
        <v>802</v>
      </c>
      <c r="Z3180" t="s">
        <v>1583</v>
      </c>
      <c r="AA3180">
        <v>2018</v>
      </c>
      <c r="AB3180">
        <v>2018</v>
      </c>
      <c r="AC3180" t="s">
        <v>1584</v>
      </c>
      <c r="AD3180" t="s">
        <v>185</v>
      </c>
      <c r="AS3180">
        <v>3.07</v>
      </c>
      <c r="AT3180" t="s">
        <v>188</v>
      </c>
      <c r="AU3180" t="s">
        <v>647</v>
      </c>
      <c r="AV3180" t="s">
        <v>190</v>
      </c>
      <c r="AW3180" t="s">
        <v>264</v>
      </c>
      <c r="BM3180" t="s">
        <v>18971</v>
      </c>
      <c r="BN3180" t="s">
        <v>18972</v>
      </c>
      <c r="BP3180" t="s">
        <v>194</v>
      </c>
      <c r="BQ3180" t="s">
        <v>195</v>
      </c>
      <c r="BS3180">
        <v>14604</v>
      </c>
      <c r="BT3180" t="s">
        <v>196</v>
      </c>
      <c r="BU3180">
        <v>6156043175</v>
      </c>
      <c r="BZ3180" t="s">
        <v>18973</v>
      </c>
      <c r="CC3180" t="s">
        <v>4576</v>
      </c>
      <c r="CD3180" t="s">
        <v>1039</v>
      </c>
      <c r="CF3180">
        <v>370295416</v>
      </c>
      <c r="CG3180" t="s">
        <v>196</v>
      </c>
      <c r="CH3180">
        <v>6154767231</v>
      </c>
      <c r="CM3180" t="s">
        <v>18974</v>
      </c>
      <c r="CN3180" t="s">
        <v>18975</v>
      </c>
      <c r="CP3180" t="s">
        <v>194</v>
      </c>
      <c r="CQ3180" t="s">
        <v>195</v>
      </c>
      <c r="CS3180">
        <v>14604</v>
      </c>
      <c r="CT3180" t="s">
        <v>196</v>
      </c>
      <c r="CU3180">
        <v>6156043175</v>
      </c>
      <c r="ED3180" t="s">
        <v>1039</v>
      </c>
      <c r="EG3180" t="s">
        <v>196</v>
      </c>
      <c r="EH3180">
        <v>6154123174</v>
      </c>
      <c r="EM3180" t="s">
        <v>18973</v>
      </c>
      <c r="EP3180" t="s">
        <v>4576</v>
      </c>
      <c r="EQ3180" t="s">
        <v>1039</v>
      </c>
      <c r="ES3180">
        <v>370295416</v>
      </c>
      <c r="ET3180" t="s">
        <v>196</v>
      </c>
      <c r="EU3180">
        <v>6154123174</v>
      </c>
    </row>
    <row r="3181" spans="1:151" x14ac:dyDescent="0.2">
      <c r="A3181">
        <v>13223</v>
      </c>
      <c r="B3181" t="s">
        <v>3657</v>
      </c>
      <c r="C3181" t="s">
        <v>18976</v>
      </c>
      <c r="D3181" t="s">
        <v>18977</v>
      </c>
      <c r="E3181" t="s">
        <v>18978</v>
      </c>
      <c r="F3181" t="s">
        <v>171</v>
      </c>
      <c r="H3181" s="1">
        <v>34522</v>
      </c>
      <c r="I3181" t="s">
        <v>221</v>
      </c>
      <c r="K3181" t="s">
        <v>222</v>
      </c>
      <c r="L3181" t="s">
        <v>223</v>
      </c>
      <c r="M3181" t="s">
        <v>224</v>
      </c>
      <c r="N3181">
        <v>2015</v>
      </c>
      <c r="O3181" t="s">
        <v>692</v>
      </c>
      <c r="P3181" t="s">
        <v>178</v>
      </c>
      <c r="Q3181" t="s">
        <v>172</v>
      </c>
      <c r="S3181">
        <v>27846377</v>
      </c>
      <c r="T3181" t="s">
        <v>196</v>
      </c>
      <c r="W3181" t="s">
        <v>18979</v>
      </c>
      <c r="X3181">
        <v>9785908168</v>
      </c>
      <c r="Y3181" t="s">
        <v>182</v>
      </c>
      <c r="Z3181" t="s">
        <v>183</v>
      </c>
      <c r="AA3181">
        <v>2017</v>
      </c>
      <c r="AB3181">
        <v>2017</v>
      </c>
      <c r="AC3181" t="s">
        <v>1191</v>
      </c>
      <c r="AD3181" t="s">
        <v>185</v>
      </c>
      <c r="AS3181">
        <v>3.8</v>
      </c>
      <c r="AT3181" t="s">
        <v>188</v>
      </c>
      <c r="AU3181" t="s">
        <v>189</v>
      </c>
      <c r="AV3181" t="s">
        <v>190</v>
      </c>
      <c r="AW3181" t="s">
        <v>264</v>
      </c>
      <c r="BM3181" t="s">
        <v>18980</v>
      </c>
      <c r="BN3181" t="s">
        <v>487</v>
      </c>
      <c r="BP3181" t="s">
        <v>194</v>
      </c>
      <c r="BQ3181" t="s">
        <v>195</v>
      </c>
      <c r="BS3181">
        <v>14627</v>
      </c>
      <c r="BT3181" t="s">
        <v>196</v>
      </c>
      <c r="BU3181">
        <v>9784719843</v>
      </c>
      <c r="BZ3181" t="s">
        <v>18981</v>
      </c>
      <c r="CC3181" t="s">
        <v>7750</v>
      </c>
      <c r="CD3181" t="s">
        <v>401</v>
      </c>
      <c r="CF3181" t="str">
        <f>"01938"</f>
        <v>01938</v>
      </c>
      <c r="CG3181" t="s">
        <v>196</v>
      </c>
      <c r="CH3181">
        <v>9783567732</v>
      </c>
      <c r="CM3181" t="s">
        <v>18982</v>
      </c>
      <c r="CP3181" t="s">
        <v>194</v>
      </c>
      <c r="CQ3181" t="s">
        <v>195</v>
      </c>
      <c r="CS3181">
        <v>14627</v>
      </c>
      <c r="CT3181" t="s">
        <v>196</v>
      </c>
      <c r="CU3181">
        <v>9784719843</v>
      </c>
      <c r="EM3181" t="s">
        <v>18981</v>
      </c>
      <c r="EP3181" t="s">
        <v>7750</v>
      </c>
      <c r="EQ3181" t="s">
        <v>401</v>
      </c>
      <c r="ES3181" t="str">
        <f>"01938"</f>
        <v>01938</v>
      </c>
      <c r="ET3181" t="s">
        <v>196</v>
      </c>
      <c r="EU3181">
        <v>9783567732</v>
      </c>
    </row>
    <row r="3182" spans="1:151" x14ac:dyDescent="0.2">
      <c r="A3182">
        <v>37236</v>
      </c>
      <c r="B3182" t="s">
        <v>18983</v>
      </c>
      <c r="C3182" t="s">
        <v>18984</v>
      </c>
      <c r="D3182" t="s">
        <v>18985</v>
      </c>
      <c r="E3182" t="s">
        <v>18986</v>
      </c>
      <c r="F3182" t="s">
        <v>171</v>
      </c>
      <c r="G3182" t="s">
        <v>172</v>
      </c>
      <c r="H3182" s="1">
        <v>36864</v>
      </c>
      <c r="I3182" t="s">
        <v>173</v>
      </c>
      <c r="K3182" t="s">
        <v>2724</v>
      </c>
      <c r="L3182" t="s">
        <v>820</v>
      </c>
      <c r="M3182" t="s">
        <v>306</v>
      </c>
      <c r="N3182">
        <v>2022</v>
      </c>
      <c r="O3182" t="s">
        <v>782</v>
      </c>
      <c r="P3182" t="s">
        <v>178</v>
      </c>
      <c r="Q3182" t="s">
        <v>172</v>
      </c>
      <c r="R3182" t="s">
        <v>510</v>
      </c>
      <c r="S3182">
        <v>31595148</v>
      </c>
      <c r="BF3182" t="s">
        <v>474</v>
      </c>
      <c r="BM3182" t="s">
        <v>2837</v>
      </c>
    </row>
    <row r="3183" spans="1:151" x14ac:dyDescent="0.2">
      <c r="A3183">
        <v>12871</v>
      </c>
      <c r="B3183" t="s">
        <v>2713</v>
      </c>
      <c r="C3183" t="s">
        <v>9406</v>
      </c>
      <c r="D3183" t="s">
        <v>2416</v>
      </c>
      <c r="E3183" t="s">
        <v>18987</v>
      </c>
      <c r="F3183" t="s">
        <v>171</v>
      </c>
      <c r="G3183" t="s">
        <v>172</v>
      </c>
      <c r="H3183" s="1">
        <v>34771</v>
      </c>
      <c r="I3183" t="s">
        <v>221</v>
      </c>
      <c r="K3183" t="s">
        <v>1910</v>
      </c>
      <c r="L3183" t="s">
        <v>1911</v>
      </c>
      <c r="M3183" t="s">
        <v>306</v>
      </c>
      <c r="N3183">
        <v>2015</v>
      </c>
      <c r="O3183" t="s">
        <v>517</v>
      </c>
      <c r="P3183" t="s">
        <v>178</v>
      </c>
      <c r="Q3183" t="s">
        <v>172</v>
      </c>
      <c r="S3183">
        <v>28228646</v>
      </c>
      <c r="T3183" t="s">
        <v>196</v>
      </c>
      <c r="W3183" t="s">
        <v>18988</v>
      </c>
      <c r="X3183">
        <v>4845570567</v>
      </c>
      <c r="Y3183" t="s">
        <v>182</v>
      </c>
      <c r="Z3183" t="s">
        <v>183</v>
      </c>
      <c r="AA3183">
        <v>2017</v>
      </c>
      <c r="AB3183">
        <v>2017</v>
      </c>
      <c r="AC3183" t="s">
        <v>752</v>
      </c>
      <c r="AD3183" t="s">
        <v>185</v>
      </c>
      <c r="AS3183">
        <v>3.5</v>
      </c>
      <c r="AT3183" t="s">
        <v>188</v>
      </c>
      <c r="AU3183" t="s">
        <v>189</v>
      </c>
      <c r="AV3183" t="s">
        <v>190</v>
      </c>
      <c r="AW3183" t="s">
        <v>264</v>
      </c>
      <c r="BM3183" t="s">
        <v>18989</v>
      </c>
      <c r="BP3183" t="s">
        <v>194</v>
      </c>
      <c r="BQ3183" t="s">
        <v>195</v>
      </c>
      <c r="BS3183">
        <v>14619</v>
      </c>
      <c r="BT3183" t="s">
        <v>196</v>
      </c>
      <c r="BU3183">
        <v>6315090654</v>
      </c>
      <c r="BZ3183" t="s">
        <v>18990</v>
      </c>
      <c r="CC3183" t="s">
        <v>18991</v>
      </c>
      <c r="CD3183" t="s">
        <v>195</v>
      </c>
      <c r="CF3183">
        <v>11766</v>
      </c>
      <c r="CG3183" t="s">
        <v>196</v>
      </c>
      <c r="CH3183">
        <v>6109993807</v>
      </c>
      <c r="CM3183" t="s">
        <v>18989</v>
      </c>
      <c r="CP3183" t="s">
        <v>194</v>
      </c>
      <c r="CQ3183" t="s">
        <v>195</v>
      </c>
      <c r="CS3183">
        <v>14619</v>
      </c>
      <c r="CT3183" t="s">
        <v>196</v>
      </c>
      <c r="CU3183">
        <v>6315090654</v>
      </c>
      <c r="EM3183" t="s">
        <v>18990</v>
      </c>
      <c r="EP3183" t="s">
        <v>18991</v>
      </c>
      <c r="EQ3183" t="s">
        <v>195</v>
      </c>
      <c r="ES3183">
        <v>11766</v>
      </c>
      <c r="ET3183" t="s">
        <v>196</v>
      </c>
      <c r="EU3183">
        <v>6109993807</v>
      </c>
    </row>
    <row r="3184" spans="1:151" x14ac:dyDescent="0.2">
      <c r="A3184">
        <v>42126</v>
      </c>
      <c r="B3184" t="s">
        <v>8222</v>
      </c>
      <c r="C3184" t="s">
        <v>18992</v>
      </c>
      <c r="D3184" t="s">
        <v>9449</v>
      </c>
      <c r="E3184" t="s">
        <v>18993</v>
      </c>
      <c r="F3184" t="s">
        <v>171</v>
      </c>
      <c r="G3184" t="str">
        <f>"0"</f>
        <v>0</v>
      </c>
      <c r="H3184" s="1">
        <v>38256</v>
      </c>
      <c r="I3184" t="s">
        <v>221</v>
      </c>
      <c r="K3184" t="s">
        <v>453</v>
      </c>
      <c r="L3184" t="s">
        <v>2757</v>
      </c>
      <c r="M3184" t="s">
        <v>205</v>
      </c>
      <c r="N3184">
        <v>2024</v>
      </c>
      <c r="O3184" t="s">
        <v>2271</v>
      </c>
      <c r="P3184" t="s">
        <v>178</v>
      </c>
      <c r="Q3184" t="s">
        <v>172</v>
      </c>
      <c r="S3184">
        <v>32518924</v>
      </c>
      <c r="T3184" t="s">
        <v>226</v>
      </c>
      <c r="Y3184" t="str">
        <f>"04HSEAS"</f>
        <v>04HSEAS</v>
      </c>
      <c r="Z3184" t="s">
        <v>499</v>
      </c>
      <c r="AA3184" t="s">
        <v>833</v>
      </c>
      <c r="AB3184" t="s">
        <v>834</v>
      </c>
      <c r="AC3184" t="s">
        <v>535</v>
      </c>
      <c r="AD3184" t="s">
        <v>172</v>
      </c>
      <c r="AS3184">
        <v>3.61</v>
      </c>
      <c r="AU3184" t="s">
        <v>472</v>
      </c>
      <c r="AV3184" t="s">
        <v>473</v>
      </c>
      <c r="AW3184" t="s">
        <v>264</v>
      </c>
      <c r="BM3184" t="s">
        <v>18994</v>
      </c>
      <c r="BN3184" t="s">
        <v>239</v>
      </c>
      <c r="BO3184" t="s">
        <v>18995</v>
      </c>
      <c r="BP3184" t="s">
        <v>241</v>
      </c>
      <c r="BQ3184" t="s">
        <v>195</v>
      </c>
      <c r="BS3184">
        <v>14627</v>
      </c>
      <c r="CD3184" t="s">
        <v>195</v>
      </c>
      <c r="CM3184" t="s">
        <v>18996</v>
      </c>
      <c r="CO3184" t="s">
        <v>18995</v>
      </c>
      <c r="CP3184" t="s">
        <v>18997</v>
      </c>
      <c r="CQ3184" t="s">
        <v>571</v>
      </c>
      <c r="CS3184" t="s">
        <v>18998</v>
      </c>
      <c r="CT3184" t="s">
        <v>244</v>
      </c>
      <c r="CU3184" t="s">
        <v>18999</v>
      </c>
    </row>
    <row r="3185" spans="1:151" x14ac:dyDescent="0.2">
      <c r="A3185">
        <v>25403</v>
      </c>
      <c r="B3185" t="s">
        <v>13460</v>
      </c>
      <c r="C3185" t="s">
        <v>19000</v>
      </c>
      <c r="E3185" t="s">
        <v>19001</v>
      </c>
      <c r="F3185" t="s">
        <v>171</v>
      </c>
      <c r="K3185" t="s">
        <v>769</v>
      </c>
      <c r="L3185" t="s">
        <v>770</v>
      </c>
      <c r="M3185" t="s">
        <v>176</v>
      </c>
      <c r="N3185">
        <v>2017</v>
      </c>
      <c r="O3185" t="s">
        <v>177</v>
      </c>
      <c r="P3185" t="s">
        <v>178</v>
      </c>
      <c r="Q3185" t="s">
        <v>172</v>
      </c>
    </row>
    <row r="3186" spans="1:151" x14ac:dyDescent="0.2">
      <c r="A3186">
        <v>38761</v>
      </c>
      <c r="B3186" t="s">
        <v>1815</v>
      </c>
      <c r="C3186" t="s">
        <v>19002</v>
      </c>
      <c r="D3186" t="s">
        <v>19003</v>
      </c>
      <c r="E3186" t="s">
        <v>19004</v>
      </c>
      <c r="F3186" t="s">
        <v>171</v>
      </c>
      <c r="G3186" t="str">
        <f>"0"</f>
        <v>0</v>
      </c>
      <c r="H3186" s="1">
        <v>32406</v>
      </c>
      <c r="I3186" t="s">
        <v>221</v>
      </c>
      <c r="K3186" t="s">
        <v>610</v>
      </c>
      <c r="L3186" t="s">
        <v>969</v>
      </c>
      <c r="M3186" t="s">
        <v>176</v>
      </c>
      <c r="N3186">
        <v>2023</v>
      </c>
      <c r="O3186" t="s">
        <v>1048</v>
      </c>
      <c r="P3186" t="s">
        <v>178</v>
      </c>
      <c r="Q3186" t="s">
        <v>172</v>
      </c>
      <c r="S3186">
        <v>32377071</v>
      </c>
      <c r="T3186" t="s">
        <v>226</v>
      </c>
      <c r="Y3186" t="str">
        <f>"02SBS"</f>
        <v>02SBS</v>
      </c>
      <c r="Z3186" t="s">
        <v>258</v>
      </c>
      <c r="AA3186" t="s">
        <v>259</v>
      </c>
      <c r="AB3186" t="s">
        <v>260</v>
      </c>
      <c r="AC3186" t="s">
        <v>2778</v>
      </c>
      <c r="AD3186" t="s">
        <v>185</v>
      </c>
      <c r="AM3186" t="s">
        <v>262</v>
      </c>
      <c r="AN3186" t="s">
        <v>263</v>
      </c>
      <c r="AS3186">
        <v>3.11</v>
      </c>
      <c r="AU3186" t="s">
        <v>3009</v>
      </c>
      <c r="AV3186" t="s">
        <v>236</v>
      </c>
      <c r="AW3186" t="s">
        <v>294</v>
      </c>
      <c r="BO3186" t="s">
        <v>475</v>
      </c>
      <c r="BQ3186" t="s">
        <v>195</v>
      </c>
      <c r="CD3186" t="s">
        <v>195</v>
      </c>
      <c r="CM3186" t="s">
        <v>19005</v>
      </c>
      <c r="CO3186" t="s">
        <v>475</v>
      </c>
      <c r="CP3186" t="s">
        <v>241</v>
      </c>
      <c r="CQ3186" t="s">
        <v>247</v>
      </c>
      <c r="CS3186">
        <v>14620</v>
      </c>
      <c r="CT3186" t="s">
        <v>244</v>
      </c>
      <c r="CU3186" t="s">
        <v>19006</v>
      </c>
    </row>
    <row r="3187" spans="1:151" x14ac:dyDescent="0.2">
      <c r="A3187">
        <v>41252</v>
      </c>
      <c r="B3187" t="s">
        <v>1815</v>
      </c>
      <c r="C3187" t="s">
        <v>19002</v>
      </c>
      <c r="D3187" t="s">
        <v>19003</v>
      </c>
      <c r="E3187" t="s">
        <v>19004</v>
      </c>
      <c r="F3187" t="s">
        <v>171</v>
      </c>
      <c r="G3187" t="str">
        <f>"0"</f>
        <v>0</v>
      </c>
      <c r="H3187" s="1">
        <v>32406</v>
      </c>
      <c r="I3187" t="s">
        <v>221</v>
      </c>
      <c r="K3187" t="s">
        <v>253</v>
      </c>
      <c r="L3187" t="s">
        <v>254</v>
      </c>
      <c r="M3187" t="s">
        <v>255</v>
      </c>
      <c r="N3187" t="s">
        <v>256</v>
      </c>
      <c r="O3187" t="s">
        <v>257</v>
      </c>
      <c r="P3187" t="s">
        <v>178</v>
      </c>
      <c r="Q3187" t="s">
        <v>172</v>
      </c>
      <c r="S3187">
        <v>32377071</v>
      </c>
      <c r="T3187" t="s">
        <v>226</v>
      </c>
      <c r="Y3187" t="str">
        <f>"02SBS"</f>
        <v>02SBS</v>
      </c>
      <c r="Z3187" t="s">
        <v>258</v>
      </c>
      <c r="AA3187" t="s">
        <v>259</v>
      </c>
      <c r="AB3187" t="s">
        <v>260</v>
      </c>
      <c r="AC3187" t="s">
        <v>2778</v>
      </c>
      <c r="AD3187" t="s">
        <v>185</v>
      </c>
      <c r="AM3187" t="s">
        <v>262</v>
      </c>
      <c r="AN3187" t="s">
        <v>263</v>
      </c>
      <c r="AS3187">
        <v>3.11</v>
      </c>
      <c r="AU3187" t="s">
        <v>3009</v>
      </c>
      <c r="AV3187" t="s">
        <v>236</v>
      </c>
      <c r="AW3187" t="s">
        <v>294</v>
      </c>
      <c r="BO3187" t="s">
        <v>475</v>
      </c>
      <c r="BQ3187" t="s">
        <v>195</v>
      </c>
      <c r="CD3187" t="s">
        <v>195</v>
      </c>
      <c r="CM3187" t="s">
        <v>19005</v>
      </c>
      <c r="CO3187" t="s">
        <v>475</v>
      </c>
      <c r="CP3187" t="s">
        <v>241</v>
      </c>
      <c r="CQ3187" t="s">
        <v>247</v>
      </c>
      <c r="CS3187">
        <v>14620</v>
      </c>
      <c r="CT3187" t="s">
        <v>244</v>
      </c>
      <c r="CU3187" t="s">
        <v>19006</v>
      </c>
    </row>
    <row r="3188" spans="1:151" x14ac:dyDescent="0.2">
      <c r="A3188">
        <v>26700</v>
      </c>
      <c r="B3188" t="s">
        <v>19007</v>
      </c>
      <c r="C3188" t="s">
        <v>19008</v>
      </c>
      <c r="D3188" t="s">
        <v>19009</v>
      </c>
      <c r="E3188" t="s">
        <v>19010</v>
      </c>
      <c r="F3188" t="s">
        <v>171</v>
      </c>
      <c r="G3188" t="s">
        <v>172</v>
      </c>
      <c r="H3188" s="1">
        <v>35496</v>
      </c>
      <c r="I3188" t="s">
        <v>173</v>
      </c>
      <c r="K3188" t="s">
        <v>304</v>
      </c>
      <c r="L3188" t="s">
        <v>305</v>
      </c>
      <c r="M3188" t="s">
        <v>306</v>
      </c>
      <c r="N3188">
        <v>2019</v>
      </c>
      <c r="O3188" t="s">
        <v>534</v>
      </c>
      <c r="P3188" t="s">
        <v>178</v>
      </c>
      <c r="Q3188" t="s">
        <v>172</v>
      </c>
      <c r="S3188">
        <v>30052239</v>
      </c>
      <c r="T3188" t="s">
        <v>2873</v>
      </c>
      <c r="U3188" t="s">
        <v>180</v>
      </c>
      <c r="V3188" s="2">
        <v>43968</v>
      </c>
      <c r="W3188" t="s">
        <v>19011</v>
      </c>
      <c r="X3188">
        <v>2039186150</v>
      </c>
      <c r="Y3188" t="s">
        <v>186</v>
      </c>
      <c r="Z3188" t="s">
        <v>183</v>
      </c>
      <c r="AA3188">
        <v>2020</v>
      </c>
      <c r="AB3188">
        <v>2020</v>
      </c>
      <c r="AC3188" t="s">
        <v>457</v>
      </c>
      <c r="AD3188" t="s">
        <v>172</v>
      </c>
      <c r="AS3188">
        <v>4</v>
      </c>
      <c r="AT3188" t="s">
        <v>188</v>
      </c>
      <c r="AU3188" t="s">
        <v>189</v>
      </c>
      <c r="AV3188" t="s">
        <v>190</v>
      </c>
      <c r="AW3188" t="s">
        <v>191</v>
      </c>
      <c r="BM3188" t="s">
        <v>19012</v>
      </c>
      <c r="BN3188" t="s">
        <v>193</v>
      </c>
      <c r="BP3188" t="s">
        <v>194</v>
      </c>
      <c r="BQ3188" t="s">
        <v>195</v>
      </c>
      <c r="BS3188">
        <v>14627</v>
      </c>
      <c r="BT3188" t="s">
        <v>196</v>
      </c>
      <c r="BU3188">
        <v>9173062747</v>
      </c>
      <c r="CM3188" t="s">
        <v>19013</v>
      </c>
      <c r="CP3188" t="s">
        <v>988</v>
      </c>
      <c r="CQ3188" t="s">
        <v>195</v>
      </c>
      <c r="CS3188">
        <v>14627</v>
      </c>
      <c r="CT3188" t="s">
        <v>196</v>
      </c>
      <c r="CU3188" t="str">
        <f>"0403737269"</f>
        <v>0403737269</v>
      </c>
    </row>
    <row r="3189" spans="1:151" x14ac:dyDescent="0.2">
      <c r="A3189">
        <v>46809</v>
      </c>
      <c r="B3189" t="s">
        <v>14404</v>
      </c>
      <c r="C3189" t="s">
        <v>19014</v>
      </c>
      <c r="D3189" t="s">
        <v>3881</v>
      </c>
      <c r="E3189" t="s">
        <v>19015</v>
      </c>
      <c r="F3189" t="s">
        <v>171</v>
      </c>
      <c r="G3189" t="str">
        <f>"0"</f>
        <v>0</v>
      </c>
      <c r="H3189" s="1">
        <v>38301</v>
      </c>
      <c r="I3189" t="s">
        <v>221</v>
      </c>
      <c r="K3189" t="s">
        <v>2724</v>
      </c>
      <c r="L3189" t="s">
        <v>820</v>
      </c>
      <c r="M3189" t="s">
        <v>176</v>
      </c>
      <c r="N3189">
        <v>2026</v>
      </c>
      <c r="O3189" t="s">
        <v>508</v>
      </c>
      <c r="P3189" t="s">
        <v>509</v>
      </c>
      <c r="Q3189" t="s">
        <v>172</v>
      </c>
      <c r="S3189">
        <v>32570076</v>
      </c>
      <c r="T3189" t="s">
        <v>226</v>
      </c>
      <c r="Y3189" t="str">
        <f>"01AS"</f>
        <v>01AS</v>
      </c>
      <c r="Z3189" t="s">
        <v>499</v>
      </c>
      <c r="AA3189" t="s">
        <v>228</v>
      </c>
      <c r="AB3189" t="s">
        <v>229</v>
      </c>
      <c r="AC3189" t="s">
        <v>728</v>
      </c>
      <c r="AD3189" t="s">
        <v>185</v>
      </c>
      <c r="AS3189">
        <v>3.3</v>
      </c>
      <c r="AU3189" t="s">
        <v>472</v>
      </c>
      <c r="AV3189" t="s">
        <v>473</v>
      </c>
      <c r="AW3189" t="s">
        <v>264</v>
      </c>
      <c r="BM3189" t="s">
        <v>19016</v>
      </c>
      <c r="BN3189" t="s">
        <v>239</v>
      </c>
      <c r="BO3189" t="s">
        <v>19017</v>
      </c>
      <c r="BP3189" t="s">
        <v>241</v>
      </c>
      <c r="BQ3189" t="s">
        <v>195</v>
      </c>
      <c r="BS3189">
        <v>14627</v>
      </c>
      <c r="CD3189" t="s">
        <v>195</v>
      </c>
      <c r="CM3189" t="s">
        <v>19018</v>
      </c>
      <c r="CO3189" t="s">
        <v>19017</v>
      </c>
      <c r="CP3189" t="s">
        <v>19019</v>
      </c>
      <c r="CQ3189" t="s">
        <v>661</v>
      </c>
      <c r="CS3189" t="s">
        <v>19020</v>
      </c>
      <c r="CT3189" t="s">
        <v>244</v>
      </c>
      <c r="CU3189" t="s">
        <v>19021</v>
      </c>
    </row>
    <row r="3190" spans="1:151" x14ac:dyDescent="0.2">
      <c r="A3190">
        <v>24862</v>
      </c>
      <c r="B3190" t="s">
        <v>19022</v>
      </c>
      <c r="C3190" t="s">
        <v>19023</v>
      </c>
      <c r="D3190" t="s">
        <v>1394</v>
      </c>
      <c r="E3190" t="s">
        <v>19024</v>
      </c>
      <c r="F3190" t="s">
        <v>1502</v>
      </c>
      <c r="G3190" t="s">
        <v>172</v>
      </c>
      <c r="H3190" s="1">
        <v>35802</v>
      </c>
      <c r="I3190" t="s">
        <v>221</v>
      </c>
      <c r="K3190" t="s">
        <v>1278</v>
      </c>
      <c r="M3190" t="s">
        <v>306</v>
      </c>
      <c r="N3190">
        <v>2018</v>
      </c>
      <c r="O3190" t="s">
        <v>307</v>
      </c>
      <c r="P3190" t="s">
        <v>178</v>
      </c>
      <c r="Q3190" t="s">
        <v>172</v>
      </c>
      <c r="S3190">
        <v>29945412</v>
      </c>
      <c r="T3190" t="s">
        <v>196</v>
      </c>
      <c r="W3190" t="s">
        <v>19025</v>
      </c>
      <c r="X3190">
        <v>5857030596</v>
      </c>
      <c r="Y3190" t="s">
        <v>186</v>
      </c>
      <c r="Z3190" t="s">
        <v>282</v>
      </c>
      <c r="AA3190">
        <v>2020</v>
      </c>
      <c r="AB3190">
        <v>2020</v>
      </c>
      <c r="AC3190" t="s">
        <v>1280</v>
      </c>
      <c r="AD3190" t="s">
        <v>185</v>
      </c>
      <c r="AE3190" t="s">
        <v>187</v>
      </c>
      <c r="AS3190">
        <v>3.68</v>
      </c>
      <c r="AT3190" t="s">
        <v>188</v>
      </c>
      <c r="AU3190" t="s">
        <v>189</v>
      </c>
      <c r="AV3190" t="s">
        <v>190</v>
      </c>
      <c r="AW3190" t="s">
        <v>264</v>
      </c>
      <c r="BM3190" t="s">
        <v>19026</v>
      </c>
      <c r="BP3190" t="s">
        <v>1083</v>
      </c>
      <c r="BQ3190" t="s">
        <v>195</v>
      </c>
      <c r="BS3190">
        <v>14534</v>
      </c>
      <c r="BT3190" t="s">
        <v>196</v>
      </c>
      <c r="BU3190">
        <v>5857030932</v>
      </c>
      <c r="BZ3190" t="s">
        <v>19026</v>
      </c>
      <c r="CC3190" t="s">
        <v>1083</v>
      </c>
      <c r="CD3190" t="s">
        <v>195</v>
      </c>
      <c r="CF3190">
        <v>14534</v>
      </c>
      <c r="CG3190" t="s">
        <v>196</v>
      </c>
      <c r="CH3190">
        <v>5857030932</v>
      </c>
      <c r="CM3190" t="s">
        <v>17281</v>
      </c>
      <c r="CP3190" t="s">
        <v>194</v>
      </c>
      <c r="CQ3190" t="s">
        <v>195</v>
      </c>
      <c r="CS3190">
        <v>14534</v>
      </c>
      <c r="CT3190" t="s">
        <v>196</v>
      </c>
      <c r="CU3190">
        <v>5857030932</v>
      </c>
      <c r="ED3190" t="s">
        <v>195</v>
      </c>
      <c r="EG3190" t="s">
        <v>196</v>
      </c>
      <c r="EH3190">
        <v>5857030932</v>
      </c>
      <c r="EM3190" t="s">
        <v>19026</v>
      </c>
      <c r="EP3190" t="s">
        <v>1083</v>
      </c>
      <c r="EQ3190" t="s">
        <v>195</v>
      </c>
      <c r="ES3190">
        <v>14534</v>
      </c>
      <c r="ET3190" t="s">
        <v>196</v>
      </c>
      <c r="EU3190">
        <v>5857030932</v>
      </c>
    </row>
    <row r="3191" spans="1:151" x14ac:dyDescent="0.2">
      <c r="A3191">
        <v>13091</v>
      </c>
      <c r="B3191" t="s">
        <v>19027</v>
      </c>
      <c r="C3191" t="s">
        <v>19028</v>
      </c>
      <c r="E3191" t="s">
        <v>19029</v>
      </c>
      <c r="F3191" t="s">
        <v>171</v>
      </c>
      <c r="G3191" t="s">
        <v>172</v>
      </c>
      <c r="H3191" s="1">
        <v>34211</v>
      </c>
      <c r="I3191" t="s">
        <v>221</v>
      </c>
      <c r="K3191" t="s">
        <v>1046</v>
      </c>
      <c r="L3191" t="s">
        <v>1047</v>
      </c>
      <c r="M3191" t="s">
        <v>176</v>
      </c>
      <c r="N3191">
        <v>2016</v>
      </c>
      <c r="O3191" t="s">
        <v>634</v>
      </c>
      <c r="P3191" t="s">
        <v>178</v>
      </c>
      <c r="Q3191" t="s">
        <v>172</v>
      </c>
      <c r="S3191">
        <v>28182443</v>
      </c>
      <c r="T3191" t="s">
        <v>7865</v>
      </c>
      <c r="U3191" t="s">
        <v>180</v>
      </c>
      <c r="V3191" s="2">
        <v>42876</v>
      </c>
      <c r="W3191" t="s">
        <v>19030</v>
      </c>
      <c r="X3191" t="s">
        <v>19031</v>
      </c>
      <c r="Y3191" t="s">
        <v>186</v>
      </c>
      <c r="Z3191" t="s">
        <v>183</v>
      </c>
      <c r="AA3191">
        <v>2017</v>
      </c>
      <c r="AB3191">
        <v>2017</v>
      </c>
      <c r="AC3191" t="s">
        <v>187</v>
      </c>
      <c r="AD3191" t="s">
        <v>185</v>
      </c>
      <c r="AM3191" t="s">
        <v>636</v>
      </c>
      <c r="AS3191">
        <v>3.39</v>
      </c>
      <c r="AT3191" t="s">
        <v>188</v>
      </c>
      <c r="AU3191" t="s">
        <v>189</v>
      </c>
      <c r="AV3191" t="s">
        <v>190</v>
      </c>
      <c r="AW3191" t="s">
        <v>191</v>
      </c>
      <c r="BM3191" t="s">
        <v>19032</v>
      </c>
      <c r="BN3191" t="s">
        <v>193</v>
      </c>
      <c r="BP3191" t="s">
        <v>194</v>
      </c>
      <c r="BQ3191" t="s">
        <v>195</v>
      </c>
      <c r="BS3191">
        <v>14627</v>
      </c>
      <c r="BT3191" t="s">
        <v>196</v>
      </c>
      <c r="BU3191">
        <v>6072386438</v>
      </c>
      <c r="CM3191" t="s">
        <v>4068</v>
      </c>
      <c r="CN3191" t="s">
        <v>19033</v>
      </c>
      <c r="CP3191" t="s">
        <v>194</v>
      </c>
      <c r="CQ3191" t="s">
        <v>195</v>
      </c>
      <c r="CS3191">
        <v>14627</v>
      </c>
      <c r="CT3191" t="s">
        <v>196</v>
      </c>
      <c r="CU3191">
        <v>6072386438</v>
      </c>
    </row>
    <row r="3192" spans="1:151" x14ac:dyDescent="0.2">
      <c r="A3192">
        <v>14432</v>
      </c>
      <c r="B3192" t="s">
        <v>14546</v>
      </c>
      <c r="C3192" t="s">
        <v>19034</v>
      </c>
      <c r="E3192" t="s">
        <v>19035</v>
      </c>
      <c r="F3192" t="s">
        <v>171</v>
      </c>
      <c r="G3192" t="s">
        <v>172</v>
      </c>
      <c r="H3192" s="1">
        <v>34617</v>
      </c>
      <c r="I3192" t="s">
        <v>221</v>
      </c>
      <c r="K3192" t="s">
        <v>1024</v>
      </c>
      <c r="L3192" t="s">
        <v>1025</v>
      </c>
      <c r="M3192" t="s">
        <v>176</v>
      </c>
      <c r="N3192">
        <v>2016</v>
      </c>
      <c r="O3192" t="s">
        <v>634</v>
      </c>
      <c r="P3192" t="s">
        <v>178</v>
      </c>
      <c r="Q3192" t="s">
        <v>172</v>
      </c>
      <c r="S3192">
        <v>28272830</v>
      </c>
      <c r="T3192" t="s">
        <v>196</v>
      </c>
      <c r="W3192" t="s">
        <v>19036</v>
      </c>
      <c r="X3192">
        <v>9542753314</v>
      </c>
      <c r="Y3192" t="s">
        <v>186</v>
      </c>
      <c r="Z3192" t="s">
        <v>282</v>
      </c>
      <c r="AA3192">
        <v>2017</v>
      </c>
      <c r="AB3192">
        <v>2017</v>
      </c>
      <c r="AC3192" t="s">
        <v>3267</v>
      </c>
      <c r="AD3192" t="s">
        <v>185</v>
      </c>
      <c r="AM3192" t="s">
        <v>857</v>
      </c>
      <c r="AN3192" t="s">
        <v>413</v>
      </c>
      <c r="AS3192">
        <v>3.87</v>
      </c>
      <c r="AT3192" t="s">
        <v>188</v>
      </c>
      <c r="AU3192" t="s">
        <v>189</v>
      </c>
      <c r="AV3192" t="s">
        <v>190</v>
      </c>
      <c r="AW3192" t="s">
        <v>264</v>
      </c>
      <c r="BM3192" t="s">
        <v>193</v>
      </c>
      <c r="BN3192" t="s">
        <v>19037</v>
      </c>
      <c r="BP3192" t="s">
        <v>194</v>
      </c>
      <c r="BQ3192" t="s">
        <v>195</v>
      </c>
      <c r="BS3192">
        <v>14627</v>
      </c>
      <c r="BT3192" t="s">
        <v>196</v>
      </c>
      <c r="BU3192">
        <v>9548216343</v>
      </c>
      <c r="BZ3192" t="s">
        <v>19038</v>
      </c>
      <c r="CC3192" t="s">
        <v>13537</v>
      </c>
      <c r="CD3192" t="s">
        <v>214</v>
      </c>
      <c r="CF3192">
        <v>33327</v>
      </c>
      <c r="CG3192" t="s">
        <v>196</v>
      </c>
      <c r="CH3192">
        <v>9548889838</v>
      </c>
      <c r="CM3192" t="s">
        <v>11570</v>
      </c>
      <c r="CP3192" t="s">
        <v>194</v>
      </c>
      <c r="CQ3192" t="s">
        <v>195</v>
      </c>
      <c r="CS3192">
        <v>14627</v>
      </c>
      <c r="CT3192" t="s">
        <v>196</v>
      </c>
      <c r="CU3192">
        <v>9548216343</v>
      </c>
      <c r="EM3192" t="s">
        <v>19038</v>
      </c>
      <c r="EP3192" t="s">
        <v>13537</v>
      </c>
      <c r="EQ3192" t="s">
        <v>214</v>
      </c>
      <c r="ES3192">
        <v>33327</v>
      </c>
      <c r="ET3192" t="s">
        <v>196</v>
      </c>
      <c r="EU3192">
        <v>9548889838</v>
      </c>
    </row>
    <row r="3193" spans="1:151" x14ac:dyDescent="0.2">
      <c r="A3193">
        <v>20938</v>
      </c>
      <c r="B3193" t="s">
        <v>2565</v>
      </c>
      <c r="C3193" t="s">
        <v>19039</v>
      </c>
      <c r="D3193" t="s">
        <v>957</v>
      </c>
      <c r="E3193" t="s">
        <v>19040</v>
      </c>
      <c r="F3193" t="s">
        <v>171</v>
      </c>
      <c r="G3193" t="s">
        <v>172</v>
      </c>
      <c r="H3193" s="1">
        <v>34684</v>
      </c>
      <c r="I3193" t="s">
        <v>221</v>
      </c>
      <c r="K3193" t="s">
        <v>867</v>
      </c>
      <c r="L3193" t="s">
        <v>868</v>
      </c>
      <c r="M3193" t="s">
        <v>224</v>
      </c>
      <c r="N3193">
        <v>2017</v>
      </c>
      <c r="O3193" t="s">
        <v>441</v>
      </c>
      <c r="P3193" t="s">
        <v>178</v>
      </c>
      <c r="Q3193" t="s">
        <v>172</v>
      </c>
      <c r="S3193">
        <v>28326984</v>
      </c>
      <c r="T3193" t="s">
        <v>196</v>
      </c>
      <c r="W3193" t="s">
        <v>19041</v>
      </c>
      <c r="X3193">
        <v>5087337987</v>
      </c>
      <c r="Y3193" t="s">
        <v>802</v>
      </c>
      <c r="Z3193" t="s">
        <v>1583</v>
      </c>
      <c r="AA3193">
        <v>2018</v>
      </c>
      <c r="AB3193">
        <v>2018</v>
      </c>
      <c r="AC3193" t="s">
        <v>1584</v>
      </c>
      <c r="AD3193" t="s">
        <v>185</v>
      </c>
      <c r="AE3193" t="s">
        <v>19042</v>
      </c>
      <c r="AS3193">
        <v>3.97</v>
      </c>
      <c r="AT3193" t="s">
        <v>188</v>
      </c>
      <c r="AU3193" t="s">
        <v>189</v>
      </c>
      <c r="AV3193" t="s">
        <v>190</v>
      </c>
      <c r="AW3193" t="s">
        <v>264</v>
      </c>
      <c r="BM3193" t="s">
        <v>18974</v>
      </c>
      <c r="BN3193" t="s">
        <v>19043</v>
      </c>
      <c r="BP3193" t="s">
        <v>194</v>
      </c>
      <c r="BQ3193" t="s">
        <v>195</v>
      </c>
      <c r="BS3193">
        <v>14605</v>
      </c>
      <c r="BT3193" t="s">
        <v>196</v>
      </c>
      <c r="BU3193">
        <v>5083142852</v>
      </c>
      <c r="BZ3193" t="s">
        <v>19044</v>
      </c>
      <c r="CC3193" t="s">
        <v>19045</v>
      </c>
      <c r="CD3193" t="s">
        <v>401</v>
      </c>
      <c r="CF3193" t="str">
        <f>"017605519"</f>
        <v>017605519</v>
      </c>
      <c r="CG3193" t="s">
        <v>196</v>
      </c>
      <c r="CH3193">
        <v>5086531322</v>
      </c>
      <c r="CM3193" t="s">
        <v>18974</v>
      </c>
      <c r="CN3193" t="s">
        <v>19043</v>
      </c>
      <c r="CP3193" t="s">
        <v>194</v>
      </c>
      <c r="CQ3193" t="s">
        <v>195</v>
      </c>
      <c r="CS3193">
        <v>14605</v>
      </c>
      <c r="CT3193" t="s">
        <v>196</v>
      </c>
      <c r="CU3193">
        <v>5083142852</v>
      </c>
      <c r="ED3193" t="s">
        <v>401</v>
      </c>
      <c r="EG3193" t="s">
        <v>196</v>
      </c>
      <c r="EH3193">
        <v>5086531322</v>
      </c>
      <c r="EM3193" t="s">
        <v>19044</v>
      </c>
      <c r="EP3193" t="s">
        <v>19045</v>
      </c>
      <c r="EQ3193" t="s">
        <v>401</v>
      </c>
      <c r="ES3193" t="str">
        <f>"017605519"</f>
        <v>017605519</v>
      </c>
      <c r="ET3193" t="s">
        <v>196</v>
      </c>
      <c r="EU3193">
        <v>5086531322</v>
      </c>
    </row>
    <row r="3194" spans="1:151" x14ac:dyDescent="0.2">
      <c r="A3194">
        <v>25228</v>
      </c>
      <c r="B3194" t="s">
        <v>1792</v>
      </c>
      <c r="C3194" t="s">
        <v>19046</v>
      </c>
      <c r="D3194" t="s">
        <v>2661</v>
      </c>
      <c r="E3194" t="s">
        <v>19047</v>
      </c>
      <c r="F3194" t="s">
        <v>1502</v>
      </c>
      <c r="G3194" t="s">
        <v>172</v>
      </c>
      <c r="H3194" s="1">
        <v>36009</v>
      </c>
      <c r="I3194" t="s">
        <v>173</v>
      </c>
      <c r="K3194" t="s">
        <v>1278</v>
      </c>
      <c r="M3194" t="s">
        <v>306</v>
      </c>
      <c r="N3194">
        <v>2018</v>
      </c>
      <c r="O3194" t="s">
        <v>307</v>
      </c>
      <c r="P3194" t="s">
        <v>178</v>
      </c>
      <c r="Q3194" t="s">
        <v>172</v>
      </c>
      <c r="S3194">
        <v>29944705</v>
      </c>
      <c r="T3194" t="s">
        <v>196</v>
      </c>
      <c r="W3194" t="s">
        <v>19048</v>
      </c>
      <c r="X3194">
        <v>7275121824</v>
      </c>
      <c r="Y3194" t="s">
        <v>186</v>
      </c>
      <c r="Z3194" t="s">
        <v>282</v>
      </c>
      <c r="AA3194">
        <v>2020</v>
      </c>
      <c r="AB3194">
        <v>2020</v>
      </c>
      <c r="AC3194" t="s">
        <v>413</v>
      </c>
      <c r="AD3194" t="s">
        <v>185</v>
      </c>
      <c r="AE3194" t="s">
        <v>696</v>
      </c>
      <c r="AS3194">
        <v>3.66</v>
      </c>
      <c r="AT3194" t="s">
        <v>188</v>
      </c>
      <c r="AU3194" t="s">
        <v>189</v>
      </c>
      <c r="AV3194" t="s">
        <v>190</v>
      </c>
      <c r="AW3194" t="s">
        <v>264</v>
      </c>
      <c r="BM3194" t="s">
        <v>19049</v>
      </c>
      <c r="BP3194" t="s">
        <v>19050</v>
      </c>
      <c r="BQ3194" t="s">
        <v>214</v>
      </c>
      <c r="BS3194">
        <v>34691</v>
      </c>
      <c r="BT3194" t="s">
        <v>196</v>
      </c>
      <c r="BU3194">
        <v>7276443100</v>
      </c>
      <c r="BZ3194" t="s">
        <v>19049</v>
      </c>
      <c r="CC3194" t="s">
        <v>19050</v>
      </c>
      <c r="CD3194" t="s">
        <v>214</v>
      </c>
      <c r="CF3194">
        <v>34691</v>
      </c>
      <c r="CG3194" t="s">
        <v>196</v>
      </c>
      <c r="CH3194">
        <v>7279371549</v>
      </c>
      <c r="CM3194" t="s">
        <v>19051</v>
      </c>
      <c r="CP3194" t="s">
        <v>194</v>
      </c>
      <c r="CQ3194" t="s">
        <v>195</v>
      </c>
      <c r="CS3194">
        <v>14627</v>
      </c>
      <c r="CT3194" t="s">
        <v>196</v>
      </c>
      <c r="CU3194">
        <v>7276443100</v>
      </c>
      <c r="ED3194" t="s">
        <v>214</v>
      </c>
      <c r="EG3194" t="s">
        <v>196</v>
      </c>
      <c r="EH3194">
        <v>7279371549</v>
      </c>
      <c r="EM3194" t="s">
        <v>19049</v>
      </c>
      <c r="EP3194" t="s">
        <v>19050</v>
      </c>
      <c r="EQ3194" t="s">
        <v>214</v>
      </c>
      <c r="ES3194">
        <v>34691</v>
      </c>
      <c r="ET3194" t="s">
        <v>196</v>
      </c>
      <c r="EU3194">
        <v>7279371549</v>
      </c>
    </row>
    <row r="3195" spans="1:151" x14ac:dyDescent="0.2">
      <c r="A3195">
        <v>12571</v>
      </c>
      <c r="B3195" t="s">
        <v>19052</v>
      </c>
      <c r="C3195" t="s">
        <v>19053</v>
      </c>
      <c r="D3195" t="s">
        <v>19054</v>
      </c>
      <c r="E3195" t="s">
        <v>19055</v>
      </c>
      <c r="F3195" t="s">
        <v>171</v>
      </c>
      <c r="G3195" t="s">
        <v>172</v>
      </c>
      <c r="H3195" s="1">
        <v>34882</v>
      </c>
      <c r="I3195" t="s">
        <v>221</v>
      </c>
      <c r="K3195" t="s">
        <v>8539</v>
      </c>
      <c r="L3195" t="s">
        <v>1089</v>
      </c>
      <c r="M3195" t="s">
        <v>306</v>
      </c>
      <c r="N3195">
        <v>2015</v>
      </c>
      <c r="O3195" t="s">
        <v>517</v>
      </c>
      <c r="P3195" t="s">
        <v>178</v>
      </c>
      <c r="Q3195" t="s">
        <v>172</v>
      </c>
      <c r="S3195">
        <v>28178453</v>
      </c>
      <c r="T3195" t="s">
        <v>196</v>
      </c>
      <c r="W3195" t="s">
        <v>19056</v>
      </c>
      <c r="X3195">
        <v>6102174705</v>
      </c>
      <c r="Y3195" t="s">
        <v>186</v>
      </c>
      <c r="Z3195" t="s">
        <v>183</v>
      </c>
      <c r="AA3195">
        <v>2017</v>
      </c>
      <c r="AB3195">
        <v>2017</v>
      </c>
      <c r="AC3195" t="s">
        <v>457</v>
      </c>
      <c r="AD3195" t="s">
        <v>185</v>
      </c>
      <c r="AM3195" t="s">
        <v>413</v>
      </c>
      <c r="AS3195">
        <v>3.51</v>
      </c>
      <c r="AT3195" t="s">
        <v>188</v>
      </c>
      <c r="AU3195" t="s">
        <v>189</v>
      </c>
      <c r="AV3195" t="s">
        <v>190</v>
      </c>
      <c r="AW3195" t="s">
        <v>264</v>
      </c>
      <c r="BM3195" t="s">
        <v>19057</v>
      </c>
      <c r="BN3195" t="s">
        <v>193</v>
      </c>
      <c r="BP3195" t="s">
        <v>194</v>
      </c>
      <c r="BQ3195" t="s">
        <v>195</v>
      </c>
      <c r="BS3195">
        <v>14627</v>
      </c>
      <c r="BT3195" t="s">
        <v>196</v>
      </c>
      <c r="BU3195">
        <v>5709269639</v>
      </c>
      <c r="BZ3195" t="s">
        <v>19058</v>
      </c>
      <c r="CC3195" t="s">
        <v>19059</v>
      </c>
      <c r="CD3195" t="s">
        <v>650</v>
      </c>
      <c r="CF3195">
        <v>18014</v>
      </c>
      <c r="CG3195" t="s">
        <v>196</v>
      </c>
      <c r="CH3195">
        <v>6108376456</v>
      </c>
      <c r="CM3195" t="s">
        <v>1094</v>
      </c>
      <c r="CP3195" t="s">
        <v>194</v>
      </c>
      <c r="CQ3195" t="s">
        <v>195</v>
      </c>
      <c r="CS3195">
        <v>14627</v>
      </c>
      <c r="CT3195" t="s">
        <v>196</v>
      </c>
      <c r="CU3195">
        <v>5709269639</v>
      </c>
      <c r="DZ3195" t="s">
        <v>19060</v>
      </c>
      <c r="EC3195" t="s">
        <v>19061</v>
      </c>
      <c r="ED3195" t="s">
        <v>650</v>
      </c>
      <c r="EF3195">
        <v>18235</v>
      </c>
      <c r="EG3195" t="s">
        <v>196</v>
      </c>
      <c r="EH3195">
        <v>6108376456</v>
      </c>
      <c r="EM3195" t="s">
        <v>19058</v>
      </c>
      <c r="EP3195" t="s">
        <v>19059</v>
      </c>
      <c r="EQ3195" t="s">
        <v>650</v>
      </c>
      <c r="ES3195">
        <v>18014</v>
      </c>
      <c r="ET3195" t="s">
        <v>196</v>
      </c>
      <c r="EU3195">
        <v>6108376456</v>
      </c>
    </row>
    <row r="3196" spans="1:151" x14ac:dyDescent="0.2">
      <c r="A3196">
        <v>24069</v>
      </c>
      <c r="B3196" t="s">
        <v>4314</v>
      </c>
      <c r="C3196" t="s">
        <v>19062</v>
      </c>
      <c r="D3196" t="s">
        <v>19063</v>
      </c>
      <c r="E3196" t="s">
        <v>19064</v>
      </c>
      <c r="F3196" t="s">
        <v>10892</v>
      </c>
      <c r="G3196" t="s">
        <v>172</v>
      </c>
      <c r="H3196" s="1">
        <v>35774</v>
      </c>
      <c r="I3196" t="s">
        <v>173</v>
      </c>
      <c r="K3196" t="s">
        <v>304</v>
      </c>
      <c r="L3196" t="s">
        <v>305</v>
      </c>
      <c r="M3196" t="s">
        <v>176</v>
      </c>
      <c r="N3196">
        <v>2018</v>
      </c>
      <c r="O3196" t="s">
        <v>612</v>
      </c>
      <c r="P3196" t="s">
        <v>178</v>
      </c>
      <c r="Q3196" t="s">
        <v>172</v>
      </c>
      <c r="S3196">
        <v>29867776</v>
      </c>
      <c r="T3196" t="s">
        <v>196</v>
      </c>
      <c r="W3196" t="s">
        <v>19065</v>
      </c>
      <c r="X3196">
        <v>9142622112</v>
      </c>
      <c r="Y3196" t="s">
        <v>186</v>
      </c>
      <c r="Z3196" t="s">
        <v>183</v>
      </c>
      <c r="AA3196">
        <v>2021</v>
      </c>
      <c r="AB3196">
        <v>2021</v>
      </c>
      <c r="AC3196" t="s">
        <v>1191</v>
      </c>
      <c r="AD3196" t="s">
        <v>172</v>
      </c>
      <c r="AS3196">
        <v>2.79</v>
      </c>
      <c r="AT3196" t="s">
        <v>188</v>
      </c>
      <c r="AU3196" t="s">
        <v>189</v>
      </c>
      <c r="AV3196" t="s">
        <v>190</v>
      </c>
      <c r="AW3196" t="s">
        <v>294</v>
      </c>
      <c r="BM3196" t="s">
        <v>19066</v>
      </c>
      <c r="BN3196" t="s">
        <v>193</v>
      </c>
      <c r="BP3196" t="s">
        <v>194</v>
      </c>
      <c r="BQ3196" t="s">
        <v>195</v>
      </c>
      <c r="BS3196">
        <v>14627</v>
      </c>
      <c r="BT3196" t="s">
        <v>196</v>
      </c>
      <c r="BU3196">
        <v>9142606961</v>
      </c>
      <c r="BZ3196" t="s">
        <v>19067</v>
      </c>
      <c r="CC3196" t="s">
        <v>19068</v>
      </c>
      <c r="CD3196" t="s">
        <v>195</v>
      </c>
      <c r="CF3196">
        <v>105664605</v>
      </c>
      <c r="CG3196" t="s">
        <v>196</v>
      </c>
      <c r="CH3196">
        <v>9142606961</v>
      </c>
      <c r="CM3196" t="s">
        <v>19069</v>
      </c>
      <c r="CP3196" t="s">
        <v>19070</v>
      </c>
      <c r="CQ3196" t="s">
        <v>195</v>
      </c>
      <c r="CS3196">
        <v>14627</v>
      </c>
      <c r="CT3196" t="s">
        <v>196</v>
      </c>
      <c r="CU3196">
        <v>9142600405</v>
      </c>
      <c r="ED3196" t="s">
        <v>195</v>
      </c>
      <c r="EG3196" t="s">
        <v>196</v>
      </c>
      <c r="EH3196">
        <v>9142606961</v>
      </c>
      <c r="EM3196" t="s">
        <v>19067</v>
      </c>
      <c r="EP3196" t="s">
        <v>19068</v>
      </c>
      <c r="EQ3196" t="s">
        <v>195</v>
      </c>
      <c r="ES3196">
        <v>105664605</v>
      </c>
      <c r="ET3196" t="s">
        <v>196</v>
      </c>
      <c r="EU3196">
        <v>9142606961</v>
      </c>
    </row>
    <row r="3197" spans="1:151" x14ac:dyDescent="0.2">
      <c r="A3197">
        <v>24316</v>
      </c>
      <c r="B3197" t="s">
        <v>19071</v>
      </c>
      <c r="C3197" t="s">
        <v>19072</v>
      </c>
      <c r="E3197" t="s">
        <v>19073</v>
      </c>
      <c r="F3197" t="s">
        <v>171</v>
      </c>
      <c r="G3197" t="s">
        <v>172</v>
      </c>
      <c r="H3197" s="1">
        <v>35643</v>
      </c>
      <c r="I3197" t="s">
        <v>221</v>
      </c>
      <c r="K3197" t="s">
        <v>1961</v>
      </c>
      <c r="L3197" t="s">
        <v>2552</v>
      </c>
      <c r="M3197" t="s">
        <v>176</v>
      </c>
      <c r="N3197">
        <v>2018</v>
      </c>
      <c r="O3197" t="s">
        <v>612</v>
      </c>
      <c r="P3197" t="s">
        <v>178</v>
      </c>
      <c r="Q3197" t="s">
        <v>172</v>
      </c>
      <c r="S3197">
        <v>29351138</v>
      </c>
      <c r="T3197" t="s">
        <v>196</v>
      </c>
      <c r="W3197" t="s">
        <v>19074</v>
      </c>
      <c r="X3197">
        <v>6269934768</v>
      </c>
      <c r="Y3197" t="s">
        <v>186</v>
      </c>
      <c r="Z3197" t="s">
        <v>282</v>
      </c>
      <c r="AA3197">
        <v>2019</v>
      </c>
      <c r="AB3197">
        <v>2019</v>
      </c>
      <c r="AC3197" t="s">
        <v>992</v>
      </c>
      <c r="AD3197" t="s">
        <v>185</v>
      </c>
      <c r="AE3197" t="s">
        <v>696</v>
      </c>
      <c r="AS3197">
        <v>3.23</v>
      </c>
      <c r="AT3197" t="s">
        <v>188</v>
      </c>
      <c r="AU3197" t="s">
        <v>189</v>
      </c>
      <c r="AV3197" t="s">
        <v>190</v>
      </c>
      <c r="AW3197" t="s">
        <v>952</v>
      </c>
      <c r="BM3197" t="s">
        <v>19075</v>
      </c>
      <c r="BN3197" t="s">
        <v>193</v>
      </c>
      <c r="BP3197" t="s">
        <v>194</v>
      </c>
      <c r="BQ3197" t="s">
        <v>195</v>
      </c>
      <c r="BS3197">
        <v>14627</v>
      </c>
      <c r="BT3197" t="s">
        <v>196</v>
      </c>
      <c r="BU3197">
        <v>9099934616</v>
      </c>
      <c r="BZ3197" t="s">
        <v>19076</v>
      </c>
      <c r="CC3197" t="s">
        <v>11600</v>
      </c>
      <c r="CD3197" t="s">
        <v>461</v>
      </c>
      <c r="CF3197">
        <v>92128</v>
      </c>
      <c r="CG3197" t="s">
        <v>196</v>
      </c>
      <c r="CH3197">
        <v>9099934616</v>
      </c>
      <c r="CM3197" t="s">
        <v>9722</v>
      </c>
      <c r="CP3197" t="s">
        <v>194</v>
      </c>
      <c r="CQ3197" t="s">
        <v>195</v>
      </c>
      <c r="CS3197">
        <v>14627</v>
      </c>
      <c r="CT3197" t="s">
        <v>196</v>
      </c>
      <c r="CU3197">
        <v>9099934616</v>
      </c>
      <c r="ED3197" t="s">
        <v>461</v>
      </c>
      <c r="EG3197" t="s">
        <v>196</v>
      </c>
      <c r="EH3197">
        <v>9099934616</v>
      </c>
      <c r="EM3197" t="s">
        <v>19076</v>
      </c>
      <c r="EP3197" t="s">
        <v>11600</v>
      </c>
      <c r="EQ3197" t="s">
        <v>461</v>
      </c>
      <c r="ES3197">
        <v>92128</v>
      </c>
      <c r="ET3197" t="s">
        <v>196</v>
      </c>
      <c r="EU3197">
        <v>9099934616</v>
      </c>
    </row>
    <row r="3198" spans="1:151" x14ac:dyDescent="0.2">
      <c r="A3198">
        <v>37456</v>
      </c>
      <c r="B3198" t="s">
        <v>19077</v>
      </c>
      <c r="C3198" t="s">
        <v>19078</v>
      </c>
      <c r="E3198" t="s">
        <v>19079</v>
      </c>
      <c r="F3198" t="s">
        <v>171</v>
      </c>
      <c r="G3198" t="str">
        <f>"0"</f>
        <v>0</v>
      </c>
      <c r="H3198" s="1">
        <v>37296</v>
      </c>
      <c r="I3198" t="s">
        <v>1450</v>
      </c>
      <c r="K3198" t="s">
        <v>2766</v>
      </c>
      <c r="L3198" t="s">
        <v>2767</v>
      </c>
      <c r="M3198" t="s">
        <v>306</v>
      </c>
      <c r="N3198">
        <v>2022</v>
      </c>
      <c r="O3198" t="s">
        <v>782</v>
      </c>
      <c r="P3198" t="s">
        <v>178</v>
      </c>
      <c r="Q3198" t="s">
        <v>172</v>
      </c>
      <c r="S3198">
        <v>31759908</v>
      </c>
      <c r="T3198" t="s">
        <v>226</v>
      </c>
      <c r="Y3198" t="str">
        <f>"01AS"</f>
        <v>01AS</v>
      </c>
      <c r="Z3198" t="s">
        <v>499</v>
      </c>
      <c r="AA3198" t="s">
        <v>320</v>
      </c>
      <c r="AB3198" t="s">
        <v>321</v>
      </c>
      <c r="AC3198" t="s">
        <v>5962</v>
      </c>
      <c r="AD3198" t="s">
        <v>185</v>
      </c>
      <c r="AS3198">
        <v>3.57</v>
      </c>
      <c r="AU3198" t="s">
        <v>235</v>
      </c>
      <c r="AV3198" t="s">
        <v>236</v>
      </c>
      <c r="AW3198" t="s">
        <v>264</v>
      </c>
      <c r="AX3198" t="s">
        <v>19077</v>
      </c>
      <c r="AY3198" t="s">
        <v>19080</v>
      </c>
      <c r="BA3198" t="s">
        <v>19081</v>
      </c>
      <c r="BF3198" t="s">
        <v>474</v>
      </c>
      <c r="BM3198" t="s">
        <v>19082</v>
      </c>
      <c r="BN3198" t="s">
        <v>239</v>
      </c>
      <c r="BO3198" t="s">
        <v>19083</v>
      </c>
      <c r="BP3198" t="s">
        <v>241</v>
      </c>
      <c r="BQ3198" t="s">
        <v>195</v>
      </c>
      <c r="BS3198">
        <v>14627</v>
      </c>
      <c r="CD3198" t="s">
        <v>195</v>
      </c>
      <c r="CM3198" t="s">
        <v>19084</v>
      </c>
      <c r="CO3198" t="s">
        <v>19083</v>
      </c>
      <c r="CP3198" t="s">
        <v>19085</v>
      </c>
      <c r="CQ3198" t="s">
        <v>541</v>
      </c>
      <c r="CS3198" t="str">
        <f>"02540-1682"</f>
        <v>02540-1682</v>
      </c>
      <c r="CT3198" t="s">
        <v>244</v>
      </c>
      <c r="CU3198" t="s">
        <v>19086</v>
      </c>
    </row>
    <row r="3199" spans="1:151" x14ac:dyDescent="0.2">
      <c r="A3199">
        <v>23711</v>
      </c>
      <c r="B3199" t="s">
        <v>543</v>
      </c>
      <c r="C3199" t="s">
        <v>19087</v>
      </c>
      <c r="D3199" t="s">
        <v>19088</v>
      </c>
      <c r="E3199" t="s">
        <v>19089</v>
      </c>
      <c r="F3199" t="s">
        <v>171</v>
      </c>
      <c r="G3199" t="s">
        <v>172</v>
      </c>
      <c r="H3199" s="1">
        <v>34365</v>
      </c>
      <c r="I3199" t="s">
        <v>173</v>
      </c>
      <c r="K3199" t="s">
        <v>798</v>
      </c>
      <c r="L3199" t="s">
        <v>799</v>
      </c>
      <c r="M3199" t="s">
        <v>224</v>
      </c>
      <c r="N3199">
        <v>2017</v>
      </c>
      <c r="O3199" t="s">
        <v>441</v>
      </c>
      <c r="P3199" t="s">
        <v>178</v>
      </c>
      <c r="Q3199" t="s">
        <v>172</v>
      </c>
      <c r="S3199">
        <v>27687543</v>
      </c>
      <c r="T3199" t="s">
        <v>196</v>
      </c>
      <c r="W3199" t="s">
        <v>19090</v>
      </c>
      <c r="X3199">
        <v>3318269050</v>
      </c>
      <c r="Y3199" t="s">
        <v>802</v>
      </c>
      <c r="Z3199" t="s">
        <v>1360</v>
      </c>
      <c r="AA3199" t="s">
        <v>615</v>
      </c>
      <c r="AB3199" t="s">
        <v>259</v>
      </c>
      <c r="AC3199" t="s">
        <v>804</v>
      </c>
      <c r="AD3199" t="s">
        <v>185</v>
      </c>
      <c r="AM3199" t="s">
        <v>3230</v>
      </c>
      <c r="AS3199" t="str">
        <f>"0"</f>
        <v>0</v>
      </c>
      <c r="AT3199" t="s">
        <v>188</v>
      </c>
      <c r="AU3199" t="s">
        <v>189</v>
      </c>
      <c r="AV3199" t="s">
        <v>190</v>
      </c>
      <c r="AW3199" t="s">
        <v>264</v>
      </c>
      <c r="BM3199" t="s">
        <v>19091</v>
      </c>
      <c r="BP3199" t="s">
        <v>194</v>
      </c>
      <c r="BQ3199" t="s">
        <v>195</v>
      </c>
      <c r="BS3199">
        <v>14605</v>
      </c>
      <c r="BT3199" t="s">
        <v>196</v>
      </c>
      <c r="BU3199">
        <v>4797151121</v>
      </c>
      <c r="BZ3199" t="s">
        <v>19092</v>
      </c>
      <c r="CC3199" t="s">
        <v>13857</v>
      </c>
      <c r="CD3199" t="s">
        <v>1072</v>
      </c>
      <c r="CF3199">
        <v>30188</v>
      </c>
      <c r="CG3199" t="s">
        <v>196</v>
      </c>
      <c r="CH3199">
        <v>4796859328</v>
      </c>
      <c r="CM3199" t="s">
        <v>19091</v>
      </c>
      <c r="CP3199" t="s">
        <v>194</v>
      </c>
      <c r="CQ3199" t="s">
        <v>195</v>
      </c>
      <c r="CS3199">
        <v>14605</v>
      </c>
      <c r="CT3199" t="s">
        <v>196</v>
      </c>
      <c r="CU3199">
        <v>4797151121</v>
      </c>
      <c r="ED3199" t="s">
        <v>1072</v>
      </c>
      <c r="EG3199" t="s">
        <v>196</v>
      </c>
      <c r="EH3199">
        <v>4796859328</v>
      </c>
      <c r="EM3199" t="s">
        <v>19092</v>
      </c>
      <c r="EP3199" t="s">
        <v>13857</v>
      </c>
      <c r="EQ3199" t="s">
        <v>1072</v>
      </c>
      <c r="ES3199">
        <v>30188</v>
      </c>
      <c r="ET3199" t="s">
        <v>196</v>
      </c>
      <c r="EU3199">
        <v>4796859328</v>
      </c>
    </row>
    <row r="3200" spans="1:151" x14ac:dyDescent="0.2">
      <c r="A3200">
        <v>23730</v>
      </c>
      <c r="B3200" t="s">
        <v>543</v>
      </c>
      <c r="C3200" t="s">
        <v>19087</v>
      </c>
      <c r="D3200" t="s">
        <v>19088</v>
      </c>
      <c r="E3200" t="s">
        <v>19089</v>
      </c>
      <c r="F3200" t="s">
        <v>171</v>
      </c>
      <c r="G3200" t="s">
        <v>172</v>
      </c>
      <c r="H3200" s="1">
        <v>34365</v>
      </c>
      <c r="I3200" t="s">
        <v>173</v>
      </c>
      <c r="K3200" t="s">
        <v>798</v>
      </c>
      <c r="L3200" t="s">
        <v>799</v>
      </c>
      <c r="M3200" t="s">
        <v>224</v>
      </c>
      <c r="N3200">
        <v>2017</v>
      </c>
      <c r="O3200" t="s">
        <v>441</v>
      </c>
      <c r="P3200" t="s">
        <v>178</v>
      </c>
      <c r="Q3200" t="s">
        <v>172</v>
      </c>
      <c r="S3200">
        <v>27687543</v>
      </c>
      <c r="T3200" t="s">
        <v>196</v>
      </c>
      <c r="W3200" t="s">
        <v>19090</v>
      </c>
      <c r="X3200">
        <v>3318269050</v>
      </c>
      <c r="Y3200" t="s">
        <v>802</v>
      </c>
      <c r="Z3200" t="s">
        <v>1360</v>
      </c>
      <c r="AA3200" t="s">
        <v>615</v>
      </c>
      <c r="AB3200" t="s">
        <v>259</v>
      </c>
      <c r="AC3200" t="s">
        <v>804</v>
      </c>
      <c r="AD3200" t="s">
        <v>185</v>
      </c>
      <c r="AM3200" t="s">
        <v>3230</v>
      </c>
      <c r="AS3200" t="str">
        <f>"0"</f>
        <v>0</v>
      </c>
      <c r="AT3200" t="s">
        <v>188</v>
      </c>
      <c r="AU3200" t="s">
        <v>189</v>
      </c>
      <c r="AV3200" t="s">
        <v>190</v>
      </c>
      <c r="AW3200" t="s">
        <v>264</v>
      </c>
      <c r="BM3200" t="s">
        <v>19091</v>
      </c>
      <c r="BP3200" t="s">
        <v>194</v>
      </c>
      <c r="BQ3200" t="s">
        <v>195</v>
      </c>
      <c r="BS3200">
        <v>14605</v>
      </c>
      <c r="BT3200" t="s">
        <v>196</v>
      </c>
      <c r="BU3200">
        <v>4797151121</v>
      </c>
      <c r="BZ3200" t="s">
        <v>19092</v>
      </c>
      <c r="CC3200" t="s">
        <v>13857</v>
      </c>
      <c r="CD3200" t="s">
        <v>1072</v>
      </c>
      <c r="CF3200">
        <v>30188</v>
      </c>
      <c r="CG3200" t="s">
        <v>196</v>
      </c>
      <c r="CH3200">
        <v>4796859328</v>
      </c>
      <c r="CM3200" t="s">
        <v>19091</v>
      </c>
      <c r="CP3200" t="s">
        <v>194</v>
      </c>
      <c r="CQ3200" t="s">
        <v>195</v>
      </c>
      <c r="CS3200">
        <v>14605</v>
      </c>
      <c r="CT3200" t="s">
        <v>196</v>
      </c>
      <c r="CU3200">
        <v>4797151121</v>
      </c>
      <c r="ED3200" t="s">
        <v>1072</v>
      </c>
      <c r="EG3200" t="s">
        <v>196</v>
      </c>
      <c r="EH3200">
        <v>4796859328</v>
      </c>
      <c r="EM3200" t="s">
        <v>19092</v>
      </c>
      <c r="EP3200" t="s">
        <v>13857</v>
      </c>
      <c r="EQ3200" t="s">
        <v>1072</v>
      </c>
      <c r="ES3200">
        <v>30188</v>
      </c>
      <c r="ET3200" t="s">
        <v>196</v>
      </c>
      <c r="EU3200">
        <v>4796859328</v>
      </c>
    </row>
    <row r="3201" spans="1:151" x14ac:dyDescent="0.2">
      <c r="A3201">
        <v>36752</v>
      </c>
      <c r="B3201" t="s">
        <v>19093</v>
      </c>
      <c r="C3201" t="s">
        <v>19094</v>
      </c>
      <c r="D3201" t="s">
        <v>1269</v>
      </c>
      <c r="E3201" t="s">
        <v>19095</v>
      </c>
      <c r="F3201" t="s">
        <v>171</v>
      </c>
      <c r="G3201" t="str">
        <f>"0"</f>
        <v>0</v>
      </c>
      <c r="H3201" s="1">
        <v>35483</v>
      </c>
      <c r="I3201" t="s">
        <v>1571</v>
      </c>
      <c r="K3201" t="s">
        <v>1256</v>
      </c>
      <c r="L3201" t="s">
        <v>1257</v>
      </c>
      <c r="M3201" t="s">
        <v>205</v>
      </c>
      <c r="N3201">
        <v>2022</v>
      </c>
      <c r="O3201" t="s">
        <v>1258</v>
      </c>
      <c r="P3201" t="s">
        <v>178</v>
      </c>
      <c r="Q3201" t="s">
        <v>172</v>
      </c>
      <c r="S3201">
        <v>31958561</v>
      </c>
      <c r="T3201" t="s">
        <v>226</v>
      </c>
      <c r="Y3201" t="str">
        <f>"01AS"</f>
        <v>01AS</v>
      </c>
      <c r="Z3201" t="s">
        <v>227</v>
      </c>
      <c r="AA3201" t="s">
        <v>320</v>
      </c>
      <c r="AB3201" t="s">
        <v>321</v>
      </c>
      <c r="AC3201" t="s">
        <v>2002</v>
      </c>
      <c r="AD3201" t="s">
        <v>185</v>
      </c>
      <c r="AE3201" t="s">
        <v>3017</v>
      </c>
      <c r="AS3201">
        <v>2.54</v>
      </c>
      <c r="AT3201" t="s">
        <v>19096</v>
      </c>
      <c r="AU3201" t="s">
        <v>472</v>
      </c>
      <c r="AV3201" t="s">
        <v>473</v>
      </c>
      <c r="AW3201" t="s">
        <v>264</v>
      </c>
      <c r="BM3201" t="s">
        <v>19097</v>
      </c>
      <c r="BN3201" t="s">
        <v>239</v>
      </c>
      <c r="BO3201" t="s">
        <v>475</v>
      </c>
      <c r="BP3201" t="s">
        <v>241</v>
      </c>
      <c r="BQ3201" t="s">
        <v>195</v>
      </c>
      <c r="BS3201">
        <v>14627</v>
      </c>
      <c r="CA3201" t="s">
        <v>19098</v>
      </c>
      <c r="CD3201" t="s">
        <v>195</v>
      </c>
      <c r="CM3201" t="s">
        <v>19099</v>
      </c>
      <c r="CN3201" t="s">
        <v>19098</v>
      </c>
      <c r="CO3201" t="s">
        <v>475</v>
      </c>
      <c r="CP3201" t="s">
        <v>241</v>
      </c>
      <c r="CQ3201" t="s">
        <v>247</v>
      </c>
      <c r="CS3201">
        <v>14620</v>
      </c>
      <c r="CT3201" t="s">
        <v>244</v>
      </c>
      <c r="CU3201" t="s">
        <v>19100</v>
      </c>
    </row>
    <row r="3202" spans="1:151" x14ac:dyDescent="0.2">
      <c r="A3202">
        <v>10149</v>
      </c>
      <c r="B3202" t="s">
        <v>2809</v>
      </c>
      <c r="C3202" t="s">
        <v>19101</v>
      </c>
      <c r="D3202" t="s">
        <v>19102</v>
      </c>
      <c r="E3202" t="s">
        <v>19103</v>
      </c>
      <c r="F3202" t="s">
        <v>171</v>
      </c>
      <c r="G3202" t="s">
        <v>172</v>
      </c>
      <c r="H3202" s="1">
        <v>34370</v>
      </c>
      <c r="I3202" t="s">
        <v>221</v>
      </c>
      <c r="K3202" t="s">
        <v>8702</v>
      </c>
      <c r="L3202" t="s">
        <v>19104</v>
      </c>
      <c r="M3202" t="s">
        <v>306</v>
      </c>
      <c r="N3202">
        <v>2015</v>
      </c>
      <c r="O3202" t="s">
        <v>517</v>
      </c>
      <c r="P3202" t="s">
        <v>178</v>
      </c>
      <c r="Q3202" t="s">
        <v>172</v>
      </c>
      <c r="S3202">
        <v>27747261</v>
      </c>
      <c r="T3202" t="s">
        <v>196</v>
      </c>
      <c r="W3202" t="s">
        <v>19105</v>
      </c>
      <c r="X3202">
        <v>3157892139</v>
      </c>
      <c r="Y3202" t="s">
        <v>186</v>
      </c>
      <c r="Z3202" t="s">
        <v>282</v>
      </c>
      <c r="AA3202">
        <v>2016</v>
      </c>
      <c r="AB3202">
        <v>2016</v>
      </c>
      <c r="AC3202" t="s">
        <v>696</v>
      </c>
      <c r="AD3202" t="s">
        <v>185</v>
      </c>
      <c r="AE3202" t="s">
        <v>4115</v>
      </c>
      <c r="AS3202">
        <v>3.5</v>
      </c>
      <c r="AT3202" t="s">
        <v>188</v>
      </c>
      <c r="AU3202" t="s">
        <v>189</v>
      </c>
      <c r="AV3202" t="s">
        <v>190</v>
      </c>
      <c r="AW3202" t="s">
        <v>264</v>
      </c>
      <c r="BM3202" t="s">
        <v>19106</v>
      </c>
      <c r="BP3202" t="s">
        <v>19107</v>
      </c>
      <c r="BQ3202" t="s">
        <v>195</v>
      </c>
      <c r="BS3202">
        <v>144563235</v>
      </c>
      <c r="BT3202" t="s">
        <v>196</v>
      </c>
      <c r="BU3202">
        <v>3157892139</v>
      </c>
      <c r="BZ3202" t="s">
        <v>19106</v>
      </c>
      <c r="CC3202" t="s">
        <v>19107</v>
      </c>
      <c r="CD3202" t="s">
        <v>195</v>
      </c>
      <c r="CF3202">
        <v>144563235</v>
      </c>
      <c r="CG3202" t="s">
        <v>196</v>
      </c>
      <c r="CH3202">
        <v>3157892139</v>
      </c>
      <c r="CM3202" t="s">
        <v>19106</v>
      </c>
      <c r="CP3202" t="s">
        <v>19107</v>
      </c>
      <c r="CQ3202" t="s">
        <v>195</v>
      </c>
      <c r="CS3202">
        <v>14456</v>
      </c>
      <c r="CT3202" t="s">
        <v>196</v>
      </c>
      <c r="CU3202">
        <v>3157590336</v>
      </c>
      <c r="EM3202" t="s">
        <v>19106</v>
      </c>
      <c r="EP3202" t="s">
        <v>19107</v>
      </c>
      <c r="EQ3202" t="s">
        <v>195</v>
      </c>
      <c r="ES3202">
        <v>144563235</v>
      </c>
      <c r="ET3202" t="s">
        <v>196</v>
      </c>
      <c r="EU3202">
        <v>3157892139</v>
      </c>
    </row>
    <row r="3203" spans="1:151" x14ac:dyDescent="0.2">
      <c r="A3203">
        <v>38544</v>
      </c>
      <c r="B3203" t="s">
        <v>10209</v>
      </c>
      <c r="C3203" t="s">
        <v>19108</v>
      </c>
      <c r="E3203" t="s">
        <v>19109</v>
      </c>
      <c r="F3203" t="s">
        <v>171</v>
      </c>
      <c r="G3203" t="str">
        <f>"0"</f>
        <v>0</v>
      </c>
      <c r="H3203" s="1">
        <v>37374</v>
      </c>
      <c r="I3203" t="s">
        <v>221</v>
      </c>
      <c r="K3203" t="s">
        <v>1484</v>
      </c>
      <c r="L3203" t="s">
        <v>5001</v>
      </c>
      <c r="M3203" t="s">
        <v>306</v>
      </c>
      <c r="N3203">
        <v>2023</v>
      </c>
      <c r="O3203" t="s">
        <v>908</v>
      </c>
      <c r="P3203" t="s">
        <v>178</v>
      </c>
      <c r="Q3203" t="s">
        <v>172</v>
      </c>
      <c r="S3203">
        <v>31788694</v>
      </c>
      <c r="T3203" t="s">
        <v>226</v>
      </c>
      <c r="Y3203" t="str">
        <f>"01AS"</f>
        <v>01AS</v>
      </c>
      <c r="Z3203" t="s">
        <v>227</v>
      </c>
      <c r="AA3203" t="s">
        <v>320</v>
      </c>
      <c r="AB3203" t="s">
        <v>321</v>
      </c>
      <c r="AC3203" t="s">
        <v>1451</v>
      </c>
      <c r="AD3203" t="s">
        <v>185</v>
      </c>
      <c r="AM3203" t="s">
        <v>3055</v>
      </c>
      <c r="AS3203">
        <v>3.57</v>
      </c>
      <c r="AU3203" t="s">
        <v>235</v>
      </c>
      <c r="AV3203" t="s">
        <v>236</v>
      </c>
      <c r="AW3203" t="s">
        <v>264</v>
      </c>
      <c r="BM3203" t="s">
        <v>19110</v>
      </c>
      <c r="BN3203" t="s">
        <v>239</v>
      </c>
      <c r="BO3203" t="s">
        <v>19111</v>
      </c>
      <c r="BP3203" t="s">
        <v>241</v>
      </c>
      <c r="BQ3203" t="s">
        <v>195</v>
      </c>
      <c r="BS3203">
        <v>14627</v>
      </c>
      <c r="BZ3203" t="s">
        <v>242</v>
      </c>
      <c r="CB3203" t="s">
        <v>243</v>
      </c>
      <c r="CD3203" t="s">
        <v>195</v>
      </c>
      <c r="CF3203">
        <v>14642</v>
      </c>
      <c r="CG3203" t="s">
        <v>244</v>
      </c>
      <c r="CM3203" t="s">
        <v>19112</v>
      </c>
      <c r="CO3203" t="s">
        <v>19111</v>
      </c>
      <c r="CP3203" t="s">
        <v>19113</v>
      </c>
      <c r="CQ3203" t="s">
        <v>6775</v>
      </c>
      <c r="CS3203" t="str">
        <f>"05676-9271"</f>
        <v>05676-9271</v>
      </c>
      <c r="CT3203" t="s">
        <v>244</v>
      </c>
      <c r="CU3203" t="s">
        <v>19114</v>
      </c>
      <c r="DM3203" t="s">
        <v>19115</v>
      </c>
      <c r="DP3203" t="s">
        <v>19113</v>
      </c>
      <c r="DQ3203" t="s">
        <v>1113</v>
      </c>
      <c r="DS3203" t="str">
        <f>"05676"</f>
        <v>05676</v>
      </c>
      <c r="DT3203" t="s">
        <v>226</v>
      </c>
      <c r="DU3203">
        <v>8027607016</v>
      </c>
      <c r="DX3203" t="s">
        <v>19116</v>
      </c>
      <c r="DY3203" t="s">
        <v>6713</v>
      </c>
    </row>
    <row r="3204" spans="1:151" x14ac:dyDescent="0.2">
      <c r="A3204">
        <v>24754</v>
      </c>
      <c r="B3204" t="s">
        <v>19117</v>
      </c>
      <c r="C3204" t="s">
        <v>19118</v>
      </c>
      <c r="E3204" t="s">
        <v>19119</v>
      </c>
      <c r="F3204" t="s">
        <v>171</v>
      </c>
      <c r="H3204" s="1">
        <v>35018</v>
      </c>
      <c r="K3204" t="s">
        <v>10176</v>
      </c>
      <c r="L3204" t="s">
        <v>10177</v>
      </c>
      <c r="M3204" t="s">
        <v>255</v>
      </c>
      <c r="N3204" t="s">
        <v>2166</v>
      </c>
      <c r="O3204" t="s">
        <v>5927</v>
      </c>
      <c r="P3204" t="s">
        <v>178</v>
      </c>
      <c r="Q3204" t="s">
        <v>172</v>
      </c>
      <c r="S3204">
        <v>31107044</v>
      </c>
      <c r="T3204" t="s">
        <v>196</v>
      </c>
      <c r="Y3204" t="s">
        <v>613</v>
      </c>
      <c r="Z3204" t="s">
        <v>2958</v>
      </c>
      <c r="AA3204" t="s">
        <v>615</v>
      </c>
      <c r="AB3204" t="s">
        <v>259</v>
      </c>
      <c r="AC3204" t="s">
        <v>10179</v>
      </c>
      <c r="AD3204" t="s">
        <v>185</v>
      </c>
      <c r="AS3204" t="str">
        <f>"0"</f>
        <v>0</v>
      </c>
      <c r="AT3204" t="s">
        <v>188</v>
      </c>
      <c r="AU3204" t="s">
        <v>189</v>
      </c>
      <c r="AV3204" t="s">
        <v>190</v>
      </c>
      <c r="AW3204" t="s">
        <v>294</v>
      </c>
      <c r="BM3204" t="s">
        <v>19120</v>
      </c>
      <c r="BN3204" t="s">
        <v>19121</v>
      </c>
      <c r="BP3204" t="s">
        <v>19122</v>
      </c>
      <c r="BQ3204" t="s">
        <v>344</v>
      </c>
      <c r="BS3204" t="s">
        <v>19123</v>
      </c>
      <c r="BT3204" t="s">
        <v>196</v>
      </c>
      <c r="BU3204">
        <v>8327665450</v>
      </c>
      <c r="BZ3204" t="s">
        <v>19124</v>
      </c>
      <c r="CC3204" t="s">
        <v>19125</v>
      </c>
      <c r="CD3204" t="s">
        <v>344</v>
      </c>
      <c r="CF3204">
        <v>77489</v>
      </c>
      <c r="CG3204" t="s">
        <v>196</v>
      </c>
      <c r="CH3204">
        <v>8327665450</v>
      </c>
      <c r="CM3204" t="s">
        <v>19120</v>
      </c>
      <c r="CN3204" t="s">
        <v>19121</v>
      </c>
      <c r="CP3204" t="s">
        <v>19122</v>
      </c>
      <c r="CQ3204" t="s">
        <v>344</v>
      </c>
      <c r="CS3204" t="s">
        <v>19123</v>
      </c>
      <c r="CT3204" t="s">
        <v>196</v>
      </c>
      <c r="CU3204">
        <v>8327665450</v>
      </c>
      <c r="ED3204" t="s">
        <v>344</v>
      </c>
      <c r="EG3204" t="s">
        <v>196</v>
      </c>
      <c r="EH3204">
        <v>8327665450</v>
      </c>
      <c r="EM3204" t="s">
        <v>19124</v>
      </c>
      <c r="EP3204" t="s">
        <v>19125</v>
      </c>
      <c r="EQ3204" t="s">
        <v>344</v>
      </c>
      <c r="ES3204">
        <v>77489</v>
      </c>
      <c r="ET3204" t="s">
        <v>196</v>
      </c>
      <c r="EU3204">
        <v>8327665450</v>
      </c>
    </row>
    <row r="3205" spans="1:151" x14ac:dyDescent="0.2">
      <c r="A3205">
        <v>41521</v>
      </c>
      <c r="B3205" t="s">
        <v>19126</v>
      </c>
      <c r="C3205" t="s">
        <v>19127</v>
      </c>
      <c r="D3205" t="s">
        <v>19128</v>
      </c>
      <c r="E3205" t="s">
        <v>19129</v>
      </c>
      <c r="F3205" t="s">
        <v>171</v>
      </c>
      <c r="G3205" t="str">
        <f>"0"</f>
        <v>0</v>
      </c>
      <c r="H3205" s="1">
        <v>36965</v>
      </c>
      <c r="I3205" t="s">
        <v>221</v>
      </c>
      <c r="K3205" t="s">
        <v>3740</v>
      </c>
      <c r="L3205" t="s">
        <v>2350</v>
      </c>
      <c r="M3205" t="s">
        <v>255</v>
      </c>
      <c r="N3205" t="s">
        <v>256</v>
      </c>
      <c r="O3205" t="s">
        <v>257</v>
      </c>
      <c r="P3205" t="s">
        <v>178</v>
      </c>
      <c r="Q3205" t="s">
        <v>172</v>
      </c>
      <c r="R3205" t="s">
        <v>510</v>
      </c>
      <c r="S3205">
        <v>31525015</v>
      </c>
      <c r="BM3205" t="s">
        <v>19130</v>
      </c>
    </row>
    <row r="3206" spans="1:151" x14ac:dyDescent="0.2">
      <c r="A3206">
        <v>31376</v>
      </c>
      <c r="B3206" t="s">
        <v>19126</v>
      </c>
      <c r="C3206" t="s">
        <v>19127</v>
      </c>
      <c r="D3206" t="s">
        <v>19128</v>
      </c>
      <c r="E3206" t="s">
        <v>19129</v>
      </c>
      <c r="F3206" t="s">
        <v>171</v>
      </c>
      <c r="G3206" t="str">
        <f>"0"</f>
        <v>0</v>
      </c>
      <c r="H3206" s="1">
        <v>36965</v>
      </c>
      <c r="I3206" t="s">
        <v>221</v>
      </c>
      <c r="K3206" t="s">
        <v>3740</v>
      </c>
      <c r="L3206" t="s">
        <v>3741</v>
      </c>
      <c r="M3206" t="s">
        <v>255</v>
      </c>
      <c r="N3206" t="s">
        <v>421</v>
      </c>
      <c r="O3206" t="s">
        <v>422</v>
      </c>
      <c r="P3206" t="s">
        <v>178</v>
      </c>
      <c r="Q3206" t="s">
        <v>172</v>
      </c>
      <c r="R3206" t="s">
        <v>510</v>
      </c>
      <c r="S3206">
        <v>31525015</v>
      </c>
      <c r="BM3206" t="s">
        <v>19130</v>
      </c>
    </row>
    <row r="3207" spans="1:151" x14ac:dyDescent="0.2">
      <c r="A3207">
        <v>24957</v>
      </c>
      <c r="B3207" t="s">
        <v>19131</v>
      </c>
      <c r="C3207" t="s">
        <v>19132</v>
      </c>
      <c r="E3207" t="s">
        <v>19133</v>
      </c>
      <c r="F3207" t="s">
        <v>171</v>
      </c>
      <c r="G3207" t="s">
        <v>172</v>
      </c>
      <c r="H3207" s="1">
        <v>36034</v>
      </c>
      <c r="I3207" t="s">
        <v>173</v>
      </c>
      <c r="K3207" t="s">
        <v>277</v>
      </c>
      <c r="L3207" t="s">
        <v>278</v>
      </c>
      <c r="M3207" t="s">
        <v>224</v>
      </c>
      <c r="N3207">
        <v>2018</v>
      </c>
      <c r="O3207" t="s">
        <v>354</v>
      </c>
      <c r="P3207" t="s">
        <v>178</v>
      </c>
      <c r="Q3207" t="s">
        <v>172</v>
      </c>
      <c r="S3207">
        <v>30828261</v>
      </c>
      <c r="T3207" t="s">
        <v>196</v>
      </c>
      <c r="W3207" t="s">
        <v>19134</v>
      </c>
      <c r="X3207">
        <v>8025585875</v>
      </c>
      <c r="Y3207" t="s">
        <v>186</v>
      </c>
      <c r="Z3207" t="s">
        <v>282</v>
      </c>
      <c r="AA3207">
        <v>2021</v>
      </c>
      <c r="AB3207">
        <v>2021</v>
      </c>
      <c r="AC3207" t="s">
        <v>886</v>
      </c>
      <c r="AD3207" t="s">
        <v>185</v>
      </c>
      <c r="AS3207">
        <v>2.89</v>
      </c>
      <c r="AT3207" t="s">
        <v>188</v>
      </c>
      <c r="AU3207" t="s">
        <v>189</v>
      </c>
      <c r="AV3207" t="s">
        <v>190</v>
      </c>
      <c r="AW3207" t="s">
        <v>264</v>
      </c>
      <c r="BM3207" t="s">
        <v>19135</v>
      </c>
      <c r="BN3207" t="s">
        <v>193</v>
      </c>
      <c r="BP3207" t="s">
        <v>194</v>
      </c>
      <c r="BQ3207" t="s">
        <v>195</v>
      </c>
      <c r="BS3207">
        <v>14627</v>
      </c>
      <c r="BT3207" t="s">
        <v>196</v>
      </c>
      <c r="BU3207">
        <v>8024177782</v>
      </c>
      <c r="BZ3207" t="s">
        <v>19136</v>
      </c>
      <c r="CC3207" t="s">
        <v>1083</v>
      </c>
      <c r="CD3207" t="s">
        <v>1113</v>
      </c>
      <c r="CF3207" t="str">
        <f>"05763"</f>
        <v>05763</v>
      </c>
      <c r="CG3207" t="s">
        <v>196</v>
      </c>
      <c r="CH3207">
        <v>8024177782</v>
      </c>
      <c r="CM3207" t="s">
        <v>19137</v>
      </c>
      <c r="CP3207" t="s">
        <v>194</v>
      </c>
      <c r="CQ3207" t="s">
        <v>195</v>
      </c>
      <c r="CS3207">
        <v>14627</v>
      </c>
      <c r="CT3207" t="s">
        <v>196</v>
      </c>
      <c r="CU3207">
        <v>8024177782</v>
      </c>
      <c r="DM3207" t="s">
        <v>19138</v>
      </c>
      <c r="DP3207" t="s">
        <v>1401</v>
      </c>
      <c r="DQ3207" t="s">
        <v>1113</v>
      </c>
      <c r="DS3207" t="str">
        <f>"05763"</f>
        <v>05763</v>
      </c>
      <c r="DT3207" t="s">
        <v>226</v>
      </c>
      <c r="DU3207">
        <v>8024832778</v>
      </c>
      <c r="DW3207">
        <v>8025585875</v>
      </c>
      <c r="DX3207" t="s">
        <v>19139</v>
      </c>
      <c r="DY3207" t="s">
        <v>406</v>
      </c>
      <c r="ED3207" t="s">
        <v>1113</v>
      </c>
      <c r="EG3207" t="s">
        <v>196</v>
      </c>
      <c r="EH3207">
        <v>8024177782</v>
      </c>
      <c r="EM3207" t="s">
        <v>19136</v>
      </c>
      <c r="EP3207" t="s">
        <v>1083</v>
      </c>
      <c r="EQ3207" t="s">
        <v>1113</v>
      </c>
      <c r="ES3207" t="str">
        <f>"05763"</f>
        <v>05763</v>
      </c>
      <c r="ET3207" t="s">
        <v>196</v>
      </c>
      <c r="EU3207">
        <v>8024177782</v>
      </c>
    </row>
    <row r="3208" spans="1:151" x14ac:dyDescent="0.2">
      <c r="A3208">
        <v>38578</v>
      </c>
      <c r="B3208" t="s">
        <v>9375</v>
      </c>
      <c r="C3208" t="s">
        <v>19140</v>
      </c>
      <c r="D3208" t="s">
        <v>8198</v>
      </c>
      <c r="E3208" t="s">
        <v>19141</v>
      </c>
      <c r="F3208" t="s">
        <v>171</v>
      </c>
      <c r="G3208" t="str">
        <f>"0"</f>
        <v>0</v>
      </c>
      <c r="H3208" s="1">
        <v>37804</v>
      </c>
      <c r="I3208" t="s">
        <v>221</v>
      </c>
      <c r="K3208" t="s">
        <v>1024</v>
      </c>
      <c r="L3208" t="s">
        <v>1025</v>
      </c>
      <c r="M3208" t="s">
        <v>306</v>
      </c>
      <c r="N3208">
        <v>2023</v>
      </c>
      <c r="O3208" t="s">
        <v>908</v>
      </c>
      <c r="P3208" t="s">
        <v>178</v>
      </c>
      <c r="Q3208" t="s">
        <v>172</v>
      </c>
      <c r="S3208">
        <v>31980746</v>
      </c>
      <c r="T3208" t="s">
        <v>226</v>
      </c>
      <c r="Y3208" t="str">
        <f>"01AS"</f>
        <v>01AS</v>
      </c>
      <c r="Z3208" t="s">
        <v>227</v>
      </c>
      <c r="AA3208" t="s">
        <v>320</v>
      </c>
      <c r="AB3208" t="s">
        <v>321</v>
      </c>
      <c r="AC3208" t="s">
        <v>1203</v>
      </c>
      <c r="AD3208" t="s">
        <v>185</v>
      </c>
      <c r="AM3208" t="s">
        <v>3319</v>
      </c>
      <c r="AS3208">
        <v>3.3</v>
      </c>
      <c r="AU3208" t="s">
        <v>235</v>
      </c>
      <c r="AV3208" t="s">
        <v>236</v>
      </c>
      <c r="AW3208" t="s">
        <v>264</v>
      </c>
      <c r="BM3208" t="s">
        <v>19142</v>
      </c>
      <c r="BN3208" t="s">
        <v>239</v>
      </c>
      <c r="BO3208" t="s">
        <v>19143</v>
      </c>
      <c r="BP3208" t="s">
        <v>241</v>
      </c>
      <c r="BQ3208" t="s">
        <v>195</v>
      </c>
      <c r="BS3208">
        <v>14627</v>
      </c>
      <c r="CD3208" t="s">
        <v>195</v>
      </c>
      <c r="CM3208" t="s">
        <v>19144</v>
      </c>
      <c r="CO3208" t="s">
        <v>19143</v>
      </c>
      <c r="CP3208" t="s">
        <v>19145</v>
      </c>
      <c r="CQ3208" t="s">
        <v>247</v>
      </c>
      <c r="CS3208" t="str">
        <f>"08097"</f>
        <v>08097</v>
      </c>
      <c r="CT3208" t="s">
        <v>244</v>
      </c>
      <c r="CU3208" t="s">
        <v>19146</v>
      </c>
    </row>
    <row r="3209" spans="1:151" x14ac:dyDescent="0.2">
      <c r="A3209">
        <v>38577</v>
      </c>
      <c r="B3209" t="s">
        <v>14197</v>
      </c>
      <c r="C3209" t="s">
        <v>19140</v>
      </c>
      <c r="D3209" t="s">
        <v>3657</v>
      </c>
      <c r="E3209" t="s">
        <v>19147</v>
      </c>
      <c r="F3209" t="s">
        <v>171</v>
      </c>
      <c r="G3209" t="str">
        <f>"0"</f>
        <v>0</v>
      </c>
      <c r="H3209" s="1">
        <v>37804</v>
      </c>
      <c r="I3209" t="s">
        <v>221</v>
      </c>
      <c r="K3209" t="s">
        <v>1024</v>
      </c>
      <c r="L3209" t="s">
        <v>1025</v>
      </c>
      <c r="M3209" t="s">
        <v>306</v>
      </c>
      <c r="N3209">
        <v>2023</v>
      </c>
      <c r="O3209" t="s">
        <v>908</v>
      </c>
      <c r="P3209" t="s">
        <v>178</v>
      </c>
      <c r="Q3209" t="s">
        <v>172</v>
      </c>
      <c r="S3209">
        <v>31981019</v>
      </c>
      <c r="T3209" t="s">
        <v>226</v>
      </c>
      <c r="Y3209" t="str">
        <f>"01AS"</f>
        <v>01AS</v>
      </c>
      <c r="Z3209" t="s">
        <v>227</v>
      </c>
      <c r="AA3209" t="s">
        <v>320</v>
      </c>
      <c r="AB3209" t="s">
        <v>321</v>
      </c>
      <c r="AC3209" t="s">
        <v>1203</v>
      </c>
      <c r="AD3209" t="s">
        <v>185</v>
      </c>
      <c r="AM3209" t="s">
        <v>13936</v>
      </c>
      <c r="AS3209">
        <v>3.11</v>
      </c>
      <c r="AU3209" t="s">
        <v>235</v>
      </c>
      <c r="AV3209" t="s">
        <v>236</v>
      </c>
      <c r="AW3209" t="s">
        <v>264</v>
      </c>
      <c r="BM3209" t="s">
        <v>19148</v>
      </c>
      <c r="BN3209" t="s">
        <v>239</v>
      </c>
      <c r="BO3209" t="s">
        <v>19143</v>
      </c>
      <c r="BP3209" t="s">
        <v>241</v>
      </c>
      <c r="BQ3209" t="s">
        <v>195</v>
      </c>
      <c r="BS3209">
        <v>14627</v>
      </c>
      <c r="CD3209" t="s">
        <v>195</v>
      </c>
      <c r="CM3209" t="s">
        <v>19144</v>
      </c>
      <c r="CO3209" t="s">
        <v>19143</v>
      </c>
      <c r="CP3209" t="s">
        <v>19145</v>
      </c>
      <c r="CQ3209" t="s">
        <v>247</v>
      </c>
      <c r="CS3209" t="str">
        <f>"08097"</f>
        <v>08097</v>
      </c>
      <c r="CT3209" t="s">
        <v>244</v>
      </c>
      <c r="CU3209" t="s">
        <v>19149</v>
      </c>
    </row>
    <row r="3210" spans="1:151" x14ac:dyDescent="0.2">
      <c r="A3210">
        <v>14430</v>
      </c>
      <c r="B3210" t="s">
        <v>19150</v>
      </c>
      <c r="C3210" t="s">
        <v>19151</v>
      </c>
      <c r="D3210" t="s">
        <v>622</v>
      </c>
      <c r="E3210" t="s">
        <v>19152</v>
      </c>
      <c r="F3210" t="s">
        <v>171</v>
      </c>
      <c r="G3210" t="s">
        <v>172</v>
      </c>
      <c r="H3210" s="1">
        <v>34822</v>
      </c>
      <c r="I3210" t="s">
        <v>221</v>
      </c>
      <c r="K3210" t="s">
        <v>2747</v>
      </c>
      <c r="L3210" t="s">
        <v>820</v>
      </c>
      <c r="M3210" t="s">
        <v>176</v>
      </c>
      <c r="N3210">
        <v>2016</v>
      </c>
      <c r="O3210" t="s">
        <v>634</v>
      </c>
      <c r="P3210" t="s">
        <v>178</v>
      </c>
      <c r="Q3210" t="s">
        <v>172</v>
      </c>
      <c r="S3210">
        <v>28234241</v>
      </c>
      <c r="T3210" t="s">
        <v>196</v>
      </c>
      <c r="W3210" t="s">
        <v>19153</v>
      </c>
      <c r="X3210">
        <v>5184669133</v>
      </c>
      <c r="Y3210" t="s">
        <v>186</v>
      </c>
      <c r="Z3210" t="s">
        <v>183</v>
      </c>
      <c r="AA3210">
        <v>2017</v>
      </c>
      <c r="AB3210">
        <v>2017</v>
      </c>
      <c r="AC3210" t="s">
        <v>457</v>
      </c>
      <c r="AD3210" t="s">
        <v>185</v>
      </c>
      <c r="AS3210">
        <v>3.35</v>
      </c>
      <c r="AT3210" t="s">
        <v>188</v>
      </c>
      <c r="AU3210" t="s">
        <v>189</v>
      </c>
      <c r="AV3210" t="s">
        <v>190</v>
      </c>
      <c r="AW3210" t="s">
        <v>264</v>
      </c>
      <c r="BM3210" t="s">
        <v>19154</v>
      </c>
      <c r="BP3210" t="s">
        <v>19155</v>
      </c>
      <c r="BQ3210" t="s">
        <v>195</v>
      </c>
      <c r="BS3210">
        <v>12309</v>
      </c>
      <c r="BT3210" t="s">
        <v>196</v>
      </c>
      <c r="BU3210">
        <v>5183743659</v>
      </c>
      <c r="BZ3210" t="s">
        <v>19154</v>
      </c>
      <c r="CC3210" t="s">
        <v>19155</v>
      </c>
      <c r="CD3210" t="s">
        <v>195</v>
      </c>
      <c r="CF3210">
        <v>12309</v>
      </c>
      <c r="CG3210" t="s">
        <v>196</v>
      </c>
      <c r="CH3210">
        <v>5183743659</v>
      </c>
      <c r="CM3210" t="s">
        <v>19154</v>
      </c>
      <c r="CP3210" t="s">
        <v>19155</v>
      </c>
      <c r="CQ3210" t="s">
        <v>195</v>
      </c>
      <c r="CS3210">
        <v>12309</v>
      </c>
      <c r="CT3210" t="s">
        <v>196</v>
      </c>
      <c r="CU3210">
        <v>5186188883</v>
      </c>
      <c r="EM3210" t="s">
        <v>19154</v>
      </c>
      <c r="EP3210" t="s">
        <v>19155</v>
      </c>
      <c r="EQ3210" t="s">
        <v>195</v>
      </c>
      <c r="ES3210">
        <v>12309</v>
      </c>
      <c r="ET3210" t="s">
        <v>196</v>
      </c>
      <c r="EU3210">
        <v>5183743659</v>
      </c>
    </row>
    <row r="3211" spans="1:151" x14ac:dyDescent="0.2">
      <c r="A3211">
        <v>45365</v>
      </c>
      <c r="B3211" t="s">
        <v>4836</v>
      </c>
      <c r="C3211" t="s">
        <v>19156</v>
      </c>
      <c r="D3211" t="s">
        <v>2148</v>
      </c>
      <c r="E3211" t="s">
        <v>19157</v>
      </c>
      <c r="F3211" t="s">
        <v>171</v>
      </c>
      <c r="G3211" t="str">
        <f>"0"</f>
        <v>0</v>
      </c>
      <c r="H3211" s="1">
        <v>38405</v>
      </c>
      <c r="I3211" t="s">
        <v>173</v>
      </c>
      <c r="K3211" t="s">
        <v>1157</v>
      </c>
      <c r="L3211" t="s">
        <v>1158</v>
      </c>
      <c r="M3211" t="s">
        <v>205</v>
      </c>
      <c r="N3211">
        <v>2025</v>
      </c>
      <c r="O3211" t="s">
        <v>1159</v>
      </c>
      <c r="P3211" t="s">
        <v>178</v>
      </c>
      <c r="Q3211" t="s">
        <v>172</v>
      </c>
      <c r="R3211" t="s">
        <v>510</v>
      </c>
      <c r="S3211">
        <v>32170320</v>
      </c>
      <c r="BM3211" t="s">
        <v>511</v>
      </c>
    </row>
    <row r="3212" spans="1:151" x14ac:dyDescent="0.2">
      <c r="A3212">
        <v>19403</v>
      </c>
      <c r="B3212" t="s">
        <v>19158</v>
      </c>
      <c r="C3212" t="s">
        <v>19159</v>
      </c>
      <c r="E3212" t="s">
        <v>19160</v>
      </c>
      <c r="F3212" t="s">
        <v>171</v>
      </c>
      <c r="H3212" s="1">
        <v>30284</v>
      </c>
      <c r="I3212" t="s">
        <v>221</v>
      </c>
      <c r="K3212" t="s">
        <v>3582</v>
      </c>
      <c r="L3212" t="s">
        <v>3583</v>
      </c>
      <c r="M3212" t="s">
        <v>224</v>
      </c>
      <c r="N3212">
        <v>2016</v>
      </c>
      <c r="O3212" t="s">
        <v>410</v>
      </c>
      <c r="P3212" t="s">
        <v>178</v>
      </c>
      <c r="Q3212" t="s">
        <v>185</v>
      </c>
    </row>
    <row r="3213" spans="1:151" x14ac:dyDescent="0.2">
      <c r="A3213">
        <v>42075</v>
      </c>
      <c r="B3213" t="s">
        <v>19161</v>
      </c>
      <c r="C3213" t="s">
        <v>19162</v>
      </c>
      <c r="D3213" t="s">
        <v>917</v>
      </c>
      <c r="E3213" t="s">
        <v>19163</v>
      </c>
      <c r="F3213" t="s">
        <v>171</v>
      </c>
      <c r="G3213" t="str">
        <f>"0"</f>
        <v>0</v>
      </c>
      <c r="H3213" s="1">
        <v>38290</v>
      </c>
      <c r="I3213" t="s">
        <v>221</v>
      </c>
      <c r="K3213" t="s">
        <v>2349</v>
      </c>
      <c r="L3213" t="s">
        <v>2350</v>
      </c>
      <c r="M3213" t="s">
        <v>205</v>
      </c>
      <c r="N3213">
        <v>2024</v>
      </c>
      <c r="O3213" t="s">
        <v>2271</v>
      </c>
      <c r="P3213" t="s">
        <v>178</v>
      </c>
      <c r="Q3213" t="s">
        <v>172</v>
      </c>
      <c r="S3213">
        <v>32538069</v>
      </c>
      <c r="T3213" t="s">
        <v>226</v>
      </c>
      <c r="Y3213" t="str">
        <f>"04HSEAS"</f>
        <v>04HSEAS</v>
      </c>
      <c r="Z3213" t="s">
        <v>499</v>
      </c>
      <c r="AA3213" t="s">
        <v>833</v>
      </c>
      <c r="AB3213" t="s">
        <v>834</v>
      </c>
      <c r="AC3213" t="s">
        <v>535</v>
      </c>
      <c r="AD3213" t="s">
        <v>172</v>
      </c>
      <c r="AS3213">
        <v>3.89</v>
      </c>
      <c r="AU3213" t="s">
        <v>472</v>
      </c>
      <c r="AV3213" t="s">
        <v>473</v>
      </c>
      <c r="AW3213" t="s">
        <v>952</v>
      </c>
      <c r="BM3213" t="s">
        <v>19164</v>
      </c>
      <c r="BN3213" t="s">
        <v>239</v>
      </c>
      <c r="BO3213" t="s">
        <v>19165</v>
      </c>
      <c r="BP3213" t="s">
        <v>241</v>
      </c>
      <c r="BQ3213" t="s">
        <v>195</v>
      </c>
      <c r="BS3213">
        <v>14627</v>
      </c>
      <c r="CD3213" t="s">
        <v>195</v>
      </c>
      <c r="CM3213" t="s">
        <v>19166</v>
      </c>
      <c r="CO3213" t="s">
        <v>19165</v>
      </c>
      <c r="CP3213" t="s">
        <v>19167</v>
      </c>
      <c r="CQ3213" t="s">
        <v>8193</v>
      </c>
      <c r="CS3213" t="s">
        <v>19168</v>
      </c>
      <c r="CT3213" t="s">
        <v>244</v>
      </c>
      <c r="CU3213" t="s">
        <v>19169</v>
      </c>
    </row>
    <row r="3214" spans="1:151" x14ac:dyDescent="0.2">
      <c r="A3214">
        <v>27039</v>
      </c>
      <c r="B3214" t="s">
        <v>957</v>
      </c>
      <c r="C3214" t="s">
        <v>19170</v>
      </c>
      <c r="D3214" t="s">
        <v>19171</v>
      </c>
      <c r="E3214" t="s">
        <v>19172</v>
      </c>
      <c r="F3214" t="s">
        <v>171</v>
      </c>
      <c r="G3214" t="s">
        <v>172</v>
      </c>
      <c r="H3214" s="1">
        <v>36549</v>
      </c>
      <c r="I3214" t="s">
        <v>221</v>
      </c>
      <c r="K3214" t="s">
        <v>222</v>
      </c>
      <c r="L3214" t="s">
        <v>223</v>
      </c>
      <c r="M3214" t="s">
        <v>224</v>
      </c>
      <c r="N3214">
        <v>2019</v>
      </c>
      <c r="O3214" t="s">
        <v>279</v>
      </c>
      <c r="P3214" t="s">
        <v>363</v>
      </c>
      <c r="Q3214" t="s">
        <v>172</v>
      </c>
      <c r="S3214">
        <v>31358064</v>
      </c>
      <c r="T3214" t="s">
        <v>196</v>
      </c>
      <c r="W3214" t="s">
        <v>19173</v>
      </c>
      <c r="X3214">
        <v>5025444119</v>
      </c>
      <c r="Y3214" t="s">
        <v>186</v>
      </c>
      <c r="Z3214" t="s">
        <v>183</v>
      </c>
      <c r="AA3214">
        <v>2022</v>
      </c>
      <c r="AB3214">
        <v>2022</v>
      </c>
      <c r="AC3214" t="s">
        <v>293</v>
      </c>
      <c r="AD3214" t="s">
        <v>172</v>
      </c>
      <c r="AS3214">
        <v>3.48</v>
      </c>
      <c r="AT3214" t="s">
        <v>188</v>
      </c>
      <c r="AU3214" t="s">
        <v>189</v>
      </c>
      <c r="AV3214" t="s">
        <v>190</v>
      </c>
      <c r="AW3214" t="s">
        <v>715</v>
      </c>
      <c r="BM3214" t="s">
        <v>19174</v>
      </c>
      <c r="BN3214" t="s">
        <v>193</v>
      </c>
      <c r="BP3214" t="s">
        <v>194</v>
      </c>
      <c r="BQ3214" t="s">
        <v>195</v>
      </c>
      <c r="BS3214">
        <v>14627</v>
      </c>
      <c r="BT3214" t="s">
        <v>196</v>
      </c>
      <c r="BU3214">
        <v>5025930951</v>
      </c>
      <c r="BZ3214" t="s">
        <v>19175</v>
      </c>
      <c r="CC3214" t="s">
        <v>5186</v>
      </c>
      <c r="CD3214" t="s">
        <v>5183</v>
      </c>
      <c r="CF3214">
        <v>402416286</v>
      </c>
      <c r="CG3214" t="s">
        <v>196</v>
      </c>
      <c r="CH3214">
        <v>5025930951</v>
      </c>
      <c r="CM3214" t="s">
        <v>19176</v>
      </c>
      <c r="CP3214" t="s">
        <v>194</v>
      </c>
      <c r="CQ3214" t="s">
        <v>195</v>
      </c>
      <c r="CS3214">
        <v>14627</v>
      </c>
      <c r="CT3214" t="s">
        <v>196</v>
      </c>
      <c r="CU3214">
        <v>5025930951</v>
      </c>
      <c r="ED3214" t="s">
        <v>5183</v>
      </c>
      <c r="EG3214" t="s">
        <v>196</v>
      </c>
      <c r="EH3214">
        <v>5025930951</v>
      </c>
      <c r="EM3214" t="s">
        <v>19175</v>
      </c>
      <c r="EP3214" t="s">
        <v>5186</v>
      </c>
      <c r="EQ3214" t="s">
        <v>5183</v>
      </c>
      <c r="ES3214">
        <v>402416286</v>
      </c>
      <c r="ET3214" t="s">
        <v>196</v>
      </c>
      <c r="EU3214">
        <v>5025930951</v>
      </c>
    </row>
    <row r="3215" spans="1:151" x14ac:dyDescent="0.2">
      <c r="A3215">
        <v>19467</v>
      </c>
      <c r="B3215" t="s">
        <v>2361</v>
      </c>
      <c r="C3215" t="s">
        <v>19177</v>
      </c>
      <c r="D3215" t="s">
        <v>2585</v>
      </c>
      <c r="E3215" t="s">
        <v>19178</v>
      </c>
      <c r="F3215" t="s">
        <v>171</v>
      </c>
      <c r="G3215" t="s">
        <v>172</v>
      </c>
      <c r="H3215" s="1">
        <v>35298</v>
      </c>
      <c r="I3215" t="s">
        <v>221</v>
      </c>
      <c r="K3215" t="s">
        <v>1074</v>
      </c>
      <c r="L3215" t="s">
        <v>3382</v>
      </c>
      <c r="M3215" t="s">
        <v>176</v>
      </c>
      <c r="N3215">
        <v>2017</v>
      </c>
      <c r="O3215" t="s">
        <v>177</v>
      </c>
      <c r="P3215" t="s">
        <v>178</v>
      </c>
      <c r="Q3215" t="s">
        <v>172</v>
      </c>
      <c r="S3215">
        <v>29223589</v>
      </c>
      <c r="T3215" t="s">
        <v>196</v>
      </c>
      <c r="W3215" t="s">
        <v>19179</v>
      </c>
      <c r="X3215">
        <v>4152059177</v>
      </c>
      <c r="Y3215" t="s">
        <v>186</v>
      </c>
      <c r="Z3215" t="s">
        <v>282</v>
      </c>
      <c r="AA3215">
        <v>2019</v>
      </c>
      <c r="AB3215">
        <v>2019</v>
      </c>
      <c r="AC3215" t="s">
        <v>885</v>
      </c>
      <c r="AD3215" t="s">
        <v>185</v>
      </c>
      <c r="AS3215">
        <v>3.62</v>
      </c>
      <c r="AT3215" t="s">
        <v>188</v>
      </c>
      <c r="AU3215" t="s">
        <v>189</v>
      </c>
      <c r="AV3215" t="s">
        <v>190</v>
      </c>
      <c r="AW3215" t="s">
        <v>264</v>
      </c>
      <c r="BM3215" t="s">
        <v>19180</v>
      </c>
      <c r="BN3215" t="s">
        <v>193</v>
      </c>
      <c r="BP3215" t="s">
        <v>194</v>
      </c>
      <c r="BQ3215" t="s">
        <v>195</v>
      </c>
      <c r="BS3215">
        <v>14627</v>
      </c>
      <c r="BT3215" t="s">
        <v>196</v>
      </c>
      <c r="BU3215">
        <v>4157131395</v>
      </c>
      <c r="BZ3215" t="s">
        <v>19181</v>
      </c>
      <c r="CC3215" t="s">
        <v>2034</v>
      </c>
      <c r="CD3215" t="s">
        <v>461</v>
      </c>
      <c r="CF3215">
        <v>94121</v>
      </c>
      <c r="CG3215" t="s">
        <v>196</v>
      </c>
      <c r="CH3215">
        <v>4157131395</v>
      </c>
      <c r="CM3215" t="s">
        <v>19182</v>
      </c>
      <c r="CP3215" t="s">
        <v>194</v>
      </c>
      <c r="CQ3215" t="s">
        <v>195</v>
      </c>
      <c r="CS3215">
        <v>14627</v>
      </c>
      <c r="CT3215" t="s">
        <v>196</v>
      </c>
      <c r="CU3215">
        <v>4157131395</v>
      </c>
      <c r="ED3215" t="s">
        <v>461</v>
      </c>
      <c r="EG3215" t="s">
        <v>196</v>
      </c>
      <c r="EH3215">
        <v>4157131395</v>
      </c>
      <c r="EM3215" t="s">
        <v>19181</v>
      </c>
      <c r="EP3215" t="s">
        <v>2034</v>
      </c>
      <c r="EQ3215" t="s">
        <v>461</v>
      </c>
      <c r="ES3215">
        <v>94121</v>
      </c>
      <c r="ET3215" t="s">
        <v>196</v>
      </c>
      <c r="EU3215">
        <v>4157131395</v>
      </c>
    </row>
    <row r="3216" spans="1:151" x14ac:dyDescent="0.2">
      <c r="A3216">
        <v>25988</v>
      </c>
      <c r="B3216" t="s">
        <v>523</v>
      </c>
      <c r="C3216" t="s">
        <v>19183</v>
      </c>
      <c r="E3216" t="s">
        <v>19184</v>
      </c>
      <c r="F3216" t="s">
        <v>171</v>
      </c>
      <c r="K3216" t="s">
        <v>7278</v>
      </c>
      <c r="M3216" t="s">
        <v>306</v>
      </c>
      <c r="N3216">
        <v>2014</v>
      </c>
      <c r="O3216" t="s">
        <v>591</v>
      </c>
      <c r="P3216" t="s">
        <v>178</v>
      </c>
      <c r="Q3216" t="s">
        <v>172</v>
      </c>
    </row>
    <row r="3217" spans="1:151" x14ac:dyDescent="0.2">
      <c r="A3217">
        <v>46269</v>
      </c>
      <c r="B3217" t="s">
        <v>12576</v>
      </c>
      <c r="C3217" t="s">
        <v>19185</v>
      </c>
      <c r="D3217" t="s">
        <v>1418</v>
      </c>
      <c r="E3217" t="s">
        <v>19186</v>
      </c>
      <c r="F3217" t="s">
        <v>171</v>
      </c>
      <c r="G3217" t="str">
        <f>"0"</f>
        <v>0</v>
      </c>
      <c r="H3217" s="1">
        <v>36567</v>
      </c>
      <c r="I3217" t="s">
        <v>221</v>
      </c>
      <c r="K3217" t="s">
        <v>2085</v>
      </c>
      <c r="L3217" t="s">
        <v>19187</v>
      </c>
      <c r="M3217" t="s">
        <v>1164</v>
      </c>
      <c r="N3217" t="s">
        <v>15728</v>
      </c>
      <c r="O3217" t="s">
        <v>19188</v>
      </c>
      <c r="P3217" t="s">
        <v>178</v>
      </c>
      <c r="Q3217" t="s">
        <v>172</v>
      </c>
      <c r="R3217" t="s">
        <v>510</v>
      </c>
      <c r="S3217">
        <v>32389951</v>
      </c>
      <c r="BM3217" t="s">
        <v>11477</v>
      </c>
    </row>
    <row r="3218" spans="1:151" x14ac:dyDescent="0.2">
      <c r="A3218">
        <v>10324</v>
      </c>
      <c r="B3218" t="s">
        <v>4305</v>
      </c>
      <c r="C3218" t="s">
        <v>19189</v>
      </c>
      <c r="D3218" t="s">
        <v>407</v>
      </c>
      <c r="E3218" t="s">
        <v>19190</v>
      </c>
      <c r="F3218" t="s">
        <v>171</v>
      </c>
      <c r="G3218" t="s">
        <v>172</v>
      </c>
      <c r="H3218" s="1">
        <v>34425</v>
      </c>
      <c r="I3218" t="s">
        <v>173</v>
      </c>
      <c r="K3218" t="s">
        <v>943</v>
      </c>
      <c r="M3218" t="s">
        <v>176</v>
      </c>
      <c r="N3218">
        <v>2015</v>
      </c>
      <c r="O3218" t="s">
        <v>1014</v>
      </c>
      <c r="P3218" t="s">
        <v>178</v>
      </c>
      <c r="Q3218" t="s">
        <v>172</v>
      </c>
      <c r="S3218">
        <v>27768273</v>
      </c>
      <c r="T3218" t="s">
        <v>196</v>
      </c>
      <c r="W3218" t="s">
        <v>19191</v>
      </c>
      <c r="X3218">
        <v>3133003341</v>
      </c>
      <c r="Y3218" t="s">
        <v>186</v>
      </c>
      <c r="Z3218" t="s">
        <v>282</v>
      </c>
      <c r="AA3218">
        <v>2016</v>
      </c>
      <c r="AB3218">
        <v>2016</v>
      </c>
      <c r="AC3218" t="s">
        <v>1280</v>
      </c>
      <c r="AD3218" t="s">
        <v>185</v>
      </c>
      <c r="AE3218" t="s">
        <v>4115</v>
      </c>
      <c r="AS3218">
        <v>3.67</v>
      </c>
      <c r="AT3218" t="s">
        <v>188</v>
      </c>
      <c r="AU3218" t="s">
        <v>189</v>
      </c>
      <c r="AV3218" t="s">
        <v>190</v>
      </c>
      <c r="AW3218" t="s">
        <v>237</v>
      </c>
      <c r="BM3218" t="s">
        <v>19192</v>
      </c>
      <c r="BN3218" t="s">
        <v>487</v>
      </c>
      <c r="BP3218" t="s">
        <v>194</v>
      </c>
      <c r="BQ3218" t="s">
        <v>195</v>
      </c>
      <c r="BS3218">
        <v>14627</v>
      </c>
      <c r="BT3218" t="s">
        <v>196</v>
      </c>
      <c r="BU3218">
        <v>2489127266</v>
      </c>
      <c r="BZ3218" t="s">
        <v>19193</v>
      </c>
      <c r="CC3218" t="s">
        <v>19194</v>
      </c>
      <c r="CD3218" t="s">
        <v>585</v>
      </c>
      <c r="CF3218">
        <v>48374</v>
      </c>
      <c r="CG3218" t="s">
        <v>196</v>
      </c>
      <c r="CH3218">
        <v>2483493339</v>
      </c>
      <c r="CM3218" t="s">
        <v>8260</v>
      </c>
      <c r="CP3218" t="s">
        <v>194</v>
      </c>
      <c r="CQ3218" t="s">
        <v>195</v>
      </c>
      <c r="CS3218">
        <v>14611</v>
      </c>
      <c r="CT3218" t="s">
        <v>196</v>
      </c>
      <c r="CU3218">
        <v>2489127266</v>
      </c>
      <c r="EM3218" t="s">
        <v>19193</v>
      </c>
      <c r="EP3218" t="s">
        <v>19194</v>
      </c>
      <c r="EQ3218" t="s">
        <v>585</v>
      </c>
      <c r="ES3218">
        <v>48374</v>
      </c>
      <c r="ET3218" t="s">
        <v>196</v>
      </c>
      <c r="EU3218">
        <v>2483493339</v>
      </c>
    </row>
    <row r="3219" spans="1:151" x14ac:dyDescent="0.2">
      <c r="A3219">
        <v>46436</v>
      </c>
      <c r="B3219" t="s">
        <v>16693</v>
      </c>
      <c r="C3219" t="s">
        <v>19195</v>
      </c>
      <c r="D3219" t="s">
        <v>2585</v>
      </c>
      <c r="E3219" t="s">
        <v>19196</v>
      </c>
      <c r="F3219" t="s">
        <v>171</v>
      </c>
      <c r="G3219" t="str">
        <f>"0"</f>
        <v>0</v>
      </c>
      <c r="H3219" s="1">
        <v>38530</v>
      </c>
      <c r="I3219" t="s">
        <v>173</v>
      </c>
      <c r="K3219" t="s">
        <v>526</v>
      </c>
      <c r="L3219" t="s">
        <v>527</v>
      </c>
      <c r="M3219" t="s">
        <v>224</v>
      </c>
      <c r="N3219">
        <v>2025</v>
      </c>
      <c r="O3219" t="s">
        <v>528</v>
      </c>
      <c r="P3219" t="s">
        <v>178</v>
      </c>
      <c r="Q3219" t="s">
        <v>172</v>
      </c>
      <c r="S3219">
        <v>32774276</v>
      </c>
      <c r="T3219" t="s">
        <v>226</v>
      </c>
      <c r="Y3219" t="str">
        <f>"04HSEAS"</f>
        <v>04HSEAS</v>
      </c>
      <c r="Z3219" t="s">
        <v>499</v>
      </c>
      <c r="AA3219" t="s">
        <v>833</v>
      </c>
      <c r="AB3219" t="s">
        <v>834</v>
      </c>
      <c r="AC3219" t="s">
        <v>3358</v>
      </c>
      <c r="AD3219" t="s">
        <v>172</v>
      </c>
      <c r="AS3219">
        <v>3.65</v>
      </c>
      <c r="AU3219" t="s">
        <v>472</v>
      </c>
      <c r="AV3219" t="s">
        <v>473</v>
      </c>
      <c r="AW3219" t="s">
        <v>264</v>
      </c>
      <c r="BM3219" t="s">
        <v>19197</v>
      </c>
      <c r="BN3219" t="s">
        <v>239</v>
      </c>
      <c r="BO3219" t="s">
        <v>19198</v>
      </c>
      <c r="BP3219" t="s">
        <v>241</v>
      </c>
      <c r="BQ3219" t="s">
        <v>195</v>
      </c>
      <c r="BS3219">
        <v>14627</v>
      </c>
      <c r="CD3219" t="s">
        <v>195</v>
      </c>
      <c r="CM3219" t="s">
        <v>19199</v>
      </c>
      <c r="CO3219" t="s">
        <v>19198</v>
      </c>
      <c r="CP3219" t="s">
        <v>19200</v>
      </c>
      <c r="CQ3219" t="s">
        <v>6775</v>
      </c>
      <c r="CS3219" t="str">
        <f>"05346-9577"</f>
        <v>05346-9577</v>
      </c>
      <c r="CT3219" t="s">
        <v>244</v>
      </c>
      <c r="CU3219" t="s">
        <v>19201</v>
      </c>
    </row>
    <row r="3220" spans="1:151" x14ac:dyDescent="0.2">
      <c r="A3220">
        <v>19516</v>
      </c>
      <c r="B3220" t="s">
        <v>19202</v>
      </c>
      <c r="C3220" t="s">
        <v>19203</v>
      </c>
      <c r="E3220" t="s">
        <v>19204</v>
      </c>
      <c r="F3220" t="s">
        <v>171</v>
      </c>
      <c r="G3220" t="s">
        <v>172</v>
      </c>
      <c r="H3220" s="1">
        <v>35134</v>
      </c>
      <c r="I3220" t="s">
        <v>221</v>
      </c>
      <c r="K3220" t="s">
        <v>1408</v>
      </c>
      <c r="L3220" t="s">
        <v>1409</v>
      </c>
      <c r="M3220" t="s">
        <v>176</v>
      </c>
      <c r="N3220">
        <v>2017</v>
      </c>
      <c r="O3220" t="s">
        <v>177</v>
      </c>
      <c r="P3220" t="s">
        <v>178</v>
      </c>
      <c r="Q3220" t="s">
        <v>172</v>
      </c>
      <c r="R3220" t="s">
        <v>510</v>
      </c>
      <c r="S3220">
        <v>28861515</v>
      </c>
      <c r="BM3220" t="s">
        <v>19205</v>
      </c>
      <c r="DM3220" t="s">
        <v>19206</v>
      </c>
      <c r="DN3220" t="s">
        <v>19206</v>
      </c>
      <c r="DP3220" t="s">
        <v>18081</v>
      </c>
      <c r="DQ3220" t="s">
        <v>401</v>
      </c>
      <c r="DR3220" t="s">
        <v>401</v>
      </c>
      <c r="DS3220" t="str">
        <f>"01450"</f>
        <v>01450</v>
      </c>
      <c r="DT3220" t="s">
        <v>226</v>
      </c>
      <c r="DU3220">
        <v>9784483990</v>
      </c>
      <c r="DW3220">
        <v>9783025649</v>
      </c>
      <c r="DX3220" t="s">
        <v>19207</v>
      </c>
      <c r="DY3220" t="s">
        <v>406</v>
      </c>
    </row>
    <row r="3221" spans="1:151" x14ac:dyDescent="0.2">
      <c r="A3221">
        <v>23602</v>
      </c>
      <c r="B3221" t="s">
        <v>19202</v>
      </c>
      <c r="C3221" t="s">
        <v>19203</v>
      </c>
      <c r="E3221" t="s">
        <v>19204</v>
      </c>
      <c r="F3221" t="s">
        <v>171</v>
      </c>
      <c r="G3221" t="s">
        <v>172</v>
      </c>
      <c r="H3221" s="1">
        <v>35134</v>
      </c>
      <c r="I3221" t="s">
        <v>221</v>
      </c>
      <c r="K3221" t="s">
        <v>595</v>
      </c>
      <c r="L3221" t="s">
        <v>3763</v>
      </c>
      <c r="M3221" t="s">
        <v>224</v>
      </c>
      <c r="N3221">
        <v>2017</v>
      </c>
      <c r="O3221" t="s">
        <v>441</v>
      </c>
      <c r="P3221" t="s">
        <v>178</v>
      </c>
      <c r="Q3221" t="s">
        <v>172</v>
      </c>
      <c r="R3221" t="s">
        <v>510</v>
      </c>
      <c r="S3221">
        <v>28861515</v>
      </c>
      <c r="BM3221" t="s">
        <v>19205</v>
      </c>
      <c r="DM3221" t="s">
        <v>19206</v>
      </c>
      <c r="DN3221" t="s">
        <v>19206</v>
      </c>
      <c r="DP3221" t="s">
        <v>18081</v>
      </c>
      <c r="DQ3221" t="s">
        <v>401</v>
      </c>
      <c r="DR3221" t="s">
        <v>401</v>
      </c>
      <c r="DS3221" t="str">
        <f>"01450"</f>
        <v>01450</v>
      </c>
      <c r="DT3221" t="s">
        <v>226</v>
      </c>
      <c r="DU3221">
        <v>9784483990</v>
      </c>
      <c r="DW3221">
        <v>9783025649</v>
      </c>
      <c r="DX3221" t="s">
        <v>19207</v>
      </c>
      <c r="DY3221" t="s">
        <v>406</v>
      </c>
    </row>
    <row r="3222" spans="1:151" x14ac:dyDescent="0.2">
      <c r="A3222">
        <v>18949</v>
      </c>
      <c r="B3222" t="s">
        <v>19202</v>
      </c>
      <c r="C3222" t="s">
        <v>19203</v>
      </c>
      <c r="E3222" t="s">
        <v>19204</v>
      </c>
      <c r="F3222" t="s">
        <v>171</v>
      </c>
      <c r="G3222" t="s">
        <v>172</v>
      </c>
      <c r="H3222" s="1">
        <v>35134</v>
      </c>
      <c r="I3222" t="s">
        <v>221</v>
      </c>
      <c r="K3222" t="s">
        <v>595</v>
      </c>
      <c r="L3222" t="s">
        <v>3763</v>
      </c>
      <c r="M3222" t="s">
        <v>224</v>
      </c>
      <c r="N3222">
        <v>2016</v>
      </c>
      <c r="O3222" t="s">
        <v>410</v>
      </c>
      <c r="P3222" t="s">
        <v>178</v>
      </c>
      <c r="Q3222" t="s">
        <v>172</v>
      </c>
      <c r="R3222" t="s">
        <v>510</v>
      </c>
      <c r="S3222">
        <v>28861515</v>
      </c>
      <c r="BM3222" t="s">
        <v>19205</v>
      </c>
      <c r="DM3222" t="s">
        <v>19206</v>
      </c>
      <c r="DN3222" t="s">
        <v>19206</v>
      </c>
      <c r="DP3222" t="s">
        <v>18081</v>
      </c>
      <c r="DQ3222" t="s">
        <v>401</v>
      </c>
      <c r="DR3222" t="s">
        <v>401</v>
      </c>
      <c r="DS3222" t="str">
        <f>"01450"</f>
        <v>01450</v>
      </c>
      <c r="DT3222" t="s">
        <v>226</v>
      </c>
      <c r="DU3222">
        <v>9784483990</v>
      </c>
      <c r="DW3222">
        <v>9783025649</v>
      </c>
      <c r="DX3222" t="s">
        <v>19207</v>
      </c>
      <c r="DY3222" t="s">
        <v>406</v>
      </c>
    </row>
    <row r="3223" spans="1:151" x14ac:dyDescent="0.2">
      <c r="A3223">
        <v>42127</v>
      </c>
      <c r="B3223" t="s">
        <v>19208</v>
      </c>
      <c r="C3223" t="s">
        <v>19209</v>
      </c>
      <c r="E3223" t="s">
        <v>19210</v>
      </c>
      <c r="F3223" t="s">
        <v>171</v>
      </c>
      <c r="G3223" t="str">
        <f>"0"</f>
        <v>0</v>
      </c>
      <c r="H3223" s="1">
        <v>37460</v>
      </c>
      <c r="I3223" t="s">
        <v>221</v>
      </c>
      <c r="K3223" t="s">
        <v>453</v>
      </c>
      <c r="L3223" t="s">
        <v>2757</v>
      </c>
      <c r="M3223" t="s">
        <v>205</v>
      </c>
      <c r="N3223">
        <v>2024</v>
      </c>
      <c r="O3223" t="s">
        <v>2271</v>
      </c>
      <c r="P3223" t="s">
        <v>178</v>
      </c>
      <c r="Q3223" t="s">
        <v>172</v>
      </c>
      <c r="S3223">
        <v>31726504</v>
      </c>
      <c r="T3223" t="s">
        <v>226</v>
      </c>
      <c r="Y3223" t="str">
        <f>"01AS"</f>
        <v>01AS</v>
      </c>
      <c r="Z3223" t="s">
        <v>499</v>
      </c>
      <c r="AA3223" t="s">
        <v>320</v>
      </c>
      <c r="AB3223" t="s">
        <v>321</v>
      </c>
      <c r="AC3223" t="s">
        <v>2066</v>
      </c>
      <c r="AD3223" t="s">
        <v>185</v>
      </c>
      <c r="AS3223">
        <v>3.9</v>
      </c>
      <c r="AU3223" t="s">
        <v>6620</v>
      </c>
      <c r="AV3223" t="s">
        <v>236</v>
      </c>
      <c r="AW3223" t="s">
        <v>264</v>
      </c>
      <c r="BM3223" t="s">
        <v>19211</v>
      </c>
      <c r="BN3223" t="s">
        <v>239</v>
      </c>
      <c r="BO3223" t="s">
        <v>19212</v>
      </c>
      <c r="BP3223" t="s">
        <v>241</v>
      </c>
      <c r="BQ3223" t="s">
        <v>195</v>
      </c>
      <c r="BS3223">
        <v>14627</v>
      </c>
      <c r="CD3223" t="s">
        <v>195</v>
      </c>
      <c r="CM3223" t="s">
        <v>19213</v>
      </c>
      <c r="CO3223" t="s">
        <v>19212</v>
      </c>
      <c r="CP3223" t="s">
        <v>19214</v>
      </c>
      <c r="CQ3223" t="s">
        <v>247</v>
      </c>
      <c r="CS3223" t="s">
        <v>19215</v>
      </c>
      <c r="CT3223" t="s">
        <v>244</v>
      </c>
      <c r="CU3223" t="s">
        <v>19216</v>
      </c>
    </row>
    <row r="3224" spans="1:151" x14ac:dyDescent="0.2">
      <c r="A3224">
        <v>36684</v>
      </c>
      <c r="B3224" t="s">
        <v>19217</v>
      </c>
      <c r="C3224" t="s">
        <v>19218</v>
      </c>
      <c r="D3224" t="s">
        <v>3007</v>
      </c>
      <c r="E3224" t="s">
        <v>19219</v>
      </c>
      <c r="F3224" t="s">
        <v>171</v>
      </c>
      <c r="G3224" t="s">
        <v>172</v>
      </c>
      <c r="H3224" s="1">
        <v>36533</v>
      </c>
      <c r="I3224" t="s">
        <v>221</v>
      </c>
      <c r="K3224" t="s">
        <v>1256</v>
      </c>
      <c r="L3224" t="s">
        <v>1257</v>
      </c>
      <c r="M3224" t="s">
        <v>205</v>
      </c>
      <c r="N3224">
        <v>2022</v>
      </c>
      <c r="O3224" t="s">
        <v>1258</v>
      </c>
      <c r="P3224" t="s">
        <v>178</v>
      </c>
      <c r="Q3224" t="s">
        <v>172</v>
      </c>
      <c r="S3224">
        <v>31323666</v>
      </c>
      <c r="T3224" t="s">
        <v>226</v>
      </c>
      <c r="Y3224" t="str">
        <f>"01AS"</f>
        <v>01AS</v>
      </c>
      <c r="Z3224" t="s">
        <v>227</v>
      </c>
      <c r="AA3224" t="s">
        <v>320</v>
      </c>
      <c r="AB3224" t="s">
        <v>321</v>
      </c>
      <c r="AC3224" t="s">
        <v>922</v>
      </c>
      <c r="AD3224" t="s">
        <v>185</v>
      </c>
      <c r="AE3224" t="s">
        <v>3017</v>
      </c>
      <c r="AM3224" t="s">
        <v>8924</v>
      </c>
      <c r="AS3224">
        <v>3.66</v>
      </c>
      <c r="AT3224" t="s">
        <v>1261</v>
      </c>
      <c r="AU3224" t="s">
        <v>235</v>
      </c>
      <c r="AV3224" t="s">
        <v>236</v>
      </c>
      <c r="AW3224" t="s">
        <v>264</v>
      </c>
      <c r="BM3224" t="s">
        <v>19220</v>
      </c>
      <c r="BN3224" t="s">
        <v>239</v>
      </c>
      <c r="BO3224" t="s">
        <v>19221</v>
      </c>
      <c r="BP3224" t="s">
        <v>241</v>
      </c>
      <c r="BQ3224" t="s">
        <v>195</v>
      </c>
      <c r="BS3224">
        <v>14627</v>
      </c>
      <c r="CD3224" t="s">
        <v>195</v>
      </c>
      <c r="CM3224" t="s">
        <v>19222</v>
      </c>
      <c r="CO3224" t="s">
        <v>19221</v>
      </c>
      <c r="CP3224" t="s">
        <v>241</v>
      </c>
      <c r="CQ3224" t="s">
        <v>247</v>
      </c>
      <c r="CS3224" t="s">
        <v>19223</v>
      </c>
      <c r="CT3224" t="s">
        <v>244</v>
      </c>
      <c r="CU3224" t="s">
        <v>19224</v>
      </c>
    </row>
    <row r="3225" spans="1:151" x14ac:dyDescent="0.2">
      <c r="A3225">
        <v>24936</v>
      </c>
      <c r="B3225" t="s">
        <v>1838</v>
      </c>
      <c r="C3225" t="s">
        <v>19225</v>
      </c>
      <c r="D3225" t="s">
        <v>1418</v>
      </c>
      <c r="E3225" t="s">
        <v>19226</v>
      </c>
      <c r="F3225" t="s">
        <v>171</v>
      </c>
      <c r="G3225" t="s">
        <v>172</v>
      </c>
      <c r="H3225" s="1">
        <v>35640</v>
      </c>
      <c r="I3225" t="s">
        <v>221</v>
      </c>
      <c r="K3225" t="s">
        <v>11007</v>
      </c>
      <c r="L3225" t="s">
        <v>7233</v>
      </c>
      <c r="M3225" t="s">
        <v>306</v>
      </c>
      <c r="N3225">
        <v>2018</v>
      </c>
      <c r="O3225" t="s">
        <v>307</v>
      </c>
      <c r="P3225" t="s">
        <v>178</v>
      </c>
      <c r="Q3225" t="s">
        <v>172</v>
      </c>
      <c r="S3225">
        <v>29243426</v>
      </c>
      <c r="T3225" t="s">
        <v>196</v>
      </c>
      <c r="W3225" t="s">
        <v>19227</v>
      </c>
      <c r="X3225">
        <v>2065281098</v>
      </c>
      <c r="Y3225" t="s">
        <v>186</v>
      </c>
      <c r="Z3225" t="s">
        <v>282</v>
      </c>
      <c r="AA3225">
        <v>2019</v>
      </c>
      <c r="AB3225">
        <v>2019</v>
      </c>
      <c r="AC3225" t="s">
        <v>1067</v>
      </c>
      <c r="AD3225" t="s">
        <v>185</v>
      </c>
      <c r="AM3225" t="s">
        <v>412</v>
      </c>
      <c r="AS3225">
        <v>2.92</v>
      </c>
      <c r="AT3225" t="s">
        <v>188</v>
      </c>
      <c r="AU3225" t="s">
        <v>189</v>
      </c>
      <c r="AV3225" t="s">
        <v>190</v>
      </c>
      <c r="AW3225" t="s">
        <v>264</v>
      </c>
      <c r="BM3225" t="s">
        <v>19228</v>
      </c>
      <c r="BP3225" t="s">
        <v>1432</v>
      </c>
      <c r="BQ3225" t="s">
        <v>1433</v>
      </c>
      <c r="BS3225">
        <v>98105</v>
      </c>
      <c r="BT3225" t="s">
        <v>196</v>
      </c>
      <c r="BU3225">
        <v>2066799091</v>
      </c>
      <c r="BZ3225" t="s">
        <v>19228</v>
      </c>
      <c r="CC3225" t="s">
        <v>1432</v>
      </c>
      <c r="CD3225" t="s">
        <v>1433</v>
      </c>
      <c r="CF3225">
        <v>98105</v>
      </c>
      <c r="CG3225" t="s">
        <v>196</v>
      </c>
      <c r="CH3225">
        <v>2065281098</v>
      </c>
      <c r="CM3225" t="s">
        <v>215</v>
      </c>
      <c r="CP3225" t="s">
        <v>194</v>
      </c>
      <c r="CQ3225" t="s">
        <v>195</v>
      </c>
      <c r="CS3225">
        <v>14627</v>
      </c>
      <c r="CT3225" t="s">
        <v>196</v>
      </c>
      <c r="CU3225">
        <v>2066799091</v>
      </c>
      <c r="ED3225" t="s">
        <v>1433</v>
      </c>
      <c r="EG3225" t="s">
        <v>196</v>
      </c>
      <c r="EH3225">
        <v>2065281098</v>
      </c>
      <c r="EM3225" t="s">
        <v>19228</v>
      </c>
      <c r="EP3225" t="s">
        <v>1432</v>
      </c>
      <c r="EQ3225" t="s">
        <v>1433</v>
      </c>
      <c r="ES3225">
        <v>98105</v>
      </c>
      <c r="ET3225" t="s">
        <v>196</v>
      </c>
      <c r="EU3225">
        <v>2065281098</v>
      </c>
    </row>
    <row r="3226" spans="1:151" x14ac:dyDescent="0.2">
      <c r="A3226">
        <v>13362</v>
      </c>
      <c r="B3226" t="s">
        <v>19229</v>
      </c>
      <c r="C3226" t="s">
        <v>19230</v>
      </c>
      <c r="D3226" t="s">
        <v>19231</v>
      </c>
      <c r="E3226" t="s">
        <v>19232</v>
      </c>
      <c r="F3226" t="s">
        <v>171</v>
      </c>
      <c r="G3226" t="s">
        <v>172</v>
      </c>
      <c r="H3226" s="1">
        <v>34830</v>
      </c>
      <c r="I3226" t="s">
        <v>173</v>
      </c>
      <c r="K3226" t="s">
        <v>576</v>
      </c>
      <c r="L3226" t="s">
        <v>577</v>
      </c>
      <c r="M3226" t="s">
        <v>224</v>
      </c>
      <c r="N3226">
        <v>2015</v>
      </c>
      <c r="O3226" t="s">
        <v>692</v>
      </c>
      <c r="P3226" t="s">
        <v>178</v>
      </c>
      <c r="Q3226" t="s">
        <v>172</v>
      </c>
      <c r="S3226">
        <v>28227137</v>
      </c>
      <c r="T3226" t="s">
        <v>196</v>
      </c>
      <c r="W3226" t="s">
        <v>19233</v>
      </c>
      <c r="X3226">
        <v>4109252885</v>
      </c>
      <c r="Y3226" t="s">
        <v>182</v>
      </c>
      <c r="Z3226" t="s">
        <v>282</v>
      </c>
      <c r="AA3226">
        <v>2018</v>
      </c>
      <c r="AB3226">
        <v>2018</v>
      </c>
      <c r="AC3226" t="s">
        <v>208</v>
      </c>
      <c r="AD3226" t="s">
        <v>185</v>
      </c>
      <c r="AF3226" t="s">
        <v>186</v>
      </c>
      <c r="AG3226" t="s">
        <v>282</v>
      </c>
      <c r="AH3226">
        <v>2018</v>
      </c>
      <c r="AI3226">
        <v>2018</v>
      </c>
      <c r="AJ3226" t="s">
        <v>1307</v>
      </c>
      <c r="AK3226" t="s">
        <v>185</v>
      </c>
      <c r="AS3226">
        <v>3.58</v>
      </c>
      <c r="AT3226" t="s">
        <v>188</v>
      </c>
      <c r="AU3226" t="s">
        <v>189</v>
      </c>
      <c r="AV3226" t="s">
        <v>190</v>
      </c>
      <c r="AW3226" t="s">
        <v>264</v>
      </c>
      <c r="BM3226" t="s">
        <v>19234</v>
      </c>
      <c r="BN3226" t="s">
        <v>193</v>
      </c>
      <c r="BP3226" t="s">
        <v>194</v>
      </c>
      <c r="BQ3226" t="s">
        <v>195</v>
      </c>
      <c r="BS3226">
        <v>14627</v>
      </c>
      <c r="BT3226" t="s">
        <v>196</v>
      </c>
      <c r="BU3226">
        <v>4103829060</v>
      </c>
      <c r="BZ3226" t="s">
        <v>19235</v>
      </c>
      <c r="CC3226" t="s">
        <v>1953</v>
      </c>
      <c r="CD3226" t="s">
        <v>849</v>
      </c>
      <c r="CF3226">
        <v>21212</v>
      </c>
      <c r="CG3226" t="s">
        <v>196</v>
      </c>
      <c r="CH3226">
        <v>4103774137</v>
      </c>
      <c r="CM3226" t="s">
        <v>19236</v>
      </c>
      <c r="CP3226" t="s">
        <v>194</v>
      </c>
      <c r="CQ3226" t="s">
        <v>195</v>
      </c>
      <c r="CS3226">
        <v>14619</v>
      </c>
      <c r="CT3226" t="s">
        <v>196</v>
      </c>
      <c r="CU3226">
        <v>4103829060</v>
      </c>
      <c r="ED3226" t="s">
        <v>849</v>
      </c>
      <c r="EG3226" t="s">
        <v>196</v>
      </c>
      <c r="EH3226">
        <v>4103774137</v>
      </c>
      <c r="EM3226" t="s">
        <v>19235</v>
      </c>
      <c r="EP3226" t="s">
        <v>1953</v>
      </c>
      <c r="EQ3226" t="s">
        <v>849</v>
      </c>
      <c r="ES3226">
        <v>21212</v>
      </c>
      <c r="ET3226" t="s">
        <v>196</v>
      </c>
      <c r="EU3226">
        <v>4103774137</v>
      </c>
    </row>
    <row r="3227" spans="1:151" x14ac:dyDescent="0.2">
      <c r="A3227">
        <v>26645</v>
      </c>
      <c r="B3227" t="s">
        <v>6403</v>
      </c>
      <c r="C3227" t="s">
        <v>19237</v>
      </c>
      <c r="D3227" t="s">
        <v>19238</v>
      </c>
      <c r="E3227" t="s">
        <v>19239</v>
      </c>
      <c r="F3227" t="s">
        <v>171</v>
      </c>
      <c r="G3227" t="s">
        <v>172</v>
      </c>
      <c r="H3227" s="1">
        <v>35899</v>
      </c>
      <c r="I3227" t="s">
        <v>173</v>
      </c>
      <c r="K3227" t="s">
        <v>1910</v>
      </c>
      <c r="M3227" t="s">
        <v>176</v>
      </c>
      <c r="N3227">
        <v>2019</v>
      </c>
      <c r="O3227" t="s">
        <v>482</v>
      </c>
      <c r="P3227" t="s">
        <v>363</v>
      </c>
      <c r="Q3227" t="s">
        <v>172</v>
      </c>
      <c r="S3227">
        <v>29938063</v>
      </c>
      <c r="T3227" t="s">
        <v>196</v>
      </c>
      <c r="W3227" t="s">
        <v>19240</v>
      </c>
      <c r="X3227">
        <v>5187551527</v>
      </c>
      <c r="Y3227" t="s">
        <v>186</v>
      </c>
      <c r="Z3227" t="s">
        <v>282</v>
      </c>
      <c r="AA3227">
        <v>2020</v>
      </c>
      <c r="AB3227">
        <v>2020</v>
      </c>
      <c r="AC3227" t="s">
        <v>885</v>
      </c>
      <c r="AD3227" t="s">
        <v>185</v>
      </c>
      <c r="AM3227" t="s">
        <v>5023</v>
      </c>
      <c r="AN3227" t="s">
        <v>18751</v>
      </c>
      <c r="AS3227">
        <v>2.63</v>
      </c>
      <c r="AT3227" t="s">
        <v>188</v>
      </c>
      <c r="AU3227" t="s">
        <v>189</v>
      </c>
      <c r="AV3227" t="s">
        <v>190</v>
      </c>
      <c r="AW3227" t="s">
        <v>264</v>
      </c>
      <c r="BM3227" t="s">
        <v>19241</v>
      </c>
      <c r="BN3227" t="s">
        <v>193</v>
      </c>
      <c r="BP3227" t="s">
        <v>194</v>
      </c>
      <c r="BQ3227" t="s">
        <v>195</v>
      </c>
      <c r="BS3227">
        <v>14627</v>
      </c>
      <c r="BT3227" t="s">
        <v>196</v>
      </c>
      <c r="BU3227">
        <v>5187558464</v>
      </c>
      <c r="BZ3227" t="s">
        <v>19242</v>
      </c>
      <c r="CC3227" t="s">
        <v>19243</v>
      </c>
      <c r="CD3227" t="s">
        <v>195</v>
      </c>
      <c r="CF3227">
        <v>12015</v>
      </c>
      <c r="CG3227" t="s">
        <v>196</v>
      </c>
      <c r="CH3227">
        <v>5187558464</v>
      </c>
      <c r="CM3227" t="s">
        <v>19244</v>
      </c>
      <c r="CP3227" t="s">
        <v>194</v>
      </c>
      <c r="CQ3227" t="s">
        <v>195</v>
      </c>
      <c r="CS3227">
        <v>14619</v>
      </c>
      <c r="CT3227" t="s">
        <v>196</v>
      </c>
      <c r="CU3227">
        <v>5187558464</v>
      </c>
      <c r="ED3227" t="s">
        <v>195</v>
      </c>
      <c r="EG3227" t="s">
        <v>196</v>
      </c>
      <c r="EH3227">
        <v>5187558464</v>
      </c>
      <c r="EM3227" t="s">
        <v>19242</v>
      </c>
      <c r="EP3227" t="s">
        <v>19243</v>
      </c>
      <c r="EQ3227" t="s">
        <v>195</v>
      </c>
      <c r="ES3227">
        <v>12015</v>
      </c>
      <c r="ET3227" t="s">
        <v>196</v>
      </c>
      <c r="EU3227">
        <v>5187558464</v>
      </c>
    </row>
    <row r="3228" spans="1:151" x14ac:dyDescent="0.2">
      <c r="A3228">
        <v>38795</v>
      </c>
      <c r="B3228" t="s">
        <v>19245</v>
      </c>
      <c r="C3228" t="s">
        <v>19246</v>
      </c>
      <c r="D3228" t="s">
        <v>19247</v>
      </c>
      <c r="E3228" t="s">
        <v>19248</v>
      </c>
      <c r="F3228" t="s">
        <v>171</v>
      </c>
      <c r="G3228" t="str">
        <f>"0"</f>
        <v>0</v>
      </c>
      <c r="I3228" t="s">
        <v>221</v>
      </c>
      <c r="K3228" t="s">
        <v>919</v>
      </c>
      <c r="L3228" t="s">
        <v>920</v>
      </c>
      <c r="M3228" t="s">
        <v>205</v>
      </c>
      <c r="N3228">
        <v>2023</v>
      </c>
      <c r="O3228" t="s">
        <v>921</v>
      </c>
      <c r="P3228" t="s">
        <v>178</v>
      </c>
      <c r="Q3228" t="s">
        <v>172</v>
      </c>
      <c r="S3228">
        <v>31774499</v>
      </c>
      <c r="T3228" t="s">
        <v>226</v>
      </c>
      <c r="Y3228" t="str">
        <f>"01AS"</f>
        <v>01AS</v>
      </c>
      <c r="Z3228" t="s">
        <v>227</v>
      </c>
      <c r="AA3228" t="s">
        <v>320</v>
      </c>
      <c r="AB3228" t="s">
        <v>321</v>
      </c>
      <c r="AC3228" t="s">
        <v>656</v>
      </c>
      <c r="AD3228" t="s">
        <v>185</v>
      </c>
      <c r="AE3228" t="s">
        <v>1203</v>
      </c>
      <c r="AM3228" t="s">
        <v>2140</v>
      </c>
      <c r="AS3228">
        <v>3.94</v>
      </c>
      <c r="AU3228" t="s">
        <v>235</v>
      </c>
      <c r="AV3228" t="s">
        <v>236</v>
      </c>
      <c r="AW3228" t="s">
        <v>264</v>
      </c>
      <c r="BM3228" t="s">
        <v>19249</v>
      </c>
      <c r="BN3228" t="s">
        <v>239</v>
      </c>
      <c r="BO3228" t="s">
        <v>19250</v>
      </c>
      <c r="BP3228" t="s">
        <v>241</v>
      </c>
      <c r="BQ3228" t="s">
        <v>195</v>
      </c>
      <c r="BS3228">
        <v>14627</v>
      </c>
      <c r="CD3228" t="s">
        <v>195</v>
      </c>
      <c r="CM3228" t="s">
        <v>19251</v>
      </c>
      <c r="CO3228" t="s">
        <v>19250</v>
      </c>
      <c r="CP3228" t="s">
        <v>3012</v>
      </c>
      <c r="CQ3228" t="s">
        <v>541</v>
      </c>
      <c r="CS3228" t="s">
        <v>19252</v>
      </c>
      <c r="CT3228" t="s">
        <v>244</v>
      </c>
      <c r="CU3228" t="s">
        <v>19253</v>
      </c>
    </row>
    <row r="3229" spans="1:151" x14ac:dyDescent="0.2">
      <c r="A3229">
        <v>24785</v>
      </c>
      <c r="B3229" t="s">
        <v>1404</v>
      </c>
      <c r="C3229" t="s">
        <v>19254</v>
      </c>
      <c r="D3229" t="s">
        <v>1782</v>
      </c>
      <c r="E3229" t="s">
        <v>19255</v>
      </c>
      <c r="F3229" t="s">
        <v>171</v>
      </c>
      <c r="G3229" t="s">
        <v>172</v>
      </c>
      <c r="H3229" s="1">
        <v>36006</v>
      </c>
      <c r="I3229" t="s">
        <v>221</v>
      </c>
      <c r="K3229" t="s">
        <v>1948</v>
      </c>
      <c r="L3229" t="s">
        <v>820</v>
      </c>
      <c r="M3229" t="s">
        <v>306</v>
      </c>
      <c r="N3229">
        <v>2018</v>
      </c>
      <c r="O3229" t="s">
        <v>307</v>
      </c>
      <c r="P3229" t="s">
        <v>178</v>
      </c>
      <c r="Q3229" t="s">
        <v>172</v>
      </c>
      <c r="S3229">
        <v>29852659</v>
      </c>
      <c r="T3229" t="s">
        <v>196</v>
      </c>
      <c r="W3229" t="s">
        <v>19256</v>
      </c>
      <c r="X3229">
        <v>5857371985</v>
      </c>
      <c r="Y3229" t="s">
        <v>186</v>
      </c>
      <c r="Z3229" t="s">
        <v>282</v>
      </c>
      <c r="AA3229">
        <v>2020</v>
      </c>
      <c r="AB3229">
        <v>2020</v>
      </c>
      <c r="AC3229" t="s">
        <v>1950</v>
      </c>
      <c r="AD3229" t="s">
        <v>185</v>
      </c>
      <c r="AE3229" t="s">
        <v>209</v>
      </c>
      <c r="AS3229">
        <v>3.67</v>
      </c>
      <c r="AT3229" t="s">
        <v>188</v>
      </c>
      <c r="AU3229" t="s">
        <v>189</v>
      </c>
      <c r="AV3229" t="s">
        <v>190</v>
      </c>
      <c r="AW3229" t="s">
        <v>264</v>
      </c>
      <c r="AX3229" t="s">
        <v>18801</v>
      </c>
      <c r="BM3229" t="s">
        <v>19257</v>
      </c>
      <c r="BN3229" t="s">
        <v>10629</v>
      </c>
      <c r="BP3229" t="s">
        <v>194</v>
      </c>
      <c r="BQ3229" t="s">
        <v>195</v>
      </c>
      <c r="BS3229">
        <v>14627</v>
      </c>
      <c r="BT3229" t="s">
        <v>196</v>
      </c>
      <c r="BU3229">
        <v>5859539172</v>
      </c>
      <c r="BZ3229" t="s">
        <v>19258</v>
      </c>
      <c r="CC3229" t="s">
        <v>194</v>
      </c>
      <c r="CD3229" t="s">
        <v>195</v>
      </c>
      <c r="CF3229">
        <v>14618</v>
      </c>
      <c r="CG3229" t="s">
        <v>196</v>
      </c>
      <c r="CH3229">
        <v>5859539172</v>
      </c>
      <c r="CM3229" t="s">
        <v>14837</v>
      </c>
      <c r="CP3229" t="s">
        <v>194</v>
      </c>
      <c r="CQ3229" t="s">
        <v>195</v>
      </c>
      <c r="CS3229">
        <v>14611</v>
      </c>
      <c r="CT3229" t="s">
        <v>196</v>
      </c>
      <c r="CU3229">
        <v>5859539172</v>
      </c>
      <c r="ED3229" t="s">
        <v>195</v>
      </c>
      <c r="EG3229" t="s">
        <v>196</v>
      </c>
      <c r="EH3229">
        <v>5859539172</v>
      </c>
      <c r="EM3229" t="s">
        <v>19258</v>
      </c>
      <c r="EP3229" t="s">
        <v>194</v>
      </c>
      <c r="EQ3229" t="s">
        <v>195</v>
      </c>
      <c r="ES3229">
        <v>14618</v>
      </c>
      <c r="ET3229" t="s">
        <v>196</v>
      </c>
      <c r="EU3229">
        <v>5859539172</v>
      </c>
    </row>
    <row r="3230" spans="1:151" x14ac:dyDescent="0.2">
      <c r="A3230">
        <v>28440</v>
      </c>
      <c r="B3230" t="s">
        <v>19259</v>
      </c>
      <c r="C3230" t="s">
        <v>19260</v>
      </c>
      <c r="D3230" t="s">
        <v>19261</v>
      </c>
      <c r="E3230" t="s">
        <v>19262</v>
      </c>
      <c r="F3230" t="s">
        <v>171</v>
      </c>
      <c r="G3230" t="s">
        <v>172</v>
      </c>
      <c r="H3230" s="1">
        <v>36367</v>
      </c>
      <c r="I3230" t="s">
        <v>173</v>
      </c>
      <c r="K3230" t="s">
        <v>19263</v>
      </c>
      <c r="M3230" t="s">
        <v>224</v>
      </c>
      <c r="N3230">
        <v>2020</v>
      </c>
      <c r="O3230" t="s">
        <v>362</v>
      </c>
      <c r="P3230" t="s">
        <v>363</v>
      </c>
      <c r="Q3230" t="s">
        <v>172</v>
      </c>
      <c r="S3230">
        <v>30864627</v>
      </c>
      <c r="T3230" t="s">
        <v>11970</v>
      </c>
      <c r="U3230" t="s">
        <v>337</v>
      </c>
      <c r="W3230" t="s">
        <v>19264</v>
      </c>
      <c r="X3230">
        <v>9292278073</v>
      </c>
      <c r="Y3230" t="s">
        <v>186</v>
      </c>
      <c r="Z3230" t="s">
        <v>282</v>
      </c>
      <c r="AA3230">
        <v>2021</v>
      </c>
      <c r="AB3230">
        <v>2021</v>
      </c>
      <c r="AC3230" t="s">
        <v>846</v>
      </c>
      <c r="AD3230" t="s">
        <v>185</v>
      </c>
      <c r="AS3230">
        <v>2.1</v>
      </c>
      <c r="AT3230" t="s">
        <v>188</v>
      </c>
      <c r="AU3230" t="s">
        <v>189</v>
      </c>
      <c r="AV3230" t="s">
        <v>190</v>
      </c>
      <c r="AW3230" t="s">
        <v>294</v>
      </c>
      <c r="BM3230" t="s">
        <v>19265</v>
      </c>
      <c r="BN3230" t="s">
        <v>193</v>
      </c>
      <c r="BP3230" t="s">
        <v>194</v>
      </c>
      <c r="BQ3230" t="s">
        <v>195</v>
      </c>
      <c r="BS3230">
        <v>14627</v>
      </c>
      <c r="BT3230" t="s">
        <v>196</v>
      </c>
      <c r="BU3230">
        <v>9292309619</v>
      </c>
      <c r="BZ3230" t="s">
        <v>19266</v>
      </c>
      <c r="CC3230" t="s">
        <v>521</v>
      </c>
      <c r="CD3230" t="s">
        <v>195</v>
      </c>
      <c r="CF3230">
        <v>10454</v>
      </c>
      <c r="CG3230" t="s">
        <v>196</v>
      </c>
      <c r="CH3230">
        <v>3477405127</v>
      </c>
      <c r="CM3230" t="s">
        <v>19267</v>
      </c>
      <c r="CP3230" t="s">
        <v>194</v>
      </c>
      <c r="CQ3230" t="s">
        <v>195</v>
      </c>
      <c r="CS3230">
        <v>14611</v>
      </c>
      <c r="CT3230" t="s">
        <v>196</v>
      </c>
      <c r="CU3230">
        <v>9292309619</v>
      </c>
      <c r="ED3230" t="s">
        <v>195</v>
      </c>
      <c r="EG3230" t="s">
        <v>196</v>
      </c>
      <c r="EH3230">
        <v>3477405127</v>
      </c>
      <c r="EM3230" t="s">
        <v>19266</v>
      </c>
      <c r="EP3230" t="s">
        <v>521</v>
      </c>
      <c r="EQ3230" t="s">
        <v>195</v>
      </c>
      <c r="ES3230">
        <v>10454</v>
      </c>
      <c r="ET3230" t="s">
        <v>196</v>
      </c>
      <c r="EU3230">
        <v>3477405127</v>
      </c>
    </row>
    <row r="3231" spans="1:151" x14ac:dyDescent="0.2">
      <c r="A3231">
        <v>14670</v>
      </c>
      <c r="B3231" t="s">
        <v>19150</v>
      </c>
      <c r="C3231" t="s">
        <v>19268</v>
      </c>
      <c r="D3231" t="s">
        <v>19269</v>
      </c>
      <c r="E3231" t="s">
        <v>19270</v>
      </c>
      <c r="F3231" t="s">
        <v>19271</v>
      </c>
      <c r="G3231" t="s">
        <v>172</v>
      </c>
      <c r="H3231" s="1">
        <v>34645</v>
      </c>
      <c r="I3231" t="s">
        <v>221</v>
      </c>
      <c r="K3231" t="s">
        <v>943</v>
      </c>
      <c r="L3231" t="s">
        <v>318</v>
      </c>
      <c r="M3231" t="s">
        <v>306</v>
      </c>
      <c r="N3231">
        <v>2016</v>
      </c>
      <c r="O3231" t="s">
        <v>380</v>
      </c>
      <c r="P3231" t="s">
        <v>178</v>
      </c>
      <c r="Q3231" t="s">
        <v>172</v>
      </c>
      <c r="S3231">
        <v>28176664</v>
      </c>
      <c r="T3231" t="s">
        <v>196</v>
      </c>
      <c r="W3231" t="s">
        <v>19272</v>
      </c>
      <c r="X3231">
        <v>9086936626</v>
      </c>
      <c r="Y3231" t="s">
        <v>2957</v>
      </c>
      <c r="Z3231" t="s">
        <v>2958</v>
      </c>
      <c r="AA3231" t="s">
        <v>615</v>
      </c>
      <c r="AB3231" t="s">
        <v>259</v>
      </c>
      <c r="AC3231" t="s">
        <v>15601</v>
      </c>
      <c r="AD3231" t="s">
        <v>185</v>
      </c>
      <c r="AF3231" t="s">
        <v>2957</v>
      </c>
      <c r="AG3231" t="s">
        <v>19273</v>
      </c>
      <c r="AH3231" t="s">
        <v>615</v>
      </c>
      <c r="AI3231" t="s">
        <v>259</v>
      </c>
      <c r="AJ3231" t="s">
        <v>19274</v>
      </c>
      <c r="AK3231" t="s">
        <v>185</v>
      </c>
      <c r="AS3231" t="str">
        <f>"0"</f>
        <v>0</v>
      </c>
      <c r="AT3231" t="s">
        <v>188</v>
      </c>
      <c r="AU3231" t="s">
        <v>189</v>
      </c>
      <c r="AV3231" t="s">
        <v>190</v>
      </c>
      <c r="AW3231" t="s">
        <v>264</v>
      </c>
      <c r="BM3231" t="s">
        <v>19275</v>
      </c>
      <c r="BP3231" t="s">
        <v>19276</v>
      </c>
      <c r="BQ3231" t="s">
        <v>1150</v>
      </c>
      <c r="BS3231" t="str">
        <f>"07920"</f>
        <v>07920</v>
      </c>
      <c r="BT3231" t="s">
        <v>196</v>
      </c>
      <c r="BU3231">
        <v>9082049799</v>
      </c>
      <c r="BZ3231" t="s">
        <v>19275</v>
      </c>
      <c r="CC3231" t="s">
        <v>19276</v>
      </c>
      <c r="CD3231" t="s">
        <v>1150</v>
      </c>
      <c r="CF3231" t="str">
        <f>"07920"</f>
        <v>07920</v>
      </c>
      <c r="CG3231" t="s">
        <v>196</v>
      </c>
      <c r="CH3231">
        <v>9082049799</v>
      </c>
      <c r="CM3231" t="s">
        <v>19277</v>
      </c>
      <c r="CN3231" t="s">
        <v>19278</v>
      </c>
      <c r="CP3231" t="s">
        <v>194</v>
      </c>
      <c r="CQ3231" t="s">
        <v>195</v>
      </c>
      <c r="CS3231">
        <v>14620</v>
      </c>
      <c r="CT3231" t="s">
        <v>196</v>
      </c>
      <c r="CU3231">
        <v>9084871555</v>
      </c>
      <c r="ED3231" t="s">
        <v>1150</v>
      </c>
      <c r="EG3231" t="s">
        <v>196</v>
      </c>
      <c r="EH3231">
        <v>9082049799</v>
      </c>
      <c r="EM3231" t="s">
        <v>19275</v>
      </c>
      <c r="EP3231" t="s">
        <v>19276</v>
      </c>
      <c r="EQ3231" t="s">
        <v>1150</v>
      </c>
      <c r="ES3231" t="str">
        <f>"07920"</f>
        <v>07920</v>
      </c>
      <c r="ET3231" t="s">
        <v>196</v>
      </c>
      <c r="EU3231">
        <v>9082049799</v>
      </c>
    </row>
    <row r="3232" spans="1:151" x14ac:dyDescent="0.2">
      <c r="A3232">
        <v>26353</v>
      </c>
      <c r="B3232" t="s">
        <v>19279</v>
      </c>
      <c r="C3232" t="s">
        <v>19280</v>
      </c>
      <c r="D3232" t="s">
        <v>1491</v>
      </c>
      <c r="E3232" t="s">
        <v>19281</v>
      </c>
      <c r="F3232" t="s">
        <v>171</v>
      </c>
      <c r="G3232" t="s">
        <v>172</v>
      </c>
      <c r="H3232" s="1">
        <v>35585</v>
      </c>
      <c r="I3232" t="s">
        <v>173</v>
      </c>
      <c r="K3232" t="s">
        <v>547</v>
      </c>
      <c r="L3232" t="s">
        <v>548</v>
      </c>
      <c r="M3232" t="s">
        <v>176</v>
      </c>
      <c r="N3232">
        <v>2019</v>
      </c>
      <c r="O3232" t="s">
        <v>482</v>
      </c>
      <c r="P3232" t="s">
        <v>178</v>
      </c>
      <c r="Q3232" t="s">
        <v>172</v>
      </c>
      <c r="S3232">
        <v>29351145</v>
      </c>
      <c r="T3232" t="s">
        <v>196</v>
      </c>
      <c r="W3232" t="s">
        <v>19282</v>
      </c>
      <c r="X3232">
        <v>5182813506</v>
      </c>
      <c r="Y3232" t="s">
        <v>182</v>
      </c>
      <c r="Z3232" t="s">
        <v>2958</v>
      </c>
      <c r="AA3232" t="s">
        <v>615</v>
      </c>
      <c r="AB3232" t="s">
        <v>259</v>
      </c>
      <c r="AC3232" t="s">
        <v>19283</v>
      </c>
      <c r="AD3232" t="s">
        <v>185</v>
      </c>
      <c r="AS3232">
        <v>3.79</v>
      </c>
      <c r="AT3232" t="s">
        <v>188</v>
      </c>
      <c r="AU3232" t="s">
        <v>189</v>
      </c>
      <c r="AV3232" t="s">
        <v>190</v>
      </c>
      <c r="AW3232" t="s">
        <v>264</v>
      </c>
      <c r="BM3232" t="s">
        <v>19284</v>
      </c>
      <c r="BP3232" t="s">
        <v>19285</v>
      </c>
      <c r="BQ3232" t="s">
        <v>195</v>
      </c>
      <c r="BS3232">
        <v>12144</v>
      </c>
      <c r="BT3232" t="s">
        <v>196</v>
      </c>
      <c r="BU3232">
        <v>5189445164</v>
      </c>
      <c r="BZ3232" t="s">
        <v>19284</v>
      </c>
      <c r="CC3232" t="s">
        <v>19285</v>
      </c>
      <c r="CD3232" t="s">
        <v>195</v>
      </c>
      <c r="CF3232">
        <v>12144</v>
      </c>
      <c r="CG3232" t="s">
        <v>196</v>
      </c>
      <c r="CH3232">
        <v>5189445164</v>
      </c>
      <c r="CM3232" t="s">
        <v>19286</v>
      </c>
      <c r="CP3232" t="s">
        <v>194</v>
      </c>
      <c r="CQ3232" t="s">
        <v>195</v>
      </c>
      <c r="CS3232">
        <v>14620</v>
      </c>
      <c r="CT3232" t="s">
        <v>196</v>
      </c>
      <c r="CU3232">
        <v>5189445164</v>
      </c>
      <c r="ED3232" t="s">
        <v>195</v>
      </c>
      <c r="EG3232" t="s">
        <v>196</v>
      </c>
      <c r="EH3232">
        <v>5189445164</v>
      </c>
      <c r="EM3232" t="s">
        <v>19284</v>
      </c>
      <c r="EP3232" t="s">
        <v>19285</v>
      </c>
      <c r="EQ3232" t="s">
        <v>195</v>
      </c>
      <c r="ES3232">
        <v>12144</v>
      </c>
      <c r="ET3232" t="s">
        <v>196</v>
      </c>
      <c r="EU3232">
        <v>5189445164</v>
      </c>
    </row>
    <row r="3233" spans="1:151" x14ac:dyDescent="0.2">
      <c r="A3233">
        <v>27474</v>
      </c>
      <c r="B3233" t="s">
        <v>3289</v>
      </c>
      <c r="C3233" t="s">
        <v>19287</v>
      </c>
      <c r="D3233" t="s">
        <v>388</v>
      </c>
      <c r="E3233" t="s">
        <v>19288</v>
      </c>
      <c r="F3233" t="s">
        <v>171</v>
      </c>
      <c r="G3233" t="s">
        <v>172</v>
      </c>
      <c r="H3233" s="1">
        <v>36243</v>
      </c>
      <c r="I3233" t="s">
        <v>173</v>
      </c>
      <c r="K3233" t="s">
        <v>576</v>
      </c>
      <c r="L3233" t="s">
        <v>577</v>
      </c>
      <c r="M3233" t="s">
        <v>224</v>
      </c>
      <c r="N3233">
        <v>2019</v>
      </c>
      <c r="O3233" t="s">
        <v>279</v>
      </c>
      <c r="P3233" t="s">
        <v>178</v>
      </c>
      <c r="Q3233" t="s">
        <v>172</v>
      </c>
      <c r="S3233">
        <v>30684133</v>
      </c>
      <c r="T3233" t="s">
        <v>196</v>
      </c>
      <c r="W3233" t="s">
        <v>19289</v>
      </c>
      <c r="X3233">
        <v>9176936308</v>
      </c>
      <c r="Y3233" t="s">
        <v>186</v>
      </c>
      <c r="Z3233" t="s">
        <v>183</v>
      </c>
      <c r="AA3233">
        <v>2021</v>
      </c>
      <c r="AB3233">
        <v>2021</v>
      </c>
      <c r="AC3233" t="s">
        <v>208</v>
      </c>
      <c r="AD3233" t="s">
        <v>172</v>
      </c>
      <c r="AS3233">
        <v>2.65</v>
      </c>
      <c r="AT3233" t="s">
        <v>188</v>
      </c>
      <c r="AU3233" t="s">
        <v>189</v>
      </c>
      <c r="AV3233" t="s">
        <v>190</v>
      </c>
      <c r="AW3233" t="s">
        <v>264</v>
      </c>
      <c r="BM3233" t="s">
        <v>19290</v>
      </c>
      <c r="BN3233" t="s">
        <v>193</v>
      </c>
      <c r="BP3233" t="s">
        <v>194</v>
      </c>
      <c r="BQ3233" t="s">
        <v>195</v>
      </c>
      <c r="BS3233">
        <v>14627</v>
      </c>
      <c r="BT3233" t="s">
        <v>196</v>
      </c>
      <c r="BU3233">
        <v>9176030631</v>
      </c>
      <c r="BZ3233" t="s">
        <v>19291</v>
      </c>
      <c r="CC3233" t="s">
        <v>973</v>
      </c>
      <c r="CD3233" t="s">
        <v>195</v>
      </c>
      <c r="CF3233">
        <v>10024</v>
      </c>
      <c r="CG3233" t="s">
        <v>196</v>
      </c>
      <c r="CH3233">
        <v>9176936308</v>
      </c>
      <c r="CM3233" t="s">
        <v>19292</v>
      </c>
      <c r="CP3233" t="s">
        <v>194</v>
      </c>
      <c r="CQ3233" t="s">
        <v>195</v>
      </c>
      <c r="CS3233">
        <v>14627</v>
      </c>
      <c r="CT3233" t="s">
        <v>196</v>
      </c>
      <c r="CU3233">
        <v>9176030631</v>
      </c>
      <c r="ED3233" t="s">
        <v>195</v>
      </c>
      <c r="EG3233" t="s">
        <v>196</v>
      </c>
      <c r="EH3233">
        <v>9176936308</v>
      </c>
      <c r="EM3233" t="s">
        <v>19291</v>
      </c>
      <c r="EP3233" t="s">
        <v>973</v>
      </c>
      <c r="EQ3233" t="s">
        <v>195</v>
      </c>
      <c r="ES3233">
        <v>10024</v>
      </c>
      <c r="ET3233" t="s">
        <v>196</v>
      </c>
      <c r="EU3233">
        <v>9176936308</v>
      </c>
    </row>
    <row r="3234" spans="1:151" x14ac:dyDescent="0.2">
      <c r="A3234">
        <v>37330</v>
      </c>
      <c r="B3234" t="s">
        <v>6480</v>
      </c>
      <c r="C3234" t="s">
        <v>19293</v>
      </c>
      <c r="D3234" t="s">
        <v>2986</v>
      </c>
      <c r="E3234" t="s">
        <v>19294</v>
      </c>
      <c r="F3234" t="s">
        <v>171</v>
      </c>
      <c r="G3234" t="str">
        <f>"0"</f>
        <v>0</v>
      </c>
      <c r="H3234" s="1">
        <v>37237</v>
      </c>
      <c r="I3234" t="s">
        <v>1571</v>
      </c>
      <c r="K3234" t="s">
        <v>2766</v>
      </c>
      <c r="L3234" t="s">
        <v>2767</v>
      </c>
      <c r="M3234" t="s">
        <v>306</v>
      </c>
      <c r="N3234">
        <v>2022</v>
      </c>
      <c r="O3234" t="s">
        <v>782</v>
      </c>
      <c r="P3234" t="s">
        <v>178</v>
      </c>
      <c r="Q3234" t="s">
        <v>172</v>
      </c>
      <c r="S3234">
        <v>31827096</v>
      </c>
      <c r="T3234" t="s">
        <v>226</v>
      </c>
      <c r="Y3234" t="str">
        <f>"01AS"</f>
        <v>01AS</v>
      </c>
      <c r="Z3234" t="s">
        <v>499</v>
      </c>
      <c r="AA3234" t="s">
        <v>320</v>
      </c>
      <c r="AB3234" t="s">
        <v>321</v>
      </c>
      <c r="AC3234" t="s">
        <v>728</v>
      </c>
      <c r="AD3234" t="s">
        <v>185</v>
      </c>
      <c r="AS3234">
        <v>3.33</v>
      </c>
      <c r="AU3234" t="s">
        <v>235</v>
      </c>
      <c r="AV3234" t="s">
        <v>236</v>
      </c>
      <c r="AW3234" t="s">
        <v>264</v>
      </c>
      <c r="BF3234" t="s">
        <v>474</v>
      </c>
      <c r="BM3234" t="s">
        <v>19295</v>
      </c>
      <c r="BN3234" t="s">
        <v>239</v>
      </c>
      <c r="BO3234" t="s">
        <v>19296</v>
      </c>
      <c r="BP3234" t="s">
        <v>241</v>
      </c>
      <c r="BQ3234" t="s">
        <v>195</v>
      </c>
      <c r="BS3234">
        <v>14627</v>
      </c>
      <c r="CD3234" t="s">
        <v>195</v>
      </c>
      <c r="CM3234" t="s">
        <v>19297</v>
      </c>
      <c r="CO3234" t="s">
        <v>19296</v>
      </c>
      <c r="CP3234" t="s">
        <v>4855</v>
      </c>
      <c r="CQ3234" t="s">
        <v>247</v>
      </c>
      <c r="CS3234" t="s">
        <v>19298</v>
      </c>
      <c r="CT3234" t="s">
        <v>244</v>
      </c>
      <c r="CU3234" t="s">
        <v>19299</v>
      </c>
    </row>
    <row r="3235" spans="1:151" x14ac:dyDescent="0.2">
      <c r="A3235">
        <v>25858</v>
      </c>
      <c r="B3235" t="s">
        <v>19300</v>
      </c>
      <c r="C3235" t="s">
        <v>19301</v>
      </c>
      <c r="E3235" t="s">
        <v>19302</v>
      </c>
      <c r="F3235" t="s">
        <v>19303</v>
      </c>
      <c r="K3235" t="s">
        <v>1078</v>
      </c>
      <c r="M3235" t="s">
        <v>306</v>
      </c>
      <c r="N3235">
        <v>2014</v>
      </c>
      <c r="O3235" t="s">
        <v>591</v>
      </c>
      <c r="P3235" t="s">
        <v>178</v>
      </c>
      <c r="Q3235" t="s">
        <v>172</v>
      </c>
    </row>
    <row r="3236" spans="1:151" x14ac:dyDescent="0.2">
      <c r="A3236">
        <v>38651</v>
      </c>
      <c r="B3236" t="s">
        <v>19304</v>
      </c>
      <c r="C3236" t="s">
        <v>19305</v>
      </c>
      <c r="E3236" t="s">
        <v>19306</v>
      </c>
      <c r="F3236" t="s">
        <v>171</v>
      </c>
      <c r="G3236" t="str">
        <f>"0"</f>
        <v>0</v>
      </c>
      <c r="H3236" s="1">
        <v>37239</v>
      </c>
      <c r="I3236" t="s">
        <v>1571</v>
      </c>
      <c r="K3236" t="s">
        <v>222</v>
      </c>
      <c r="L3236" t="s">
        <v>223</v>
      </c>
      <c r="M3236" t="s">
        <v>224</v>
      </c>
      <c r="N3236">
        <v>2023</v>
      </c>
      <c r="O3236" t="s">
        <v>597</v>
      </c>
      <c r="P3236" t="s">
        <v>178</v>
      </c>
      <c r="Q3236" t="s">
        <v>172</v>
      </c>
      <c r="S3236">
        <v>32390971</v>
      </c>
      <c r="T3236" t="s">
        <v>226</v>
      </c>
      <c r="Y3236" t="str">
        <f>"01AS"</f>
        <v>01AS</v>
      </c>
      <c r="Z3236" t="s">
        <v>227</v>
      </c>
      <c r="AA3236" t="s">
        <v>833</v>
      </c>
      <c r="AB3236" t="s">
        <v>834</v>
      </c>
      <c r="AC3236" t="s">
        <v>1167</v>
      </c>
      <c r="AD3236" t="s">
        <v>185</v>
      </c>
      <c r="AS3236">
        <v>2.85</v>
      </c>
      <c r="AU3236" t="s">
        <v>472</v>
      </c>
      <c r="AV3236" t="s">
        <v>473</v>
      </c>
      <c r="AW3236" t="s">
        <v>294</v>
      </c>
      <c r="BM3236" t="s">
        <v>19307</v>
      </c>
      <c r="BN3236" t="s">
        <v>239</v>
      </c>
      <c r="BO3236" t="s">
        <v>19308</v>
      </c>
      <c r="BP3236" t="s">
        <v>241</v>
      </c>
      <c r="BQ3236" t="s">
        <v>195</v>
      </c>
      <c r="BS3236">
        <v>14627</v>
      </c>
      <c r="CD3236" t="s">
        <v>195</v>
      </c>
      <c r="CM3236" t="s">
        <v>19309</v>
      </c>
      <c r="CO3236" t="s">
        <v>19308</v>
      </c>
      <c r="CP3236" t="s">
        <v>19308</v>
      </c>
      <c r="CT3236" t="s">
        <v>19310</v>
      </c>
      <c r="CU3236" t="s">
        <v>19311</v>
      </c>
    </row>
    <row r="3237" spans="1:151" x14ac:dyDescent="0.2">
      <c r="A3237">
        <v>45490</v>
      </c>
      <c r="B3237" t="s">
        <v>19312</v>
      </c>
      <c r="C3237" t="s">
        <v>19313</v>
      </c>
      <c r="D3237" t="s">
        <v>1418</v>
      </c>
      <c r="E3237" t="s">
        <v>19314</v>
      </c>
      <c r="F3237" t="s">
        <v>171</v>
      </c>
      <c r="G3237" t="str">
        <f>"0"</f>
        <v>0</v>
      </c>
      <c r="H3237" s="1">
        <v>38085</v>
      </c>
      <c r="I3237" t="s">
        <v>221</v>
      </c>
      <c r="K3237" t="s">
        <v>1304</v>
      </c>
      <c r="L3237" t="s">
        <v>633</v>
      </c>
      <c r="M3237" t="s">
        <v>224</v>
      </c>
      <c r="N3237">
        <v>2025</v>
      </c>
      <c r="O3237" t="s">
        <v>528</v>
      </c>
      <c r="P3237" t="s">
        <v>178</v>
      </c>
      <c r="Q3237" t="s">
        <v>172</v>
      </c>
      <c r="R3237" t="s">
        <v>510</v>
      </c>
      <c r="S3237">
        <v>32267686</v>
      </c>
      <c r="BM3237" t="s">
        <v>4408</v>
      </c>
    </row>
    <row r="3238" spans="1:151" x14ac:dyDescent="0.2">
      <c r="A3238">
        <v>45571</v>
      </c>
      <c r="B3238" t="s">
        <v>9008</v>
      </c>
      <c r="C3238" t="s">
        <v>19315</v>
      </c>
      <c r="E3238" t="s">
        <v>19316</v>
      </c>
      <c r="F3238" t="s">
        <v>171</v>
      </c>
      <c r="G3238" t="str">
        <f>"0"</f>
        <v>0</v>
      </c>
      <c r="H3238" s="1">
        <v>36175</v>
      </c>
      <c r="I3238" t="s">
        <v>221</v>
      </c>
      <c r="K3238" t="s">
        <v>5148</v>
      </c>
      <c r="L3238" t="s">
        <v>5149</v>
      </c>
      <c r="M3238" t="s">
        <v>176</v>
      </c>
      <c r="N3238">
        <v>2025</v>
      </c>
      <c r="O3238" t="s">
        <v>677</v>
      </c>
      <c r="P3238" t="s">
        <v>178</v>
      </c>
      <c r="Q3238" t="s">
        <v>172</v>
      </c>
      <c r="S3238">
        <v>32609103</v>
      </c>
      <c r="T3238" t="s">
        <v>226</v>
      </c>
      <c r="Y3238" t="str">
        <f>"02SBS"</f>
        <v>02SBS</v>
      </c>
      <c r="Z3238" t="s">
        <v>258</v>
      </c>
      <c r="AA3238" t="s">
        <v>259</v>
      </c>
      <c r="AB3238" t="s">
        <v>260</v>
      </c>
      <c r="AC3238" t="s">
        <v>261</v>
      </c>
      <c r="AD3238" t="s">
        <v>185</v>
      </c>
      <c r="AM3238" t="s">
        <v>262</v>
      </c>
      <c r="AS3238">
        <v>3.48</v>
      </c>
      <c r="AU3238" t="s">
        <v>235</v>
      </c>
      <c r="AV3238" t="s">
        <v>236</v>
      </c>
      <c r="AW3238" t="s">
        <v>294</v>
      </c>
      <c r="BO3238" t="s">
        <v>5314</v>
      </c>
      <c r="BQ3238" t="s">
        <v>195</v>
      </c>
      <c r="BZ3238" t="s">
        <v>242</v>
      </c>
      <c r="CB3238" t="s">
        <v>243</v>
      </c>
      <c r="CD3238" t="s">
        <v>195</v>
      </c>
      <c r="CF3238">
        <v>14642</v>
      </c>
      <c r="CG3238" t="s">
        <v>244</v>
      </c>
      <c r="CM3238" t="s">
        <v>19317</v>
      </c>
      <c r="CO3238" t="s">
        <v>5314</v>
      </c>
      <c r="CP3238" t="s">
        <v>241</v>
      </c>
      <c r="CQ3238" t="s">
        <v>247</v>
      </c>
      <c r="CS3238">
        <v>14604</v>
      </c>
      <c r="CT3238" t="s">
        <v>244</v>
      </c>
      <c r="CU3238" t="s">
        <v>19318</v>
      </c>
    </row>
    <row r="3239" spans="1:151" x14ac:dyDescent="0.2">
      <c r="A3239">
        <v>27453</v>
      </c>
      <c r="B3239" t="s">
        <v>19319</v>
      </c>
      <c r="C3239" t="s">
        <v>19320</v>
      </c>
      <c r="D3239" t="s">
        <v>1144</v>
      </c>
      <c r="E3239" t="s">
        <v>19321</v>
      </c>
      <c r="F3239" t="s">
        <v>171</v>
      </c>
      <c r="G3239" t="s">
        <v>172</v>
      </c>
      <c r="H3239" s="1">
        <v>35901</v>
      </c>
      <c r="I3239" t="s">
        <v>173</v>
      </c>
      <c r="K3239" t="s">
        <v>1688</v>
      </c>
      <c r="L3239" t="s">
        <v>1689</v>
      </c>
      <c r="M3239" t="s">
        <v>224</v>
      </c>
      <c r="N3239">
        <v>2019</v>
      </c>
      <c r="O3239" t="s">
        <v>279</v>
      </c>
      <c r="P3239" t="s">
        <v>178</v>
      </c>
      <c r="Q3239" t="s">
        <v>172</v>
      </c>
      <c r="S3239">
        <v>30542815</v>
      </c>
      <c r="T3239" t="s">
        <v>196</v>
      </c>
      <c r="W3239" t="s">
        <v>19322</v>
      </c>
      <c r="X3239">
        <v>5853562744</v>
      </c>
      <c r="Y3239" t="s">
        <v>186</v>
      </c>
      <c r="Z3239" t="s">
        <v>282</v>
      </c>
      <c r="AA3239">
        <v>2020</v>
      </c>
      <c r="AB3239">
        <v>2020</v>
      </c>
      <c r="AC3239" t="s">
        <v>1280</v>
      </c>
      <c r="AD3239" t="s">
        <v>172</v>
      </c>
      <c r="AS3239">
        <v>3.23</v>
      </c>
      <c r="AT3239" t="s">
        <v>188</v>
      </c>
      <c r="AU3239" t="s">
        <v>189</v>
      </c>
      <c r="AV3239" t="s">
        <v>190</v>
      </c>
      <c r="AW3239" t="s">
        <v>264</v>
      </c>
      <c r="BM3239" t="s">
        <v>19323</v>
      </c>
      <c r="BN3239" t="s">
        <v>193</v>
      </c>
      <c r="BP3239" t="s">
        <v>194</v>
      </c>
      <c r="BQ3239" t="s">
        <v>195</v>
      </c>
      <c r="BS3239">
        <v>14627</v>
      </c>
      <c r="BT3239" t="s">
        <v>196</v>
      </c>
      <c r="BU3239">
        <v>5857662401</v>
      </c>
      <c r="BZ3239" t="s">
        <v>19324</v>
      </c>
      <c r="CC3239" t="s">
        <v>2052</v>
      </c>
      <c r="CD3239" t="s">
        <v>195</v>
      </c>
      <c r="CF3239">
        <v>145261746</v>
      </c>
      <c r="CG3239" t="s">
        <v>196</v>
      </c>
      <c r="CH3239">
        <v>5857662401</v>
      </c>
      <c r="CM3239" t="s">
        <v>19324</v>
      </c>
      <c r="CP3239" t="s">
        <v>194</v>
      </c>
      <c r="CQ3239" t="s">
        <v>195</v>
      </c>
      <c r="CS3239">
        <v>14526</v>
      </c>
      <c r="CT3239" t="s">
        <v>196</v>
      </c>
      <c r="CU3239">
        <v>5857662401</v>
      </c>
      <c r="ED3239" t="s">
        <v>195</v>
      </c>
      <c r="EG3239" t="s">
        <v>196</v>
      </c>
      <c r="EH3239">
        <v>5857662401</v>
      </c>
      <c r="EM3239" t="s">
        <v>19324</v>
      </c>
      <c r="EP3239" t="s">
        <v>2052</v>
      </c>
      <c r="EQ3239" t="s">
        <v>195</v>
      </c>
      <c r="ES3239">
        <v>145261746</v>
      </c>
      <c r="ET3239" t="s">
        <v>196</v>
      </c>
      <c r="EU3239">
        <v>5857662401</v>
      </c>
    </row>
    <row r="3240" spans="1:151" x14ac:dyDescent="0.2">
      <c r="A3240">
        <v>37238</v>
      </c>
      <c r="B3240" t="s">
        <v>1700</v>
      </c>
      <c r="C3240" t="s">
        <v>19325</v>
      </c>
      <c r="D3240" t="s">
        <v>949</v>
      </c>
      <c r="E3240" t="s">
        <v>19326</v>
      </c>
      <c r="F3240" t="s">
        <v>171</v>
      </c>
      <c r="G3240" t="str">
        <f>"0"</f>
        <v>0</v>
      </c>
      <c r="H3240" s="1">
        <v>37514</v>
      </c>
      <c r="I3240" t="s">
        <v>1571</v>
      </c>
      <c r="K3240" t="s">
        <v>3285</v>
      </c>
      <c r="L3240" t="s">
        <v>1409</v>
      </c>
      <c r="M3240" t="s">
        <v>1164</v>
      </c>
      <c r="N3240" t="s">
        <v>2610</v>
      </c>
      <c r="O3240" t="s">
        <v>14107</v>
      </c>
      <c r="P3240" t="s">
        <v>178</v>
      </c>
      <c r="Q3240" t="s">
        <v>172</v>
      </c>
      <c r="S3240">
        <v>32034639</v>
      </c>
      <c r="T3240" t="s">
        <v>226</v>
      </c>
      <c r="Y3240" t="str">
        <f>"01AS"</f>
        <v>01AS</v>
      </c>
      <c r="Z3240" t="s">
        <v>227</v>
      </c>
      <c r="AA3240" t="s">
        <v>229</v>
      </c>
      <c r="AC3240" t="s">
        <v>678</v>
      </c>
      <c r="AD3240" t="s">
        <v>172</v>
      </c>
      <c r="AS3240">
        <v>3.93</v>
      </c>
      <c r="AU3240" t="s">
        <v>235</v>
      </c>
      <c r="AV3240" t="s">
        <v>236</v>
      </c>
      <c r="AW3240" t="s">
        <v>264</v>
      </c>
      <c r="BF3240" t="s">
        <v>474</v>
      </c>
      <c r="BO3240" t="s">
        <v>19327</v>
      </c>
      <c r="BQ3240" t="s">
        <v>195</v>
      </c>
      <c r="CD3240" t="s">
        <v>195</v>
      </c>
      <c r="CM3240" t="s">
        <v>19328</v>
      </c>
      <c r="CO3240" t="s">
        <v>19327</v>
      </c>
      <c r="CP3240" t="s">
        <v>3392</v>
      </c>
      <c r="CQ3240" t="s">
        <v>735</v>
      </c>
      <c r="CS3240" t="s">
        <v>19329</v>
      </c>
      <c r="CT3240" t="s">
        <v>244</v>
      </c>
      <c r="CU3240" t="s">
        <v>19330</v>
      </c>
    </row>
    <row r="3241" spans="1:151" x14ac:dyDescent="0.2">
      <c r="A3241">
        <v>31306</v>
      </c>
      <c r="B3241" t="s">
        <v>19331</v>
      </c>
      <c r="C3241" t="s">
        <v>19332</v>
      </c>
      <c r="D3241" t="s">
        <v>940</v>
      </c>
      <c r="E3241" t="s">
        <v>19333</v>
      </c>
      <c r="F3241" t="s">
        <v>171</v>
      </c>
      <c r="G3241" t="s">
        <v>172</v>
      </c>
      <c r="H3241" s="1">
        <v>33761</v>
      </c>
      <c r="I3241" t="s">
        <v>221</v>
      </c>
      <c r="K3241" t="s">
        <v>253</v>
      </c>
      <c r="L3241" t="s">
        <v>254</v>
      </c>
      <c r="M3241" t="s">
        <v>176</v>
      </c>
      <c r="N3241">
        <v>2020</v>
      </c>
      <c r="O3241" t="s">
        <v>978</v>
      </c>
      <c r="P3241" t="s">
        <v>178</v>
      </c>
      <c r="Q3241" t="s">
        <v>172</v>
      </c>
      <c r="R3241" t="s">
        <v>510</v>
      </c>
      <c r="S3241">
        <v>27370537</v>
      </c>
      <c r="BM3241" t="s">
        <v>19334</v>
      </c>
    </row>
    <row r="3242" spans="1:151" x14ac:dyDescent="0.2">
      <c r="A3242">
        <v>38421</v>
      </c>
      <c r="B3242" t="s">
        <v>9025</v>
      </c>
      <c r="C3242" t="s">
        <v>19335</v>
      </c>
      <c r="D3242" t="s">
        <v>523</v>
      </c>
      <c r="E3242" t="s">
        <v>19336</v>
      </c>
      <c r="F3242" t="s">
        <v>171</v>
      </c>
      <c r="G3242" t="str">
        <f>"0"</f>
        <v>0</v>
      </c>
      <c r="H3242" s="1">
        <v>37306</v>
      </c>
      <c r="I3242" t="s">
        <v>173</v>
      </c>
      <c r="K3242" t="s">
        <v>409</v>
      </c>
      <c r="L3242" t="s">
        <v>1643</v>
      </c>
      <c r="M3242" t="s">
        <v>224</v>
      </c>
      <c r="N3242">
        <v>2023</v>
      </c>
      <c r="O3242" t="s">
        <v>597</v>
      </c>
      <c r="P3242" t="s">
        <v>178</v>
      </c>
      <c r="Q3242" t="s">
        <v>172</v>
      </c>
      <c r="S3242">
        <v>31788007</v>
      </c>
      <c r="T3242" t="s">
        <v>226</v>
      </c>
      <c r="Y3242" t="str">
        <f>"01AS"</f>
        <v>01AS</v>
      </c>
      <c r="Z3242" t="s">
        <v>499</v>
      </c>
      <c r="AA3242" t="s">
        <v>320</v>
      </c>
      <c r="AB3242" t="s">
        <v>321</v>
      </c>
      <c r="AC3242" t="s">
        <v>1854</v>
      </c>
      <c r="AD3242" t="s">
        <v>185</v>
      </c>
      <c r="AM3242" t="s">
        <v>1004</v>
      </c>
      <c r="AN3242" t="s">
        <v>680</v>
      </c>
      <c r="AS3242">
        <v>3.92</v>
      </c>
      <c r="AU3242" t="s">
        <v>235</v>
      </c>
      <c r="AV3242" t="s">
        <v>236</v>
      </c>
      <c r="AW3242" t="s">
        <v>264</v>
      </c>
      <c r="BM3242" t="s">
        <v>19337</v>
      </c>
      <c r="BN3242" t="s">
        <v>239</v>
      </c>
      <c r="BO3242" t="s">
        <v>19338</v>
      </c>
      <c r="BP3242" t="s">
        <v>241</v>
      </c>
      <c r="BQ3242" t="s">
        <v>195</v>
      </c>
      <c r="BS3242">
        <v>14627</v>
      </c>
      <c r="CD3242" t="s">
        <v>195</v>
      </c>
      <c r="CM3242" t="s">
        <v>19339</v>
      </c>
      <c r="CO3242" t="s">
        <v>19338</v>
      </c>
      <c r="CP3242" t="s">
        <v>19340</v>
      </c>
      <c r="CQ3242" t="s">
        <v>541</v>
      </c>
      <c r="CS3242" t="str">
        <f>"01930"</f>
        <v>01930</v>
      </c>
      <c r="CT3242" t="s">
        <v>244</v>
      </c>
      <c r="CU3242" t="s">
        <v>19341</v>
      </c>
    </row>
    <row r="3243" spans="1:151" x14ac:dyDescent="0.2">
      <c r="A3243">
        <v>26058</v>
      </c>
      <c r="B3243" t="s">
        <v>5848</v>
      </c>
      <c r="C3243" t="s">
        <v>19342</v>
      </c>
      <c r="D3243" t="s">
        <v>4013</v>
      </c>
      <c r="E3243" t="s">
        <v>19343</v>
      </c>
      <c r="F3243" t="s">
        <v>171</v>
      </c>
      <c r="G3243" t="s">
        <v>172</v>
      </c>
      <c r="H3243" s="1">
        <v>35300</v>
      </c>
      <c r="I3243" t="s">
        <v>221</v>
      </c>
      <c r="K3243" t="s">
        <v>1930</v>
      </c>
      <c r="L3243" t="s">
        <v>1931</v>
      </c>
      <c r="M3243" t="s">
        <v>224</v>
      </c>
      <c r="N3243">
        <v>2018</v>
      </c>
      <c r="O3243" t="s">
        <v>354</v>
      </c>
      <c r="P3243" t="s">
        <v>178</v>
      </c>
      <c r="Q3243" t="s">
        <v>172</v>
      </c>
      <c r="S3243">
        <v>28682936</v>
      </c>
      <c r="T3243" t="s">
        <v>196</v>
      </c>
      <c r="W3243" t="s">
        <v>19344</v>
      </c>
      <c r="X3243">
        <v>5854619692</v>
      </c>
      <c r="Y3243" t="s">
        <v>186</v>
      </c>
      <c r="Z3243" t="s">
        <v>282</v>
      </c>
      <c r="AA3243">
        <v>2019</v>
      </c>
      <c r="AB3243">
        <v>2019</v>
      </c>
      <c r="AC3243" t="s">
        <v>960</v>
      </c>
      <c r="AD3243" t="s">
        <v>185</v>
      </c>
      <c r="AE3243" t="s">
        <v>443</v>
      </c>
      <c r="AS3243">
        <v>3.88</v>
      </c>
      <c r="AT3243" t="s">
        <v>188</v>
      </c>
      <c r="AU3243" t="s">
        <v>189</v>
      </c>
      <c r="AV3243" t="s">
        <v>190</v>
      </c>
      <c r="AW3243" t="s">
        <v>264</v>
      </c>
      <c r="BM3243" t="s">
        <v>7861</v>
      </c>
      <c r="BP3243" t="s">
        <v>194</v>
      </c>
      <c r="BQ3243" t="s">
        <v>195</v>
      </c>
      <c r="BS3243">
        <v>14611</v>
      </c>
      <c r="BT3243" t="s">
        <v>196</v>
      </c>
      <c r="BU3243">
        <v>5857942636</v>
      </c>
      <c r="BZ3243" t="s">
        <v>19345</v>
      </c>
      <c r="CC3243" t="s">
        <v>194</v>
      </c>
      <c r="CD3243" t="s">
        <v>195</v>
      </c>
      <c r="CF3243">
        <v>146181630</v>
      </c>
      <c r="CG3243" t="s">
        <v>196</v>
      </c>
      <c r="CH3243">
        <v>5854619692</v>
      </c>
      <c r="CM3243" t="s">
        <v>7861</v>
      </c>
      <c r="CP3243" t="s">
        <v>194</v>
      </c>
      <c r="CQ3243" t="s">
        <v>195</v>
      </c>
      <c r="CS3243">
        <v>14611</v>
      </c>
      <c r="CT3243" t="s">
        <v>196</v>
      </c>
      <c r="CU3243">
        <v>5857942636</v>
      </c>
      <c r="DM3243" t="s">
        <v>19346</v>
      </c>
      <c r="DP3243" t="s">
        <v>241</v>
      </c>
      <c r="DQ3243" t="s">
        <v>195</v>
      </c>
      <c r="DR3243" t="s">
        <v>195</v>
      </c>
      <c r="DS3243">
        <v>14618</v>
      </c>
      <c r="DT3243" t="s">
        <v>226</v>
      </c>
      <c r="DU3243">
        <v>5854619692</v>
      </c>
      <c r="DX3243" t="s">
        <v>19347</v>
      </c>
      <c r="DY3243" t="s">
        <v>6713</v>
      </c>
      <c r="ED3243" t="s">
        <v>195</v>
      </c>
      <c r="EG3243" t="s">
        <v>196</v>
      </c>
      <c r="EH3243">
        <v>5854619692</v>
      </c>
      <c r="EM3243" t="s">
        <v>19345</v>
      </c>
      <c r="EP3243" t="s">
        <v>194</v>
      </c>
      <c r="EQ3243" t="s">
        <v>195</v>
      </c>
      <c r="ES3243">
        <v>146181630</v>
      </c>
      <c r="ET3243" t="s">
        <v>196</v>
      </c>
      <c r="EU3243">
        <v>5854619692</v>
      </c>
    </row>
    <row r="3244" spans="1:151" x14ac:dyDescent="0.2">
      <c r="A3244">
        <v>16745</v>
      </c>
      <c r="B3244" t="s">
        <v>5848</v>
      </c>
      <c r="C3244" t="s">
        <v>19342</v>
      </c>
      <c r="D3244" t="s">
        <v>4013</v>
      </c>
      <c r="E3244" t="s">
        <v>19343</v>
      </c>
      <c r="F3244" t="s">
        <v>7586</v>
      </c>
      <c r="G3244" t="s">
        <v>172</v>
      </c>
      <c r="H3244" s="1">
        <v>35300</v>
      </c>
      <c r="I3244" t="s">
        <v>221</v>
      </c>
      <c r="K3244" t="s">
        <v>439</v>
      </c>
      <c r="L3244" t="s">
        <v>175</v>
      </c>
      <c r="M3244" t="s">
        <v>224</v>
      </c>
      <c r="N3244">
        <v>2016</v>
      </c>
      <c r="O3244" t="s">
        <v>410</v>
      </c>
      <c r="P3244" t="s">
        <v>178</v>
      </c>
      <c r="Q3244" t="s">
        <v>172</v>
      </c>
      <c r="S3244">
        <v>28682936</v>
      </c>
      <c r="T3244" t="s">
        <v>196</v>
      </c>
      <c r="W3244" t="s">
        <v>19344</v>
      </c>
      <c r="X3244">
        <v>5854619692</v>
      </c>
      <c r="Y3244" t="s">
        <v>186</v>
      </c>
      <c r="Z3244" t="s">
        <v>282</v>
      </c>
      <c r="AA3244">
        <v>2019</v>
      </c>
      <c r="AB3244">
        <v>2019</v>
      </c>
      <c r="AC3244" t="s">
        <v>960</v>
      </c>
      <c r="AD3244" t="s">
        <v>185</v>
      </c>
      <c r="AE3244" t="s">
        <v>443</v>
      </c>
      <c r="AS3244">
        <v>3.88</v>
      </c>
      <c r="AT3244" t="s">
        <v>188</v>
      </c>
      <c r="AU3244" t="s">
        <v>189</v>
      </c>
      <c r="AV3244" t="s">
        <v>190</v>
      </c>
      <c r="AW3244" t="s">
        <v>264</v>
      </c>
      <c r="BM3244" t="s">
        <v>7861</v>
      </c>
      <c r="BP3244" t="s">
        <v>194</v>
      </c>
      <c r="BQ3244" t="s">
        <v>195</v>
      </c>
      <c r="BS3244">
        <v>14611</v>
      </c>
      <c r="BT3244" t="s">
        <v>196</v>
      </c>
      <c r="BU3244">
        <v>5857942636</v>
      </c>
      <c r="BZ3244" t="s">
        <v>19345</v>
      </c>
      <c r="CC3244" t="s">
        <v>194</v>
      </c>
      <c r="CD3244" t="s">
        <v>195</v>
      </c>
      <c r="CF3244">
        <v>146181630</v>
      </c>
      <c r="CG3244" t="s">
        <v>196</v>
      </c>
      <c r="CH3244">
        <v>5854619692</v>
      </c>
      <c r="CM3244" t="s">
        <v>7861</v>
      </c>
      <c r="CP3244" t="s">
        <v>194</v>
      </c>
      <c r="CQ3244" t="s">
        <v>195</v>
      </c>
      <c r="CS3244">
        <v>14611</v>
      </c>
      <c r="CT3244" t="s">
        <v>196</v>
      </c>
      <c r="CU3244">
        <v>5857942636</v>
      </c>
      <c r="DM3244" t="s">
        <v>19346</v>
      </c>
      <c r="DP3244" t="s">
        <v>241</v>
      </c>
      <c r="DQ3244" t="s">
        <v>195</v>
      </c>
      <c r="DR3244" t="s">
        <v>195</v>
      </c>
      <c r="DS3244">
        <v>14618</v>
      </c>
      <c r="DT3244" t="s">
        <v>226</v>
      </c>
      <c r="DU3244">
        <v>5854619692</v>
      </c>
      <c r="DX3244" t="s">
        <v>19347</v>
      </c>
      <c r="DY3244" t="s">
        <v>6713</v>
      </c>
      <c r="ED3244" t="s">
        <v>195</v>
      </c>
      <c r="EG3244" t="s">
        <v>196</v>
      </c>
      <c r="EH3244">
        <v>5854619692</v>
      </c>
      <c r="EM3244" t="s">
        <v>19345</v>
      </c>
      <c r="EP3244" t="s">
        <v>194</v>
      </c>
      <c r="EQ3244" t="s">
        <v>195</v>
      </c>
      <c r="ES3244">
        <v>146181630</v>
      </c>
      <c r="ET3244" t="s">
        <v>196</v>
      </c>
      <c r="EU3244">
        <v>5854619692</v>
      </c>
    </row>
    <row r="3245" spans="1:151" x14ac:dyDescent="0.2">
      <c r="A3245">
        <v>37085</v>
      </c>
      <c r="B3245" t="s">
        <v>19348</v>
      </c>
      <c r="C3245" t="s">
        <v>19349</v>
      </c>
      <c r="E3245" t="s">
        <v>19350</v>
      </c>
      <c r="F3245" t="s">
        <v>171</v>
      </c>
      <c r="G3245" t="str">
        <f>"0"</f>
        <v>0</v>
      </c>
      <c r="H3245" s="1">
        <v>36863</v>
      </c>
      <c r="I3245" t="s">
        <v>1450</v>
      </c>
      <c r="K3245" t="s">
        <v>1826</v>
      </c>
      <c r="L3245" t="s">
        <v>516</v>
      </c>
      <c r="M3245" t="s">
        <v>224</v>
      </c>
      <c r="N3245">
        <v>2022</v>
      </c>
      <c r="O3245" t="s">
        <v>468</v>
      </c>
      <c r="P3245" t="s">
        <v>178</v>
      </c>
      <c r="Q3245" t="s">
        <v>172</v>
      </c>
      <c r="S3245">
        <v>31531238</v>
      </c>
      <c r="T3245" t="s">
        <v>226</v>
      </c>
      <c r="Y3245" t="str">
        <f>"01AS"</f>
        <v>01AS</v>
      </c>
      <c r="Z3245" t="s">
        <v>499</v>
      </c>
      <c r="AA3245" t="s">
        <v>321</v>
      </c>
      <c r="AC3245" t="s">
        <v>2190</v>
      </c>
      <c r="AD3245" t="s">
        <v>185</v>
      </c>
      <c r="AF3245" t="s">
        <v>426</v>
      </c>
      <c r="AG3245" t="s">
        <v>729</v>
      </c>
      <c r="AJ3245" t="s">
        <v>1236</v>
      </c>
      <c r="AK3245" t="s">
        <v>185</v>
      </c>
      <c r="AM3245" t="s">
        <v>680</v>
      </c>
      <c r="AS3245">
        <v>3.97</v>
      </c>
      <c r="AV3245" t="s">
        <v>823</v>
      </c>
      <c r="AW3245" t="s">
        <v>264</v>
      </c>
      <c r="BF3245" t="s">
        <v>474</v>
      </c>
      <c r="BM3245" t="s">
        <v>19351</v>
      </c>
      <c r="BN3245" t="s">
        <v>239</v>
      </c>
      <c r="BO3245" t="s">
        <v>19352</v>
      </c>
      <c r="BP3245" t="s">
        <v>241</v>
      </c>
      <c r="BQ3245" t="s">
        <v>195</v>
      </c>
      <c r="BS3245">
        <v>14627</v>
      </c>
      <c r="CD3245" t="s">
        <v>195</v>
      </c>
      <c r="CM3245" t="s">
        <v>19353</v>
      </c>
      <c r="CO3245" t="s">
        <v>19352</v>
      </c>
      <c r="CP3245" t="s">
        <v>17639</v>
      </c>
      <c r="CQ3245" t="s">
        <v>247</v>
      </c>
      <c r="CS3245" t="s">
        <v>19354</v>
      </c>
      <c r="CT3245" t="s">
        <v>244</v>
      </c>
      <c r="CU3245" t="s">
        <v>19355</v>
      </c>
    </row>
    <row r="3246" spans="1:151" x14ac:dyDescent="0.2">
      <c r="A3246">
        <v>25619</v>
      </c>
      <c r="B3246" t="s">
        <v>4611</v>
      </c>
      <c r="C3246" t="s">
        <v>19356</v>
      </c>
      <c r="D3246" t="s">
        <v>3154</v>
      </c>
      <c r="E3246" t="s">
        <v>19357</v>
      </c>
      <c r="F3246" t="s">
        <v>171</v>
      </c>
      <c r="G3246" t="s">
        <v>172</v>
      </c>
      <c r="H3246" s="1">
        <v>35978</v>
      </c>
      <c r="I3246" t="s">
        <v>173</v>
      </c>
      <c r="K3246" t="s">
        <v>3193</v>
      </c>
      <c r="L3246" t="s">
        <v>1158</v>
      </c>
      <c r="M3246" t="s">
        <v>205</v>
      </c>
      <c r="N3246">
        <v>2018</v>
      </c>
      <c r="O3246" t="s">
        <v>1553</v>
      </c>
      <c r="P3246" t="s">
        <v>178</v>
      </c>
      <c r="Q3246" t="s">
        <v>172</v>
      </c>
      <c r="S3246">
        <v>30737457</v>
      </c>
      <c r="T3246" t="s">
        <v>196</v>
      </c>
      <c r="W3246" t="s">
        <v>19358</v>
      </c>
      <c r="X3246">
        <v>8028674073</v>
      </c>
      <c r="Y3246" t="s">
        <v>186</v>
      </c>
      <c r="Z3246" t="s">
        <v>282</v>
      </c>
      <c r="AA3246">
        <v>2021</v>
      </c>
      <c r="AB3246">
        <v>2021</v>
      </c>
      <c r="AC3246" t="s">
        <v>3159</v>
      </c>
      <c r="AD3246" t="s">
        <v>185</v>
      </c>
      <c r="AS3246">
        <v>3.9</v>
      </c>
      <c r="AT3246" t="s">
        <v>188</v>
      </c>
      <c r="AU3246" t="s">
        <v>1520</v>
      </c>
      <c r="AV3246" t="s">
        <v>6477</v>
      </c>
      <c r="AW3246" t="s">
        <v>264</v>
      </c>
      <c r="BM3246" t="s">
        <v>19359</v>
      </c>
      <c r="BP3246" t="s">
        <v>19360</v>
      </c>
      <c r="BQ3246" t="s">
        <v>1113</v>
      </c>
      <c r="BS3246" t="str">
        <f>"05251"</f>
        <v>05251</v>
      </c>
      <c r="BT3246" t="s">
        <v>196</v>
      </c>
      <c r="BU3246">
        <v>8024302081</v>
      </c>
      <c r="BZ3246" t="s">
        <v>19359</v>
      </c>
      <c r="CC3246" t="s">
        <v>19360</v>
      </c>
      <c r="CD3246" t="s">
        <v>1113</v>
      </c>
      <c r="CF3246" t="str">
        <f>"05251"</f>
        <v>05251</v>
      </c>
      <c r="CG3246" t="s">
        <v>196</v>
      </c>
      <c r="CH3246">
        <v>8024302081</v>
      </c>
      <c r="CM3246" t="s">
        <v>19361</v>
      </c>
      <c r="CN3246">
        <v>432</v>
      </c>
      <c r="CP3246" t="s">
        <v>194</v>
      </c>
      <c r="CQ3246" t="s">
        <v>195</v>
      </c>
      <c r="CS3246">
        <v>14627</v>
      </c>
      <c r="CT3246" t="s">
        <v>196</v>
      </c>
      <c r="CU3246">
        <v>8024302081</v>
      </c>
      <c r="ED3246" t="s">
        <v>1113</v>
      </c>
      <c r="EG3246" t="s">
        <v>196</v>
      </c>
      <c r="EH3246">
        <v>8024302081</v>
      </c>
      <c r="EM3246" t="s">
        <v>19359</v>
      </c>
      <c r="EP3246" t="s">
        <v>19360</v>
      </c>
      <c r="EQ3246" t="s">
        <v>1113</v>
      </c>
      <c r="ES3246" t="str">
        <f>"05251"</f>
        <v>05251</v>
      </c>
      <c r="ET3246" t="s">
        <v>196</v>
      </c>
      <c r="EU3246">
        <v>8024302081</v>
      </c>
    </row>
    <row r="3247" spans="1:151" x14ac:dyDescent="0.2">
      <c r="A3247">
        <v>28373</v>
      </c>
      <c r="B3247" t="s">
        <v>5388</v>
      </c>
      <c r="C3247" t="s">
        <v>19362</v>
      </c>
      <c r="D3247" t="s">
        <v>3474</v>
      </c>
      <c r="E3247" t="s">
        <v>19363</v>
      </c>
      <c r="F3247" t="s">
        <v>171</v>
      </c>
      <c r="G3247" t="s">
        <v>172</v>
      </c>
      <c r="H3247" s="1">
        <v>35746</v>
      </c>
      <c r="I3247" t="s">
        <v>173</v>
      </c>
      <c r="K3247" t="s">
        <v>3218</v>
      </c>
      <c r="L3247" t="s">
        <v>19364</v>
      </c>
      <c r="M3247" t="s">
        <v>224</v>
      </c>
      <c r="N3247">
        <v>2019</v>
      </c>
      <c r="O3247" t="s">
        <v>279</v>
      </c>
      <c r="P3247" t="s">
        <v>178</v>
      </c>
      <c r="Q3247" t="s">
        <v>172</v>
      </c>
      <c r="S3247">
        <v>30018600</v>
      </c>
      <c r="T3247" t="s">
        <v>196</v>
      </c>
      <c r="W3247" t="s">
        <v>19365</v>
      </c>
      <c r="X3247">
        <v>4073253482</v>
      </c>
      <c r="Y3247" t="s">
        <v>802</v>
      </c>
      <c r="Z3247" t="s">
        <v>1583</v>
      </c>
      <c r="AA3247">
        <v>2020</v>
      </c>
      <c r="AB3247">
        <v>2020</v>
      </c>
      <c r="AC3247" t="s">
        <v>1584</v>
      </c>
      <c r="AD3247" t="s">
        <v>185</v>
      </c>
      <c r="AF3247" t="s">
        <v>186</v>
      </c>
      <c r="AG3247" t="s">
        <v>183</v>
      </c>
      <c r="AH3247">
        <v>2020</v>
      </c>
      <c r="AI3247">
        <v>2020</v>
      </c>
      <c r="AJ3247" t="s">
        <v>184</v>
      </c>
      <c r="AK3247" t="s">
        <v>172</v>
      </c>
      <c r="AS3247">
        <v>3.47</v>
      </c>
      <c r="AT3247" t="s">
        <v>188</v>
      </c>
      <c r="AU3247" t="s">
        <v>189</v>
      </c>
      <c r="AV3247" t="s">
        <v>190</v>
      </c>
      <c r="AW3247" t="s">
        <v>264</v>
      </c>
      <c r="BM3247" t="s">
        <v>8468</v>
      </c>
      <c r="BP3247" t="s">
        <v>194</v>
      </c>
      <c r="BQ3247" t="s">
        <v>195</v>
      </c>
      <c r="BS3247">
        <v>14604</v>
      </c>
      <c r="BT3247" t="s">
        <v>196</v>
      </c>
      <c r="BU3247">
        <v>4073253482</v>
      </c>
      <c r="BZ3247" t="s">
        <v>19366</v>
      </c>
      <c r="CC3247" t="s">
        <v>19367</v>
      </c>
      <c r="CD3247" t="s">
        <v>214</v>
      </c>
      <c r="CF3247">
        <v>32789</v>
      </c>
      <c r="CG3247" t="s">
        <v>196</v>
      </c>
      <c r="CH3247">
        <v>4073253482</v>
      </c>
      <c r="CM3247" t="s">
        <v>11965</v>
      </c>
      <c r="CP3247" t="s">
        <v>194</v>
      </c>
      <c r="CQ3247" t="s">
        <v>195</v>
      </c>
      <c r="CS3247">
        <v>14604</v>
      </c>
      <c r="CT3247" t="s">
        <v>196</v>
      </c>
      <c r="CU3247">
        <v>4073253482</v>
      </c>
      <c r="ED3247" t="s">
        <v>214</v>
      </c>
      <c r="EG3247" t="s">
        <v>196</v>
      </c>
      <c r="EH3247">
        <v>4073253482</v>
      </c>
      <c r="EM3247" t="s">
        <v>19366</v>
      </c>
      <c r="EP3247" t="s">
        <v>19367</v>
      </c>
      <c r="EQ3247" t="s">
        <v>214</v>
      </c>
      <c r="ES3247">
        <v>32789</v>
      </c>
      <c r="ET3247" t="s">
        <v>196</v>
      </c>
      <c r="EU3247">
        <v>4073253482</v>
      </c>
    </row>
    <row r="3248" spans="1:151" x14ac:dyDescent="0.2">
      <c r="A3248">
        <v>26222</v>
      </c>
      <c r="B3248" t="s">
        <v>5388</v>
      </c>
      <c r="C3248" t="s">
        <v>19362</v>
      </c>
      <c r="D3248" t="s">
        <v>3474</v>
      </c>
      <c r="E3248" t="s">
        <v>19363</v>
      </c>
      <c r="F3248" t="s">
        <v>171</v>
      </c>
      <c r="G3248" t="s">
        <v>172</v>
      </c>
      <c r="H3248" s="1">
        <v>35746</v>
      </c>
      <c r="I3248" t="s">
        <v>173</v>
      </c>
      <c r="K3248" t="s">
        <v>3218</v>
      </c>
      <c r="L3248" t="s">
        <v>13750</v>
      </c>
      <c r="M3248" t="s">
        <v>224</v>
      </c>
      <c r="N3248">
        <v>2018</v>
      </c>
      <c r="O3248" t="s">
        <v>354</v>
      </c>
      <c r="P3248" t="s">
        <v>178</v>
      </c>
      <c r="Q3248" t="s">
        <v>172</v>
      </c>
      <c r="S3248">
        <v>30018600</v>
      </c>
      <c r="T3248" t="s">
        <v>196</v>
      </c>
      <c r="W3248" t="s">
        <v>19365</v>
      </c>
      <c r="X3248">
        <v>4073253482</v>
      </c>
      <c r="Y3248" t="s">
        <v>802</v>
      </c>
      <c r="Z3248" t="s">
        <v>1583</v>
      </c>
      <c r="AA3248">
        <v>2020</v>
      </c>
      <c r="AB3248">
        <v>2020</v>
      </c>
      <c r="AC3248" t="s">
        <v>1584</v>
      </c>
      <c r="AD3248" t="s">
        <v>185</v>
      </c>
      <c r="AF3248" t="s">
        <v>186</v>
      </c>
      <c r="AG3248" t="s">
        <v>183</v>
      </c>
      <c r="AH3248">
        <v>2020</v>
      </c>
      <c r="AI3248">
        <v>2020</v>
      </c>
      <c r="AJ3248" t="s">
        <v>184</v>
      </c>
      <c r="AK3248" t="s">
        <v>172</v>
      </c>
      <c r="AS3248">
        <v>3.47</v>
      </c>
      <c r="AT3248" t="s">
        <v>188</v>
      </c>
      <c r="AU3248" t="s">
        <v>189</v>
      </c>
      <c r="AV3248" t="s">
        <v>190</v>
      </c>
      <c r="AW3248" t="s">
        <v>264</v>
      </c>
      <c r="BM3248" t="s">
        <v>8468</v>
      </c>
      <c r="BP3248" t="s">
        <v>194</v>
      </c>
      <c r="BQ3248" t="s">
        <v>195</v>
      </c>
      <c r="BS3248">
        <v>14604</v>
      </c>
      <c r="BT3248" t="s">
        <v>196</v>
      </c>
      <c r="BU3248">
        <v>4073253482</v>
      </c>
      <c r="BZ3248" t="s">
        <v>19366</v>
      </c>
      <c r="CC3248" t="s">
        <v>19367</v>
      </c>
      <c r="CD3248" t="s">
        <v>214</v>
      </c>
      <c r="CF3248">
        <v>32789</v>
      </c>
      <c r="CG3248" t="s">
        <v>196</v>
      </c>
      <c r="CH3248">
        <v>4073253482</v>
      </c>
      <c r="CM3248" t="s">
        <v>11965</v>
      </c>
      <c r="CP3248" t="s">
        <v>194</v>
      </c>
      <c r="CQ3248" t="s">
        <v>195</v>
      </c>
      <c r="CS3248">
        <v>14604</v>
      </c>
      <c r="CT3248" t="s">
        <v>196</v>
      </c>
      <c r="CU3248">
        <v>4073253482</v>
      </c>
      <c r="ED3248" t="s">
        <v>214</v>
      </c>
      <c r="EG3248" t="s">
        <v>196</v>
      </c>
      <c r="EH3248">
        <v>4073253482</v>
      </c>
      <c r="EM3248" t="s">
        <v>19366</v>
      </c>
      <c r="EP3248" t="s">
        <v>19367</v>
      </c>
      <c r="EQ3248" t="s">
        <v>214</v>
      </c>
      <c r="ES3248">
        <v>32789</v>
      </c>
      <c r="ET3248" t="s">
        <v>196</v>
      </c>
      <c r="EU3248">
        <v>4073253482</v>
      </c>
    </row>
    <row r="3249" spans="1:151" x14ac:dyDescent="0.2">
      <c r="A3249">
        <v>22139</v>
      </c>
      <c r="B3249" t="s">
        <v>10787</v>
      </c>
      <c r="C3249" t="s">
        <v>19368</v>
      </c>
      <c r="E3249" t="s">
        <v>19369</v>
      </c>
      <c r="F3249" t="s">
        <v>171</v>
      </c>
      <c r="G3249" t="s">
        <v>172</v>
      </c>
      <c r="H3249" s="1">
        <v>35759</v>
      </c>
      <c r="I3249" t="s">
        <v>221</v>
      </c>
      <c r="K3249" t="s">
        <v>515</v>
      </c>
      <c r="L3249" t="s">
        <v>516</v>
      </c>
      <c r="M3249" t="s">
        <v>306</v>
      </c>
      <c r="N3249">
        <v>2017</v>
      </c>
      <c r="O3249" t="s">
        <v>646</v>
      </c>
      <c r="P3249" t="s">
        <v>178</v>
      </c>
      <c r="Q3249" t="s">
        <v>172</v>
      </c>
      <c r="S3249">
        <v>29422562</v>
      </c>
      <c r="T3249" t="s">
        <v>196</v>
      </c>
      <c r="W3249" t="s">
        <v>19370</v>
      </c>
      <c r="X3249">
        <v>3472295787</v>
      </c>
      <c r="Y3249" t="s">
        <v>182</v>
      </c>
      <c r="Z3249" t="s">
        <v>183</v>
      </c>
      <c r="AA3249">
        <v>2019</v>
      </c>
      <c r="AB3249">
        <v>2019</v>
      </c>
      <c r="AC3249" t="s">
        <v>184</v>
      </c>
      <c r="AD3249" t="s">
        <v>185</v>
      </c>
      <c r="AM3249" t="s">
        <v>19371</v>
      </c>
      <c r="AS3249">
        <v>3.37</v>
      </c>
      <c r="AT3249" t="s">
        <v>188</v>
      </c>
      <c r="AU3249" t="s">
        <v>189</v>
      </c>
      <c r="AV3249" t="s">
        <v>190</v>
      </c>
      <c r="AW3249" t="s">
        <v>715</v>
      </c>
      <c r="BM3249" t="s">
        <v>19372</v>
      </c>
      <c r="BN3249" t="s">
        <v>193</v>
      </c>
      <c r="BP3249" t="s">
        <v>194</v>
      </c>
      <c r="BQ3249" t="s">
        <v>195</v>
      </c>
      <c r="BS3249">
        <v>14627</v>
      </c>
      <c r="BT3249" t="s">
        <v>196</v>
      </c>
      <c r="BU3249">
        <v>9177511014</v>
      </c>
      <c r="BZ3249" t="s">
        <v>19373</v>
      </c>
      <c r="CC3249" t="s">
        <v>11001</v>
      </c>
      <c r="CD3249" t="s">
        <v>195</v>
      </c>
      <c r="CF3249">
        <v>11432</v>
      </c>
      <c r="CG3249" t="s">
        <v>196</v>
      </c>
      <c r="CH3249">
        <v>9177511014</v>
      </c>
      <c r="CM3249" t="s">
        <v>9962</v>
      </c>
      <c r="CN3249" t="s">
        <v>9963</v>
      </c>
      <c r="CP3249" t="s">
        <v>194</v>
      </c>
      <c r="CQ3249" t="s">
        <v>195</v>
      </c>
      <c r="CS3249">
        <v>14620</v>
      </c>
      <c r="CT3249" t="s">
        <v>196</v>
      </c>
      <c r="CU3249">
        <v>9177511014</v>
      </c>
      <c r="DZ3249" t="s">
        <v>19374</v>
      </c>
      <c r="EC3249" t="s">
        <v>19375</v>
      </c>
      <c r="ED3249" t="s">
        <v>195</v>
      </c>
      <c r="EF3249">
        <v>11412</v>
      </c>
      <c r="EG3249" t="s">
        <v>196</v>
      </c>
      <c r="EH3249">
        <v>9177511014</v>
      </c>
      <c r="EM3249" t="s">
        <v>19373</v>
      </c>
      <c r="EP3249" t="s">
        <v>11001</v>
      </c>
      <c r="EQ3249" t="s">
        <v>195</v>
      </c>
      <c r="ES3249">
        <v>11432</v>
      </c>
      <c r="ET3249" t="s">
        <v>196</v>
      </c>
      <c r="EU3249">
        <v>9177511014</v>
      </c>
    </row>
    <row r="3250" spans="1:151" x14ac:dyDescent="0.2">
      <c r="A3250">
        <v>27084</v>
      </c>
      <c r="B3250" t="s">
        <v>19376</v>
      </c>
      <c r="C3250" t="s">
        <v>19377</v>
      </c>
      <c r="D3250" t="s">
        <v>1436</v>
      </c>
      <c r="E3250" t="s">
        <v>19378</v>
      </c>
      <c r="F3250" t="s">
        <v>171</v>
      </c>
      <c r="G3250" t="str">
        <f>"0"</f>
        <v>0</v>
      </c>
      <c r="K3250" t="s">
        <v>1438</v>
      </c>
      <c r="L3250" t="s">
        <v>1439</v>
      </c>
      <c r="M3250" t="s">
        <v>255</v>
      </c>
      <c r="N3250" t="s">
        <v>1347</v>
      </c>
      <c r="O3250" t="s">
        <v>1348</v>
      </c>
      <c r="P3250" t="s">
        <v>178</v>
      </c>
      <c r="Q3250" t="s">
        <v>172</v>
      </c>
      <c r="S3250">
        <v>30737747</v>
      </c>
      <c r="T3250" t="s">
        <v>196</v>
      </c>
      <c r="W3250" t="s">
        <v>19379</v>
      </c>
      <c r="X3250">
        <v>9176834199</v>
      </c>
      <c r="Y3250" t="s">
        <v>182</v>
      </c>
      <c r="Z3250" t="s">
        <v>282</v>
      </c>
      <c r="AA3250">
        <v>2021</v>
      </c>
      <c r="AB3250">
        <v>2021</v>
      </c>
      <c r="AC3250" t="s">
        <v>208</v>
      </c>
      <c r="AD3250" t="s">
        <v>185</v>
      </c>
      <c r="AS3250">
        <v>3.31</v>
      </c>
      <c r="AT3250" t="s">
        <v>188</v>
      </c>
      <c r="AU3250" t="s">
        <v>189</v>
      </c>
      <c r="AV3250" t="s">
        <v>190</v>
      </c>
      <c r="AW3250" t="s">
        <v>210</v>
      </c>
      <c r="BM3250" t="s">
        <v>19380</v>
      </c>
      <c r="BN3250" t="s">
        <v>193</v>
      </c>
      <c r="BP3250" t="s">
        <v>194</v>
      </c>
      <c r="BQ3250" t="s">
        <v>195</v>
      </c>
      <c r="BS3250">
        <v>14627</v>
      </c>
      <c r="BT3250" t="s">
        <v>196</v>
      </c>
      <c r="BU3250">
        <v>6467122048</v>
      </c>
      <c r="BZ3250" t="s">
        <v>19381</v>
      </c>
      <c r="CC3250" t="s">
        <v>19382</v>
      </c>
      <c r="CD3250" t="s">
        <v>195</v>
      </c>
      <c r="CF3250">
        <v>11553</v>
      </c>
      <c r="CG3250" t="s">
        <v>196</v>
      </c>
      <c r="CH3250">
        <v>6467122048</v>
      </c>
      <c r="CM3250" t="s">
        <v>19383</v>
      </c>
      <c r="CP3250" t="s">
        <v>194</v>
      </c>
      <c r="CQ3250" t="s">
        <v>195</v>
      </c>
      <c r="CS3250">
        <v>14627</v>
      </c>
      <c r="CT3250" t="s">
        <v>196</v>
      </c>
      <c r="CU3250">
        <v>6467122048</v>
      </c>
      <c r="DZ3250" t="s">
        <v>19384</v>
      </c>
      <c r="EC3250" t="s">
        <v>704</v>
      </c>
      <c r="ED3250" t="s">
        <v>195</v>
      </c>
      <c r="EF3250">
        <v>11207</v>
      </c>
      <c r="EG3250" t="s">
        <v>196</v>
      </c>
      <c r="EH3250">
        <v>6467122048</v>
      </c>
      <c r="EM3250" t="s">
        <v>19381</v>
      </c>
      <c r="EP3250" t="s">
        <v>19382</v>
      </c>
      <c r="EQ3250" t="s">
        <v>195</v>
      </c>
      <c r="ES3250">
        <v>11553</v>
      </c>
      <c r="ET3250" t="s">
        <v>196</v>
      </c>
      <c r="EU3250">
        <v>6467122048</v>
      </c>
    </row>
    <row r="3251" spans="1:151" x14ac:dyDescent="0.2">
      <c r="A3251">
        <v>37065</v>
      </c>
      <c r="B3251" t="s">
        <v>19385</v>
      </c>
      <c r="C3251" t="s">
        <v>19377</v>
      </c>
      <c r="D3251" t="s">
        <v>1341</v>
      </c>
      <c r="E3251" t="s">
        <v>19386</v>
      </c>
      <c r="F3251" t="s">
        <v>171</v>
      </c>
      <c r="G3251" t="s">
        <v>172</v>
      </c>
      <c r="H3251" s="1">
        <v>36867</v>
      </c>
      <c r="I3251" t="s">
        <v>173</v>
      </c>
      <c r="K3251" t="s">
        <v>466</v>
      </c>
      <c r="L3251" t="s">
        <v>467</v>
      </c>
      <c r="M3251" t="s">
        <v>224</v>
      </c>
      <c r="N3251">
        <v>2022</v>
      </c>
      <c r="O3251" t="s">
        <v>468</v>
      </c>
      <c r="P3251" t="s">
        <v>178</v>
      </c>
      <c r="Q3251" t="s">
        <v>172</v>
      </c>
      <c r="S3251">
        <v>31586191</v>
      </c>
      <c r="T3251" t="s">
        <v>226</v>
      </c>
      <c r="Y3251" t="str">
        <f>"01AS"</f>
        <v>01AS</v>
      </c>
      <c r="Z3251" t="s">
        <v>227</v>
      </c>
      <c r="AA3251" t="s">
        <v>321</v>
      </c>
      <c r="AC3251" t="s">
        <v>5781</v>
      </c>
      <c r="AD3251" t="s">
        <v>185</v>
      </c>
      <c r="AM3251" t="s">
        <v>4991</v>
      </c>
      <c r="AS3251">
        <v>3.13</v>
      </c>
      <c r="AV3251" t="s">
        <v>823</v>
      </c>
      <c r="AW3251" t="s">
        <v>210</v>
      </c>
      <c r="BA3251" t="s">
        <v>19387</v>
      </c>
      <c r="BF3251" t="s">
        <v>474</v>
      </c>
      <c r="BM3251" t="s">
        <v>19388</v>
      </c>
      <c r="BN3251" t="s">
        <v>239</v>
      </c>
      <c r="BO3251" t="s">
        <v>19389</v>
      </c>
      <c r="BP3251" t="s">
        <v>241</v>
      </c>
      <c r="BQ3251" t="s">
        <v>195</v>
      </c>
      <c r="BS3251">
        <v>14627</v>
      </c>
      <c r="CD3251" t="s">
        <v>195</v>
      </c>
      <c r="CM3251" t="s">
        <v>19390</v>
      </c>
      <c r="CO3251" t="s">
        <v>19389</v>
      </c>
      <c r="CP3251" t="s">
        <v>19391</v>
      </c>
      <c r="CQ3251" t="s">
        <v>4463</v>
      </c>
      <c r="CS3251">
        <v>80134</v>
      </c>
      <c r="CT3251" t="s">
        <v>244</v>
      </c>
      <c r="CU3251" t="s">
        <v>19392</v>
      </c>
      <c r="DM3251" t="s">
        <v>19393</v>
      </c>
      <c r="DP3251" t="s">
        <v>19394</v>
      </c>
      <c r="DQ3251" t="s">
        <v>2314</v>
      </c>
      <c r="DS3251">
        <v>80220</v>
      </c>
      <c r="DT3251" t="s">
        <v>226</v>
      </c>
      <c r="DU3251" t="s">
        <v>19395</v>
      </c>
      <c r="DX3251" t="s">
        <v>19396</v>
      </c>
      <c r="DY3251" t="s">
        <v>406</v>
      </c>
    </row>
    <row r="3252" spans="1:151" x14ac:dyDescent="0.2">
      <c r="A3252">
        <v>32692</v>
      </c>
      <c r="B3252" t="s">
        <v>19385</v>
      </c>
      <c r="C3252" t="s">
        <v>19377</v>
      </c>
      <c r="D3252" t="s">
        <v>1341</v>
      </c>
      <c r="E3252" t="s">
        <v>19386</v>
      </c>
      <c r="F3252" t="s">
        <v>171</v>
      </c>
      <c r="G3252" t="s">
        <v>172</v>
      </c>
      <c r="H3252" s="1">
        <v>36867</v>
      </c>
      <c r="I3252" t="s">
        <v>173</v>
      </c>
      <c r="K3252" t="s">
        <v>16753</v>
      </c>
      <c r="M3252" t="s">
        <v>224</v>
      </c>
      <c r="N3252">
        <v>2020</v>
      </c>
      <c r="O3252" t="s">
        <v>362</v>
      </c>
      <c r="P3252" t="s">
        <v>363</v>
      </c>
      <c r="Q3252" t="s">
        <v>172</v>
      </c>
      <c r="S3252">
        <v>31586191</v>
      </c>
      <c r="T3252" t="s">
        <v>226</v>
      </c>
      <c r="Y3252" t="str">
        <f>"01AS"</f>
        <v>01AS</v>
      </c>
      <c r="Z3252" t="s">
        <v>227</v>
      </c>
      <c r="AA3252" t="s">
        <v>321</v>
      </c>
      <c r="AC3252" t="s">
        <v>5781</v>
      </c>
      <c r="AD3252" t="s">
        <v>185</v>
      </c>
      <c r="AM3252" t="s">
        <v>4991</v>
      </c>
      <c r="AS3252">
        <v>3.13</v>
      </c>
      <c r="AV3252" t="s">
        <v>823</v>
      </c>
      <c r="AW3252" t="s">
        <v>210</v>
      </c>
      <c r="BA3252" t="s">
        <v>19387</v>
      </c>
      <c r="BF3252" t="s">
        <v>474</v>
      </c>
      <c r="BM3252" t="s">
        <v>19388</v>
      </c>
      <c r="BN3252" t="s">
        <v>239</v>
      </c>
      <c r="BO3252" t="s">
        <v>19389</v>
      </c>
      <c r="BP3252" t="s">
        <v>241</v>
      </c>
      <c r="BQ3252" t="s">
        <v>195</v>
      </c>
      <c r="BS3252">
        <v>14627</v>
      </c>
      <c r="CD3252" t="s">
        <v>195</v>
      </c>
      <c r="CM3252" t="s">
        <v>19390</v>
      </c>
      <c r="CO3252" t="s">
        <v>19389</v>
      </c>
      <c r="CP3252" t="s">
        <v>19391</v>
      </c>
      <c r="CQ3252" t="s">
        <v>4463</v>
      </c>
      <c r="CS3252">
        <v>80134</v>
      </c>
      <c r="CT3252" t="s">
        <v>244</v>
      </c>
      <c r="CU3252" t="s">
        <v>19392</v>
      </c>
      <c r="DM3252" t="s">
        <v>19393</v>
      </c>
      <c r="DP3252" t="s">
        <v>19394</v>
      </c>
      <c r="DQ3252" t="s">
        <v>2314</v>
      </c>
      <c r="DS3252">
        <v>80220</v>
      </c>
      <c r="DT3252" t="s">
        <v>226</v>
      </c>
      <c r="DU3252" t="s">
        <v>19395</v>
      </c>
      <c r="DX3252" t="s">
        <v>19396</v>
      </c>
      <c r="DY3252" t="s">
        <v>406</v>
      </c>
    </row>
    <row r="3253" spans="1:151" x14ac:dyDescent="0.2">
      <c r="A3253">
        <v>10170</v>
      </c>
      <c r="B3253" t="s">
        <v>1838</v>
      </c>
      <c r="C3253" t="s">
        <v>19397</v>
      </c>
      <c r="D3253" t="s">
        <v>19398</v>
      </c>
      <c r="E3253" t="s">
        <v>19399</v>
      </c>
      <c r="F3253" t="s">
        <v>171</v>
      </c>
      <c r="G3253" t="s">
        <v>172</v>
      </c>
      <c r="H3253" s="1">
        <v>34375</v>
      </c>
      <c r="I3253" t="s">
        <v>221</v>
      </c>
      <c r="K3253" t="s">
        <v>1642</v>
      </c>
      <c r="L3253" t="s">
        <v>1643</v>
      </c>
      <c r="M3253" t="s">
        <v>176</v>
      </c>
      <c r="N3253">
        <v>2015</v>
      </c>
      <c r="O3253" t="s">
        <v>1014</v>
      </c>
      <c r="P3253" t="s">
        <v>178</v>
      </c>
      <c r="Q3253" t="s">
        <v>172</v>
      </c>
      <c r="S3253">
        <v>27706572</v>
      </c>
      <c r="T3253" t="s">
        <v>196</v>
      </c>
      <c r="W3253" t="s">
        <v>19400</v>
      </c>
      <c r="X3253">
        <v>8143371227</v>
      </c>
      <c r="Y3253" t="s">
        <v>186</v>
      </c>
      <c r="Z3253" t="s">
        <v>282</v>
      </c>
      <c r="AA3253">
        <v>2016</v>
      </c>
      <c r="AB3253">
        <v>2016</v>
      </c>
      <c r="AC3253" t="s">
        <v>885</v>
      </c>
      <c r="AD3253" t="s">
        <v>185</v>
      </c>
      <c r="AM3253" t="s">
        <v>10867</v>
      </c>
      <c r="AS3253">
        <v>3.23</v>
      </c>
      <c r="AT3253" t="s">
        <v>188</v>
      </c>
      <c r="AU3253" t="s">
        <v>189</v>
      </c>
      <c r="AV3253" t="s">
        <v>190</v>
      </c>
      <c r="AW3253" t="s">
        <v>264</v>
      </c>
      <c r="BM3253" t="s">
        <v>19401</v>
      </c>
      <c r="BN3253" t="s">
        <v>487</v>
      </c>
      <c r="BP3253" t="s">
        <v>194</v>
      </c>
      <c r="BQ3253" t="s">
        <v>195</v>
      </c>
      <c r="BS3253">
        <v>14627</v>
      </c>
      <c r="BT3253" t="s">
        <v>196</v>
      </c>
      <c r="BU3253">
        <v>8148536552</v>
      </c>
      <c r="BZ3253" t="s">
        <v>19402</v>
      </c>
      <c r="CC3253" t="s">
        <v>19403</v>
      </c>
      <c r="CD3253" t="s">
        <v>650</v>
      </c>
      <c r="CF3253">
        <v>16335</v>
      </c>
      <c r="CG3253" t="s">
        <v>196</v>
      </c>
      <c r="CH3253">
        <v>8143371227</v>
      </c>
      <c r="CM3253" t="s">
        <v>19404</v>
      </c>
      <c r="CN3253" t="s">
        <v>19405</v>
      </c>
      <c r="CP3253" t="s">
        <v>194</v>
      </c>
      <c r="CQ3253" t="s">
        <v>195</v>
      </c>
      <c r="CS3253">
        <v>14627</v>
      </c>
      <c r="CT3253" t="s">
        <v>196</v>
      </c>
      <c r="CU3253">
        <v>8148536552</v>
      </c>
      <c r="EM3253" t="s">
        <v>19402</v>
      </c>
      <c r="EP3253" t="s">
        <v>19403</v>
      </c>
      <c r="EQ3253" t="s">
        <v>650</v>
      </c>
      <c r="ES3253">
        <v>16335</v>
      </c>
      <c r="ET3253" t="s">
        <v>196</v>
      </c>
      <c r="EU3253">
        <v>8143371227</v>
      </c>
    </row>
    <row r="3254" spans="1:151" x14ac:dyDescent="0.2">
      <c r="A3254">
        <v>26955</v>
      </c>
      <c r="B3254" t="s">
        <v>19406</v>
      </c>
      <c r="C3254" t="s">
        <v>19407</v>
      </c>
      <c r="E3254" t="s">
        <v>19408</v>
      </c>
      <c r="F3254" t="s">
        <v>171</v>
      </c>
      <c r="G3254" t="s">
        <v>172</v>
      </c>
      <c r="H3254" s="1">
        <v>35926</v>
      </c>
      <c r="I3254" t="s">
        <v>221</v>
      </c>
      <c r="K3254" t="s">
        <v>867</v>
      </c>
      <c r="L3254" t="s">
        <v>868</v>
      </c>
      <c r="M3254" t="s">
        <v>224</v>
      </c>
      <c r="N3254">
        <v>2019</v>
      </c>
      <c r="O3254" t="s">
        <v>279</v>
      </c>
      <c r="P3254" t="s">
        <v>363</v>
      </c>
      <c r="Q3254" t="s">
        <v>172</v>
      </c>
      <c r="S3254">
        <v>30800700</v>
      </c>
      <c r="T3254" t="s">
        <v>14894</v>
      </c>
      <c r="U3254" t="s">
        <v>180</v>
      </c>
      <c r="V3254" s="2">
        <v>44332</v>
      </c>
      <c r="W3254" t="s">
        <v>19409</v>
      </c>
      <c r="X3254">
        <v>5853544511</v>
      </c>
      <c r="Y3254" t="s">
        <v>186</v>
      </c>
      <c r="Z3254" t="s">
        <v>282</v>
      </c>
      <c r="AA3254">
        <v>2021</v>
      </c>
      <c r="AB3254">
        <v>2021</v>
      </c>
      <c r="AC3254" t="s">
        <v>382</v>
      </c>
      <c r="AD3254" t="s">
        <v>172</v>
      </c>
      <c r="AS3254">
        <v>3.39</v>
      </c>
      <c r="AT3254" t="s">
        <v>188</v>
      </c>
      <c r="AU3254" t="s">
        <v>189</v>
      </c>
      <c r="AV3254" t="s">
        <v>190</v>
      </c>
      <c r="AW3254" t="s">
        <v>191</v>
      </c>
      <c r="BM3254" t="s">
        <v>19410</v>
      </c>
      <c r="BN3254" t="s">
        <v>193</v>
      </c>
      <c r="BP3254" t="s">
        <v>194</v>
      </c>
      <c r="BQ3254" t="s">
        <v>195</v>
      </c>
      <c r="BS3254">
        <v>14627</v>
      </c>
      <c r="BT3254" t="s">
        <v>196</v>
      </c>
      <c r="BU3254">
        <v>5853544110</v>
      </c>
      <c r="CM3254" t="s">
        <v>19411</v>
      </c>
      <c r="CP3254" t="s">
        <v>194</v>
      </c>
      <c r="CQ3254" t="s">
        <v>195</v>
      </c>
      <c r="CS3254">
        <v>14627</v>
      </c>
      <c r="CT3254" t="s">
        <v>196</v>
      </c>
      <c r="CU3254">
        <v>5853544110</v>
      </c>
    </row>
    <row r="3255" spans="1:151" x14ac:dyDescent="0.2">
      <c r="A3255">
        <v>40780</v>
      </c>
      <c r="B3255" t="s">
        <v>19412</v>
      </c>
      <c r="C3255" t="s">
        <v>19413</v>
      </c>
      <c r="D3255" t="s">
        <v>19414</v>
      </c>
      <c r="E3255" t="s">
        <v>19415</v>
      </c>
      <c r="F3255" t="s">
        <v>171</v>
      </c>
      <c r="G3255" t="str">
        <f>"0"</f>
        <v>0</v>
      </c>
      <c r="H3255" s="1">
        <v>37701</v>
      </c>
      <c r="I3255" t="s">
        <v>221</v>
      </c>
      <c r="K3255" t="s">
        <v>1046</v>
      </c>
      <c r="L3255" t="s">
        <v>1047</v>
      </c>
      <c r="M3255" t="s">
        <v>176</v>
      </c>
      <c r="N3255">
        <v>2024</v>
      </c>
      <c r="O3255" t="s">
        <v>319</v>
      </c>
      <c r="P3255" t="s">
        <v>178</v>
      </c>
      <c r="Q3255" t="s">
        <v>172</v>
      </c>
      <c r="S3255">
        <v>32041804</v>
      </c>
      <c r="T3255" t="s">
        <v>226</v>
      </c>
      <c r="Y3255" t="str">
        <f>"01AS"</f>
        <v>01AS</v>
      </c>
      <c r="Z3255" t="s">
        <v>227</v>
      </c>
      <c r="AA3255" t="s">
        <v>320</v>
      </c>
      <c r="AB3255" t="s">
        <v>321</v>
      </c>
      <c r="AC3255" t="s">
        <v>1693</v>
      </c>
      <c r="AD3255" t="s">
        <v>185</v>
      </c>
      <c r="AE3255" t="s">
        <v>1236</v>
      </c>
      <c r="AS3255">
        <v>3.6</v>
      </c>
      <c r="AU3255" t="s">
        <v>235</v>
      </c>
      <c r="AV3255" t="s">
        <v>236</v>
      </c>
      <c r="AW3255" t="s">
        <v>715</v>
      </c>
      <c r="BM3255" t="s">
        <v>19416</v>
      </c>
      <c r="BN3255" t="s">
        <v>239</v>
      </c>
      <c r="BO3255" t="s">
        <v>19417</v>
      </c>
      <c r="BP3255" t="s">
        <v>241</v>
      </c>
      <c r="BQ3255" t="s">
        <v>195</v>
      </c>
      <c r="BS3255">
        <v>14627</v>
      </c>
      <c r="CD3255" t="s">
        <v>195</v>
      </c>
      <c r="CM3255" t="s">
        <v>19418</v>
      </c>
      <c r="CO3255" t="s">
        <v>19417</v>
      </c>
      <c r="CP3255" t="s">
        <v>14433</v>
      </c>
      <c r="CQ3255" t="s">
        <v>541</v>
      </c>
      <c r="CS3255" t="str">
        <f>"02067-1533"</f>
        <v>02067-1533</v>
      </c>
      <c r="CT3255" t="s">
        <v>244</v>
      </c>
      <c r="CU3255" t="s">
        <v>19419</v>
      </c>
    </row>
    <row r="3256" spans="1:151" x14ac:dyDescent="0.2">
      <c r="A3256">
        <v>37705</v>
      </c>
      <c r="B3256" t="s">
        <v>1700</v>
      </c>
      <c r="C3256" t="s">
        <v>19420</v>
      </c>
      <c r="E3256" t="s">
        <v>19421</v>
      </c>
      <c r="F3256" t="s">
        <v>171</v>
      </c>
      <c r="G3256" t="str">
        <f>"0"</f>
        <v>0</v>
      </c>
      <c r="I3256" t="s">
        <v>173</v>
      </c>
      <c r="K3256" t="s">
        <v>9038</v>
      </c>
      <c r="L3256" t="s">
        <v>2177</v>
      </c>
      <c r="M3256" t="s">
        <v>224</v>
      </c>
      <c r="N3256">
        <v>2022</v>
      </c>
      <c r="O3256" t="s">
        <v>468</v>
      </c>
      <c r="P3256" t="s">
        <v>178</v>
      </c>
      <c r="Q3256" t="s">
        <v>172</v>
      </c>
      <c r="S3256">
        <v>31525947</v>
      </c>
      <c r="T3256" t="s">
        <v>226</v>
      </c>
      <c r="Y3256" t="str">
        <f>"01AS"</f>
        <v>01AS</v>
      </c>
      <c r="Z3256" t="s">
        <v>227</v>
      </c>
      <c r="AA3256" t="s">
        <v>321</v>
      </c>
      <c r="AC3256" t="s">
        <v>425</v>
      </c>
      <c r="AD3256" t="s">
        <v>185</v>
      </c>
      <c r="AF3256" t="s">
        <v>426</v>
      </c>
      <c r="AG3256" t="s">
        <v>427</v>
      </c>
      <c r="AJ3256" t="s">
        <v>428</v>
      </c>
      <c r="AK3256" t="s">
        <v>185</v>
      </c>
      <c r="AS3256">
        <v>3.51</v>
      </c>
      <c r="AU3256" t="s">
        <v>6620</v>
      </c>
      <c r="AV3256" t="s">
        <v>236</v>
      </c>
      <c r="AW3256" t="s">
        <v>264</v>
      </c>
      <c r="BM3256" t="s">
        <v>19422</v>
      </c>
      <c r="BN3256" t="s">
        <v>239</v>
      </c>
      <c r="BO3256" t="s">
        <v>19423</v>
      </c>
      <c r="BP3256" t="s">
        <v>241</v>
      </c>
      <c r="BQ3256" t="s">
        <v>195</v>
      </c>
      <c r="BS3256">
        <v>14627</v>
      </c>
      <c r="CD3256" t="s">
        <v>195</v>
      </c>
      <c r="CM3256" t="s">
        <v>19424</v>
      </c>
      <c r="CO3256" t="s">
        <v>19423</v>
      </c>
      <c r="CP3256" t="s">
        <v>19425</v>
      </c>
      <c r="CQ3256" t="s">
        <v>735</v>
      </c>
      <c r="CS3256" t="s">
        <v>19426</v>
      </c>
      <c r="CT3256" t="s">
        <v>244</v>
      </c>
      <c r="CU3256" t="s">
        <v>19427</v>
      </c>
    </row>
    <row r="3257" spans="1:151" x14ac:dyDescent="0.2">
      <c r="A3257">
        <v>40735</v>
      </c>
      <c r="B3257" t="s">
        <v>5970</v>
      </c>
      <c r="C3257" t="s">
        <v>19428</v>
      </c>
      <c r="D3257" t="s">
        <v>2127</v>
      </c>
      <c r="E3257" t="s">
        <v>19429</v>
      </c>
      <c r="F3257" t="s">
        <v>171</v>
      </c>
      <c r="G3257" t="str">
        <f>"0"</f>
        <v>0</v>
      </c>
      <c r="H3257" s="1">
        <v>37675</v>
      </c>
      <c r="I3257" t="s">
        <v>221</v>
      </c>
      <c r="K3257" t="s">
        <v>4354</v>
      </c>
      <c r="L3257" t="s">
        <v>4355</v>
      </c>
      <c r="M3257" t="s">
        <v>176</v>
      </c>
      <c r="N3257">
        <v>2024</v>
      </c>
      <c r="O3257" t="s">
        <v>319</v>
      </c>
      <c r="P3257" t="s">
        <v>178</v>
      </c>
      <c r="Q3257" t="s">
        <v>172</v>
      </c>
      <c r="S3257">
        <v>32080032</v>
      </c>
      <c r="T3257" t="s">
        <v>226</v>
      </c>
      <c r="Y3257" t="str">
        <f>"01AS"</f>
        <v>01AS</v>
      </c>
      <c r="Z3257" t="s">
        <v>227</v>
      </c>
      <c r="AA3257" t="s">
        <v>320</v>
      </c>
      <c r="AB3257" t="s">
        <v>321</v>
      </c>
      <c r="AC3257" t="s">
        <v>1818</v>
      </c>
      <c r="AD3257" t="s">
        <v>185</v>
      </c>
      <c r="AM3257" t="s">
        <v>599</v>
      </c>
      <c r="AS3257">
        <v>3.94</v>
      </c>
      <c r="AU3257" t="s">
        <v>235</v>
      </c>
      <c r="AV3257" t="s">
        <v>236</v>
      </c>
      <c r="AW3257" t="s">
        <v>264</v>
      </c>
      <c r="BM3257" t="s">
        <v>19430</v>
      </c>
      <c r="BN3257" t="s">
        <v>239</v>
      </c>
      <c r="BO3257" t="s">
        <v>19431</v>
      </c>
      <c r="BP3257" t="s">
        <v>241</v>
      </c>
      <c r="BQ3257" t="s">
        <v>195</v>
      </c>
      <c r="BS3257">
        <v>14627</v>
      </c>
      <c r="BZ3257" t="s">
        <v>19432</v>
      </c>
      <c r="CB3257" t="s">
        <v>19433</v>
      </c>
      <c r="CD3257" t="s">
        <v>195</v>
      </c>
      <c r="CF3257">
        <v>12224</v>
      </c>
      <c r="CG3257" t="s">
        <v>244</v>
      </c>
      <c r="CM3257" t="s">
        <v>19434</v>
      </c>
      <c r="CO3257" t="s">
        <v>19431</v>
      </c>
      <c r="CP3257" t="s">
        <v>19435</v>
      </c>
      <c r="CQ3257" t="s">
        <v>571</v>
      </c>
      <c r="CS3257" t="s">
        <v>19436</v>
      </c>
      <c r="CT3257" t="s">
        <v>244</v>
      </c>
      <c r="CU3257" t="s">
        <v>19437</v>
      </c>
    </row>
    <row r="3258" spans="1:151" x14ac:dyDescent="0.2">
      <c r="A3258">
        <v>46804</v>
      </c>
      <c r="B3258" t="s">
        <v>19438</v>
      </c>
      <c r="C3258" t="s">
        <v>19439</v>
      </c>
      <c r="E3258" t="s">
        <v>1213</v>
      </c>
      <c r="F3258" t="s">
        <v>171</v>
      </c>
      <c r="G3258" t="str">
        <f>"0"</f>
        <v>0</v>
      </c>
      <c r="H3258" s="1">
        <v>38384</v>
      </c>
      <c r="I3258" t="s">
        <v>173</v>
      </c>
      <c r="K3258" t="s">
        <v>14293</v>
      </c>
      <c r="M3258" t="s">
        <v>176</v>
      </c>
      <c r="N3258">
        <v>2026</v>
      </c>
      <c r="O3258" t="s">
        <v>508</v>
      </c>
      <c r="P3258" t="s">
        <v>509</v>
      </c>
      <c r="Q3258" t="s">
        <v>172</v>
      </c>
      <c r="R3258" t="s">
        <v>510</v>
      </c>
      <c r="S3258">
        <v>32573251</v>
      </c>
      <c r="BM3258" t="s">
        <v>9504</v>
      </c>
    </row>
    <row r="3259" spans="1:151" x14ac:dyDescent="0.2">
      <c r="A3259">
        <v>13194</v>
      </c>
      <c r="B3259" t="s">
        <v>2416</v>
      </c>
      <c r="C3259" t="s">
        <v>19440</v>
      </c>
      <c r="E3259" t="s">
        <v>19441</v>
      </c>
      <c r="F3259" t="s">
        <v>171</v>
      </c>
      <c r="G3259" t="s">
        <v>172</v>
      </c>
      <c r="H3259" s="1">
        <v>33977</v>
      </c>
      <c r="I3259" t="s">
        <v>221</v>
      </c>
      <c r="K3259" t="s">
        <v>1304</v>
      </c>
      <c r="L3259" t="s">
        <v>633</v>
      </c>
      <c r="M3259" t="s">
        <v>224</v>
      </c>
      <c r="N3259">
        <v>2015</v>
      </c>
      <c r="O3259" t="s">
        <v>692</v>
      </c>
      <c r="P3259" t="s">
        <v>178</v>
      </c>
      <c r="Q3259" t="s">
        <v>172</v>
      </c>
      <c r="S3259">
        <v>28925798</v>
      </c>
      <c r="T3259" t="s">
        <v>196</v>
      </c>
      <c r="W3259" t="s">
        <v>19442</v>
      </c>
      <c r="X3259">
        <v>6314230387</v>
      </c>
      <c r="Y3259" t="s">
        <v>186</v>
      </c>
      <c r="Z3259" t="s">
        <v>282</v>
      </c>
      <c r="AA3259">
        <v>2016</v>
      </c>
      <c r="AB3259">
        <v>2016</v>
      </c>
      <c r="AC3259" t="s">
        <v>1308</v>
      </c>
      <c r="AD3259" t="s">
        <v>185</v>
      </c>
      <c r="AS3259">
        <v>3.49</v>
      </c>
      <c r="AT3259" t="s">
        <v>188</v>
      </c>
      <c r="AU3259" t="s">
        <v>189</v>
      </c>
      <c r="AV3259" t="s">
        <v>190</v>
      </c>
      <c r="AW3259" t="s">
        <v>264</v>
      </c>
      <c r="BM3259" t="s">
        <v>19443</v>
      </c>
      <c r="BN3259" t="s">
        <v>487</v>
      </c>
      <c r="BP3259" t="s">
        <v>194</v>
      </c>
      <c r="BQ3259" t="s">
        <v>195</v>
      </c>
      <c r="BS3259">
        <v>14627</v>
      </c>
      <c r="BT3259" t="s">
        <v>196</v>
      </c>
      <c r="BU3259">
        <v>6313160568</v>
      </c>
      <c r="BZ3259" t="s">
        <v>19444</v>
      </c>
      <c r="CC3259" t="s">
        <v>19445</v>
      </c>
      <c r="CD3259" t="s">
        <v>195</v>
      </c>
      <c r="CF3259">
        <v>117464510</v>
      </c>
      <c r="CG3259" t="s">
        <v>196</v>
      </c>
      <c r="CH3259">
        <v>6313160568</v>
      </c>
      <c r="CM3259" t="s">
        <v>1525</v>
      </c>
      <c r="CP3259" t="s">
        <v>194</v>
      </c>
      <c r="CQ3259" t="s">
        <v>195</v>
      </c>
      <c r="CS3259">
        <v>14627</v>
      </c>
      <c r="CT3259" t="s">
        <v>196</v>
      </c>
      <c r="CU3259">
        <v>6313160568</v>
      </c>
      <c r="EM3259" t="s">
        <v>19444</v>
      </c>
      <c r="EP3259" t="s">
        <v>19445</v>
      </c>
      <c r="EQ3259" t="s">
        <v>195</v>
      </c>
      <c r="ES3259">
        <v>117464510</v>
      </c>
      <c r="ET3259" t="s">
        <v>196</v>
      </c>
      <c r="EU3259">
        <v>6313160568</v>
      </c>
    </row>
    <row r="3260" spans="1:151" x14ac:dyDescent="0.2">
      <c r="A3260">
        <v>25849</v>
      </c>
      <c r="B3260" t="s">
        <v>18288</v>
      </c>
      <c r="C3260" t="s">
        <v>19440</v>
      </c>
      <c r="D3260" t="s">
        <v>3289</v>
      </c>
      <c r="E3260" t="s">
        <v>19446</v>
      </c>
      <c r="F3260" t="s">
        <v>19447</v>
      </c>
      <c r="G3260" t="s">
        <v>172</v>
      </c>
      <c r="H3260" s="1">
        <v>35425</v>
      </c>
      <c r="I3260" t="s">
        <v>221</v>
      </c>
      <c r="K3260" t="s">
        <v>1078</v>
      </c>
      <c r="L3260" t="s">
        <v>1089</v>
      </c>
      <c r="M3260" t="s">
        <v>224</v>
      </c>
      <c r="N3260">
        <v>2018</v>
      </c>
      <c r="O3260" t="s">
        <v>354</v>
      </c>
      <c r="P3260" t="s">
        <v>178</v>
      </c>
      <c r="Q3260" t="s">
        <v>172</v>
      </c>
      <c r="S3260">
        <v>29221943</v>
      </c>
      <c r="T3260" t="s">
        <v>196</v>
      </c>
      <c r="W3260" t="s">
        <v>19448</v>
      </c>
      <c r="X3260">
        <v>6105853521</v>
      </c>
      <c r="Y3260" t="s">
        <v>186</v>
      </c>
      <c r="Z3260" t="s">
        <v>282</v>
      </c>
      <c r="AA3260">
        <v>2019</v>
      </c>
      <c r="AB3260">
        <v>2019</v>
      </c>
      <c r="AC3260" t="s">
        <v>885</v>
      </c>
      <c r="AD3260" t="s">
        <v>185</v>
      </c>
      <c r="AM3260" t="s">
        <v>3411</v>
      </c>
      <c r="AN3260" t="s">
        <v>413</v>
      </c>
      <c r="AS3260">
        <v>3.69</v>
      </c>
      <c r="AT3260" t="s">
        <v>188</v>
      </c>
      <c r="AU3260" t="s">
        <v>189</v>
      </c>
      <c r="AV3260" t="s">
        <v>190</v>
      </c>
      <c r="AW3260" t="s">
        <v>264</v>
      </c>
      <c r="BM3260" t="s">
        <v>7474</v>
      </c>
      <c r="BN3260" t="s">
        <v>193</v>
      </c>
      <c r="BP3260" t="s">
        <v>194</v>
      </c>
      <c r="BQ3260" t="s">
        <v>195</v>
      </c>
      <c r="BS3260">
        <v>14627</v>
      </c>
      <c r="BT3260" t="s">
        <v>196</v>
      </c>
      <c r="BU3260">
        <v>6105859524</v>
      </c>
      <c r="BZ3260" t="s">
        <v>19449</v>
      </c>
      <c r="CC3260" t="s">
        <v>19450</v>
      </c>
      <c r="CD3260" t="s">
        <v>650</v>
      </c>
      <c r="CF3260">
        <v>19343</v>
      </c>
      <c r="CG3260" t="s">
        <v>196</v>
      </c>
      <c r="CH3260">
        <v>6109427823</v>
      </c>
      <c r="CM3260" t="s">
        <v>4006</v>
      </c>
      <c r="CP3260" t="s">
        <v>194</v>
      </c>
      <c r="CQ3260" t="s">
        <v>195</v>
      </c>
      <c r="CS3260">
        <v>14611</v>
      </c>
      <c r="CT3260" t="s">
        <v>196</v>
      </c>
      <c r="CU3260">
        <v>6105859524</v>
      </c>
      <c r="ED3260" t="s">
        <v>650</v>
      </c>
      <c r="EG3260" t="s">
        <v>196</v>
      </c>
      <c r="EH3260">
        <v>6109427823</v>
      </c>
      <c r="EM3260" t="s">
        <v>19449</v>
      </c>
      <c r="EP3260" t="s">
        <v>19450</v>
      </c>
      <c r="EQ3260" t="s">
        <v>650</v>
      </c>
      <c r="ES3260">
        <v>19343</v>
      </c>
      <c r="ET3260" t="s">
        <v>196</v>
      </c>
      <c r="EU3260">
        <v>6109427823</v>
      </c>
    </row>
    <row r="3261" spans="1:151" x14ac:dyDescent="0.2">
      <c r="A3261">
        <v>27537</v>
      </c>
      <c r="B3261" t="s">
        <v>19451</v>
      </c>
      <c r="C3261" t="s">
        <v>19452</v>
      </c>
      <c r="D3261" t="s">
        <v>5290</v>
      </c>
      <c r="E3261" t="s">
        <v>19453</v>
      </c>
      <c r="F3261" t="s">
        <v>3199</v>
      </c>
      <c r="G3261" t="s">
        <v>172</v>
      </c>
      <c r="H3261" s="1">
        <v>35965</v>
      </c>
      <c r="I3261" t="s">
        <v>221</v>
      </c>
      <c r="K3261" t="s">
        <v>1278</v>
      </c>
      <c r="L3261" t="s">
        <v>1503</v>
      </c>
      <c r="M3261" t="s">
        <v>306</v>
      </c>
      <c r="N3261">
        <v>2019</v>
      </c>
      <c r="O3261" t="s">
        <v>534</v>
      </c>
      <c r="P3261" t="s">
        <v>178</v>
      </c>
      <c r="Q3261" t="s">
        <v>172</v>
      </c>
      <c r="S3261">
        <v>30052116</v>
      </c>
      <c r="T3261" t="s">
        <v>9112</v>
      </c>
      <c r="U3261" t="s">
        <v>180</v>
      </c>
      <c r="V3261" s="2">
        <v>43968</v>
      </c>
      <c r="W3261" t="s">
        <v>19454</v>
      </c>
      <c r="X3261">
        <v>8099685601</v>
      </c>
      <c r="Y3261" t="s">
        <v>186</v>
      </c>
      <c r="Z3261" t="s">
        <v>282</v>
      </c>
      <c r="AA3261">
        <v>2020</v>
      </c>
      <c r="AB3261">
        <v>2020</v>
      </c>
      <c r="AC3261" t="s">
        <v>696</v>
      </c>
      <c r="AD3261" t="s">
        <v>172</v>
      </c>
      <c r="AS3261">
        <v>3.5</v>
      </c>
      <c r="AT3261" t="s">
        <v>188</v>
      </c>
      <c r="AU3261" t="s">
        <v>189</v>
      </c>
      <c r="AV3261" t="s">
        <v>190</v>
      </c>
      <c r="AW3261" t="s">
        <v>191</v>
      </c>
      <c r="BM3261" t="s">
        <v>19455</v>
      </c>
      <c r="BN3261" t="s">
        <v>193</v>
      </c>
      <c r="BP3261" t="s">
        <v>194</v>
      </c>
      <c r="BQ3261" t="s">
        <v>195</v>
      </c>
      <c r="BS3261">
        <v>14627</v>
      </c>
      <c r="BT3261" t="s">
        <v>196</v>
      </c>
      <c r="BU3261">
        <v>5852742549</v>
      </c>
      <c r="CM3261" t="s">
        <v>193</v>
      </c>
      <c r="CP3261" t="s">
        <v>194</v>
      </c>
      <c r="CQ3261" t="s">
        <v>195</v>
      </c>
      <c r="CS3261">
        <v>14627</v>
      </c>
      <c r="CT3261" t="s">
        <v>196</v>
      </c>
      <c r="CU3261">
        <v>5852742549</v>
      </c>
    </row>
    <row r="3262" spans="1:151" x14ac:dyDescent="0.2">
      <c r="A3262">
        <v>28179</v>
      </c>
      <c r="B3262" t="s">
        <v>19451</v>
      </c>
      <c r="C3262" t="s">
        <v>19452</v>
      </c>
      <c r="D3262" t="s">
        <v>5290</v>
      </c>
      <c r="E3262" t="s">
        <v>19453</v>
      </c>
      <c r="F3262" t="s">
        <v>171</v>
      </c>
      <c r="G3262" t="s">
        <v>172</v>
      </c>
      <c r="H3262" s="1">
        <v>35965</v>
      </c>
      <c r="I3262" t="s">
        <v>221</v>
      </c>
      <c r="K3262" t="s">
        <v>1930</v>
      </c>
      <c r="L3262" t="s">
        <v>1931</v>
      </c>
      <c r="M3262" t="s">
        <v>224</v>
      </c>
      <c r="N3262">
        <v>2019</v>
      </c>
      <c r="O3262" t="s">
        <v>279</v>
      </c>
      <c r="P3262" t="s">
        <v>178</v>
      </c>
      <c r="Q3262" t="s">
        <v>172</v>
      </c>
      <c r="S3262">
        <v>30052116</v>
      </c>
      <c r="T3262" t="s">
        <v>9112</v>
      </c>
      <c r="U3262" t="s">
        <v>180</v>
      </c>
      <c r="V3262" s="2">
        <v>43968</v>
      </c>
      <c r="W3262" t="s">
        <v>19454</v>
      </c>
      <c r="X3262">
        <v>8099685601</v>
      </c>
      <c r="Y3262" t="s">
        <v>186</v>
      </c>
      <c r="Z3262" t="s">
        <v>282</v>
      </c>
      <c r="AA3262">
        <v>2020</v>
      </c>
      <c r="AB3262">
        <v>2020</v>
      </c>
      <c r="AC3262" t="s">
        <v>696</v>
      </c>
      <c r="AD3262" t="s">
        <v>172</v>
      </c>
      <c r="AS3262">
        <v>3.5</v>
      </c>
      <c r="AT3262" t="s">
        <v>188</v>
      </c>
      <c r="AU3262" t="s">
        <v>189</v>
      </c>
      <c r="AV3262" t="s">
        <v>190</v>
      </c>
      <c r="AW3262" t="s">
        <v>191</v>
      </c>
      <c r="BM3262" t="s">
        <v>19455</v>
      </c>
      <c r="BN3262" t="s">
        <v>193</v>
      </c>
      <c r="BP3262" t="s">
        <v>194</v>
      </c>
      <c r="BQ3262" t="s">
        <v>195</v>
      </c>
      <c r="BS3262">
        <v>14627</v>
      </c>
      <c r="BT3262" t="s">
        <v>196</v>
      </c>
      <c r="BU3262">
        <v>5852742549</v>
      </c>
      <c r="CM3262" t="s">
        <v>193</v>
      </c>
      <c r="CP3262" t="s">
        <v>194</v>
      </c>
      <c r="CQ3262" t="s">
        <v>195</v>
      </c>
      <c r="CS3262">
        <v>14627</v>
      </c>
      <c r="CT3262" t="s">
        <v>196</v>
      </c>
      <c r="CU3262">
        <v>5852742549</v>
      </c>
    </row>
    <row r="3263" spans="1:151" x14ac:dyDescent="0.2">
      <c r="A3263">
        <v>26043</v>
      </c>
      <c r="B3263" t="s">
        <v>19456</v>
      </c>
      <c r="C3263" t="s">
        <v>19457</v>
      </c>
      <c r="D3263" t="s">
        <v>1792</v>
      </c>
      <c r="E3263" t="s">
        <v>19458</v>
      </c>
      <c r="F3263" t="s">
        <v>171</v>
      </c>
      <c r="G3263" t="str">
        <f>"0"</f>
        <v>0</v>
      </c>
      <c r="K3263" t="s">
        <v>1372</v>
      </c>
      <c r="L3263" t="s">
        <v>1373</v>
      </c>
      <c r="M3263" t="s">
        <v>176</v>
      </c>
      <c r="N3263">
        <v>2018</v>
      </c>
      <c r="O3263" t="s">
        <v>612</v>
      </c>
      <c r="P3263" t="s">
        <v>178</v>
      </c>
      <c r="Q3263" t="s">
        <v>172</v>
      </c>
      <c r="S3263">
        <v>29748785</v>
      </c>
      <c r="T3263" t="s">
        <v>2640</v>
      </c>
      <c r="U3263" t="s">
        <v>180</v>
      </c>
      <c r="V3263" s="2">
        <v>42902</v>
      </c>
      <c r="W3263" t="s">
        <v>19459</v>
      </c>
      <c r="X3263">
        <v>41794249588</v>
      </c>
      <c r="Y3263" t="s">
        <v>613</v>
      </c>
      <c r="Z3263" t="s">
        <v>614</v>
      </c>
      <c r="AA3263" t="s">
        <v>615</v>
      </c>
      <c r="AB3263" t="s">
        <v>259</v>
      </c>
      <c r="AC3263" t="s">
        <v>2643</v>
      </c>
      <c r="AD3263" t="s">
        <v>185</v>
      </c>
      <c r="AS3263" t="str">
        <f>"0"</f>
        <v>0</v>
      </c>
      <c r="AT3263" t="s">
        <v>188</v>
      </c>
      <c r="AU3263" t="s">
        <v>647</v>
      </c>
      <c r="AV3263" t="s">
        <v>190</v>
      </c>
      <c r="AW3263" t="s">
        <v>191</v>
      </c>
      <c r="CM3263" t="s">
        <v>19460</v>
      </c>
      <c r="CN3263" t="s">
        <v>5441</v>
      </c>
      <c r="CP3263" t="s">
        <v>194</v>
      </c>
      <c r="CQ3263" t="s">
        <v>195</v>
      </c>
      <c r="CS3263">
        <v>14623</v>
      </c>
      <c r="CT3263" t="s">
        <v>196</v>
      </c>
    </row>
    <row r="3264" spans="1:151" x14ac:dyDescent="0.2">
      <c r="A3264">
        <v>12874</v>
      </c>
      <c r="B3264" t="s">
        <v>6743</v>
      </c>
      <c r="C3264" t="s">
        <v>19461</v>
      </c>
      <c r="E3264" t="s">
        <v>19462</v>
      </c>
      <c r="F3264" t="s">
        <v>171</v>
      </c>
      <c r="G3264" t="s">
        <v>172</v>
      </c>
      <c r="H3264" s="1">
        <v>34678</v>
      </c>
      <c r="I3264" t="s">
        <v>221</v>
      </c>
      <c r="K3264" t="s">
        <v>8153</v>
      </c>
      <c r="L3264" t="s">
        <v>611</v>
      </c>
      <c r="M3264" t="s">
        <v>306</v>
      </c>
      <c r="N3264">
        <v>2015</v>
      </c>
      <c r="O3264" t="s">
        <v>517</v>
      </c>
      <c r="P3264" t="s">
        <v>178</v>
      </c>
      <c r="Q3264" t="s">
        <v>172</v>
      </c>
      <c r="S3264">
        <v>27482742</v>
      </c>
      <c r="T3264" t="s">
        <v>196</v>
      </c>
      <c r="W3264" t="s">
        <v>19463</v>
      </c>
      <c r="X3264">
        <v>5857649759</v>
      </c>
      <c r="Y3264" t="s">
        <v>186</v>
      </c>
      <c r="Z3264" t="s">
        <v>282</v>
      </c>
      <c r="AA3264">
        <v>2016</v>
      </c>
      <c r="AB3264">
        <v>2016</v>
      </c>
      <c r="AC3264" t="s">
        <v>397</v>
      </c>
      <c r="AD3264" t="s">
        <v>185</v>
      </c>
      <c r="AM3264" t="s">
        <v>19464</v>
      </c>
      <c r="AS3264">
        <v>3.7</v>
      </c>
      <c r="AT3264" t="s">
        <v>188</v>
      </c>
      <c r="AU3264" t="s">
        <v>189</v>
      </c>
      <c r="AV3264" t="s">
        <v>190</v>
      </c>
      <c r="AW3264" t="s">
        <v>264</v>
      </c>
      <c r="BM3264" t="s">
        <v>19465</v>
      </c>
      <c r="BP3264" t="s">
        <v>194</v>
      </c>
      <c r="BQ3264" t="s">
        <v>195</v>
      </c>
      <c r="BS3264">
        <v>14618</v>
      </c>
      <c r="BT3264" t="s">
        <v>196</v>
      </c>
      <c r="BU3264">
        <v>5852446614</v>
      </c>
      <c r="BZ3264" t="s">
        <v>19465</v>
      </c>
      <c r="CC3264" t="s">
        <v>194</v>
      </c>
      <c r="CD3264" t="s">
        <v>195</v>
      </c>
      <c r="CF3264">
        <v>14618</v>
      </c>
      <c r="CG3264" t="s">
        <v>196</v>
      </c>
      <c r="CH3264">
        <v>5852446614</v>
      </c>
      <c r="CM3264" t="s">
        <v>19466</v>
      </c>
      <c r="CP3264" t="s">
        <v>194</v>
      </c>
      <c r="CQ3264" t="s">
        <v>195</v>
      </c>
      <c r="CS3264">
        <v>14619</v>
      </c>
      <c r="CT3264" t="s">
        <v>196</v>
      </c>
      <c r="CU3264">
        <v>5857649757</v>
      </c>
      <c r="EM3264" t="s">
        <v>19465</v>
      </c>
      <c r="EP3264" t="s">
        <v>194</v>
      </c>
      <c r="EQ3264" t="s">
        <v>195</v>
      </c>
      <c r="ES3264">
        <v>14618</v>
      </c>
      <c r="ET3264" t="s">
        <v>196</v>
      </c>
      <c r="EU3264">
        <v>5852446614</v>
      </c>
    </row>
    <row r="3265" spans="1:151" x14ac:dyDescent="0.2">
      <c r="A3265">
        <v>12630</v>
      </c>
      <c r="B3265" t="s">
        <v>6018</v>
      </c>
      <c r="C3265" t="s">
        <v>19467</v>
      </c>
      <c r="D3265" t="s">
        <v>1095</v>
      </c>
      <c r="E3265" t="s">
        <v>19468</v>
      </c>
      <c r="F3265" t="s">
        <v>171</v>
      </c>
      <c r="G3265" t="s">
        <v>172</v>
      </c>
      <c r="H3265" s="1">
        <v>34613</v>
      </c>
      <c r="I3265" t="s">
        <v>173</v>
      </c>
      <c r="K3265" t="s">
        <v>943</v>
      </c>
      <c r="M3265" t="s">
        <v>306</v>
      </c>
      <c r="N3265">
        <v>2015</v>
      </c>
      <c r="O3265" t="s">
        <v>517</v>
      </c>
      <c r="P3265" t="s">
        <v>178</v>
      </c>
      <c r="Q3265" t="s">
        <v>172</v>
      </c>
      <c r="S3265">
        <v>28313885</v>
      </c>
      <c r="T3265" t="s">
        <v>196</v>
      </c>
      <c r="W3265" t="s">
        <v>19469</v>
      </c>
      <c r="X3265">
        <v>9176867100</v>
      </c>
      <c r="Y3265" t="s">
        <v>186</v>
      </c>
      <c r="Z3265" t="s">
        <v>282</v>
      </c>
      <c r="AA3265">
        <v>2017</v>
      </c>
      <c r="AB3265">
        <v>2017</v>
      </c>
      <c r="AC3265" t="s">
        <v>1280</v>
      </c>
      <c r="AD3265" t="s">
        <v>185</v>
      </c>
      <c r="AE3265" t="s">
        <v>187</v>
      </c>
      <c r="AM3265" t="s">
        <v>3159</v>
      </c>
      <c r="AS3265">
        <v>3.2</v>
      </c>
      <c r="AT3265" t="s">
        <v>188</v>
      </c>
      <c r="AU3265" t="s">
        <v>189</v>
      </c>
      <c r="AV3265" t="s">
        <v>190</v>
      </c>
      <c r="AW3265" t="s">
        <v>210</v>
      </c>
      <c r="BM3265" t="s">
        <v>19470</v>
      </c>
      <c r="BN3265" t="s">
        <v>193</v>
      </c>
      <c r="BP3265" t="s">
        <v>194</v>
      </c>
      <c r="BQ3265" t="s">
        <v>195</v>
      </c>
      <c r="BS3265">
        <v>14627</v>
      </c>
      <c r="BT3265" t="s">
        <v>196</v>
      </c>
      <c r="BU3265">
        <v>3475469701</v>
      </c>
      <c r="BZ3265" t="s">
        <v>19471</v>
      </c>
      <c r="CC3265" t="s">
        <v>11001</v>
      </c>
      <c r="CD3265" t="s">
        <v>195</v>
      </c>
      <c r="CF3265">
        <v>11432</v>
      </c>
      <c r="CG3265" t="s">
        <v>196</v>
      </c>
      <c r="CH3265">
        <v>7185653155</v>
      </c>
      <c r="CM3265" t="s">
        <v>5027</v>
      </c>
      <c r="CN3265" t="s">
        <v>193</v>
      </c>
      <c r="CP3265" t="s">
        <v>194</v>
      </c>
      <c r="CQ3265" t="s">
        <v>195</v>
      </c>
      <c r="CS3265">
        <v>14627</v>
      </c>
      <c r="CT3265" t="s">
        <v>196</v>
      </c>
      <c r="CU3265">
        <v>3475469701</v>
      </c>
      <c r="ED3265" t="s">
        <v>195</v>
      </c>
      <c r="EG3265" t="s">
        <v>196</v>
      </c>
      <c r="EH3265">
        <v>7185653155</v>
      </c>
      <c r="EM3265" t="s">
        <v>19471</v>
      </c>
      <c r="EP3265" t="s">
        <v>11001</v>
      </c>
      <c r="EQ3265" t="s">
        <v>195</v>
      </c>
      <c r="ES3265">
        <v>11432</v>
      </c>
      <c r="ET3265" t="s">
        <v>196</v>
      </c>
      <c r="EU3265">
        <v>7185653155</v>
      </c>
    </row>
    <row r="3266" spans="1:151" x14ac:dyDescent="0.2">
      <c r="A3266">
        <v>24656</v>
      </c>
      <c r="B3266" t="s">
        <v>19472</v>
      </c>
      <c r="C3266" t="s">
        <v>19473</v>
      </c>
      <c r="E3266" t="s">
        <v>19474</v>
      </c>
      <c r="F3266" t="s">
        <v>171</v>
      </c>
      <c r="G3266" t="s">
        <v>172</v>
      </c>
      <c r="H3266" s="1">
        <v>47441</v>
      </c>
      <c r="K3266" t="s">
        <v>253</v>
      </c>
      <c r="L3266" t="s">
        <v>645</v>
      </c>
      <c r="M3266" t="s">
        <v>306</v>
      </c>
      <c r="N3266">
        <v>2017</v>
      </c>
      <c r="O3266" t="s">
        <v>646</v>
      </c>
      <c r="P3266" t="s">
        <v>178</v>
      </c>
      <c r="Q3266" t="s">
        <v>172</v>
      </c>
      <c r="S3266">
        <v>27016466</v>
      </c>
      <c r="T3266" t="s">
        <v>196</v>
      </c>
      <c r="W3266" t="s">
        <v>19475</v>
      </c>
      <c r="X3266">
        <v>6462630263</v>
      </c>
      <c r="Y3266" t="s">
        <v>613</v>
      </c>
      <c r="Z3266" t="s">
        <v>614</v>
      </c>
      <c r="AA3266" t="s">
        <v>615</v>
      </c>
      <c r="AB3266" t="s">
        <v>259</v>
      </c>
      <c r="AC3266" t="s">
        <v>187</v>
      </c>
      <c r="AD3266" t="s">
        <v>185</v>
      </c>
      <c r="AS3266" t="str">
        <f>"0"</f>
        <v>0</v>
      </c>
      <c r="AT3266" t="s">
        <v>188</v>
      </c>
      <c r="AU3266" t="s">
        <v>647</v>
      </c>
      <c r="AV3266" t="s">
        <v>190</v>
      </c>
      <c r="AW3266" t="s">
        <v>210</v>
      </c>
      <c r="BM3266" t="s">
        <v>19476</v>
      </c>
      <c r="BP3266" t="s">
        <v>973</v>
      </c>
      <c r="BQ3266" t="s">
        <v>195</v>
      </c>
      <c r="BS3266">
        <v>10022</v>
      </c>
      <c r="BT3266" t="s">
        <v>196</v>
      </c>
      <c r="BU3266">
        <v>2127506128</v>
      </c>
      <c r="BZ3266" t="s">
        <v>19476</v>
      </c>
      <c r="CC3266" t="s">
        <v>973</v>
      </c>
      <c r="CD3266" t="s">
        <v>195</v>
      </c>
      <c r="CF3266">
        <v>10022</v>
      </c>
      <c r="CG3266" t="s">
        <v>196</v>
      </c>
      <c r="CH3266">
        <v>2127506128</v>
      </c>
      <c r="CM3266" t="s">
        <v>19476</v>
      </c>
      <c r="CP3266" t="s">
        <v>973</v>
      </c>
      <c r="CQ3266" t="s">
        <v>195</v>
      </c>
      <c r="CS3266">
        <v>10022</v>
      </c>
      <c r="CT3266" t="s">
        <v>196</v>
      </c>
      <c r="CU3266">
        <v>2127506128</v>
      </c>
      <c r="ED3266" t="s">
        <v>195</v>
      </c>
      <c r="EG3266" t="s">
        <v>196</v>
      </c>
      <c r="EH3266">
        <v>9173340369</v>
      </c>
      <c r="EM3266" t="s">
        <v>19477</v>
      </c>
      <c r="EP3266" t="s">
        <v>973</v>
      </c>
      <c r="EQ3266" t="s">
        <v>195</v>
      </c>
      <c r="ES3266">
        <v>10122</v>
      </c>
      <c r="ET3266" t="s">
        <v>196</v>
      </c>
      <c r="EU3266">
        <v>9173340369</v>
      </c>
    </row>
    <row r="3267" spans="1:151" x14ac:dyDescent="0.2">
      <c r="A3267">
        <v>36582</v>
      </c>
      <c r="B3267" t="s">
        <v>19478</v>
      </c>
      <c r="C3267" t="s">
        <v>19473</v>
      </c>
      <c r="E3267" t="s">
        <v>19479</v>
      </c>
      <c r="F3267" t="s">
        <v>171</v>
      </c>
      <c r="H3267" s="1">
        <v>36989</v>
      </c>
      <c r="I3267" t="s">
        <v>221</v>
      </c>
      <c r="K3267" t="s">
        <v>1046</v>
      </c>
      <c r="L3267" t="s">
        <v>1047</v>
      </c>
      <c r="M3267" t="s">
        <v>176</v>
      </c>
      <c r="N3267">
        <v>2022</v>
      </c>
      <c r="O3267" t="s">
        <v>555</v>
      </c>
      <c r="P3267" t="s">
        <v>178</v>
      </c>
      <c r="Q3267" t="s">
        <v>172</v>
      </c>
      <c r="S3267">
        <v>31580250</v>
      </c>
      <c r="T3267" t="s">
        <v>226</v>
      </c>
      <c r="Y3267" t="str">
        <f>"01AS"</f>
        <v>01AS</v>
      </c>
      <c r="Z3267" t="s">
        <v>227</v>
      </c>
      <c r="AA3267" t="s">
        <v>321</v>
      </c>
      <c r="AC3267" t="s">
        <v>2828</v>
      </c>
      <c r="AD3267" t="s">
        <v>185</v>
      </c>
      <c r="AF3267" t="s">
        <v>426</v>
      </c>
      <c r="AG3267" t="s">
        <v>427</v>
      </c>
      <c r="AJ3267" t="s">
        <v>713</v>
      </c>
      <c r="AK3267" t="s">
        <v>185</v>
      </c>
      <c r="AS3267">
        <v>3.69</v>
      </c>
      <c r="AU3267" t="s">
        <v>235</v>
      </c>
      <c r="AV3267" t="s">
        <v>236</v>
      </c>
      <c r="AW3267" t="s">
        <v>210</v>
      </c>
      <c r="BA3267" t="s">
        <v>3199</v>
      </c>
      <c r="BF3267" t="s">
        <v>474</v>
      </c>
      <c r="BG3267" t="s">
        <v>474</v>
      </c>
      <c r="BM3267" t="s">
        <v>19480</v>
      </c>
      <c r="BN3267" t="s">
        <v>239</v>
      </c>
      <c r="BO3267" t="s">
        <v>19481</v>
      </c>
      <c r="BP3267" t="s">
        <v>241</v>
      </c>
      <c r="BQ3267" t="s">
        <v>195</v>
      </c>
      <c r="BS3267">
        <v>14627</v>
      </c>
      <c r="CD3267" t="s">
        <v>195</v>
      </c>
      <c r="CM3267" t="s">
        <v>19482</v>
      </c>
      <c r="CO3267" t="s">
        <v>19481</v>
      </c>
      <c r="CP3267" t="s">
        <v>19483</v>
      </c>
      <c r="CQ3267" t="s">
        <v>1885</v>
      </c>
      <c r="CS3267" t="str">
        <f>"00784"</f>
        <v>00784</v>
      </c>
      <c r="CT3267" t="s">
        <v>244</v>
      </c>
      <c r="CU3267" t="s">
        <v>19484</v>
      </c>
    </row>
    <row r="3268" spans="1:151" x14ac:dyDescent="0.2">
      <c r="A3268">
        <v>25631</v>
      </c>
      <c r="B3268" t="s">
        <v>19485</v>
      </c>
      <c r="C3268" t="s">
        <v>19486</v>
      </c>
      <c r="D3268" t="s">
        <v>12578</v>
      </c>
      <c r="E3268" t="s">
        <v>19487</v>
      </c>
      <c r="F3268" t="s">
        <v>171</v>
      </c>
      <c r="H3268" s="1">
        <v>34591</v>
      </c>
      <c r="I3268" t="s">
        <v>221</v>
      </c>
      <c r="J3268" t="s">
        <v>19488</v>
      </c>
      <c r="K3268" t="s">
        <v>1304</v>
      </c>
      <c r="L3268" t="s">
        <v>633</v>
      </c>
      <c r="M3268" t="s">
        <v>224</v>
      </c>
      <c r="N3268">
        <v>2018</v>
      </c>
      <c r="O3268" t="s">
        <v>354</v>
      </c>
      <c r="P3268" t="s">
        <v>178</v>
      </c>
      <c r="Q3268" t="s">
        <v>185</v>
      </c>
      <c r="BM3268" t="s">
        <v>19489</v>
      </c>
      <c r="BP3268" t="s">
        <v>19490</v>
      </c>
      <c r="BQ3268" t="s">
        <v>6135</v>
      </c>
      <c r="BS3268" t="str">
        <f>"03908"</f>
        <v>03908</v>
      </c>
      <c r="BT3268" t="s">
        <v>226</v>
      </c>
      <c r="BU3268">
        <v>6037672966</v>
      </c>
      <c r="BX3268" t="s">
        <v>19491</v>
      </c>
      <c r="BY3268" t="s">
        <v>1712</v>
      </c>
    </row>
    <row r="3269" spans="1:151" x14ac:dyDescent="0.2">
      <c r="A3269">
        <v>12739</v>
      </c>
      <c r="B3269" t="s">
        <v>2197</v>
      </c>
      <c r="C3269" t="s">
        <v>19492</v>
      </c>
      <c r="D3269" t="s">
        <v>3262</v>
      </c>
      <c r="E3269" t="s">
        <v>19493</v>
      </c>
      <c r="F3269" t="s">
        <v>171</v>
      </c>
      <c r="G3269" t="s">
        <v>172</v>
      </c>
      <c r="H3269" s="1">
        <v>34747</v>
      </c>
      <c r="I3269" t="s">
        <v>173</v>
      </c>
      <c r="K3269" t="s">
        <v>1661</v>
      </c>
      <c r="L3269" t="s">
        <v>1257</v>
      </c>
      <c r="M3269" t="s">
        <v>306</v>
      </c>
      <c r="N3269">
        <v>2015</v>
      </c>
      <c r="O3269" t="s">
        <v>517</v>
      </c>
      <c r="P3269" t="s">
        <v>178</v>
      </c>
      <c r="Q3269" t="s">
        <v>172</v>
      </c>
      <c r="S3269">
        <v>28962571</v>
      </c>
      <c r="T3269" t="s">
        <v>196</v>
      </c>
      <c r="W3269" t="s">
        <v>19494</v>
      </c>
      <c r="X3269">
        <v>6616182786</v>
      </c>
      <c r="Y3269" t="s">
        <v>186</v>
      </c>
      <c r="Z3269" t="s">
        <v>282</v>
      </c>
      <c r="AA3269">
        <v>2017</v>
      </c>
      <c r="AB3269">
        <v>2017</v>
      </c>
      <c r="AC3269" t="s">
        <v>857</v>
      </c>
      <c r="AD3269" t="s">
        <v>185</v>
      </c>
      <c r="AE3269" t="s">
        <v>6978</v>
      </c>
      <c r="AS3269">
        <v>3.46</v>
      </c>
      <c r="AT3269" t="s">
        <v>188</v>
      </c>
      <c r="AU3269" t="s">
        <v>189</v>
      </c>
      <c r="AV3269" t="s">
        <v>190</v>
      </c>
      <c r="AW3269" t="s">
        <v>210</v>
      </c>
      <c r="BM3269" t="s">
        <v>19495</v>
      </c>
      <c r="BP3269" t="s">
        <v>19496</v>
      </c>
      <c r="BQ3269" t="s">
        <v>461</v>
      </c>
      <c r="BS3269">
        <v>93551</v>
      </c>
      <c r="BT3269" t="s">
        <v>196</v>
      </c>
      <c r="BU3269">
        <v>6616184831</v>
      </c>
      <c r="BZ3269" t="s">
        <v>19495</v>
      </c>
      <c r="CC3269" t="s">
        <v>19496</v>
      </c>
      <c r="CD3269" t="s">
        <v>461</v>
      </c>
      <c r="CF3269">
        <v>93551</v>
      </c>
      <c r="CG3269" t="s">
        <v>196</v>
      </c>
      <c r="CH3269">
        <v>6616184831</v>
      </c>
      <c r="CM3269" t="s">
        <v>19497</v>
      </c>
      <c r="CP3269" t="s">
        <v>194</v>
      </c>
      <c r="CQ3269" t="s">
        <v>195</v>
      </c>
      <c r="CS3269">
        <v>14627</v>
      </c>
      <c r="CT3269" t="s">
        <v>196</v>
      </c>
      <c r="CU3269">
        <v>6616184831</v>
      </c>
      <c r="ED3269" t="s">
        <v>461</v>
      </c>
      <c r="EG3269" t="s">
        <v>196</v>
      </c>
      <c r="EH3269">
        <v>6616184831</v>
      </c>
      <c r="EM3269" t="s">
        <v>19495</v>
      </c>
      <c r="EP3269" t="s">
        <v>19496</v>
      </c>
      <c r="EQ3269" t="s">
        <v>461</v>
      </c>
      <c r="ES3269">
        <v>93551</v>
      </c>
      <c r="ET3269" t="s">
        <v>196</v>
      </c>
      <c r="EU3269">
        <v>6616184831</v>
      </c>
    </row>
    <row r="3270" spans="1:151" x14ac:dyDescent="0.2">
      <c r="A3270">
        <v>41678</v>
      </c>
      <c r="B3270" t="s">
        <v>13623</v>
      </c>
      <c r="C3270" t="s">
        <v>19498</v>
      </c>
      <c r="D3270" t="s">
        <v>3186</v>
      </c>
      <c r="E3270" t="s">
        <v>19499</v>
      </c>
      <c r="F3270" t="s">
        <v>171</v>
      </c>
      <c r="G3270" t="str">
        <f>"0"</f>
        <v>0</v>
      </c>
      <c r="H3270" s="1">
        <v>38591</v>
      </c>
      <c r="I3270" t="s">
        <v>221</v>
      </c>
      <c r="K3270" t="s">
        <v>1866</v>
      </c>
      <c r="L3270" t="s">
        <v>1867</v>
      </c>
      <c r="M3270" t="s">
        <v>255</v>
      </c>
      <c r="N3270" t="s">
        <v>256</v>
      </c>
      <c r="O3270" t="s">
        <v>257</v>
      </c>
      <c r="P3270" t="s">
        <v>178</v>
      </c>
      <c r="Q3270" t="s">
        <v>172</v>
      </c>
      <c r="S3270">
        <v>32494785</v>
      </c>
      <c r="T3270" t="s">
        <v>226</v>
      </c>
      <c r="Y3270" t="str">
        <f>"04HSEAS"</f>
        <v>04HSEAS</v>
      </c>
      <c r="Z3270" t="s">
        <v>499</v>
      </c>
      <c r="AA3270" t="s">
        <v>833</v>
      </c>
      <c r="AB3270" t="s">
        <v>834</v>
      </c>
      <c r="AC3270" t="s">
        <v>3358</v>
      </c>
      <c r="AD3270" t="s">
        <v>172</v>
      </c>
      <c r="AS3270">
        <v>3.74</v>
      </c>
      <c r="AU3270" t="s">
        <v>472</v>
      </c>
      <c r="AV3270" t="s">
        <v>473</v>
      </c>
      <c r="AW3270" t="s">
        <v>952</v>
      </c>
      <c r="BM3270" t="s">
        <v>19500</v>
      </c>
      <c r="BN3270" t="s">
        <v>239</v>
      </c>
      <c r="BO3270" t="s">
        <v>19501</v>
      </c>
      <c r="BP3270" t="s">
        <v>241</v>
      </c>
      <c r="BQ3270" t="s">
        <v>195</v>
      </c>
      <c r="BS3270">
        <v>14627</v>
      </c>
      <c r="BZ3270" t="s">
        <v>242</v>
      </c>
      <c r="CB3270" t="s">
        <v>243</v>
      </c>
      <c r="CD3270" t="s">
        <v>195</v>
      </c>
      <c r="CF3270">
        <v>14642</v>
      </c>
      <c r="CG3270" t="s">
        <v>244</v>
      </c>
      <c r="CM3270" t="s">
        <v>19502</v>
      </c>
      <c r="CO3270" t="s">
        <v>19501</v>
      </c>
      <c r="CP3270" t="s">
        <v>241</v>
      </c>
      <c r="CQ3270" t="s">
        <v>247</v>
      </c>
      <c r="CS3270" t="s">
        <v>19503</v>
      </c>
      <c r="CT3270" t="s">
        <v>244</v>
      </c>
      <c r="CU3270" t="s">
        <v>19504</v>
      </c>
    </row>
    <row r="3271" spans="1:151" x14ac:dyDescent="0.2">
      <c r="A3271">
        <v>23214</v>
      </c>
      <c r="B3271" t="s">
        <v>19505</v>
      </c>
      <c r="C3271" t="s">
        <v>19506</v>
      </c>
      <c r="E3271" t="s">
        <v>19507</v>
      </c>
      <c r="F3271" t="s">
        <v>171</v>
      </c>
      <c r="G3271" t="s">
        <v>172</v>
      </c>
      <c r="H3271" s="1">
        <v>35143</v>
      </c>
      <c r="I3271" t="s">
        <v>221</v>
      </c>
      <c r="K3271" t="s">
        <v>4372</v>
      </c>
      <c r="L3271" t="s">
        <v>1731</v>
      </c>
      <c r="M3271" t="s">
        <v>306</v>
      </c>
      <c r="N3271">
        <v>2017</v>
      </c>
      <c r="O3271" t="s">
        <v>646</v>
      </c>
      <c r="P3271" t="s">
        <v>178</v>
      </c>
      <c r="Q3271" t="s">
        <v>172</v>
      </c>
      <c r="S3271">
        <v>28756958</v>
      </c>
      <c r="T3271" t="s">
        <v>179</v>
      </c>
      <c r="U3271" t="s">
        <v>337</v>
      </c>
      <c r="W3271" t="s">
        <v>19508</v>
      </c>
      <c r="X3271">
        <v>9136365110</v>
      </c>
      <c r="Y3271" t="s">
        <v>186</v>
      </c>
      <c r="Z3271" t="s">
        <v>282</v>
      </c>
      <c r="AA3271">
        <v>2018</v>
      </c>
      <c r="AB3271">
        <v>2018</v>
      </c>
      <c r="AC3271" t="s">
        <v>696</v>
      </c>
      <c r="AD3271" t="s">
        <v>185</v>
      </c>
      <c r="AS3271">
        <v>2.68</v>
      </c>
      <c r="AT3271" t="s">
        <v>188</v>
      </c>
      <c r="AU3271" t="s">
        <v>189</v>
      </c>
      <c r="AV3271" t="s">
        <v>190</v>
      </c>
      <c r="AW3271" t="s">
        <v>715</v>
      </c>
      <c r="BM3271" t="s">
        <v>19509</v>
      </c>
      <c r="BP3271" t="s">
        <v>10068</v>
      </c>
      <c r="BQ3271" t="s">
        <v>12132</v>
      </c>
      <c r="BS3271">
        <v>660301293</v>
      </c>
      <c r="BT3271" t="s">
        <v>196</v>
      </c>
      <c r="BU3271">
        <v>9136362799</v>
      </c>
      <c r="BZ3271" t="s">
        <v>19509</v>
      </c>
      <c r="CC3271" t="s">
        <v>10068</v>
      </c>
      <c r="CD3271" t="s">
        <v>12132</v>
      </c>
      <c r="CF3271">
        <v>660301293</v>
      </c>
      <c r="CG3271" t="s">
        <v>196</v>
      </c>
      <c r="CH3271">
        <v>9136362799</v>
      </c>
      <c r="CM3271" t="s">
        <v>19509</v>
      </c>
      <c r="CP3271" t="s">
        <v>10068</v>
      </c>
      <c r="CQ3271" t="s">
        <v>12132</v>
      </c>
      <c r="CS3271">
        <v>660301293</v>
      </c>
      <c r="CT3271" t="s">
        <v>196</v>
      </c>
      <c r="CU3271">
        <v>9136362799</v>
      </c>
      <c r="ED3271" t="s">
        <v>12132</v>
      </c>
      <c r="EG3271" t="s">
        <v>196</v>
      </c>
      <c r="EH3271">
        <v>9136362799</v>
      </c>
      <c r="EM3271" t="s">
        <v>19509</v>
      </c>
      <c r="EP3271" t="s">
        <v>10068</v>
      </c>
      <c r="EQ3271" t="s">
        <v>12132</v>
      </c>
      <c r="ES3271">
        <v>660301293</v>
      </c>
      <c r="ET3271" t="s">
        <v>196</v>
      </c>
      <c r="EU3271">
        <v>9136362799</v>
      </c>
    </row>
    <row r="3272" spans="1:151" x14ac:dyDescent="0.2">
      <c r="A3272">
        <v>19394</v>
      </c>
      <c r="B3272" t="s">
        <v>19505</v>
      </c>
      <c r="C3272" t="s">
        <v>19506</v>
      </c>
      <c r="E3272" t="s">
        <v>19507</v>
      </c>
      <c r="F3272" t="s">
        <v>171</v>
      </c>
      <c r="G3272" t="s">
        <v>172</v>
      </c>
      <c r="H3272" s="1">
        <v>35143</v>
      </c>
      <c r="I3272" t="s">
        <v>221</v>
      </c>
      <c r="K3272" t="s">
        <v>929</v>
      </c>
      <c r="M3272" t="s">
        <v>176</v>
      </c>
      <c r="N3272">
        <v>2017</v>
      </c>
      <c r="O3272" t="s">
        <v>177</v>
      </c>
      <c r="P3272" t="s">
        <v>363</v>
      </c>
      <c r="Q3272" t="s">
        <v>172</v>
      </c>
      <c r="S3272">
        <v>28756958</v>
      </c>
      <c r="T3272" t="s">
        <v>179</v>
      </c>
      <c r="U3272" t="s">
        <v>337</v>
      </c>
      <c r="W3272" t="s">
        <v>19508</v>
      </c>
      <c r="X3272">
        <v>9136365110</v>
      </c>
      <c r="Y3272" t="s">
        <v>186</v>
      </c>
      <c r="Z3272" t="s">
        <v>282</v>
      </c>
      <c r="AA3272">
        <v>2018</v>
      </c>
      <c r="AB3272">
        <v>2018</v>
      </c>
      <c r="AC3272" t="s">
        <v>696</v>
      </c>
      <c r="AD3272" t="s">
        <v>185</v>
      </c>
      <c r="AS3272">
        <v>2.68</v>
      </c>
      <c r="AT3272" t="s">
        <v>188</v>
      </c>
      <c r="AU3272" t="s">
        <v>189</v>
      </c>
      <c r="AV3272" t="s">
        <v>190</v>
      </c>
      <c r="AW3272" t="s">
        <v>715</v>
      </c>
      <c r="BM3272" t="s">
        <v>19509</v>
      </c>
      <c r="BP3272" t="s">
        <v>10068</v>
      </c>
      <c r="BQ3272" t="s">
        <v>12132</v>
      </c>
      <c r="BS3272">
        <v>660301293</v>
      </c>
      <c r="BT3272" t="s">
        <v>196</v>
      </c>
      <c r="BU3272">
        <v>9136362799</v>
      </c>
      <c r="BZ3272" t="s">
        <v>19509</v>
      </c>
      <c r="CC3272" t="s">
        <v>10068</v>
      </c>
      <c r="CD3272" t="s">
        <v>12132</v>
      </c>
      <c r="CF3272">
        <v>660301293</v>
      </c>
      <c r="CG3272" t="s">
        <v>196</v>
      </c>
      <c r="CH3272">
        <v>9136362799</v>
      </c>
      <c r="CM3272" t="s">
        <v>19509</v>
      </c>
      <c r="CP3272" t="s">
        <v>10068</v>
      </c>
      <c r="CQ3272" t="s">
        <v>12132</v>
      </c>
      <c r="CS3272">
        <v>660301293</v>
      </c>
      <c r="CT3272" t="s">
        <v>196</v>
      </c>
      <c r="CU3272">
        <v>9136362799</v>
      </c>
      <c r="ED3272" t="s">
        <v>12132</v>
      </c>
      <c r="EG3272" t="s">
        <v>196</v>
      </c>
      <c r="EH3272">
        <v>9136362799</v>
      </c>
      <c r="EM3272" t="s">
        <v>19509</v>
      </c>
      <c r="EP3272" t="s">
        <v>10068</v>
      </c>
      <c r="EQ3272" t="s">
        <v>12132</v>
      </c>
      <c r="ES3272">
        <v>660301293</v>
      </c>
      <c r="ET3272" t="s">
        <v>196</v>
      </c>
      <c r="EU3272">
        <v>9136362799</v>
      </c>
    </row>
    <row r="3273" spans="1:151" x14ac:dyDescent="0.2">
      <c r="A3273">
        <v>17851</v>
      </c>
      <c r="B3273" t="s">
        <v>19505</v>
      </c>
      <c r="C3273" t="s">
        <v>19506</v>
      </c>
      <c r="E3273" t="s">
        <v>19507</v>
      </c>
      <c r="F3273" t="s">
        <v>171</v>
      </c>
      <c r="G3273" t="s">
        <v>172</v>
      </c>
      <c r="H3273" s="1">
        <v>35143</v>
      </c>
      <c r="I3273" t="s">
        <v>221</v>
      </c>
      <c r="K3273" t="s">
        <v>222</v>
      </c>
      <c r="L3273" t="s">
        <v>223</v>
      </c>
      <c r="M3273" t="s">
        <v>224</v>
      </c>
      <c r="N3273">
        <v>2016</v>
      </c>
      <c r="O3273" t="s">
        <v>410</v>
      </c>
      <c r="P3273" t="s">
        <v>178</v>
      </c>
      <c r="Q3273" t="s">
        <v>172</v>
      </c>
      <c r="S3273">
        <v>28756958</v>
      </c>
      <c r="T3273" t="s">
        <v>179</v>
      </c>
      <c r="U3273" t="s">
        <v>337</v>
      </c>
      <c r="W3273" t="s">
        <v>19508</v>
      </c>
      <c r="X3273">
        <v>9136365110</v>
      </c>
      <c r="Y3273" t="s">
        <v>186</v>
      </c>
      <c r="Z3273" t="s">
        <v>282</v>
      </c>
      <c r="AA3273">
        <v>2018</v>
      </c>
      <c r="AB3273">
        <v>2018</v>
      </c>
      <c r="AC3273" t="s">
        <v>696</v>
      </c>
      <c r="AD3273" t="s">
        <v>185</v>
      </c>
      <c r="AS3273">
        <v>2.68</v>
      </c>
      <c r="AT3273" t="s">
        <v>188</v>
      </c>
      <c r="AU3273" t="s">
        <v>189</v>
      </c>
      <c r="AV3273" t="s">
        <v>190</v>
      </c>
      <c r="AW3273" t="s">
        <v>715</v>
      </c>
      <c r="BM3273" t="s">
        <v>19509</v>
      </c>
      <c r="BP3273" t="s">
        <v>10068</v>
      </c>
      <c r="BQ3273" t="s">
        <v>12132</v>
      </c>
      <c r="BS3273">
        <v>660301293</v>
      </c>
      <c r="BT3273" t="s">
        <v>196</v>
      </c>
      <c r="BU3273">
        <v>9136362799</v>
      </c>
      <c r="BZ3273" t="s">
        <v>19509</v>
      </c>
      <c r="CC3273" t="s">
        <v>10068</v>
      </c>
      <c r="CD3273" t="s">
        <v>12132</v>
      </c>
      <c r="CF3273">
        <v>660301293</v>
      </c>
      <c r="CG3273" t="s">
        <v>196</v>
      </c>
      <c r="CH3273">
        <v>9136362799</v>
      </c>
      <c r="CM3273" t="s">
        <v>19509</v>
      </c>
      <c r="CP3273" t="s">
        <v>10068</v>
      </c>
      <c r="CQ3273" t="s">
        <v>12132</v>
      </c>
      <c r="CS3273">
        <v>660301293</v>
      </c>
      <c r="CT3273" t="s">
        <v>196</v>
      </c>
      <c r="CU3273">
        <v>9136362799</v>
      </c>
      <c r="ED3273" t="s">
        <v>12132</v>
      </c>
      <c r="EG3273" t="s">
        <v>196</v>
      </c>
      <c r="EH3273">
        <v>9136362799</v>
      </c>
      <c r="EM3273" t="s">
        <v>19509</v>
      </c>
      <c r="EP3273" t="s">
        <v>10068</v>
      </c>
      <c r="EQ3273" t="s">
        <v>12132</v>
      </c>
      <c r="ES3273">
        <v>660301293</v>
      </c>
      <c r="ET3273" t="s">
        <v>196</v>
      </c>
      <c r="EU3273">
        <v>9136362799</v>
      </c>
    </row>
    <row r="3274" spans="1:151" x14ac:dyDescent="0.2">
      <c r="A3274">
        <v>13359</v>
      </c>
      <c r="B3274" t="s">
        <v>19505</v>
      </c>
      <c r="C3274" t="s">
        <v>19506</v>
      </c>
      <c r="E3274" t="s">
        <v>19507</v>
      </c>
      <c r="F3274" t="s">
        <v>171</v>
      </c>
      <c r="G3274" t="s">
        <v>172</v>
      </c>
      <c r="H3274" s="1">
        <v>35143</v>
      </c>
      <c r="I3274" t="s">
        <v>221</v>
      </c>
      <c r="K3274" t="s">
        <v>222</v>
      </c>
      <c r="L3274" t="s">
        <v>223</v>
      </c>
      <c r="M3274" t="s">
        <v>224</v>
      </c>
      <c r="N3274">
        <v>2015</v>
      </c>
      <c r="O3274" t="s">
        <v>692</v>
      </c>
      <c r="P3274" t="s">
        <v>178</v>
      </c>
      <c r="Q3274" t="s">
        <v>172</v>
      </c>
      <c r="S3274">
        <v>28756958</v>
      </c>
      <c r="T3274" t="s">
        <v>179</v>
      </c>
      <c r="U3274" t="s">
        <v>337</v>
      </c>
      <c r="W3274" t="s">
        <v>19508</v>
      </c>
      <c r="X3274">
        <v>9136365110</v>
      </c>
      <c r="Y3274" t="s">
        <v>186</v>
      </c>
      <c r="Z3274" t="s">
        <v>282</v>
      </c>
      <c r="AA3274">
        <v>2018</v>
      </c>
      <c r="AB3274">
        <v>2018</v>
      </c>
      <c r="AC3274" t="s">
        <v>696</v>
      </c>
      <c r="AD3274" t="s">
        <v>185</v>
      </c>
      <c r="AS3274">
        <v>2.68</v>
      </c>
      <c r="AT3274" t="s">
        <v>188</v>
      </c>
      <c r="AU3274" t="s">
        <v>189</v>
      </c>
      <c r="AV3274" t="s">
        <v>190</v>
      </c>
      <c r="AW3274" t="s">
        <v>715</v>
      </c>
      <c r="BM3274" t="s">
        <v>19509</v>
      </c>
      <c r="BP3274" t="s">
        <v>10068</v>
      </c>
      <c r="BQ3274" t="s">
        <v>12132</v>
      </c>
      <c r="BS3274">
        <v>660301293</v>
      </c>
      <c r="BT3274" t="s">
        <v>196</v>
      </c>
      <c r="BU3274">
        <v>9136362799</v>
      </c>
      <c r="BZ3274" t="s">
        <v>19509</v>
      </c>
      <c r="CC3274" t="s">
        <v>10068</v>
      </c>
      <c r="CD3274" t="s">
        <v>12132</v>
      </c>
      <c r="CF3274">
        <v>660301293</v>
      </c>
      <c r="CG3274" t="s">
        <v>196</v>
      </c>
      <c r="CH3274">
        <v>9136362799</v>
      </c>
      <c r="CM3274" t="s">
        <v>19509</v>
      </c>
      <c r="CP3274" t="s">
        <v>10068</v>
      </c>
      <c r="CQ3274" t="s">
        <v>12132</v>
      </c>
      <c r="CS3274">
        <v>660301293</v>
      </c>
      <c r="CT3274" t="s">
        <v>196</v>
      </c>
      <c r="CU3274">
        <v>9136362799</v>
      </c>
      <c r="ED3274" t="s">
        <v>12132</v>
      </c>
      <c r="EG3274" t="s">
        <v>196</v>
      </c>
      <c r="EH3274">
        <v>9136362799</v>
      </c>
      <c r="EM3274" t="s">
        <v>19509</v>
      </c>
      <c r="EP3274" t="s">
        <v>10068</v>
      </c>
      <c r="EQ3274" t="s">
        <v>12132</v>
      </c>
      <c r="ES3274">
        <v>660301293</v>
      </c>
      <c r="ET3274" t="s">
        <v>196</v>
      </c>
      <c r="EU3274">
        <v>9136362799</v>
      </c>
    </row>
    <row r="3275" spans="1:151" x14ac:dyDescent="0.2">
      <c r="A3275">
        <v>34262</v>
      </c>
      <c r="B3275" t="s">
        <v>19510</v>
      </c>
      <c r="C3275" t="s">
        <v>19511</v>
      </c>
      <c r="E3275" t="s">
        <v>19512</v>
      </c>
      <c r="F3275" t="s">
        <v>171</v>
      </c>
      <c r="I3275" t="s">
        <v>173</v>
      </c>
      <c r="K3275" t="s">
        <v>1377</v>
      </c>
      <c r="L3275" t="s">
        <v>1378</v>
      </c>
      <c r="M3275" t="s">
        <v>306</v>
      </c>
      <c r="N3275">
        <v>2020</v>
      </c>
      <c r="O3275" t="s">
        <v>1379</v>
      </c>
      <c r="P3275" t="s">
        <v>509</v>
      </c>
      <c r="Q3275" t="s">
        <v>185</v>
      </c>
      <c r="BC3275" t="s">
        <v>474</v>
      </c>
      <c r="BM3275" t="s">
        <v>19513</v>
      </c>
      <c r="BP3275" t="s">
        <v>19514</v>
      </c>
      <c r="BR3275" t="s">
        <v>5568</v>
      </c>
      <c r="BS3275">
        <v>225400</v>
      </c>
      <c r="BT3275" t="s">
        <v>1382</v>
      </c>
      <c r="BU3275">
        <v>15852993057</v>
      </c>
      <c r="BW3275">
        <v>15852993057</v>
      </c>
      <c r="BX3275" t="s">
        <v>19515</v>
      </c>
      <c r="BY3275" t="s">
        <v>7385</v>
      </c>
    </row>
    <row r="3276" spans="1:151" x14ac:dyDescent="0.2">
      <c r="A3276">
        <v>35598</v>
      </c>
      <c r="B3276" t="s">
        <v>19516</v>
      </c>
      <c r="C3276" t="s">
        <v>19511</v>
      </c>
      <c r="E3276" t="s">
        <v>19517</v>
      </c>
      <c r="F3276" t="s">
        <v>171</v>
      </c>
      <c r="I3276" t="s">
        <v>221</v>
      </c>
      <c r="K3276" t="s">
        <v>1377</v>
      </c>
      <c r="L3276" t="s">
        <v>1378</v>
      </c>
      <c r="M3276" t="s">
        <v>306</v>
      </c>
      <c r="N3276">
        <v>2020</v>
      </c>
      <c r="O3276" t="s">
        <v>1379</v>
      </c>
      <c r="P3276" t="s">
        <v>3256</v>
      </c>
      <c r="Q3276" t="s">
        <v>185</v>
      </c>
      <c r="BM3276" t="s">
        <v>19518</v>
      </c>
      <c r="BP3276" t="s">
        <v>5511</v>
      </c>
      <c r="BR3276" t="s">
        <v>5568</v>
      </c>
      <c r="BS3276">
        <v>210019</v>
      </c>
      <c r="BT3276" t="s">
        <v>1382</v>
      </c>
      <c r="BU3276" t="s">
        <v>19519</v>
      </c>
      <c r="BW3276" t="s">
        <v>19520</v>
      </c>
    </row>
    <row r="3277" spans="1:151" x14ac:dyDescent="0.2">
      <c r="A3277">
        <v>37838</v>
      </c>
      <c r="B3277" t="s">
        <v>19516</v>
      </c>
      <c r="C3277" t="s">
        <v>19511</v>
      </c>
      <c r="E3277" t="s">
        <v>19517</v>
      </c>
      <c r="F3277" t="s">
        <v>171</v>
      </c>
      <c r="G3277" t="str">
        <f>"0"</f>
        <v>0</v>
      </c>
      <c r="H3277" s="1">
        <v>37469</v>
      </c>
      <c r="I3277" t="s">
        <v>221</v>
      </c>
      <c r="K3277" t="s">
        <v>5429</v>
      </c>
      <c r="L3277" t="s">
        <v>1731</v>
      </c>
      <c r="M3277" t="s">
        <v>176</v>
      </c>
      <c r="N3277">
        <v>2023</v>
      </c>
      <c r="O3277" t="s">
        <v>1048</v>
      </c>
      <c r="P3277" t="s">
        <v>178</v>
      </c>
      <c r="Q3277" t="s">
        <v>172</v>
      </c>
      <c r="S3277">
        <v>31727297</v>
      </c>
      <c r="T3277" t="s">
        <v>1382</v>
      </c>
      <c r="U3277" t="s">
        <v>424</v>
      </c>
      <c r="Y3277" t="str">
        <f>"01AS"</f>
        <v>01AS</v>
      </c>
      <c r="Z3277" t="s">
        <v>499</v>
      </c>
      <c r="AA3277" t="s">
        <v>320</v>
      </c>
      <c r="AB3277" t="s">
        <v>321</v>
      </c>
      <c r="AC3277" t="s">
        <v>1334</v>
      </c>
      <c r="AD3277" t="s">
        <v>185</v>
      </c>
      <c r="AS3277">
        <v>3.95</v>
      </c>
      <c r="AU3277" t="s">
        <v>472</v>
      </c>
      <c r="AV3277" t="s">
        <v>473</v>
      </c>
      <c r="AW3277" t="s">
        <v>430</v>
      </c>
      <c r="BF3277" t="s">
        <v>474</v>
      </c>
      <c r="BO3277" t="s">
        <v>19521</v>
      </c>
      <c r="BQ3277" t="s">
        <v>195</v>
      </c>
      <c r="CA3277" t="s">
        <v>19522</v>
      </c>
      <c r="CD3277" t="s">
        <v>195</v>
      </c>
      <c r="CM3277" t="s">
        <v>19523</v>
      </c>
      <c r="CN3277" t="s">
        <v>19522</v>
      </c>
      <c r="CO3277" t="s">
        <v>19521</v>
      </c>
      <c r="CP3277" t="s">
        <v>5511</v>
      </c>
      <c r="CQ3277" t="s">
        <v>3674</v>
      </c>
      <c r="CS3277">
        <v>210000</v>
      </c>
      <c r="CT3277" t="s">
        <v>1382</v>
      </c>
    </row>
    <row r="3278" spans="1:151" x14ac:dyDescent="0.2">
      <c r="A3278">
        <v>46806</v>
      </c>
      <c r="B3278" t="s">
        <v>19524</v>
      </c>
      <c r="C3278" t="s">
        <v>19525</v>
      </c>
      <c r="E3278" t="s">
        <v>19526</v>
      </c>
      <c r="F3278" t="s">
        <v>171</v>
      </c>
      <c r="G3278" t="str">
        <f>"0"</f>
        <v>0</v>
      </c>
      <c r="H3278" s="1">
        <v>38583</v>
      </c>
      <c r="I3278" t="s">
        <v>173</v>
      </c>
      <c r="K3278" t="s">
        <v>515</v>
      </c>
      <c r="L3278" t="s">
        <v>516</v>
      </c>
      <c r="M3278" t="s">
        <v>176</v>
      </c>
      <c r="N3278">
        <v>2026</v>
      </c>
      <c r="O3278" t="s">
        <v>508</v>
      </c>
      <c r="P3278" t="s">
        <v>509</v>
      </c>
      <c r="Q3278" t="s">
        <v>172</v>
      </c>
      <c r="R3278" t="s">
        <v>510</v>
      </c>
      <c r="S3278">
        <v>32574692</v>
      </c>
      <c r="BM3278" t="s">
        <v>3027</v>
      </c>
    </row>
    <row r="3279" spans="1:151" x14ac:dyDescent="0.2">
      <c r="A3279">
        <v>42606</v>
      </c>
      <c r="B3279" t="s">
        <v>14404</v>
      </c>
      <c r="C3279" t="s">
        <v>19527</v>
      </c>
      <c r="D3279" t="s">
        <v>16113</v>
      </c>
      <c r="E3279" t="s">
        <v>19528</v>
      </c>
      <c r="F3279" t="s">
        <v>19529</v>
      </c>
      <c r="G3279" t="str">
        <f>"0"</f>
        <v>0</v>
      </c>
      <c r="H3279" s="1">
        <v>38219</v>
      </c>
      <c r="I3279" t="s">
        <v>221</v>
      </c>
      <c r="K3279" t="s">
        <v>481</v>
      </c>
      <c r="L3279" t="s">
        <v>318</v>
      </c>
      <c r="M3279" t="s">
        <v>176</v>
      </c>
      <c r="N3279">
        <v>2025</v>
      </c>
      <c r="O3279" t="s">
        <v>677</v>
      </c>
      <c r="P3279" t="s">
        <v>178</v>
      </c>
      <c r="Q3279" t="s">
        <v>172</v>
      </c>
      <c r="S3279">
        <v>32341942</v>
      </c>
      <c r="T3279" t="s">
        <v>226</v>
      </c>
      <c r="Y3279" t="str">
        <f>"01AS"</f>
        <v>01AS</v>
      </c>
      <c r="Z3279" t="s">
        <v>227</v>
      </c>
      <c r="AA3279" t="s">
        <v>320</v>
      </c>
      <c r="AB3279" t="s">
        <v>321</v>
      </c>
      <c r="AC3279" t="s">
        <v>1237</v>
      </c>
      <c r="AD3279" t="s">
        <v>185</v>
      </c>
      <c r="AF3279" t="s">
        <v>426</v>
      </c>
      <c r="AG3279" t="s">
        <v>427</v>
      </c>
      <c r="AJ3279" t="s">
        <v>2129</v>
      </c>
      <c r="AK3279" t="s">
        <v>185</v>
      </c>
      <c r="AM3279" t="s">
        <v>2130</v>
      </c>
      <c r="AS3279">
        <v>3.57</v>
      </c>
      <c r="AU3279" t="s">
        <v>472</v>
      </c>
      <c r="AV3279" t="s">
        <v>473</v>
      </c>
      <c r="AW3279" t="s">
        <v>264</v>
      </c>
      <c r="BM3279" t="s">
        <v>19530</v>
      </c>
      <c r="BN3279" t="s">
        <v>239</v>
      </c>
      <c r="BO3279" t="s">
        <v>19531</v>
      </c>
      <c r="BP3279" t="s">
        <v>241</v>
      </c>
      <c r="BQ3279" t="s">
        <v>195</v>
      </c>
      <c r="BS3279">
        <v>14627</v>
      </c>
      <c r="CD3279" t="s">
        <v>195</v>
      </c>
      <c r="CM3279" t="s">
        <v>19532</v>
      </c>
      <c r="CO3279" t="s">
        <v>19531</v>
      </c>
      <c r="CP3279" t="s">
        <v>13594</v>
      </c>
      <c r="CQ3279" t="s">
        <v>247</v>
      </c>
      <c r="CS3279" t="str">
        <f>"08831-5344"</f>
        <v>08831-5344</v>
      </c>
      <c r="CT3279" t="s">
        <v>244</v>
      </c>
      <c r="CU3279" t="s">
        <v>19533</v>
      </c>
    </row>
    <row r="3280" spans="1:151" x14ac:dyDescent="0.2">
      <c r="A3280">
        <v>14413</v>
      </c>
      <c r="B3280" t="s">
        <v>4093</v>
      </c>
      <c r="C3280" t="s">
        <v>19534</v>
      </c>
      <c r="D3280" t="s">
        <v>19535</v>
      </c>
      <c r="E3280" t="s">
        <v>19536</v>
      </c>
      <c r="F3280" t="s">
        <v>171</v>
      </c>
      <c r="G3280" t="s">
        <v>172</v>
      </c>
      <c r="H3280" s="1">
        <v>34741</v>
      </c>
      <c r="I3280" t="s">
        <v>221</v>
      </c>
      <c r="K3280" t="s">
        <v>1683</v>
      </c>
      <c r="L3280" t="s">
        <v>820</v>
      </c>
      <c r="M3280" t="s">
        <v>176</v>
      </c>
      <c r="N3280">
        <v>2016</v>
      </c>
      <c r="O3280" t="s">
        <v>634</v>
      </c>
      <c r="P3280" t="s">
        <v>178</v>
      </c>
      <c r="Q3280" t="s">
        <v>172</v>
      </c>
      <c r="S3280">
        <v>28264897</v>
      </c>
      <c r="T3280" t="s">
        <v>196</v>
      </c>
      <c r="W3280" t="s">
        <v>19537</v>
      </c>
      <c r="X3280">
        <v>9149411699</v>
      </c>
      <c r="Y3280" t="s">
        <v>186</v>
      </c>
      <c r="Z3280" t="s">
        <v>183</v>
      </c>
      <c r="AA3280">
        <v>2017</v>
      </c>
      <c r="AB3280">
        <v>2017</v>
      </c>
      <c r="AC3280" t="s">
        <v>6542</v>
      </c>
      <c r="AD3280" t="s">
        <v>185</v>
      </c>
      <c r="AM3280" t="s">
        <v>3159</v>
      </c>
      <c r="AS3280">
        <v>3.85</v>
      </c>
      <c r="AT3280" t="s">
        <v>188</v>
      </c>
      <c r="AU3280" t="s">
        <v>189</v>
      </c>
      <c r="AV3280" t="s">
        <v>190</v>
      </c>
      <c r="AW3280" t="s">
        <v>264</v>
      </c>
      <c r="BM3280" t="s">
        <v>19538</v>
      </c>
      <c r="BN3280" t="s">
        <v>193</v>
      </c>
      <c r="BP3280" t="s">
        <v>194</v>
      </c>
      <c r="BQ3280" t="s">
        <v>195</v>
      </c>
      <c r="BS3280">
        <v>14627</v>
      </c>
      <c r="BT3280" t="s">
        <v>196</v>
      </c>
      <c r="BU3280">
        <v>9147032877</v>
      </c>
      <c r="BZ3280" t="s">
        <v>19539</v>
      </c>
      <c r="CC3280" t="s">
        <v>9897</v>
      </c>
      <c r="CD3280" t="s">
        <v>195</v>
      </c>
      <c r="CF3280">
        <v>10562</v>
      </c>
      <c r="CG3280" t="s">
        <v>196</v>
      </c>
      <c r="CH3280">
        <v>9149411699</v>
      </c>
      <c r="CM3280" t="s">
        <v>19540</v>
      </c>
      <c r="CN3280" t="s">
        <v>19541</v>
      </c>
      <c r="CP3280" t="s">
        <v>194</v>
      </c>
      <c r="CQ3280" t="s">
        <v>195</v>
      </c>
      <c r="CS3280">
        <v>14627</v>
      </c>
      <c r="CT3280" t="s">
        <v>196</v>
      </c>
      <c r="CU3280">
        <v>9147032877</v>
      </c>
      <c r="EM3280" t="s">
        <v>19539</v>
      </c>
      <c r="EP3280" t="s">
        <v>9897</v>
      </c>
      <c r="EQ3280" t="s">
        <v>195</v>
      </c>
      <c r="ES3280">
        <v>10562</v>
      </c>
      <c r="ET3280" t="s">
        <v>196</v>
      </c>
      <c r="EU3280">
        <v>9149411699</v>
      </c>
    </row>
    <row r="3281" spans="1:151" x14ac:dyDescent="0.2">
      <c r="A3281">
        <v>38762</v>
      </c>
      <c r="B3281" t="s">
        <v>10805</v>
      </c>
      <c r="C3281" t="s">
        <v>19542</v>
      </c>
      <c r="D3281" t="s">
        <v>169</v>
      </c>
      <c r="E3281" t="s">
        <v>19543</v>
      </c>
      <c r="F3281" t="s">
        <v>171</v>
      </c>
      <c r="G3281" t="s">
        <v>185</v>
      </c>
      <c r="I3281" t="s">
        <v>221</v>
      </c>
      <c r="K3281" t="s">
        <v>610</v>
      </c>
      <c r="L3281" t="s">
        <v>969</v>
      </c>
      <c r="M3281" t="s">
        <v>176</v>
      </c>
      <c r="N3281">
        <v>2023</v>
      </c>
      <c r="O3281" t="s">
        <v>1048</v>
      </c>
      <c r="P3281" t="s">
        <v>178</v>
      </c>
      <c r="Q3281" t="s">
        <v>172</v>
      </c>
      <c r="R3281" t="s">
        <v>510</v>
      </c>
      <c r="S3281">
        <v>29180974</v>
      </c>
      <c r="BM3281" t="s">
        <v>19544</v>
      </c>
    </row>
    <row r="3282" spans="1:151" x14ac:dyDescent="0.2">
      <c r="A3282">
        <v>30004</v>
      </c>
      <c r="B3282" t="s">
        <v>10805</v>
      </c>
      <c r="C3282" t="s">
        <v>19542</v>
      </c>
      <c r="D3282" t="s">
        <v>169</v>
      </c>
      <c r="E3282" t="s">
        <v>19543</v>
      </c>
      <c r="F3282" t="s">
        <v>171</v>
      </c>
      <c r="G3282" t="s">
        <v>185</v>
      </c>
      <c r="I3282" t="s">
        <v>221</v>
      </c>
      <c r="K3282" t="s">
        <v>253</v>
      </c>
      <c r="L3282" t="s">
        <v>254</v>
      </c>
      <c r="M3282" t="s">
        <v>176</v>
      </c>
      <c r="N3282">
        <v>2020</v>
      </c>
      <c r="O3282" t="s">
        <v>978</v>
      </c>
      <c r="P3282" t="s">
        <v>178</v>
      </c>
      <c r="Q3282" t="s">
        <v>172</v>
      </c>
      <c r="R3282" t="s">
        <v>510</v>
      </c>
      <c r="S3282">
        <v>29180974</v>
      </c>
      <c r="BM3282" t="s">
        <v>19544</v>
      </c>
    </row>
    <row r="3283" spans="1:151" x14ac:dyDescent="0.2">
      <c r="A3283">
        <v>25735</v>
      </c>
      <c r="B3283" t="s">
        <v>10805</v>
      </c>
      <c r="C3283" t="s">
        <v>19542</v>
      </c>
      <c r="D3283" t="s">
        <v>169</v>
      </c>
      <c r="E3283" t="s">
        <v>19543</v>
      </c>
      <c r="F3283" t="s">
        <v>171</v>
      </c>
      <c r="G3283" t="s">
        <v>185</v>
      </c>
      <c r="I3283" t="s">
        <v>221</v>
      </c>
      <c r="K3283" t="s">
        <v>769</v>
      </c>
      <c r="L3283" t="s">
        <v>770</v>
      </c>
      <c r="M3283" t="s">
        <v>176</v>
      </c>
      <c r="N3283">
        <v>2018</v>
      </c>
      <c r="O3283" t="s">
        <v>612</v>
      </c>
      <c r="P3283" t="s">
        <v>178</v>
      </c>
      <c r="Q3283" t="s">
        <v>172</v>
      </c>
      <c r="R3283" t="s">
        <v>510</v>
      </c>
      <c r="S3283">
        <v>29180974</v>
      </c>
      <c r="BM3283" t="s">
        <v>19544</v>
      </c>
    </row>
    <row r="3284" spans="1:151" x14ac:dyDescent="0.2">
      <c r="A3284">
        <v>21036</v>
      </c>
      <c r="B3284" t="s">
        <v>1838</v>
      </c>
      <c r="C3284" t="s">
        <v>19545</v>
      </c>
      <c r="D3284" t="s">
        <v>654</v>
      </c>
      <c r="E3284" t="s">
        <v>19546</v>
      </c>
      <c r="F3284" t="s">
        <v>171</v>
      </c>
      <c r="G3284" t="s">
        <v>172</v>
      </c>
      <c r="H3284" s="1">
        <v>35770</v>
      </c>
      <c r="I3284" t="s">
        <v>221</v>
      </c>
      <c r="K3284" t="s">
        <v>576</v>
      </c>
      <c r="L3284" t="s">
        <v>577</v>
      </c>
      <c r="M3284" t="s">
        <v>224</v>
      </c>
      <c r="N3284">
        <v>2017</v>
      </c>
      <c r="O3284" t="s">
        <v>441</v>
      </c>
      <c r="P3284" t="s">
        <v>178</v>
      </c>
      <c r="Q3284" t="s">
        <v>172</v>
      </c>
      <c r="S3284">
        <v>29915743</v>
      </c>
      <c r="T3284" t="s">
        <v>196</v>
      </c>
      <c r="W3284" t="s">
        <v>19547</v>
      </c>
      <c r="X3284">
        <v>3039602298</v>
      </c>
      <c r="Y3284" t="s">
        <v>186</v>
      </c>
      <c r="Z3284" t="s">
        <v>282</v>
      </c>
      <c r="AA3284">
        <v>2020</v>
      </c>
      <c r="AB3284">
        <v>2020</v>
      </c>
      <c r="AC3284" t="s">
        <v>885</v>
      </c>
      <c r="AD3284" t="s">
        <v>185</v>
      </c>
      <c r="AE3284" t="s">
        <v>857</v>
      </c>
      <c r="AM3284" t="s">
        <v>580</v>
      </c>
      <c r="AS3284">
        <v>3.75</v>
      </c>
      <c r="AT3284" t="s">
        <v>188</v>
      </c>
      <c r="AU3284" t="s">
        <v>189</v>
      </c>
      <c r="AV3284" t="s">
        <v>190</v>
      </c>
      <c r="AW3284" t="s">
        <v>264</v>
      </c>
      <c r="BM3284" t="s">
        <v>193</v>
      </c>
      <c r="BN3284" t="s">
        <v>4658</v>
      </c>
      <c r="BP3284" t="s">
        <v>194</v>
      </c>
      <c r="BQ3284" t="s">
        <v>195</v>
      </c>
      <c r="BS3284">
        <v>14627</v>
      </c>
      <c r="BT3284" t="s">
        <v>196</v>
      </c>
      <c r="BU3284">
        <v>3037319169</v>
      </c>
      <c r="BZ3284" t="s">
        <v>19548</v>
      </c>
      <c r="CC3284" t="s">
        <v>6113</v>
      </c>
      <c r="CD3284" t="s">
        <v>2314</v>
      </c>
      <c r="CF3284">
        <v>80014</v>
      </c>
      <c r="CG3284" t="s">
        <v>196</v>
      </c>
      <c r="CH3284">
        <v>3037319169</v>
      </c>
      <c r="CM3284" t="s">
        <v>19549</v>
      </c>
      <c r="CP3284" t="s">
        <v>194</v>
      </c>
      <c r="CQ3284" t="s">
        <v>195</v>
      </c>
      <c r="CS3284">
        <v>14627</v>
      </c>
      <c r="CT3284" t="s">
        <v>196</v>
      </c>
      <c r="CU3284">
        <v>3037319169</v>
      </c>
      <c r="ED3284" t="s">
        <v>2314</v>
      </c>
      <c r="EG3284" t="s">
        <v>196</v>
      </c>
      <c r="EH3284">
        <v>3037319169</v>
      </c>
      <c r="EM3284" t="s">
        <v>19548</v>
      </c>
      <c r="EP3284" t="s">
        <v>6113</v>
      </c>
      <c r="EQ3284" t="s">
        <v>2314</v>
      </c>
      <c r="ES3284">
        <v>80014</v>
      </c>
      <c r="ET3284" t="s">
        <v>196</v>
      </c>
      <c r="EU3284">
        <v>3037319169</v>
      </c>
    </row>
    <row r="3285" spans="1:151" x14ac:dyDescent="0.2">
      <c r="A3285">
        <v>13384</v>
      </c>
      <c r="B3285" t="s">
        <v>955</v>
      </c>
      <c r="C3285" t="s">
        <v>19550</v>
      </c>
      <c r="D3285" t="s">
        <v>606</v>
      </c>
      <c r="E3285" t="s">
        <v>19551</v>
      </c>
      <c r="F3285" t="s">
        <v>171</v>
      </c>
      <c r="G3285" t="s">
        <v>172</v>
      </c>
      <c r="H3285" s="1">
        <v>34680</v>
      </c>
      <c r="I3285" t="s">
        <v>221</v>
      </c>
      <c r="K3285" t="s">
        <v>1538</v>
      </c>
      <c r="L3285" t="s">
        <v>1539</v>
      </c>
      <c r="M3285" t="s">
        <v>176</v>
      </c>
      <c r="N3285">
        <v>2016</v>
      </c>
      <c r="O3285" t="s">
        <v>634</v>
      </c>
      <c r="P3285" t="s">
        <v>178</v>
      </c>
      <c r="Q3285" t="s">
        <v>172</v>
      </c>
      <c r="S3285">
        <v>28286943</v>
      </c>
      <c r="T3285" t="s">
        <v>196</v>
      </c>
      <c r="W3285" t="s">
        <v>19552</v>
      </c>
      <c r="X3285">
        <v>2539392889</v>
      </c>
      <c r="Y3285" t="s">
        <v>186</v>
      </c>
      <c r="Z3285" t="s">
        <v>282</v>
      </c>
      <c r="AA3285">
        <v>2017</v>
      </c>
      <c r="AB3285">
        <v>2017</v>
      </c>
      <c r="AC3285" t="s">
        <v>857</v>
      </c>
      <c r="AD3285" t="s">
        <v>185</v>
      </c>
      <c r="AS3285">
        <v>3.74</v>
      </c>
      <c r="AT3285" t="s">
        <v>188</v>
      </c>
      <c r="AU3285" t="s">
        <v>189</v>
      </c>
      <c r="AV3285" t="s">
        <v>190</v>
      </c>
      <c r="AW3285" t="s">
        <v>237</v>
      </c>
      <c r="BM3285" t="s">
        <v>10629</v>
      </c>
      <c r="BN3285" t="s">
        <v>19553</v>
      </c>
      <c r="BP3285" t="s">
        <v>194</v>
      </c>
      <c r="BQ3285" t="s">
        <v>195</v>
      </c>
      <c r="BS3285">
        <v>14627</v>
      </c>
      <c r="BT3285" t="s">
        <v>196</v>
      </c>
      <c r="BU3285">
        <v>2537090811</v>
      </c>
      <c r="BZ3285" t="s">
        <v>19554</v>
      </c>
      <c r="CC3285" t="s">
        <v>19555</v>
      </c>
      <c r="CD3285" t="s">
        <v>1433</v>
      </c>
      <c r="CF3285">
        <v>98001</v>
      </c>
      <c r="CG3285" t="s">
        <v>196</v>
      </c>
      <c r="CH3285">
        <v>2539392889</v>
      </c>
      <c r="CM3285" t="s">
        <v>19556</v>
      </c>
      <c r="CP3285" t="s">
        <v>194</v>
      </c>
      <c r="CQ3285" t="s">
        <v>195</v>
      </c>
      <c r="CS3285">
        <v>14627</v>
      </c>
      <c r="CT3285" t="s">
        <v>196</v>
      </c>
      <c r="CU3285">
        <v>2537090811</v>
      </c>
      <c r="DZ3285" t="s">
        <v>19557</v>
      </c>
      <c r="EC3285" t="s">
        <v>5127</v>
      </c>
      <c r="ED3285" t="s">
        <v>1433</v>
      </c>
      <c r="EF3285">
        <v>98030</v>
      </c>
      <c r="EG3285" t="s">
        <v>196</v>
      </c>
      <c r="EM3285" t="s">
        <v>19554</v>
      </c>
      <c r="EP3285" t="s">
        <v>19555</v>
      </c>
      <c r="EQ3285" t="s">
        <v>1433</v>
      </c>
      <c r="ES3285">
        <v>98001</v>
      </c>
      <c r="ET3285" t="s">
        <v>196</v>
      </c>
      <c r="EU3285">
        <v>2539392889</v>
      </c>
    </row>
    <row r="3286" spans="1:151" x14ac:dyDescent="0.2">
      <c r="A3286">
        <v>13236</v>
      </c>
      <c r="B3286" t="s">
        <v>955</v>
      </c>
      <c r="C3286" t="s">
        <v>19550</v>
      </c>
      <c r="D3286" t="s">
        <v>606</v>
      </c>
      <c r="E3286" t="s">
        <v>19551</v>
      </c>
      <c r="F3286" t="s">
        <v>171</v>
      </c>
      <c r="G3286" t="s">
        <v>172</v>
      </c>
      <c r="H3286" s="1">
        <v>34680</v>
      </c>
      <c r="I3286" t="s">
        <v>221</v>
      </c>
      <c r="K3286" t="s">
        <v>1135</v>
      </c>
      <c r="L3286" t="s">
        <v>1136</v>
      </c>
      <c r="M3286" t="s">
        <v>224</v>
      </c>
      <c r="N3286">
        <v>2015</v>
      </c>
      <c r="O3286" t="s">
        <v>692</v>
      </c>
      <c r="P3286" t="s">
        <v>178</v>
      </c>
      <c r="Q3286" t="s">
        <v>172</v>
      </c>
      <c r="S3286">
        <v>28286943</v>
      </c>
      <c r="T3286" t="s">
        <v>196</v>
      </c>
      <c r="W3286" t="s">
        <v>19552</v>
      </c>
      <c r="X3286">
        <v>2539392889</v>
      </c>
      <c r="Y3286" t="s">
        <v>186</v>
      </c>
      <c r="Z3286" t="s">
        <v>282</v>
      </c>
      <c r="AA3286">
        <v>2017</v>
      </c>
      <c r="AB3286">
        <v>2017</v>
      </c>
      <c r="AC3286" t="s">
        <v>857</v>
      </c>
      <c r="AD3286" t="s">
        <v>185</v>
      </c>
      <c r="AS3286">
        <v>3.74</v>
      </c>
      <c r="AT3286" t="s">
        <v>188</v>
      </c>
      <c r="AU3286" t="s">
        <v>189</v>
      </c>
      <c r="AV3286" t="s">
        <v>190</v>
      </c>
      <c r="AW3286" t="s">
        <v>237</v>
      </c>
      <c r="BM3286" t="s">
        <v>10629</v>
      </c>
      <c r="BN3286" t="s">
        <v>19553</v>
      </c>
      <c r="BP3286" t="s">
        <v>194</v>
      </c>
      <c r="BQ3286" t="s">
        <v>195</v>
      </c>
      <c r="BS3286">
        <v>14627</v>
      </c>
      <c r="BT3286" t="s">
        <v>196</v>
      </c>
      <c r="BU3286">
        <v>2537090811</v>
      </c>
      <c r="BZ3286" t="s">
        <v>19554</v>
      </c>
      <c r="CC3286" t="s">
        <v>19555</v>
      </c>
      <c r="CD3286" t="s">
        <v>1433</v>
      </c>
      <c r="CF3286">
        <v>98001</v>
      </c>
      <c r="CG3286" t="s">
        <v>196</v>
      </c>
      <c r="CH3286">
        <v>2539392889</v>
      </c>
      <c r="CM3286" t="s">
        <v>19556</v>
      </c>
      <c r="CP3286" t="s">
        <v>194</v>
      </c>
      <c r="CQ3286" t="s">
        <v>195</v>
      </c>
      <c r="CS3286">
        <v>14627</v>
      </c>
      <c r="CT3286" t="s">
        <v>196</v>
      </c>
      <c r="CU3286">
        <v>2537090811</v>
      </c>
      <c r="DZ3286" t="s">
        <v>19557</v>
      </c>
      <c r="EC3286" t="s">
        <v>5127</v>
      </c>
      <c r="ED3286" t="s">
        <v>1433</v>
      </c>
      <c r="EF3286">
        <v>98030</v>
      </c>
      <c r="EG3286" t="s">
        <v>196</v>
      </c>
      <c r="EM3286" t="s">
        <v>19554</v>
      </c>
      <c r="EP3286" t="s">
        <v>19555</v>
      </c>
      <c r="EQ3286" t="s">
        <v>1433</v>
      </c>
      <c r="ES3286">
        <v>98001</v>
      </c>
      <c r="ET3286" t="s">
        <v>196</v>
      </c>
      <c r="EU3286">
        <v>2539392889</v>
      </c>
    </row>
    <row r="3287" spans="1:151" x14ac:dyDescent="0.2">
      <c r="A3287">
        <v>10119</v>
      </c>
      <c r="B3287" t="s">
        <v>19558</v>
      </c>
      <c r="C3287" t="s">
        <v>19559</v>
      </c>
      <c r="D3287" t="s">
        <v>654</v>
      </c>
      <c r="E3287" t="s">
        <v>19560</v>
      </c>
      <c r="F3287" t="s">
        <v>171</v>
      </c>
      <c r="G3287" t="s">
        <v>172</v>
      </c>
      <c r="H3287" s="1">
        <v>34502</v>
      </c>
      <c r="I3287" t="s">
        <v>173</v>
      </c>
      <c r="K3287" t="s">
        <v>675</v>
      </c>
      <c r="L3287" t="s">
        <v>676</v>
      </c>
      <c r="M3287" t="s">
        <v>176</v>
      </c>
      <c r="N3287">
        <v>2015</v>
      </c>
      <c r="O3287" t="s">
        <v>1014</v>
      </c>
      <c r="P3287" t="s">
        <v>178</v>
      </c>
      <c r="Q3287" t="s">
        <v>172</v>
      </c>
      <c r="S3287">
        <v>27702413</v>
      </c>
      <c r="T3287" t="s">
        <v>196</v>
      </c>
      <c r="W3287" t="s">
        <v>19561</v>
      </c>
      <c r="X3287">
        <v>6178355112</v>
      </c>
      <c r="Y3287" t="s">
        <v>186</v>
      </c>
      <c r="Z3287" t="s">
        <v>282</v>
      </c>
      <c r="AA3287">
        <v>2016</v>
      </c>
      <c r="AB3287">
        <v>2016</v>
      </c>
      <c r="AC3287" t="s">
        <v>857</v>
      </c>
      <c r="AD3287" t="s">
        <v>185</v>
      </c>
      <c r="AS3287">
        <v>3.91</v>
      </c>
      <c r="AT3287" t="s">
        <v>188</v>
      </c>
      <c r="AU3287" t="s">
        <v>189</v>
      </c>
      <c r="AV3287" t="s">
        <v>190</v>
      </c>
      <c r="AW3287" t="s">
        <v>264</v>
      </c>
      <c r="BM3287" t="s">
        <v>19562</v>
      </c>
      <c r="BN3287" t="s">
        <v>487</v>
      </c>
      <c r="BP3287" t="s">
        <v>194</v>
      </c>
      <c r="BQ3287" t="s">
        <v>195</v>
      </c>
      <c r="BS3287">
        <v>14627</v>
      </c>
      <c r="BT3287" t="s">
        <v>196</v>
      </c>
      <c r="BU3287">
        <v>6172720018</v>
      </c>
      <c r="BZ3287" t="s">
        <v>19563</v>
      </c>
      <c r="CC3287" t="s">
        <v>4623</v>
      </c>
      <c r="CD3287" t="s">
        <v>401</v>
      </c>
      <c r="CF3287" t="str">
        <f>"02459"</f>
        <v>02459</v>
      </c>
      <c r="CG3287" t="s">
        <v>196</v>
      </c>
      <c r="CH3287">
        <v>6172720018</v>
      </c>
      <c r="CM3287" t="s">
        <v>15941</v>
      </c>
      <c r="CP3287" t="s">
        <v>194</v>
      </c>
      <c r="CQ3287" t="s">
        <v>195</v>
      </c>
      <c r="CS3287">
        <v>14611</v>
      </c>
      <c r="CT3287" t="s">
        <v>196</v>
      </c>
      <c r="CU3287">
        <v>6172720018</v>
      </c>
      <c r="DZ3287" t="s">
        <v>19564</v>
      </c>
      <c r="EC3287" t="s">
        <v>19565</v>
      </c>
      <c r="ED3287" t="s">
        <v>19566</v>
      </c>
      <c r="EF3287">
        <v>57186</v>
      </c>
      <c r="EG3287" t="s">
        <v>196</v>
      </c>
      <c r="EH3287">
        <v>6178354594</v>
      </c>
      <c r="EM3287" t="s">
        <v>19563</v>
      </c>
      <c r="EP3287" t="s">
        <v>4623</v>
      </c>
      <c r="EQ3287" t="s">
        <v>401</v>
      </c>
      <c r="ES3287" t="str">
        <f>"02459"</f>
        <v>02459</v>
      </c>
      <c r="ET3287" t="s">
        <v>196</v>
      </c>
      <c r="EU3287">
        <v>6172720018</v>
      </c>
    </row>
    <row r="3288" spans="1:151" x14ac:dyDescent="0.2">
      <c r="A3288">
        <v>19020</v>
      </c>
      <c r="B3288" t="s">
        <v>19567</v>
      </c>
      <c r="C3288" t="s">
        <v>19568</v>
      </c>
      <c r="D3288" t="s">
        <v>665</v>
      </c>
      <c r="E3288" t="s">
        <v>19569</v>
      </c>
      <c r="F3288" t="s">
        <v>3199</v>
      </c>
      <c r="G3288" t="s">
        <v>172</v>
      </c>
      <c r="H3288" s="1">
        <v>35369</v>
      </c>
      <c r="I3288" t="s">
        <v>173</v>
      </c>
      <c r="K3288" t="s">
        <v>943</v>
      </c>
      <c r="M3288" t="s">
        <v>306</v>
      </c>
      <c r="N3288">
        <v>2016</v>
      </c>
      <c r="O3288" t="s">
        <v>380</v>
      </c>
      <c r="P3288" t="s">
        <v>178</v>
      </c>
      <c r="Q3288" t="s">
        <v>172</v>
      </c>
      <c r="S3288">
        <v>28818120</v>
      </c>
      <c r="T3288" t="s">
        <v>196</v>
      </c>
      <c r="W3288" t="s">
        <v>19570</v>
      </c>
      <c r="X3288">
        <v>5852604273</v>
      </c>
      <c r="Y3288" t="s">
        <v>186</v>
      </c>
      <c r="Z3288" t="s">
        <v>282</v>
      </c>
      <c r="AA3288">
        <v>2018</v>
      </c>
      <c r="AB3288">
        <v>2018</v>
      </c>
      <c r="AC3288" t="s">
        <v>209</v>
      </c>
      <c r="AD3288" t="s">
        <v>185</v>
      </c>
      <c r="AE3288" t="s">
        <v>1950</v>
      </c>
      <c r="AS3288">
        <v>3.89</v>
      </c>
      <c r="AT3288" t="s">
        <v>188</v>
      </c>
      <c r="AU3288" t="s">
        <v>189</v>
      </c>
      <c r="AV3288" t="s">
        <v>190</v>
      </c>
      <c r="AW3288" t="s">
        <v>264</v>
      </c>
      <c r="BM3288" t="s">
        <v>6343</v>
      </c>
      <c r="BN3288" t="s">
        <v>193</v>
      </c>
      <c r="BP3288" t="s">
        <v>194</v>
      </c>
      <c r="BQ3288" t="s">
        <v>195</v>
      </c>
      <c r="BS3288">
        <v>14627</v>
      </c>
      <c r="BT3288" t="s">
        <v>196</v>
      </c>
      <c r="BU3288">
        <v>5856909760</v>
      </c>
      <c r="BZ3288" t="s">
        <v>19571</v>
      </c>
      <c r="CC3288" t="s">
        <v>1953</v>
      </c>
      <c r="CD3288" t="s">
        <v>849</v>
      </c>
      <c r="CF3288">
        <v>21230</v>
      </c>
      <c r="CG3288" t="s">
        <v>196</v>
      </c>
      <c r="CH3288">
        <v>5854427774</v>
      </c>
      <c r="CM3288" t="s">
        <v>19572</v>
      </c>
      <c r="CP3288" t="s">
        <v>194</v>
      </c>
      <c r="CQ3288" t="s">
        <v>195</v>
      </c>
      <c r="CS3288">
        <v>14627</v>
      </c>
      <c r="CT3288" t="s">
        <v>196</v>
      </c>
      <c r="CU3288">
        <v>5856909760</v>
      </c>
      <c r="ED3288" t="s">
        <v>849</v>
      </c>
      <c r="EG3288" t="s">
        <v>196</v>
      </c>
      <c r="EH3288">
        <v>5854427774</v>
      </c>
      <c r="EM3288" t="s">
        <v>19571</v>
      </c>
      <c r="EP3288" t="s">
        <v>1953</v>
      </c>
      <c r="EQ3288" t="s">
        <v>849</v>
      </c>
      <c r="ES3288">
        <v>21230</v>
      </c>
      <c r="ET3288" t="s">
        <v>196</v>
      </c>
      <c r="EU3288">
        <v>5854427774</v>
      </c>
    </row>
    <row r="3289" spans="1:151" x14ac:dyDescent="0.2">
      <c r="A3289">
        <v>19718</v>
      </c>
      <c r="B3289" t="s">
        <v>12327</v>
      </c>
      <c r="C3289" t="s">
        <v>19573</v>
      </c>
      <c r="D3289" t="s">
        <v>1680</v>
      </c>
      <c r="E3289" t="s">
        <v>19574</v>
      </c>
      <c r="F3289" t="s">
        <v>171</v>
      </c>
      <c r="G3289" t="s">
        <v>172</v>
      </c>
      <c r="H3289" s="1">
        <v>35256</v>
      </c>
      <c r="I3289" t="s">
        <v>221</v>
      </c>
      <c r="K3289" t="s">
        <v>5139</v>
      </c>
      <c r="L3289" t="s">
        <v>633</v>
      </c>
      <c r="M3289" t="s">
        <v>176</v>
      </c>
      <c r="N3289">
        <v>2017</v>
      </c>
      <c r="O3289" t="s">
        <v>177</v>
      </c>
      <c r="P3289" t="s">
        <v>178</v>
      </c>
      <c r="Q3289" t="s">
        <v>172</v>
      </c>
      <c r="S3289">
        <v>28782070</v>
      </c>
      <c r="T3289" t="s">
        <v>196</v>
      </c>
      <c r="W3289" t="s">
        <v>19575</v>
      </c>
      <c r="X3289">
        <v>8603843748</v>
      </c>
      <c r="Y3289" t="s">
        <v>186</v>
      </c>
      <c r="Z3289" t="s">
        <v>282</v>
      </c>
      <c r="AA3289">
        <v>2018</v>
      </c>
      <c r="AB3289">
        <v>2018</v>
      </c>
      <c r="AC3289" t="s">
        <v>636</v>
      </c>
      <c r="AD3289" t="s">
        <v>185</v>
      </c>
      <c r="AF3289" t="s">
        <v>186</v>
      </c>
      <c r="AG3289" t="s">
        <v>183</v>
      </c>
      <c r="AH3289">
        <v>2018</v>
      </c>
      <c r="AI3289">
        <v>2018</v>
      </c>
      <c r="AJ3289" t="s">
        <v>209</v>
      </c>
      <c r="AK3289" t="s">
        <v>185</v>
      </c>
      <c r="AS3289">
        <v>3.83</v>
      </c>
      <c r="AT3289" t="s">
        <v>188</v>
      </c>
      <c r="AU3289" t="s">
        <v>189</v>
      </c>
      <c r="AV3289" t="s">
        <v>190</v>
      </c>
      <c r="AW3289" t="s">
        <v>264</v>
      </c>
      <c r="BM3289" t="s">
        <v>19576</v>
      </c>
      <c r="BN3289" t="s">
        <v>193</v>
      </c>
      <c r="BP3289" t="s">
        <v>194</v>
      </c>
      <c r="BQ3289" t="s">
        <v>195</v>
      </c>
      <c r="BS3289">
        <v>14627</v>
      </c>
      <c r="BT3289" t="s">
        <v>196</v>
      </c>
      <c r="BU3289">
        <v>8606922125</v>
      </c>
      <c r="BZ3289" t="s">
        <v>19577</v>
      </c>
      <c r="CC3289" t="s">
        <v>19578</v>
      </c>
      <c r="CD3289" t="s">
        <v>1508</v>
      </c>
      <c r="CF3289" t="str">
        <f>"06070"</f>
        <v>06070</v>
      </c>
      <c r="CG3289" t="s">
        <v>196</v>
      </c>
      <c r="CH3289">
        <v>8604089341</v>
      </c>
      <c r="CM3289" t="s">
        <v>215</v>
      </c>
      <c r="CP3289" t="s">
        <v>194</v>
      </c>
      <c r="CQ3289" t="s">
        <v>195</v>
      </c>
      <c r="CS3289">
        <v>14611</v>
      </c>
      <c r="CT3289" t="s">
        <v>196</v>
      </c>
      <c r="CU3289">
        <v>8606922125</v>
      </c>
      <c r="ED3289" t="s">
        <v>1508</v>
      </c>
      <c r="EG3289" t="s">
        <v>196</v>
      </c>
      <c r="EH3289">
        <v>8604089341</v>
      </c>
      <c r="EM3289" t="s">
        <v>19577</v>
      </c>
      <c r="EP3289" t="s">
        <v>19578</v>
      </c>
      <c r="EQ3289" t="s">
        <v>1508</v>
      </c>
      <c r="ES3289" t="str">
        <f>"06070"</f>
        <v>06070</v>
      </c>
      <c r="ET3289" t="s">
        <v>196</v>
      </c>
      <c r="EU3289">
        <v>8604089341</v>
      </c>
    </row>
    <row r="3290" spans="1:151" x14ac:dyDescent="0.2">
      <c r="A3290">
        <v>27780</v>
      </c>
      <c r="B3290" t="s">
        <v>19579</v>
      </c>
      <c r="C3290" t="s">
        <v>19573</v>
      </c>
      <c r="D3290" t="s">
        <v>654</v>
      </c>
      <c r="E3290" t="s">
        <v>19580</v>
      </c>
      <c r="F3290" t="s">
        <v>171</v>
      </c>
      <c r="G3290" t="s">
        <v>172</v>
      </c>
      <c r="H3290" s="1">
        <v>36083</v>
      </c>
      <c r="I3290" t="s">
        <v>173</v>
      </c>
      <c r="K3290" t="s">
        <v>203</v>
      </c>
      <c r="L3290" t="s">
        <v>204</v>
      </c>
      <c r="M3290" t="s">
        <v>205</v>
      </c>
      <c r="N3290">
        <v>2019</v>
      </c>
      <c r="O3290" t="s">
        <v>206</v>
      </c>
      <c r="P3290" t="s">
        <v>178</v>
      </c>
      <c r="Q3290" t="s">
        <v>172</v>
      </c>
      <c r="S3290">
        <v>29931507</v>
      </c>
      <c r="T3290" t="s">
        <v>196</v>
      </c>
      <c r="W3290" t="s">
        <v>19581</v>
      </c>
      <c r="X3290">
        <v>8174562555</v>
      </c>
      <c r="Y3290" t="s">
        <v>182</v>
      </c>
      <c r="Z3290" t="s">
        <v>183</v>
      </c>
      <c r="AA3290">
        <v>2020</v>
      </c>
      <c r="AB3290">
        <v>2020</v>
      </c>
      <c r="AC3290" t="s">
        <v>208</v>
      </c>
      <c r="AD3290" t="s">
        <v>185</v>
      </c>
      <c r="AS3290">
        <v>3.58</v>
      </c>
      <c r="AT3290" t="s">
        <v>188</v>
      </c>
      <c r="AU3290" t="s">
        <v>1520</v>
      </c>
      <c r="AV3290" t="s">
        <v>4161</v>
      </c>
      <c r="AW3290" t="s">
        <v>264</v>
      </c>
      <c r="BM3290" t="s">
        <v>19582</v>
      </c>
      <c r="BP3290" t="s">
        <v>19583</v>
      </c>
      <c r="BQ3290" t="s">
        <v>344</v>
      </c>
      <c r="BS3290">
        <v>76108</v>
      </c>
      <c r="BT3290" t="s">
        <v>196</v>
      </c>
      <c r="BU3290">
        <v>8177188173</v>
      </c>
      <c r="BZ3290" t="s">
        <v>19582</v>
      </c>
      <c r="CC3290" t="s">
        <v>19583</v>
      </c>
      <c r="CD3290" t="s">
        <v>344</v>
      </c>
      <c r="CF3290">
        <v>76108</v>
      </c>
      <c r="CG3290" t="s">
        <v>196</v>
      </c>
      <c r="CH3290">
        <v>8177188173</v>
      </c>
      <c r="CM3290" t="s">
        <v>19584</v>
      </c>
      <c r="CN3290" t="s">
        <v>19585</v>
      </c>
      <c r="CP3290" t="s">
        <v>194</v>
      </c>
      <c r="CQ3290" t="s">
        <v>195</v>
      </c>
      <c r="CS3290">
        <v>14620</v>
      </c>
      <c r="CT3290" t="s">
        <v>196</v>
      </c>
      <c r="CU3290">
        <v>8177188173</v>
      </c>
      <c r="ED3290" t="s">
        <v>344</v>
      </c>
      <c r="EG3290" t="s">
        <v>196</v>
      </c>
      <c r="EH3290">
        <v>8177188173</v>
      </c>
      <c r="EM3290" t="s">
        <v>19582</v>
      </c>
      <c r="EP3290" t="s">
        <v>19583</v>
      </c>
      <c r="EQ3290" t="s">
        <v>344</v>
      </c>
      <c r="ES3290">
        <v>76108</v>
      </c>
      <c r="ET3290" t="s">
        <v>196</v>
      </c>
      <c r="EU3290">
        <v>8177188173</v>
      </c>
    </row>
    <row r="3291" spans="1:151" x14ac:dyDescent="0.2">
      <c r="A3291">
        <v>24293</v>
      </c>
      <c r="B3291" t="s">
        <v>19579</v>
      </c>
      <c r="C3291" t="s">
        <v>19573</v>
      </c>
      <c r="D3291" t="s">
        <v>654</v>
      </c>
      <c r="E3291" t="s">
        <v>19580</v>
      </c>
      <c r="F3291" t="s">
        <v>19586</v>
      </c>
      <c r="G3291" t="s">
        <v>172</v>
      </c>
      <c r="H3291" s="1">
        <v>36083</v>
      </c>
      <c r="I3291" t="s">
        <v>173</v>
      </c>
      <c r="K3291" t="s">
        <v>5429</v>
      </c>
      <c r="L3291" t="s">
        <v>1731</v>
      </c>
      <c r="M3291" t="s">
        <v>176</v>
      </c>
      <c r="N3291">
        <v>2018</v>
      </c>
      <c r="O3291" t="s">
        <v>612</v>
      </c>
      <c r="P3291" t="s">
        <v>178</v>
      </c>
      <c r="Q3291" t="s">
        <v>172</v>
      </c>
      <c r="S3291">
        <v>29931507</v>
      </c>
      <c r="T3291" t="s">
        <v>196</v>
      </c>
      <c r="W3291" t="s">
        <v>19581</v>
      </c>
      <c r="X3291">
        <v>8174562555</v>
      </c>
      <c r="Y3291" t="s">
        <v>182</v>
      </c>
      <c r="Z3291" t="s">
        <v>183</v>
      </c>
      <c r="AA3291">
        <v>2020</v>
      </c>
      <c r="AB3291">
        <v>2020</v>
      </c>
      <c r="AC3291" t="s">
        <v>208</v>
      </c>
      <c r="AD3291" t="s">
        <v>185</v>
      </c>
      <c r="AS3291">
        <v>3.58</v>
      </c>
      <c r="AT3291" t="s">
        <v>188</v>
      </c>
      <c r="AU3291" t="s">
        <v>1520</v>
      </c>
      <c r="AV3291" t="s">
        <v>4161</v>
      </c>
      <c r="AW3291" t="s">
        <v>264</v>
      </c>
      <c r="BM3291" t="s">
        <v>19582</v>
      </c>
      <c r="BP3291" t="s">
        <v>19583</v>
      </c>
      <c r="BQ3291" t="s">
        <v>344</v>
      </c>
      <c r="BS3291">
        <v>76108</v>
      </c>
      <c r="BT3291" t="s">
        <v>196</v>
      </c>
      <c r="BU3291">
        <v>8177188173</v>
      </c>
      <c r="BZ3291" t="s">
        <v>19582</v>
      </c>
      <c r="CC3291" t="s">
        <v>19583</v>
      </c>
      <c r="CD3291" t="s">
        <v>344</v>
      </c>
      <c r="CF3291">
        <v>76108</v>
      </c>
      <c r="CG3291" t="s">
        <v>196</v>
      </c>
      <c r="CH3291">
        <v>8177188173</v>
      </c>
      <c r="CM3291" t="s">
        <v>19584</v>
      </c>
      <c r="CN3291" t="s">
        <v>19585</v>
      </c>
      <c r="CP3291" t="s">
        <v>194</v>
      </c>
      <c r="CQ3291" t="s">
        <v>195</v>
      </c>
      <c r="CS3291">
        <v>14620</v>
      </c>
      <c r="CT3291" t="s">
        <v>196</v>
      </c>
      <c r="CU3291">
        <v>8177188173</v>
      </c>
      <c r="ED3291" t="s">
        <v>344</v>
      </c>
      <c r="EG3291" t="s">
        <v>196</v>
      </c>
      <c r="EH3291">
        <v>8177188173</v>
      </c>
      <c r="EM3291" t="s">
        <v>19582</v>
      </c>
      <c r="EP3291" t="s">
        <v>19583</v>
      </c>
      <c r="EQ3291" t="s">
        <v>344</v>
      </c>
      <c r="ES3291">
        <v>76108</v>
      </c>
      <c r="ET3291" t="s">
        <v>196</v>
      </c>
      <c r="EU3291">
        <v>8177188173</v>
      </c>
    </row>
    <row r="3292" spans="1:151" x14ac:dyDescent="0.2">
      <c r="A3292">
        <v>45197</v>
      </c>
      <c r="B3292" t="s">
        <v>9247</v>
      </c>
      <c r="C3292" t="s">
        <v>19587</v>
      </c>
      <c r="D3292" t="s">
        <v>201</v>
      </c>
      <c r="E3292" t="s">
        <v>1213</v>
      </c>
      <c r="F3292" t="s">
        <v>19588</v>
      </c>
      <c r="G3292" t="str">
        <f>"0"</f>
        <v>0</v>
      </c>
      <c r="H3292" s="1">
        <v>38111</v>
      </c>
      <c r="I3292" t="s">
        <v>221</v>
      </c>
      <c r="K3292" t="s">
        <v>2448</v>
      </c>
      <c r="L3292" t="s">
        <v>2449</v>
      </c>
      <c r="M3292" t="s">
        <v>176</v>
      </c>
      <c r="N3292">
        <v>2025</v>
      </c>
      <c r="O3292" t="s">
        <v>677</v>
      </c>
      <c r="P3292" t="s">
        <v>178</v>
      </c>
      <c r="Q3292" t="s">
        <v>172</v>
      </c>
      <c r="R3292" t="s">
        <v>510</v>
      </c>
      <c r="S3292">
        <v>27231326</v>
      </c>
      <c r="BM3292" t="s">
        <v>10663</v>
      </c>
    </row>
    <row r="3293" spans="1:151" x14ac:dyDescent="0.2">
      <c r="A3293">
        <v>17821</v>
      </c>
      <c r="B3293" t="s">
        <v>4869</v>
      </c>
      <c r="C3293" t="s">
        <v>19589</v>
      </c>
      <c r="D3293" t="s">
        <v>19590</v>
      </c>
      <c r="E3293" t="s">
        <v>19591</v>
      </c>
      <c r="F3293" t="s">
        <v>942</v>
      </c>
      <c r="G3293" t="s">
        <v>172</v>
      </c>
      <c r="H3293" s="1">
        <v>34684</v>
      </c>
      <c r="I3293" t="s">
        <v>221</v>
      </c>
      <c r="K3293" t="s">
        <v>4255</v>
      </c>
      <c r="M3293" t="s">
        <v>224</v>
      </c>
      <c r="N3293">
        <v>2016</v>
      </c>
      <c r="O3293" t="s">
        <v>410</v>
      </c>
      <c r="P3293" t="s">
        <v>178</v>
      </c>
      <c r="Q3293" t="s">
        <v>172</v>
      </c>
      <c r="S3293">
        <v>28202424</v>
      </c>
      <c r="T3293" t="s">
        <v>196</v>
      </c>
      <c r="W3293" t="s">
        <v>19592</v>
      </c>
      <c r="X3293">
        <v>6177317850</v>
      </c>
      <c r="Y3293" t="s">
        <v>186</v>
      </c>
      <c r="Z3293" t="s">
        <v>282</v>
      </c>
      <c r="AA3293">
        <v>2017</v>
      </c>
      <c r="AB3293">
        <v>2017</v>
      </c>
      <c r="AC3293" t="s">
        <v>886</v>
      </c>
      <c r="AD3293" t="s">
        <v>185</v>
      </c>
      <c r="AM3293" t="s">
        <v>3411</v>
      </c>
      <c r="AS3293">
        <v>3.92</v>
      </c>
      <c r="AT3293" t="s">
        <v>188</v>
      </c>
      <c r="AU3293" t="s">
        <v>647</v>
      </c>
      <c r="AV3293" t="s">
        <v>190</v>
      </c>
      <c r="AW3293" t="s">
        <v>264</v>
      </c>
      <c r="BM3293" t="s">
        <v>19593</v>
      </c>
      <c r="BN3293" t="s">
        <v>193</v>
      </c>
      <c r="BP3293" t="s">
        <v>194</v>
      </c>
      <c r="BQ3293" t="s">
        <v>195</v>
      </c>
      <c r="BS3293">
        <v>14627</v>
      </c>
      <c r="BT3293" t="s">
        <v>196</v>
      </c>
      <c r="BU3293">
        <v>6179978166</v>
      </c>
      <c r="BZ3293" t="s">
        <v>19594</v>
      </c>
      <c r="CC3293" t="s">
        <v>4520</v>
      </c>
      <c r="CD3293" t="s">
        <v>401</v>
      </c>
      <c r="CF3293" t="str">
        <f>"02446"</f>
        <v>02446</v>
      </c>
      <c r="CG3293" t="s">
        <v>196</v>
      </c>
      <c r="CH3293">
        <v>6177317850</v>
      </c>
      <c r="CM3293" t="s">
        <v>19595</v>
      </c>
      <c r="CP3293" t="s">
        <v>194</v>
      </c>
      <c r="CQ3293" t="s">
        <v>195</v>
      </c>
      <c r="CS3293">
        <v>14627</v>
      </c>
      <c r="CT3293" t="s">
        <v>196</v>
      </c>
      <c r="CU3293">
        <v>6179978166</v>
      </c>
      <c r="EM3293" t="s">
        <v>19594</v>
      </c>
      <c r="EP3293" t="s">
        <v>4520</v>
      </c>
      <c r="EQ3293" t="s">
        <v>401</v>
      </c>
      <c r="ES3293" t="str">
        <f>"02446"</f>
        <v>02446</v>
      </c>
      <c r="ET3293" t="s">
        <v>196</v>
      </c>
      <c r="EU3293">
        <v>6177317850</v>
      </c>
    </row>
    <row r="3294" spans="1:151" x14ac:dyDescent="0.2">
      <c r="A3294">
        <v>24633</v>
      </c>
      <c r="B3294" t="s">
        <v>8366</v>
      </c>
      <c r="C3294" t="s">
        <v>19596</v>
      </c>
      <c r="D3294" t="s">
        <v>19597</v>
      </c>
      <c r="E3294" t="s">
        <v>19598</v>
      </c>
      <c r="F3294" t="s">
        <v>171</v>
      </c>
      <c r="G3294" t="s">
        <v>172</v>
      </c>
      <c r="H3294" s="1">
        <v>35723</v>
      </c>
      <c r="I3294" t="s">
        <v>173</v>
      </c>
      <c r="K3294" t="s">
        <v>3720</v>
      </c>
      <c r="M3294" t="s">
        <v>176</v>
      </c>
      <c r="N3294">
        <v>2019</v>
      </c>
      <c r="O3294" t="s">
        <v>482</v>
      </c>
      <c r="P3294" t="s">
        <v>363</v>
      </c>
      <c r="Q3294" t="s">
        <v>172</v>
      </c>
      <c r="S3294">
        <v>29901838</v>
      </c>
      <c r="T3294" t="s">
        <v>196</v>
      </c>
      <c r="W3294" t="s">
        <v>19599</v>
      </c>
      <c r="X3294">
        <v>7342768883</v>
      </c>
      <c r="Y3294" t="s">
        <v>802</v>
      </c>
      <c r="Z3294" t="s">
        <v>1583</v>
      </c>
      <c r="AA3294">
        <v>2020</v>
      </c>
      <c r="AB3294">
        <v>2020</v>
      </c>
      <c r="AC3294" t="s">
        <v>1584</v>
      </c>
      <c r="AD3294" t="s">
        <v>185</v>
      </c>
      <c r="AF3294" t="s">
        <v>186</v>
      </c>
      <c r="AG3294" t="s">
        <v>282</v>
      </c>
      <c r="AH3294">
        <v>2020</v>
      </c>
      <c r="AI3294">
        <v>2020</v>
      </c>
      <c r="AJ3294" t="s">
        <v>3109</v>
      </c>
      <c r="AK3294" t="s">
        <v>172</v>
      </c>
      <c r="AS3294">
        <v>3.37</v>
      </c>
      <c r="AT3294" t="s">
        <v>4170</v>
      </c>
      <c r="AU3294" t="s">
        <v>189</v>
      </c>
      <c r="AV3294" t="s">
        <v>190</v>
      </c>
      <c r="AW3294" t="s">
        <v>210</v>
      </c>
      <c r="BM3294" t="s">
        <v>19600</v>
      </c>
      <c r="BN3294" t="s">
        <v>9421</v>
      </c>
      <c r="BP3294" t="s">
        <v>194</v>
      </c>
      <c r="BQ3294" t="s">
        <v>195</v>
      </c>
      <c r="BS3294">
        <v>14605</v>
      </c>
      <c r="BT3294" t="s">
        <v>196</v>
      </c>
      <c r="BU3294">
        <v>7343556063</v>
      </c>
      <c r="BZ3294" t="s">
        <v>19601</v>
      </c>
      <c r="CC3294" t="s">
        <v>19602</v>
      </c>
      <c r="CD3294" t="s">
        <v>585</v>
      </c>
      <c r="CF3294">
        <v>481034316</v>
      </c>
      <c r="CG3294" t="s">
        <v>196</v>
      </c>
      <c r="CH3294">
        <v>7343556063</v>
      </c>
      <c r="CM3294" t="s">
        <v>19600</v>
      </c>
      <c r="CN3294" t="s">
        <v>9421</v>
      </c>
      <c r="CP3294" t="s">
        <v>194</v>
      </c>
      <c r="CQ3294" t="s">
        <v>195</v>
      </c>
      <c r="CS3294">
        <v>14605</v>
      </c>
      <c r="CT3294" t="s">
        <v>196</v>
      </c>
      <c r="CU3294">
        <v>7343556063</v>
      </c>
      <c r="ED3294" t="s">
        <v>585</v>
      </c>
      <c r="EG3294" t="s">
        <v>196</v>
      </c>
      <c r="EH3294">
        <v>7343556063</v>
      </c>
      <c r="EM3294" t="s">
        <v>19601</v>
      </c>
      <c r="EP3294" t="s">
        <v>19602</v>
      </c>
      <c r="EQ3294" t="s">
        <v>585</v>
      </c>
      <c r="ES3294">
        <v>481034316</v>
      </c>
      <c r="ET3294" t="s">
        <v>196</v>
      </c>
      <c r="EU3294">
        <v>7343556063</v>
      </c>
    </row>
    <row r="3295" spans="1:151" x14ac:dyDescent="0.2">
      <c r="A3295">
        <v>41679</v>
      </c>
      <c r="B3295" t="s">
        <v>1042</v>
      </c>
      <c r="C3295" t="s">
        <v>19603</v>
      </c>
      <c r="D3295" t="s">
        <v>6650</v>
      </c>
      <c r="E3295" t="s">
        <v>19604</v>
      </c>
      <c r="F3295" t="s">
        <v>171</v>
      </c>
      <c r="G3295" t="str">
        <f>"0"</f>
        <v>0</v>
      </c>
      <c r="H3295" s="1">
        <v>38247</v>
      </c>
      <c r="I3295" t="s">
        <v>221</v>
      </c>
      <c r="K3295" t="s">
        <v>1866</v>
      </c>
      <c r="L3295" t="s">
        <v>1867</v>
      </c>
      <c r="M3295" t="s">
        <v>255</v>
      </c>
      <c r="N3295" t="s">
        <v>256</v>
      </c>
      <c r="O3295" t="s">
        <v>257</v>
      </c>
      <c r="P3295" t="s">
        <v>178</v>
      </c>
      <c r="Q3295" t="s">
        <v>172</v>
      </c>
      <c r="S3295">
        <v>32532180</v>
      </c>
      <c r="T3295" t="s">
        <v>226</v>
      </c>
      <c r="Y3295" t="str">
        <f>"04HSEAS"</f>
        <v>04HSEAS</v>
      </c>
      <c r="Z3295" t="s">
        <v>499</v>
      </c>
      <c r="AA3295" t="s">
        <v>833</v>
      </c>
      <c r="AB3295" t="s">
        <v>834</v>
      </c>
      <c r="AC3295" t="s">
        <v>535</v>
      </c>
      <c r="AD3295" t="s">
        <v>172</v>
      </c>
      <c r="AS3295">
        <v>3.63</v>
      </c>
      <c r="AU3295" t="s">
        <v>472</v>
      </c>
      <c r="AV3295" t="s">
        <v>473</v>
      </c>
      <c r="AW3295" t="s">
        <v>264</v>
      </c>
      <c r="BM3295" t="s">
        <v>19605</v>
      </c>
      <c r="BN3295" t="s">
        <v>239</v>
      </c>
      <c r="BO3295" t="s">
        <v>19606</v>
      </c>
      <c r="BP3295" t="s">
        <v>241</v>
      </c>
      <c r="BQ3295" t="s">
        <v>195</v>
      </c>
      <c r="BS3295">
        <v>14627</v>
      </c>
      <c r="CD3295" t="s">
        <v>195</v>
      </c>
      <c r="CM3295" t="s">
        <v>19607</v>
      </c>
      <c r="CO3295" t="s">
        <v>19606</v>
      </c>
      <c r="CP3295" t="s">
        <v>4301</v>
      </c>
      <c r="CQ3295" t="s">
        <v>571</v>
      </c>
      <c r="CS3295" t="s">
        <v>19608</v>
      </c>
      <c r="CT3295" t="s">
        <v>244</v>
      </c>
      <c r="CU3295" t="s">
        <v>19609</v>
      </c>
    </row>
    <row r="3296" spans="1:151" x14ac:dyDescent="0.2">
      <c r="A3296">
        <v>35848</v>
      </c>
      <c r="B3296" t="s">
        <v>19610</v>
      </c>
      <c r="C3296" t="s">
        <v>19611</v>
      </c>
      <c r="E3296" t="s">
        <v>19612</v>
      </c>
      <c r="F3296" t="s">
        <v>171</v>
      </c>
      <c r="G3296" t="s">
        <v>172</v>
      </c>
      <c r="H3296" s="1">
        <v>36762</v>
      </c>
      <c r="I3296" t="s">
        <v>221</v>
      </c>
      <c r="K3296" t="s">
        <v>1377</v>
      </c>
      <c r="L3296" t="s">
        <v>1378</v>
      </c>
      <c r="M3296" t="s">
        <v>176</v>
      </c>
      <c r="N3296">
        <v>2021</v>
      </c>
      <c r="O3296" t="s">
        <v>3142</v>
      </c>
      <c r="P3296" t="s">
        <v>178</v>
      </c>
      <c r="Q3296" t="s">
        <v>172</v>
      </c>
      <c r="S3296">
        <v>31387439</v>
      </c>
      <c r="T3296" t="s">
        <v>1382</v>
      </c>
      <c r="U3296" t="s">
        <v>424</v>
      </c>
      <c r="Y3296" t="str">
        <f>"01AS"</f>
        <v>01AS</v>
      </c>
      <c r="Z3296" t="s">
        <v>227</v>
      </c>
      <c r="AA3296" t="s">
        <v>320</v>
      </c>
      <c r="AB3296" t="s">
        <v>321</v>
      </c>
      <c r="AC3296" t="s">
        <v>5482</v>
      </c>
      <c r="AD3296" t="s">
        <v>185</v>
      </c>
      <c r="AM3296" t="s">
        <v>2191</v>
      </c>
      <c r="AN3296" t="s">
        <v>730</v>
      </c>
      <c r="AS3296">
        <v>3.74</v>
      </c>
      <c r="AT3296" t="s">
        <v>5587</v>
      </c>
      <c r="AU3296" t="s">
        <v>472</v>
      </c>
      <c r="AV3296" t="s">
        <v>473</v>
      </c>
      <c r="AW3296" t="s">
        <v>430</v>
      </c>
      <c r="BA3296" t="s">
        <v>6901</v>
      </c>
      <c r="BC3296" t="s">
        <v>474</v>
      </c>
      <c r="BM3296" t="s">
        <v>19613</v>
      </c>
      <c r="BN3296" t="s">
        <v>239</v>
      </c>
      <c r="BO3296" t="s">
        <v>16799</v>
      </c>
      <c r="BP3296" t="s">
        <v>241</v>
      </c>
      <c r="BQ3296" t="s">
        <v>195</v>
      </c>
      <c r="BS3296">
        <v>14627</v>
      </c>
      <c r="CA3296" t="s">
        <v>19614</v>
      </c>
      <c r="CD3296" t="s">
        <v>195</v>
      </c>
      <c r="CM3296" t="s">
        <v>19615</v>
      </c>
      <c r="CN3296" t="s">
        <v>19614</v>
      </c>
      <c r="CO3296" t="s">
        <v>16799</v>
      </c>
      <c r="CP3296" t="s">
        <v>16799</v>
      </c>
      <c r="CQ3296" t="s">
        <v>4705</v>
      </c>
      <c r="CS3296">
        <v>250031</v>
      </c>
      <c r="CT3296" t="s">
        <v>1382</v>
      </c>
      <c r="CU3296" t="s">
        <v>19616</v>
      </c>
    </row>
    <row r="3297" spans="1:151" x14ac:dyDescent="0.2">
      <c r="A3297">
        <v>34200</v>
      </c>
      <c r="B3297" t="s">
        <v>19610</v>
      </c>
      <c r="C3297" t="s">
        <v>19611</v>
      </c>
      <c r="E3297" t="s">
        <v>19612</v>
      </c>
      <c r="F3297" t="s">
        <v>171</v>
      </c>
      <c r="G3297" t="s">
        <v>172</v>
      </c>
      <c r="H3297" s="1">
        <v>36762</v>
      </c>
      <c r="I3297" t="s">
        <v>221</v>
      </c>
      <c r="K3297" t="s">
        <v>1377</v>
      </c>
      <c r="L3297" t="s">
        <v>1378</v>
      </c>
      <c r="M3297" t="s">
        <v>306</v>
      </c>
      <c r="N3297">
        <v>2020</v>
      </c>
      <c r="O3297" t="s">
        <v>1379</v>
      </c>
      <c r="P3297" t="s">
        <v>178</v>
      </c>
      <c r="Q3297" t="s">
        <v>172</v>
      </c>
      <c r="S3297">
        <v>31387439</v>
      </c>
      <c r="T3297" t="s">
        <v>1382</v>
      </c>
      <c r="U3297" t="s">
        <v>424</v>
      </c>
      <c r="Y3297" t="str">
        <f>"01AS"</f>
        <v>01AS</v>
      </c>
      <c r="Z3297" t="s">
        <v>227</v>
      </c>
      <c r="AA3297" t="s">
        <v>320</v>
      </c>
      <c r="AB3297" t="s">
        <v>321</v>
      </c>
      <c r="AC3297" t="s">
        <v>5482</v>
      </c>
      <c r="AD3297" t="s">
        <v>185</v>
      </c>
      <c r="AM3297" t="s">
        <v>2191</v>
      </c>
      <c r="AN3297" t="s">
        <v>730</v>
      </c>
      <c r="AS3297">
        <v>3.74</v>
      </c>
      <c r="AT3297" t="s">
        <v>5587</v>
      </c>
      <c r="AU3297" t="s">
        <v>472</v>
      </c>
      <c r="AV3297" t="s">
        <v>473</v>
      </c>
      <c r="AW3297" t="s">
        <v>430</v>
      </c>
      <c r="BA3297" t="s">
        <v>6901</v>
      </c>
      <c r="BC3297" t="s">
        <v>474</v>
      </c>
      <c r="BM3297" t="s">
        <v>19613</v>
      </c>
      <c r="BN3297" t="s">
        <v>239</v>
      </c>
      <c r="BO3297" t="s">
        <v>16799</v>
      </c>
      <c r="BP3297" t="s">
        <v>241</v>
      </c>
      <c r="BQ3297" t="s">
        <v>195</v>
      </c>
      <c r="BS3297">
        <v>14627</v>
      </c>
      <c r="CA3297" t="s">
        <v>19614</v>
      </c>
      <c r="CD3297" t="s">
        <v>195</v>
      </c>
      <c r="CM3297" t="s">
        <v>19615</v>
      </c>
      <c r="CN3297" t="s">
        <v>19614</v>
      </c>
      <c r="CO3297" t="s">
        <v>16799</v>
      </c>
      <c r="CP3297" t="s">
        <v>16799</v>
      </c>
      <c r="CQ3297" t="s">
        <v>4705</v>
      </c>
      <c r="CS3297">
        <v>250031</v>
      </c>
      <c r="CT3297" t="s">
        <v>1382</v>
      </c>
      <c r="CU3297" t="s">
        <v>19616</v>
      </c>
    </row>
    <row r="3298" spans="1:151" x14ac:dyDescent="0.2">
      <c r="A3298">
        <v>12800</v>
      </c>
      <c r="B3298" t="s">
        <v>3225</v>
      </c>
      <c r="C3298" t="s">
        <v>1792</v>
      </c>
      <c r="D3298" t="s">
        <v>15293</v>
      </c>
      <c r="E3298" t="s">
        <v>19617</v>
      </c>
      <c r="F3298" t="s">
        <v>171</v>
      </c>
      <c r="G3298" t="s">
        <v>172</v>
      </c>
      <c r="H3298" s="1">
        <v>34503</v>
      </c>
      <c r="I3298" t="s">
        <v>173</v>
      </c>
      <c r="K3298" t="s">
        <v>1046</v>
      </c>
      <c r="L3298" t="s">
        <v>1047</v>
      </c>
      <c r="M3298" t="s">
        <v>306</v>
      </c>
      <c r="N3298">
        <v>2015</v>
      </c>
      <c r="O3298" t="s">
        <v>517</v>
      </c>
      <c r="P3298" t="s">
        <v>178</v>
      </c>
      <c r="Q3298" t="s">
        <v>172</v>
      </c>
      <c r="S3298">
        <v>27958834</v>
      </c>
      <c r="T3298" t="s">
        <v>196</v>
      </c>
      <c r="W3298" t="s">
        <v>19618</v>
      </c>
      <c r="X3298">
        <v>9733053383</v>
      </c>
      <c r="Y3298" t="s">
        <v>186</v>
      </c>
      <c r="Z3298" t="s">
        <v>282</v>
      </c>
      <c r="AA3298">
        <v>2016</v>
      </c>
      <c r="AB3298">
        <v>2016</v>
      </c>
      <c r="AC3298" t="s">
        <v>382</v>
      </c>
      <c r="AD3298" t="s">
        <v>185</v>
      </c>
      <c r="AS3298">
        <v>2.76</v>
      </c>
      <c r="AT3298" t="s">
        <v>188</v>
      </c>
      <c r="AU3298" t="s">
        <v>647</v>
      </c>
      <c r="AV3298" t="s">
        <v>190</v>
      </c>
      <c r="AW3298" t="s">
        <v>264</v>
      </c>
      <c r="BM3298" t="s">
        <v>19619</v>
      </c>
      <c r="BN3298" t="s">
        <v>487</v>
      </c>
      <c r="BP3298" t="s">
        <v>194</v>
      </c>
      <c r="BQ3298" t="s">
        <v>195</v>
      </c>
      <c r="BS3298">
        <v>14627</v>
      </c>
      <c r="BT3298" t="s">
        <v>196</v>
      </c>
      <c r="BU3298">
        <v>2017834282</v>
      </c>
      <c r="BZ3298" t="s">
        <v>19620</v>
      </c>
      <c r="CC3298" t="s">
        <v>12163</v>
      </c>
      <c r="CD3298" t="s">
        <v>1150</v>
      </c>
      <c r="CF3298" t="str">
        <f>"07645"</f>
        <v>07645</v>
      </c>
      <c r="CG3298" t="s">
        <v>196</v>
      </c>
      <c r="CH3298">
        <v>2015738873</v>
      </c>
      <c r="CM3298" t="s">
        <v>1919</v>
      </c>
      <c r="CP3298" t="s">
        <v>194</v>
      </c>
      <c r="CQ3298" t="s">
        <v>195</v>
      </c>
      <c r="CS3298">
        <v>14627</v>
      </c>
      <c r="CT3298" t="s">
        <v>196</v>
      </c>
      <c r="CU3298">
        <v>2017834282</v>
      </c>
      <c r="ED3298" t="s">
        <v>1150</v>
      </c>
      <c r="EG3298" t="s">
        <v>196</v>
      </c>
      <c r="EH3298">
        <v>2015738873</v>
      </c>
      <c r="EM3298" t="s">
        <v>19620</v>
      </c>
      <c r="EP3298" t="s">
        <v>12163</v>
      </c>
      <c r="EQ3298" t="s">
        <v>1150</v>
      </c>
      <c r="ES3298" t="str">
        <f>"07645"</f>
        <v>07645</v>
      </c>
      <c r="ET3298" t="s">
        <v>196</v>
      </c>
      <c r="EU3298">
        <v>2015738873</v>
      </c>
    </row>
    <row r="3299" spans="1:151" x14ac:dyDescent="0.2">
      <c r="A3299">
        <v>38443</v>
      </c>
      <c r="B3299" t="s">
        <v>6367</v>
      </c>
      <c r="C3299" t="s">
        <v>949</v>
      </c>
      <c r="D3299" t="s">
        <v>19621</v>
      </c>
      <c r="E3299" t="s">
        <v>19622</v>
      </c>
      <c r="F3299" t="s">
        <v>171</v>
      </c>
      <c r="G3299" t="str">
        <f>"0"</f>
        <v>0</v>
      </c>
      <c r="H3299" s="1">
        <v>37603</v>
      </c>
      <c r="I3299" t="s">
        <v>173</v>
      </c>
      <c r="K3299" t="s">
        <v>2724</v>
      </c>
      <c r="L3299" t="s">
        <v>820</v>
      </c>
      <c r="M3299" t="s">
        <v>306</v>
      </c>
      <c r="N3299">
        <v>2023</v>
      </c>
      <c r="O3299" t="s">
        <v>908</v>
      </c>
      <c r="P3299" t="s">
        <v>178</v>
      </c>
      <c r="Q3299" t="s">
        <v>172</v>
      </c>
      <c r="S3299">
        <v>31980357</v>
      </c>
      <c r="T3299" t="s">
        <v>226</v>
      </c>
      <c r="Y3299" t="str">
        <f>"01AS"</f>
        <v>01AS</v>
      </c>
      <c r="Z3299" t="s">
        <v>499</v>
      </c>
      <c r="AA3299" t="s">
        <v>320</v>
      </c>
      <c r="AB3299" t="s">
        <v>321</v>
      </c>
      <c r="AC3299" t="s">
        <v>9681</v>
      </c>
      <c r="AD3299" t="s">
        <v>185</v>
      </c>
      <c r="AS3299">
        <v>3.31</v>
      </c>
      <c r="AU3299" t="s">
        <v>235</v>
      </c>
      <c r="AV3299" t="s">
        <v>236</v>
      </c>
      <c r="AW3299" t="s">
        <v>264</v>
      </c>
      <c r="BM3299" t="s">
        <v>14184</v>
      </c>
      <c r="BN3299" t="s">
        <v>239</v>
      </c>
      <c r="BO3299" t="s">
        <v>19623</v>
      </c>
      <c r="BP3299" t="s">
        <v>241</v>
      </c>
      <c r="BQ3299" t="s">
        <v>195</v>
      </c>
      <c r="BS3299">
        <v>14627</v>
      </c>
      <c r="CD3299" t="s">
        <v>195</v>
      </c>
      <c r="CM3299" t="s">
        <v>19624</v>
      </c>
      <c r="CO3299" t="s">
        <v>19623</v>
      </c>
      <c r="CP3299" t="s">
        <v>18811</v>
      </c>
      <c r="CQ3299" t="s">
        <v>247</v>
      </c>
      <c r="CS3299" t="s">
        <v>19625</v>
      </c>
      <c r="CT3299" t="s">
        <v>244</v>
      </c>
      <c r="CU3299" t="s">
        <v>19626</v>
      </c>
    </row>
    <row r="3300" spans="1:151" x14ac:dyDescent="0.2">
      <c r="A3300">
        <v>38485</v>
      </c>
      <c r="B3300" t="s">
        <v>17167</v>
      </c>
      <c r="C3300" t="s">
        <v>19627</v>
      </c>
      <c r="D3300" t="s">
        <v>19628</v>
      </c>
      <c r="E3300" t="s">
        <v>19629</v>
      </c>
      <c r="F3300" t="s">
        <v>171</v>
      </c>
      <c r="G3300" t="str">
        <f>"0"</f>
        <v>0</v>
      </c>
      <c r="H3300" s="1">
        <v>37004</v>
      </c>
      <c r="I3300" t="s">
        <v>1450</v>
      </c>
      <c r="K3300" t="s">
        <v>1304</v>
      </c>
      <c r="L3300" t="s">
        <v>633</v>
      </c>
      <c r="M3300" t="s">
        <v>224</v>
      </c>
      <c r="N3300">
        <v>2023</v>
      </c>
      <c r="O3300" t="s">
        <v>597</v>
      </c>
      <c r="P3300" t="s">
        <v>178</v>
      </c>
      <c r="Q3300" t="s">
        <v>172</v>
      </c>
      <c r="S3300">
        <v>31572989</v>
      </c>
      <c r="T3300" t="s">
        <v>226</v>
      </c>
      <c r="Y3300" t="str">
        <f>"01AS"</f>
        <v>01AS</v>
      </c>
      <c r="Z3300" t="s">
        <v>227</v>
      </c>
      <c r="AA3300" t="s">
        <v>321</v>
      </c>
      <c r="AC3300" t="s">
        <v>2860</v>
      </c>
      <c r="AD3300" t="s">
        <v>185</v>
      </c>
      <c r="AF3300" t="s">
        <v>426</v>
      </c>
      <c r="AG3300" t="s">
        <v>427</v>
      </c>
      <c r="AJ3300" t="s">
        <v>7847</v>
      </c>
      <c r="AK3300" t="s">
        <v>185</v>
      </c>
      <c r="AS3300">
        <v>3.62</v>
      </c>
      <c r="AU3300" t="s">
        <v>2925</v>
      </c>
      <c r="AV3300" t="s">
        <v>823</v>
      </c>
      <c r="AW3300" t="s">
        <v>210</v>
      </c>
      <c r="BM3300" t="s">
        <v>19630</v>
      </c>
      <c r="BN3300" t="s">
        <v>239</v>
      </c>
      <c r="BO3300" t="s">
        <v>19631</v>
      </c>
      <c r="BP3300" t="s">
        <v>241</v>
      </c>
      <c r="BQ3300" t="s">
        <v>195</v>
      </c>
      <c r="BS3300">
        <v>14627</v>
      </c>
      <c r="CD3300" t="s">
        <v>195</v>
      </c>
      <c r="CM3300" t="s">
        <v>19632</v>
      </c>
      <c r="CO3300" t="s">
        <v>19631</v>
      </c>
      <c r="CP3300" t="s">
        <v>19633</v>
      </c>
      <c r="CQ3300" t="s">
        <v>4463</v>
      </c>
      <c r="CS3300" t="str">
        <f>"06475-1560"</f>
        <v>06475-1560</v>
      </c>
      <c r="CT3300" t="s">
        <v>244</v>
      </c>
      <c r="CU3300" t="s">
        <v>19634</v>
      </c>
    </row>
    <row r="3301" spans="1:151" x14ac:dyDescent="0.2">
      <c r="A3301">
        <v>26044</v>
      </c>
      <c r="B3301" t="s">
        <v>19635</v>
      </c>
      <c r="C3301" t="s">
        <v>19636</v>
      </c>
      <c r="E3301" t="s">
        <v>19637</v>
      </c>
      <c r="F3301" t="s">
        <v>171</v>
      </c>
      <c r="G3301" t="str">
        <f>"0"</f>
        <v>0</v>
      </c>
      <c r="K3301" t="s">
        <v>1372</v>
      </c>
      <c r="L3301" t="s">
        <v>1373</v>
      </c>
      <c r="M3301" t="s">
        <v>176</v>
      </c>
      <c r="N3301">
        <v>2018</v>
      </c>
      <c r="O3301" t="s">
        <v>612</v>
      </c>
      <c r="P3301" t="s">
        <v>178</v>
      </c>
      <c r="Q3301" t="s">
        <v>172</v>
      </c>
      <c r="S3301">
        <v>30652583</v>
      </c>
      <c r="T3301" t="s">
        <v>12347</v>
      </c>
      <c r="U3301" t="s">
        <v>180</v>
      </c>
      <c r="V3301" s="2">
        <v>42902</v>
      </c>
      <c r="W3301" t="s">
        <v>19638</v>
      </c>
      <c r="X3301" t="s">
        <v>19639</v>
      </c>
      <c r="Y3301" t="s">
        <v>613</v>
      </c>
      <c r="Z3301" t="s">
        <v>614</v>
      </c>
      <c r="AA3301" t="s">
        <v>615</v>
      </c>
      <c r="AB3301" t="s">
        <v>259</v>
      </c>
      <c r="AC3301" t="s">
        <v>2643</v>
      </c>
      <c r="AD3301" t="s">
        <v>185</v>
      </c>
      <c r="AS3301" t="str">
        <f>"0"</f>
        <v>0</v>
      </c>
      <c r="AT3301" t="s">
        <v>188</v>
      </c>
      <c r="AU3301" t="s">
        <v>647</v>
      </c>
      <c r="AV3301" t="s">
        <v>190</v>
      </c>
      <c r="AW3301" t="s">
        <v>191</v>
      </c>
      <c r="CM3301" t="s">
        <v>13474</v>
      </c>
      <c r="CN3301" t="s">
        <v>5441</v>
      </c>
      <c r="CP3301" t="s">
        <v>194</v>
      </c>
      <c r="CQ3301" t="s">
        <v>195</v>
      </c>
      <c r="CS3301">
        <v>14623</v>
      </c>
      <c r="CT3301" t="s">
        <v>196</v>
      </c>
    </row>
    <row r="3302" spans="1:151" x14ac:dyDescent="0.2">
      <c r="A3302">
        <v>19062</v>
      </c>
      <c r="B3302" t="s">
        <v>850</v>
      </c>
      <c r="C3302" t="s">
        <v>19640</v>
      </c>
      <c r="D3302" t="s">
        <v>19641</v>
      </c>
      <c r="E3302" t="s">
        <v>19642</v>
      </c>
      <c r="F3302" t="s">
        <v>19643</v>
      </c>
      <c r="G3302" t="s">
        <v>172</v>
      </c>
      <c r="H3302" s="1">
        <v>34732</v>
      </c>
      <c r="I3302" t="s">
        <v>221</v>
      </c>
      <c r="K3302" t="s">
        <v>1078</v>
      </c>
      <c r="L3302" t="s">
        <v>1047</v>
      </c>
      <c r="M3302" t="s">
        <v>224</v>
      </c>
      <c r="N3302">
        <v>2016</v>
      </c>
      <c r="O3302" t="s">
        <v>410</v>
      </c>
      <c r="P3302" t="s">
        <v>178</v>
      </c>
      <c r="Q3302" t="s">
        <v>172</v>
      </c>
      <c r="S3302">
        <v>28283577</v>
      </c>
      <c r="T3302" t="s">
        <v>196</v>
      </c>
      <c r="W3302" t="s">
        <v>19644</v>
      </c>
      <c r="X3302">
        <v>9739002186</v>
      </c>
      <c r="Y3302" t="s">
        <v>186</v>
      </c>
      <c r="Z3302" t="s">
        <v>282</v>
      </c>
      <c r="AA3302">
        <v>2017</v>
      </c>
      <c r="AB3302">
        <v>2017</v>
      </c>
      <c r="AC3302" t="s">
        <v>696</v>
      </c>
      <c r="AD3302" t="s">
        <v>185</v>
      </c>
      <c r="AM3302" t="s">
        <v>413</v>
      </c>
      <c r="AS3302">
        <v>3.39</v>
      </c>
      <c r="AT3302" t="s">
        <v>188</v>
      </c>
      <c r="AU3302" t="s">
        <v>189</v>
      </c>
      <c r="AV3302" t="s">
        <v>190</v>
      </c>
      <c r="AW3302" t="s">
        <v>952</v>
      </c>
      <c r="BM3302" t="s">
        <v>19645</v>
      </c>
      <c r="BN3302" t="s">
        <v>193</v>
      </c>
      <c r="BP3302" t="s">
        <v>194</v>
      </c>
      <c r="BQ3302" t="s">
        <v>195</v>
      </c>
      <c r="BS3302">
        <v>14627</v>
      </c>
      <c r="BT3302" t="s">
        <v>196</v>
      </c>
      <c r="BU3302">
        <v>9738681892</v>
      </c>
      <c r="BZ3302" t="s">
        <v>19646</v>
      </c>
      <c r="CC3302" t="s">
        <v>19647</v>
      </c>
      <c r="CD3302" t="s">
        <v>1150</v>
      </c>
      <c r="CF3302" t="str">
        <f>"07028"</f>
        <v>07028</v>
      </c>
      <c r="CG3302" t="s">
        <v>196</v>
      </c>
      <c r="CH3302">
        <v>9737430951</v>
      </c>
      <c r="CM3302" t="s">
        <v>19648</v>
      </c>
      <c r="CP3302" t="s">
        <v>194</v>
      </c>
      <c r="CQ3302" t="s">
        <v>195</v>
      </c>
      <c r="CS3302">
        <v>14620</v>
      </c>
      <c r="CT3302" t="s">
        <v>196</v>
      </c>
      <c r="CU3302">
        <v>9738681892</v>
      </c>
      <c r="EM3302" t="s">
        <v>19646</v>
      </c>
      <c r="EP3302" t="s">
        <v>19647</v>
      </c>
      <c r="EQ3302" t="s">
        <v>1150</v>
      </c>
      <c r="ES3302" t="str">
        <f>"07028"</f>
        <v>07028</v>
      </c>
      <c r="ET3302" t="s">
        <v>196</v>
      </c>
      <c r="EU3302">
        <v>9737430951</v>
      </c>
    </row>
    <row r="3303" spans="1:151" x14ac:dyDescent="0.2">
      <c r="A3303">
        <v>38745</v>
      </c>
      <c r="B3303" t="s">
        <v>4597</v>
      </c>
      <c r="C3303" t="s">
        <v>19649</v>
      </c>
      <c r="D3303" t="s">
        <v>19650</v>
      </c>
      <c r="E3303" t="s">
        <v>19651</v>
      </c>
      <c r="F3303" t="s">
        <v>171</v>
      </c>
      <c r="G3303" t="str">
        <f>"0"</f>
        <v>0</v>
      </c>
      <c r="H3303" s="1">
        <v>32635</v>
      </c>
      <c r="I3303" t="s">
        <v>221</v>
      </c>
      <c r="K3303" t="s">
        <v>610</v>
      </c>
      <c r="L3303" t="s">
        <v>969</v>
      </c>
      <c r="M3303" t="s">
        <v>176</v>
      </c>
      <c r="N3303">
        <v>2023</v>
      </c>
      <c r="O3303" t="s">
        <v>1048</v>
      </c>
      <c r="P3303" t="s">
        <v>178</v>
      </c>
      <c r="Q3303" t="s">
        <v>172</v>
      </c>
      <c r="S3303">
        <v>32381511</v>
      </c>
      <c r="T3303" t="s">
        <v>226</v>
      </c>
      <c r="Y3303" t="str">
        <f>"02SBS"</f>
        <v>02SBS</v>
      </c>
      <c r="Z3303" t="s">
        <v>258</v>
      </c>
      <c r="AA3303" t="s">
        <v>259</v>
      </c>
      <c r="AB3303" t="s">
        <v>260</v>
      </c>
      <c r="AC3303" t="s">
        <v>2778</v>
      </c>
      <c r="AD3303" t="s">
        <v>185</v>
      </c>
      <c r="AS3303">
        <v>3.28</v>
      </c>
      <c r="AU3303" t="s">
        <v>235</v>
      </c>
      <c r="AV3303" t="s">
        <v>236</v>
      </c>
      <c r="AW3303" t="s">
        <v>294</v>
      </c>
      <c r="BO3303" t="s">
        <v>2114</v>
      </c>
      <c r="BQ3303" t="s">
        <v>195</v>
      </c>
      <c r="BZ3303" t="s">
        <v>266</v>
      </c>
      <c r="CB3303" t="s">
        <v>267</v>
      </c>
      <c r="CD3303" t="s">
        <v>195</v>
      </c>
      <c r="CF3303">
        <v>14627</v>
      </c>
      <c r="CG3303" t="s">
        <v>244</v>
      </c>
      <c r="CM3303" t="s">
        <v>19652</v>
      </c>
      <c r="CO3303" t="s">
        <v>2114</v>
      </c>
      <c r="CP3303" t="s">
        <v>241</v>
      </c>
      <c r="CQ3303" t="s">
        <v>247</v>
      </c>
      <c r="CS3303">
        <v>14623</v>
      </c>
      <c r="CT3303" t="s">
        <v>244</v>
      </c>
      <c r="CU3303" t="s">
        <v>19653</v>
      </c>
    </row>
    <row r="3304" spans="1:151" x14ac:dyDescent="0.2">
      <c r="A3304">
        <v>41253</v>
      </c>
      <c r="B3304" t="s">
        <v>4597</v>
      </c>
      <c r="C3304" t="s">
        <v>19649</v>
      </c>
      <c r="D3304" t="s">
        <v>19650</v>
      </c>
      <c r="E3304" t="s">
        <v>19651</v>
      </c>
      <c r="F3304" t="s">
        <v>171</v>
      </c>
      <c r="G3304" t="str">
        <f>"0"</f>
        <v>0</v>
      </c>
      <c r="H3304" s="1">
        <v>32635</v>
      </c>
      <c r="I3304" t="s">
        <v>221</v>
      </c>
      <c r="K3304" t="s">
        <v>253</v>
      </c>
      <c r="L3304" t="s">
        <v>254</v>
      </c>
      <c r="M3304" t="s">
        <v>255</v>
      </c>
      <c r="N3304" t="s">
        <v>256</v>
      </c>
      <c r="O3304" t="s">
        <v>257</v>
      </c>
      <c r="P3304" t="s">
        <v>178</v>
      </c>
      <c r="Q3304" t="s">
        <v>172</v>
      </c>
      <c r="S3304">
        <v>32381511</v>
      </c>
      <c r="T3304" t="s">
        <v>226</v>
      </c>
      <c r="Y3304" t="str">
        <f>"02SBS"</f>
        <v>02SBS</v>
      </c>
      <c r="Z3304" t="s">
        <v>258</v>
      </c>
      <c r="AA3304" t="s">
        <v>259</v>
      </c>
      <c r="AB3304" t="s">
        <v>260</v>
      </c>
      <c r="AC3304" t="s">
        <v>2778</v>
      </c>
      <c r="AD3304" t="s">
        <v>185</v>
      </c>
      <c r="AS3304">
        <v>3.28</v>
      </c>
      <c r="AU3304" t="s">
        <v>235</v>
      </c>
      <c r="AV3304" t="s">
        <v>236</v>
      </c>
      <c r="AW3304" t="s">
        <v>294</v>
      </c>
      <c r="BO3304" t="s">
        <v>2114</v>
      </c>
      <c r="BQ3304" t="s">
        <v>195</v>
      </c>
      <c r="BZ3304" t="s">
        <v>266</v>
      </c>
      <c r="CB3304" t="s">
        <v>267</v>
      </c>
      <c r="CD3304" t="s">
        <v>195</v>
      </c>
      <c r="CF3304">
        <v>14627</v>
      </c>
      <c r="CG3304" t="s">
        <v>244</v>
      </c>
      <c r="CM3304" t="s">
        <v>19652</v>
      </c>
      <c r="CO3304" t="s">
        <v>2114</v>
      </c>
      <c r="CP3304" t="s">
        <v>241</v>
      </c>
      <c r="CQ3304" t="s">
        <v>247</v>
      </c>
      <c r="CS3304">
        <v>14623</v>
      </c>
      <c r="CT3304" t="s">
        <v>244</v>
      </c>
      <c r="CU3304" t="s">
        <v>19653</v>
      </c>
    </row>
    <row r="3305" spans="1:151" x14ac:dyDescent="0.2">
      <c r="A3305">
        <v>17876</v>
      </c>
      <c r="B3305" t="s">
        <v>532</v>
      </c>
      <c r="C3305" t="s">
        <v>19654</v>
      </c>
      <c r="D3305" t="s">
        <v>4013</v>
      </c>
      <c r="E3305" t="s">
        <v>19655</v>
      </c>
      <c r="F3305" t="s">
        <v>171</v>
      </c>
      <c r="G3305" t="s">
        <v>172</v>
      </c>
      <c r="H3305" s="1">
        <v>34806</v>
      </c>
      <c r="I3305" t="s">
        <v>221</v>
      </c>
      <c r="K3305" t="s">
        <v>439</v>
      </c>
      <c r="L3305" t="s">
        <v>175</v>
      </c>
      <c r="M3305" t="s">
        <v>224</v>
      </c>
      <c r="N3305">
        <v>2016</v>
      </c>
      <c r="O3305" t="s">
        <v>410</v>
      </c>
      <c r="P3305" t="s">
        <v>363</v>
      </c>
      <c r="Q3305" t="s">
        <v>172</v>
      </c>
      <c r="S3305">
        <v>28212973</v>
      </c>
      <c r="T3305" t="s">
        <v>196</v>
      </c>
      <c r="W3305" t="s">
        <v>19656</v>
      </c>
      <c r="X3305">
        <v>5152493747</v>
      </c>
      <c r="Y3305" t="s">
        <v>182</v>
      </c>
      <c r="Z3305" t="s">
        <v>183</v>
      </c>
      <c r="AA3305">
        <v>2017</v>
      </c>
      <c r="AB3305">
        <v>2017</v>
      </c>
      <c r="AC3305" t="s">
        <v>1191</v>
      </c>
      <c r="AD3305" t="s">
        <v>185</v>
      </c>
      <c r="AS3305">
        <v>3.53</v>
      </c>
      <c r="AT3305" t="s">
        <v>188</v>
      </c>
      <c r="AU3305" t="s">
        <v>189</v>
      </c>
      <c r="AV3305" t="s">
        <v>190</v>
      </c>
      <c r="AW3305" t="s">
        <v>264</v>
      </c>
      <c r="BM3305" t="s">
        <v>19657</v>
      </c>
      <c r="BN3305" t="s">
        <v>193</v>
      </c>
      <c r="BP3305" t="s">
        <v>194</v>
      </c>
      <c r="BQ3305" t="s">
        <v>195</v>
      </c>
      <c r="BS3305">
        <v>14627</v>
      </c>
      <c r="BT3305" t="s">
        <v>196</v>
      </c>
      <c r="BU3305">
        <v>5152493253</v>
      </c>
      <c r="BZ3305" t="s">
        <v>19658</v>
      </c>
      <c r="CC3305" t="s">
        <v>19659</v>
      </c>
      <c r="CD3305" t="s">
        <v>9269</v>
      </c>
      <c r="CF3305">
        <v>50061</v>
      </c>
      <c r="CG3305" t="s">
        <v>196</v>
      </c>
      <c r="CH3305">
        <v>5159612787</v>
      </c>
      <c r="CM3305" t="s">
        <v>19660</v>
      </c>
      <c r="CP3305" t="s">
        <v>194</v>
      </c>
      <c r="CQ3305" t="s">
        <v>195</v>
      </c>
      <c r="CS3305">
        <v>14627</v>
      </c>
      <c r="CT3305" t="s">
        <v>196</v>
      </c>
      <c r="CU3305">
        <v>5152493253</v>
      </c>
      <c r="ED3305" t="s">
        <v>9269</v>
      </c>
      <c r="EG3305" t="s">
        <v>196</v>
      </c>
      <c r="EH3305">
        <v>5159612787</v>
      </c>
      <c r="EM3305" t="s">
        <v>19658</v>
      </c>
      <c r="EP3305" t="s">
        <v>19659</v>
      </c>
      <c r="EQ3305" t="s">
        <v>9269</v>
      </c>
      <c r="ES3305">
        <v>50061</v>
      </c>
      <c r="ET3305" t="s">
        <v>196</v>
      </c>
      <c r="EU3305">
        <v>5159612787</v>
      </c>
    </row>
    <row r="3306" spans="1:151" x14ac:dyDescent="0.2">
      <c r="A3306">
        <v>12764</v>
      </c>
      <c r="B3306" t="s">
        <v>532</v>
      </c>
      <c r="C3306" t="s">
        <v>19654</v>
      </c>
      <c r="D3306" t="s">
        <v>4013</v>
      </c>
      <c r="E3306" t="s">
        <v>19655</v>
      </c>
      <c r="F3306" t="s">
        <v>171</v>
      </c>
      <c r="G3306" t="s">
        <v>172</v>
      </c>
      <c r="H3306" s="1">
        <v>34806</v>
      </c>
      <c r="I3306" t="s">
        <v>221</v>
      </c>
      <c r="K3306" t="s">
        <v>1538</v>
      </c>
      <c r="L3306" t="s">
        <v>1539</v>
      </c>
      <c r="M3306" t="s">
        <v>306</v>
      </c>
      <c r="N3306">
        <v>2015</v>
      </c>
      <c r="O3306" t="s">
        <v>517</v>
      </c>
      <c r="P3306" t="s">
        <v>178</v>
      </c>
      <c r="Q3306" t="s">
        <v>172</v>
      </c>
      <c r="S3306">
        <v>28212973</v>
      </c>
      <c r="T3306" t="s">
        <v>196</v>
      </c>
      <c r="W3306" t="s">
        <v>19656</v>
      </c>
      <c r="X3306">
        <v>5152493747</v>
      </c>
      <c r="Y3306" t="s">
        <v>182</v>
      </c>
      <c r="Z3306" t="s">
        <v>183</v>
      </c>
      <c r="AA3306">
        <v>2017</v>
      </c>
      <c r="AB3306">
        <v>2017</v>
      </c>
      <c r="AC3306" t="s">
        <v>1191</v>
      </c>
      <c r="AD3306" t="s">
        <v>185</v>
      </c>
      <c r="AS3306">
        <v>3.53</v>
      </c>
      <c r="AT3306" t="s">
        <v>188</v>
      </c>
      <c r="AU3306" t="s">
        <v>189</v>
      </c>
      <c r="AV3306" t="s">
        <v>190</v>
      </c>
      <c r="AW3306" t="s">
        <v>264</v>
      </c>
      <c r="BM3306" t="s">
        <v>19657</v>
      </c>
      <c r="BN3306" t="s">
        <v>193</v>
      </c>
      <c r="BP3306" t="s">
        <v>194</v>
      </c>
      <c r="BQ3306" t="s">
        <v>195</v>
      </c>
      <c r="BS3306">
        <v>14627</v>
      </c>
      <c r="BT3306" t="s">
        <v>196</v>
      </c>
      <c r="BU3306">
        <v>5152493253</v>
      </c>
      <c r="BZ3306" t="s">
        <v>19658</v>
      </c>
      <c r="CC3306" t="s">
        <v>19659</v>
      </c>
      <c r="CD3306" t="s">
        <v>9269</v>
      </c>
      <c r="CF3306">
        <v>50061</v>
      </c>
      <c r="CG3306" t="s">
        <v>196</v>
      </c>
      <c r="CH3306">
        <v>5159612787</v>
      </c>
      <c r="CM3306" t="s">
        <v>19660</v>
      </c>
      <c r="CP3306" t="s">
        <v>194</v>
      </c>
      <c r="CQ3306" t="s">
        <v>195</v>
      </c>
      <c r="CS3306">
        <v>14627</v>
      </c>
      <c r="CT3306" t="s">
        <v>196</v>
      </c>
      <c r="CU3306">
        <v>5152493253</v>
      </c>
      <c r="ED3306" t="s">
        <v>9269</v>
      </c>
      <c r="EG3306" t="s">
        <v>196</v>
      </c>
      <c r="EH3306">
        <v>5159612787</v>
      </c>
      <c r="EM3306" t="s">
        <v>19658</v>
      </c>
      <c r="EP3306" t="s">
        <v>19659</v>
      </c>
      <c r="EQ3306" t="s">
        <v>9269</v>
      </c>
      <c r="ES3306">
        <v>50061</v>
      </c>
      <c r="ET3306" t="s">
        <v>196</v>
      </c>
      <c r="EU3306">
        <v>5159612787</v>
      </c>
    </row>
    <row r="3307" spans="1:151" x14ac:dyDescent="0.2">
      <c r="A3307">
        <v>37052</v>
      </c>
      <c r="B3307" t="s">
        <v>19661</v>
      </c>
      <c r="C3307" t="s">
        <v>19662</v>
      </c>
      <c r="D3307" t="s">
        <v>2416</v>
      </c>
      <c r="E3307" t="s">
        <v>19663</v>
      </c>
      <c r="F3307" t="s">
        <v>171</v>
      </c>
      <c r="G3307" t="s">
        <v>172</v>
      </c>
      <c r="H3307" s="1">
        <v>37064</v>
      </c>
      <c r="I3307" t="s">
        <v>221</v>
      </c>
      <c r="K3307" t="s">
        <v>466</v>
      </c>
      <c r="L3307" t="s">
        <v>467</v>
      </c>
      <c r="M3307" t="s">
        <v>224</v>
      </c>
      <c r="N3307">
        <v>2022</v>
      </c>
      <c r="O3307" t="s">
        <v>468</v>
      </c>
      <c r="P3307" t="s">
        <v>178</v>
      </c>
      <c r="Q3307" t="s">
        <v>172</v>
      </c>
      <c r="R3307" t="s">
        <v>510</v>
      </c>
      <c r="S3307">
        <v>31535236</v>
      </c>
      <c r="BF3307" t="s">
        <v>474</v>
      </c>
      <c r="BM3307" t="s">
        <v>7150</v>
      </c>
    </row>
    <row r="3308" spans="1:151" x14ac:dyDescent="0.2">
      <c r="A3308">
        <v>33547</v>
      </c>
      <c r="B3308" t="s">
        <v>19664</v>
      </c>
      <c r="C3308" t="s">
        <v>19665</v>
      </c>
      <c r="E3308" t="s">
        <v>19666</v>
      </c>
      <c r="F3308" t="s">
        <v>171</v>
      </c>
      <c r="G3308" t="s">
        <v>172</v>
      </c>
      <c r="H3308" s="1">
        <v>36279</v>
      </c>
      <c r="I3308" t="s">
        <v>221</v>
      </c>
      <c r="K3308" t="s">
        <v>5732</v>
      </c>
      <c r="L3308" t="s">
        <v>5733</v>
      </c>
      <c r="M3308" t="s">
        <v>205</v>
      </c>
      <c r="N3308">
        <v>2020</v>
      </c>
      <c r="O3308" t="s">
        <v>455</v>
      </c>
      <c r="P3308" t="s">
        <v>178</v>
      </c>
      <c r="Q3308" t="s">
        <v>172</v>
      </c>
      <c r="S3308">
        <v>30626010</v>
      </c>
      <c r="T3308" t="s">
        <v>19667</v>
      </c>
      <c r="U3308" t="s">
        <v>424</v>
      </c>
      <c r="Y3308" t="str">
        <f>"01AS"</f>
        <v>01AS</v>
      </c>
      <c r="Z3308" t="s">
        <v>227</v>
      </c>
      <c r="AA3308" t="s">
        <v>320</v>
      </c>
      <c r="AB3308" t="s">
        <v>321</v>
      </c>
      <c r="AC3308" t="s">
        <v>3951</v>
      </c>
      <c r="AD3308" t="s">
        <v>185</v>
      </c>
      <c r="AE3308" t="s">
        <v>1237</v>
      </c>
      <c r="AS3308">
        <v>3.28</v>
      </c>
      <c r="AT3308" t="s">
        <v>429</v>
      </c>
      <c r="AU3308" t="s">
        <v>235</v>
      </c>
      <c r="AV3308" t="s">
        <v>236</v>
      </c>
      <c r="AW3308" t="s">
        <v>430</v>
      </c>
      <c r="BM3308" t="s">
        <v>19668</v>
      </c>
      <c r="BN3308" t="s">
        <v>239</v>
      </c>
      <c r="BO3308" t="s">
        <v>19669</v>
      </c>
      <c r="BP3308" t="s">
        <v>241</v>
      </c>
      <c r="BQ3308" t="s">
        <v>195</v>
      </c>
      <c r="BS3308">
        <v>14627</v>
      </c>
      <c r="CD3308" t="s">
        <v>195</v>
      </c>
      <c r="CM3308" t="s">
        <v>19670</v>
      </c>
      <c r="CO3308" t="s">
        <v>19669</v>
      </c>
      <c r="CP3308" t="s">
        <v>19671</v>
      </c>
      <c r="CQ3308" t="s">
        <v>434</v>
      </c>
      <c r="CT3308" t="s">
        <v>19667</v>
      </c>
      <c r="CU3308" t="s">
        <v>19672</v>
      </c>
    </row>
    <row r="3309" spans="1:151" x14ac:dyDescent="0.2">
      <c r="A3309">
        <v>28293</v>
      </c>
      <c r="B3309" t="s">
        <v>19673</v>
      </c>
      <c r="C3309" t="s">
        <v>19674</v>
      </c>
      <c r="E3309" t="s">
        <v>19675</v>
      </c>
      <c r="F3309" t="s">
        <v>19676</v>
      </c>
      <c r="G3309" t="s">
        <v>172</v>
      </c>
      <c r="H3309" s="1">
        <v>36564</v>
      </c>
      <c r="I3309" t="s">
        <v>221</v>
      </c>
      <c r="K3309" t="s">
        <v>1078</v>
      </c>
      <c r="L3309" t="s">
        <v>19677</v>
      </c>
      <c r="M3309" t="s">
        <v>176</v>
      </c>
      <c r="N3309">
        <v>2020</v>
      </c>
      <c r="O3309" t="s">
        <v>978</v>
      </c>
      <c r="P3309" t="s">
        <v>979</v>
      </c>
      <c r="Q3309" t="s">
        <v>172</v>
      </c>
      <c r="S3309">
        <v>31317740</v>
      </c>
      <c r="T3309" t="s">
        <v>226</v>
      </c>
      <c r="Y3309" t="str">
        <f>"01AS"</f>
        <v>01AS</v>
      </c>
      <c r="Z3309" t="s">
        <v>227</v>
      </c>
      <c r="AA3309" t="s">
        <v>228</v>
      </c>
      <c r="AB3309" t="s">
        <v>229</v>
      </c>
      <c r="AC3309" t="s">
        <v>1203</v>
      </c>
      <c r="AD3309" t="s">
        <v>185</v>
      </c>
      <c r="AE3309" t="s">
        <v>922</v>
      </c>
      <c r="AS3309">
        <v>3.86</v>
      </c>
      <c r="AT3309" t="s">
        <v>429</v>
      </c>
      <c r="AU3309" t="s">
        <v>235</v>
      </c>
      <c r="AV3309" t="s">
        <v>236</v>
      </c>
      <c r="AW3309" t="s">
        <v>264</v>
      </c>
      <c r="BM3309" t="s">
        <v>19678</v>
      </c>
      <c r="BN3309" t="s">
        <v>239</v>
      </c>
      <c r="BO3309" t="s">
        <v>19679</v>
      </c>
      <c r="BP3309" t="s">
        <v>241</v>
      </c>
      <c r="BQ3309" t="s">
        <v>195</v>
      </c>
      <c r="BS3309">
        <v>14627</v>
      </c>
      <c r="CD3309" t="s">
        <v>195</v>
      </c>
      <c r="CM3309" t="s">
        <v>19680</v>
      </c>
      <c r="CO3309" t="s">
        <v>19679</v>
      </c>
      <c r="CP3309" t="s">
        <v>19681</v>
      </c>
      <c r="CQ3309" t="s">
        <v>2276</v>
      </c>
      <c r="CS3309" t="s">
        <v>19682</v>
      </c>
      <c r="CT3309" t="s">
        <v>244</v>
      </c>
      <c r="CU3309" t="s">
        <v>19683</v>
      </c>
    </row>
    <row r="3310" spans="1:151" x14ac:dyDescent="0.2">
      <c r="A3310">
        <v>27181</v>
      </c>
      <c r="B3310" t="s">
        <v>19684</v>
      </c>
      <c r="C3310" t="s">
        <v>19685</v>
      </c>
      <c r="E3310" t="s">
        <v>19686</v>
      </c>
      <c r="F3310" t="s">
        <v>171</v>
      </c>
      <c r="G3310" t="s">
        <v>172</v>
      </c>
      <c r="H3310" s="1">
        <v>30890</v>
      </c>
      <c r="I3310" t="s">
        <v>173</v>
      </c>
      <c r="K3310" t="s">
        <v>16004</v>
      </c>
      <c r="L3310" t="s">
        <v>16005</v>
      </c>
      <c r="M3310" t="s">
        <v>255</v>
      </c>
      <c r="N3310" t="s">
        <v>1347</v>
      </c>
      <c r="O3310" t="s">
        <v>1348</v>
      </c>
      <c r="P3310" t="s">
        <v>178</v>
      </c>
      <c r="Q3310" t="s">
        <v>172</v>
      </c>
      <c r="S3310">
        <v>31034012</v>
      </c>
      <c r="T3310" t="s">
        <v>19687</v>
      </c>
      <c r="U3310" t="s">
        <v>180</v>
      </c>
      <c r="V3310" s="2">
        <v>43625</v>
      </c>
      <c r="W3310" t="s">
        <v>19688</v>
      </c>
      <c r="X3310" t="s">
        <v>19689</v>
      </c>
      <c r="Y3310" t="s">
        <v>613</v>
      </c>
      <c r="Z3310" t="s">
        <v>614</v>
      </c>
      <c r="AA3310" t="s">
        <v>615</v>
      </c>
      <c r="AB3310" t="s">
        <v>259</v>
      </c>
      <c r="AC3310" t="s">
        <v>187</v>
      </c>
      <c r="AD3310" t="s">
        <v>185</v>
      </c>
      <c r="AS3310" t="str">
        <f>"0"</f>
        <v>0</v>
      </c>
      <c r="AT3310" t="s">
        <v>188</v>
      </c>
      <c r="AU3310" t="s">
        <v>189</v>
      </c>
      <c r="AV3310" t="s">
        <v>190</v>
      </c>
      <c r="AW3310" t="s">
        <v>191</v>
      </c>
      <c r="CM3310" t="s">
        <v>19690</v>
      </c>
      <c r="CP3310" t="s">
        <v>194</v>
      </c>
      <c r="CQ3310" t="s">
        <v>195</v>
      </c>
      <c r="CS3310">
        <v>14623</v>
      </c>
      <c r="CT3310" t="s">
        <v>196</v>
      </c>
      <c r="CU3310">
        <v>7816588410</v>
      </c>
      <c r="DM3310" t="s">
        <v>19691</v>
      </c>
      <c r="DP3310" t="s">
        <v>16598</v>
      </c>
      <c r="DQ3310" t="s">
        <v>401</v>
      </c>
      <c r="DS3310" t="str">
        <f>"02155"</f>
        <v>02155</v>
      </c>
      <c r="DT3310" t="s">
        <v>226</v>
      </c>
      <c r="DU3310" t="s">
        <v>19692</v>
      </c>
      <c r="DW3310" t="s">
        <v>19692</v>
      </c>
      <c r="DX3310" t="s">
        <v>19693</v>
      </c>
      <c r="DY3310" t="s">
        <v>406</v>
      </c>
    </row>
    <row r="3311" spans="1:151" x14ac:dyDescent="0.2">
      <c r="A3311">
        <v>42285</v>
      </c>
      <c r="B3311" t="s">
        <v>6417</v>
      </c>
      <c r="C3311" t="s">
        <v>9230</v>
      </c>
      <c r="D3311" t="s">
        <v>4129</v>
      </c>
      <c r="E3311" t="s">
        <v>19694</v>
      </c>
      <c r="F3311" t="s">
        <v>171</v>
      </c>
      <c r="G3311" t="str">
        <f>"0"</f>
        <v>0</v>
      </c>
      <c r="H3311" s="1">
        <v>37561</v>
      </c>
      <c r="I3311" t="s">
        <v>221</v>
      </c>
      <c r="K3311" t="s">
        <v>19695</v>
      </c>
      <c r="L3311" t="s">
        <v>3070</v>
      </c>
      <c r="M3311" t="s">
        <v>224</v>
      </c>
      <c r="N3311">
        <v>2024</v>
      </c>
      <c r="O3311" t="s">
        <v>225</v>
      </c>
      <c r="P3311" t="s">
        <v>178</v>
      </c>
      <c r="Q3311" t="s">
        <v>172</v>
      </c>
      <c r="S3311">
        <v>32029581</v>
      </c>
      <c r="T3311" t="s">
        <v>226</v>
      </c>
      <c r="Y3311" t="str">
        <f>"01AS"</f>
        <v>01AS</v>
      </c>
      <c r="Z3311" t="s">
        <v>227</v>
      </c>
      <c r="AA3311" t="s">
        <v>320</v>
      </c>
      <c r="AB3311" t="s">
        <v>321</v>
      </c>
      <c r="AC3311" t="s">
        <v>230</v>
      </c>
      <c r="AD3311" t="s">
        <v>185</v>
      </c>
      <c r="AM3311" t="s">
        <v>2239</v>
      </c>
      <c r="AN3311" t="s">
        <v>6209</v>
      </c>
      <c r="AS3311">
        <v>3.82</v>
      </c>
      <c r="AU3311" t="s">
        <v>472</v>
      </c>
      <c r="AV3311" t="s">
        <v>473</v>
      </c>
      <c r="AW3311" t="s">
        <v>294</v>
      </c>
      <c r="BM3311" t="s">
        <v>19696</v>
      </c>
      <c r="BN3311" t="s">
        <v>239</v>
      </c>
      <c r="BO3311" t="s">
        <v>19697</v>
      </c>
      <c r="BP3311" t="s">
        <v>241</v>
      </c>
      <c r="BQ3311" t="s">
        <v>195</v>
      </c>
      <c r="BS3311">
        <v>14627</v>
      </c>
      <c r="BZ3311" t="s">
        <v>3928</v>
      </c>
      <c r="CA3311" t="s">
        <v>19698</v>
      </c>
      <c r="CB3311" t="s">
        <v>475</v>
      </c>
      <c r="CD3311" t="s">
        <v>195</v>
      </c>
      <c r="CF3311">
        <v>14620</v>
      </c>
      <c r="CG3311" t="s">
        <v>244</v>
      </c>
      <c r="CM3311" t="s">
        <v>19699</v>
      </c>
      <c r="CN3311" t="s">
        <v>19698</v>
      </c>
      <c r="CO3311" t="s">
        <v>19697</v>
      </c>
      <c r="CP3311" t="s">
        <v>241</v>
      </c>
      <c r="CQ3311" t="s">
        <v>247</v>
      </c>
      <c r="CS3311">
        <v>14624</v>
      </c>
      <c r="CT3311" t="s">
        <v>244</v>
      </c>
      <c r="CU3311" t="s">
        <v>19700</v>
      </c>
    </row>
    <row r="3312" spans="1:151" x14ac:dyDescent="0.2">
      <c r="A3312">
        <v>28359</v>
      </c>
      <c r="B3312" t="s">
        <v>19701</v>
      </c>
      <c r="C3312" t="s">
        <v>19702</v>
      </c>
      <c r="E3312" t="s">
        <v>19703</v>
      </c>
      <c r="F3312" t="s">
        <v>171</v>
      </c>
      <c r="H3312" s="1">
        <v>34856</v>
      </c>
      <c r="I3312" t="s">
        <v>173</v>
      </c>
      <c r="K3312" t="s">
        <v>1807</v>
      </c>
      <c r="L3312" t="s">
        <v>633</v>
      </c>
      <c r="M3312" t="s">
        <v>224</v>
      </c>
      <c r="N3312">
        <v>2019</v>
      </c>
      <c r="O3312" t="s">
        <v>279</v>
      </c>
      <c r="P3312" t="s">
        <v>178</v>
      </c>
      <c r="Q3312" t="s">
        <v>185</v>
      </c>
      <c r="BM3312" t="s">
        <v>19704</v>
      </c>
      <c r="BP3312" t="s">
        <v>19705</v>
      </c>
      <c r="BR3312" t="s">
        <v>19706</v>
      </c>
      <c r="BS3312" t="s">
        <v>19707</v>
      </c>
      <c r="BT3312" t="s">
        <v>2238</v>
      </c>
      <c r="BU3312" t="s">
        <v>19708</v>
      </c>
      <c r="BW3312" t="s">
        <v>19708</v>
      </c>
    </row>
    <row r="3313" spans="1:151" x14ac:dyDescent="0.2">
      <c r="A3313">
        <v>24667</v>
      </c>
      <c r="B3313" t="s">
        <v>19709</v>
      </c>
      <c r="C3313" t="s">
        <v>19710</v>
      </c>
      <c r="E3313" t="s">
        <v>19711</v>
      </c>
      <c r="F3313" t="s">
        <v>171</v>
      </c>
      <c r="H3313" s="1">
        <v>45573</v>
      </c>
      <c r="K3313" t="s">
        <v>882</v>
      </c>
      <c r="L3313" t="s">
        <v>318</v>
      </c>
      <c r="M3313" t="s">
        <v>255</v>
      </c>
      <c r="N3313" t="s">
        <v>2166</v>
      </c>
      <c r="O3313" t="s">
        <v>5927</v>
      </c>
      <c r="P3313" t="s">
        <v>178</v>
      </c>
      <c r="Q3313" t="s">
        <v>172</v>
      </c>
      <c r="S3313">
        <v>29400386</v>
      </c>
      <c r="T3313" t="s">
        <v>196</v>
      </c>
      <c r="W3313" t="s">
        <v>19712</v>
      </c>
      <c r="X3313">
        <v>7164798130</v>
      </c>
      <c r="Y3313" t="s">
        <v>186</v>
      </c>
      <c r="Z3313" t="s">
        <v>282</v>
      </c>
      <c r="AA3313">
        <v>2019</v>
      </c>
      <c r="AB3313">
        <v>2019</v>
      </c>
      <c r="AC3313" t="s">
        <v>1307</v>
      </c>
      <c r="AD3313" t="s">
        <v>185</v>
      </c>
      <c r="AE3313" t="s">
        <v>395</v>
      </c>
      <c r="AM3313" t="s">
        <v>2261</v>
      </c>
      <c r="AS3313">
        <v>3.87</v>
      </c>
      <c r="AT3313" t="s">
        <v>188</v>
      </c>
      <c r="AU3313" t="s">
        <v>189</v>
      </c>
      <c r="AV3313" t="s">
        <v>190</v>
      </c>
      <c r="AW3313" t="s">
        <v>264</v>
      </c>
      <c r="BM3313" t="s">
        <v>19713</v>
      </c>
      <c r="BN3313" t="s">
        <v>193</v>
      </c>
      <c r="BP3313" t="s">
        <v>194</v>
      </c>
      <c r="BQ3313" t="s">
        <v>195</v>
      </c>
      <c r="BS3313">
        <v>14627</v>
      </c>
      <c r="BT3313" t="s">
        <v>196</v>
      </c>
      <c r="BU3313">
        <v>7168220677</v>
      </c>
      <c r="BZ3313" t="s">
        <v>19714</v>
      </c>
      <c r="CC3313" t="s">
        <v>19715</v>
      </c>
      <c r="CD3313" t="s">
        <v>195</v>
      </c>
      <c r="CF3313">
        <v>14218</v>
      </c>
      <c r="CG3313" t="s">
        <v>196</v>
      </c>
      <c r="CH3313">
        <v>7168220677</v>
      </c>
      <c r="CM3313" t="s">
        <v>6128</v>
      </c>
      <c r="CN3313" t="s">
        <v>7829</v>
      </c>
      <c r="CP3313" t="s">
        <v>194</v>
      </c>
      <c r="CQ3313" t="s">
        <v>195</v>
      </c>
      <c r="CS3313">
        <v>14623</v>
      </c>
      <c r="CT3313" t="s">
        <v>196</v>
      </c>
      <c r="CU3313">
        <v>7164798118</v>
      </c>
      <c r="ED3313" t="s">
        <v>195</v>
      </c>
      <c r="EG3313" t="s">
        <v>196</v>
      </c>
      <c r="EH3313">
        <v>7168220677</v>
      </c>
      <c r="EM3313" t="s">
        <v>19714</v>
      </c>
      <c r="EP3313" t="s">
        <v>19715</v>
      </c>
      <c r="EQ3313" t="s">
        <v>195</v>
      </c>
      <c r="ES3313">
        <v>14218</v>
      </c>
      <c r="ET3313" t="s">
        <v>196</v>
      </c>
      <c r="EU3313">
        <v>7168220677</v>
      </c>
    </row>
    <row r="3314" spans="1:151" x14ac:dyDescent="0.2">
      <c r="A3314">
        <v>41680</v>
      </c>
      <c r="B3314" t="s">
        <v>1616</v>
      </c>
      <c r="C3314" t="s">
        <v>19716</v>
      </c>
      <c r="D3314" t="s">
        <v>19717</v>
      </c>
      <c r="E3314" t="s">
        <v>19718</v>
      </c>
      <c r="F3314" t="s">
        <v>171</v>
      </c>
      <c r="G3314" t="str">
        <f>"0"</f>
        <v>0</v>
      </c>
      <c r="H3314" s="1">
        <v>37445</v>
      </c>
      <c r="I3314" t="s">
        <v>221</v>
      </c>
      <c r="K3314" t="s">
        <v>1866</v>
      </c>
      <c r="L3314" t="s">
        <v>1867</v>
      </c>
      <c r="M3314" t="s">
        <v>255</v>
      </c>
      <c r="N3314" t="s">
        <v>256</v>
      </c>
      <c r="O3314" t="s">
        <v>257</v>
      </c>
      <c r="P3314" t="s">
        <v>178</v>
      </c>
      <c r="Q3314" t="s">
        <v>172</v>
      </c>
      <c r="S3314">
        <v>31726436</v>
      </c>
      <c r="T3314" t="s">
        <v>226</v>
      </c>
      <c r="Y3314" t="str">
        <f>"01AS"</f>
        <v>01AS</v>
      </c>
      <c r="Z3314" t="s">
        <v>499</v>
      </c>
      <c r="AA3314" t="s">
        <v>320</v>
      </c>
      <c r="AB3314" t="s">
        <v>321</v>
      </c>
      <c r="AC3314" t="s">
        <v>821</v>
      </c>
      <c r="AD3314" t="s">
        <v>185</v>
      </c>
      <c r="AS3314">
        <v>3.58</v>
      </c>
      <c r="AU3314" t="s">
        <v>235</v>
      </c>
      <c r="AV3314" t="s">
        <v>236</v>
      </c>
      <c r="AW3314" t="s">
        <v>264</v>
      </c>
      <c r="BM3314" t="s">
        <v>19719</v>
      </c>
      <c r="BN3314" t="s">
        <v>239</v>
      </c>
      <c r="BO3314" t="s">
        <v>19720</v>
      </c>
      <c r="BP3314" t="s">
        <v>241</v>
      </c>
      <c r="BQ3314" t="s">
        <v>195</v>
      </c>
      <c r="BS3314">
        <v>14627</v>
      </c>
      <c r="CD3314" t="s">
        <v>195</v>
      </c>
      <c r="CM3314" t="s">
        <v>19721</v>
      </c>
      <c r="CO3314" t="s">
        <v>19720</v>
      </c>
      <c r="CP3314" t="s">
        <v>3745</v>
      </c>
      <c r="CQ3314" t="s">
        <v>247</v>
      </c>
      <c r="CS3314" t="s">
        <v>19722</v>
      </c>
      <c r="CT3314" t="s">
        <v>244</v>
      </c>
      <c r="CU3314" t="s">
        <v>19723</v>
      </c>
    </row>
    <row r="3315" spans="1:151" x14ac:dyDescent="0.2">
      <c r="A3315">
        <v>13030</v>
      </c>
      <c r="B3315" t="s">
        <v>5072</v>
      </c>
      <c r="C3315" t="s">
        <v>19724</v>
      </c>
      <c r="D3315" t="s">
        <v>2687</v>
      </c>
      <c r="E3315" t="s">
        <v>19725</v>
      </c>
      <c r="F3315" t="s">
        <v>171</v>
      </c>
      <c r="G3315" t="s">
        <v>172</v>
      </c>
      <c r="H3315" s="1">
        <v>34643</v>
      </c>
      <c r="I3315" t="s">
        <v>221</v>
      </c>
      <c r="K3315" t="s">
        <v>1046</v>
      </c>
      <c r="L3315" t="s">
        <v>1047</v>
      </c>
      <c r="M3315" t="s">
        <v>306</v>
      </c>
      <c r="N3315">
        <v>2015</v>
      </c>
      <c r="O3315" t="s">
        <v>517</v>
      </c>
      <c r="P3315" t="s">
        <v>363</v>
      </c>
      <c r="Q3315" t="s">
        <v>172</v>
      </c>
      <c r="S3315">
        <v>27805725</v>
      </c>
      <c r="T3315" t="s">
        <v>196</v>
      </c>
      <c r="W3315" t="s">
        <v>19726</v>
      </c>
      <c r="X3315">
        <v>6468371980</v>
      </c>
      <c r="Y3315" t="s">
        <v>186</v>
      </c>
      <c r="Z3315" t="s">
        <v>282</v>
      </c>
      <c r="AA3315">
        <v>2016</v>
      </c>
      <c r="AB3315">
        <v>2016</v>
      </c>
      <c r="AC3315" t="s">
        <v>1950</v>
      </c>
      <c r="AD3315" t="s">
        <v>185</v>
      </c>
      <c r="AS3315">
        <v>2.7</v>
      </c>
      <c r="AT3315" t="s">
        <v>188</v>
      </c>
      <c r="AU3315" t="s">
        <v>189</v>
      </c>
      <c r="AV3315" t="s">
        <v>190</v>
      </c>
      <c r="AW3315" t="s">
        <v>952</v>
      </c>
      <c r="BM3315" t="s">
        <v>19727</v>
      </c>
      <c r="BN3315" t="s">
        <v>487</v>
      </c>
      <c r="BP3315" t="s">
        <v>194</v>
      </c>
      <c r="BQ3315" t="s">
        <v>195</v>
      </c>
      <c r="BS3315">
        <v>14627</v>
      </c>
      <c r="BT3315" t="s">
        <v>196</v>
      </c>
      <c r="BU3315">
        <v>6464884312</v>
      </c>
      <c r="BZ3315" t="s">
        <v>19728</v>
      </c>
      <c r="CC3315" t="s">
        <v>973</v>
      </c>
      <c r="CD3315" t="s">
        <v>195</v>
      </c>
      <c r="CF3315">
        <v>10009</v>
      </c>
      <c r="CG3315" t="s">
        <v>196</v>
      </c>
      <c r="CH3315">
        <v>6464884312</v>
      </c>
      <c r="CM3315" t="s">
        <v>19729</v>
      </c>
      <c r="CP3315" t="s">
        <v>194</v>
      </c>
      <c r="CQ3315" t="s">
        <v>195</v>
      </c>
      <c r="CS3315">
        <v>14627</v>
      </c>
      <c r="CT3315" t="s">
        <v>196</v>
      </c>
      <c r="CU3315">
        <v>6464884312</v>
      </c>
      <c r="DZ3315" t="s">
        <v>19730</v>
      </c>
      <c r="EC3315" t="s">
        <v>19731</v>
      </c>
      <c r="ED3315" t="s">
        <v>195</v>
      </c>
      <c r="EF3315">
        <v>11901</v>
      </c>
      <c r="EG3315" t="s">
        <v>196</v>
      </c>
      <c r="EM3315" t="s">
        <v>19728</v>
      </c>
      <c r="EP3315" t="s">
        <v>973</v>
      </c>
      <c r="EQ3315" t="s">
        <v>195</v>
      </c>
      <c r="ES3315">
        <v>10009</v>
      </c>
      <c r="ET3315" t="s">
        <v>196</v>
      </c>
      <c r="EU3315">
        <v>6464884312</v>
      </c>
    </row>
    <row r="3316" spans="1:151" x14ac:dyDescent="0.2">
      <c r="A3316">
        <v>25607</v>
      </c>
      <c r="B3316" t="s">
        <v>2298</v>
      </c>
      <c r="C3316" t="s">
        <v>19724</v>
      </c>
      <c r="D3316" t="s">
        <v>940</v>
      </c>
      <c r="E3316" t="s">
        <v>19732</v>
      </c>
      <c r="F3316" t="s">
        <v>171</v>
      </c>
      <c r="G3316" t="s">
        <v>172</v>
      </c>
      <c r="H3316" s="1">
        <v>35620</v>
      </c>
      <c r="I3316" t="s">
        <v>221</v>
      </c>
      <c r="K3316" t="s">
        <v>1177</v>
      </c>
      <c r="L3316" t="s">
        <v>1178</v>
      </c>
      <c r="M3316" t="s">
        <v>306</v>
      </c>
      <c r="N3316">
        <v>2018</v>
      </c>
      <c r="O3316" t="s">
        <v>307</v>
      </c>
      <c r="P3316" t="s">
        <v>363</v>
      </c>
      <c r="Q3316" t="s">
        <v>172</v>
      </c>
      <c r="S3316">
        <v>29399635</v>
      </c>
      <c r="T3316" t="s">
        <v>196</v>
      </c>
      <c r="W3316" t="s">
        <v>19733</v>
      </c>
      <c r="X3316">
        <v>3158041366</v>
      </c>
      <c r="Y3316" t="s">
        <v>186</v>
      </c>
      <c r="Z3316" t="s">
        <v>282</v>
      </c>
      <c r="AA3316">
        <v>2020</v>
      </c>
      <c r="AB3316">
        <v>2020</v>
      </c>
      <c r="AC3316" t="s">
        <v>696</v>
      </c>
      <c r="AD3316" t="s">
        <v>172</v>
      </c>
      <c r="AS3316">
        <v>2.16</v>
      </c>
      <c r="AT3316" t="s">
        <v>742</v>
      </c>
      <c r="AU3316" t="s">
        <v>189</v>
      </c>
      <c r="AV3316" t="s">
        <v>190</v>
      </c>
      <c r="AW3316" t="s">
        <v>264</v>
      </c>
      <c r="BM3316" t="s">
        <v>19734</v>
      </c>
      <c r="BN3316" t="s">
        <v>193</v>
      </c>
      <c r="BP3316" t="s">
        <v>194</v>
      </c>
      <c r="BQ3316" t="s">
        <v>195</v>
      </c>
      <c r="BS3316">
        <v>14627</v>
      </c>
      <c r="BT3316" t="s">
        <v>196</v>
      </c>
      <c r="BU3316">
        <v>3158041366</v>
      </c>
      <c r="BZ3316" t="s">
        <v>19735</v>
      </c>
      <c r="CC3316" t="s">
        <v>19736</v>
      </c>
      <c r="CD3316" t="s">
        <v>195</v>
      </c>
      <c r="CF3316">
        <v>13665</v>
      </c>
      <c r="CG3316" t="s">
        <v>196</v>
      </c>
      <c r="CH3316">
        <v>3154932203</v>
      </c>
      <c r="CM3316" t="s">
        <v>2787</v>
      </c>
      <c r="CP3316" t="s">
        <v>194</v>
      </c>
      <c r="CQ3316" t="s">
        <v>195</v>
      </c>
      <c r="CS3316">
        <v>14627</v>
      </c>
      <c r="CT3316" t="s">
        <v>196</v>
      </c>
      <c r="CU3316">
        <v>3158041366</v>
      </c>
      <c r="ED3316" t="s">
        <v>195</v>
      </c>
      <c r="EG3316" t="s">
        <v>196</v>
      </c>
      <c r="EH3316">
        <v>3154932203</v>
      </c>
      <c r="EM3316" t="s">
        <v>19735</v>
      </c>
      <c r="EP3316" t="s">
        <v>19736</v>
      </c>
      <c r="EQ3316" t="s">
        <v>195</v>
      </c>
      <c r="ES3316">
        <v>13665</v>
      </c>
      <c r="ET3316" t="s">
        <v>196</v>
      </c>
      <c r="EU3316">
        <v>3154932203</v>
      </c>
    </row>
    <row r="3317" spans="1:151" x14ac:dyDescent="0.2">
      <c r="A3317">
        <v>25694</v>
      </c>
      <c r="B3317" t="s">
        <v>2298</v>
      </c>
      <c r="C3317" t="s">
        <v>19724</v>
      </c>
      <c r="D3317" t="s">
        <v>940</v>
      </c>
      <c r="E3317" t="s">
        <v>19732</v>
      </c>
      <c r="F3317" t="s">
        <v>171</v>
      </c>
      <c r="G3317" t="s">
        <v>172</v>
      </c>
      <c r="H3317" s="1">
        <v>35620</v>
      </c>
      <c r="I3317" t="s">
        <v>221</v>
      </c>
      <c r="K3317" t="s">
        <v>6402</v>
      </c>
      <c r="L3317" t="s">
        <v>6644</v>
      </c>
      <c r="M3317" t="s">
        <v>306</v>
      </c>
      <c r="N3317">
        <v>2018</v>
      </c>
      <c r="O3317" t="s">
        <v>307</v>
      </c>
      <c r="P3317" t="s">
        <v>363</v>
      </c>
      <c r="Q3317" t="s">
        <v>172</v>
      </c>
      <c r="S3317">
        <v>29399635</v>
      </c>
      <c r="T3317" t="s">
        <v>196</v>
      </c>
      <c r="W3317" t="s">
        <v>19733</v>
      </c>
      <c r="X3317">
        <v>3158041366</v>
      </c>
      <c r="Y3317" t="s">
        <v>186</v>
      </c>
      <c r="Z3317" t="s">
        <v>282</v>
      </c>
      <c r="AA3317">
        <v>2020</v>
      </c>
      <c r="AB3317">
        <v>2020</v>
      </c>
      <c r="AC3317" t="s">
        <v>696</v>
      </c>
      <c r="AD3317" t="s">
        <v>172</v>
      </c>
      <c r="AS3317">
        <v>2.16</v>
      </c>
      <c r="AT3317" t="s">
        <v>742</v>
      </c>
      <c r="AU3317" t="s">
        <v>189</v>
      </c>
      <c r="AV3317" t="s">
        <v>190</v>
      </c>
      <c r="AW3317" t="s">
        <v>264</v>
      </c>
      <c r="BM3317" t="s">
        <v>19734</v>
      </c>
      <c r="BN3317" t="s">
        <v>193</v>
      </c>
      <c r="BP3317" t="s">
        <v>194</v>
      </c>
      <c r="BQ3317" t="s">
        <v>195</v>
      </c>
      <c r="BS3317">
        <v>14627</v>
      </c>
      <c r="BT3317" t="s">
        <v>196</v>
      </c>
      <c r="BU3317">
        <v>3158041366</v>
      </c>
      <c r="BZ3317" t="s">
        <v>19735</v>
      </c>
      <c r="CC3317" t="s">
        <v>19736</v>
      </c>
      <c r="CD3317" t="s">
        <v>195</v>
      </c>
      <c r="CF3317">
        <v>13665</v>
      </c>
      <c r="CG3317" t="s">
        <v>196</v>
      </c>
      <c r="CH3317">
        <v>3154932203</v>
      </c>
      <c r="CM3317" t="s">
        <v>2787</v>
      </c>
      <c r="CP3317" t="s">
        <v>194</v>
      </c>
      <c r="CQ3317" t="s">
        <v>195</v>
      </c>
      <c r="CS3317">
        <v>14627</v>
      </c>
      <c r="CT3317" t="s">
        <v>196</v>
      </c>
      <c r="CU3317">
        <v>3158041366</v>
      </c>
      <c r="ED3317" t="s">
        <v>195</v>
      </c>
      <c r="EG3317" t="s">
        <v>196</v>
      </c>
      <c r="EH3317">
        <v>3154932203</v>
      </c>
      <c r="EM3317" t="s">
        <v>19735</v>
      </c>
      <c r="EP3317" t="s">
        <v>19736</v>
      </c>
      <c r="EQ3317" t="s">
        <v>195</v>
      </c>
      <c r="ES3317">
        <v>13665</v>
      </c>
      <c r="ET3317" t="s">
        <v>196</v>
      </c>
      <c r="EU3317">
        <v>3154932203</v>
      </c>
    </row>
    <row r="3318" spans="1:151" x14ac:dyDescent="0.2">
      <c r="A3318">
        <v>23732</v>
      </c>
      <c r="B3318" t="s">
        <v>19737</v>
      </c>
      <c r="C3318" t="s">
        <v>19724</v>
      </c>
      <c r="D3318" t="s">
        <v>622</v>
      </c>
      <c r="E3318" t="s">
        <v>19738</v>
      </c>
      <c r="F3318" t="s">
        <v>171</v>
      </c>
      <c r="G3318" t="s">
        <v>172</v>
      </c>
      <c r="H3318" s="1">
        <v>35075</v>
      </c>
      <c r="I3318" t="s">
        <v>221</v>
      </c>
      <c r="K3318" t="s">
        <v>798</v>
      </c>
      <c r="L3318" t="s">
        <v>799</v>
      </c>
      <c r="M3318" t="s">
        <v>224</v>
      </c>
      <c r="N3318">
        <v>2017</v>
      </c>
      <c r="O3318" t="s">
        <v>441</v>
      </c>
      <c r="P3318" t="s">
        <v>178</v>
      </c>
      <c r="Q3318" t="s">
        <v>172</v>
      </c>
      <c r="S3318">
        <v>28868736</v>
      </c>
      <c r="T3318" t="s">
        <v>196</v>
      </c>
      <c r="W3318" t="s">
        <v>19739</v>
      </c>
      <c r="X3318">
        <v>2812299651</v>
      </c>
      <c r="Y3318" t="s">
        <v>802</v>
      </c>
      <c r="Z3318" t="s">
        <v>1583</v>
      </c>
      <c r="AA3318">
        <v>2018</v>
      </c>
      <c r="AB3318">
        <v>2018</v>
      </c>
      <c r="AC3318" t="s">
        <v>1584</v>
      </c>
      <c r="AD3318" t="s">
        <v>185</v>
      </c>
      <c r="AF3318" t="s">
        <v>186</v>
      </c>
      <c r="AG3318" t="s">
        <v>282</v>
      </c>
      <c r="AH3318">
        <v>2018</v>
      </c>
      <c r="AI3318">
        <v>2018</v>
      </c>
      <c r="AJ3318" t="s">
        <v>187</v>
      </c>
      <c r="AK3318" t="s">
        <v>185</v>
      </c>
      <c r="AS3318">
        <v>3.87</v>
      </c>
      <c r="AT3318" t="s">
        <v>188</v>
      </c>
      <c r="AU3318" t="s">
        <v>189</v>
      </c>
      <c r="AV3318" t="s">
        <v>190</v>
      </c>
      <c r="AW3318" t="s">
        <v>264</v>
      </c>
      <c r="BM3318" t="s">
        <v>19740</v>
      </c>
      <c r="BN3318" t="s">
        <v>9421</v>
      </c>
      <c r="BP3318" t="s">
        <v>194</v>
      </c>
      <c r="BQ3318" t="s">
        <v>195</v>
      </c>
      <c r="BS3318">
        <v>14605</v>
      </c>
      <c r="BT3318" t="s">
        <v>196</v>
      </c>
      <c r="BU3318">
        <v>8323404016</v>
      </c>
      <c r="BZ3318" t="s">
        <v>19741</v>
      </c>
      <c r="CC3318" t="s">
        <v>447</v>
      </c>
      <c r="CD3318" t="s">
        <v>344</v>
      </c>
      <c r="CF3318">
        <v>77406</v>
      </c>
      <c r="CG3318" t="s">
        <v>196</v>
      </c>
      <c r="CH3318">
        <v>2813925816</v>
      </c>
      <c r="CM3318" t="s">
        <v>19740</v>
      </c>
      <c r="CN3318" t="s">
        <v>9421</v>
      </c>
      <c r="CP3318" t="s">
        <v>194</v>
      </c>
      <c r="CQ3318" t="s">
        <v>195</v>
      </c>
      <c r="CS3318">
        <v>14605</v>
      </c>
      <c r="CT3318" t="s">
        <v>196</v>
      </c>
      <c r="CU3318">
        <v>8323404016</v>
      </c>
      <c r="ED3318" t="s">
        <v>344</v>
      </c>
      <c r="EG3318" t="s">
        <v>196</v>
      </c>
      <c r="EH3318">
        <v>2813925816</v>
      </c>
      <c r="EM3318" t="s">
        <v>19741</v>
      </c>
      <c r="EP3318" t="s">
        <v>447</v>
      </c>
      <c r="EQ3318" t="s">
        <v>344</v>
      </c>
      <c r="ES3318">
        <v>77406</v>
      </c>
      <c r="ET3318" t="s">
        <v>196</v>
      </c>
      <c r="EU3318">
        <v>2813925816</v>
      </c>
    </row>
    <row r="3319" spans="1:151" x14ac:dyDescent="0.2">
      <c r="A3319">
        <v>41509</v>
      </c>
      <c r="B3319" t="s">
        <v>3250</v>
      </c>
      <c r="C3319" t="s">
        <v>19742</v>
      </c>
      <c r="D3319" t="s">
        <v>251</v>
      </c>
      <c r="E3319" t="s">
        <v>19743</v>
      </c>
      <c r="F3319" t="s">
        <v>171</v>
      </c>
      <c r="G3319" t="str">
        <f t="shared" ref="G3319:G3329" si="28">"0"</f>
        <v>0</v>
      </c>
      <c r="H3319" s="1">
        <v>37554</v>
      </c>
      <c r="I3319" t="s">
        <v>221</v>
      </c>
      <c r="K3319" t="s">
        <v>6656</v>
      </c>
      <c r="L3319" t="s">
        <v>1689</v>
      </c>
      <c r="M3319" t="s">
        <v>306</v>
      </c>
      <c r="N3319">
        <v>2024</v>
      </c>
      <c r="O3319" t="s">
        <v>710</v>
      </c>
      <c r="P3319" t="s">
        <v>178</v>
      </c>
      <c r="Q3319" t="s">
        <v>172</v>
      </c>
      <c r="S3319">
        <v>31978170</v>
      </c>
      <c r="T3319" t="s">
        <v>226</v>
      </c>
      <c r="Y3319" t="str">
        <f>"01AS"</f>
        <v>01AS</v>
      </c>
      <c r="Z3319" t="s">
        <v>227</v>
      </c>
      <c r="AA3319" t="s">
        <v>320</v>
      </c>
      <c r="AB3319" t="s">
        <v>321</v>
      </c>
      <c r="AC3319" t="s">
        <v>471</v>
      </c>
      <c r="AD3319" t="s">
        <v>185</v>
      </c>
      <c r="AS3319">
        <v>3.45</v>
      </c>
      <c r="AU3319" t="s">
        <v>235</v>
      </c>
      <c r="AV3319" t="s">
        <v>236</v>
      </c>
      <c r="AW3319" t="s">
        <v>264</v>
      </c>
      <c r="BM3319" t="s">
        <v>19744</v>
      </c>
      <c r="BN3319" t="s">
        <v>239</v>
      </c>
      <c r="BO3319" t="s">
        <v>19745</v>
      </c>
      <c r="BP3319" t="s">
        <v>241</v>
      </c>
      <c r="BQ3319" t="s">
        <v>195</v>
      </c>
      <c r="BS3319">
        <v>14627</v>
      </c>
      <c r="CD3319" t="s">
        <v>195</v>
      </c>
      <c r="CM3319" t="s">
        <v>19746</v>
      </c>
      <c r="CO3319" t="s">
        <v>19745</v>
      </c>
      <c r="CP3319" t="s">
        <v>10030</v>
      </c>
      <c r="CQ3319" t="s">
        <v>247</v>
      </c>
      <c r="CS3319" t="s">
        <v>19747</v>
      </c>
      <c r="CT3319" t="s">
        <v>244</v>
      </c>
      <c r="CU3319" t="s">
        <v>19748</v>
      </c>
    </row>
    <row r="3320" spans="1:151" x14ac:dyDescent="0.2">
      <c r="A3320">
        <v>39112</v>
      </c>
      <c r="B3320" t="s">
        <v>8472</v>
      </c>
      <c r="C3320" t="s">
        <v>19742</v>
      </c>
      <c r="E3320" t="s">
        <v>19749</v>
      </c>
      <c r="F3320" t="s">
        <v>171</v>
      </c>
      <c r="G3320" t="str">
        <f t="shared" si="28"/>
        <v>0</v>
      </c>
      <c r="H3320" s="1">
        <v>33550</v>
      </c>
      <c r="I3320" t="s">
        <v>173</v>
      </c>
      <c r="K3320" t="s">
        <v>3943</v>
      </c>
      <c r="L3320" t="s">
        <v>1940</v>
      </c>
      <c r="M3320" t="s">
        <v>224</v>
      </c>
      <c r="N3320">
        <v>2023</v>
      </c>
      <c r="O3320" t="s">
        <v>597</v>
      </c>
      <c r="P3320" t="s">
        <v>178</v>
      </c>
      <c r="Q3320" t="s">
        <v>172</v>
      </c>
      <c r="S3320">
        <v>32443646</v>
      </c>
      <c r="T3320" t="s">
        <v>226</v>
      </c>
      <c r="Y3320" t="str">
        <f>"02SBS"</f>
        <v>02SBS</v>
      </c>
      <c r="Z3320" t="s">
        <v>258</v>
      </c>
      <c r="AA3320" t="s">
        <v>259</v>
      </c>
      <c r="AB3320" t="s">
        <v>260</v>
      </c>
      <c r="AC3320" t="s">
        <v>4104</v>
      </c>
      <c r="AD3320" t="s">
        <v>185</v>
      </c>
      <c r="AS3320">
        <v>3.68</v>
      </c>
      <c r="AU3320" t="s">
        <v>3009</v>
      </c>
      <c r="AV3320" t="s">
        <v>236</v>
      </c>
      <c r="AW3320" t="s">
        <v>264</v>
      </c>
      <c r="BO3320" t="s">
        <v>2730</v>
      </c>
      <c r="BQ3320" t="s">
        <v>195</v>
      </c>
      <c r="CA3320" t="s">
        <v>19750</v>
      </c>
      <c r="CD3320" t="s">
        <v>195</v>
      </c>
      <c r="CM3320" t="s">
        <v>19751</v>
      </c>
      <c r="CN3320" t="s">
        <v>19750</v>
      </c>
      <c r="CO3320" t="s">
        <v>2730</v>
      </c>
      <c r="CP3320" t="s">
        <v>241</v>
      </c>
      <c r="CQ3320" t="s">
        <v>247</v>
      </c>
      <c r="CS3320">
        <v>14607</v>
      </c>
      <c r="CT3320" t="s">
        <v>244</v>
      </c>
      <c r="CU3320" t="s">
        <v>19752</v>
      </c>
      <c r="DM3320" t="s">
        <v>19753</v>
      </c>
      <c r="DP3320" t="s">
        <v>2622</v>
      </c>
      <c r="DQ3320" t="s">
        <v>195</v>
      </c>
      <c r="DS3320">
        <v>14850</v>
      </c>
      <c r="DT3320" t="s">
        <v>226</v>
      </c>
      <c r="DU3320">
        <v>6072272780</v>
      </c>
      <c r="DW3320">
        <v>6072275372</v>
      </c>
      <c r="DX3320" t="s">
        <v>19754</v>
      </c>
      <c r="DY3320" t="s">
        <v>19755</v>
      </c>
    </row>
    <row r="3321" spans="1:151" x14ac:dyDescent="0.2">
      <c r="A3321">
        <v>41531</v>
      </c>
      <c r="B3321" t="s">
        <v>19756</v>
      </c>
      <c r="C3321" t="s">
        <v>19742</v>
      </c>
      <c r="D3321" t="s">
        <v>169</v>
      </c>
      <c r="E3321" t="s">
        <v>19757</v>
      </c>
      <c r="F3321" t="s">
        <v>171</v>
      </c>
      <c r="G3321" t="str">
        <f t="shared" si="28"/>
        <v>0</v>
      </c>
      <c r="H3321" s="1">
        <v>38115</v>
      </c>
      <c r="I3321" t="s">
        <v>221</v>
      </c>
      <c r="K3321" t="s">
        <v>3740</v>
      </c>
      <c r="L3321" t="s">
        <v>2350</v>
      </c>
      <c r="M3321" t="s">
        <v>255</v>
      </c>
      <c r="N3321" t="s">
        <v>256</v>
      </c>
      <c r="O3321" t="s">
        <v>257</v>
      </c>
      <c r="P3321" t="s">
        <v>178</v>
      </c>
      <c r="Q3321" t="s">
        <v>172</v>
      </c>
      <c r="S3321">
        <v>32239768</v>
      </c>
      <c r="T3321" t="s">
        <v>226</v>
      </c>
      <c r="Y3321" t="str">
        <f>"01AS"</f>
        <v>01AS</v>
      </c>
      <c r="Z3321" t="s">
        <v>227</v>
      </c>
      <c r="AA3321" t="s">
        <v>228</v>
      </c>
      <c r="AB3321" t="s">
        <v>229</v>
      </c>
      <c r="AC3321" t="s">
        <v>1237</v>
      </c>
      <c r="AD3321" t="s">
        <v>185</v>
      </c>
      <c r="AM3321" t="s">
        <v>2130</v>
      </c>
      <c r="AS3321">
        <v>3.55</v>
      </c>
      <c r="AU3321" t="s">
        <v>472</v>
      </c>
      <c r="AV3321" t="s">
        <v>473</v>
      </c>
      <c r="AW3321" t="s">
        <v>264</v>
      </c>
      <c r="BM3321" t="s">
        <v>19758</v>
      </c>
      <c r="BN3321" t="s">
        <v>239</v>
      </c>
      <c r="BO3321" t="s">
        <v>19759</v>
      </c>
      <c r="BP3321" t="s">
        <v>241</v>
      </c>
      <c r="BQ3321" t="s">
        <v>195</v>
      </c>
      <c r="BS3321">
        <v>14627</v>
      </c>
      <c r="CD3321" t="s">
        <v>195</v>
      </c>
      <c r="CM3321" t="s">
        <v>19760</v>
      </c>
      <c r="CO3321" t="s">
        <v>19759</v>
      </c>
      <c r="CP3321" t="s">
        <v>1401</v>
      </c>
      <c r="CQ3321" t="s">
        <v>247</v>
      </c>
      <c r="CS3321" t="s">
        <v>19761</v>
      </c>
      <c r="CT3321" t="s">
        <v>244</v>
      </c>
      <c r="CU3321" t="s">
        <v>19762</v>
      </c>
    </row>
    <row r="3322" spans="1:151" x14ac:dyDescent="0.2">
      <c r="A3322">
        <v>46764</v>
      </c>
      <c r="B3322" t="s">
        <v>14994</v>
      </c>
      <c r="C3322" t="s">
        <v>19742</v>
      </c>
      <c r="D3322" t="s">
        <v>201</v>
      </c>
      <c r="E3322" t="s">
        <v>1213</v>
      </c>
      <c r="F3322" t="s">
        <v>171</v>
      </c>
      <c r="G3322" t="str">
        <f t="shared" si="28"/>
        <v>0</v>
      </c>
      <c r="H3322" s="1">
        <v>36638</v>
      </c>
      <c r="I3322" t="s">
        <v>173</v>
      </c>
      <c r="K3322" t="s">
        <v>687</v>
      </c>
      <c r="L3322" t="s">
        <v>19763</v>
      </c>
      <c r="M3322" t="s">
        <v>306</v>
      </c>
      <c r="N3322">
        <v>2025</v>
      </c>
      <c r="O3322" t="s">
        <v>2065</v>
      </c>
      <c r="P3322" t="s">
        <v>178</v>
      </c>
      <c r="Q3322" t="s">
        <v>172</v>
      </c>
      <c r="R3322" t="s">
        <v>510</v>
      </c>
      <c r="S3322">
        <v>32626971</v>
      </c>
      <c r="BM3322" t="s">
        <v>6366</v>
      </c>
    </row>
    <row r="3323" spans="1:151" x14ac:dyDescent="0.2">
      <c r="A3323">
        <v>46116</v>
      </c>
      <c r="B3323" t="s">
        <v>14994</v>
      </c>
      <c r="C3323" t="s">
        <v>19742</v>
      </c>
      <c r="D3323" t="s">
        <v>201</v>
      </c>
      <c r="E3323" t="s">
        <v>1213</v>
      </c>
      <c r="F3323" t="s">
        <v>171</v>
      </c>
      <c r="G3323" t="str">
        <f t="shared" si="28"/>
        <v>0</v>
      </c>
      <c r="H3323" s="1">
        <v>36638</v>
      </c>
      <c r="I3323" t="s">
        <v>173</v>
      </c>
      <c r="K3323" t="s">
        <v>2085</v>
      </c>
      <c r="L3323" t="s">
        <v>3741</v>
      </c>
      <c r="M3323" t="s">
        <v>205</v>
      </c>
      <c r="N3323">
        <v>2025</v>
      </c>
      <c r="O3323" t="s">
        <v>1159</v>
      </c>
      <c r="P3323" t="s">
        <v>178</v>
      </c>
      <c r="Q3323" t="s">
        <v>172</v>
      </c>
      <c r="R3323" t="s">
        <v>510</v>
      </c>
      <c r="S3323">
        <v>32626971</v>
      </c>
      <c r="BM3323" t="s">
        <v>6366</v>
      </c>
    </row>
    <row r="3324" spans="1:151" x14ac:dyDescent="0.2">
      <c r="A3324">
        <v>45452</v>
      </c>
      <c r="B3324" t="s">
        <v>14994</v>
      </c>
      <c r="C3324" t="s">
        <v>19742</v>
      </c>
      <c r="D3324" t="s">
        <v>201</v>
      </c>
      <c r="E3324" t="s">
        <v>1213</v>
      </c>
      <c r="F3324" t="s">
        <v>171</v>
      </c>
      <c r="G3324" t="str">
        <f t="shared" si="28"/>
        <v>0</v>
      </c>
      <c r="H3324" s="1">
        <v>36638</v>
      </c>
      <c r="I3324" t="s">
        <v>173</v>
      </c>
      <c r="K3324" t="s">
        <v>687</v>
      </c>
      <c r="L3324" t="s">
        <v>19764</v>
      </c>
      <c r="M3324" t="s">
        <v>1389</v>
      </c>
      <c r="N3324">
        <v>2024</v>
      </c>
      <c r="O3324" t="s">
        <v>1390</v>
      </c>
      <c r="P3324" t="s">
        <v>178</v>
      </c>
      <c r="Q3324" t="s">
        <v>172</v>
      </c>
      <c r="R3324" t="s">
        <v>510</v>
      </c>
      <c r="S3324">
        <v>32626971</v>
      </c>
      <c r="BM3324" t="s">
        <v>6366</v>
      </c>
    </row>
    <row r="3325" spans="1:151" x14ac:dyDescent="0.2">
      <c r="A3325">
        <v>41969</v>
      </c>
      <c r="B3325" t="s">
        <v>14994</v>
      </c>
      <c r="C3325" t="s">
        <v>19742</v>
      </c>
      <c r="D3325" t="s">
        <v>201</v>
      </c>
      <c r="E3325" t="s">
        <v>1213</v>
      </c>
      <c r="F3325" t="s">
        <v>171</v>
      </c>
      <c r="G3325" t="str">
        <f t="shared" si="28"/>
        <v>0</v>
      </c>
      <c r="H3325" s="1">
        <v>36638</v>
      </c>
      <c r="I3325" t="s">
        <v>173</v>
      </c>
      <c r="K3325" t="s">
        <v>19765</v>
      </c>
      <c r="L3325" t="s">
        <v>3741</v>
      </c>
      <c r="M3325" t="s">
        <v>205</v>
      </c>
      <c r="N3325">
        <v>2024</v>
      </c>
      <c r="O3325" t="s">
        <v>2271</v>
      </c>
      <c r="P3325" t="s">
        <v>178</v>
      </c>
      <c r="Q3325" t="s">
        <v>172</v>
      </c>
      <c r="R3325" t="s">
        <v>510</v>
      </c>
      <c r="S3325">
        <v>32626971</v>
      </c>
      <c r="BM3325" t="s">
        <v>6366</v>
      </c>
    </row>
    <row r="3326" spans="1:151" x14ac:dyDescent="0.2">
      <c r="A3326">
        <v>45285</v>
      </c>
      <c r="B3326" t="s">
        <v>523</v>
      </c>
      <c r="C3326" t="s">
        <v>19742</v>
      </c>
      <c r="D3326" t="s">
        <v>19766</v>
      </c>
      <c r="E3326" t="s">
        <v>19767</v>
      </c>
      <c r="F3326" t="s">
        <v>171</v>
      </c>
      <c r="G3326" t="str">
        <f t="shared" si="28"/>
        <v>0</v>
      </c>
      <c r="H3326" s="1">
        <v>34858</v>
      </c>
      <c r="I3326" t="s">
        <v>173</v>
      </c>
      <c r="K3326" t="s">
        <v>3943</v>
      </c>
      <c r="L3326" t="s">
        <v>1940</v>
      </c>
      <c r="M3326" t="s">
        <v>255</v>
      </c>
      <c r="N3326" t="s">
        <v>1165</v>
      </c>
      <c r="O3326" t="s">
        <v>1214</v>
      </c>
      <c r="P3326" t="s">
        <v>178</v>
      </c>
      <c r="Q3326" t="s">
        <v>172</v>
      </c>
      <c r="S3326">
        <v>32661781</v>
      </c>
      <c r="T3326" t="s">
        <v>226</v>
      </c>
      <c r="Y3326" t="str">
        <f>"02SBS"</f>
        <v>02SBS</v>
      </c>
      <c r="Z3326" t="s">
        <v>258</v>
      </c>
      <c r="AA3326" t="s">
        <v>259</v>
      </c>
      <c r="AB3326" t="s">
        <v>260</v>
      </c>
      <c r="AC3326" t="s">
        <v>4104</v>
      </c>
      <c r="AD3326" t="s">
        <v>185</v>
      </c>
      <c r="AS3326">
        <v>3.48</v>
      </c>
      <c r="AU3326" t="s">
        <v>3009</v>
      </c>
      <c r="AV3326" t="s">
        <v>236</v>
      </c>
      <c r="AW3326" t="s">
        <v>264</v>
      </c>
      <c r="BO3326" t="s">
        <v>19768</v>
      </c>
      <c r="BQ3326" t="s">
        <v>195</v>
      </c>
      <c r="CA3326" t="s">
        <v>19750</v>
      </c>
      <c r="CD3326" t="s">
        <v>195</v>
      </c>
      <c r="CM3326" t="s">
        <v>19769</v>
      </c>
      <c r="CN3326" t="s">
        <v>19750</v>
      </c>
      <c r="CO3326" t="s">
        <v>19768</v>
      </c>
      <c r="CP3326" t="s">
        <v>901</v>
      </c>
      <c r="CQ3326" t="s">
        <v>247</v>
      </c>
      <c r="CS3326" t="s">
        <v>19770</v>
      </c>
      <c r="CT3326" t="s">
        <v>244</v>
      </c>
      <c r="CU3326" t="s">
        <v>19771</v>
      </c>
    </row>
    <row r="3327" spans="1:151" x14ac:dyDescent="0.2">
      <c r="A3327">
        <v>38391</v>
      </c>
      <c r="B3327" t="s">
        <v>19772</v>
      </c>
      <c r="C3327" t="s">
        <v>19773</v>
      </c>
      <c r="D3327" t="s">
        <v>3306</v>
      </c>
      <c r="E3327" t="s">
        <v>19774</v>
      </c>
      <c r="F3327" t="s">
        <v>171</v>
      </c>
      <c r="G3327" t="str">
        <f t="shared" si="28"/>
        <v>0</v>
      </c>
      <c r="H3327" s="1">
        <v>37224</v>
      </c>
      <c r="I3327" t="s">
        <v>173</v>
      </c>
      <c r="K3327" t="s">
        <v>409</v>
      </c>
      <c r="L3327" t="s">
        <v>1643</v>
      </c>
      <c r="M3327" t="s">
        <v>224</v>
      </c>
      <c r="N3327">
        <v>2023</v>
      </c>
      <c r="O3327" t="s">
        <v>597</v>
      </c>
      <c r="P3327" t="s">
        <v>178</v>
      </c>
      <c r="Q3327" t="s">
        <v>172</v>
      </c>
      <c r="S3327">
        <v>31527903</v>
      </c>
      <c r="T3327" t="s">
        <v>226</v>
      </c>
      <c r="Y3327" t="str">
        <f>"01AS"</f>
        <v>01AS</v>
      </c>
      <c r="Z3327" t="s">
        <v>499</v>
      </c>
      <c r="AA3327" t="s">
        <v>1572</v>
      </c>
      <c r="AB3327" t="s">
        <v>1573</v>
      </c>
      <c r="AC3327" t="s">
        <v>5592</v>
      </c>
      <c r="AD3327" t="s">
        <v>185</v>
      </c>
      <c r="AS3327">
        <v>2.92</v>
      </c>
      <c r="AU3327" t="s">
        <v>235</v>
      </c>
      <c r="AV3327" t="s">
        <v>823</v>
      </c>
      <c r="AW3327" t="s">
        <v>294</v>
      </c>
      <c r="BM3327" t="s">
        <v>9888</v>
      </c>
      <c r="BN3327" t="s">
        <v>239</v>
      </c>
      <c r="BO3327" t="s">
        <v>19775</v>
      </c>
      <c r="BP3327" t="s">
        <v>241</v>
      </c>
      <c r="BQ3327" t="s">
        <v>195</v>
      </c>
      <c r="BS3327">
        <v>14627</v>
      </c>
      <c r="CD3327" t="s">
        <v>195</v>
      </c>
      <c r="CM3327" t="s">
        <v>19776</v>
      </c>
      <c r="CO3327" t="s">
        <v>19775</v>
      </c>
      <c r="CP3327" t="s">
        <v>720</v>
      </c>
      <c r="CQ3327" t="s">
        <v>247</v>
      </c>
      <c r="CS3327" t="s">
        <v>19777</v>
      </c>
      <c r="CT3327" t="s">
        <v>244</v>
      </c>
      <c r="CU3327" t="s">
        <v>19778</v>
      </c>
    </row>
    <row r="3328" spans="1:151" x14ac:dyDescent="0.2">
      <c r="A3328">
        <v>45755</v>
      </c>
      <c r="B3328" t="s">
        <v>13271</v>
      </c>
      <c r="C3328" t="s">
        <v>19779</v>
      </c>
      <c r="D3328" t="s">
        <v>3317</v>
      </c>
      <c r="E3328" t="s">
        <v>1213</v>
      </c>
      <c r="F3328" t="s">
        <v>171</v>
      </c>
      <c r="G3328" t="str">
        <f t="shared" si="28"/>
        <v>0</v>
      </c>
      <c r="H3328" s="1">
        <v>38107</v>
      </c>
      <c r="I3328" t="s">
        <v>221</v>
      </c>
      <c r="K3328" t="s">
        <v>1826</v>
      </c>
      <c r="L3328" t="s">
        <v>2515</v>
      </c>
      <c r="M3328" t="s">
        <v>224</v>
      </c>
      <c r="N3328">
        <v>2025</v>
      </c>
      <c r="O3328" t="s">
        <v>528</v>
      </c>
      <c r="P3328" t="s">
        <v>178</v>
      </c>
      <c r="Q3328" t="s">
        <v>172</v>
      </c>
      <c r="R3328" t="s">
        <v>510</v>
      </c>
      <c r="S3328">
        <v>32359367</v>
      </c>
      <c r="BM3328" t="s">
        <v>4408</v>
      </c>
    </row>
    <row r="3329" spans="1:151" x14ac:dyDescent="0.2">
      <c r="A3329">
        <v>41737</v>
      </c>
      <c r="B3329" t="s">
        <v>13271</v>
      </c>
      <c r="C3329" t="s">
        <v>19779</v>
      </c>
      <c r="D3329" t="s">
        <v>3317</v>
      </c>
      <c r="E3329" t="s">
        <v>1213</v>
      </c>
      <c r="F3329" t="s">
        <v>171</v>
      </c>
      <c r="G3329" t="str">
        <f t="shared" si="28"/>
        <v>0</v>
      </c>
      <c r="H3329" s="1">
        <v>38107</v>
      </c>
      <c r="I3329" t="s">
        <v>221</v>
      </c>
      <c r="K3329" t="s">
        <v>3866</v>
      </c>
      <c r="L3329" t="s">
        <v>1257</v>
      </c>
      <c r="M3329" t="s">
        <v>224</v>
      </c>
      <c r="N3329">
        <v>2024</v>
      </c>
      <c r="O3329" t="s">
        <v>225</v>
      </c>
      <c r="P3329" t="s">
        <v>178</v>
      </c>
      <c r="Q3329" t="s">
        <v>172</v>
      </c>
      <c r="R3329" t="s">
        <v>510</v>
      </c>
      <c r="S3329">
        <v>32359367</v>
      </c>
      <c r="BM3329" t="s">
        <v>4408</v>
      </c>
    </row>
    <row r="3330" spans="1:151" x14ac:dyDescent="0.2">
      <c r="A3330">
        <v>23726</v>
      </c>
      <c r="B3330" t="s">
        <v>1095</v>
      </c>
      <c r="C3330" t="s">
        <v>19780</v>
      </c>
      <c r="D3330" t="s">
        <v>4611</v>
      </c>
      <c r="E3330" t="s">
        <v>19781</v>
      </c>
      <c r="F3330" t="s">
        <v>171</v>
      </c>
      <c r="G3330" t="s">
        <v>172</v>
      </c>
      <c r="H3330" s="1">
        <v>34637</v>
      </c>
      <c r="I3330" t="s">
        <v>173</v>
      </c>
      <c r="K3330" t="s">
        <v>798</v>
      </c>
      <c r="L3330" t="s">
        <v>799</v>
      </c>
      <c r="M3330" t="s">
        <v>224</v>
      </c>
      <c r="N3330">
        <v>2017</v>
      </c>
      <c r="O3330" t="s">
        <v>441</v>
      </c>
      <c r="P3330" t="s">
        <v>178</v>
      </c>
      <c r="Q3330" t="s">
        <v>172</v>
      </c>
      <c r="S3330">
        <v>28327790</v>
      </c>
      <c r="T3330" t="s">
        <v>196</v>
      </c>
      <c r="W3330" t="s">
        <v>19782</v>
      </c>
      <c r="X3330">
        <v>8476300641</v>
      </c>
      <c r="Y3330" t="s">
        <v>802</v>
      </c>
      <c r="Z3330" t="s">
        <v>1583</v>
      </c>
      <c r="AA3330">
        <v>2017</v>
      </c>
      <c r="AB3330">
        <v>2017</v>
      </c>
      <c r="AC3330" t="s">
        <v>1584</v>
      </c>
      <c r="AD3330" t="s">
        <v>185</v>
      </c>
      <c r="AS3330">
        <v>3.55</v>
      </c>
      <c r="AT3330" t="s">
        <v>4170</v>
      </c>
      <c r="AU3330" t="s">
        <v>189</v>
      </c>
      <c r="AV3330" t="s">
        <v>190</v>
      </c>
      <c r="AW3330" t="s">
        <v>264</v>
      </c>
      <c r="BM3330" t="s">
        <v>8207</v>
      </c>
      <c r="BP3330" t="s">
        <v>194</v>
      </c>
      <c r="BQ3330" t="s">
        <v>195</v>
      </c>
      <c r="BS3330">
        <v>14605</v>
      </c>
      <c r="BT3330" t="s">
        <v>196</v>
      </c>
      <c r="BU3330">
        <v>8476445905</v>
      </c>
      <c r="BZ3330" t="s">
        <v>19783</v>
      </c>
      <c r="CC3330" t="s">
        <v>17717</v>
      </c>
      <c r="CD3330" t="s">
        <v>1648</v>
      </c>
      <c r="CF3330">
        <v>602011135</v>
      </c>
      <c r="CG3330" t="s">
        <v>196</v>
      </c>
      <c r="CH3330">
        <v>8477339415</v>
      </c>
      <c r="CM3330" t="s">
        <v>8207</v>
      </c>
      <c r="CP3330" t="s">
        <v>194</v>
      </c>
      <c r="CQ3330" t="s">
        <v>195</v>
      </c>
      <c r="CS3330">
        <v>14605</v>
      </c>
      <c r="CT3330" t="s">
        <v>196</v>
      </c>
      <c r="CU3330">
        <v>8476445905</v>
      </c>
      <c r="DZ3330" t="s">
        <v>19784</v>
      </c>
      <c r="EC3330" t="s">
        <v>17717</v>
      </c>
      <c r="ED3330" t="s">
        <v>1648</v>
      </c>
      <c r="EF3330">
        <v>60202</v>
      </c>
      <c r="EG3330" t="s">
        <v>196</v>
      </c>
      <c r="EM3330" t="s">
        <v>19783</v>
      </c>
      <c r="EP3330" t="s">
        <v>17717</v>
      </c>
      <c r="EQ3330" t="s">
        <v>1648</v>
      </c>
      <c r="ES3330">
        <v>602011135</v>
      </c>
      <c r="ET3330" t="s">
        <v>196</v>
      </c>
      <c r="EU3330">
        <v>8477339415</v>
      </c>
    </row>
    <row r="3331" spans="1:151" x14ac:dyDescent="0.2">
      <c r="A3331">
        <v>46790</v>
      </c>
      <c r="B3331" t="s">
        <v>19785</v>
      </c>
      <c r="C3331" t="s">
        <v>19786</v>
      </c>
      <c r="E3331" t="s">
        <v>19787</v>
      </c>
      <c r="F3331" t="s">
        <v>171</v>
      </c>
      <c r="G3331" t="str">
        <f>"0"</f>
        <v>0</v>
      </c>
      <c r="H3331" s="1">
        <v>37942</v>
      </c>
      <c r="I3331" t="s">
        <v>221</v>
      </c>
      <c r="K3331" t="s">
        <v>853</v>
      </c>
      <c r="L3331" t="s">
        <v>854</v>
      </c>
      <c r="M3331" t="s">
        <v>176</v>
      </c>
      <c r="N3331">
        <v>2026</v>
      </c>
      <c r="O3331" t="s">
        <v>508</v>
      </c>
      <c r="P3331" t="s">
        <v>2100</v>
      </c>
      <c r="Q3331" t="s">
        <v>172</v>
      </c>
      <c r="S3331">
        <v>32616859</v>
      </c>
      <c r="T3331" t="s">
        <v>14499</v>
      </c>
      <c r="U3331" t="s">
        <v>424</v>
      </c>
      <c r="Y3331" t="str">
        <f>"01AS"</f>
        <v>01AS</v>
      </c>
      <c r="Z3331" t="s">
        <v>499</v>
      </c>
      <c r="AA3331" t="s">
        <v>228</v>
      </c>
      <c r="AB3331" t="s">
        <v>229</v>
      </c>
      <c r="AC3331" t="s">
        <v>5592</v>
      </c>
      <c r="AD3331" t="s">
        <v>172</v>
      </c>
      <c r="AF3331" t="s">
        <v>426</v>
      </c>
      <c r="AG3331" t="s">
        <v>729</v>
      </c>
      <c r="AJ3331" t="s">
        <v>5482</v>
      </c>
      <c r="AK3331" t="s">
        <v>172</v>
      </c>
      <c r="AS3331">
        <v>3.69</v>
      </c>
      <c r="AU3331" t="s">
        <v>472</v>
      </c>
      <c r="AV3331" t="s">
        <v>473</v>
      </c>
      <c r="AW3331" t="s">
        <v>430</v>
      </c>
      <c r="BM3331" t="s">
        <v>19788</v>
      </c>
      <c r="BN3331" t="s">
        <v>239</v>
      </c>
      <c r="BP3331" t="s">
        <v>241</v>
      </c>
      <c r="BQ3331" t="s">
        <v>195</v>
      </c>
      <c r="BS3331">
        <v>14627</v>
      </c>
      <c r="CA3331" t="s">
        <v>19789</v>
      </c>
      <c r="CD3331" t="s">
        <v>195</v>
      </c>
      <c r="CM3331" t="s">
        <v>19790</v>
      </c>
      <c r="CN3331" t="s">
        <v>19789</v>
      </c>
      <c r="CP3331" t="s">
        <v>19791</v>
      </c>
      <c r="CQ3331" t="s">
        <v>8149</v>
      </c>
      <c r="CS3331">
        <v>47351</v>
      </c>
      <c r="CT3331" t="s">
        <v>5968</v>
      </c>
      <c r="CU3331" t="s">
        <v>19792</v>
      </c>
    </row>
    <row r="3332" spans="1:151" x14ac:dyDescent="0.2">
      <c r="A3332">
        <v>11427</v>
      </c>
      <c r="B3332" t="s">
        <v>4305</v>
      </c>
      <c r="C3332" t="s">
        <v>19793</v>
      </c>
      <c r="D3332" t="s">
        <v>19794</v>
      </c>
      <c r="E3332" t="s">
        <v>19795</v>
      </c>
      <c r="F3332" t="s">
        <v>171</v>
      </c>
      <c r="G3332" t="s">
        <v>172</v>
      </c>
      <c r="H3332" s="1">
        <v>34167</v>
      </c>
      <c r="I3332" t="s">
        <v>173</v>
      </c>
      <c r="K3332" t="s">
        <v>14804</v>
      </c>
      <c r="L3332" t="s">
        <v>868</v>
      </c>
      <c r="M3332" t="s">
        <v>1164</v>
      </c>
      <c r="N3332">
        <v>2014</v>
      </c>
      <c r="O3332" t="s">
        <v>8345</v>
      </c>
      <c r="P3332" t="s">
        <v>178</v>
      </c>
      <c r="Q3332" t="s">
        <v>172</v>
      </c>
      <c r="S3332">
        <v>28160908</v>
      </c>
      <c r="T3332" t="s">
        <v>196</v>
      </c>
      <c r="W3332" t="s">
        <v>19796</v>
      </c>
      <c r="X3332">
        <v>5858899241</v>
      </c>
      <c r="Y3332" t="s">
        <v>186</v>
      </c>
      <c r="Z3332" t="s">
        <v>282</v>
      </c>
      <c r="AA3332">
        <v>2016</v>
      </c>
      <c r="AB3332">
        <v>2016</v>
      </c>
      <c r="AC3332" t="s">
        <v>3109</v>
      </c>
      <c r="AD3332" t="s">
        <v>185</v>
      </c>
      <c r="AS3332">
        <v>3.07</v>
      </c>
      <c r="AT3332" t="s">
        <v>188</v>
      </c>
      <c r="AU3332" t="s">
        <v>189</v>
      </c>
      <c r="AV3332" t="s">
        <v>3529</v>
      </c>
      <c r="AW3332" t="s">
        <v>264</v>
      </c>
      <c r="BM3332" t="s">
        <v>19797</v>
      </c>
      <c r="BP3332" t="s">
        <v>194</v>
      </c>
      <c r="BQ3332" t="s">
        <v>195</v>
      </c>
      <c r="BS3332">
        <v>14624</v>
      </c>
      <c r="BT3332" t="s">
        <v>196</v>
      </c>
      <c r="BU3332">
        <v>5854511659</v>
      </c>
      <c r="BZ3332" t="s">
        <v>19797</v>
      </c>
      <c r="CC3332" t="s">
        <v>194</v>
      </c>
      <c r="CD3332" t="s">
        <v>195</v>
      </c>
      <c r="CF3332">
        <v>14624</v>
      </c>
      <c r="CG3332" t="s">
        <v>196</v>
      </c>
      <c r="CH3332">
        <v>5854511659</v>
      </c>
      <c r="CM3332" t="s">
        <v>19797</v>
      </c>
      <c r="CP3332" t="s">
        <v>194</v>
      </c>
      <c r="CQ3332" t="s">
        <v>195</v>
      </c>
      <c r="CS3332">
        <v>14624</v>
      </c>
      <c r="CT3332" t="s">
        <v>196</v>
      </c>
      <c r="CU3332">
        <v>5854511659</v>
      </c>
      <c r="EM3332" t="s">
        <v>19797</v>
      </c>
      <c r="EP3332" t="s">
        <v>194</v>
      </c>
      <c r="EQ3332" t="s">
        <v>195</v>
      </c>
      <c r="ES3332">
        <v>14624</v>
      </c>
      <c r="ET3332" t="s">
        <v>196</v>
      </c>
      <c r="EU3332">
        <v>5854511659</v>
      </c>
    </row>
    <row r="3333" spans="1:151" x14ac:dyDescent="0.2">
      <c r="A3333">
        <v>37106</v>
      </c>
      <c r="B3333" t="s">
        <v>19798</v>
      </c>
      <c r="C3333" t="s">
        <v>19799</v>
      </c>
      <c r="D3333" t="s">
        <v>19800</v>
      </c>
      <c r="E3333" t="s">
        <v>19801</v>
      </c>
      <c r="F3333" t="s">
        <v>171</v>
      </c>
      <c r="G3333" t="str">
        <f>"0"</f>
        <v>0</v>
      </c>
      <c r="H3333" s="1">
        <v>37684</v>
      </c>
      <c r="I3333" t="s">
        <v>1450</v>
      </c>
      <c r="K3333" t="s">
        <v>466</v>
      </c>
      <c r="L3333" t="s">
        <v>467</v>
      </c>
      <c r="M3333" t="s">
        <v>224</v>
      </c>
      <c r="N3333">
        <v>2022</v>
      </c>
      <c r="O3333" t="s">
        <v>468</v>
      </c>
      <c r="P3333" t="s">
        <v>178</v>
      </c>
      <c r="Q3333" t="s">
        <v>172</v>
      </c>
      <c r="S3333">
        <v>31881609</v>
      </c>
      <c r="T3333" t="s">
        <v>226</v>
      </c>
      <c r="Y3333" t="str">
        <f>"01AS"</f>
        <v>01AS</v>
      </c>
      <c r="Z3333" t="s">
        <v>227</v>
      </c>
      <c r="AA3333" t="s">
        <v>229</v>
      </c>
      <c r="AC3333" t="s">
        <v>4851</v>
      </c>
      <c r="AD3333" t="s">
        <v>172</v>
      </c>
      <c r="AF3333" t="s">
        <v>17398</v>
      </c>
      <c r="AG3333" t="s">
        <v>19802</v>
      </c>
      <c r="AJ3333" t="s">
        <v>1718</v>
      </c>
      <c r="AK3333" t="s">
        <v>185</v>
      </c>
      <c r="AS3333">
        <v>3.82</v>
      </c>
      <c r="AU3333" t="s">
        <v>235</v>
      </c>
      <c r="AV3333" t="s">
        <v>236</v>
      </c>
      <c r="AW3333" t="s">
        <v>210</v>
      </c>
      <c r="BF3333" t="s">
        <v>474</v>
      </c>
      <c r="BO3333" t="s">
        <v>19803</v>
      </c>
      <c r="BQ3333" t="s">
        <v>195</v>
      </c>
      <c r="CD3333" t="s">
        <v>195</v>
      </c>
      <c r="CM3333" t="s">
        <v>19804</v>
      </c>
      <c r="CO3333" t="s">
        <v>19803</v>
      </c>
      <c r="CP3333" t="s">
        <v>19805</v>
      </c>
      <c r="CQ3333" t="s">
        <v>247</v>
      </c>
      <c r="CS3333" t="s">
        <v>19806</v>
      </c>
      <c r="CT3333" t="s">
        <v>244</v>
      </c>
      <c r="CU3333" t="s">
        <v>19807</v>
      </c>
    </row>
    <row r="3334" spans="1:151" x14ac:dyDescent="0.2">
      <c r="A3334">
        <v>24879</v>
      </c>
      <c r="B3334" t="s">
        <v>19808</v>
      </c>
      <c r="C3334" t="s">
        <v>19809</v>
      </c>
      <c r="E3334" t="s">
        <v>19810</v>
      </c>
      <c r="F3334" t="s">
        <v>171</v>
      </c>
      <c r="K3334" t="s">
        <v>1372</v>
      </c>
      <c r="L3334" t="s">
        <v>1373</v>
      </c>
      <c r="M3334" t="s">
        <v>176</v>
      </c>
      <c r="N3334">
        <v>2017</v>
      </c>
      <c r="O3334" t="s">
        <v>177</v>
      </c>
      <c r="P3334" t="s">
        <v>178</v>
      </c>
      <c r="Q3334" t="s">
        <v>172</v>
      </c>
    </row>
    <row r="3335" spans="1:151" x14ac:dyDescent="0.2">
      <c r="A3335">
        <v>25404</v>
      </c>
      <c r="B3335" t="s">
        <v>19808</v>
      </c>
      <c r="C3335" t="s">
        <v>19809</v>
      </c>
      <c r="E3335" t="s">
        <v>19810</v>
      </c>
      <c r="F3335" t="s">
        <v>171</v>
      </c>
      <c r="K3335" t="s">
        <v>769</v>
      </c>
      <c r="L3335" t="s">
        <v>770</v>
      </c>
      <c r="M3335" t="s">
        <v>176</v>
      </c>
      <c r="N3335">
        <v>2017</v>
      </c>
      <c r="O3335" t="s">
        <v>177</v>
      </c>
      <c r="P3335" t="s">
        <v>178</v>
      </c>
      <c r="Q3335" t="s">
        <v>172</v>
      </c>
    </row>
    <row r="3336" spans="1:151" x14ac:dyDescent="0.2">
      <c r="A3336">
        <v>36673</v>
      </c>
      <c r="B3336" t="s">
        <v>19811</v>
      </c>
      <c r="C3336" t="s">
        <v>19812</v>
      </c>
      <c r="E3336" t="s">
        <v>19813</v>
      </c>
      <c r="F3336" t="s">
        <v>171</v>
      </c>
      <c r="G3336" t="s">
        <v>172</v>
      </c>
      <c r="H3336" s="1">
        <v>36319</v>
      </c>
      <c r="I3336" t="s">
        <v>221</v>
      </c>
      <c r="K3336" t="s">
        <v>1256</v>
      </c>
      <c r="L3336" t="s">
        <v>1257</v>
      </c>
      <c r="M3336" t="s">
        <v>205</v>
      </c>
      <c r="N3336">
        <v>2022</v>
      </c>
      <c r="O3336" t="s">
        <v>1258</v>
      </c>
      <c r="P3336" t="s">
        <v>178</v>
      </c>
      <c r="Q3336" t="s">
        <v>172</v>
      </c>
      <c r="S3336">
        <v>30612129</v>
      </c>
      <c r="T3336" t="s">
        <v>226</v>
      </c>
      <c r="Y3336" t="str">
        <f>"01AS"</f>
        <v>01AS</v>
      </c>
      <c r="Z3336" t="s">
        <v>227</v>
      </c>
      <c r="AA3336" t="s">
        <v>320</v>
      </c>
      <c r="AB3336" t="s">
        <v>321</v>
      </c>
      <c r="AC3336" t="s">
        <v>1237</v>
      </c>
      <c r="AD3336" t="s">
        <v>185</v>
      </c>
      <c r="AS3336">
        <v>3.68</v>
      </c>
      <c r="AT3336" t="s">
        <v>1261</v>
      </c>
      <c r="AU3336" t="s">
        <v>235</v>
      </c>
      <c r="AV3336" t="s">
        <v>236</v>
      </c>
      <c r="AW3336" t="s">
        <v>264</v>
      </c>
      <c r="BM3336" t="s">
        <v>19814</v>
      </c>
      <c r="BN3336" t="s">
        <v>239</v>
      </c>
      <c r="BO3336" t="s">
        <v>19815</v>
      </c>
      <c r="BP3336" t="s">
        <v>241</v>
      </c>
      <c r="BQ3336" t="s">
        <v>195</v>
      </c>
      <c r="BS3336">
        <v>14627</v>
      </c>
      <c r="CD3336" t="s">
        <v>195</v>
      </c>
      <c r="CM3336" t="s">
        <v>19816</v>
      </c>
      <c r="CO3336" t="s">
        <v>19815</v>
      </c>
      <c r="CP3336" t="s">
        <v>19817</v>
      </c>
      <c r="CQ3336" t="s">
        <v>247</v>
      </c>
      <c r="CS3336">
        <v>14221</v>
      </c>
      <c r="CT3336" t="s">
        <v>244</v>
      </c>
      <c r="CU3336" t="s">
        <v>19818</v>
      </c>
    </row>
    <row r="3337" spans="1:151" x14ac:dyDescent="0.2">
      <c r="A3337">
        <v>41837</v>
      </c>
      <c r="B3337" t="s">
        <v>19819</v>
      </c>
      <c r="C3337" t="s">
        <v>5350</v>
      </c>
      <c r="D3337" t="s">
        <v>7367</v>
      </c>
      <c r="E3337" t="s">
        <v>19820</v>
      </c>
      <c r="F3337" t="s">
        <v>171</v>
      </c>
      <c r="G3337" t="str">
        <f>"0"</f>
        <v>0</v>
      </c>
      <c r="H3337" s="1">
        <v>35152</v>
      </c>
      <c r="I3337" t="s">
        <v>173</v>
      </c>
      <c r="K3337" t="s">
        <v>769</v>
      </c>
      <c r="L3337" t="s">
        <v>2488</v>
      </c>
      <c r="M3337" t="s">
        <v>176</v>
      </c>
      <c r="N3337">
        <v>2024</v>
      </c>
      <c r="O3337" t="s">
        <v>319</v>
      </c>
      <c r="P3337" t="s">
        <v>178</v>
      </c>
      <c r="Q3337" t="s">
        <v>172</v>
      </c>
      <c r="S3337">
        <v>32419962</v>
      </c>
      <c r="T3337" t="s">
        <v>19821</v>
      </c>
      <c r="U3337" t="s">
        <v>424</v>
      </c>
      <c r="Y3337" t="str">
        <f>"02SBS"</f>
        <v>02SBS</v>
      </c>
      <c r="Z3337" t="s">
        <v>258</v>
      </c>
      <c r="AA3337" t="s">
        <v>259</v>
      </c>
      <c r="AB3337" t="s">
        <v>260</v>
      </c>
      <c r="AC3337" t="s">
        <v>2778</v>
      </c>
      <c r="AD3337" t="s">
        <v>185</v>
      </c>
      <c r="AS3337">
        <v>3.74</v>
      </c>
      <c r="AU3337" t="s">
        <v>235</v>
      </c>
      <c r="AV3337" t="s">
        <v>236</v>
      </c>
      <c r="AW3337" t="s">
        <v>430</v>
      </c>
      <c r="BO3337" t="s">
        <v>2114</v>
      </c>
      <c r="BQ3337" t="s">
        <v>195</v>
      </c>
      <c r="BZ3337" t="s">
        <v>266</v>
      </c>
      <c r="CB3337" t="s">
        <v>267</v>
      </c>
      <c r="CD3337" t="s">
        <v>195</v>
      </c>
      <c r="CF3337">
        <v>14627</v>
      </c>
      <c r="CG3337" t="s">
        <v>244</v>
      </c>
      <c r="CM3337" t="s">
        <v>19822</v>
      </c>
      <c r="CO3337" t="s">
        <v>2114</v>
      </c>
      <c r="CP3337" t="s">
        <v>241</v>
      </c>
      <c r="CQ3337" t="s">
        <v>247</v>
      </c>
      <c r="CS3337">
        <v>14623</v>
      </c>
      <c r="CT3337" t="s">
        <v>244</v>
      </c>
      <c r="CU3337" t="s">
        <v>19823</v>
      </c>
    </row>
    <row r="3338" spans="1:151" x14ac:dyDescent="0.2">
      <c r="A3338">
        <v>36778</v>
      </c>
      <c r="B3338" t="s">
        <v>13346</v>
      </c>
      <c r="C3338" t="s">
        <v>19824</v>
      </c>
      <c r="D3338" t="s">
        <v>19825</v>
      </c>
      <c r="E3338" t="s">
        <v>19826</v>
      </c>
      <c r="F3338" t="s">
        <v>171</v>
      </c>
      <c r="H3338" s="1">
        <v>37190</v>
      </c>
      <c r="I3338" t="s">
        <v>221</v>
      </c>
      <c r="K3338" t="s">
        <v>2514</v>
      </c>
      <c r="L3338" t="s">
        <v>2515</v>
      </c>
      <c r="M3338" t="s">
        <v>176</v>
      </c>
      <c r="N3338">
        <v>2022</v>
      </c>
      <c r="O3338" t="s">
        <v>555</v>
      </c>
      <c r="P3338" t="s">
        <v>178</v>
      </c>
      <c r="Q3338" t="s">
        <v>172</v>
      </c>
      <c r="S3338">
        <v>31552103</v>
      </c>
      <c r="T3338" t="s">
        <v>226</v>
      </c>
      <c r="Y3338" t="str">
        <f>"01AS"</f>
        <v>01AS</v>
      </c>
      <c r="Z3338" t="s">
        <v>499</v>
      </c>
      <c r="AA3338" t="s">
        <v>321</v>
      </c>
      <c r="AC3338" t="s">
        <v>728</v>
      </c>
      <c r="AD3338" t="s">
        <v>185</v>
      </c>
      <c r="AF3338" t="s">
        <v>426</v>
      </c>
      <c r="AG3338" t="s">
        <v>729</v>
      </c>
      <c r="AJ3338" t="s">
        <v>17270</v>
      </c>
      <c r="AK3338" t="s">
        <v>185</v>
      </c>
      <c r="AS3338">
        <v>3.68</v>
      </c>
      <c r="AU3338" t="s">
        <v>235</v>
      </c>
      <c r="AV3338" t="s">
        <v>236</v>
      </c>
      <c r="AW3338" t="s">
        <v>715</v>
      </c>
      <c r="BF3338" t="s">
        <v>474</v>
      </c>
      <c r="BM3338" t="s">
        <v>19827</v>
      </c>
      <c r="BN3338" t="s">
        <v>239</v>
      </c>
      <c r="BO3338" t="s">
        <v>19828</v>
      </c>
      <c r="BP3338" t="s">
        <v>241</v>
      </c>
      <c r="BQ3338" t="s">
        <v>195</v>
      </c>
      <c r="BS3338">
        <v>14627</v>
      </c>
      <c r="CD3338" t="s">
        <v>195</v>
      </c>
      <c r="CM3338" t="s">
        <v>19829</v>
      </c>
      <c r="CO3338" t="s">
        <v>19828</v>
      </c>
      <c r="CP3338" t="s">
        <v>19830</v>
      </c>
      <c r="CQ3338" t="s">
        <v>8598</v>
      </c>
      <c r="CS3338" t="s">
        <v>19831</v>
      </c>
      <c r="CT3338" t="s">
        <v>244</v>
      </c>
      <c r="CU3338" t="s">
        <v>19832</v>
      </c>
    </row>
    <row r="3339" spans="1:151" x14ac:dyDescent="0.2">
      <c r="A3339">
        <v>17772</v>
      </c>
      <c r="B3339" t="s">
        <v>4093</v>
      </c>
      <c r="C3339" t="s">
        <v>19833</v>
      </c>
      <c r="D3339" t="s">
        <v>19834</v>
      </c>
      <c r="E3339" t="s">
        <v>19835</v>
      </c>
      <c r="F3339" t="s">
        <v>171</v>
      </c>
      <c r="G3339" t="s">
        <v>172</v>
      </c>
      <c r="H3339" s="1">
        <v>35181</v>
      </c>
      <c r="I3339" t="s">
        <v>221</v>
      </c>
      <c r="K3339" t="s">
        <v>1408</v>
      </c>
      <c r="L3339" t="s">
        <v>1409</v>
      </c>
      <c r="M3339" t="s">
        <v>306</v>
      </c>
      <c r="N3339">
        <v>2016</v>
      </c>
      <c r="O3339" t="s">
        <v>380</v>
      </c>
      <c r="P3339" t="s">
        <v>178</v>
      </c>
      <c r="Q3339" t="s">
        <v>172</v>
      </c>
      <c r="S3339">
        <v>28679844</v>
      </c>
      <c r="T3339" t="s">
        <v>196</v>
      </c>
      <c r="W3339" t="s">
        <v>19836</v>
      </c>
      <c r="X3339">
        <v>5182290200</v>
      </c>
      <c r="Y3339" t="s">
        <v>186</v>
      </c>
      <c r="Z3339" t="s">
        <v>282</v>
      </c>
      <c r="AA3339">
        <v>2018</v>
      </c>
      <c r="AB3339">
        <v>2018</v>
      </c>
      <c r="AC3339" t="s">
        <v>885</v>
      </c>
      <c r="AD3339" t="s">
        <v>185</v>
      </c>
      <c r="AM3339" t="s">
        <v>960</v>
      </c>
      <c r="AS3339">
        <v>3.78</v>
      </c>
      <c r="AT3339" t="s">
        <v>188</v>
      </c>
      <c r="AU3339" t="s">
        <v>189</v>
      </c>
      <c r="AV3339" t="s">
        <v>190</v>
      </c>
      <c r="AW3339" t="s">
        <v>264</v>
      </c>
      <c r="BM3339" t="s">
        <v>19837</v>
      </c>
      <c r="BN3339" t="s">
        <v>193</v>
      </c>
      <c r="BP3339" t="s">
        <v>194</v>
      </c>
      <c r="BQ3339" t="s">
        <v>195</v>
      </c>
      <c r="BS3339">
        <v>14627</v>
      </c>
      <c r="BT3339" t="s">
        <v>196</v>
      </c>
      <c r="BU3339">
        <v>5183306477</v>
      </c>
      <c r="BZ3339" t="s">
        <v>19838</v>
      </c>
      <c r="CC3339" t="s">
        <v>19839</v>
      </c>
      <c r="CD3339" t="s">
        <v>195</v>
      </c>
      <c r="CF3339">
        <v>12054</v>
      </c>
      <c r="CG3339" t="s">
        <v>196</v>
      </c>
      <c r="CH3339">
        <v>5184393292</v>
      </c>
      <c r="CM3339" t="s">
        <v>2035</v>
      </c>
      <c r="CN3339" t="s">
        <v>19840</v>
      </c>
      <c r="CP3339" t="s">
        <v>194</v>
      </c>
      <c r="CQ3339" t="s">
        <v>195</v>
      </c>
      <c r="CS3339">
        <v>14627</v>
      </c>
      <c r="CT3339" t="s">
        <v>196</v>
      </c>
      <c r="CU3339">
        <v>5183306477</v>
      </c>
      <c r="ED3339" t="s">
        <v>195</v>
      </c>
      <c r="EG3339" t="s">
        <v>196</v>
      </c>
      <c r="EH3339">
        <v>5184393292</v>
      </c>
      <c r="EM3339" t="s">
        <v>19838</v>
      </c>
      <c r="EP3339" t="s">
        <v>19839</v>
      </c>
      <c r="EQ3339" t="s">
        <v>195</v>
      </c>
      <c r="ES3339">
        <v>12054</v>
      </c>
      <c r="ET3339" t="s">
        <v>196</v>
      </c>
      <c r="EU3339">
        <v>5184393292</v>
      </c>
    </row>
    <row r="3340" spans="1:151" x14ac:dyDescent="0.2">
      <c r="A3340">
        <v>19574</v>
      </c>
      <c r="B3340" t="s">
        <v>388</v>
      </c>
      <c r="C3340" t="s">
        <v>19841</v>
      </c>
      <c r="D3340" t="s">
        <v>3191</v>
      </c>
      <c r="E3340" t="s">
        <v>19842</v>
      </c>
      <c r="F3340" t="s">
        <v>171</v>
      </c>
      <c r="G3340" t="s">
        <v>172</v>
      </c>
      <c r="H3340" s="1">
        <v>35006</v>
      </c>
      <c r="I3340" t="s">
        <v>173</v>
      </c>
      <c r="K3340" t="s">
        <v>1910</v>
      </c>
      <c r="L3340" t="s">
        <v>1911</v>
      </c>
      <c r="M3340" t="s">
        <v>176</v>
      </c>
      <c r="N3340">
        <v>2017</v>
      </c>
      <c r="O3340" t="s">
        <v>177</v>
      </c>
      <c r="P3340" t="s">
        <v>178</v>
      </c>
      <c r="Q3340" t="s">
        <v>172</v>
      </c>
      <c r="S3340">
        <v>28758099</v>
      </c>
      <c r="T3340" t="s">
        <v>196</v>
      </c>
      <c r="W3340" t="s">
        <v>19843</v>
      </c>
      <c r="X3340">
        <v>5184215682</v>
      </c>
      <c r="Y3340" t="s">
        <v>186</v>
      </c>
      <c r="Z3340" t="s">
        <v>282</v>
      </c>
      <c r="AA3340">
        <v>2018</v>
      </c>
      <c r="AB3340">
        <v>2018</v>
      </c>
      <c r="AC3340" t="s">
        <v>3267</v>
      </c>
      <c r="AD3340" t="s">
        <v>185</v>
      </c>
      <c r="AE3340" t="s">
        <v>1280</v>
      </c>
      <c r="AM3340" t="s">
        <v>960</v>
      </c>
      <c r="AS3340">
        <v>3.39</v>
      </c>
      <c r="AT3340" t="s">
        <v>188</v>
      </c>
      <c r="AU3340" t="s">
        <v>189</v>
      </c>
      <c r="AV3340" t="s">
        <v>190</v>
      </c>
      <c r="AW3340" t="s">
        <v>264</v>
      </c>
      <c r="BM3340" t="s">
        <v>19844</v>
      </c>
      <c r="BN3340" t="s">
        <v>193</v>
      </c>
      <c r="BP3340" t="s">
        <v>194</v>
      </c>
      <c r="BQ3340" t="s">
        <v>195</v>
      </c>
      <c r="BS3340">
        <v>14627</v>
      </c>
      <c r="BT3340" t="s">
        <v>196</v>
      </c>
      <c r="BU3340">
        <v>5184210556</v>
      </c>
      <c r="BZ3340" t="s">
        <v>19845</v>
      </c>
      <c r="CC3340" t="s">
        <v>7339</v>
      </c>
      <c r="CD3340" t="s">
        <v>195</v>
      </c>
      <c r="CF3340">
        <v>12159</v>
      </c>
      <c r="CG3340" t="s">
        <v>196</v>
      </c>
      <c r="CH3340">
        <v>5184397330</v>
      </c>
      <c r="CM3340" t="s">
        <v>19846</v>
      </c>
      <c r="CP3340" t="s">
        <v>194</v>
      </c>
      <c r="CQ3340" t="s">
        <v>195</v>
      </c>
      <c r="CS3340">
        <v>14610</v>
      </c>
      <c r="CT3340" t="s">
        <v>196</v>
      </c>
      <c r="CU3340">
        <v>5184210556</v>
      </c>
      <c r="ED3340" t="s">
        <v>195</v>
      </c>
      <c r="EG3340" t="s">
        <v>196</v>
      </c>
      <c r="EH3340">
        <v>5184397330</v>
      </c>
      <c r="EM3340" t="s">
        <v>19845</v>
      </c>
      <c r="EP3340" t="s">
        <v>7339</v>
      </c>
      <c r="EQ3340" t="s">
        <v>195</v>
      </c>
      <c r="ES3340">
        <v>12159</v>
      </c>
      <c r="ET3340" t="s">
        <v>196</v>
      </c>
      <c r="EU3340">
        <v>5184397330</v>
      </c>
    </row>
    <row r="3341" spans="1:151" x14ac:dyDescent="0.2">
      <c r="A3341">
        <v>26993</v>
      </c>
      <c r="B3341" t="s">
        <v>19847</v>
      </c>
      <c r="C3341" t="s">
        <v>19848</v>
      </c>
      <c r="E3341" t="s">
        <v>19849</v>
      </c>
      <c r="F3341" t="s">
        <v>171</v>
      </c>
      <c r="G3341" t="str">
        <f>"0"</f>
        <v>0</v>
      </c>
      <c r="K3341" t="s">
        <v>760</v>
      </c>
      <c r="L3341" t="s">
        <v>761</v>
      </c>
      <c r="M3341" t="s">
        <v>306</v>
      </c>
      <c r="N3341">
        <v>2018</v>
      </c>
      <c r="O3341" t="s">
        <v>307</v>
      </c>
      <c r="P3341" t="s">
        <v>178</v>
      </c>
      <c r="Q3341" t="s">
        <v>172</v>
      </c>
      <c r="S3341">
        <v>30977228</v>
      </c>
      <c r="T3341" t="s">
        <v>196</v>
      </c>
      <c r="Y3341" t="s">
        <v>613</v>
      </c>
      <c r="Z3341" t="s">
        <v>614</v>
      </c>
      <c r="AA3341" t="s">
        <v>615</v>
      </c>
      <c r="AB3341" t="s">
        <v>259</v>
      </c>
      <c r="AC3341" t="s">
        <v>762</v>
      </c>
      <c r="AD3341" t="s">
        <v>185</v>
      </c>
      <c r="AS3341" t="str">
        <f>"0"</f>
        <v>0</v>
      </c>
      <c r="AT3341" t="s">
        <v>188</v>
      </c>
      <c r="AU3341" t="s">
        <v>647</v>
      </c>
      <c r="AV3341" t="s">
        <v>190</v>
      </c>
      <c r="AW3341" t="s">
        <v>294</v>
      </c>
      <c r="BM3341" t="s">
        <v>19850</v>
      </c>
      <c r="BN3341" t="s">
        <v>19851</v>
      </c>
      <c r="BP3341" t="s">
        <v>3861</v>
      </c>
      <c r="BQ3341" t="s">
        <v>3451</v>
      </c>
      <c r="BS3341" t="s">
        <v>19852</v>
      </c>
      <c r="BT3341" t="s">
        <v>196</v>
      </c>
      <c r="BU3341">
        <v>5853051645</v>
      </c>
      <c r="BZ3341" t="s">
        <v>19850</v>
      </c>
      <c r="CA3341" t="s">
        <v>19851</v>
      </c>
      <c r="CC3341" t="s">
        <v>3861</v>
      </c>
      <c r="CD3341" t="s">
        <v>3451</v>
      </c>
      <c r="CF3341" t="s">
        <v>19852</v>
      </c>
      <c r="CG3341" t="s">
        <v>196</v>
      </c>
      <c r="CH3341">
        <v>5853051645</v>
      </c>
      <c r="CM3341" t="s">
        <v>19850</v>
      </c>
      <c r="CN3341" t="s">
        <v>19851</v>
      </c>
      <c r="CP3341" t="s">
        <v>3861</v>
      </c>
      <c r="CQ3341" t="s">
        <v>3451</v>
      </c>
      <c r="CS3341" t="s">
        <v>19852</v>
      </c>
      <c r="CT3341" t="s">
        <v>196</v>
      </c>
      <c r="CU3341">
        <v>5853051645</v>
      </c>
    </row>
    <row r="3342" spans="1:151" x14ac:dyDescent="0.2">
      <c r="A3342">
        <v>25770</v>
      </c>
      <c r="B3342" t="s">
        <v>19847</v>
      </c>
      <c r="C3342" t="s">
        <v>19848</v>
      </c>
      <c r="E3342" t="s">
        <v>19849</v>
      </c>
      <c r="F3342" t="s">
        <v>171</v>
      </c>
      <c r="G3342" t="str">
        <f>"0"</f>
        <v>0</v>
      </c>
      <c r="K3342" t="s">
        <v>610</v>
      </c>
      <c r="L3342" t="s">
        <v>611</v>
      </c>
      <c r="M3342" t="s">
        <v>176</v>
      </c>
      <c r="N3342">
        <v>2018</v>
      </c>
      <c r="O3342" t="s">
        <v>612</v>
      </c>
      <c r="P3342" t="s">
        <v>178</v>
      </c>
      <c r="Q3342" t="s">
        <v>172</v>
      </c>
      <c r="S3342">
        <v>30977228</v>
      </c>
      <c r="T3342" t="s">
        <v>196</v>
      </c>
      <c r="Y3342" t="s">
        <v>613</v>
      </c>
      <c r="Z3342" t="s">
        <v>614</v>
      </c>
      <c r="AA3342" t="s">
        <v>615</v>
      </c>
      <c r="AB3342" t="s">
        <v>259</v>
      </c>
      <c r="AC3342" t="s">
        <v>762</v>
      </c>
      <c r="AD3342" t="s">
        <v>185</v>
      </c>
      <c r="AS3342" t="str">
        <f>"0"</f>
        <v>0</v>
      </c>
      <c r="AT3342" t="s">
        <v>188</v>
      </c>
      <c r="AU3342" t="s">
        <v>647</v>
      </c>
      <c r="AV3342" t="s">
        <v>190</v>
      </c>
      <c r="AW3342" t="s">
        <v>294</v>
      </c>
      <c r="BM3342" t="s">
        <v>19850</v>
      </c>
      <c r="BN3342" t="s">
        <v>19851</v>
      </c>
      <c r="BP3342" t="s">
        <v>3861</v>
      </c>
      <c r="BQ3342" t="s">
        <v>3451</v>
      </c>
      <c r="BS3342" t="s">
        <v>19852</v>
      </c>
      <c r="BT3342" t="s">
        <v>196</v>
      </c>
      <c r="BU3342">
        <v>5853051645</v>
      </c>
      <c r="BZ3342" t="s">
        <v>19850</v>
      </c>
      <c r="CA3342" t="s">
        <v>19851</v>
      </c>
      <c r="CC3342" t="s">
        <v>3861</v>
      </c>
      <c r="CD3342" t="s">
        <v>3451</v>
      </c>
      <c r="CF3342" t="s">
        <v>19852</v>
      </c>
      <c r="CG3342" t="s">
        <v>196</v>
      </c>
      <c r="CH3342">
        <v>5853051645</v>
      </c>
      <c r="CM3342" t="s">
        <v>19850</v>
      </c>
      <c r="CN3342" t="s">
        <v>19851</v>
      </c>
      <c r="CP3342" t="s">
        <v>3861</v>
      </c>
      <c r="CQ3342" t="s">
        <v>3451</v>
      </c>
      <c r="CS3342" t="s">
        <v>19852</v>
      </c>
      <c r="CT3342" t="s">
        <v>196</v>
      </c>
      <c r="CU3342">
        <v>5853051645</v>
      </c>
    </row>
    <row r="3343" spans="1:151" x14ac:dyDescent="0.2">
      <c r="A3343">
        <v>24830</v>
      </c>
      <c r="B3343" t="s">
        <v>19853</v>
      </c>
      <c r="C3343" t="s">
        <v>19854</v>
      </c>
      <c r="D3343" t="s">
        <v>1394</v>
      </c>
      <c r="E3343" t="s">
        <v>19855</v>
      </c>
      <c r="F3343" t="s">
        <v>5234</v>
      </c>
      <c r="G3343" t="s">
        <v>172</v>
      </c>
      <c r="H3343" s="1">
        <v>35770</v>
      </c>
      <c r="I3343" t="s">
        <v>173</v>
      </c>
      <c r="K3343" t="s">
        <v>937</v>
      </c>
      <c r="L3343" t="s">
        <v>1503</v>
      </c>
      <c r="M3343" t="s">
        <v>224</v>
      </c>
      <c r="N3343">
        <v>2018</v>
      </c>
      <c r="O3343" t="s">
        <v>354</v>
      </c>
      <c r="P3343" t="s">
        <v>178</v>
      </c>
      <c r="Q3343" t="s">
        <v>172</v>
      </c>
      <c r="S3343">
        <v>29845675</v>
      </c>
      <c r="T3343" t="s">
        <v>196</v>
      </c>
      <c r="W3343" t="s">
        <v>19856</v>
      </c>
      <c r="X3343">
        <v>9788083621</v>
      </c>
      <c r="Y3343" t="s">
        <v>186</v>
      </c>
      <c r="Z3343" t="s">
        <v>282</v>
      </c>
      <c r="AA3343">
        <v>2020</v>
      </c>
      <c r="AB3343">
        <v>2020</v>
      </c>
      <c r="AC3343" t="s">
        <v>382</v>
      </c>
      <c r="AD3343" t="s">
        <v>185</v>
      </c>
      <c r="AS3343">
        <v>3.39</v>
      </c>
      <c r="AT3343" t="s">
        <v>188</v>
      </c>
      <c r="AU3343" t="s">
        <v>189</v>
      </c>
      <c r="AV3343" t="s">
        <v>190</v>
      </c>
      <c r="AW3343" t="s">
        <v>715</v>
      </c>
      <c r="BM3343" t="s">
        <v>19857</v>
      </c>
      <c r="BN3343" t="s">
        <v>19858</v>
      </c>
      <c r="BP3343" t="s">
        <v>194</v>
      </c>
      <c r="BQ3343" t="s">
        <v>195</v>
      </c>
      <c r="BS3343">
        <v>14627</v>
      </c>
      <c r="BT3343" t="s">
        <v>196</v>
      </c>
      <c r="BU3343">
        <v>9788066973</v>
      </c>
      <c r="BZ3343" t="s">
        <v>19859</v>
      </c>
      <c r="CC3343" t="s">
        <v>19860</v>
      </c>
      <c r="CD3343" t="s">
        <v>2752</v>
      </c>
      <c r="CF3343" t="str">
        <f>"03246"</f>
        <v>03246</v>
      </c>
      <c r="CG3343" t="s">
        <v>196</v>
      </c>
      <c r="CH3343">
        <v>9788066974</v>
      </c>
      <c r="CM3343" t="s">
        <v>19857</v>
      </c>
      <c r="CP3343" t="s">
        <v>194</v>
      </c>
      <c r="CQ3343" t="s">
        <v>195</v>
      </c>
      <c r="CS3343">
        <v>14604</v>
      </c>
      <c r="CT3343" t="s">
        <v>196</v>
      </c>
      <c r="CU3343">
        <v>9788066973</v>
      </c>
      <c r="ED3343" t="s">
        <v>2752</v>
      </c>
      <c r="EG3343" t="s">
        <v>196</v>
      </c>
      <c r="EH3343">
        <v>9788066974</v>
      </c>
      <c r="EM3343" t="s">
        <v>19859</v>
      </c>
      <c r="EP3343" t="s">
        <v>19860</v>
      </c>
      <c r="EQ3343" t="s">
        <v>2752</v>
      </c>
      <c r="ES3343" t="str">
        <f>"03246"</f>
        <v>03246</v>
      </c>
      <c r="ET3343" t="s">
        <v>196</v>
      </c>
      <c r="EU3343">
        <v>9788066974</v>
      </c>
    </row>
    <row r="3344" spans="1:151" x14ac:dyDescent="0.2">
      <c r="A3344">
        <v>18969</v>
      </c>
      <c r="B3344" t="s">
        <v>15384</v>
      </c>
      <c r="C3344" t="s">
        <v>19861</v>
      </c>
      <c r="D3344" t="s">
        <v>13009</v>
      </c>
      <c r="E3344" t="s">
        <v>19862</v>
      </c>
      <c r="F3344" t="s">
        <v>171</v>
      </c>
      <c r="G3344" t="s">
        <v>172</v>
      </c>
      <c r="H3344" s="1">
        <v>35151</v>
      </c>
      <c r="I3344" t="s">
        <v>221</v>
      </c>
      <c r="K3344" t="s">
        <v>222</v>
      </c>
      <c r="L3344" t="s">
        <v>223</v>
      </c>
      <c r="M3344" t="s">
        <v>224</v>
      </c>
      <c r="N3344">
        <v>2016</v>
      </c>
      <c r="O3344" t="s">
        <v>410</v>
      </c>
      <c r="P3344" t="s">
        <v>178</v>
      </c>
      <c r="Q3344" t="s">
        <v>172</v>
      </c>
      <c r="S3344">
        <v>28723134</v>
      </c>
      <c r="T3344" t="s">
        <v>196</v>
      </c>
      <c r="W3344" t="s">
        <v>19863</v>
      </c>
      <c r="X3344">
        <v>8083415965</v>
      </c>
      <c r="Y3344" t="s">
        <v>182</v>
      </c>
      <c r="Z3344" t="s">
        <v>183</v>
      </c>
      <c r="AA3344">
        <v>2018</v>
      </c>
      <c r="AB3344">
        <v>2018</v>
      </c>
      <c r="AC3344" t="s">
        <v>1191</v>
      </c>
      <c r="AD3344" t="s">
        <v>185</v>
      </c>
      <c r="AF3344" t="s">
        <v>186</v>
      </c>
      <c r="AG3344" t="s">
        <v>282</v>
      </c>
      <c r="AH3344">
        <v>2018</v>
      </c>
      <c r="AI3344">
        <v>2018</v>
      </c>
      <c r="AJ3344" t="s">
        <v>636</v>
      </c>
      <c r="AK3344" t="s">
        <v>185</v>
      </c>
      <c r="AS3344" t="str">
        <f>"0"</f>
        <v>0</v>
      </c>
      <c r="AT3344" t="s">
        <v>188</v>
      </c>
      <c r="AU3344" t="s">
        <v>189</v>
      </c>
      <c r="AV3344" t="s">
        <v>190</v>
      </c>
      <c r="AW3344" t="s">
        <v>952</v>
      </c>
      <c r="BM3344" t="s">
        <v>19864</v>
      </c>
      <c r="BN3344" t="s">
        <v>193</v>
      </c>
      <c r="BP3344" t="s">
        <v>194</v>
      </c>
      <c r="BQ3344" t="s">
        <v>195</v>
      </c>
      <c r="BS3344">
        <v>14627</v>
      </c>
      <c r="BT3344" t="s">
        <v>196</v>
      </c>
      <c r="BU3344">
        <v>8083418556</v>
      </c>
      <c r="BZ3344" t="s">
        <v>19865</v>
      </c>
      <c r="CC3344" t="s">
        <v>19866</v>
      </c>
      <c r="CD3344" t="s">
        <v>5310</v>
      </c>
      <c r="CF3344">
        <v>96795</v>
      </c>
      <c r="CG3344" t="s">
        <v>196</v>
      </c>
      <c r="CH3344">
        <v>8082595703</v>
      </c>
      <c r="CM3344" t="s">
        <v>19867</v>
      </c>
      <c r="CP3344" t="s">
        <v>194</v>
      </c>
      <c r="CQ3344" t="s">
        <v>195</v>
      </c>
      <c r="CS3344">
        <v>14611</v>
      </c>
      <c r="CT3344" t="s">
        <v>196</v>
      </c>
      <c r="CU3344">
        <v>8083418556</v>
      </c>
      <c r="EM3344" t="s">
        <v>19865</v>
      </c>
      <c r="EP3344" t="s">
        <v>19866</v>
      </c>
      <c r="EQ3344" t="s">
        <v>5310</v>
      </c>
      <c r="ES3344">
        <v>96795</v>
      </c>
      <c r="ET3344" t="s">
        <v>196</v>
      </c>
      <c r="EU3344">
        <v>8082595703</v>
      </c>
    </row>
    <row r="3345" spans="1:151" x14ac:dyDescent="0.2">
      <c r="A3345">
        <v>28506</v>
      </c>
      <c r="B3345" t="s">
        <v>19868</v>
      </c>
      <c r="C3345" t="s">
        <v>19869</v>
      </c>
      <c r="D3345" t="s">
        <v>19870</v>
      </c>
      <c r="E3345" t="s">
        <v>19871</v>
      </c>
      <c r="F3345" t="s">
        <v>1502</v>
      </c>
      <c r="G3345" t="s">
        <v>172</v>
      </c>
      <c r="H3345" s="1">
        <v>35628</v>
      </c>
      <c r="I3345" t="s">
        <v>221</v>
      </c>
      <c r="K3345" t="s">
        <v>1278</v>
      </c>
      <c r="L3345" t="s">
        <v>1503</v>
      </c>
      <c r="M3345" t="s">
        <v>176</v>
      </c>
      <c r="N3345">
        <v>2020</v>
      </c>
      <c r="O3345" t="s">
        <v>978</v>
      </c>
      <c r="P3345" t="s">
        <v>979</v>
      </c>
      <c r="Q3345" t="s">
        <v>172</v>
      </c>
      <c r="S3345">
        <v>30753631</v>
      </c>
      <c r="T3345" t="s">
        <v>19872</v>
      </c>
      <c r="U3345" t="s">
        <v>424</v>
      </c>
      <c r="Y3345" t="str">
        <f>"01AS"</f>
        <v>01AS</v>
      </c>
      <c r="Z3345" t="s">
        <v>227</v>
      </c>
      <c r="AA3345" t="s">
        <v>320</v>
      </c>
      <c r="AB3345" t="s">
        <v>321</v>
      </c>
      <c r="AC3345" t="s">
        <v>1451</v>
      </c>
      <c r="AD3345" t="s">
        <v>185</v>
      </c>
      <c r="AE3345" t="s">
        <v>425</v>
      </c>
      <c r="AM3345" t="s">
        <v>6209</v>
      </c>
      <c r="AS3345">
        <v>3.71</v>
      </c>
      <c r="AT3345" t="s">
        <v>1261</v>
      </c>
      <c r="AU3345" t="s">
        <v>235</v>
      </c>
      <c r="AV3345" t="s">
        <v>236</v>
      </c>
      <c r="AW3345" t="s">
        <v>430</v>
      </c>
      <c r="BM3345" t="s">
        <v>19873</v>
      </c>
      <c r="BN3345" t="s">
        <v>239</v>
      </c>
      <c r="BO3345" t="s">
        <v>19874</v>
      </c>
      <c r="BP3345" t="s">
        <v>241</v>
      </c>
      <c r="BQ3345" t="s">
        <v>195</v>
      </c>
      <c r="BS3345">
        <v>14627</v>
      </c>
      <c r="CD3345" t="s">
        <v>195</v>
      </c>
      <c r="CM3345" t="s">
        <v>19875</v>
      </c>
      <c r="CO3345" t="s">
        <v>19874</v>
      </c>
      <c r="CP3345" t="s">
        <v>19876</v>
      </c>
      <c r="CS3345" t="s">
        <v>19877</v>
      </c>
      <c r="CT3345" t="s">
        <v>19878</v>
      </c>
      <c r="CU3345" t="s">
        <v>19879</v>
      </c>
    </row>
    <row r="3346" spans="1:151" x14ac:dyDescent="0.2">
      <c r="A3346">
        <v>14605</v>
      </c>
      <c r="B3346" t="s">
        <v>5848</v>
      </c>
      <c r="C3346" t="s">
        <v>19880</v>
      </c>
      <c r="D3346" t="s">
        <v>3827</v>
      </c>
      <c r="E3346" t="s">
        <v>19881</v>
      </c>
      <c r="F3346" t="s">
        <v>171</v>
      </c>
      <c r="G3346" t="s">
        <v>172</v>
      </c>
      <c r="H3346" s="1">
        <v>34771</v>
      </c>
      <c r="I3346" t="s">
        <v>221</v>
      </c>
      <c r="K3346" t="s">
        <v>1074</v>
      </c>
      <c r="L3346" t="s">
        <v>2030</v>
      </c>
      <c r="M3346" t="s">
        <v>176</v>
      </c>
      <c r="N3346">
        <v>2016</v>
      </c>
      <c r="O3346" t="s">
        <v>634</v>
      </c>
      <c r="P3346" t="s">
        <v>178</v>
      </c>
      <c r="Q3346" t="s">
        <v>172</v>
      </c>
      <c r="S3346">
        <v>28286226</v>
      </c>
      <c r="T3346" t="s">
        <v>196</v>
      </c>
      <c r="W3346" t="s">
        <v>19882</v>
      </c>
      <c r="X3346">
        <v>9784408717</v>
      </c>
      <c r="Y3346" t="s">
        <v>186</v>
      </c>
      <c r="Z3346" t="s">
        <v>282</v>
      </c>
      <c r="AA3346">
        <v>2017</v>
      </c>
      <c r="AB3346">
        <v>2017</v>
      </c>
      <c r="AC3346" t="s">
        <v>382</v>
      </c>
      <c r="AD3346" t="s">
        <v>185</v>
      </c>
      <c r="AE3346" t="s">
        <v>2260</v>
      </c>
      <c r="AM3346" t="s">
        <v>412</v>
      </c>
      <c r="AS3346">
        <v>3.58</v>
      </c>
      <c r="AT3346" t="s">
        <v>188</v>
      </c>
      <c r="AU3346" t="s">
        <v>189</v>
      </c>
      <c r="AV3346" t="s">
        <v>190</v>
      </c>
      <c r="AW3346" t="s">
        <v>210</v>
      </c>
      <c r="BM3346" t="s">
        <v>19883</v>
      </c>
      <c r="BN3346" t="s">
        <v>193</v>
      </c>
      <c r="BP3346" t="s">
        <v>194</v>
      </c>
      <c r="BQ3346" t="s">
        <v>195</v>
      </c>
      <c r="BS3346">
        <v>14627</v>
      </c>
      <c r="BT3346" t="s">
        <v>196</v>
      </c>
      <c r="BU3346">
        <v>9784604864</v>
      </c>
      <c r="BZ3346" t="s">
        <v>19884</v>
      </c>
      <c r="CC3346" t="s">
        <v>1445</v>
      </c>
      <c r="CD3346" t="s">
        <v>401</v>
      </c>
      <c r="CF3346" t="str">
        <f>"01776"</f>
        <v>01776</v>
      </c>
      <c r="CG3346" t="s">
        <v>196</v>
      </c>
      <c r="CH3346">
        <v>9784408717</v>
      </c>
      <c r="CM3346" t="s">
        <v>2035</v>
      </c>
      <c r="CN3346" t="s">
        <v>193</v>
      </c>
      <c r="CP3346" t="s">
        <v>194</v>
      </c>
      <c r="CQ3346" t="s">
        <v>195</v>
      </c>
      <c r="CS3346">
        <v>14627</v>
      </c>
      <c r="CT3346" t="s">
        <v>196</v>
      </c>
      <c r="CU3346">
        <v>9784604864</v>
      </c>
      <c r="ED3346" t="s">
        <v>401</v>
      </c>
      <c r="EG3346" t="s">
        <v>196</v>
      </c>
      <c r="EH3346">
        <v>9784408717</v>
      </c>
      <c r="EM3346" t="s">
        <v>19884</v>
      </c>
      <c r="EP3346" t="s">
        <v>1445</v>
      </c>
      <c r="EQ3346" t="s">
        <v>401</v>
      </c>
      <c r="ES3346" t="str">
        <f>"01776"</f>
        <v>01776</v>
      </c>
      <c r="ET3346" t="s">
        <v>196</v>
      </c>
      <c r="EU3346">
        <v>9784408717</v>
      </c>
    </row>
    <row r="3347" spans="1:151" x14ac:dyDescent="0.2">
      <c r="A3347">
        <v>13189</v>
      </c>
      <c r="B3347" t="s">
        <v>5848</v>
      </c>
      <c r="C3347" t="s">
        <v>19880</v>
      </c>
      <c r="D3347" t="s">
        <v>3827</v>
      </c>
      <c r="E3347" t="s">
        <v>19881</v>
      </c>
      <c r="F3347" t="s">
        <v>171</v>
      </c>
      <c r="G3347" t="s">
        <v>172</v>
      </c>
      <c r="H3347" s="1">
        <v>34771</v>
      </c>
      <c r="I3347" t="s">
        <v>221</v>
      </c>
      <c r="K3347" t="s">
        <v>1930</v>
      </c>
      <c r="L3347" t="s">
        <v>1931</v>
      </c>
      <c r="M3347" t="s">
        <v>224</v>
      </c>
      <c r="N3347">
        <v>2015</v>
      </c>
      <c r="O3347" t="s">
        <v>692</v>
      </c>
      <c r="P3347" t="s">
        <v>178</v>
      </c>
      <c r="Q3347" t="s">
        <v>172</v>
      </c>
      <c r="S3347">
        <v>28286226</v>
      </c>
      <c r="T3347" t="s">
        <v>196</v>
      </c>
      <c r="W3347" t="s">
        <v>19882</v>
      </c>
      <c r="X3347">
        <v>9784408717</v>
      </c>
      <c r="Y3347" t="s">
        <v>186</v>
      </c>
      <c r="Z3347" t="s">
        <v>282</v>
      </c>
      <c r="AA3347">
        <v>2017</v>
      </c>
      <c r="AB3347">
        <v>2017</v>
      </c>
      <c r="AC3347" t="s">
        <v>382</v>
      </c>
      <c r="AD3347" t="s">
        <v>185</v>
      </c>
      <c r="AE3347" t="s">
        <v>2260</v>
      </c>
      <c r="AM3347" t="s">
        <v>412</v>
      </c>
      <c r="AS3347">
        <v>3.58</v>
      </c>
      <c r="AT3347" t="s">
        <v>188</v>
      </c>
      <c r="AU3347" t="s">
        <v>189</v>
      </c>
      <c r="AV3347" t="s">
        <v>190</v>
      </c>
      <c r="AW3347" t="s">
        <v>210</v>
      </c>
      <c r="BM3347" t="s">
        <v>19883</v>
      </c>
      <c r="BN3347" t="s">
        <v>193</v>
      </c>
      <c r="BP3347" t="s">
        <v>194</v>
      </c>
      <c r="BQ3347" t="s">
        <v>195</v>
      </c>
      <c r="BS3347">
        <v>14627</v>
      </c>
      <c r="BT3347" t="s">
        <v>196</v>
      </c>
      <c r="BU3347">
        <v>9784604864</v>
      </c>
      <c r="BZ3347" t="s">
        <v>19884</v>
      </c>
      <c r="CC3347" t="s">
        <v>1445</v>
      </c>
      <c r="CD3347" t="s">
        <v>401</v>
      </c>
      <c r="CF3347" t="str">
        <f>"01776"</f>
        <v>01776</v>
      </c>
      <c r="CG3347" t="s">
        <v>196</v>
      </c>
      <c r="CH3347">
        <v>9784408717</v>
      </c>
      <c r="CM3347" t="s">
        <v>2035</v>
      </c>
      <c r="CN3347" t="s">
        <v>193</v>
      </c>
      <c r="CP3347" t="s">
        <v>194</v>
      </c>
      <c r="CQ3347" t="s">
        <v>195</v>
      </c>
      <c r="CS3347">
        <v>14627</v>
      </c>
      <c r="CT3347" t="s">
        <v>196</v>
      </c>
      <c r="CU3347">
        <v>9784604864</v>
      </c>
      <c r="ED3347" t="s">
        <v>401</v>
      </c>
      <c r="EG3347" t="s">
        <v>196</v>
      </c>
      <c r="EH3347">
        <v>9784408717</v>
      </c>
      <c r="EM3347" t="s">
        <v>19884</v>
      </c>
      <c r="EP3347" t="s">
        <v>1445</v>
      </c>
      <c r="EQ3347" t="s">
        <v>401</v>
      </c>
      <c r="ES3347" t="str">
        <f>"01776"</f>
        <v>01776</v>
      </c>
      <c r="ET3347" t="s">
        <v>196</v>
      </c>
      <c r="EU3347">
        <v>9784408717</v>
      </c>
    </row>
    <row r="3348" spans="1:151" x14ac:dyDescent="0.2">
      <c r="A3348">
        <v>34506</v>
      </c>
      <c r="B3348" t="s">
        <v>19885</v>
      </c>
      <c r="C3348" t="s">
        <v>1895</v>
      </c>
      <c r="E3348" t="s">
        <v>19886</v>
      </c>
      <c r="F3348" t="s">
        <v>171</v>
      </c>
      <c r="G3348" t="s">
        <v>172</v>
      </c>
      <c r="H3348" s="1">
        <v>36692</v>
      </c>
      <c r="I3348" t="s">
        <v>173</v>
      </c>
      <c r="K3348" t="s">
        <v>1377</v>
      </c>
      <c r="L3348" t="s">
        <v>1378</v>
      </c>
      <c r="M3348" t="s">
        <v>306</v>
      </c>
      <c r="N3348">
        <v>2020</v>
      </c>
      <c r="O3348" t="s">
        <v>1379</v>
      </c>
      <c r="P3348" t="s">
        <v>509</v>
      </c>
      <c r="Q3348" t="s">
        <v>172</v>
      </c>
      <c r="S3348">
        <v>31336543</v>
      </c>
      <c r="T3348" t="s">
        <v>1382</v>
      </c>
      <c r="U3348" t="s">
        <v>424</v>
      </c>
      <c r="Y3348" t="str">
        <f>"01AS"</f>
        <v>01AS</v>
      </c>
      <c r="Z3348" t="s">
        <v>227</v>
      </c>
      <c r="AA3348" t="s">
        <v>228</v>
      </c>
      <c r="AB3348" t="s">
        <v>229</v>
      </c>
      <c r="AC3348" t="s">
        <v>5261</v>
      </c>
      <c r="AD3348" t="s">
        <v>185</v>
      </c>
      <c r="AS3348">
        <v>3.45</v>
      </c>
      <c r="AT3348" t="s">
        <v>429</v>
      </c>
      <c r="AU3348" t="s">
        <v>235</v>
      </c>
      <c r="AV3348" t="s">
        <v>236</v>
      </c>
      <c r="AW3348" t="s">
        <v>430</v>
      </c>
      <c r="BC3348" t="s">
        <v>474</v>
      </c>
      <c r="BM3348" t="s">
        <v>19887</v>
      </c>
      <c r="BN3348" t="s">
        <v>239</v>
      </c>
      <c r="BO3348" t="s">
        <v>2114</v>
      </c>
      <c r="BP3348" t="s">
        <v>241</v>
      </c>
      <c r="BQ3348" t="s">
        <v>195</v>
      </c>
      <c r="BS3348">
        <v>14627</v>
      </c>
      <c r="CA3348" t="s">
        <v>3944</v>
      </c>
      <c r="CD3348" t="s">
        <v>195</v>
      </c>
      <c r="CM3348" t="s">
        <v>19888</v>
      </c>
      <c r="CN3348" t="s">
        <v>3944</v>
      </c>
      <c r="CO3348" t="s">
        <v>2114</v>
      </c>
      <c r="CP3348" t="s">
        <v>241</v>
      </c>
      <c r="CQ3348" t="s">
        <v>247</v>
      </c>
      <c r="CS3348">
        <v>14623</v>
      </c>
      <c r="CT3348" t="s">
        <v>244</v>
      </c>
    </row>
    <row r="3349" spans="1:151" x14ac:dyDescent="0.2">
      <c r="A3349">
        <v>23427</v>
      </c>
      <c r="B3349" t="s">
        <v>19889</v>
      </c>
      <c r="C3349" t="s">
        <v>19890</v>
      </c>
      <c r="E3349" t="s">
        <v>19891</v>
      </c>
      <c r="F3349" t="s">
        <v>171</v>
      </c>
      <c r="G3349" t="s">
        <v>172</v>
      </c>
      <c r="H3349" s="1">
        <v>35535</v>
      </c>
      <c r="I3349" t="s">
        <v>173</v>
      </c>
      <c r="K3349" t="s">
        <v>3333</v>
      </c>
      <c r="L3349" t="s">
        <v>3334</v>
      </c>
      <c r="M3349" t="s">
        <v>224</v>
      </c>
      <c r="N3349">
        <v>2017</v>
      </c>
      <c r="O3349" t="s">
        <v>441</v>
      </c>
      <c r="P3349" t="s">
        <v>178</v>
      </c>
      <c r="Q3349" t="s">
        <v>172</v>
      </c>
      <c r="S3349">
        <v>29413683</v>
      </c>
      <c r="T3349" t="s">
        <v>196</v>
      </c>
      <c r="W3349" t="s">
        <v>19892</v>
      </c>
      <c r="X3349">
        <v>7329252213</v>
      </c>
      <c r="Y3349" t="s">
        <v>182</v>
      </c>
      <c r="Z3349" t="s">
        <v>183</v>
      </c>
      <c r="AA3349">
        <v>2019</v>
      </c>
      <c r="AB3349">
        <v>2019</v>
      </c>
      <c r="AC3349" t="s">
        <v>293</v>
      </c>
      <c r="AD3349" t="s">
        <v>185</v>
      </c>
      <c r="AF3349" t="s">
        <v>186</v>
      </c>
      <c r="AG3349" t="s">
        <v>183</v>
      </c>
      <c r="AH3349">
        <v>2019</v>
      </c>
      <c r="AI3349">
        <v>2019</v>
      </c>
      <c r="AJ3349" t="s">
        <v>283</v>
      </c>
      <c r="AK3349" t="s">
        <v>185</v>
      </c>
      <c r="AM3349" t="s">
        <v>209</v>
      </c>
      <c r="AS3349">
        <v>3.08</v>
      </c>
      <c r="AT3349" t="s">
        <v>188</v>
      </c>
      <c r="AU3349" t="s">
        <v>189</v>
      </c>
      <c r="AV3349" t="s">
        <v>190</v>
      </c>
      <c r="AW3349" t="s">
        <v>264</v>
      </c>
      <c r="BM3349" t="s">
        <v>19893</v>
      </c>
      <c r="BN3349" t="s">
        <v>193</v>
      </c>
      <c r="BP3349" t="s">
        <v>194</v>
      </c>
      <c r="BQ3349" t="s">
        <v>195</v>
      </c>
      <c r="BS3349">
        <v>14627</v>
      </c>
      <c r="BT3349" t="s">
        <v>196</v>
      </c>
      <c r="BU3349">
        <v>7328242213</v>
      </c>
      <c r="BZ3349" t="s">
        <v>19894</v>
      </c>
      <c r="CC3349" t="s">
        <v>19895</v>
      </c>
      <c r="CD3349" t="s">
        <v>1150</v>
      </c>
      <c r="CF3349" t="str">
        <f>"08879"</f>
        <v>08879</v>
      </c>
      <c r="CG3349" t="s">
        <v>196</v>
      </c>
      <c r="CH3349">
        <v>7328242213</v>
      </c>
      <c r="CM3349" t="s">
        <v>863</v>
      </c>
      <c r="CP3349" t="s">
        <v>194</v>
      </c>
      <c r="CQ3349" t="s">
        <v>195</v>
      </c>
      <c r="CS3349">
        <v>14627</v>
      </c>
      <c r="CT3349" t="s">
        <v>196</v>
      </c>
      <c r="CU3349">
        <v>7328242213</v>
      </c>
      <c r="ED3349" t="s">
        <v>1150</v>
      </c>
      <c r="EG3349" t="s">
        <v>196</v>
      </c>
      <c r="EH3349">
        <v>7328242213</v>
      </c>
      <c r="EM3349" t="s">
        <v>19894</v>
      </c>
      <c r="EP3349" t="s">
        <v>19895</v>
      </c>
      <c r="EQ3349" t="s">
        <v>1150</v>
      </c>
      <c r="ES3349" t="str">
        <f>"08879"</f>
        <v>08879</v>
      </c>
      <c r="ET3349" t="s">
        <v>196</v>
      </c>
      <c r="EU3349">
        <v>7328242213</v>
      </c>
    </row>
    <row r="3350" spans="1:151" x14ac:dyDescent="0.2">
      <c r="A3350">
        <v>28048</v>
      </c>
      <c r="B3350" t="s">
        <v>3043</v>
      </c>
      <c r="C3350" t="s">
        <v>19896</v>
      </c>
      <c r="E3350" t="s">
        <v>19897</v>
      </c>
      <c r="F3350" t="s">
        <v>171</v>
      </c>
      <c r="K3350" t="s">
        <v>1372</v>
      </c>
      <c r="L3350" t="s">
        <v>1373</v>
      </c>
      <c r="M3350" t="s">
        <v>176</v>
      </c>
      <c r="N3350">
        <v>2019</v>
      </c>
      <c r="O3350" t="s">
        <v>482</v>
      </c>
      <c r="P3350" t="s">
        <v>178</v>
      </c>
      <c r="Q3350" t="s">
        <v>172</v>
      </c>
    </row>
    <row r="3351" spans="1:151" x14ac:dyDescent="0.2">
      <c r="A3351">
        <v>10086</v>
      </c>
      <c r="B3351" t="s">
        <v>19898</v>
      </c>
      <c r="C3351" t="s">
        <v>19899</v>
      </c>
      <c r="D3351" t="s">
        <v>19900</v>
      </c>
      <c r="E3351" t="s">
        <v>19901</v>
      </c>
      <c r="F3351" t="s">
        <v>171</v>
      </c>
      <c r="G3351" t="s">
        <v>172</v>
      </c>
      <c r="H3351" s="1">
        <v>34513</v>
      </c>
      <c r="I3351" t="s">
        <v>173</v>
      </c>
      <c r="K3351" t="s">
        <v>2747</v>
      </c>
      <c r="L3351" t="s">
        <v>820</v>
      </c>
      <c r="M3351" t="s">
        <v>176</v>
      </c>
      <c r="N3351">
        <v>2015</v>
      </c>
      <c r="O3351" t="s">
        <v>1014</v>
      </c>
      <c r="P3351" t="s">
        <v>178</v>
      </c>
      <c r="Q3351" t="s">
        <v>172</v>
      </c>
      <c r="S3351">
        <v>27844656</v>
      </c>
      <c r="T3351" t="s">
        <v>196</v>
      </c>
      <c r="W3351" t="s">
        <v>19902</v>
      </c>
      <c r="X3351">
        <v>5189298726</v>
      </c>
      <c r="Y3351" t="s">
        <v>186</v>
      </c>
      <c r="Z3351" t="s">
        <v>183</v>
      </c>
      <c r="AA3351">
        <v>2016</v>
      </c>
      <c r="AB3351">
        <v>2016</v>
      </c>
      <c r="AC3351" t="s">
        <v>5200</v>
      </c>
      <c r="AD3351" t="s">
        <v>185</v>
      </c>
      <c r="AS3351">
        <v>4</v>
      </c>
      <c r="AT3351" t="s">
        <v>188</v>
      </c>
      <c r="AU3351" t="s">
        <v>189</v>
      </c>
      <c r="AV3351" t="s">
        <v>190</v>
      </c>
      <c r="AW3351" t="s">
        <v>264</v>
      </c>
      <c r="BM3351" t="s">
        <v>19903</v>
      </c>
      <c r="BN3351" t="s">
        <v>487</v>
      </c>
      <c r="BP3351" t="s">
        <v>194</v>
      </c>
      <c r="BQ3351" t="s">
        <v>195</v>
      </c>
      <c r="BS3351">
        <v>14627</v>
      </c>
      <c r="BT3351" t="s">
        <v>196</v>
      </c>
      <c r="BU3351">
        <v>5189294732</v>
      </c>
      <c r="BZ3351" t="s">
        <v>19904</v>
      </c>
      <c r="CC3351" t="s">
        <v>19905</v>
      </c>
      <c r="CD3351" t="s">
        <v>195</v>
      </c>
      <c r="CF3351">
        <v>12060</v>
      </c>
      <c r="CG3351" t="s">
        <v>196</v>
      </c>
      <c r="CH3351">
        <v>5183924769</v>
      </c>
      <c r="CM3351" t="s">
        <v>19906</v>
      </c>
      <c r="CP3351" t="s">
        <v>194</v>
      </c>
      <c r="CQ3351" t="s">
        <v>195</v>
      </c>
      <c r="CS3351">
        <v>146274607</v>
      </c>
      <c r="CT3351" t="s">
        <v>196</v>
      </c>
      <c r="CU3351">
        <v>5189294732</v>
      </c>
      <c r="EM3351" t="s">
        <v>19904</v>
      </c>
      <c r="EP3351" t="s">
        <v>19905</v>
      </c>
      <c r="EQ3351" t="s">
        <v>195</v>
      </c>
      <c r="ES3351">
        <v>12060</v>
      </c>
      <c r="ET3351" t="s">
        <v>196</v>
      </c>
      <c r="EU3351">
        <v>5183924769</v>
      </c>
    </row>
    <row r="3352" spans="1:151" x14ac:dyDescent="0.2">
      <c r="A3352">
        <v>27073</v>
      </c>
      <c r="B3352" t="s">
        <v>5155</v>
      </c>
      <c r="C3352" t="s">
        <v>19907</v>
      </c>
      <c r="D3352" t="s">
        <v>8016</v>
      </c>
      <c r="E3352" t="s">
        <v>19908</v>
      </c>
      <c r="F3352" t="s">
        <v>171</v>
      </c>
      <c r="G3352" t="s">
        <v>172</v>
      </c>
      <c r="H3352" s="1">
        <v>31043</v>
      </c>
      <c r="I3352" t="s">
        <v>173</v>
      </c>
      <c r="K3352" t="s">
        <v>19909</v>
      </c>
      <c r="M3352" t="s">
        <v>255</v>
      </c>
      <c r="N3352" t="s">
        <v>2166</v>
      </c>
      <c r="O3352" t="s">
        <v>5927</v>
      </c>
      <c r="P3352" t="s">
        <v>178</v>
      </c>
      <c r="Q3352" t="s">
        <v>172</v>
      </c>
      <c r="S3352">
        <v>30154780</v>
      </c>
    </row>
    <row r="3353" spans="1:151" x14ac:dyDescent="0.2">
      <c r="A3353">
        <v>39200</v>
      </c>
      <c r="B3353" t="s">
        <v>7209</v>
      </c>
      <c r="C3353" t="s">
        <v>19910</v>
      </c>
      <c r="D3353" t="s">
        <v>19911</v>
      </c>
      <c r="E3353" t="s">
        <v>19912</v>
      </c>
      <c r="F3353" t="s">
        <v>171</v>
      </c>
      <c r="G3353" t="str">
        <f>"0"</f>
        <v>0</v>
      </c>
      <c r="H3353" s="1">
        <v>36865</v>
      </c>
      <c r="I3353" t="s">
        <v>173</v>
      </c>
      <c r="K3353" t="s">
        <v>1396</v>
      </c>
      <c r="L3353" t="s">
        <v>1397</v>
      </c>
      <c r="M3353" t="s">
        <v>224</v>
      </c>
      <c r="N3353">
        <v>2023</v>
      </c>
      <c r="O3353" t="s">
        <v>597</v>
      </c>
      <c r="P3353" t="s">
        <v>178</v>
      </c>
      <c r="Q3353" t="s">
        <v>172</v>
      </c>
      <c r="S3353">
        <v>31524803</v>
      </c>
      <c r="T3353" t="s">
        <v>226</v>
      </c>
      <c r="Y3353" t="str">
        <f>"04HSEAS"</f>
        <v>04HSEAS</v>
      </c>
      <c r="Z3353" t="s">
        <v>4693</v>
      </c>
      <c r="AA3353" t="s">
        <v>259</v>
      </c>
      <c r="AB3353" t="s">
        <v>260</v>
      </c>
      <c r="AC3353" t="s">
        <v>2737</v>
      </c>
      <c r="AD3353" t="s">
        <v>185</v>
      </c>
      <c r="AS3353">
        <v>3.7</v>
      </c>
      <c r="AU3353" t="s">
        <v>235</v>
      </c>
      <c r="AV3353" t="s">
        <v>823</v>
      </c>
      <c r="AW3353" t="s">
        <v>210</v>
      </c>
      <c r="BO3353" t="s">
        <v>19913</v>
      </c>
      <c r="BQ3353" t="s">
        <v>195</v>
      </c>
      <c r="CD3353" t="s">
        <v>195</v>
      </c>
      <c r="CM3353" t="s">
        <v>19914</v>
      </c>
      <c r="CO3353" t="s">
        <v>19913</v>
      </c>
      <c r="CP3353" t="s">
        <v>19915</v>
      </c>
      <c r="CQ3353" t="s">
        <v>247</v>
      </c>
      <c r="CS3353" t="str">
        <f>"07059-6816"</f>
        <v>07059-6816</v>
      </c>
      <c r="CT3353" t="s">
        <v>244</v>
      </c>
      <c r="CU3353" t="s">
        <v>19916</v>
      </c>
    </row>
    <row r="3354" spans="1:151" x14ac:dyDescent="0.2">
      <c r="A3354">
        <v>25356</v>
      </c>
      <c r="B3354" t="s">
        <v>19917</v>
      </c>
      <c r="C3354" t="s">
        <v>19918</v>
      </c>
      <c r="D3354" t="s">
        <v>169</v>
      </c>
      <c r="E3354" t="s">
        <v>19919</v>
      </c>
      <c r="F3354" t="s">
        <v>171</v>
      </c>
      <c r="G3354" t="s">
        <v>172</v>
      </c>
      <c r="H3354" s="1">
        <v>35321</v>
      </c>
      <c r="I3354" t="s">
        <v>221</v>
      </c>
      <c r="K3354" t="s">
        <v>2258</v>
      </c>
      <c r="L3354" t="s">
        <v>820</v>
      </c>
      <c r="M3354" t="s">
        <v>306</v>
      </c>
      <c r="N3354">
        <v>2018</v>
      </c>
      <c r="O3354" t="s">
        <v>307</v>
      </c>
      <c r="P3354" t="s">
        <v>178</v>
      </c>
      <c r="Q3354" t="s">
        <v>172</v>
      </c>
      <c r="S3354">
        <v>29420544</v>
      </c>
      <c r="T3354" t="s">
        <v>196</v>
      </c>
      <c r="W3354" t="s">
        <v>19920</v>
      </c>
      <c r="X3354">
        <v>6512354549</v>
      </c>
      <c r="Y3354" t="s">
        <v>186</v>
      </c>
      <c r="Z3354" t="s">
        <v>282</v>
      </c>
      <c r="AA3354">
        <v>2019</v>
      </c>
      <c r="AB3354">
        <v>2019</v>
      </c>
      <c r="AC3354" t="s">
        <v>2260</v>
      </c>
      <c r="AD3354" t="s">
        <v>185</v>
      </c>
      <c r="AE3354" t="s">
        <v>1280</v>
      </c>
      <c r="AS3354">
        <v>2.98</v>
      </c>
      <c r="AT3354" t="s">
        <v>188</v>
      </c>
      <c r="AU3354" t="s">
        <v>189</v>
      </c>
      <c r="AV3354" t="s">
        <v>190</v>
      </c>
      <c r="AW3354" t="s">
        <v>294</v>
      </c>
      <c r="BM3354" t="s">
        <v>19921</v>
      </c>
      <c r="BN3354" t="s">
        <v>193</v>
      </c>
      <c r="BP3354" t="s">
        <v>194</v>
      </c>
      <c r="BQ3354" t="s">
        <v>195</v>
      </c>
      <c r="BS3354">
        <v>14627</v>
      </c>
      <c r="BT3354" t="s">
        <v>196</v>
      </c>
      <c r="BU3354">
        <v>6512397794</v>
      </c>
      <c r="BZ3354" t="s">
        <v>19922</v>
      </c>
      <c r="CC3354" t="s">
        <v>19923</v>
      </c>
      <c r="CD3354" t="s">
        <v>3699</v>
      </c>
      <c r="CF3354">
        <v>551072351</v>
      </c>
      <c r="CG3354" t="s">
        <v>196</v>
      </c>
      <c r="CH3354">
        <v>6512397794</v>
      </c>
      <c r="CM3354" t="s">
        <v>19924</v>
      </c>
      <c r="CP3354" t="s">
        <v>194</v>
      </c>
      <c r="CQ3354" t="s">
        <v>195</v>
      </c>
      <c r="CS3354">
        <v>14627</v>
      </c>
      <c r="CT3354" t="s">
        <v>196</v>
      </c>
      <c r="CU3354">
        <v>6512397794</v>
      </c>
      <c r="ED3354" t="s">
        <v>3699</v>
      </c>
      <c r="EG3354" t="s">
        <v>196</v>
      </c>
      <c r="EH3354">
        <v>6512397794</v>
      </c>
      <c r="EM3354" t="s">
        <v>19922</v>
      </c>
      <c r="EP3354" t="s">
        <v>19923</v>
      </c>
      <c r="EQ3354" t="s">
        <v>3699</v>
      </c>
      <c r="ES3354">
        <v>551072351</v>
      </c>
      <c r="ET3354" t="s">
        <v>196</v>
      </c>
      <c r="EU3354">
        <v>6512397794</v>
      </c>
    </row>
    <row r="3355" spans="1:151" x14ac:dyDescent="0.2">
      <c r="A3355">
        <v>25620</v>
      </c>
      <c r="B3355" t="s">
        <v>19925</v>
      </c>
      <c r="C3355" t="s">
        <v>19918</v>
      </c>
      <c r="D3355" t="s">
        <v>19926</v>
      </c>
      <c r="E3355" t="s">
        <v>19927</v>
      </c>
      <c r="F3355" t="s">
        <v>171</v>
      </c>
      <c r="G3355" t="s">
        <v>172</v>
      </c>
      <c r="H3355" s="1">
        <v>35466</v>
      </c>
      <c r="I3355" t="s">
        <v>173</v>
      </c>
      <c r="K3355" t="s">
        <v>515</v>
      </c>
      <c r="L3355" t="s">
        <v>516</v>
      </c>
      <c r="M3355" t="s">
        <v>306</v>
      </c>
      <c r="N3355">
        <v>2018</v>
      </c>
      <c r="O3355" t="s">
        <v>307</v>
      </c>
      <c r="P3355" t="s">
        <v>178</v>
      </c>
      <c r="Q3355" t="s">
        <v>172</v>
      </c>
      <c r="S3355">
        <v>30002968</v>
      </c>
      <c r="T3355" t="s">
        <v>280</v>
      </c>
      <c r="U3355" t="s">
        <v>180</v>
      </c>
      <c r="V3355" s="2">
        <v>43968</v>
      </c>
      <c r="W3355" t="s">
        <v>19928</v>
      </c>
      <c r="X3355">
        <v>6477005012</v>
      </c>
      <c r="Y3355" t="s">
        <v>182</v>
      </c>
      <c r="Z3355" t="s">
        <v>282</v>
      </c>
      <c r="AA3355">
        <v>2020</v>
      </c>
      <c r="AB3355">
        <v>2020</v>
      </c>
      <c r="AC3355" t="s">
        <v>208</v>
      </c>
      <c r="AD3355" t="s">
        <v>185</v>
      </c>
      <c r="AS3355">
        <v>3.3</v>
      </c>
      <c r="AT3355" t="s">
        <v>188</v>
      </c>
      <c r="AU3355" t="s">
        <v>189</v>
      </c>
      <c r="AV3355" t="s">
        <v>190</v>
      </c>
      <c r="AW3355" t="s">
        <v>191</v>
      </c>
      <c r="BM3355" t="s">
        <v>19929</v>
      </c>
      <c r="BN3355" t="s">
        <v>193</v>
      </c>
      <c r="BP3355" t="s">
        <v>194</v>
      </c>
      <c r="BQ3355" t="s">
        <v>195</v>
      </c>
      <c r="BS3355">
        <v>14627</v>
      </c>
      <c r="BT3355" t="s">
        <v>196</v>
      </c>
      <c r="BU3355">
        <v>5857474209</v>
      </c>
      <c r="CM3355" t="s">
        <v>6615</v>
      </c>
      <c r="CP3355" t="s">
        <v>194</v>
      </c>
      <c r="CQ3355" t="s">
        <v>195</v>
      </c>
      <c r="CS3355">
        <v>14627</v>
      </c>
      <c r="CT3355" t="s">
        <v>196</v>
      </c>
      <c r="CU3355">
        <v>5854418497</v>
      </c>
    </row>
    <row r="3356" spans="1:151" x14ac:dyDescent="0.2">
      <c r="A3356">
        <v>39055</v>
      </c>
      <c r="B3356" t="s">
        <v>19930</v>
      </c>
      <c r="C3356" t="s">
        <v>19931</v>
      </c>
      <c r="D3356" t="s">
        <v>778</v>
      </c>
      <c r="E3356" t="s">
        <v>19932</v>
      </c>
      <c r="F3356" t="s">
        <v>19933</v>
      </c>
      <c r="G3356" t="str">
        <f>"0"</f>
        <v>0</v>
      </c>
      <c r="H3356" s="1">
        <v>37304</v>
      </c>
      <c r="I3356" t="s">
        <v>173</v>
      </c>
      <c r="K3356" t="s">
        <v>1484</v>
      </c>
      <c r="L3356" t="s">
        <v>5001</v>
      </c>
      <c r="M3356" t="s">
        <v>306</v>
      </c>
      <c r="N3356">
        <v>2023</v>
      </c>
      <c r="O3356" t="s">
        <v>908</v>
      </c>
      <c r="P3356" t="s">
        <v>178</v>
      </c>
      <c r="Q3356" t="s">
        <v>172</v>
      </c>
      <c r="S3356">
        <v>31732864</v>
      </c>
      <c r="T3356" t="s">
        <v>2339</v>
      </c>
      <c r="U3356" t="s">
        <v>424</v>
      </c>
      <c r="Y3356" t="str">
        <f>"04HSEAS"</f>
        <v>04HSEAS</v>
      </c>
      <c r="Z3356" t="s">
        <v>499</v>
      </c>
      <c r="AA3356" t="s">
        <v>1572</v>
      </c>
      <c r="AB3356" t="s">
        <v>1573</v>
      </c>
      <c r="AC3356" t="s">
        <v>500</v>
      </c>
      <c r="AD3356" t="s">
        <v>185</v>
      </c>
      <c r="AM3356" t="s">
        <v>8216</v>
      </c>
      <c r="AS3356">
        <v>3.94</v>
      </c>
      <c r="AU3356" t="s">
        <v>235</v>
      </c>
      <c r="AV3356" t="s">
        <v>236</v>
      </c>
      <c r="AW3356" t="s">
        <v>430</v>
      </c>
      <c r="BM3356" t="s">
        <v>16387</v>
      </c>
      <c r="BN3356" t="s">
        <v>239</v>
      </c>
      <c r="BO3356" t="s">
        <v>267</v>
      </c>
      <c r="BP3356" t="s">
        <v>241</v>
      </c>
      <c r="BQ3356" t="s">
        <v>195</v>
      </c>
      <c r="BS3356">
        <v>14627</v>
      </c>
      <c r="BZ3356" t="s">
        <v>5375</v>
      </c>
      <c r="CB3356" t="s">
        <v>267</v>
      </c>
      <c r="CD3356" t="s">
        <v>195</v>
      </c>
      <c r="CF3356">
        <v>14627</v>
      </c>
      <c r="CG3356" t="s">
        <v>244</v>
      </c>
      <c r="CM3356" t="s">
        <v>19934</v>
      </c>
      <c r="CO3356" t="s">
        <v>267</v>
      </c>
      <c r="CP3356" t="s">
        <v>241</v>
      </c>
      <c r="CQ3356" t="s">
        <v>247</v>
      </c>
      <c r="CS3356">
        <v>14627</v>
      </c>
      <c r="CT3356" t="s">
        <v>244</v>
      </c>
      <c r="CU3356" t="s">
        <v>19935</v>
      </c>
    </row>
    <row r="3357" spans="1:151" x14ac:dyDescent="0.2">
      <c r="A3357">
        <v>46462</v>
      </c>
      <c r="B3357" t="s">
        <v>19936</v>
      </c>
      <c r="C3357" t="s">
        <v>11489</v>
      </c>
      <c r="E3357" t="s">
        <v>19937</v>
      </c>
      <c r="F3357" t="s">
        <v>171</v>
      </c>
      <c r="G3357" t="str">
        <f>"0"</f>
        <v>0</v>
      </c>
      <c r="H3357" s="1">
        <v>35476</v>
      </c>
      <c r="I3357" t="s">
        <v>221</v>
      </c>
      <c r="K3357" t="s">
        <v>687</v>
      </c>
      <c r="L3357" t="s">
        <v>13547</v>
      </c>
      <c r="M3357" t="s">
        <v>224</v>
      </c>
      <c r="N3357">
        <v>2025</v>
      </c>
      <c r="O3357" t="s">
        <v>528</v>
      </c>
      <c r="P3357" t="s">
        <v>178</v>
      </c>
      <c r="Q3357" t="s">
        <v>172</v>
      </c>
      <c r="R3357" t="s">
        <v>510</v>
      </c>
      <c r="S3357">
        <v>32151794</v>
      </c>
      <c r="BM3357" t="s">
        <v>17612</v>
      </c>
    </row>
    <row r="3358" spans="1:151" x14ac:dyDescent="0.2">
      <c r="A3358">
        <v>40525</v>
      </c>
      <c r="B3358" t="s">
        <v>19938</v>
      </c>
      <c r="C3358" t="s">
        <v>19939</v>
      </c>
      <c r="D3358" t="s">
        <v>12586</v>
      </c>
      <c r="E3358" t="s">
        <v>19940</v>
      </c>
      <c r="F3358" t="s">
        <v>171</v>
      </c>
      <c r="G3358" t="str">
        <f>"0"</f>
        <v>0</v>
      </c>
      <c r="H3358" s="1">
        <v>37748</v>
      </c>
      <c r="I3358" t="s">
        <v>221</v>
      </c>
      <c r="K3358" t="s">
        <v>1642</v>
      </c>
      <c r="L3358" t="s">
        <v>1643</v>
      </c>
      <c r="M3358" t="s">
        <v>176</v>
      </c>
      <c r="N3358">
        <v>2024</v>
      </c>
      <c r="O3358" t="s">
        <v>319</v>
      </c>
      <c r="P3358" t="s">
        <v>178</v>
      </c>
      <c r="Q3358" t="s">
        <v>172</v>
      </c>
      <c r="S3358">
        <v>32053944</v>
      </c>
      <c r="T3358" t="s">
        <v>226</v>
      </c>
      <c r="Y3358" t="str">
        <f>"01AS"</f>
        <v>01AS</v>
      </c>
      <c r="Z3358" t="s">
        <v>227</v>
      </c>
      <c r="AA3358" t="s">
        <v>320</v>
      </c>
      <c r="AB3358" t="s">
        <v>321</v>
      </c>
      <c r="AC3358" t="s">
        <v>1237</v>
      </c>
      <c r="AD3358" t="s">
        <v>185</v>
      </c>
      <c r="AF3358" t="s">
        <v>426</v>
      </c>
      <c r="AG3358" t="s">
        <v>427</v>
      </c>
      <c r="AJ3358" t="s">
        <v>2129</v>
      </c>
      <c r="AK3358" t="s">
        <v>185</v>
      </c>
      <c r="AM3358" t="s">
        <v>680</v>
      </c>
      <c r="AS3358">
        <v>3.89</v>
      </c>
      <c r="AU3358" t="s">
        <v>235</v>
      </c>
      <c r="AV3358" t="s">
        <v>236</v>
      </c>
      <c r="AW3358" t="s">
        <v>264</v>
      </c>
      <c r="BM3358" t="s">
        <v>19941</v>
      </c>
      <c r="BN3358" t="s">
        <v>239</v>
      </c>
      <c r="BO3358" t="s">
        <v>267</v>
      </c>
      <c r="BP3358" t="s">
        <v>241</v>
      </c>
      <c r="BQ3358" t="s">
        <v>195</v>
      </c>
      <c r="BS3358">
        <v>14627</v>
      </c>
      <c r="BZ3358" t="s">
        <v>242</v>
      </c>
      <c r="CA3358" t="s">
        <v>19942</v>
      </c>
      <c r="CB3358" t="s">
        <v>243</v>
      </c>
      <c r="CD3358" t="s">
        <v>195</v>
      </c>
      <c r="CF3358">
        <v>14642</v>
      </c>
      <c r="CG3358" t="s">
        <v>244</v>
      </c>
      <c r="CM3358" t="s">
        <v>502</v>
      </c>
      <c r="CN3358" t="s">
        <v>19942</v>
      </c>
      <c r="CO3358" t="s">
        <v>267</v>
      </c>
      <c r="CP3358" t="s">
        <v>241</v>
      </c>
      <c r="CQ3358" t="s">
        <v>247</v>
      </c>
      <c r="CS3358">
        <v>14627</v>
      </c>
      <c r="CT3358" t="s">
        <v>244</v>
      </c>
      <c r="CU3358" t="s">
        <v>19943</v>
      </c>
    </row>
    <row r="3359" spans="1:151" x14ac:dyDescent="0.2">
      <c r="A3359">
        <v>10329</v>
      </c>
      <c r="B3359" t="s">
        <v>6490</v>
      </c>
      <c r="C3359" t="s">
        <v>19944</v>
      </c>
      <c r="E3359" t="s">
        <v>19945</v>
      </c>
      <c r="F3359" t="s">
        <v>171</v>
      </c>
      <c r="G3359" t="s">
        <v>172</v>
      </c>
      <c r="H3359" s="1">
        <v>34413</v>
      </c>
      <c r="I3359" t="s">
        <v>173</v>
      </c>
      <c r="K3359" t="s">
        <v>5057</v>
      </c>
      <c r="L3359" t="s">
        <v>516</v>
      </c>
      <c r="M3359" t="s">
        <v>176</v>
      </c>
      <c r="N3359">
        <v>2015</v>
      </c>
      <c r="O3359" t="s">
        <v>1014</v>
      </c>
      <c r="P3359" t="s">
        <v>178</v>
      </c>
      <c r="Q3359" t="s">
        <v>172</v>
      </c>
      <c r="S3359">
        <v>27849286</v>
      </c>
      <c r="T3359" t="s">
        <v>196</v>
      </c>
      <c r="W3359" t="s">
        <v>19946</v>
      </c>
      <c r="X3359">
        <v>6103226399</v>
      </c>
      <c r="Y3359" t="s">
        <v>186</v>
      </c>
      <c r="Z3359" t="s">
        <v>183</v>
      </c>
      <c r="AA3359">
        <v>2016</v>
      </c>
      <c r="AB3359">
        <v>2016</v>
      </c>
      <c r="AC3359" t="s">
        <v>1109</v>
      </c>
      <c r="AD3359" t="s">
        <v>185</v>
      </c>
      <c r="AM3359" t="s">
        <v>413</v>
      </c>
      <c r="AS3359">
        <v>3.12</v>
      </c>
      <c r="AT3359" t="s">
        <v>188</v>
      </c>
      <c r="AU3359" t="s">
        <v>189</v>
      </c>
      <c r="AV3359" t="s">
        <v>190</v>
      </c>
      <c r="AW3359" t="s">
        <v>264</v>
      </c>
      <c r="BM3359" t="s">
        <v>19947</v>
      </c>
      <c r="BN3359" t="s">
        <v>487</v>
      </c>
      <c r="BP3359" t="s">
        <v>194</v>
      </c>
      <c r="BQ3359" t="s">
        <v>195</v>
      </c>
      <c r="BS3359">
        <v>14627</v>
      </c>
      <c r="BT3359" t="s">
        <v>196</v>
      </c>
      <c r="BU3359">
        <v>6103067399</v>
      </c>
      <c r="BZ3359" t="s">
        <v>19948</v>
      </c>
      <c r="CC3359" t="s">
        <v>17851</v>
      </c>
      <c r="CD3359" t="s">
        <v>650</v>
      </c>
      <c r="CF3359">
        <v>19301</v>
      </c>
      <c r="CG3359" t="s">
        <v>196</v>
      </c>
      <c r="CH3359">
        <v>6106445295</v>
      </c>
      <c r="CM3359" t="s">
        <v>3132</v>
      </c>
      <c r="CP3359" t="s">
        <v>194</v>
      </c>
      <c r="CQ3359" t="s">
        <v>195</v>
      </c>
      <c r="CS3359">
        <v>14627</v>
      </c>
      <c r="CT3359" t="s">
        <v>196</v>
      </c>
      <c r="CU3359">
        <v>6103067399</v>
      </c>
      <c r="EM3359" t="s">
        <v>19948</v>
      </c>
      <c r="EP3359" t="s">
        <v>17851</v>
      </c>
      <c r="EQ3359" t="s">
        <v>650</v>
      </c>
      <c r="ES3359">
        <v>19301</v>
      </c>
      <c r="ET3359" t="s">
        <v>196</v>
      </c>
      <c r="EU3359">
        <v>6106445295</v>
      </c>
    </row>
    <row r="3360" spans="1:151" x14ac:dyDescent="0.2">
      <c r="A3360">
        <v>42177</v>
      </c>
      <c r="B3360" t="s">
        <v>19949</v>
      </c>
      <c r="C3360" t="s">
        <v>19950</v>
      </c>
      <c r="E3360" t="s">
        <v>19951</v>
      </c>
      <c r="F3360" t="s">
        <v>19952</v>
      </c>
      <c r="G3360" t="str">
        <f>"0"</f>
        <v>0</v>
      </c>
      <c r="H3360" s="1">
        <v>36975</v>
      </c>
      <c r="I3360" t="s">
        <v>173</v>
      </c>
      <c r="K3360" t="s">
        <v>304</v>
      </c>
      <c r="L3360" t="s">
        <v>305</v>
      </c>
      <c r="M3360" t="s">
        <v>306</v>
      </c>
      <c r="N3360">
        <v>2024</v>
      </c>
      <c r="O3360" t="s">
        <v>710</v>
      </c>
      <c r="P3360" t="s">
        <v>178</v>
      </c>
      <c r="Q3360" t="s">
        <v>172</v>
      </c>
      <c r="S3360">
        <v>32238945</v>
      </c>
      <c r="T3360" t="s">
        <v>469</v>
      </c>
      <c r="U3360" t="s">
        <v>424</v>
      </c>
      <c r="Y3360" t="str">
        <f>"01AS"</f>
        <v>01AS</v>
      </c>
      <c r="Z3360" t="s">
        <v>499</v>
      </c>
      <c r="AA3360" t="s">
        <v>320</v>
      </c>
      <c r="AB3360" t="s">
        <v>321</v>
      </c>
      <c r="AC3360" t="s">
        <v>2066</v>
      </c>
      <c r="AD3360" t="s">
        <v>185</v>
      </c>
      <c r="AS3360">
        <v>2.75</v>
      </c>
      <c r="AU3360" t="s">
        <v>235</v>
      </c>
      <c r="AV3360" t="s">
        <v>236</v>
      </c>
      <c r="AW3360" t="s">
        <v>430</v>
      </c>
      <c r="BO3360" t="s">
        <v>19953</v>
      </c>
      <c r="BQ3360" t="s">
        <v>195</v>
      </c>
      <c r="CD3360" t="s">
        <v>195</v>
      </c>
      <c r="CM3360" t="s">
        <v>19954</v>
      </c>
      <c r="CO3360" t="s">
        <v>19953</v>
      </c>
      <c r="CP3360" t="s">
        <v>19955</v>
      </c>
      <c r="CQ3360" t="s">
        <v>735</v>
      </c>
      <c r="CS3360">
        <v>94510</v>
      </c>
      <c r="CT3360" t="s">
        <v>244</v>
      </c>
      <c r="CU3360" t="s">
        <v>19956</v>
      </c>
    </row>
    <row r="3361" spans="1:151" x14ac:dyDescent="0.2">
      <c r="A3361">
        <v>37254</v>
      </c>
      <c r="B3361" t="s">
        <v>5129</v>
      </c>
      <c r="C3361" t="s">
        <v>19957</v>
      </c>
      <c r="D3361" t="s">
        <v>5131</v>
      </c>
      <c r="E3361" t="s">
        <v>19958</v>
      </c>
      <c r="F3361" t="s">
        <v>171</v>
      </c>
      <c r="G3361" t="s">
        <v>172</v>
      </c>
      <c r="H3361" s="1">
        <v>36591</v>
      </c>
      <c r="I3361" t="s">
        <v>173</v>
      </c>
      <c r="K3361" t="s">
        <v>2766</v>
      </c>
      <c r="L3361" t="s">
        <v>2767</v>
      </c>
      <c r="M3361" t="s">
        <v>306</v>
      </c>
      <c r="N3361">
        <v>2022</v>
      </c>
      <c r="O3361" t="s">
        <v>782</v>
      </c>
      <c r="P3361" t="s">
        <v>178</v>
      </c>
      <c r="Q3361" t="s">
        <v>172</v>
      </c>
      <c r="S3361">
        <v>31555272</v>
      </c>
      <c r="T3361" t="s">
        <v>226</v>
      </c>
      <c r="Y3361" t="str">
        <f>"01AS"</f>
        <v>01AS</v>
      </c>
      <c r="Z3361" t="s">
        <v>499</v>
      </c>
      <c r="AA3361" t="s">
        <v>321</v>
      </c>
      <c r="AC3361" t="s">
        <v>15370</v>
      </c>
      <c r="AD3361" t="s">
        <v>185</v>
      </c>
      <c r="AM3361" t="s">
        <v>8474</v>
      </c>
      <c r="AS3361">
        <v>3.48</v>
      </c>
      <c r="AV3361" t="s">
        <v>473</v>
      </c>
      <c r="AW3361" t="s">
        <v>210</v>
      </c>
      <c r="BF3361" t="s">
        <v>474</v>
      </c>
      <c r="BM3361" t="s">
        <v>2599</v>
      </c>
      <c r="BN3361" t="s">
        <v>239</v>
      </c>
      <c r="BO3361" t="s">
        <v>19959</v>
      </c>
      <c r="BP3361" t="s">
        <v>241</v>
      </c>
      <c r="BQ3361" t="s">
        <v>195</v>
      </c>
      <c r="BS3361">
        <v>14627</v>
      </c>
      <c r="CD3361" t="s">
        <v>195</v>
      </c>
      <c r="CM3361" t="s">
        <v>19960</v>
      </c>
      <c r="CO3361" t="s">
        <v>19959</v>
      </c>
      <c r="CP3361" t="s">
        <v>19961</v>
      </c>
      <c r="CQ3361" t="s">
        <v>735</v>
      </c>
      <c r="CS3361">
        <v>90405</v>
      </c>
      <c r="CT3361" t="s">
        <v>244</v>
      </c>
      <c r="CU3361" t="s">
        <v>19962</v>
      </c>
    </row>
    <row r="3362" spans="1:151" x14ac:dyDescent="0.2">
      <c r="A3362">
        <v>38363</v>
      </c>
      <c r="B3362" t="s">
        <v>12300</v>
      </c>
      <c r="C3362" t="s">
        <v>19963</v>
      </c>
      <c r="D3362" t="s">
        <v>19964</v>
      </c>
      <c r="E3362" t="s">
        <v>19965</v>
      </c>
      <c r="F3362" t="s">
        <v>171</v>
      </c>
      <c r="G3362" t="str">
        <f>"0"</f>
        <v>0</v>
      </c>
      <c r="H3362" s="1">
        <v>37609</v>
      </c>
      <c r="I3362" t="s">
        <v>173</v>
      </c>
      <c r="K3362" t="s">
        <v>1529</v>
      </c>
      <c r="L3362" t="s">
        <v>1530</v>
      </c>
      <c r="M3362" t="s">
        <v>224</v>
      </c>
      <c r="N3362">
        <v>2023</v>
      </c>
      <c r="O3362" t="s">
        <v>597</v>
      </c>
      <c r="P3362" t="s">
        <v>178</v>
      </c>
      <c r="Q3362" t="s">
        <v>172</v>
      </c>
      <c r="S3362">
        <v>32087451</v>
      </c>
      <c r="T3362" t="s">
        <v>226</v>
      </c>
      <c r="Y3362" t="str">
        <f>"01AS"</f>
        <v>01AS</v>
      </c>
      <c r="Z3362" t="s">
        <v>227</v>
      </c>
      <c r="AA3362" t="s">
        <v>228</v>
      </c>
      <c r="AB3362" t="s">
        <v>229</v>
      </c>
      <c r="AC3362" t="s">
        <v>3992</v>
      </c>
      <c r="AD3362" t="s">
        <v>185</v>
      </c>
      <c r="AS3362">
        <v>3.91</v>
      </c>
      <c r="AU3362" t="s">
        <v>472</v>
      </c>
      <c r="AV3362" t="s">
        <v>1777</v>
      </c>
      <c r="AW3362" t="s">
        <v>264</v>
      </c>
      <c r="BO3362" t="s">
        <v>19966</v>
      </c>
      <c r="BQ3362" t="s">
        <v>195</v>
      </c>
      <c r="CD3362" t="s">
        <v>195</v>
      </c>
      <c r="CM3362" t="s">
        <v>19967</v>
      </c>
      <c r="CO3362" t="s">
        <v>19966</v>
      </c>
      <c r="CP3362" t="s">
        <v>19968</v>
      </c>
      <c r="CQ3362" t="s">
        <v>3779</v>
      </c>
      <c r="CS3362" t="s">
        <v>19969</v>
      </c>
      <c r="CT3362" t="s">
        <v>244</v>
      </c>
      <c r="CU3362" t="s">
        <v>19970</v>
      </c>
    </row>
    <row r="3363" spans="1:151" x14ac:dyDescent="0.2">
      <c r="A3363">
        <v>25900</v>
      </c>
      <c r="B3363" t="s">
        <v>17235</v>
      </c>
      <c r="C3363" t="s">
        <v>19971</v>
      </c>
      <c r="E3363" t="s">
        <v>19972</v>
      </c>
      <c r="F3363" t="s">
        <v>171</v>
      </c>
      <c r="K3363" t="s">
        <v>515</v>
      </c>
      <c r="M3363" t="s">
        <v>306</v>
      </c>
      <c r="N3363">
        <v>2014</v>
      </c>
      <c r="O3363" t="s">
        <v>591</v>
      </c>
      <c r="P3363" t="s">
        <v>178</v>
      </c>
      <c r="Q3363" t="s">
        <v>172</v>
      </c>
    </row>
    <row r="3364" spans="1:151" x14ac:dyDescent="0.2">
      <c r="A3364">
        <v>10134</v>
      </c>
      <c r="B3364" t="s">
        <v>2359</v>
      </c>
      <c r="C3364" t="s">
        <v>19973</v>
      </c>
      <c r="E3364" t="s">
        <v>19974</v>
      </c>
      <c r="F3364" t="s">
        <v>171</v>
      </c>
      <c r="G3364" t="s">
        <v>172</v>
      </c>
      <c r="H3364" s="1">
        <v>34452</v>
      </c>
      <c r="I3364" t="s">
        <v>221</v>
      </c>
      <c r="K3364" t="s">
        <v>1046</v>
      </c>
      <c r="L3364" t="s">
        <v>1047</v>
      </c>
      <c r="M3364" t="s">
        <v>176</v>
      </c>
      <c r="N3364">
        <v>2015</v>
      </c>
      <c r="O3364" t="s">
        <v>1014</v>
      </c>
      <c r="P3364" t="s">
        <v>178</v>
      </c>
      <c r="Q3364" t="s">
        <v>172</v>
      </c>
      <c r="S3364">
        <v>27707395</v>
      </c>
      <c r="T3364" t="s">
        <v>196</v>
      </c>
      <c r="W3364" t="s">
        <v>19975</v>
      </c>
      <c r="X3364">
        <v>5167321083</v>
      </c>
      <c r="Y3364" t="s">
        <v>186</v>
      </c>
      <c r="Z3364" t="s">
        <v>282</v>
      </c>
      <c r="AA3364">
        <v>2016</v>
      </c>
      <c r="AB3364">
        <v>2016</v>
      </c>
      <c r="AC3364" t="s">
        <v>396</v>
      </c>
      <c r="AD3364" t="s">
        <v>185</v>
      </c>
      <c r="AS3364">
        <v>3.18</v>
      </c>
      <c r="AT3364" t="s">
        <v>188</v>
      </c>
      <c r="AU3364" t="s">
        <v>189</v>
      </c>
      <c r="AV3364" t="s">
        <v>190</v>
      </c>
      <c r="AW3364" t="s">
        <v>264</v>
      </c>
      <c r="BM3364" t="s">
        <v>19976</v>
      </c>
      <c r="BN3364" t="s">
        <v>487</v>
      </c>
      <c r="BP3364" t="s">
        <v>194</v>
      </c>
      <c r="BQ3364" t="s">
        <v>195</v>
      </c>
      <c r="BS3364">
        <v>14627</v>
      </c>
      <c r="BT3364" t="s">
        <v>196</v>
      </c>
      <c r="BU3364">
        <v>5167326291</v>
      </c>
      <c r="BZ3364" t="s">
        <v>19977</v>
      </c>
      <c r="CC3364" t="s">
        <v>4983</v>
      </c>
      <c r="CD3364" t="s">
        <v>195</v>
      </c>
      <c r="CF3364">
        <v>11530</v>
      </c>
      <c r="CG3364" t="s">
        <v>196</v>
      </c>
      <c r="CH3364">
        <v>5167466946</v>
      </c>
      <c r="CM3364" t="s">
        <v>3330</v>
      </c>
      <c r="CP3364" t="s">
        <v>194</v>
      </c>
      <c r="CQ3364" t="s">
        <v>195</v>
      </c>
      <c r="CS3364">
        <v>14627</v>
      </c>
      <c r="CT3364" t="s">
        <v>196</v>
      </c>
      <c r="CU3364">
        <v>5167326291</v>
      </c>
      <c r="EM3364" t="s">
        <v>19977</v>
      </c>
      <c r="EP3364" t="s">
        <v>4983</v>
      </c>
      <c r="EQ3364" t="s">
        <v>195</v>
      </c>
      <c r="ES3364">
        <v>11530</v>
      </c>
      <c r="ET3364" t="s">
        <v>196</v>
      </c>
      <c r="EU3364">
        <v>5167466946</v>
      </c>
    </row>
    <row r="3365" spans="1:151" x14ac:dyDescent="0.2">
      <c r="A3365">
        <v>26190</v>
      </c>
      <c r="B3365" t="s">
        <v>19978</v>
      </c>
      <c r="C3365" t="s">
        <v>19979</v>
      </c>
      <c r="E3365" t="s">
        <v>19980</v>
      </c>
      <c r="F3365" t="s">
        <v>171</v>
      </c>
      <c r="G3365" t="s">
        <v>172</v>
      </c>
      <c r="H3365" s="1">
        <v>35060</v>
      </c>
      <c r="I3365" t="s">
        <v>173</v>
      </c>
      <c r="K3365" t="s">
        <v>1552</v>
      </c>
      <c r="L3365" t="s">
        <v>633</v>
      </c>
      <c r="M3365" t="s">
        <v>205</v>
      </c>
      <c r="N3365">
        <v>2018</v>
      </c>
      <c r="O3365" t="s">
        <v>1553</v>
      </c>
      <c r="P3365" t="s">
        <v>178</v>
      </c>
      <c r="Q3365" t="s">
        <v>172</v>
      </c>
      <c r="S3365">
        <v>28883364</v>
      </c>
      <c r="T3365" t="s">
        <v>196</v>
      </c>
      <c r="W3365" t="s">
        <v>19981</v>
      </c>
      <c r="X3365">
        <v>3157242399</v>
      </c>
      <c r="Y3365" t="s">
        <v>186</v>
      </c>
      <c r="Z3365" t="s">
        <v>282</v>
      </c>
      <c r="AA3365">
        <v>2018</v>
      </c>
      <c r="AB3365">
        <v>2018</v>
      </c>
      <c r="AC3365" t="s">
        <v>1280</v>
      </c>
      <c r="AD3365" t="s">
        <v>185</v>
      </c>
      <c r="AE3365" t="s">
        <v>6978</v>
      </c>
      <c r="AS3365">
        <v>2.81</v>
      </c>
      <c r="AT3365" t="s">
        <v>188</v>
      </c>
      <c r="AU3365" t="s">
        <v>189</v>
      </c>
      <c r="AV3365" t="s">
        <v>190</v>
      </c>
      <c r="AW3365" t="s">
        <v>294</v>
      </c>
      <c r="BM3365" t="s">
        <v>19982</v>
      </c>
      <c r="BP3365" t="s">
        <v>19983</v>
      </c>
      <c r="BQ3365" t="s">
        <v>195</v>
      </c>
      <c r="BS3365">
        <v>135022705</v>
      </c>
      <c r="BT3365" t="s">
        <v>196</v>
      </c>
      <c r="BU3365">
        <v>3157903296</v>
      </c>
      <c r="BZ3365" t="s">
        <v>19982</v>
      </c>
      <c r="CC3365" t="s">
        <v>19983</v>
      </c>
      <c r="CD3365" t="s">
        <v>195</v>
      </c>
      <c r="CF3365">
        <v>135022705</v>
      </c>
      <c r="CG3365" t="s">
        <v>196</v>
      </c>
      <c r="CH3365">
        <v>3157903296</v>
      </c>
      <c r="CM3365" t="s">
        <v>19033</v>
      </c>
      <c r="CP3365" t="s">
        <v>194</v>
      </c>
      <c r="CQ3365" t="s">
        <v>195</v>
      </c>
      <c r="CS3365">
        <v>14627</v>
      </c>
      <c r="CT3365" t="s">
        <v>196</v>
      </c>
      <c r="CU3365">
        <v>3157903296</v>
      </c>
      <c r="DZ3365" t="s">
        <v>19984</v>
      </c>
      <c r="EC3365" t="s">
        <v>3825</v>
      </c>
      <c r="ED3365" t="s">
        <v>195</v>
      </c>
      <c r="EF3365">
        <v>132140142</v>
      </c>
      <c r="EG3365" t="s">
        <v>196</v>
      </c>
      <c r="EH3365">
        <v>3157903296</v>
      </c>
      <c r="EM3365" t="s">
        <v>19982</v>
      </c>
      <c r="EP3365" t="s">
        <v>19983</v>
      </c>
      <c r="EQ3365" t="s">
        <v>195</v>
      </c>
      <c r="ES3365">
        <v>135022705</v>
      </c>
      <c r="ET3365" t="s">
        <v>196</v>
      </c>
      <c r="EU3365">
        <v>3157903296</v>
      </c>
    </row>
    <row r="3366" spans="1:151" x14ac:dyDescent="0.2">
      <c r="A3366">
        <v>36614</v>
      </c>
      <c r="B3366" t="s">
        <v>19985</v>
      </c>
      <c r="C3366" t="s">
        <v>19979</v>
      </c>
      <c r="D3366" t="s">
        <v>3947</v>
      </c>
      <c r="E3366" t="s">
        <v>19986</v>
      </c>
      <c r="F3366" t="s">
        <v>171</v>
      </c>
      <c r="G3366" t="s">
        <v>172</v>
      </c>
      <c r="H3366" s="1">
        <v>36858</v>
      </c>
      <c r="I3366" t="s">
        <v>221</v>
      </c>
      <c r="K3366" t="s">
        <v>1853</v>
      </c>
      <c r="L3366" t="s">
        <v>516</v>
      </c>
      <c r="M3366" t="s">
        <v>176</v>
      </c>
      <c r="N3366">
        <v>2022</v>
      </c>
      <c r="O3366" t="s">
        <v>555</v>
      </c>
      <c r="P3366" t="s">
        <v>178</v>
      </c>
      <c r="Q3366" t="s">
        <v>172</v>
      </c>
      <c r="S3366">
        <v>31540131</v>
      </c>
      <c r="T3366" t="s">
        <v>226</v>
      </c>
      <c r="Y3366" t="str">
        <f>"01AS"</f>
        <v>01AS</v>
      </c>
      <c r="Z3366" t="s">
        <v>227</v>
      </c>
      <c r="AA3366" t="s">
        <v>321</v>
      </c>
      <c r="AC3366" t="s">
        <v>1855</v>
      </c>
      <c r="AD3366" t="s">
        <v>185</v>
      </c>
      <c r="AM3366" t="s">
        <v>2214</v>
      </c>
      <c r="AN3366" t="s">
        <v>5830</v>
      </c>
      <c r="AS3366">
        <v>3.42</v>
      </c>
      <c r="AU3366" t="s">
        <v>235</v>
      </c>
      <c r="AV3366" t="s">
        <v>236</v>
      </c>
      <c r="AW3366" t="s">
        <v>294</v>
      </c>
      <c r="BA3366" t="s">
        <v>1857</v>
      </c>
      <c r="BF3366" t="s">
        <v>474</v>
      </c>
      <c r="BG3366" t="s">
        <v>474</v>
      </c>
      <c r="BM3366" t="s">
        <v>19987</v>
      </c>
      <c r="BN3366" t="s">
        <v>239</v>
      </c>
      <c r="BO3366" t="s">
        <v>19988</v>
      </c>
      <c r="BP3366" t="s">
        <v>241</v>
      </c>
      <c r="BQ3366" t="s">
        <v>195</v>
      </c>
      <c r="BS3366">
        <v>14627</v>
      </c>
      <c r="CD3366" t="s">
        <v>195</v>
      </c>
      <c r="CM3366" t="s">
        <v>19989</v>
      </c>
      <c r="CO3366" t="s">
        <v>19988</v>
      </c>
      <c r="CP3366" t="s">
        <v>19990</v>
      </c>
      <c r="CQ3366" t="s">
        <v>8598</v>
      </c>
      <c r="CS3366" t="s">
        <v>19991</v>
      </c>
      <c r="CT3366" t="s">
        <v>244</v>
      </c>
      <c r="CU3366" t="s">
        <v>19992</v>
      </c>
    </row>
    <row r="3367" spans="1:151" x14ac:dyDescent="0.2">
      <c r="A3367">
        <v>27592</v>
      </c>
      <c r="B3367" t="s">
        <v>19847</v>
      </c>
      <c r="C3367" t="s">
        <v>19993</v>
      </c>
      <c r="E3367" t="s">
        <v>19994</v>
      </c>
      <c r="F3367" t="s">
        <v>171</v>
      </c>
      <c r="G3367" t="s">
        <v>172</v>
      </c>
      <c r="H3367" s="1">
        <v>36286</v>
      </c>
      <c r="I3367" t="s">
        <v>221</v>
      </c>
      <c r="K3367" t="s">
        <v>2425</v>
      </c>
      <c r="L3367" t="s">
        <v>2426</v>
      </c>
      <c r="M3367" t="s">
        <v>205</v>
      </c>
      <c r="N3367">
        <v>2019</v>
      </c>
      <c r="O3367" t="s">
        <v>206</v>
      </c>
      <c r="P3367" t="s">
        <v>178</v>
      </c>
      <c r="Q3367" t="s">
        <v>172</v>
      </c>
      <c r="S3367">
        <v>30752887</v>
      </c>
      <c r="T3367" t="s">
        <v>196</v>
      </c>
      <c r="W3367" t="s">
        <v>19995</v>
      </c>
      <c r="X3367">
        <v>2036062940</v>
      </c>
      <c r="Y3367" t="s">
        <v>186</v>
      </c>
      <c r="Z3367" t="s">
        <v>183</v>
      </c>
      <c r="AA3367">
        <v>2021</v>
      </c>
      <c r="AB3367">
        <v>2021</v>
      </c>
      <c r="AC3367" t="s">
        <v>457</v>
      </c>
      <c r="AD3367" t="s">
        <v>172</v>
      </c>
      <c r="AS3367">
        <v>3</v>
      </c>
      <c r="AT3367" t="s">
        <v>188</v>
      </c>
      <c r="AU3367" t="s">
        <v>189</v>
      </c>
      <c r="AV3367" t="s">
        <v>190</v>
      </c>
      <c r="AW3367" t="s">
        <v>715</v>
      </c>
      <c r="BM3367" t="s">
        <v>10641</v>
      </c>
      <c r="BN3367" t="s">
        <v>193</v>
      </c>
      <c r="BP3367" t="s">
        <v>194</v>
      </c>
      <c r="BQ3367" t="s">
        <v>195</v>
      </c>
      <c r="BS3367">
        <v>14627</v>
      </c>
      <c r="BT3367" t="s">
        <v>196</v>
      </c>
      <c r="BU3367">
        <v>2038090905</v>
      </c>
      <c r="BZ3367" t="s">
        <v>19996</v>
      </c>
      <c r="CC3367" t="s">
        <v>19997</v>
      </c>
      <c r="CD3367" t="s">
        <v>1508</v>
      </c>
      <c r="CF3367" t="str">
        <f>"06477"</f>
        <v>06477</v>
      </c>
      <c r="CG3367" t="s">
        <v>196</v>
      </c>
      <c r="CH3367">
        <v>2038090905</v>
      </c>
      <c r="CM3367" t="s">
        <v>19998</v>
      </c>
      <c r="CP3367" t="s">
        <v>194</v>
      </c>
      <c r="CQ3367" t="s">
        <v>195</v>
      </c>
      <c r="CS3367">
        <v>14627</v>
      </c>
      <c r="CT3367" t="s">
        <v>196</v>
      </c>
      <c r="CU3367">
        <v>2038090905</v>
      </c>
      <c r="ED3367" t="s">
        <v>1508</v>
      </c>
      <c r="EG3367" t="s">
        <v>196</v>
      </c>
      <c r="EH3367">
        <v>2038090905</v>
      </c>
      <c r="EM3367" t="s">
        <v>19996</v>
      </c>
      <c r="EP3367" t="s">
        <v>19997</v>
      </c>
      <c r="EQ3367" t="s">
        <v>1508</v>
      </c>
      <c r="ES3367" t="str">
        <f>"06477"</f>
        <v>06477</v>
      </c>
      <c r="ET3367" t="s">
        <v>196</v>
      </c>
      <c r="EU3367">
        <v>2038090905</v>
      </c>
    </row>
    <row r="3368" spans="1:151" x14ac:dyDescent="0.2">
      <c r="A3368">
        <v>27484</v>
      </c>
      <c r="B3368" t="s">
        <v>19847</v>
      </c>
      <c r="C3368" t="s">
        <v>19993</v>
      </c>
      <c r="E3368" t="s">
        <v>19994</v>
      </c>
      <c r="F3368" t="s">
        <v>19999</v>
      </c>
      <c r="G3368" t="s">
        <v>172</v>
      </c>
      <c r="H3368" s="1">
        <v>36286</v>
      </c>
      <c r="I3368" t="s">
        <v>221</v>
      </c>
      <c r="K3368" t="s">
        <v>1078</v>
      </c>
      <c r="L3368" t="s">
        <v>318</v>
      </c>
      <c r="M3368" t="s">
        <v>224</v>
      </c>
      <c r="N3368">
        <v>2019</v>
      </c>
      <c r="O3368" t="s">
        <v>279</v>
      </c>
      <c r="P3368" t="s">
        <v>178</v>
      </c>
      <c r="Q3368" t="s">
        <v>172</v>
      </c>
      <c r="S3368">
        <v>30752887</v>
      </c>
      <c r="T3368" t="s">
        <v>196</v>
      </c>
      <c r="W3368" t="s">
        <v>19995</v>
      </c>
      <c r="X3368">
        <v>2036062940</v>
      </c>
      <c r="Y3368" t="s">
        <v>186</v>
      </c>
      <c r="Z3368" t="s">
        <v>183</v>
      </c>
      <c r="AA3368">
        <v>2021</v>
      </c>
      <c r="AB3368">
        <v>2021</v>
      </c>
      <c r="AC3368" t="s">
        <v>457</v>
      </c>
      <c r="AD3368" t="s">
        <v>172</v>
      </c>
      <c r="AS3368">
        <v>3</v>
      </c>
      <c r="AT3368" t="s">
        <v>188</v>
      </c>
      <c r="AU3368" t="s">
        <v>189</v>
      </c>
      <c r="AV3368" t="s">
        <v>190</v>
      </c>
      <c r="AW3368" t="s">
        <v>715</v>
      </c>
      <c r="BM3368" t="s">
        <v>10641</v>
      </c>
      <c r="BN3368" t="s">
        <v>193</v>
      </c>
      <c r="BP3368" t="s">
        <v>194</v>
      </c>
      <c r="BQ3368" t="s">
        <v>195</v>
      </c>
      <c r="BS3368">
        <v>14627</v>
      </c>
      <c r="BT3368" t="s">
        <v>196</v>
      </c>
      <c r="BU3368">
        <v>2038090905</v>
      </c>
      <c r="BZ3368" t="s">
        <v>19996</v>
      </c>
      <c r="CC3368" t="s">
        <v>19997</v>
      </c>
      <c r="CD3368" t="s">
        <v>1508</v>
      </c>
      <c r="CF3368" t="str">
        <f>"06477"</f>
        <v>06477</v>
      </c>
      <c r="CG3368" t="s">
        <v>196</v>
      </c>
      <c r="CH3368">
        <v>2038090905</v>
      </c>
      <c r="CM3368" t="s">
        <v>19998</v>
      </c>
      <c r="CP3368" t="s">
        <v>194</v>
      </c>
      <c r="CQ3368" t="s">
        <v>195</v>
      </c>
      <c r="CS3368">
        <v>14627</v>
      </c>
      <c r="CT3368" t="s">
        <v>196</v>
      </c>
      <c r="CU3368">
        <v>2038090905</v>
      </c>
      <c r="ED3368" t="s">
        <v>1508</v>
      </c>
      <c r="EG3368" t="s">
        <v>196</v>
      </c>
      <c r="EH3368">
        <v>2038090905</v>
      </c>
      <c r="EM3368" t="s">
        <v>19996</v>
      </c>
      <c r="EP3368" t="s">
        <v>19997</v>
      </c>
      <c r="EQ3368" t="s">
        <v>1508</v>
      </c>
      <c r="ES3368" t="str">
        <f>"06477"</f>
        <v>06477</v>
      </c>
      <c r="ET3368" t="s">
        <v>196</v>
      </c>
      <c r="EU3368">
        <v>2038090905</v>
      </c>
    </row>
    <row r="3369" spans="1:151" x14ac:dyDescent="0.2">
      <c r="A3369">
        <v>19291</v>
      </c>
      <c r="B3369" t="s">
        <v>3641</v>
      </c>
      <c r="C3369" t="s">
        <v>20000</v>
      </c>
      <c r="D3369" t="s">
        <v>4418</v>
      </c>
      <c r="E3369" t="s">
        <v>20001</v>
      </c>
      <c r="F3369" t="s">
        <v>171</v>
      </c>
      <c r="G3369" t="s">
        <v>172</v>
      </c>
      <c r="H3369" s="1">
        <v>35244</v>
      </c>
      <c r="I3369" t="s">
        <v>221</v>
      </c>
      <c r="K3369" t="s">
        <v>1853</v>
      </c>
      <c r="L3369" t="s">
        <v>516</v>
      </c>
      <c r="M3369" t="s">
        <v>306</v>
      </c>
      <c r="N3369">
        <v>2016</v>
      </c>
      <c r="O3369" t="s">
        <v>380</v>
      </c>
      <c r="P3369" t="s">
        <v>178</v>
      </c>
      <c r="Q3369" t="s">
        <v>172</v>
      </c>
      <c r="S3369">
        <v>28792987</v>
      </c>
      <c r="T3369" t="s">
        <v>196</v>
      </c>
      <c r="W3369" t="s">
        <v>20002</v>
      </c>
      <c r="X3369">
        <v>5854554465</v>
      </c>
      <c r="Y3369" t="s">
        <v>186</v>
      </c>
      <c r="Z3369" t="s">
        <v>282</v>
      </c>
      <c r="AA3369">
        <v>2018</v>
      </c>
      <c r="AB3369">
        <v>2018</v>
      </c>
      <c r="AC3369" t="s">
        <v>696</v>
      </c>
      <c r="AD3369" t="s">
        <v>185</v>
      </c>
      <c r="AE3369" t="s">
        <v>413</v>
      </c>
      <c r="AM3369" t="s">
        <v>412</v>
      </c>
      <c r="AS3369">
        <v>3.82</v>
      </c>
      <c r="AT3369" t="s">
        <v>188</v>
      </c>
      <c r="AU3369" t="s">
        <v>189</v>
      </c>
      <c r="AV3369" t="s">
        <v>190</v>
      </c>
      <c r="AW3369" t="s">
        <v>264</v>
      </c>
      <c r="BM3369" t="s">
        <v>20003</v>
      </c>
      <c r="BN3369" t="s">
        <v>193</v>
      </c>
      <c r="BP3369" t="s">
        <v>194</v>
      </c>
      <c r="BQ3369" t="s">
        <v>195</v>
      </c>
      <c r="BS3369">
        <v>14627</v>
      </c>
      <c r="BT3369" t="s">
        <v>196</v>
      </c>
      <c r="BU3369">
        <v>8479758047</v>
      </c>
      <c r="BZ3369" t="s">
        <v>20004</v>
      </c>
      <c r="CC3369" t="s">
        <v>20005</v>
      </c>
      <c r="CD3369" t="s">
        <v>1648</v>
      </c>
      <c r="CF3369">
        <v>60010</v>
      </c>
      <c r="CG3369" t="s">
        <v>196</v>
      </c>
      <c r="CH3369">
        <v>8479758047</v>
      </c>
      <c r="CM3369" t="s">
        <v>3212</v>
      </c>
      <c r="CN3369" t="s">
        <v>12356</v>
      </c>
      <c r="CP3369" t="s">
        <v>194</v>
      </c>
      <c r="CQ3369" t="s">
        <v>195</v>
      </c>
      <c r="CS3369">
        <v>14627</v>
      </c>
      <c r="CT3369" t="s">
        <v>196</v>
      </c>
      <c r="CU3369">
        <v>8479758047</v>
      </c>
      <c r="ED3369" t="s">
        <v>1648</v>
      </c>
      <c r="EG3369" t="s">
        <v>196</v>
      </c>
      <c r="EH3369">
        <v>8479758047</v>
      </c>
      <c r="EM3369" t="s">
        <v>20004</v>
      </c>
      <c r="EP3369" t="s">
        <v>20005</v>
      </c>
      <c r="EQ3369" t="s">
        <v>1648</v>
      </c>
      <c r="ES3369">
        <v>60010</v>
      </c>
      <c r="ET3369" t="s">
        <v>196</v>
      </c>
      <c r="EU3369">
        <v>8479758047</v>
      </c>
    </row>
    <row r="3370" spans="1:151" x14ac:dyDescent="0.2">
      <c r="A3370">
        <v>25872</v>
      </c>
      <c r="B3370" t="s">
        <v>2946</v>
      </c>
      <c r="C3370" t="s">
        <v>20006</v>
      </c>
      <c r="E3370" t="s">
        <v>20007</v>
      </c>
      <c r="F3370" t="s">
        <v>171</v>
      </c>
      <c r="K3370" t="s">
        <v>943</v>
      </c>
      <c r="L3370" t="s">
        <v>318</v>
      </c>
      <c r="M3370" t="s">
        <v>306</v>
      </c>
      <c r="N3370">
        <v>2014</v>
      </c>
      <c r="O3370" t="s">
        <v>591</v>
      </c>
      <c r="P3370" t="s">
        <v>178</v>
      </c>
      <c r="Q3370" t="s">
        <v>172</v>
      </c>
    </row>
    <row r="3371" spans="1:151" x14ac:dyDescent="0.2">
      <c r="A3371">
        <v>25917</v>
      </c>
      <c r="B3371" t="s">
        <v>8472</v>
      </c>
      <c r="C3371" t="s">
        <v>20006</v>
      </c>
      <c r="E3371" t="s">
        <v>20008</v>
      </c>
      <c r="F3371" t="s">
        <v>171</v>
      </c>
      <c r="K3371" t="s">
        <v>2664</v>
      </c>
      <c r="M3371" t="s">
        <v>306</v>
      </c>
      <c r="N3371">
        <v>2014</v>
      </c>
      <c r="O3371" t="s">
        <v>591</v>
      </c>
      <c r="P3371" t="s">
        <v>178</v>
      </c>
      <c r="Q3371" t="s">
        <v>172</v>
      </c>
    </row>
    <row r="3372" spans="1:151" x14ac:dyDescent="0.2">
      <c r="A3372">
        <v>10099</v>
      </c>
      <c r="B3372" t="s">
        <v>3958</v>
      </c>
      <c r="C3372" t="s">
        <v>20009</v>
      </c>
      <c r="D3372" t="s">
        <v>4848</v>
      </c>
      <c r="E3372" t="s">
        <v>20010</v>
      </c>
      <c r="F3372" t="s">
        <v>171</v>
      </c>
      <c r="G3372" t="s">
        <v>172</v>
      </c>
      <c r="H3372" s="1">
        <v>34596</v>
      </c>
      <c r="I3372" t="s">
        <v>221</v>
      </c>
      <c r="K3372" t="s">
        <v>2176</v>
      </c>
      <c r="M3372" t="s">
        <v>176</v>
      </c>
      <c r="N3372">
        <v>2015</v>
      </c>
      <c r="O3372" t="s">
        <v>1014</v>
      </c>
      <c r="P3372" t="s">
        <v>178</v>
      </c>
      <c r="Q3372" t="s">
        <v>172</v>
      </c>
      <c r="S3372">
        <v>27717677</v>
      </c>
      <c r="T3372" t="s">
        <v>196</v>
      </c>
      <c r="W3372" t="s">
        <v>20011</v>
      </c>
      <c r="X3372">
        <v>9086192670</v>
      </c>
      <c r="Y3372" t="s">
        <v>186</v>
      </c>
      <c r="Z3372" t="s">
        <v>282</v>
      </c>
      <c r="AA3372">
        <v>2016</v>
      </c>
      <c r="AB3372">
        <v>2016</v>
      </c>
      <c r="AC3372" t="s">
        <v>396</v>
      </c>
      <c r="AD3372" t="s">
        <v>185</v>
      </c>
      <c r="AE3372" t="s">
        <v>4115</v>
      </c>
      <c r="AS3372">
        <v>3.42</v>
      </c>
      <c r="AT3372" t="s">
        <v>188</v>
      </c>
      <c r="AU3372" t="s">
        <v>189</v>
      </c>
      <c r="AV3372" t="s">
        <v>190</v>
      </c>
      <c r="AW3372" t="s">
        <v>264</v>
      </c>
      <c r="BM3372" t="s">
        <v>20012</v>
      </c>
      <c r="BN3372" t="s">
        <v>487</v>
      </c>
      <c r="BP3372" t="s">
        <v>194</v>
      </c>
      <c r="BQ3372" t="s">
        <v>195</v>
      </c>
      <c r="BS3372">
        <v>14627</v>
      </c>
      <c r="BT3372" t="s">
        <v>196</v>
      </c>
      <c r="BU3372">
        <v>7813070378</v>
      </c>
      <c r="BZ3372" t="s">
        <v>20013</v>
      </c>
      <c r="CC3372" t="s">
        <v>20014</v>
      </c>
      <c r="CD3372" t="s">
        <v>1150</v>
      </c>
      <c r="CF3372" t="str">
        <f>"078252515"</f>
        <v>078252515</v>
      </c>
      <c r="CG3372" t="s">
        <v>196</v>
      </c>
      <c r="CH3372">
        <v>9083625848</v>
      </c>
      <c r="CM3372" t="s">
        <v>863</v>
      </c>
      <c r="CP3372" t="s">
        <v>194</v>
      </c>
      <c r="CQ3372" t="s">
        <v>195</v>
      </c>
      <c r="CS3372">
        <v>14611</v>
      </c>
      <c r="CT3372" t="s">
        <v>196</v>
      </c>
      <c r="CU3372">
        <v>7813070378</v>
      </c>
      <c r="DZ3372" t="s">
        <v>20015</v>
      </c>
      <c r="EC3372" t="s">
        <v>9320</v>
      </c>
      <c r="ED3372" t="s">
        <v>401</v>
      </c>
      <c r="EF3372" t="str">
        <f>"01969"</f>
        <v>01969</v>
      </c>
      <c r="EG3372" t="s">
        <v>196</v>
      </c>
      <c r="EH3372">
        <v>9786261170</v>
      </c>
      <c r="EM3372" t="s">
        <v>20013</v>
      </c>
      <c r="EP3372" t="s">
        <v>20014</v>
      </c>
      <c r="EQ3372" t="s">
        <v>1150</v>
      </c>
      <c r="ES3372" t="str">
        <f>"078252515"</f>
        <v>078252515</v>
      </c>
      <c r="ET3372" t="s">
        <v>196</v>
      </c>
      <c r="EU3372">
        <v>9083625848</v>
      </c>
    </row>
    <row r="3373" spans="1:151" x14ac:dyDescent="0.2">
      <c r="A3373">
        <v>19393</v>
      </c>
      <c r="B3373" t="s">
        <v>20016</v>
      </c>
      <c r="C3373" t="s">
        <v>20009</v>
      </c>
      <c r="D3373" t="s">
        <v>20017</v>
      </c>
      <c r="E3373" t="s">
        <v>20018</v>
      </c>
      <c r="F3373" t="s">
        <v>171</v>
      </c>
      <c r="G3373" t="s">
        <v>172</v>
      </c>
      <c r="H3373" s="1">
        <v>32615</v>
      </c>
      <c r="I3373" t="s">
        <v>221</v>
      </c>
      <c r="K3373" t="s">
        <v>1807</v>
      </c>
      <c r="L3373" t="s">
        <v>633</v>
      </c>
      <c r="M3373" t="s">
        <v>224</v>
      </c>
      <c r="N3373">
        <v>2016</v>
      </c>
      <c r="O3373" t="s">
        <v>410</v>
      </c>
      <c r="P3373" t="s">
        <v>178</v>
      </c>
      <c r="Q3373" t="s">
        <v>172</v>
      </c>
      <c r="S3373">
        <v>27712887</v>
      </c>
      <c r="T3373" t="s">
        <v>17375</v>
      </c>
      <c r="U3373" t="s">
        <v>180</v>
      </c>
      <c r="V3373" s="2">
        <v>43616</v>
      </c>
      <c r="W3373" t="s">
        <v>20019</v>
      </c>
      <c r="X3373">
        <v>34931031061</v>
      </c>
      <c r="Y3373" t="s">
        <v>802</v>
      </c>
      <c r="Z3373" t="s">
        <v>803</v>
      </c>
      <c r="AA3373" t="s">
        <v>615</v>
      </c>
      <c r="AB3373" t="s">
        <v>259</v>
      </c>
      <c r="AC3373" t="s">
        <v>804</v>
      </c>
      <c r="AD3373" t="s">
        <v>185</v>
      </c>
      <c r="AM3373" t="s">
        <v>3230</v>
      </c>
      <c r="AN3373" t="s">
        <v>1585</v>
      </c>
      <c r="AS3373" t="str">
        <f>"0"</f>
        <v>0</v>
      </c>
      <c r="AT3373" t="s">
        <v>188</v>
      </c>
      <c r="AU3373" t="s">
        <v>189</v>
      </c>
      <c r="AV3373" t="s">
        <v>5930</v>
      </c>
      <c r="AW3373" t="s">
        <v>191</v>
      </c>
      <c r="BM3373" t="s">
        <v>20020</v>
      </c>
      <c r="BN3373" t="s">
        <v>20021</v>
      </c>
      <c r="BP3373" t="s">
        <v>194</v>
      </c>
      <c r="BQ3373" t="s">
        <v>195</v>
      </c>
      <c r="BS3373">
        <v>14607</v>
      </c>
      <c r="BT3373" t="s">
        <v>196</v>
      </c>
      <c r="BU3373">
        <v>5852986808</v>
      </c>
      <c r="CM3373" t="s">
        <v>20020</v>
      </c>
      <c r="CN3373" t="s">
        <v>20021</v>
      </c>
      <c r="CP3373" t="s">
        <v>194</v>
      </c>
      <c r="CQ3373" t="s">
        <v>195</v>
      </c>
      <c r="CS3373">
        <v>14607</v>
      </c>
      <c r="CT3373" t="s">
        <v>196</v>
      </c>
      <c r="CU3373">
        <v>5852986808</v>
      </c>
    </row>
    <row r="3374" spans="1:151" x14ac:dyDescent="0.2">
      <c r="A3374">
        <v>20897</v>
      </c>
      <c r="B3374" t="s">
        <v>20016</v>
      </c>
      <c r="C3374" t="s">
        <v>20009</v>
      </c>
      <c r="D3374" t="s">
        <v>20017</v>
      </c>
      <c r="E3374" t="s">
        <v>20018</v>
      </c>
      <c r="F3374" t="s">
        <v>171</v>
      </c>
      <c r="G3374" t="s">
        <v>172</v>
      </c>
      <c r="H3374" s="1">
        <v>32615</v>
      </c>
      <c r="I3374" t="s">
        <v>221</v>
      </c>
      <c r="K3374" t="s">
        <v>882</v>
      </c>
      <c r="L3374" t="s">
        <v>318</v>
      </c>
      <c r="M3374" t="s">
        <v>255</v>
      </c>
      <c r="N3374">
        <v>2016</v>
      </c>
      <c r="O3374" t="s">
        <v>883</v>
      </c>
      <c r="P3374" t="s">
        <v>178</v>
      </c>
      <c r="Q3374" t="s">
        <v>172</v>
      </c>
      <c r="S3374">
        <v>27712887</v>
      </c>
      <c r="T3374" t="s">
        <v>17375</v>
      </c>
      <c r="U3374" t="s">
        <v>180</v>
      </c>
      <c r="V3374" s="2">
        <v>43616</v>
      </c>
      <c r="W3374" t="s">
        <v>20019</v>
      </c>
      <c r="X3374">
        <v>34931031061</v>
      </c>
      <c r="Y3374" t="s">
        <v>802</v>
      </c>
      <c r="Z3374" t="s">
        <v>803</v>
      </c>
      <c r="AA3374" t="s">
        <v>615</v>
      </c>
      <c r="AB3374" t="s">
        <v>259</v>
      </c>
      <c r="AC3374" t="s">
        <v>804</v>
      </c>
      <c r="AD3374" t="s">
        <v>185</v>
      </c>
      <c r="AM3374" t="s">
        <v>3230</v>
      </c>
      <c r="AN3374" t="s">
        <v>1585</v>
      </c>
      <c r="AS3374" t="str">
        <f>"0"</f>
        <v>0</v>
      </c>
      <c r="AT3374" t="s">
        <v>188</v>
      </c>
      <c r="AU3374" t="s">
        <v>189</v>
      </c>
      <c r="AV3374" t="s">
        <v>5930</v>
      </c>
      <c r="AW3374" t="s">
        <v>191</v>
      </c>
      <c r="BM3374" t="s">
        <v>20020</v>
      </c>
      <c r="BN3374" t="s">
        <v>20021</v>
      </c>
      <c r="BP3374" t="s">
        <v>194</v>
      </c>
      <c r="BQ3374" t="s">
        <v>195</v>
      </c>
      <c r="BS3374">
        <v>14607</v>
      </c>
      <c r="BT3374" t="s">
        <v>196</v>
      </c>
      <c r="BU3374">
        <v>5852986808</v>
      </c>
      <c r="CM3374" t="s">
        <v>20020</v>
      </c>
      <c r="CN3374" t="s">
        <v>20021</v>
      </c>
      <c r="CP3374" t="s">
        <v>194</v>
      </c>
      <c r="CQ3374" t="s">
        <v>195</v>
      </c>
      <c r="CS3374">
        <v>14607</v>
      </c>
      <c r="CT3374" t="s">
        <v>196</v>
      </c>
      <c r="CU3374">
        <v>5852986808</v>
      </c>
    </row>
    <row r="3375" spans="1:151" x14ac:dyDescent="0.2">
      <c r="A3375">
        <v>25893</v>
      </c>
      <c r="B3375" t="s">
        <v>20022</v>
      </c>
      <c r="C3375" t="s">
        <v>20023</v>
      </c>
      <c r="E3375" t="s">
        <v>20024</v>
      </c>
      <c r="F3375" t="s">
        <v>171</v>
      </c>
      <c r="K3375" t="s">
        <v>11606</v>
      </c>
      <c r="M3375" t="s">
        <v>306</v>
      </c>
      <c r="N3375">
        <v>2014</v>
      </c>
      <c r="O3375" t="s">
        <v>591</v>
      </c>
      <c r="P3375" t="s">
        <v>178</v>
      </c>
      <c r="Q3375" t="s">
        <v>172</v>
      </c>
    </row>
    <row r="3376" spans="1:151" x14ac:dyDescent="0.2">
      <c r="A3376">
        <v>29977</v>
      </c>
      <c r="B3376" t="s">
        <v>1546</v>
      </c>
      <c r="C3376" t="s">
        <v>20009</v>
      </c>
      <c r="D3376" t="s">
        <v>3225</v>
      </c>
      <c r="E3376" t="s">
        <v>20025</v>
      </c>
      <c r="F3376" t="s">
        <v>171</v>
      </c>
      <c r="G3376" t="s">
        <v>172</v>
      </c>
      <c r="H3376" s="1">
        <v>29057</v>
      </c>
      <c r="I3376" t="s">
        <v>173</v>
      </c>
      <c r="K3376" t="s">
        <v>253</v>
      </c>
      <c r="L3376" t="s">
        <v>254</v>
      </c>
      <c r="M3376" t="s">
        <v>176</v>
      </c>
      <c r="N3376">
        <v>2020</v>
      </c>
      <c r="O3376" t="s">
        <v>978</v>
      </c>
      <c r="P3376" t="s">
        <v>178</v>
      </c>
      <c r="Q3376" t="s">
        <v>172</v>
      </c>
      <c r="S3376">
        <v>31480154</v>
      </c>
      <c r="T3376" t="s">
        <v>196</v>
      </c>
      <c r="Y3376" t="s">
        <v>613</v>
      </c>
      <c r="Z3376" t="s">
        <v>614</v>
      </c>
      <c r="AA3376" t="s">
        <v>615</v>
      </c>
      <c r="AB3376" t="s">
        <v>259</v>
      </c>
      <c r="AC3376" t="s">
        <v>2418</v>
      </c>
      <c r="AD3376" t="s">
        <v>185</v>
      </c>
      <c r="AS3376" t="str">
        <f>"0"</f>
        <v>0</v>
      </c>
      <c r="AT3376" t="s">
        <v>188</v>
      </c>
      <c r="AU3376" t="s">
        <v>189</v>
      </c>
      <c r="AV3376" t="s">
        <v>190</v>
      </c>
      <c r="AW3376" t="s">
        <v>264</v>
      </c>
      <c r="BM3376" t="s">
        <v>20026</v>
      </c>
      <c r="BP3376" t="s">
        <v>2572</v>
      </c>
      <c r="BQ3376" t="s">
        <v>195</v>
      </c>
      <c r="BS3376">
        <v>12020</v>
      </c>
      <c r="BT3376" t="s">
        <v>196</v>
      </c>
      <c r="BU3376">
        <v>5187278375</v>
      </c>
      <c r="BZ3376" t="s">
        <v>20026</v>
      </c>
      <c r="CC3376" t="s">
        <v>2572</v>
      </c>
      <c r="CD3376" t="s">
        <v>195</v>
      </c>
      <c r="CF3376">
        <v>12020</v>
      </c>
      <c r="CG3376" t="s">
        <v>196</v>
      </c>
      <c r="CH3376">
        <v>5187278375</v>
      </c>
      <c r="CM3376" t="s">
        <v>20026</v>
      </c>
      <c r="CP3376" t="s">
        <v>2572</v>
      </c>
      <c r="CQ3376" t="s">
        <v>195</v>
      </c>
      <c r="CS3376">
        <v>12020</v>
      </c>
      <c r="CT3376" t="s">
        <v>196</v>
      </c>
      <c r="CU3376">
        <v>5187278375</v>
      </c>
      <c r="ED3376" t="s">
        <v>195</v>
      </c>
      <c r="EG3376" t="s">
        <v>196</v>
      </c>
      <c r="EH3376">
        <v>5187278375</v>
      </c>
      <c r="EM3376" t="s">
        <v>20026</v>
      </c>
      <c r="EP3376" t="s">
        <v>2572</v>
      </c>
      <c r="EQ3376" t="s">
        <v>195</v>
      </c>
      <c r="ES3376">
        <v>12020</v>
      </c>
      <c r="ET3376" t="s">
        <v>196</v>
      </c>
      <c r="EU3376">
        <v>5187278375</v>
      </c>
    </row>
    <row r="3377" spans="1:151" x14ac:dyDescent="0.2">
      <c r="A3377">
        <v>37831</v>
      </c>
      <c r="B3377" t="s">
        <v>13328</v>
      </c>
      <c r="C3377" t="s">
        <v>20023</v>
      </c>
      <c r="D3377" t="s">
        <v>20027</v>
      </c>
      <c r="E3377" t="s">
        <v>20028</v>
      </c>
      <c r="F3377" t="s">
        <v>171</v>
      </c>
      <c r="G3377" t="str">
        <f>"0"</f>
        <v>0</v>
      </c>
      <c r="H3377" s="1">
        <v>37216</v>
      </c>
      <c r="I3377" t="s">
        <v>221</v>
      </c>
      <c r="K3377" t="s">
        <v>787</v>
      </c>
      <c r="L3377" t="s">
        <v>788</v>
      </c>
      <c r="M3377" t="s">
        <v>176</v>
      </c>
      <c r="N3377">
        <v>2023</v>
      </c>
      <c r="O3377" t="s">
        <v>1048</v>
      </c>
      <c r="P3377" t="s">
        <v>178</v>
      </c>
      <c r="Q3377" t="s">
        <v>172</v>
      </c>
      <c r="S3377">
        <v>31788861</v>
      </c>
      <c r="T3377" t="s">
        <v>226</v>
      </c>
      <c r="Y3377" t="str">
        <f>"01AS"</f>
        <v>01AS</v>
      </c>
      <c r="Z3377" t="s">
        <v>227</v>
      </c>
      <c r="AA3377" t="s">
        <v>320</v>
      </c>
      <c r="AB3377" t="s">
        <v>321</v>
      </c>
      <c r="AC3377" t="s">
        <v>1237</v>
      </c>
      <c r="AD3377" t="s">
        <v>185</v>
      </c>
      <c r="AM3377" t="s">
        <v>1819</v>
      </c>
      <c r="AN3377" t="s">
        <v>2140</v>
      </c>
      <c r="AS3377">
        <v>3.51</v>
      </c>
      <c r="AU3377" t="s">
        <v>235</v>
      </c>
      <c r="AV3377" t="s">
        <v>823</v>
      </c>
      <c r="AW3377" t="s">
        <v>715</v>
      </c>
      <c r="BM3377" t="s">
        <v>20029</v>
      </c>
      <c r="BN3377" t="s">
        <v>239</v>
      </c>
      <c r="BO3377" t="s">
        <v>20030</v>
      </c>
      <c r="BP3377" t="s">
        <v>241</v>
      </c>
      <c r="BQ3377" t="s">
        <v>195</v>
      </c>
      <c r="BS3377">
        <v>14627</v>
      </c>
      <c r="CD3377" t="s">
        <v>195</v>
      </c>
      <c r="CM3377" t="s">
        <v>20031</v>
      </c>
      <c r="CO3377" t="s">
        <v>20030</v>
      </c>
      <c r="CP3377" t="s">
        <v>20032</v>
      </c>
      <c r="CQ3377" t="s">
        <v>541</v>
      </c>
      <c r="CS3377" t="str">
        <f>"02130-1710"</f>
        <v>02130-1710</v>
      </c>
      <c r="CT3377" t="s">
        <v>244</v>
      </c>
      <c r="CU3377" t="s">
        <v>20033</v>
      </c>
    </row>
    <row r="3378" spans="1:151" x14ac:dyDescent="0.2">
      <c r="A3378">
        <v>38630</v>
      </c>
      <c r="B3378" t="s">
        <v>20034</v>
      </c>
      <c r="C3378" t="s">
        <v>20023</v>
      </c>
      <c r="D3378" t="s">
        <v>1366</v>
      </c>
      <c r="E3378" t="s">
        <v>20035</v>
      </c>
      <c r="F3378" t="s">
        <v>171</v>
      </c>
      <c r="G3378" t="str">
        <f>"0"</f>
        <v>0</v>
      </c>
      <c r="H3378" s="1">
        <v>37259</v>
      </c>
      <c r="I3378" t="s">
        <v>221</v>
      </c>
      <c r="K3378" t="s">
        <v>277</v>
      </c>
      <c r="L3378" t="s">
        <v>278</v>
      </c>
      <c r="M3378" t="s">
        <v>224</v>
      </c>
      <c r="N3378">
        <v>2023</v>
      </c>
      <c r="O3378" t="s">
        <v>597</v>
      </c>
      <c r="P3378" t="s">
        <v>178</v>
      </c>
      <c r="Q3378" t="s">
        <v>172</v>
      </c>
      <c r="S3378">
        <v>31792004</v>
      </c>
      <c r="T3378" t="s">
        <v>226</v>
      </c>
      <c r="Y3378" t="str">
        <f>"01AS"</f>
        <v>01AS</v>
      </c>
      <c r="Z3378" t="s">
        <v>227</v>
      </c>
      <c r="AA3378" t="s">
        <v>320</v>
      </c>
      <c r="AB3378" t="s">
        <v>321</v>
      </c>
      <c r="AC3378" t="s">
        <v>598</v>
      </c>
      <c r="AD3378" t="s">
        <v>185</v>
      </c>
      <c r="AM3378" t="s">
        <v>1819</v>
      </c>
      <c r="AN3378" t="s">
        <v>15607</v>
      </c>
      <c r="AS3378">
        <v>3.33</v>
      </c>
      <c r="AU3378" t="s">
        <v>235</v>
      </c>
      <c r="AV3378" t="s">
        <v>236</v>
      </c>
      <c r="AW3378" t="s">
        <v>264</v>
      </c>
      <c r="BM3378" t="s">
        <v>20036</v>
      </c>
      <c r="BN3378" t="s">
        <v>239</v>
      </c>
      <c r="BO3378" t="s">
        <v>20037</v>
      </c>
      <c r="BP3378" t="s">
        <v>241</v>
      </c>
      <c r="BQ3378" t="s">
        <v>195</v>
      </c>
      <c r="BS3378">
        <v>14627</v>
      </c>
      <c r="BZ3378" t="s">
        <v>266</v>
      </c>
      <c r="CB3378" t="s">
        <v>267</v>
      </c>
      <c r="CD3378" t="s">
        <v>195</v>
      </c>
      <c r="CF3378">
        <v>14627</v>
      </c>
      <c r="CG3378" t="s">
        <v>244</v>
      </c>
      <c r="CM3378" t="s">
        <v>20038</v>
      </c>
      <c r="CO3378" t="s">
        <v>20037</v>
      </c>
      <c r="CP3378" t="s">
        <v>20039</v>
      </c>
      <c r="CQ3378" t="s">
        <v>571</v>
      </c>
      <c r="CS3378" t="s">
        <v>20040</v>
      </c>
      <c r="CT3378" t="s">
        <v>244</v>
      </c>
      <c r="CU3378" t="s">
        <v>20041</v>
      </c>
    </row>
    <row r="3379" spans="1:151" x14ac:dyDescent="0.2">
      <c r="A3379">
        <v>42069</v>
      </c>
      <c r="B3379" t="s">
        <v>20042</v>
      </c>
      <c r="C3379" t="s">
        <v>20023</v>
      </c>
      <c r="D3379" t="s">
        <v>20043</v>
      </c>
      <c r="E3379" t="s">
        <v>20044</v>
      </c>
      <c r="F3379" t="s">
        <v>171</v>
      </c>
      <c r="G3379" t="str">
        <f>"0"</f>
        <v>0</v>
      </c>
      <c r="H3379" s="1">
        <v>38142</v>
      </c>
      <c r="I3379" t="s">
        <v>221</v>
      </c>
      <c r="K3379" t="s">
        <v>2349</v>
      </c>
      <c r="L3379" t="s">
        <v>2350</v>
      </c>
      <c r="M3379" t="s">
        <v>205</v>
      </c>
      <c r="N3379">
        <v>2024</v>
      </c>
      <c r="O3379" t="s">
        <v>2271</v>
      </c>
      <c r="P3379" t="s">
        <v>178</v>
      </c>
      <c r="Q3379" t="s">
        <v>172</v>
      </c>
      <c r="S3379">
        <v>32236552</v>
      </c>
      <c r="T3379" t="s">
        <v>226</v>
      </c>
      <c r="Y3379" t="str">
        <f>"01AS"</f>
        <v>01AS</v>
      </c>
      <c r="Z3379" t="s">
        <v>227</v>
      </c>
      <c r="AA3379" t="s">
        <v>228</v>
      </c>
      <c r="AB3379" t="s">
        <v>229</v>
      </c>
      <c r="AC3379" t="s">
        <v>18446</v>
      </c>
      <c r="AD3379" t="s">
        <v>172</v>
      </c>
      <c r="AS3379">
        <v>3.81</v>
      </c>
      <c r="AU3379" t="s">
        <v>472</v>
      </c>
      <c r="AV3379" t="s">
        <v>473</v>
      </c>
      <c r="AW3379" t="s">
        <v>616</v>
      </c>
      <c r="BM3379" t="s">
        <v>20045</v>
      </c>
      <c r="BN3379" t="s">
        <v>239</v>
      </c>
      <c r="BO3379" t="s">
        <v>20046</v>
      </c>
      <c r="BP3379" t="s">
        <v>241</v>
      </c>
      <c r="BQ3379" t="s">
        <v>195</v>
      </c>
      <c r="BS3379">
        <v>14627</v>
      </c>
      <c r="CD3379" t="s">
        <v>195</v>
      </c>
      <c r="CM3379" t="s">
        <v>20047</v>
      </c>
      <c r="CO3379" t="s">
        <v>20046</v>
      </c>
      <c r="CP3379" t="s">
        <v>16208</v>
      </c>
      <c r="CQ3379" t="s">
        <v>6293</v>
      </c>
      <c r="CS3379" t="s">
        <v>20048</v>
      </c>
      <c r="CT3379" t="s">
        <v>244</v>
      </c>
      <c r="CU3379" t="s">
        <v>20049</v>
      </c>
    </row>
    <row r="3380" spans="1:151" x14ac:dyDescent="0.2">
      <c r="A3380">
        <v>46437</v>
      </c>
      <c r="B3380" t="s">
        <v>20050</v>
      </c>
      <c r="C3380" t="s">
        <v>20023</v>
      </c>
      <c r="D3380" t="s">
        <v>654</v>
      </c>
      <c r="E3380" t="s">
        <v>20051</v>
      </c>
      <c r="F3380" t="s">
        <v>171</v>
      </c>
      <c r="G3380" t="str">
        <f>"0"</f>
        <v>0</v>
      </c>
      <c r="H3380" s="1">
        <v>38219</v>
      </c>
      <c r="I3380" t="s">
        <v>173</v>
      </c>
      <c r="K3380" t="s">
        <v>526</v>
      </c>
      <c r="L3380" t="s">
        <v>527</v>
      </c>
      <c r="M3380" t="s">
        <v>224</v>
      </c>
      <c r="N3380">
        <v>2025</v>
      </c>
      <c r="O3380" t="s">
        <v>528</v>
      </c>
      <c r="P3380" t="s">
        <v>178</v>
      </c>
      <c r="Q3380" t="s">
        <v>172</v>
      </c>
      <c r="R3380" t="s">
        <v>510</v>
      </c>
      <c r="S3380">
        <v>32572414</v>
      </c>
      <c r="BM3380" t="s">
        <v>20052</v>
      </c>
    </row>
    <row r="3381" spans="1:151" x14ac:dyDescent="0.2">
      <c r="A3381">
        <v>46408</v>
      </c>
      <c r="B3381" t="s">
        <v>20053</v>
      </c>
      <c r="C3381" t="s">
        <v>20054</v>
      </c>
      <c r="E3381" t="s">
        <v>1213</v>
      </c>
      <c r="F3381" t="s">
        <v>171</v>
      </c>
      <c r="G3381" t="str">
        <f>"0"</f>
        <v>0</v>
      </c>
      <c r="H3381" s="1">
        <v>37410</v>
      </c>
      <c r="I3381" t="s">
        <v>221</v>
      </c>
      <c r="K3381" t="s">
        <v>687</v>
      </c>
      <c r="L3381" t="s">
        <v>2483</v>
      </c>
      <c r="M3381" t="s">
        <v>224</v>
      </c>
      <c r="N3381">
        <v>2025</v>
      </c>
      <c r="O3381" t="s">
        <v>528</v>
      </c>
      <c r="P3381" t="s">
        <v>178</v>
      </c>
      <c r="Q3381" t="s">
        <v>172</v>
      </c>
      <c r="R3381" t="s">
        <v>510</v>
      </c>
      <c r="S3381">
        <v>32634624</v>
      </c>
      <c r="BM3381" t="s">
        <v>1621</v>
      </c>
    </row>
    <row r="3382" spans="1:151" x14ac:dyDescent="0.2">
      <c r="A3382">
        <v>23723</v>
      </c>
      <c r="B3382" t="s">
        <v>20055</v>
      </c>
      <c r="C3382" t="s">
        <v>20056</v>
      </c>
      <c r="D3382" t="s">
        <v>20057</v>
      </c>
      <c r="E3382" t="s">
        <v>20058</v>
      </c>
      <c r="F3382" t="s">
        <v>171</v>
      </c>
      <c r="G3382" t="s">
        <v>172</v>
      </c>
      <c r="H3382" s="1">
        <v>33664</v>
      </c>
      <c r="I3382" t="s">
        <v>173</v>
      </c>
      <c r="K3382" t="s">
        <v>798</v>
      </c>
      <c r="L3382" t="s">
        <v>799</v>
      </c>
      <c r="M3382" t="s">
        <v>224</v>
      </c>
      <c r="N3382">
        <v>2017</v>
      </c>
      <c r="O3382" t="s">
        <v>441</v>
      </c>
      <c r="P3382" t="s">
        <v>178</v>
      </c>
      <c r="Q3382" t="s">
        <v>172</v>
      </c>
      <c r="S3382">
        <v>30087057</v>
      </c>
      <c r="T3382" t="s">
        <v>19687</v>
      </c>
      <c r="U3382" t="s">
        <v>180</v>
      </c>
      <c r="V3382" s="2">
        <v>43251</v>
      </c>
      <c r="W3382" t="s">
        <v>20059</v>
      </c>
      <c r="X3382">
        <v>5183720640</v>
      </c>
      <c r="Y3382" t="s">
        <v>802</v>
      </c>
      <c r="Z3382" t="s">
        <v>1360</v>
      </c>
      <c r="AA3382" t="s">
        <v>615</v>
      </c>
      <c r="AB3382" t="s">
        <v>259</v>
      </c>
      <c r="AC3382" t="s">
        <v>804</v>
      </c>
      <c r="AD3382" t="s">
        <v>185</v>
      </c>
      <c r="AM3382" t="s">
        <v>1585</v>
      </c>
      <c r="AS3382" t="str">
        <f>"0"</f>
        <v>0</v>
      </c>
      <c r="AT3382" t="s">
        <v>188</v>
      </c>
      <c r="AU3382" t="s">
        <v>189</v>
      </c>
      <c r="AV3382" t="s">
        <v>190</v>
      </c>
      <c r="AW3382" t="s">
        <v>191</v>
      </c>
      <c r="BM3382" t="s">
        <v>20060</v>
      </c>
      <c r="BP3382" t="s">
        <v>194</v>
      </c>
      <c r="BQ3382" t="s">
        <v>195</v>
      </c>
      <c r="BS3382">
        <v>14605</v>
      </c>
      <c r="BT3382" t="s">
        <v>196</v>
      </c>
      <c r="BU3382">
        <v>9293747032</v>
      </c>
      <c r="CM3382" t="s">
        <v>20061</v>
      </c>
      <c r="CP3382" t="s">
        <v>194</v>
      </c>
      <c r="CQ3382" t="s">
        <v>195</v>
      </c>
      <c r="CS3382">
        <v>14605</v>
      </c>
      <c r="CT3382" t="s">
        <v>196</v>
      </c>
      <c r="CU3382">
        <v>9293747032</v>
      </c>
    </row>
    <row r="3383" spans="1:151" x14ac:dyDescent="0.2">
      <c r="A3383">
        <v>23724</v>
      </c>
      <c r="B3383" t="s">
        <v>20055</v>
      </c>
      <c r="C3383" t="s">
        <v>20056</v>
      </c>
      <c r="D3383" t="s">
        <v>20057</v>
      </c>
      <c r="E3383" t="s">
        <v>20058</v>
      </c>
      <c r="F3383" t="s">
        <v>171</v>
      </c>
      <c r="G3383" t="s">
        <v>172</v>
      </c>
      <c r="H3383" s="1">
        <v>33664</v>
      </c>
      <c r="I3383" t="s">
        <v>173</v>
      </c>
      <c r="K3383" t="s">
        <v>798</v>
      </c>
      <c r="L3383" t="s">
        <v>799</v>
      </c>
      <c r="M3383" t="s">
        <v>224</v>
      </c>
      <c r="N3383">
        <v>2017</v>
      </c>
      <c r="O3383" t="s">
        <v>441</v>
      </c>
      <c r="P3383" t="s">
        <v>178</v>
      </c>
      <c r="Q3383" t="s">
        <v>172</v>
      </c>
      <c r="S3383">
        <v>30087057</v>
      </c>
      <c r="T3383" t="s">
        <v>19687</v>
      </c>
      <c r="U3383" t="s">
        <v>180</v>
      </c>
      <c r="V3383" s="2">
        <v>43251</v>
      </c>
      <c r="W3383" t="s">
        <v>20059</v>
      </c>
      <c r="X3383">
        <v>5183720640</v>
      </c>
      <c r="Y3383" t="s">
        <v>802</v>
      </c>
      <c r="Z3383" t="s">
        <v>1360</v>
      </c>
      <c r="AA3383" t="s">
        <v>615</v>
      </c>
      <c r="AB3383" t="s">
        <v>259</v>
      </c>
      <c r="AC3383" t="s">
        <v>804</v>
      </c>
      <c r="AD3383" t="s">
        <v>185</v>
      </c>
      <c r="AM3383" t="s">
        <v>1585</v>
      </c>
      <c r="AS3383" t="str">
        <f>"0"</f>
        <v>0</v>
      </c>
      <c r="AT3383" t="s">
        <v>188</v>
      </c>
      <c r="AU3383" t="s">
        <v>189</v>
      </c>
      <c r="AV3383" t="s">
        <v>190</v>
      </c>
      <c r="AW3383" t="s">
        <v>191</v>
      </c>
      <c r="BM3383" t="s">
        <v>20060</v>
      </c>
      <c r="BP3383" t="s">
        <v>194</v>
      </c>
      <c r="BQ3383" t="s">
        <v>195</v>
      </c>
      <c r="BS3383">
        <v>14605</v>
      </c>
      <c r="BT3383" t="s">
        <v>196</v>
      </c>
      <c r="BU3383">
        <v>9293747032</v>
      </c>
      <c r="CM3383" t="s">
        <v>20061</v>
      </c>
      <c r="CP3383" t="s">
        <v>194</v>
      </c>
      <c r="CQ3383" t="s">
        <v>195</v>
      </c>
      <c r="CS3383">
        <v>14605</v>
      </c>
      <c r="CT3383" t="s">
        <v>196</v>
      </c>
      <c r="CU3383">
        <v>9293747032</v>
      </c>
    </row>
    <row r="3384" spans="1:151" x14ac:dyDescent="0.2">
      <c r="A3384">
        <v>10230</v>
      </c>
      <c r="B3384" t="s">
        <v>13085</v>
      </c>
      <c r="C3384" t="s">
        <v>20062</v>
      </c>
      <c r="E3384" t="s">
        <v>20063</v>
      </c>
      <c r="F3384" t="s">
        <v>171</v>
      </c>
      <c r="G3384" t="s">
        <v>172</v>
      </c>
      <c r="H3384" s="1">
        <v>34231</v>
      </c>
      <c r="I3384" t="s">
        <v>173</v>
      </c>
      <c r="K3384" t="s">
        <v>9522</v>
      </c>
      <c r="L3384" t="s">
        <v>9523</v>
      </c>
      <c r="M3384" t="s">
        <v>176</v>
      </c>
      <c r="N3384">
        <v>2015</v>
      </c>
      <c r="O3384" t="s">
        <v>1014</v>
      </c>
      <c r="P3384" t="s">
        <v>178</v>
      </c>
      <c r="Q3384" t="s">
        <v>172</v>
      </c>
      <c r="S3384">
        <v>27843253</v>
      </c>
      <c r="T3384" t="s">
        <v>196</v>
      </c>
      <c r="W3384" t="s">
        <v>20064</v>
      </c>
      <c r="X3384">
        <v>6239151541</v>
      </c>
      <c r="Y3384" t="s">
        <v>182</v>
      </c>
      <c r="Z3384" t="s">
        <v>183</v>
      </c>
      <c r="AA3384">
        <v>2016</v>
      </c>
      <c r="AB3384">
        <v>2016</v>
      </c>
      <c r="AC3384" t="s">
        <v>1786</v>
      </c>
      <c r="AD3384" t="s">
        <v>185</v>
      </c>
      <c r="AM3384" t="s">
        <v>209</v>
      </c>
      <c r="AS3384">
        <v>3.63</v>
      </c>
      <c r="AT3384" t="s">
        <v>188</v>
      </c>
      <c r="AU3384" t="s">
        <v>189</v>
      </c>
      <c r="AV3384" t="s">
        <v>190</v>
      </c>
      <c r="AW3384" t="s">
        <v>210</v>
      </c>
      <c r="BM3384" t="s">
        <v>20065</v>
      </c>
      <c r="BN3384" t="s">
        <v>487</v>
      </c>
      <c r="BP3384" t="s">
        <v>194</v>
      </c>
      <c r="BQ3384" t="s">
        <v>195</v>
      </c>
      <c r="BS3384">
        <v>14627</v>
      </c>
      <c r="BT3384" t="s">
        <v>196</v>
      </c>
      <c r="BU3384">
        <v>6238063853</v>
      </c>
      <c r="BZ3384" t="s">
        <v>20066</v>
      </c>
      <c r="CC3384" t="s">
        <v>4530</v>
      </c>
      <c r="CD3384" t="s">
        <v>1746</v>
      </c>
      <c r="CF3384">
        <v>85303</v>
      </c>
      <c r="CG3384" t="s">
        <v>196</v>
      </c>
      <c r="CH3384">
        <v>6239151541</v>
      </c>
      <c r="CM3384" t="s">
        <v>3212</v>
      </c>
      <c r="CP3384" t="s">
        <v>194</v>
      </c>
      <c r="CQ3384" t="s">
        <v>195</v>
      </c>
      <c r="CS3384">
        <v>14611</v>
      </c>
      <c r="CT3384" t="s">
        <v>196</v>
      </c>
      <c r="CU3384">
        <v>6238063853</v>
      </c>
      <c r="EM3384" t="s">
        <v>20066</v>
      </c>
      <c r="EP3384" t="s">
        <v>4530</v>
      </c>
      <c r="EQ3384" t="s">
        <v>1746</v>
      </c>
      <c r="ES3384">
        <v>85303</v>
      </c>
      <c r="ET3384" t="s">
        <v>196</v>
      </c>
      <c r="EU3384">
        <v>6239151541</v>
      </c>
    </row>
    <row r="3385" spans="1:151" x14ac:dyDescent="0.2">
      <c r="A3385">
        <v>23787</v>
      </c>
      <c r="B3385" t="s">
        <v>3225</v>
      </c>
      <c r="C3385" t="s">
        <v>20067</v>
      </c>
      <c r="E3385" t="s">
        <v>20068</v>
      </c>
      <c r="F3385" t="s">
        <v>171</v>
      </c>
      <c r="G3385" t="s">
        <v>172</v>
      </c>
      <c r="H3385" s="1">
        <v>34919</v>
      </c>
      <c r="I3385" t="s">
        <v>173</v>
      </c>
      <c r="K3385" t="s">
        <v>798</v>
      </c>
      <c r="L3385" t="s">
        <v>799</v>
      </c>
      <c r="M3385" t="s">
        <v>224</v>
      </c>
      <c r="N3385">
        <v>2017</v>
      </c>
      <c r="O3385" t="s">
        <v>441</v>
      </c>
      <c r="P3385" t="s">
        <v>178</v>
      </c>
      <c r="Q3385" t="s">
        <v>172</v>
      </c>
      <c r="S3385">
        <v>27975039</v>
      </c>
      <c r="T3385" t="s">
        <v>196</v>
      </c>
      <c r="W3385" t="s">
        <v>20069</v>
      </c>
      <c r="X3385">
        <v>3016337365</v>
      </c>
      <c r="Y3385" t="s">
        <v>802</v>
      </c>
      <c r="Z3385" t="s">
        <v>1583</v>
      </c>
      <c r="AA3385">
        <v>2017</v>
      </c>
      <c r="AB3385">
        <v>2017</v>
      </c>
      <c r="AC3385" t="s">
        <v>1584</v>
      </c>
      <c r="AD3385" t="s">
        <v>185</v>
      </c>
      <c r="AS3385">
        <v>3.43</v>
      </c>
      <c r="AT3385" t="s">
        <v>4170</v>
      </c>
      <c r="AU3385" t="s">
        <v>189</v>
      </c>
      <c r="AV3385" t="s">
        <v>190</v>
      </c>
      <c r="AW3385" t="s">
        <v>264</v>
      </c>
      <c r="BM3385" t="s">
        <v>20070</v>
      </c>
      <c r="BP3385" t="s">
        <v>194</v>
      </c>
      <c r="BQ3385" t="s">
        <v>195</v>
      </c>
      <c r="BS3385">
        <v>14605</v>
      </c>
      <c r="BT3385" t="s">
        <v>196</v>
      </c>
      <c r="BU3385">
        <v>3016337303</v>
      </c>
      <c r="BZ3385" t="s">
        <v>20071</v>
      </c>
      <c r="CC3385" t="s">
        <v>20072</v>
      </c>
      <c r="CD3385" t="s">
        <v>849</v>
      </c>
      <c r="CF3385">
        <v>20769</v>
      </c>
      <c r="CG3385" t="s">
        <v>196</v>
      </c>
      <c r="CH3385">
        <v>3012625368</v>
      </c>
      <c r="CM3385" t="s">
        <v>20070</v>
      </c>
      <c r="CP3385" t="s">
        <v>194</v>
      </c>
      <c r="CQ3385" t="s">
        <v>195</v>
      </c>
      <c r="CS3385">
        <v>14605</v>
      </c>
      <c r="CT3385" t="s">
        <v>196</v>
      </c>
      <c r="CU3385">
        <v>3016337303</v>
      </c>
    </row>
    <row r="3386" spans="1:151" x14ac:dyDescent="0.2">
      <c r="A3386">
        <v>23789</v>
      </c>
      <c r="B3386" t="s">
        <v>3225</v>
      </c>
      <c r="C3386" t="s">
        <v>20067</v>
      </c>
      <c r="E3386" t="s">
        <v>20068</v>
      </c>
      <c r="F3386" t="s">
        <v>171</v>
      </c>
      <c r="G3386" t="s">
        <v>172</v>
      </c>
      <c r="H3386" s="1">
        <v>34919</v>
      </c>
      <c r="I3386" t="s">
        <v>173</v>
      </c>
      <c r="K3386" t="s">
        <v>798</v>
      </c>
      <c r="L3386" t="s">
        <v>799</v>
      </c>
      <c r="M3386" t="s">
        <v>224</v>
      </c>
      <c r="N3386">
        <v>2017</v>
      </c>
      <c r="O3386" t="s">
        <v>441</v>
      </c>
      <c r="P3386" t="s">
        <v>178</v>
      </c>
      <c r="Q3386" t="s">
        <v>172</v>
      </c>
      <c r="S3386">
        <v>27975039</v>
      </c>
      <c r="T3386" t="s">
        <v>196</v>
      </c>
      <c r="W3386" t="s">
        <v>20069</v>
      </c>
      <c r="X3386">
        <v>3016337365</v>
      </c>
      <c r="Y3386" t="s">
        <v>802</v>
      </c>
      <c r="Z3386" t="s">
        <v>1583</v>
      </c>
      <c r="AA3386">
        <v>2017</v>
      </c>
      <c r="AB3386">
        <v>2017</v>
      </c>
      <c r="AC3386" t="s">
        <v>1584</v>
      </c>
      <c r="AD3386" t="s">
        <v>185</v>
      </c>
      <c r="AS3386">
        <v>3.43</v>
      </c>
      <c r="AT3386" t="s">
        <v>4170</v>
      </c>
      <c r="AU3386" t="s">
        <v>189</v>
      </c>
      <c r="AV3386" t="s">
        <v>190</v>
      </c>
      <c r="AW3386" t="s">
        <v>264</v>
      </c>
      <c r="BM3386" t="s">
        <v>20070</v>
      </c>
      <c r="BP3386" t="s">
        <v>194</v>
      </c>
      <c r="BQ3386" t="s">
        <v>195</v>
      </c>
      <c r="BS3386">
        <v>14605</v>
      </c>
      <c r="BT3386" t="s">
        <v>196</v>
      </c>
      <c r="BU3386">
        <v>3016337303</v>
      </c>
      <c r="BZ3386" t="s">
        <v>20071</v>
      </c>
      <c r="CC3386" t="s">
        <v>20072</v>
      </c>
      <c r="CD3386" t="s">
        <v>849</v>
      </c>
      <c r="CF3386">
        <v>20769</v>
      </c>
      <c r="CG3386" t="s">
        <v>196</v>
      </c>
      <c r="CH3386">
        <v>3012625368</v>
      </c>
      <c r="CM3386" t="s">
        <v>20070</v>
      </c>
      <c r="CP3386" t="s">
        <v>194</v>
      </c>
      <c r="CQ3386" t="s">
        <v>195</v>
      </c>
      <c r="CS3386">
        <v>14605</v>
      </c>
      <c r="CT3386" t="s">
        <v>196</v>
      </c>
      <c r="CU3386">
        <v>3016337303</v>
      </c>
    </row>
    <row r="3387" spans="1:151" x14ac:dyDescent="0.2">
      <c r="A3387">
        <v>39204</v>
      </c>
      <c r="B3387" t="s">
        <v>16482</v>
      </c>
      <c r="C3387" t="s">
        <v>20073</v>
      </c>
      <c r="D3387" t="s">
        <v>2986</v>
      </c>
      <c r="E3387" t="s">
        <v>20074</v>
      </c>
      <c r="F3387" t="s">
        <v>171</v>
      </c>
      <c r="G3387" t="str">
        <f>"0"</f>
        <v>0</v>
      </c>
      <c r="H3387" s="1">
        <v>37165</v>
      </c>
      <c r="I3387" t="s">
        <v>173</v>
      </c>
      <c r="K3387" t="s">
        <v>1396</v>
      </c>
      <c r="L3387" t="s">
        <v>1397</v>
      </c>
      <c r="M3387" t="s">
        <v>224</v>
      </c>
      <c r="N3387">
        <v>2023</v>
      </c>
      <c r="O3387" t="s">
        <v>597</v>
      </c>
      <c r="P3387" t="s">
        <v>178</v>
      </c>
      <c r="Q3387" t="s">
        <v>172</v>
      </c>
      <c r="S3387">
        <v>32416947</v>
      </c>
      <c r="T3387" t="s">
        <v>226</v>
      </c>
      <c r="Y3387" t="str">
        <f>"01AS"</f>
        <v>01AS</v>
      </c>
      <c r="Z3387" t="s">
        <v>499</v>
      </c>
      <c r="AA3387" t="s">
        <v>228</v>
      </c>
      <c r="AB3387" t="s">
        <v>229</v>
      </c>
      <c r="AC3387" t="s">
        <v>2351</v>
      </c>
      <c r="AD3387" t="s">
        <v>185</v>
      </c>
      <c r="AM3387" t="s">
        <v>8216</v>
      </c>
      <c r="AS3387">
        <v>3.43</v>
      </c>
      <c r="AU3387" t="s">
        <v>472</v>
      </c>
      <c r="AV3387" t="s">
        <v>473</v>
      </c>
      <c r="AW3387" t="s">
        <v>264</v>
      </c>
      <c r="BM3387" t="s">
        <v>20075</v>
      </c>
      <c r="BN3387" t="s">
        <v>239</v>
      </c>
      <c r="BO3387" t="s">
        <v>20076</v>
      </c>
      <c r="BP3387" t="s">
        <v>241</v>
      </c>
      <c r="BQ3387" t="s">
        <v>195</v>
      </c>
      <c r="BS3387">
        <v>14627</v>
      </c>
      <c r="BZ3387" t="s">
        <v>266</v>
      </c>
      <c r="CB3387" t="s">
        <v>267</v>
      </c>
      <c r="CD3387" t="s">
        <v>195</v>
      </c>
      <c r="CF3387">
        <v>14627</v>
      </c>
      <c r="CG3387" t="s">
        <v>244</v>
      </c>
      <c r="CM3387" t="s">
        <v>20077</v>
      </c>
      <c r="CO3387" t="s">
        <v>20076</v>
      </c>
      <c r="CP3387" t="s">
        <v>18442</v>
      </c>
      <c r="CQ3387" t="s">
        <v>247</v>
      </c>
      <c r="CS3387" t="s">
        <v>20078</v>
      </c>
      <c r="CT3387" t="s">
        <v>244</v>
      </c>
      <c r="CU3387" t="s">
        <v>20079</v>
      </c>
    </row>
    <row r="3388" spans="1:151" x14ac:dyDescent="0.2">
      <c r="A3388">
        <v>46600</v>
      </c>
      <c r="B3388" t="s">
        <v>20080</v>
      </c>
      <c r="C3388" t="s">
        <v>20081</v>
      </c>
      <c r="E3388" t="s">
        <v>1213</v>
      </c>
      <c r="F3388" t="s">
        <v>171</v>
      </c>
      <c r="G3388" t="str">
        <f>"0"</f>
        <v>0</v>
      </c>
      <c r="H3388" s="1">
        <v>35230</v>
      </c>
      <c r="I3388" t="s">
        <v>173</v>
      </c>
      <c r="K3388" t="s">
        <v>687</v>
      </c>
      <c r="L3388" t="s">
        <v>20082</v>
      </c>
      <c r="M3388" t="s">
        <v>224</v>
      </c>
      <c r="N3388">
        <v>2025</v>
      </c>
      <c r="O3388" t="s">
        <v>528</v>
      </c>
      <c r="P3388" t="s">
        <v>178</v>
      </c>
      <c r="Q3388" t="s">
        <v>172</v>
      </c>
      <c r="R3388" t="s">
        <v>510</v>
      </c>
      <c r="S3388">
        <v>32329278</v>
      </c>
      <c r="BM3388" t="s">
        <v>20083</v>
      </c>
    </row>
    <row r="3389" spans="1:151" x14ac:dyDescent="0.2">
      <c r="A3389">
        <v>41232</v>
      </c>
      <c r="B3389" t="s">
        <v>20080</v>
      </c>
      <c r="C3389" t="s">
        <v>20081</v>
      </c>
      <c r="E3389" t="s">
        <v>1213</v>
      </c>
      <c r="F3389" t="s">
        <v>171</v>
      </c>
      <c r="G3389" t="str">
        <f>"0"</f>
        <v>0</v>
      </c>
      <c r="H3389" s="1">
        <v>35230</v>
      </c>
      <c r="I3389" t="s">
        <v>173</v>
      </c>
      <c r="K3389" t="s">
        <v>3576</v>
      </c>
      <c r="L3389" t="s">
        <v>633</v>
      </c>
      <c r="M3389" t="s">
        <v>1389</v>
      </c>
      <c r="N3389">
        <v>2023</v>
      </c>
      <c r="O3389" t="s">
        <v>2628</v>
      </c>
      <c r="P3389" t="s">
        <v>178</v>
      </c>
      <c r="Q3389" t="s">
        <v>172</v>
      </c>
      <c r="R3389" t="s">
        <v>510</v>
      </c>
      <c r="S3389">
        <v>32329278</v>
      </c>
      <c r="BM3389" t="s">
        <v>20083</v>
      </c>
    </row>
    <row r="3390" spans="1:151" x14ac:dyDescent="0.2">
      <c r="A3390">
        <v>38155</v>
      </c>
      <c r="B3390" t="s">
        <v>20084</v>
      </c>
      <c r="C3390" t="s">
        <v>20085</v>
      </c>
      <c r="D3390" t="s">
        <v>1394</v>
      </c>
      <c r="E3390" t="s">
        <v>20086</v>
      </c>
      <c r="F3390" t="s">
        <v>171</v>
      </c>
      <c r="G3390" t="str">
        <f>"0"</f>
        <v>0</v>
      </c>
      <c r="H3390" s="1">
        <v>36911</v>
      </c>
      <c r="I3390" t="s">
        <v>1450</v>
      </c>
      <c r="K3390" t="s">
        <v>1817</v>
      </c>
      <c r="L3390" t="s">
        <v>1158</v>
      </c>
      <c r="M3390" t="s">
        <v>205</v>
      </c>
      <c r="N3390">
        <v>2023</v>
      </c>
      <c r="O3390" t="s">
        <v>921</v>
      </c>
      <c r="P3390" t="s">
        <v>178</v>
      </c>
      <c r="Q3390" t="s">
        <v>172</v>
      </c>
      <c r="R3390" t="s">
        <v>510</v>
      </c>
      <c r="S3390">
        <v>31622752</v>
      </c>
      <c r="BM3390" t="s">
        <v>6658</v>
      </c>
    </row>
    <row r="3391" spans="1:151" x14ac:dyDescent="0.2">
      <c r="A3391">
        <v>24840</v>
      </c>
      <c r="B3391" t="s">
        <v>20087</v>
      </c>
      <c r="C3391" t="s">
        <v>20088</v>
      </c>
      <c r="D3391" t="s">
        <v>622</v>
      </c>
      <c r="E3391" t="s">
        <v>20089</v>
      </c>
      <c r="F3391" t="s">
        <v>171</v>
      </c>
      <c r="G3391" t="s">
        <v>172</v>
      </c>
      <c r="H3391" s="1">
        <v>36018</v>
      </c>
      <c r="I3391" t="s">
        <v>221</v>
      </c>
      <c r="K3391" t="s">
        <v>515</v>
      </c>
      <c r="L3391" t="s">
        <v>516</v>
      </c>
      <c r="M3391" t="s">
        <v>306</v>
      </c>
      <c r="N3391">
        <v>2018</v>
      </c>
      <c r="O3391" t="s">
        <v>307</v>
      </c>
      <c r="P3391" t="s">
        <v>178</v>
      </c>
      <c r="Q3391" t="s">
        <v>172</v>
      </c>
      <c r="S3391">
        <v>29855193</v>
      </c>
      <c r="T3391" t="s">
        <v>196</v>
      </c>
      <c r="W3391" t="s">
        <v>20090</v>
      </c>
      <c r="X3391">
        <v>8025953524</v>
      </c>
      <c r="Y3391" t="s">
        <v>182</v>
      </c>
      <c r="Z3391" t="s">
        <v>183</v>
      </c>
      <c r="AA3391">
        <v>2020</v>
      </c>
      <c r="AB3391">
        <v>2020</v>
      </c>
      <c r="AC3391" t="s">
        <v>208</v>
      </c>
      <c r="AD3391" t="s">
        <v>185</v>
      </c>
      <c r="AS3391">
        <v>3.66</v>
      </c>
      <c r="AT3391" t="s">
        <v>188</v>
      </c>
      <c r="AU3391" t="s">
        <v>189</v>
      </c>
      <c r="AV3391" t="s">
        <v>190</v>
      </c>
      <c r="AW3391" t="s">
        <v>210</v>
      </c>
      <c r="BM3391" t="s">
        <v>20091</v>
      </c>
      <c r="BP3391" t="s">
        <v>20092</v>
      </c>
      <c r="BQ3391" t="s">
        <v>1113</v>
      </c>
      <c r="BS3391" t="str">
        <f>"05602"</f>
        <v>05602</v>
      </c>
      <c r="BT3391" t="s">
        <v>196</v>
      </c>
      <c r="BU3391">
        <v>8025959986</v>
      </c>
      <c r="BZ3391" t="s">
        <v>20093</v>
      </c>
      <c r="CC3391" t="s">
        <v>20094</v>
      </c>
      <c r="CD3391" t="s">
        <v>1113</v>
      </c>
      <c r="CF3391" t="str">
        <f>"05677"</f>
        <v>05677</v>
      </c>
      <c r="CG3391" t="s">
        <v>196</v>
      </c>
      <c r="CH3391">
        <v>8025959986</v>
      </c>
      <c r="CM3391" t="s">
        <v>20095</v>
      </c>
      <c r="CP3391" t="s">
        <v>194</v>
      </c>
      <c r="CQ3391" t="s">
        <v>195</v>
      </c>
      <c r="CS3391">
        <v>14611</v>
      </c>
      <c r="CT3391" t="s">
        <v>196</v>
      </c>
      <c r="CU3391">
        <v>8025959986</v>
      </c>
      <c r="ED3391" t="s">
        <v>1113</v>
      </c>
      <c r="EG3391" t="s">
        <v>196</v>
      </c>
      <c r="EH3391">
        <v>8025959986</v>
      </c>
      <c r="EM3391" t="s">
        <v>20093</v>
      </c>
      <c r="EP3391" t="s">
        <v>20094</v>
      </c>
      <c r="EQ3391" t="s">
        <v>1113</v>
      </c>
      <c r="ES3391" t="str">
        <f>"05677"</f>
        <v>05677</v>
      </c>
      <c r="ET3391" t="s">
        <v>196</v>
      </c>
      <c r="EU3391">
        <v>8025959986</v>
      </c>
    </row>
    <row r="3392" spans="1:151" x14ac:dyDescent="0.2">
      <c r="A3392">
        <v>25107</v>
      </c>
      <c r="B3392" t="s">
        <v>20096</v>
      </c>
      <c r="C3392" t="s">
        <v>20097</v>
      </c>
      <c r="E3392" t="s">
        <v>20098</v>
      </c>
      <c r="F3392" t="s">
        <v>171</v>
      </c>
      <c r="K3392" t="s">
        <v>19909</v>
      </c>
      <c r="M3392" t="s">
        <v>255</v>
      </c>
      <c r="N3392">
        <v>2017</v>
      </c>
      <c r="O3392" t="s">
        <v>1514</v>
      </c>
      <c r="P3392" t="s">
        <v>178</v>
      </c>
      <c r="Q3392" t="s">
        <v>172</v>
      </c>
    </row>
    <row r="3393" spans="1:151" x14ac:dyDescent="0.2">
      <c r="A3393">
        <v>10122</v>
      </c>
      <c r="B3393" t="s">
        <v>3958</v>
      </c>
      <c r="C3393" t="s">
        <v>2298</v>
      </c>
      <c r="D3393" t="s">
        <v>20099</v>
      </c>
      <c r="E3393" t="s">
        <v>20100</v>
      </c>
      <c r="F3393" t="s">
        <v>171</v>
      </c>
      <c r="G3393" t="s">
        <v>172</v>
      </c>
      <c r="H3393" s="1">
        <v>34569</v>
      </c>
      <c r="I3393" t="s">
        <v>221</v>
      </c>
      <c r="K3393" t="s">
        <v>11287</v>
      </c>
      <c r="L3393" t="s">
        <v>854</v>
      </c>
      <c r="M3393" t="s">
        <v>176</v>
      </c>
      <c r="N3393">
        <v>2015</v>
      </c>
      <c r="O3393" t="s">
        <v>1014</v>
      </c>
      <c r="P3393" t="s">
        <v>178</v>
      </c>
      <c r="Q3393" t="s">
        <v>172</v>
      </c>
      <c r="S3393">
        <v>27848906</v>
      </c>
      <c r="T3393" t="s">
        <v>196</v>
      </c>
      <c r="W3393" t="s">
        <v>20101</v>
      </c>
      <c r="X3393">
        <v>5857504149</v>
      </c>
      <c r="Y3393" t="s">
        <v>186</v>
      </c>
      <c r="Z3393" t="s">
        <v>282</v>
      </c>
      <c r="AA3393">
        <v>2016</v>
      </c>
      <c r="AB3393">
        <v>2016</v>
      </c>
      <c r="AC3393" t="s">
        <v>396</v>
      </c>
      <c r="AD3393" t="s">
        <v>185</v>
      </c>
      <c r="AE3393" t="s">
        <v>579</v>
      </c>
      <c r="AS3393">
        <v>3.85</v>
      </c>
      <c r="AT3393" t="s">
        <v>188</v>
      </c>
      <c r="AU3393" t="s">
        <v>189</v>
      </c>
      <c r="AV3393" t="s">
        <v>190</v>
      </c>
      <c r="AW3393" t="s">
        <v>264</v>
      </c>
      <c r="BM3393" t="s">
        <v>20102</v>
      </c>
      <c r="BN3393" t="s">
        <v>487</v>
      </c>
      <c r="BP3393" t="s">
        <v>194</v>
      </c>
      <c r="BQ3393" t="s">
        <v>195</v>
      </c>
      <c r="BS3393">
        <v>14627</v>
      </c>
      <c r="BT3393" t="s">
        <v>196</v>
      </c>
      <c r="BU3393">
        <v>5852081202</v>
      </c>
      <c r="BZ3393" t="s">
        <v>20103</v>
      </c>
      <c r="CC3393" t="s">
        <v>12396</v>
      </c>
      <c r="CD3393" t="s">
        <v>195</v>
      </c>
      <c r="CF3393">
        <v>145691334</v>
      </c>
      <c r="CG3393" t="s">
        <v>196</v>
      </c>
      <c r="CH3393">
        <v>5857860599</v>
      </c>
      <c r="CM3393" t="s">
        <v>20104</v>
      </c>
      <c r="CN3393" t="s">
        <v>487</v>
      </c>
      <c r="CP3393" t="s">
        <v>194</v>
      </c>
      <c r="CQ3393" t="s">
        <v>195</v>
      </c>
      <c r="CS3393">
        <v>14627</v>
      </c>
      <c r="CT3393" t="s">
        <v>196</v>
      </c>
      <c r="CU3393">
        <v>5852081202</v>
      </c>
      <c r="EM3393" t="s">
        <v>20103</v>
      </c>
      <c r="EP3393" t="s">
        <v>12396</v>
      </c>
      <c r="EQ3393" t="s">
        <v>195</v>
      </c>
      <c r="ES3393">
        <v>145691334</v>
      </c>
      <c r="ET3393" t="s">
        <v>196</v>
      </c>
      <c r="EU3393">
        <v>5857860599</v>
      </c>
    </row>
    <row r="3394" spans="1:151" x14ac:dyDescent="0.2">
      <c r="A3394">
        <v>25113</v>
      </c>
      <c r="B3394" t="s">
        <v>1131</v>
      </c>
      <c r="C3394" t="s">
        <v>2298</v>
      </c>
      <c r="D3394" t="s">
        <v>1154</v>
      </c>
      <c r="E3394" t="s">
        <v>20105</v>
      </c>
      <c r="F3394" t="s">
        <v>171</v>
      </c>
      <c r="G3394" t="s">
        <v>172</v>
      </c>
      <c r="H3394" s="1">
        <v>35769</v>
      </c>
      <c r="I3394" t="s">
        <v>221</v>
      </c>
      <c r="K3394" t="s">
        <v>20106</v>
      </c>
      <c r="L3394" t="s">
        <v>820</v>
      </c>
      <c r="M3394" t="s">
        <v>306</v>
      </c>
      <c r="N3394">
        <v>2018</v>
      </c>
      <c r="O3394" t="s">
        <v>307</v>
      </c>
      <c r="P3394" t="s">
        <v>178</v>
      </c>
      <c r="Q3394" t="s">
        <v>172</v>
      </c>
      <c r="S3394">
        <v>29915590</v>
      </c>
      <c r="T3394" t="s">
        <v>196</v>
      </c>
      <c r="W3394" t="s">
        <v>20107</v>
      </c>
      <c r="X3394">
        <v>5857525114</v>
      </c>
      <c r="Y3394" t="s">
        <v>186</v>
      </c>
      <c r="Z3394" t="s">
        <v>282</v>
      </c>
      <c r="AA3394">
        <v>2020</v>
      </c>
      <c r="AB3394">
        <v>2020</v>
      </c>
      <c r="AC3394" t="s">
        <v>1067</v>
      </c>
      <c r="AD3394" t="s">
        <v>185</v>
      </c>
      <c r="AM3394" t="s">
        <v>412</v>
      </c>
      <c r="AN3394" t="s">
        <v>960</v>
      </c>
      <c r="AS3394">
        <v>3.87</v>
      </c>
      <c r="AT3394" t="s">
        <v>188</v>
      </c>
      <c r="AU3394" t="s">
        <v>189</v>
      </c>
      <c r="AV3394" t="s">
        <v>190</v>
      </c>
      <c r="AW3394" t="s">
        <v>264</v>
      </c>
      <c r="BM3394" t="s">
        <v>20108</v>
      </c>
      <c r="BN3394" t="s">
        <v>193</v>
      </c>
      <c r="BP3394" t="s">
        <v>194</v>
      </c>
      <c r="BQ3394" t="s">
        <v>195</v>
      </c>
      <c r="BS3394">
        <v>14627</v>
      </c>
      <c r="BT3394" t="s">
        <v>196</v>
      </c>
      <c r="BU3394">
        <v>5857664407</v>
      </c>
      <c r="BZ3394" t="s">
        <v>20109</v>
      </c>
      <c r="CC3394" t="s">
        <v>963</v>
      </c>
      <c r="CD3394" t="s">
        <v>195</v>
      </c>
      <c r="CF3394">
        <v>14424</v>
      </c>
      <c r="CG3394" t="s">
        <v>196</v>
      </c>
      <c r="CH3394">
        <v>5857664407</v>
      </c>
      <c r="CM3394" t="s">
        <v>20110</v>
      </c>
      <c r="CP3394" t="s">
        <v>194</v>
      </c>
      <c r="CQ3394" t="s">
        <v>195</v>
      </c>
      <c r="CS3394">
        <v>14627</v>
      </c>
      <c r="CT3394" t="s">
        <v>196</v>
      </c>
      <c r="CU3394">
        <v>5857664407</v>
      </c>
      <c r="DM3394" t="s">
        <v>20111</v>
      </c>
      <c r="DP3394" t="s">
        <v>6007</v>
      </c>
      <c r="DQ3394" t="s">
        <v>195</v>
      </c>
      <c r="DS3394">
        <v>14424</v>
      </c>
      <c r="DT3394" t="s">
        <v>226</v>
      </c>
      <c r="DU3394">
        <v>5854126211</v>
      </c>
      <c r="DW3394">
        <v>5857525114</v>
      </c>
      <c r="DX3394" t="s">
        <v>20112</v>
      </c>
      <c r="DY3394" t="s">
        <v>1965</v>
      </c>
      <c r="ED3394" t="s">
        <v>195</v>
      </c>
      <c r="EG3394" t="s">
        <v>196</v>
      </c>
      <c r="EH3394">
        <v>5857664407</v>
      </c>
      <c r="EM3394" t="s">
        <v>20109</v>
      </c>
      <c r="EP3394" t="s">
        <v>963</v>
      </c>
      <c r="EQ3394" t="s">
        <v>195</v>
      </c>
      <c r="ES3394">
        <v>14424</v>
      </c>
      <c r="ET3394" t="s">
        <v>196</v>
      </c>
      <c r="EU3394">
        <v>5857664407</v>
      </c>
    </row>
    <row r="3395" spans="1:151" x14ac:dyDescent="0.2">
      <c r="A3395">
        <v>37412</v>
      </c>
      <c r="B3395" t="s">
        <v>12025</v>
      </c>
      <c r="C3395" t="s">
        <v>4472</v>
      </c>
      <c r="E3395" t="s">
        <v>20113</v>
      </c>
      <c r="F3395" t="s">
        <v>171</v>
      </c>
      <c r="I3395" t="s">
        <v>221</v>
      </c>
      <c r="J3395" t="s">
        <v>20114</v>
      </c>
      <c r="K3395" t="s">
        <v>466</v>
      </c>
      <c r="L3395" t="s">
        <v>467</v>
      </c>
      <c r="M3395" t="s">
        <v>224</v>
      </c>
      <c r="N3395">
        <v>2022</v>
      </c>
      <c r="O3395" t="s">
        <v>468</v>
      </c>
      <c r="P3395" t="s">
        <v>178</v>
      </c>
      <c r="Q3395" t="s">
        <v>185</v>
      </c>
      <c r="BF3395" t="s">
        <v>474</v>
      </c>
      <c r="BM3395" t="s">
        <v>20115</v>
      </c>
      <c r="BN3395" t="s">
        <v>20116</v>
      </c>
      <c r="BP3395" t="s">
        <v>20117</v>
      </c>
      <c r="BQ3395" t="s">
        <v>3845</v>
      </c>
      <c r="BS3395">
        <v>46545</v>
      </c>
      <c r="BT3395" t="s">
        <v>226</v>
      </c>
      <c r="BU3395">
        <v>8182093810</v>
      </c>
    </row>
    <row r="3396" spans="1:151" x14ac:dyDescent="0.2">
      <c r="A3396">
        <v>38839</v>
      </c>
      <c r="B3396" t="s">
        <v>8732</v>
      </c>
      <c r="C3396" t="s">
        <v>4472</v>
      </c>
      <c r="D3396" t="s">
        <v>20118</v>
      </c>
      <c r="E3396" t="s">
        <v>20119</v>
      </c>
      <c r="F3396" t="s">
        <v>171</v>
      </c>
      <c r="G3396" t="str">
        <f>"0"</f>
        <v>0</v>
      </c>
      <c r="H3396" s="1">
        <v>37400</v>
      </c>
      <c r="I3396" t="s">
        <v>1619</v>
      </c>
      <c r="K3396" t="s">
        <v>3866</v>
      </c>
      <c r="L3396" t="s">
        <v>1257</v>
      </c>
      <c r="M3396" t="s">
        <v>224</v>
      </c>
      <c r="N3396">
        <v>2023</v>
      </c>
      <c r="O3396" t="s">
        <v>597</v>
      </c>
      <c r="P3396" t="s">
        <v>178</v>
      </c>
      <c r="Q3396" t="s">
        <v>172</v>
      </c>
      <c r="S3396">
        <v>31843454</v>
      </c>
      <c r="T3396" t="s">
        <v>226</v>
      </c>
      <c r="Y3396" t="str">
        <f>"01AS"</f>
        <v>01AS</v>
      </c>
      <c r="Z3396" t="s">
        <v>227</v>
      </c>
      <c r="AA3396" t="s">
        <v>320</v>
      </c>
      <c r="AB3396" t="s">
        <v>321</v>
      </c>
      <c r="AC3396" t="s">
        <v>1451</v>
      </c>
      <c r="AD3396" t="s">
        <v>185</v>
      </c>
      <c r="AS3396">
        <v>2.54</v>
      </c>
      <c r="AU3396" t="s">
        <v>235</v>
      </c>
      <c r="AV3396" t="s">
        <v>236</v>
      </c>
      <c r="AW3396" t="s">
        <v>715</v>
      </c>
      <c r="BO3396" t="s">
        <v>20120</v>
      </c>
      <c r="BQ3396" t="s">
        <v>195</v>
      </c>
      <c r="CD3396" t="s">
        <v>195</v>
      </c>
      <c r="CM3396" t="s">
        <v>20121</v>
      </c>
      <c r="CO3396" t="s">
        <v>20120</v>
      </c>
      <c r="CP3396" t="s">
        <v>20122</v>
      </c>
      <c r="CQ3396" t="s">
        <v>4288</v>
      </c>
      <c r="CS3396" t="str">
        <f>"02904"</f>
        <v>02904</v>
      </c>
      <c r="CT3396" t="s">
        <v>244</v>
      </c>
    </row>
    <row r="3397" spans="1:151" x14ac:dyDescent="0.2">
      <c r="A3397">
        <v>30001</v>
      </c>
      <c r="B3397" t="s">
        <v>5297</v>
      </c>
      <c r="C3397" t="s">
        <v>20123</v>
      </c>
      <c r="D3397" t="s">
        <v>1792</v>
      </c>
      <c r="E3397" t="s">
        <v>20124</v>
      </c>
      <c r="F3397" t="s">
        <v>171</v>
      </c>
      <c r="G3397" t="s">
        <v>172</v>
      </c>
      <c r="H3397" s="1">
        <v>33649</v>
      </c>
      <c r="I3397" t="s">
        <v>173</v>
      </c>
      <c r="K3397" t="s">
        <v>253</v>
      </c>
      <c r="L3397" t="s">
        <v>254</v>
      </c>
      <c r="M3397" t="s">
        <v>176</v>
      </c>
      <c r="N3397">
        <v>2020</v>
      </c>
      <c r="O3397" t="s">
        <v>978</v>
      </c>
      <c r="P3397" t="s">
        <v>178</v>
      </c>
      <c r="Q3397" t="s">
        <v>172</v>
      </c>
      <c r="R3397" t="s">
        <v>510</v>
      </c>
      <c r="S3397">
        <v>31453097</v>
      </c>
      <c r="BM3397" t="s">
        <v>20125</v>
      </c>
    </row>
    <row r="3398" spans="1:151" x14ac:dyDescent="0.2">
      <c r="A3398">
        <v>10245</v>
      </c>
      <c r="B3398" t="s">
        <v>20126</v>
      </c>
      <c r="C3398" t="s">
        <v>20127</v>
      </c>
      <c r="E3398" t="s">
        <v>20128</v>
      </c>
      <c r="F3398" t="s">
        <v>171</v>
      </c>
      <c r="G3398" t="s">
        <v>172</v>
      </c>
      <c r="H3398" s="1">
        <v>34188</v>
      </c>
      <c r="I3398" t="s">
        <v>221</v>
      </c>
      <c r="K3398" t="s">
        <v>2689</v>
      </c>
      <c r="L3398" t="s">
        <v>1079</v>
      </c>
      <c r="M3398" t="s">
        <v>176</v>
      </c>
      <c r="N3398">
        <v>2015</v>
      </c>
      <c r="O3398" t="s">
        <v>1014</v>
      </c>
      <c r="P3398" t="s">
        <v>178</v>
      </c>
      <c r="Q3398" t="s">
        <v>172</v>
      </c>
      <c r="S3398">
        <v>27717394</v>
      </c>
      <c r="T3398" t="s">
        <v>701</v>
      </c>
      <c r="W3398" t="s">
        <v>20129</v>
      </c>
      <c r="X3398">
        <v>3422393147</v>
      </c>
      <c r="Y3398" t="s">
        <v>186</v>
      </c>
      <c r="Z3398" t="s">
        <v>282</v>
      </c>
      <c r="AA3398">
        <v>2016</v>
      </c>
      <c r="AB3398">
        <v>2016</v>
      </c>
      <c r="AC3398" t="s">
        <v>413</v>
      </c>
      <c r="AD3398" t="s">
        <v>185</v>
      </c>
      <c r="AE3398" t="s">
        <v>885</v>
      </c>
      <c r="AS3398">
        <v>3.27</v>
      </c>
      <c r="AT3398" t="s">
        <v>188</v>
      </c>
      <c r="AU3398" t="s">
        <v>189</v>
      </c>
      <c r="AV3398" t="s">
        <v>190</v>
      </c>
      <c r="AW3398" t="s">
        <v>294</v>
      </c>
      <c r="BM3398" t="s">
        <v>20130</v>
      </c>
      <c r="BN3398" t="s">
        <v>487</v>
      </c>
      <c r="BP3398" t="s">
        <v>194</v>
      </c>
      <c r="BQ3398" t="s">
        <v>195</v>
      </c>
      <c r="BS3398">
        <v>14627</v>
      </c>
      <c r="BT3398" t="s">
        <v>196</v>
      </c>
      <c r="BU3398">
        <v>7189246148</v>
      </c>
      <c r="BZ3398" t="s">
        <v>20131</v>
      </c>
      <c r="CC3398" t="s">
        <v>20132</v>
      </c>
      <c r="CD3398" t="s">
        <v>195</v>
      </c>
      <c r="CF3398">
        <v>105522864</v>
      </c>
      <c r="CG3398" t="s">
        <v>196</v>
      </c>
      <c r="CH3398">
        <v>6462719792</v>
      </c>
      <c r="CM3398" t="s">
        <v>702</v>
      </c>
      <c r="CN3398" t="s">
        <v>20133</v>
      </c>
      <c r="CP3398" t="s">
        <v>194</v>
      </c>
      <c r="CQ3398" t="s">
        <v>195</v>
      </c>
      <c r="CS3398">
        <v>14627</v>
      </c>
      <c r="CT3398" t="s">
        <v>196</v>
      </c>
      <c r="CU3398">
        <v>7189246148</v>
      </c>
      <c r="EM3398" t="s">
        <v>20131</v>
      </c>
      <c r="EP3398" t="s">
        <v>20132</v>
      </c>
      <c r="EQ3398" t="s">
        <v>195</v>
      </c>
      <c r="ES3398">
        <v>105522864</v>
      </c>
      <c r="ET3398" t="s">
        <v>196</v>
      </c>
      <c r="EU3398">
        <v>6462719792</v>
      </c>
    </row>
    <row r="3399" spans="1:151" x14ac:dyDescent="0.2">
      <c r="A3399">
        <v>19336</v>
      </c>
      <c r="B3399" t="s">
        <v>2713</v>
      </c>
      <c r="C3399" t="s">
        <v>20134</v>
      </c>
      <c r="E3399" t="s">
        <v>20135</v>
      </c>
      <c r="F3399" t="s">
        <v>171</v>
      </c>
      <c r="G3399" t="s">
        <v>172</v>
      </c>
      <c r="H3399" s="1">
        <v>35246</v>
      </c>
      <c r="I3399" t="s">
        <v>221</v>
      </c>
      <c r="K3399" t="s">
        <v>1910</v>
      </c>
      <c r="L3399" t="s">
        <v>1911</v>
      </c>
      <c r="M3399" t="s">
        <v>306</v>
      </c>
      <c r="N3399">
        <v>2016</v>
      </c>
      <c r="O3399" t="s">
        <v>380</v>
      </c>
      <c r="P3399" t="s">
        <v>178</v>
      </c>
      <c r="Q3399" t="s">
        <v>172</v>
      </c>
      <c r="S3399">
        <v>28853268</v>
      </c>
      <c r="T3399" t="s">
        <v>196</v>
      </c>
      <c r="W3399" t="s">
        <v>20136</v>
      </c>
      <c r="X3399">
        <v>5512657505</v>
      </c>
      <c r="Y3399" t="s">
        <v>182</v>
      </c>
      <c r="Z3399" t="s">
        <v>183</v>
      </c>
      <c r="AA3399">
        <v>2018</v>
      </c>
      <c r="AB3399">
        <v>2018</v>
      </c>
      <c r="AC3399" t="s">
        <v>1191</v>
      </c>
      <c r="AD3399" t="s">
        <v>185</v>
      </c>
      <c r="AS3399">
        <v>3.56</v>
      </c>
      <c r="AT3399" t="s">
        <v>188</v>
      </c>
      <c r="AU3399" t="s">
        <v>189</v>
      </c>
      <c r="AV3399" t="s">
        <v>190</v>
      </c>
      <c r="AW3399" t="s">
        <v>264</v>
      </c>
      <c r="BM3399" t="s">
        <v>19323</v>
      </c>
      <c r="BN3399" t="s">
        <v>193</v>
      </c>
      <c r="BP3399" t="s">
        <v>194</v>
      </c>
      <c r="BQ3399" t="s">
        <v>195</v>
      </c>
      <c r="BS3399">
        <v>14627</v>
      </c>
      <c r="BT3399" t="s">
        <v>196</v>
      </c>
      <c r="BU3399">
        <v>2018353978</v>
      </c>
      <c r="BZ3399" t="s">
        <v>20137</v>
      </c>
      <c r="CC3399" t="s">
        <v>12544</v>
      </c>
      <c r="CD3399" t="s">
        <v>1150</v>
      </c>
      <c r="CF3399" t="str">
        <f>"07024"</f>
        <v>07024</v>
      </c>
      <c r="CG3399" t="s">
        <v>196</v>
      </c>
      <c r="CH3399">
        <v>2018353978</v>
      </c>
      <c r="CM3399" t="s">
        <v>215</v>
      </c>
      <c r="CP3399" t="s">
        <v>194</v>
      </c>
      <c r="CQ3399" t="s">
        <v>195</v>
      </c>
      <c r="CS3399">
        <v>14611</v>
      </c>
      <c r="CT3399" t="s">
        <v>196</v>
      </c>
      <c r="CU3399">
        <v>2018353978</v>
      </c>
      <c r="ED3399" t="s">
        <v>1150</v>
      </c>
      <c r="EG3399" t="s">
        <v>196</v>
      </c>
      <c r="EH3399">
        <v>2018353978</v>
      </c>
      <c r="EM3399" t="s">
        <v>20137</v>
      </c>
      <c r="EP3399" t="s">
        <v>12544</v>
      </c>
      <c r="EQ3399" t="s">
        <v>1150</v>
      </c>
      <c r="ES3399" t="str">
        <f>"07024"</f>
        <v>07024</v>
      </c>
      <c r="ET3399" t="s">
        <v>196</v>
      </c>
      <c r="EU3399">
        <v>2018353978</v>
      </c>
    </row>
    <row r="3400" spans="1:151" x14ac:dyDescent="0.2">
      <c r="A3400">
        <v>15733</v>
      </c>
      <c r="B3400" t="s">
        <v>20138</v>
      </c>
      <c r="C3400" t="s">
        <v>20134</v>
      </c>
      <c r="D3400" t="s">
        <v>9515</v>
      </c>
      <c r="E3400" t="s">
        <v>20139</v>
      </c>
      <c r="F3400" t="s">
        <v>171</v>
      </c>
      <c r="G3400" t="s">
        <v>172</v>
      </c>
      <c r="H3400" s="1">
        <v>34512</v>
      </c>
      <c r="I3400" t="s">
        <v>173</v>
      </c>
      <c r="K3400" t="s">
        <v>409</v>
      </c>
      <c r="L3400" t="s">
        <v>1643</v>
      </c>
      <c r="M3400" t="s">
        <v>224</v>
      </c>
      <c r="N3400">
        <v>2016</v>
      </c>
      <c r="O3400" t="s">
        <v>410</v>
      </c>
      <c r="P3400" t="s">
        <v>178</v>
      </c>
      <c r="Q3400" t="s">
        <v>172</v>
      </c>
      <c r="S3400">
        <v>27827956</v>
      </c>
      <c r="T3400" t="s">
        <v>196</v>
      </c>
      <c r="W3400" t="s">
        <v>20140</v>
      </c>
      <c r="X3400">
        <v>5853545504</v>
      </c>
      <c r="Y3400" t="s">
        <v>186</v>
      </c>
      <c r="Z3400" t="s">
        <v>282</v>
      </c>
      <c r="AA3400">
        <v>2017</v>
      </c>
      <c r="AB3400">
        <v>2017</v>
      </c>
      <c r="AC3400" t="s">
        <v>1280</v>
      </c>
      <c r="AD3400" t="s">
        <v>185</v>
      </c>
      <c r="AM3400" t="s">
        <v>697</v>
      </c>
      <c r="AN3400" t="s">
        <v>413</v>
      </c>
      <c r="AS3400">
        <v>2.86</v>
      </c>
      <c r="AT3400" t="s">
        <v>742</v>
      </c>
      <c r="AU3400" t="s">
        <v>189</v>
      </c>
      <c r="AV3400" t="s">
        <v>190</v>
      </c>
      <c r="AW3400" t="s">
        <v>294</v>
      </c>
      <c r="BM3400" t="s">
        <v>20141</v>
      </c>
      <c r="BP3400" t="s">
        <v>194</v>
      </c>
      <c r="BQ3400" t="s">
        <v>195</v>
      </c>
      <c r="BS3400">
        <v>14612</v>
      </c>
      <c r="BT3400" t="s">
        <v>196</v>
      </c>
      <c r="BU3400">
        <v>5853193412</v>
      </c>
      <c r="BZ3400" t="s">
        <v>20141</v>
      </c>
      <c r="CC3400" t="s">
        <v>194</v>
      </c>
      <c r="CD3400" t="s">
        <v>195</v>
      </c>
      <c r="CF3400">
        <v>14612</v>
      </c>
      <c r="CG3400" t="s">
        <v>196</v>
      </c>
      <c r="CH3400">
        <v>5853193412</v>
      </c>
      <c r="CM3400" t="s">
        <v>18676</v>
      </c>
      <c r="CP3400" t="s">
        <v>20142</v>
      </c>
      <c r="CQ3400" t="s">
        <v>195</v>
      </c>
      <c r="CS3400">
        <v>14611</v>
      </c>
      <c r="CT3400" t="s">
        <v>196</v>
      </c>
      <c r="CU3400">
        <v>5857487463</v>
      </c>
      <c r="DZ3400" t="s">
        <v>20143</v>
      </c>
      <c r="EC3400" t="s">
        <v>194</v>
      </c>
      <c r="ED3400" t="s">
        <v>195</v>
      </c>
      <c r="EF3400">
        <v>14626</v>
      </c>
      <c r="EG3400" t="s">
        <v>196</v>
      </c>
      <c r="EH3400">
        <v>5853193412</v>
      </c>
      <c r="EM3400" t="s">
        <v>20141</v>
      </c>
      <c r="EP3400" t="s">
        <v>194</v>
      </c>
      <c r="EQ3400" t="s">
        <v>195</v>
      </c>
      <c r="ES3400">
        <v>14612</v>
      </c>
      <c r="ET3400" t="s">
        <v>196</v>
      </c>
      <c r="EU3400">
        <v>5853193412</v>
      </c>
    </row>
    <row r="3401" spans="1:151" x14ac:dyDescent="0.2">
      <c r="A3401">
        <v>23288</v>
      </c>
      <c r="B3401" t="s">
        <v>10548</v>
      </c>
      <c r="C3401" t="s">
        <v>20144</v>
      </c>
      <c r="D3401" t="s">
        <v>169</v>
      </c>
      <c r="E3401" t="s">
        <v>20145</v>
      </c>
      <c r="F3401" t="s">
        <v>171</v>
      </c>
      <c r="G3401" t="s">
        <v>172</v>
      </c>
      <c r="H3401" s="1">
        <v>35467</v>
      </c>
      <c r="I3401" t="s">
        <v>173</v>
      </c>
      <c r="K3401" t="s">
        <v>1478</v>
      </c>
      <c r="L3401" t="s">
        <v>727</v>
      </c>
      <c r="M3401" t="s">
        <v>176</v>
      </c>
      <c r="N3401">
        <v>2018</v>
      </c>
      <c r="O3401" t="s">
        <v>612</v>
      </c>
      <c r="P3401" t="s">
        <v>178</v>
      </c>
      <c r="Q3401" t="s">
        <v>172</v>
      </c>
      <c r="S3401">
        <v>29326556</v>
      </c>
      <c r="T3401" t="s">
        <v>196</v>
      </c>
      <c r="W3401" t="s">
        <v>20146</v>
      </c>
      <c r="X3401">
        <v>3472664333</v>
      </c>
      <c r="Y3401" t="s">
        <v>186</v>
      </c>
      <c r="Z3401" t="s">
        <v>282</v>
      </c>
      <c r="AA3401">
        <v>2019</v>
      </c>
      <c r="AB3401">
        <v>2019</v>
      </c>
      <c r="AC3401" t="s">
        <v>3267</v>
      </c>
      <c r="AD3401" t="s">
        <v>185</v>
      </c>
      <c r="AM3401" t="s">
        <v>397</v>
      </c>
      <c r="AN3401" t="s">
        <v>960</v>
      </c>
      <c r="AS3401">
        <v>3.78</v>
      </c>
      <c r="AT3401" t="s">
        <v>188</v>
      </c>
      <c r="AU3401" t="s">
        <v>189</v>
      </c>
      <c r="AV3401" t="s">
        <v>190</v>
      </c>
      <c r="AW3401" t="s">
        <v>264</v>
      </c>
      <c r="BM3401" t="s">
        <v>20147</v>
      </c>
      <c r="BN3401" t="s">
        <v>193</v>
      </c>
      <c r="BP3401" t="s">
        <v>3549</v>
      </c>
      <c r="BQ3401" t="s">
        <v>849</v>
      </c>
      <c r="BS3401">
        <v>21409</v>
      </c>
      <c r="BT3401" t="s">
        <v>196</v>
      </c>
      <c r="BU3401">
        <v>4107578124</v>
      </c>
      <c r="BZ3401" t="s">
        <v>20148</v>
      </c>
      <c r="CC3401" t="s">
        <v>3549</v>
      </c>
      <c r="CD3401" t="s">
        <v>849</v>
      </c>
      <c r="CF3401">
        <v>21409</v>
      </c>
      <c r="CG3401" t="s">
        <v>196</v>
      </c>
      <c r="CH3401">
        <v>2023724582</v>
      </c>
      <c r="CM3401" t="s">
        <v>1525</v>
      </c>
      <c r="CP3401" t="s">
        <v>194</v>
      </c>
      <c r="CQ3401" t="s">
        <v>195</v>
      </c>
      <c r="CS3401">
        <v>14627</v>
      </c>
      <c r="CT3401" t="s">
        <v>196</v>
      </c>
      <c r="CU3401">
        <v>3475521451</v>
      </c>
      <c r="ED3401" t="s">
        <v>849</v>
      </c>
      <c r="EG3401" t="s">
        <v>196</v>
      </c>
      <c r="EH3401">
        <v>2023724582</v>
      </c>
      <c r="EM3401" t="s">
        <v>20148</v>
      </c>
      <c r="EP3401" t="s">
        <v>3549</v>
      </c>
      <c r="EQ3401" t="s">
        <v>849</v>
      </c>
      <c r="ES3401">
        <v>21409</v>
      </c>
      <c r="ET3401" t="s">
        <v>196</v>
      </c>
      <c r="EU3401">
        <v>2023724582</v>
      </c>
    </row>
    <row r="3402" spans="1:151" x14ac:dyDescent="0.2">
      <c r="A3402">
        <v>26225</v>
      </c>
      <c r="B3402" t="s">
        <v>20149</v>
      </c>
      <c r="C3402" t="s">
        <v>20150</v>
      </c>
      <c r="E3402" t="s">
        <v>20151</v>
      </c>
      <c r="F3402" t="s">
        <v>171</v>
      </c>
      <c r="G3402" t="s">
        <v>172</v>
      </c>
      <c r="H3402" s="1">
        <v>35249</v>
      </c>
      <c r="I3402" t="s">
        <v>221</v>
      </c>
      <c r="K3402" t="s">
        <v>1930</v>
      </c>
      <c r="L3402" t="s">
        <v>1931</v>
      </c>
      <c r="M3402" t="s">
        <v>224</v>
      </c>
      <c r="N3402">
        <v>2018</v>
      </c>
      <c r="O3402" t="s">
        <v>354</v>
      </c>
      <c r="P3402" t="s">
        <v>178</v>
      </c>
      <c r="Q3402" t="s">
        <v>172</v>
      </c>
      <c r="R3402" t="s">
        <v>510</v>
      </c>
      <c r="S3402">
        <v>28704430</v>
      </c>
      <c r="BM3402" t="s">
        <v>10096</v>
      </c>
      <c r="DM3402" t="s">
        <v>20152</v>
      </c>
      <c r="DP3402" t="s">
        <v>20153</v>
      </c>
      <c r="DQ3402" t="s">
        <v>344</v>
      </c>
      <c r="DS3402">
        <v>77845</v>
      </c>
      <c r="DT3402" t="s">
        <v>226</v>
      </c>
      <c r="DU3402" t="s">
        <v>20154</v>
      </c>
      <c r="DX3402" t="s">
        <v>20155</v>
      </c>
      <c r="DY3402" t="s">
        <v>5761</v>
      </c>
    </row>
    <row r="3403" spans="1:151" x14ac:dyDescent="0.2">
      <c r="A3403">
        <v>45477</v>
      </c>
      <c r="B3403" t="s">
        <v>20156</v>
      </c>
      <c r="C3403" t="s">
        <v>20157</v>
      </c>
      <c r="D3403" t="s">
        <v>1418</v>
      </c>
      <c r="E3403" t="s">
        <v>20158</v>
      </c>
      <c r="F3403" t="s">
        <v>171</v>
      </c>
      <c r="G3403" t="str">
        <f>"0"</f>
        <v>0</v>
      </c>
      <c r="H3403" s="1">
        <v>37750</v>
      </c>
      <c r="I3403" t="s">
        <v>221</v>
      </c>
      <c r="K3403" t="s">
        <v>882</v>
      </c>
      <c r="L3403" t="s">
        <v>318</v>
      </c>
      <c r="M3403" t="s">
        <v>255</v>
      </c>
      <c r="N3403" t="s">
        <v>1165</v>
      </c>
      <c r="O3403" t="s">
        <v>1214</v>
      </c>
      <c r="P3403" t="s">
        <v>178</v>
      </c>
      <c r="Q3403" t="s">
        <v>172</v>
      </c>
      <c r="R3403" t="s">
        <v>510</v>
      </c>
      <c r="S3403">
        <v>32081220</v>
      </c>
      <c r="BM3403" t="s">
        <v>1215</v>
      </c>
    </row>
    <row r="3404" spans="1:151" x14ac:dyDescent="0.2">
      <c r="A3404">
        <v>32585</v>
      </c>
      <c r="B3404" t="s">
        <v>8366</v>
      </c>
      <c r="C3404" t="s">
        <v>20159</v>
      </c>
      <c r="D3404" t="s">
        <v>201</v>
      </c>
      <c r="E3404" t="s">
        <v>20160</v>
      </c>
      <c r="F3404" t="s">
        <v>171</v>
      </c>
      <c r="G3404" t="s">
        <v>172</v>
      </c>
      <c r="H3404" s="1">
        <v>36681</v>
      </c>
      <c r="I3404" t="s">
        <v>173</v>
      </c>
      <c r="K3404" t="s">
        <v>882</v>
      </c>
      <c r="L3404" t="s">
        <v>318</v>
      </c>
      <c r="M3404" t="s">
        <v>255</v>
      </c>
      <c r="N3404" t="s">
        <v>421</v>
      </c>
      <c r="O3404" t="s">
        <v>422</v>
      </c>
      <c r="P3404" t="s">
        <v>178</v>
      </c>
      <c r="Q3404" t="s">
        <v>172</v>
      </c>
      <c r="S3404">
        <v>31346962</v>
      </c>
      <c r="T3404" t="s">
        <v>226</v>
      </c>
      <c r="Y3404" t="str">
        <f>"01AS"</f>
        <v>01AS</v>
      </c>
      <c r="Z3404" t="s">
        <v>227</v>
      </c>
      <c r="AA3404" t="s">
        <v>228</v>
      </c>
      <c r="AB3404" t="s">
        <v>229</v>
      </c>
      <c r="AC3404" t="s">
        <v>1237</v>
      </c>
      <c r="AD3404" t="s">
        <v>185</v>
      </c>
      <c r="AS3404">
        <v>2.84</v>
      </c>
      <c r="AT3404" t="s">
        <v>429</v>
      </c>
      <c r="AU3404" t="s">
        <v>235</v>
      </c>
      <c r="AV3404" t="s">
        <v>236</v>
      </c>
      <c r="AW3404" t="s">
        <v>264</v>
      </c>
      <c r="BM3404" t="s">
        <v>20161</v>
      </c>
      <c r="BN3404" t="s">
        <v>239</v>
      </c>
      <c r="BO3404" t="s">
        <v>20162</v>
      </c>
      <c r="BP3404" t="s">
        <v>241</v>
      </c>
      <c r="BQ3404" t="s">
        <v>195</v>
      </c>
      <c r="BS3404">
        <v>14627</v>
      </c>
      <c r="CD3404" t="s">
        <v>195</v>
      </c>
      <c r="CM3404" t="s">
        <v>20163</v>
      </c>
      <c r="CO3404" t="s">
        <v>20162</v>
      </c>
      <c r="CP3404" t="s">
        <v>14967</v>
      </c>
      <c r="CQ3404" t="s">
        <v>247</v>
      </c>
      <c r="CS3404" t="s">
        <v>20164</v>
      </c>
      <c r="CT3404" t="s">
        <v>244</v>
      </c>
      <c r="CU3404" t="s">
        <v>20165</v>
      </c>
    </row>
    <row r="3405" spans="1:151" x14ac:dyDescent="0.2">
      <c r="A3405">
        <v>25736</v>
      </c>
      <c r="B3405" t="s">
        <v>20166</v>
      </c>
      <c r="C3405" t="s">
        <v>20167</v>
      </c>
      <c r="E3405" t="s">
        <v>20168</v>
      </c>
      <c r="F3405" t="s">
        <v>171</v>
      </c>
      <c r="G3405" t="str">
        <f>"0"</f>
        <v>0</v>
      </c>
      <c r="K3405" t="s">
        <v>769</v>
      </c>
      <c r="L3405" t="s">
        <v>770</v>
      </c>
      <c r="M3405" t="s">
        <v>176</v>
      </c>
      <c r="N3405">
        <v>2018</v>
      </c>
      <c r="O3405" t="s">
        <v>612</v>
      </c>
      <c r="P3405" t="s">
        <v>178</v>
      </c>
      <c r="Q3405" t="s">
        <v>172</v>
      </c>
      <c r="S3405">
        <v>30852198</v>
      </c>
      <c r="T3405" t="s">
        <v>196</v>
      </c>
      <c r="Y3405" t="s">
        <v>613</v>
      </c>
      <c r="Z3405" t="s">
        <v>614</v>
      </c>
      <c r="AA3405" t="s">
        <v>615</v>
      </c>
      <c r="AB3405" t="s">
        <v>259</v>
      </c>
      <c r="AC3405" t="s">
        <v>762</v>
      </c>
      <c r="AD3405" t="s">
        <v>185</v>
      </c>
      <c r="AS3405" t="str">
        <f>"0"</f>
        <v>0</v>
      </c>
      <c r="AT3405" t="s">
        <v>188</v>
      </c>
      <c r="AU3405" t="s">
        <v>189</v>
      </c>
      <c r="AV3405" t="s">
        <v>190</v>
      </c>
      <c r="AW3405" t="s">
        <v>294</v>
      </c>
      <c r="BM3405" t="s">
        <v>20169</v>
      </c>
      <c r="BN3405" t="s">
        <v>20170</v>
      </c>
      <c r="BP3405" t="s">
        <v>8412</v>
      </c>
      <c r="BQ3405" t="s">
        <v>3224</v>
      </c>
      <c r="BS3405">
        <v>53211</v>
      </c>
      <c r="BT3405" t="s">
        <v>196</v>
      </c>
      <c r="BU3405">
        <v>2513773348</v>
      </c>
      <c r="BZ3405" t="s">
        <v>20169</v>
      </c>
      <c r="CA3405" t="s">
        <v>20170</v>
      </c>
      <c r="CC3405" t="s">
        <v>8412</v>
      </c>
      <c r="CD3405" t="s">
        <v>3224</v>
      </c>
      <c r="CF3405">
        <v>53211</v>
      </c>
      <c r="CG3405" t="s">
        <v>196</v>
      </c>
      <c r="CH3405">
        <v>2513773348</v>
      </c>
      <c r="CM3405" t="s">
        <v>20169</v>
      </c>
      <c r="CN3405" t="s">
        <v>20170</v>
      </c>
      <c r="CP3405" t="s">
        <v>8412</v>
      </c>
      <c r="CQ3405" t="s">
        <v>3224</v>
      </c>
      <c r="CS3405">
        <v>53211</v>
      </c>
      <c r="CT3405" t="s">
        <v>196</v>
      </c>
      <c r="CU3405">
        <v>2513773348</v>
      </c>
    </row>
    <row r="3406" spans="1:151" x14ac:dyDescent="0.2">
      <c r="A3406">
        <v>27180</v>
      </c>
      <c r="B3406" t="s">
        <v>20166</v>
      </c>
      <c r="C3406" t="s">
        <v>20167</v>
      </c>
      <c r="E3406" t="s">
        <v>20168</v>
      </c>
      <c r="F3406" t="s">
        <v>171</v>
      </c>
      <c r="G3406" t="str">
        <f>"0"</f>
        <v>0</v>
      </c>
      <c r="K3406" t="s">
        <v>16004</v>
      </c>
      <c r="L3406" t="s">
        <v>16005</v>
      </c>
      <c r="M3406" t="s">
        <v>255</v>
      </c>
      <c r="N3406" t="s">
        <v>1347</v>
      </c>
      <c r="O3406" t="s">
        <v>1348</v>
      </c>
      <c r="P3406" t="s">
        <v>178</v>
      </c>
      <c r="Q3406" t="s">
        <v>172</v>
      </c>
      <c r="S3406">
        <v>30852198</v>
      </c>
      <c r="T3406" t="s">
        <v>196</v>
      </c>
      <c r="Y3406" t="s">
        <v>613</v>
      </c>
      <c r="Z3406" t="s">
        <v>614</v>
      </c>
      <c r="AA3406" t="s">
        <v>615</v>
      </c>
      <c r="AB3406" t="s">
        <v>259</v>
      </c>
      <c r="AC3406" t="s">
        <v>762</v>
      </c>
      <c r="AD3406" t="s">
        <v>185</v>
      </c>
      <c r="AS3406" t="str">
        <f>"0"</f>
        <v>0</v>
      </c>
      <c r="AT3406" t="s">
        <v>188</v>
      </c>
      <c r="AU3406" t="s">
        <v>189</v>
      </c>
      <c r="AV3406" t="s">
        <v>190</v>
      </c>
      <c r="AW3406" t="s">
        <v>294</v>
      </c>
      <c r="BM3406" t="s">
        <v>20169</v>
      </c>
      <c r="BN3406" t="s">
        <v>20170</v>
      </c>
      <c r="BP3406" t="s">
        <v>8412</v>
      </c>
      <c r="BQ3406" t="s">
        <v>3224</v>
      </c>
      <c r="BS3406">
        <v>53211</v>
      </c>
      <c r="BT3406" t="s">
        <v>196</v>
      </c>
      <c r="BU3406">
        <v>2513773348</v>
      </c>
      <c r="BZ3406" t="s">
        <v>20169</v>
      </c>
      <c r="CA3406" t="s">
        <v>20170</v>
      </c>
      <c r="CC3406" t="s">
        <v>8412</v>
      </c>
      <c r="CD3406" t="s">
        <v>3224</v>
      </c>
      <c r="CF3406">
        <v>53211</v>
      </c>
      <c r="CG3406" t="s">
        <v>196</v>
      </c>
      <c r="CH3406">
        <v>2513773348</v>
      </c>
      <c r="CM3406" t="s">
        <v>20169</v>
      </c>
      <c r="CN3406" t="s">
        <v>20170</v>
      </c>
      <c r="CP3406" t="s">
        <v>8412</v>
      </c>
      <c r="CQ3406" t="s">
        <v>3224</v>
      </c>
      <c r="CS3406">
        <v>53211</v>
      </c>
      <c r="CT3406" t="s">
        <v>196</v>
      </c>
      <c r="CU3406">
        <v>2513773348</v>
      </c>
    </row>
    <row r="3407" spans="1:151" x14ac:dyDescent="0.2">
      <c r="A3407">
        <v>15723</v>
      </c>
      <c r="B3407" t="s">
        <v>20171</v>
      </c>
      <c r="C3407" t="s">
        <v>20172</v>
      </c>
      <c r="D3407" t="s">
        <v>20173</v>
      </c>
      <c r="E3407" t="s">
        <v>20174</v>
      </c>
      <c r="F3407" t="s">
        <v>171</v>
      </c>
      <c r="G3407" t="s">
        <v>172</v>
      </c>
      <c r="H3407" s="1">
        <v>35022</v>
      </c>
      <c r="I3407" t="s">
        <v>221</v>
      </c>
      <c r="K3407" t="s">
        <v>409</v>
      </c>
      <c r="L3407" t="s">
        <v>1643</v>
      </c>
      <c r="M3407" t="s">
        <v>224</v>
      </c>
      <c r="N3407">
        <v>2016</v>
      </c>
      <c r="O3407" t="s">
        <v>410</v>
      </c>
      <c r="P3407" t="s">
        <v>178</v>
      </c>
      <c r="Q3407" t="s">
        <v>172</v>
      </c>
      <c r="S3407">
        <v>28771180</v>
      </c>
      <c r="T3407" t="s">
        <v>196</v>
      </c>
      <c r="W3407" t="s">
        <v>20175</v>
      </c>
      <c r="X3407">
        <v>9372660795</v>
      </c>
      <c r="Y3407" t="s">
        <v>186</v>
      </c>
      <c r="Z3407" t="s">
        <v>282</v>
      </c>
      <c r="AA3407">
        <v>2018</v>
      </c>
      <c r="AB3407">
        <v>2018</v>
      </c>
      <c r="AC3407" t="s">
        <v>413</v>
      </c>
      <c r="AD3407" t="s">
        <v>185</v>
      </c>
      <c r="AE3407" t="s">
        <v>886</v>
      </c>
      <c r="AS3407">
        <v>3.16</v>
      </c>
      <c r="AT3407" t="s">
        <v>188</v>
      </c>
      <c r="AU3407" t="s">
        <v>189</v>
      </c>
      <c r="AV3407" t="s">
        <v>190</v>
      </c>
      <c r="AW3407" t="s">
        <v>294</v>
      </c>
      <c r="BM3407" t="s">
        <v>20176</v>
      </c>
      <c r="BN3407" t="s">
        <v>193</v>
      </c>
      <c r="BP3407" t="s">
        <v>194</v>
      </c>
      <c r="BQ3407" t="s">
        <v>195</v>
      </c>
      <c r="BS3407">
        <v>14627</v>
      </c>
      <c r="BT3407" t="s">
        <v>196</v>
      </c>
      <c r="BU3407">
        <v>5135027963</v>
      </c>
      <c r="BZ3407" t="s">
        <v>20177</v>
      </c>
      <c r="CC3407" t="s">
        <v>4446</v>
      </c>
      <c r="CD3407" t="s">
        <v>1414</v>
      </c>
      <c r="CF3407">
        <v>45242</v>
      </c>
      <c r="CG3407" t="s">
        <v>196</v>
      </c>
      <c r="CH3407">
        <v>5135027963</v>
      </c>
      <c r="CM3407" t="s">
        <v>11649</v>
      </c>
      <c r="CP3407" t="s">
        <v>194</v>
      </c>
      <c r="CQ3407" t="s">
        <v>195</v>
      </c>
      <c r="CS3407">
        <v>14627</v>
      </c>
      <c r="CT3407" t="s">
        <v>196</v>
      </c>
      <c r="CU3407">
        <v>5135027963</v>
      </c>
      <c r="ED3407" t="s">
        <v>1414</v>
      </c>
      <c r="EG3407" t="s">
        <v>196</v>
      </c>
      <c r="EH3407">
        <v>5135027963</v>
      </c>
      <c r="EM3407" t="s">
        <v>20177</v>
      </c>
      <c r="EP3407" t="s">
        <v>4446</v>
      </c>
      <c r="EQ3407" t="s">
        <v>1414</v>
      </c>
      <c r="ES3407">
        <v>45242</v>
      </c>
      <c r="ET3407" t="s">
        <v>196</v>
      </c>
      <c r="EU3407">
        <v>5135027963</v>
      </c>
    </row>
    <row r="3408" spans="1:151" x14ac:dyDescent="0.2">
      <c r="A3408">
        <v>24820</v>
      </c>
      <c r="B3408" t="s">
        <v>20178</v>
      </c>
      <c r="C3408" t="s">
        <v>20179</v>
      </c>
      <c r="D3408" t="s">
        <v>20180</v>
      </c>
      <c r="E3408" t="s">
        <v>20181</v>
      </c>
      <c r="F3408" t="s">
        <v>171</v>
      </c>
      <c r="G3408" t="s">
        <v>172</v>
      </c>
      <c r="H3408" s="1">
        <v>35137</v>
      </c>
      <c r="I3408" t="s">
        <v>221</v>
      </c>
      <c r="K3408" t="s">
        <v>20106</v>
      </c>
      <c r="L3408" t="s">
        <v>820</v>
      </c>
      <c r="M3408" t="s">
        <v>306</v>
      </c>
      <c r="N3408">
        <v>2018</v>
      </c>
      <c r="O3408" t="s">
        <v>307</v>
      </c>
      <c r="P3408" t="s">
        <v>178</v>
      </c>
      <c r="Q3408" t="s">
        <v>172</v>
      </c>
      <c r="S3408">
        <v>29440245</v>
      </c>
      <c r="T3408" t="s">
        <v>20182</v>
      </c>
      <c r="U3408" t="s">
        <v>180</v>
      </c>
      <c r="V3408" s="2">
        <v>43604</v>
      </c>
      <c r="W3408" t="s">
        <v>20183</v>
      </c>
      <c r="X3408">
        <v>5852604883</v>
      </c>
      <c r="Y3408" t="s">
        <v>186</v>
      </c>
      <c r="Z3408" t="s">
        <v>183</v>
      </c>
      <c r="AA3408">
        <v>2019</v>
      </c>
      <c r="AB3408">
        <v>2019</v>
      </c>
      <c r="AC3408" t="s">
        <v>6542</v>
      </c>
      <c r="AD3408" t="s">
        <v>185</v>
      </c>
      <c r="AM3408" t="s">
        <v>697</v>
      </c>
      <c r="AS3408">
        <v>3.79</v>
      </c>
      <c r="AT3408" t="s">
        <v>188</v>
      </c>
      <c r="AU3408" t="s">
        <v>189</v>
      </c>
      <c r="AV3408" t="s">
        <v>190</v>
      </c>
      <c r="AW3408" t="s">
        <v>191</v>
      </c>
      <c r="BM3408" t="s">
        <v>12216</v>
      </c>
      <c r="BN3408" t="s">
        <v>193</v>
      </c>
      <c r="BP3408" t="s">
        <v>194</v>
      </c>
      <c r="BQ3408" t="s">
        <v>195</v>
      </c>
      <c r="BS3408">
        <v>14627</v>
      </c>
      <c r="BT3408" t="s">
        <v>196</v>
      </c>
      <c r="BU3408">
        <v>5852870437</v>
      </c>
      <c r="CM3408" t="s">
        <v>20184</v>
      </c>
      <c r="CP3408" t="s">
        <v>194</v>
      </c>
      <c r="CQ3408" t="s">
        <v>195</v>
      </c>
      <c r="CS3408">
        <v>14627</v>
      </c>
      <c r="CT3408" t="s">
        <v>196</v>
      </c>
      <c r="CU3408">
        <v>5852870437</v>
      </c>
    </row>
    <row r="3409" spans="1:151" x14ac:dyDescent="0.2">
      <c r="A3409">
        <v>14619</v>
      </c>
      <c r="B3409" t="s">
        <v>20178</v>
      </c>
      <c r="C3409" t="s">
        <v>20179</v>
      </c>
      <c r="D3409" t="s">
        <v>20180</v>
      </c>
      <c r="E3409" t="s">
        <v>20181</v>
      </c>
      <c r="F3409" t="s">
        <v>7586</v>
      </c>
      <c r="G3409" t="s">
        <v>172</v>
      </c>
      <c r="H3409" s="1">
        <v>35137</v>
      </c>
      <c r="I3409" t="s">
        <v>221</v>
      </c>
      <c r="K3409" t="s">
        <v>439</v>
      </c>
      <c r="L3409" t="s">
        <v>175</v>
      </c>
      <c r="M3409" t="s">
        <v>224</v>
      </c>
      <c r="N3409">
        <v>2016</v>
      </c>
      <c r="O3409" t="s">
        <v>410</v>
      </c>
      <c r="P3409" t="s">
        <v>178</v>
      </c>
      <c r="Q3409" t="s">
        <v>172</v>
      </c>
      <c r="S3409">
        <v>29440245</v>
      </c>
      <c r="T3409" t="s">
        <v>20182</v>
      </c>
      <c r="U3409" t="s">
        <v>180</v>
      </c>
      <c r="V3409" s="2">
        <v>43604</v>
      </c>
      <c r="W3409" t="s">
        <v>20183</v>
      </c>
      <c r="X3409">
        <v>5852604883</v>
      </c>
      <c r="Y3409" t="s">
        <v>186</v>
      </c>
      <c r="Z3409" t="s">
        <v>183</v>
      </c>
      <c r="AA3409">
        <v>2019</v>
      </c>
      <c r="AB3409">
        <v>2019</v>
      </c>
      <c r="AC3409" t="s">
        <v>6542</v>
      </c>
      <c r="AD3409" t="s">
        <v>185</v>
      </c>
      <c r="AM3409" t="s">
        <v>697</v>
      </c>
      <c r="AS3409">
        <v>3.79</v>
      </c>
      <c r="AT3409" t="s">
        <v>188</v>
      </c>
      <c r="AU3409" t="s">
        <v>189</v>
      </c>
      <c r="AV3409" t="s">
        <v>190</v>
      </c>
      <c r="AW3409" t="s">
        <v>191</v>
      </c>
      <c r="BM3409" t="s">
        <v>12216</v>
      </c>
      <c r="BN3409" t="s">
        <v>193</v>
      </c>
      <c r="BP3409" t="s">
        <v>194</v>
      </c>
      <c r="BQ3409" t="s">
        <v>195</v>
      </c>
      <c r="BS3409">
        <v>14627</v>
      </c>
      <c r="BT3409" t="s">
        <v>196</v>
      </c>
      <c r="BU3409">
        <v>5852870437</v>
      </c>
      <c r="CM3409" t="s">
        <v>20184</v>
      </c>
      <c r="CP3409" t="s">
        <v>194</v>
      </c>
      <c r="CQ3409" t="s">
        <v>195</v>
      </c>
      <c r="CS3409">
        <v>14627</v>
      </c>
      <c r="CT3409" t="s">
        <v>196</v>
      </c>
      <c r="CU3409">
        <v>5852870437</v>
      </c>
    </row>
    <row r="3410" spans="1:151" x14ac:dyDescent="0.2">
      <c r="A3410">
        <v>19480</v>
      </c>
      <c r="B3410" t="s">
        <v>20185</v>
      </c>
      <c r="C3410" t="s">
        <v>20186</v>
      </c>
      <c r="D3410" t="s">
        <v>940</v>
      </c>
      <c r="E3410" t="s">
        <v>20187</v>
      </c>
      <c r="F3410" t="s">
        <v>171</v>
      </c>
      <c r="G3410" t="s">
        <v>172</v>
      </c>
      <c r="H3410" s="1">
        <v>35718</v>
      </c>
      <c r="I3410" t="s">
        <v>221</v>
      </c>
      <c r="K3410" t="s">
        <v>2258</v>
      </c>
      <c r="L3410" t="s">
        <v>820</v>
      </c>
      <c r="M3410" t="s">
        <v>306</v>
      </c>
      <c r="N3410">
        <v>2017</v>
      </c>
      <c r="O3410" t="s">
        <v>646</v>
      </c>
      <c r="P3410" t="s">
        <v>178</v>
      </c>
      <c r="Q3410" t="s">
        <v>172</v>
      </c>
      <c r="S3410">
        <v>29339396</v>
      </c>
      <c r="T3410" t="s">
        <v>196</v>
      </c>
      <c r="W3410" t="s">
        <v>20188</v>
      </c>
      <c r="X3410">
        <v>9177675642</v>
      </c>
      <c r="Y3410" t="s">
        <v>186</v>
      </c>
      <c r="Z3410" t="s">
        <v>282</v>
      </c>
      <c r="AA3410">
        <v>2019</v>
      </c>
      <c r="AB3410">
        <v>2019</v>
      </c>
      <c r="AC3410" t="s">
        <v>885</v>
      </c>
      <c r="AD3410" t="s">
        <v>185</v>
      </c>
      <c r="AM3410" t="s">
        <v>5023</v>
      </c>
      <c r="AN3410" t="s">
        <v>3384</v>
      </c>
      <c r="AS3410">
        <v>3.86</v>
      </c>
      <c r="AT3410" t="s">
        <v>188</v>
      </c>
      <c r="AU3410" t="s">
        <v>189</v>
      </c>
      <c r="AV3410" t="s">
        <v>190</v>
      </c>
      <c r="AW3410" t="s">
        <v>264</v>
      </c>
      <c r="BM3410" t="s">
        <v>20189</v>
      </c>
      <c r="BN3410" t="s">
        <v>193</v>
      </c>
      <c r="BP3410" t="s">
        <v>194</v>
      </c>
      <c r="BQ3410" t="s">
        <v>195</v>
      </c>
      <c r="BS3410">
        <v>14627</v>
      </c>
      <c r="BT3410" t="s">
        <v>196</v>
      </c>
      <c r="BU3410">
        <v>9177675642</v>
      </c>
      <c r="BZ3410" t="s">
        <v>20190</v>
      </c>
      <c r="CC3410" t="s">
        <v>973</v>
      </c>
      <c r="CD3410" t="s">
        <v>195</v>
      </c>
      <c r="CF3410">
        <v>10075</v>
      </c>
      <c r="CG3410" t="s">
        <v>196</v>
      </c>
      <c r="CH3410">
        <v>9177675642</v>
      </c>
      <c r="CM3410" t="s">
        <v>1905</v>
      </c>
      <c r="CP3410" t="s">
        <v>194</v>
      </c>
      <c r="CQ3410" t="s">
        <v>195</v>
      </c>
      <c r="CS3410">
        <v>14611</v>
      </c>
      <c r="CT3410" t="s">
        <v>196</v>
      </c>
      <c r="CU3410">
        <v>9177675642</v>
      </c>
      <c r="ED3410" t="s">
        <v>195</v>
      </c>
      <c r="EG3410" t="s">
        <v>196</v>
      </c>
      <c r="EH3410">
        <v>9177675642</v>
      </c>
      <c r="EM3410" t="s">
        <v>20190</v>
      </c>
      <c r="EP3410" t="s">
        <v>973</v>
      </c>
      <c r="EQ3410" t="s">
        <v>195</v>
      </c>
      <c r="ES3410">
        <v>10075</v>
      </c>
      <c r="ET3410" t="s">
        <v>196</v>
      </c>
      <c r="EU3410">
        <v>9177675642</v>
      </c>
    </row>
    <row r="3411" spans="1:151" x14ac:dyDescent="0.2">
      <c r="A3411">
        <v>19089</v>
      </c>
      <c r="B3411" t="s">
        <v>2453</v>
      </c>
      <c r="C3411" t="s">
        <v>20191</v>
      </c>
      <c r="D3411" t="s">
        <v>1968</v>
      </c>
      <c r="E3411" t="s">
        <v>20192</v>
      </c>
      <c r="F3411" t="s">
        <v>171</v>
      </c>
      <c r="G3411" t="s">
        <v>172</v>
      </c>
      <c r="H3411" s="1">
        <v>35296</v>
      </c>
      <c r="I3411" t="s">
        <v>221</v>
      </c>
      <c r="K3411" t="s">
        <v>1074</v>
      </c>
      <c r="L3411" t="s">
        <v>3382</v>
      </c>
      <c r="M3411" t="s">
        <v>306</v>
      </c>
      <c r="N3411">
        <v>2016</v>
      </c>
      <c r="O3411" t="s">
        <v>380</v>
      </c>
      <c r="P3411" t="s">
        <v>178</v>
      </c>
      <c r="Q3411" t="s">
        <v>172</v>
      </c>
      <c r="S3411">
        <v>28680086</v>
      </c>
      <c r="T3411" t="s">
        <v>196</v>
      </c>
      <c r="W3411" t="s">
        <v>20193</v>
      </c>
      <c r="X3411">
        <v>9785002017</v>
      </c>
      <c r="Y3411" t="s">
        <v>186</v>
      </c>
      <c r="Z3411" t="s">
        <v>282</v>
      </c>
      <c r="AA3411">
        <v>2018</v>
      </c>
      <c r="AB3411">
        <v>2018</v>
      </c>
      <c r="AC3411" t="s">
        <v>885</v>
      </c>
      <c r="AD3411" t="s">
        <v>185</v>
      </c>
      <c r="AS3411">
        <v>2.89</v>
      </c>
      <c r="AT3411" t="s">
        <v>188</v>
      </c>
      <c r="AU3411" t="s">
        <v>189</v>
      </c>
      <c r="AV3411" t="s">
        <v>190</v>
      </c>
      <c r="AW3411" t="s">
        <v>264</v>
      </c>
      <c r="BM3411" t="s">
        <v>20194</v>
      </c>
      <c r="BN3411" t="s">
        <v>487</v>
      </c>
      <c r="BP3411" t="s">
        <v>194</v>
      </c>
      <c r="BQ3411" t="s">
        <v>195</v>
      </c>
      <c r="BS3411">
        <v>14627</v>
      </c>
      <c r="BT3411" t="s">
        <v>196</v>
      </c>
      <c r="BU3411">
        <v>9785002017</v>
      </c>
      <c r="BZ3411" t="s">
        <v>20195</v>
      </c>
      <c r="CC3411" t="s">
        <v>7750</v>
      </c>
      <c r="CD3411" t="s">
        <v>401</v>
      </c>
      <c r="CF3411" t="str">
        <f>"019382327"</f>
        <v>019382327</v>
      </c>
      <c r="CG3411" t="s">
        <v>196</v>
      </c>
      <c r="CH3411">
        <v>9783565392</v>
      </c>
      <c r="CM3411" t="s">
        <v>11850</v>
      </c>
      <c r="CN3411" t="s">
        <v>20196</v>
      </c>
      <c r="CP3411" t="s">
        <v>194</v>
      </c>
      <c r="CQ3411" t="s">
        <v>195</v>
      </c>
      <c r="CS3411">
        <v>14611</v>
      </c>
      <c r="CT3411" t="s">
        <v>196</v>
      </c>
      <c r="CU3411">
        <v>9785002017</v>
      </c>
      <c r="ED3411" t="s">
        <v>401</v>
      </c>
      <c r="EG3411" t="s">
        <v>196</v>
      </c>
      <c r="EH3411">
        <v>9783565392</v>
      </c>
      <c r="EM3411" t="s">
        <v>20195</v>
      </c>
      <c r="EP3411" t="s">
        <v>7750</v>
      </c>
      <c r="EQ3411" t="s">
        <v>401</v>
      </c>
      <c r="ES3411" t="str">
        <f>"019382327"</f>
        <v>019382327</v>
      </c>
      <c r="ET3411" t="s">
        <v>196</v>
      </c>
      <c r="EU3411">
        <v>9783565392</v>
      </c>
    </row>
    <row r="3412" spans="1:151" x14ac:dyDescent="0.2">
      <c r="A3412">
        <v>38985</v>
      </c>
      <c r="B3412" t="s">
        <v>20197</v>
      </c>
      <c r="C3412" t="s">
        <v>20198</v>
      </c>
      <c r="D3412" t="s">
        <v>20199</v>
      </c>
      <c r="E3412" t="s">
        <v>20200</v>
      </c>
      <c r="F3412" t="s">
        <v>171</v>
      </c>
      <c r="G3412" t="str">
        <f>"0"</f>
        <v>0</v>
      </c>
      <c r="H3412" s="1">
        <v>35010</v>
      </c>
      <c r="I3412" t="s">
        <v>173</v>
      </c>
      <c r="K3412" t="s">
        <v>610</v>
      </c>
      <c r="L3412" t="s">
        <v>969</v>
      </c>
      <c r="M3412" t="s">
        <v>176</v>
      </c>
      <c r="N3412">
        <v>2023</v>
      </c>
      <c r="O3412" t="s">
        <v>1048</v>
      </c>
      <c r="P3412" t="s">
        <v>178</v>
      </c>
      <c r="Q3412" t="s">
        <v>172</v>
      </c>
      <c r="S3412">
        <v>32383485</v>
      </c>
      <c r="T3412" t="s">
        <v>226</v>
      </c>
      <c r="Y3412" t="str">
        <f>"02SBS"</f>
        <v>02SBS</v>
      </c>
      <c r="Z3412" t="s">
        <v>258</v>
      </c>
      <c r="AA3412" t="s">
        <v>259</v>
      </c>
      <c r="AB3412" t="s">
        <v>260</v>
      </c>
      <c r="AC3412" t="s">
        <v>261</v>
      </c>
      <c r="AD3412" t="s">
        <v>185</v>
      </c>
      <c r="AS3412">
        <v>3.38</v>
      </c>
      <c r="AU3412" t="s">
        <v>235</v>
      </c>
      <c r="AV3412" t="s">
        <v>236</v>
      </c>
      <c r="AW3412" t="s">
        <v>294</v>
      </c>
      <c r="BO3412" t="s">
        <v>20201</v>
      </c>
      <c r="BQ3412" t="s">
        <v>195</v>
      </c>
      <c r="BZ3412" t="s">
        <v>266</v>
      </c>
      <c r="CB3412" t="s">
        <v>267</v>
      </c>
      <c r="CD3412" t="s">
        <v>195</v>
      </c>
      <c r="CF3412">
        <v>14627</v>
      </c>
      <c r="CG3412" t="s">
        <v>244</v>
      </c>
      <c r="CM3412" t="s">
        <v>20202</v>
      </c>
      <c r="CO3412" t="s">
        <v>20201</v>
      </c>
      <c r="CP3412" t="s">
        <v>12410</v>
      </c>
      <c r="CQ3412" t="s">
        <v>270</v>
      </c>
      <c r="CS3412" t="s">
        <v>20203</v>
      </c>
      <c r="CT3412" t="s">
        <v>244</v>
      </c>
      <c r="CU3412" t="s">
        <v>20204</v>
      </c>
    </row>
    <row r="3413" spans="1:151" x14ac:dyDescent="0.2">
      <c r="A3413">
        <v>41254</v>
      </c>
      <c r="B3413" t="s">
        <v>20197</v>
      </c>
      <c r="C3413" t="s">
        <v>20198</v>
      </c>
      <c r="D3413" t="s">
        <v>20199</v>
      </c>
      <c r="E3413" t="s">
        <v>20200</v>
      </c>
      <c r="F3413" t="s">
        <v>171</v>
      </c>
      <c r="G3413" t="str">
        <f>"0"</f>
        <v>0</v>
      </c>
      <c r="H3413" s="1">
        <v>35010</v>
      </c>
      <c r="I3413" t="s">
        <v>173</v>
      </c>
      <c r="K3413" t="s">
        <v>253</v>
      </c>
      <c r="L3413" t="s">
        <v>254</v>
      </c>
      <c r="M3413" t="s">
        <v>255</v>
      </c>
      <c r="N3413" t="s">
        <v>256</v>
      </c>
      <c r="O3413" t="s">
        <v>257</v>
      </c>
      <c r="P3413" t="s">
        <v>178</v>
      </c>
      <c r="Q3413" t="s">
        <v>172</v>
      </c>
      <c r="S3413">
        <v>32383485</v>
      </c>
      <c r="T3413" t="s">
        <v>226</v>
      </c>
      <c r="Y3413" t="str">
        <f>"02SBS"</f>
        <v>02SBS</v>
      </c>
      <c r="Z3413" t="s">
        <v>258</v>
      </c>
      <c r="AA3413" t="s">
        <v>259</v>
      </c>
      <c r="AB3413" t="s">
        <v>260</v>
      </c>
      <c r="AC3413" t="s">
        <v>261</v>
      </c>
      <c r="AD3413" t="s">
        <v>185</v>
      </c>
      <c r="AS3413">
        <v>3.38</v>
      </c>
      <c r="AU3413" t="s">
        <v>235</v>
      </c>
      <c r="AV3413" t="s">
        <v>236</v>
      </c>
      <c r="AW3413" t="s">
        <v>294</v>
      </c>
      <c r="BO3413" t="s">
        <v>20201</v>
      </c>
      <c r="BQ3413" t="s">
        <v>195</v>
      </c>
      <c r="BZ3413" t="s">
        <v>266</v>
      </c>
      <c r="CB3413" t="s">
        <v>267</v>
      </c>
      <c r="CD3413" t="s">
        <v>195</v>
      </c>
      <c r="CF3413">
        <v>14627</v>
      </c>
      <c r="CG3413" t="s">
        <v>244</v>
      </c>
      <c r="CM3413" t="s">
        <v>20202</v>
      </c>
      <c r="CO3413" t="s">
        <v>20201</v>
      </c>
      <c r="CP3413" t="s">
        <v>12410</v>
      </c>
      <c r="CQ3413" t="s">
        <v>270</v>
      </c>
      <c r="CS3413" t="s">
        <v>20203</v>
      </c>
      <c r="CT3413" t="s">
        <v>244</v>
      </c>
      <c r="CU3413" t="s">
        <v>20204</v>
      </c>
    </row>
    <row r="3414" spans="1:151" x14ac:dyDescent="0.2">
      <c r="A3414">
        <v>36568</v>
      </c>
      <c r="B3414" t="s">
        <v>1032</v>
      </c>
      <c r="C3414" t="s">
        <v>20205</v>
      </c>
      <c r="D3414" t="s">
        <v>940</v>
      </c>
      <c r="E3414" t="s">
        <v>20206</v>
      </c>
      <c r="F3414" t="s">
        <v>171</v>
      </c>
      <c r="G3414" t="str">
        <f>"0"</f>
        <v>0</v>
      </c>
      <c r="H3414" s="1">
        <v>36937</v>
      </c>
      <c r="I3414" t="s">
        <v>1571</v>
      </c>
      <c r="K3414" t="s">
        <v>709</v>
      </c>
      <c r="L3414" t="s">
        <v>318</v>
      </c>
      <c r="M3414" t="s">
        <v>176</v>
      </c>
      <c r="N3414">
        <v>2022</v>
      </c>
      <c r="O3414" t="s">
        <v>555</v>
      </c>
      <c r="P3414" t="s">
        <v>178</v>
      </c>
      <c r="Q3414" t="s">
        <v>172</v>
      </c>
      <c r="S3414">
        <v>31525213</v>
      </c>
      <c r="T3414" t="s">
        <v>226</v>
      </c>
      <c r="Y3414" t="str">
        <f>"01AS"</f>
        <v>01AS</v>
      </c>
      <c r="Z3414" t="s">
        <v>227</v>
      </c>
      <c r="AA3414" t="s">
        <v>321</v>
      </c>
      <c r="AC3414" t="s">
        <v>656</v>
      </c>
      <c r="AD3414" t="s">
        <v>185</v>
      </c>
      <c r="AE3414" t="s">
        <v>425</v>
      </c>
      <c r="AM3414" t="s">
        <v>4152</v>
      </c>
      <c r="AS3414">
        <v>3.8</v>
      </c>
      <c r="AU3414" t="s">
        <v>3009</v>
      </c>
      <c r="AV3414" t="s">
        <v>236</v>
      </c>
      <c r="AW3414" t="s">
        <v>264</v>
      </c>
      <c r="BF3414" t="s">
        <v>474</v>
      </c>
      <c r="BO3414" t="s">
        <v>20207</v>
      </c>
      <c r="BQ3414" t="s">
        <v>195</v>
      </c>
      <c r="CA3414" t="s">
        <v>20208</v>
      </c>
      <c r="CD3414" t="s">
        <v>195</v>
      </c>
      <c r="CM3414" t="s">
        <v>20209</v>
      </c>
      <c r="CN3414" t="s">
        <v>20208</v>
      </c>
      <c r="CO3414" t="s">
        <v>20207</v>
      </c>
      <c r="CP3414" t="s">
        <v>720</v>
      </c>
      <c r="CQ3414" t="s">
        <v>247</v>
      </c>
      <c r="CS3414" t="s">
        <v>20210</v>
      </c>
      <c r="CT3414" t="s">
        <v>244</v>
      </c>
      <c r="CU3414" t="s">
        <v>20211</v>
      </c>
    </row>
    <row r="3415" spans="1:151" x14ac:dyDescent="0.2">
      <c r="A3415">
        <v>26045</v>
      </c>
      <c r="B3415" t="s">
        <v>4305</v>
      </c>
      <c r="C3415" t="s">
        <v>20212</v>
      </c>
      <c r="E3415" t="s">
        <v>20213</v>
      </c>
      <c r="F3415" t="s">
        <v>171</v>
      </c>
      <c r="G3415" t="str">
        <f>"0"</f>
        <v>0</v>
      </c>
      <c r="K3415" t="s">
        <v>1372</v>
      </c>
      <c r="L3415" t="s">
        <v>1373</v>
      </c>
      <c r="M3415" t="s">
        <v>176</v>
      </c>
      <c r="N3415">
        <v>2018</v>
      </c>
      <c r="O3415" t="s">
        <v>612</v>
      </c>
      <c r="P3415" t="s">
        <v>178</v>
      </c>
      <c r="Q3415" t="s">
        <v>172</v>
      </c>
      <c r="S3415">
        <v>30652606</v>
      </c>
      <c r="T3415" t="s">
        <v>2640</v>
      </c>
      <c r="U3415" t="s">
        <v>180</v>
      </c>
      <c r="V3415" s="2">
        <v>42902</v>
      </c>
      <c r="W3415" t="s">
        <v>20214</v>
      </c>
      <c r="X3415" t="s">
        <v>20215</v>
      </c>
      <c r="Y3415" t="s">
        <v>613</v>
      </c>
      <c r="Z3415" t="s">
        <v>614</v>
      </c>
      <c r="AA3415" t="s">
        <v>615</v>
      </c>
      <c r="AB3415" t="s">
        <v>259</v>
      </c>
      <c r="AC3415" t="s">
        <v>2643</v>
      </c>
      <c r="AD3415" t="s">
        <v>185</v>
      </c>
      <c r="AS3415" t="str">
        <f>"0"</f>
        <v>0</v>
      </c>
      <c r="AT3415" t="s">
        <v>188</v>
      </c>
      <c r="AU3415" t="s">
        <v>647</v>
      </c>
      <c r="AV3415" t="s">
        <v>190</v>
      </c>
      <c r="AW3415" t="s">
        <v>191</v>
      </c>
      <c r="CM3415" t="s">
        <v>14724</v>
      </c>
      <c r="CN3415" t="s">
        <v>9639</v>
      </c>
      <c r="CP3415" t="s">
        <v>194</v>
      </c>
      <c r="CQ3415" t="s">
        <v>195</v>
      </c>
      <c r="CS3415">
        <v>14623</v>
      </c>
      <c r="CT3415" t="s">
        <v>196</v>
      </c>
    </row>
    <row r="3416" spans="1:151" x14ac:dyDescent="0.2">
      <c r="A3416">
        <v>27568</v>
      </c>
      <c r="B3416" t="s">
        <v>20216</v>
      </c>
      <c r="C3416" t="s">
        <v>20212</v>
      </c>
      <c r="D3416" t="s">
        <v>3827</v>
      </c>
      <c r="E3416" t="s">
        <v>20217</v>
      </c>
      <c r="F3416" t="s">
        <v>171</v>
      </c>
      <c r="G3416" t="s">
        <v>172</v>
      </c>
      <c r="H3416" s="1">
        <v>36436</v>
      </c>
      <c r="I3416" t="s">
        <v>221</v>
      </c>
      <c r="K3416" t="s">
        <v>304</v>
      </c>
      <c r="L3416" t="s">
        <v>305</v>
      </c>
      <c r="M3416" t="s">
        <v>306</v>
      </c>
      <c r="N3416">
        <v>2019</v>
      </c>
      <c r="O3416" t="s">
        <v>534</v>
      </c>
      <c r="P3416" t="s">
        <v>178</v>
      </c>
      <c r="Q3416" t="s">
        <v>172</v>
      </c>
      <c r="S3416">
        <v>30748828</v>
      </c>
      <c r="T3416" t="s">
        <v>226</v>
      </c>
      <c r="Y3416" t="str">
        <f>"01AS"</f>
        <v>01AS</v>
      </c>
      <c r="Z3416" t="s">
        <v>227</v>
      </c>
      <c r="AA3416" t="s">
        <v>320</v>
      </c>
      <c r="AB3416" t="s">
        <v>321</v>
      </c>
      <c r="AC3416" t="s">
        <v>2002</v>
      </c>
      <c r="AD3416" t="s">
        <v>185</v>
      </c>
      <c r="AM3416" t="s">
        <v>4152</v>
      </c>
      <c r="AS3416">
        <v>3.52</v>
      </c>
      <c r="AU3416" t="s">
        <v>235</v>
      </c>
      <c r="AV3416" t="s">
        <v>236</v>
      </c>
      <c r="AW3416" t="s">
        <v>952</v>
      </c>
      <c r="BM3416" t="s">
        <v>20218</v>
      </c>
      <c r="BN3416" t="s">
        <v>239</v>
      </c>
      <c r="BO3416" t="s">
        <v>20219</v>
      </c>
      <c r="BP3416" t="s">
        <v>241</v>
      </c>
      <c r="BQ3416" t="s">
        <v>195</v>
      </c>
      <c r="BS3416">
        <v>14627</v>
      </c>
      <c r="CD3416" t="s">
        <v>195</v>
      </c>
      <c r="CM3416" t="s">
        <v>20220</v>
      </c>
      <c r="CO3416" t="s">
        <v>20219</v>
      </c>
      <c r="CP3416" t="s">
        <v>5643</v>
      </c>
      <c r="CQ3416" t="s">
        <v>541</v>
      </c>
      <c r="CS3416" t="str">
        <f>"02478"</f>
        <v>02478</v>
      </c>
      <c r="CT3416" t="s">
        <v>244</v>
      </c>
      <c r="CU3416" t="s">
        <v>20221</v>
      </c>
    </row>
    <row r="3417" spans="1:151" x14ac:dyDescent="0.2">
      <c r="A3417">
        <v>40537</v>
      </c>
      <c r="B3417" t="s">
        <v>20222</v>
      </c>
      <c r="C3417" t="s">
        <v>20223</v>
      </c>
      <c r="E3417" t="s">
        <v>20224</v>
      </c>
      <c r="F3417" t="s">
        <v>171</v>
      </c>
      <c r="G3417" t="str">
        <f>"0"</f>
        <v>0</v>
      </c>
      <c r="H3417" s="1">
        <v>35568</v>
      </c>
      <c r="I3417" t="s">
        <v>221</v>
      </c>
      <c r="K3417" t="s">
        <v>687</v>
      </c>
      <c r="L3417" t="s">
        <v>4833</v>
      </c>
      <c r="M3417" t="s">
        <v>224</v>
      </c>
      <c r="N3417">
        <v>2023</v>
      </c>
      <c r="O3417" t="s">
        <v>597</v>
      </c>
      <c r="P3417" t="s">
        <v>178</v>
      </c>
      <c r="Q3417" t="s">
        <v>172</v>
      </c>
      <c r="S3417">
        <v>30653757</v>
      </c>
      <c r="T3417" t="s">
        <v>13516</v>
      </c>
      <c r="U3417" t="s">
        <v>424</v>
      </c>
      <c r="Y3417" t="str">
        <f>"04HSEAS"</f>
        <v>04HSEAS</v>
      </c>
      <c r="Z3417" t="s">
        <v>470</v>
      </c>
      <c r="AA3417" t="s">
        <v>259</v>
      </c>
      <c r="AB3417" t="s">
        <v>260</v>
      </c>
      <c r="AC3417" t="s">
        <v>2737</v>
      </c>
      <c r="AD3417" t="s">
        <v>185</v>
      </c>
      <c r="AS3417" t="str">
        <f>"0"</f>
        <v>0</v>
      </c>
      <c r="AU3417" t="s">
        <v>472</v>
      </c>
      <c r="AV3417" t="s">
        <v>473</v>
      </c>
      <c r="AW3417" t="s">
        <v>430</v>
      </c>
      <c r="BO3417" t="s">
        <v>267</v>
      </c>
      <c r="BQ3417" t="s">
        <v>195</v>
      </c>
      <c r="BZ3417" t="s">
        <v>266</v>
      </c>
      <c r="CA3417" t="s">
        <v>20225</v>
      </c>
      <c r="CB3417" t="s">
        <v>267</v>
      </c>
      <c r="CD3417" t="s">
        <v>195</v>
      </c>
      <c r="CF3417">
        <v>14627</v>
      </c>
      <c r="CG3417" t="s">
        <v>244</v>
      </c>
      <c r="CM3417" t="s">
        <v>20226</v>
      </c>
      <c r="CN3417" t="s">
        <v>20225</v>
      </c>
      <c r="CO3417" t="s">
        <v>267</v>
      </c>
      <c r="CP3417" t="s">
        <v>241</v>
      </c>
      <c r="CQ3417" t="s">
        <v>247</v>
      </c>
      <c r="CS3417">
        <v>14627</v>
      </c>
      <c r="CT3417" t="s">
        <v>244</v>
      </c>
      <c r="CU3417" t="s">
        <v>20227</v>
      </c>
    </row>
    <row r="3418" spans="1:151" x14ac:dyDescent="0.2">
      <c r="A3418">
        <v>19363</v>
      </c>
      <c r="B3418" t="s">
        <v>1406</v>
      </c>
      <c r="C3418" t="s">
        <v>20228</v>
      </c>
      <c r="D3418" t="s">
        <v>18192</v>
      </c>
      <c r="E3418" t="s">
        <v>20229</v>
      </c>
      <c r="F3418" t="s">
        <v>171</v>
      </c>
      <c r="G3418" t="s">
        <v>172</v>
      </c>
      <c r="H3418" s="1">
        <v>35126</v>
      </c>
      <c r="I3418" t="s">
        <v>221</v>
      </c>
      <c r="K3418" t="s">
        <v>6934</v>
      </c>
      <c r="L3418" t="s">
        <v>6935</v>
      </c>
      <c r="M3418" t="s">
        <v>176</v>
      </c>
      <c r="N3418">
        <v>2017</v>
      </c>
      <c r="O3418" t="s">
        <v>177</v>
      </c>
      <c r="P3418" t="s">
        <v>178</v>
      </c>
      <c r="Q3418" t="s">
        <v>172</v>
      </c>
      <c r="S3418">
        <v>28704447</v>
      </c>
      <c r="T3418" t="s">
        <v>196</v>
      </c>
      <c r="W3418" t="s">
        <v>20230</v>
      </c>
      <c r="X3418">
        <v>7812498399</v>
      </c>
      <c r="Y3418" t="s">
        <v>186</v>
      </c>
      <c r="Z3418" t="s">
        <v>183</v>
      </c>
      <c r="AA3418">
        <v>2018</v>
      </c>
      <c r="AB3418">
        <v>2018</v>
      </c>
      <c r="AC3418" t="s">
        <v>4381</v>
      </c>
      <c r="AD3418" t="s">
        <v>185</v>
      </c>
      <c r="AM3418" t="s">
        <v>697</v>
      </c>
      <c r="AS3418">
        <v>3.69</v>
      </c>
      <c r="AT3418" t="s">
        <v>188</v>
      </c>
      <c r="AU3418" t="s">
        <v>189</v>
      </c>
      <c r="AV3418" t="s">
        <v>190</v>
      </c>
      <c r="AW3418" t="s">
        <v>264</v>
      </c>
      <c r="BM3418" t="s">
        <v>193</v>
      </c>
      <c r="BP3418" t="s">
        <v>194</v>
      </c>
      <c r="BQ3418" t="s">
        <v>195</v>
      </c>
      <c r="BS3418">
        <v>14627</v>
      </c>
      <c r="BT3418" t="s">
        <v>196</v>
      </c>
      <c r="BU3418">
        <v>7816866889</v>
      </c>
      <c r="BZ3418" t="s">
        <v>20231</v>
      </c>
      <c r="CC3418" t="s">
        <v>5877</v>
      </c>
      <c r="CD3418" t="s">
        <v>401</v>
      </c>
      <c r="CF3418" t="str">
        <f>"02492"</f>
        <v>02492</v>
      </c>
      <c r="CG3418" t="s">
        <v>196</v>
      </c>
      <c r="CH3418">
        <v>7814532950</v>
      </c>
      <c r="CM3418" t="s">
        <v>8013</v>
      </c>
      <c r="CP3418" t="s">
        <v>194</v>
      </c>
      <c r="CQ3418" t="s">
        <v>195</v>
      </c>
      <c r="CS3418">
        <v>14619</v>
      </c>
      <c r="CT3418" t="s">
        <v>196</v>
      </c>
      <c r="CU3418">
        <v>7816866889</v>
      </c>
      <c r="ED3418" t="s">
        <v>401</v>
      </c>
      <c r="EG3418" t="s">
        <v>196</v>
      </c>
      <c r="EH3418">
        <v>7814532950</v>
      </c>
      <c r="EM3418" t="s">
        <v>20231</v>
      </c>
      <c r="EP3418" t="s">
        <v>5877</v>
      </c>
      <c r="EQ3418" t="s">
        <v>401</v>
      </c>
      <c r="ES3418" t="str">
        <f>"02492"</f>
        <v>02492</v>
      </c>
      <c r="ET3418" t="s">
        <v>196</v>
      </c>
      <c r="EU3418">
        <v>7814532950</v>
      </c>
    </row>
    <row r="3419" spans="1:151" x14ac:dyDescent="0.2">
      <c r="A3419">
        <v>13185</v>
      </c>
      <c r="B3419" t="s">
        <v>1406</v>
      </c>
      <c r="C3419" t="s">
        <v>20228</v>
      </c>
      <c r="D3419" t="s">
        <v>18192</v>
      </c>
      <c r="E3419" t="s">
        <v>20229</v>
      </c>
      <c r="F3419" t="s">
        <v>171</v>
      </c>
      <c r="G3419" t="s">
        <v>172</v>
      </c>
      <c r="H3419" s="1">
        <v>35126</v>
      </c>
      <c r="I3419" t="s">
        <v>221</v>
      </c>
      <c r="K3419" t="s">
        <v>595</v>
      </c>
      <c r="L3419" t="s">
        <v>3763</v>
      </c>
      <c r="M3419" t="s">
        <v>224</v>
      </c>
      <c r="N3419">
        <v>2015</v>
      </c>
      <c r="O3419" t="s">
        <v>692</v>
      </c>
      <c r="P3419" t="s">
        <v>178</v>
      </c>
      <c r="Q3419" t="s">
        <v>172</v>
      </c>
      <c r="S3419">
        <v>28704447</v>
      </c>
      <c r="T3419" t="s">
        <v>196</v>
      </c>
      <c r="W3419" t="s">
        <v>20230</v>
      </c>
      <c r="X3419">
        <v>7812498399</v>
      </c>
      <c r="Y3419" t="s">
        <v>186</v>
      </c>
      <c r="Z3419" t="s">
        <v>183</v>
      </c>
      <c r="AA3419">
        <v>2018</v>
      </c>
      <c r="AB3419">
        <v>2018</v>
      </c>
      <c r="AC3419" t="s">
        <v>4381</v>
      </c>
      <c r="AD3419" t="s">
        <v>185</v>
      </c>
      <c r="AM3419" t="s">
        <v>697</v>
      </c>
      <c r="AS3419">
        <v>3.69</v>
      </c>
      <c r="AT3419" t="s">
        <v>188</v>
      </c>
      <c r="AU3419" t="s">
        <v>189</v>
      </c>
      <c r="AV3419" t="s">
        <v>190</v>
      </c>
      <c r="AW3419" t="s">
        <v>264</v>
      </c>
      <c r="BM3419" t="s">
        <v>193</v>
      </c>
      <c r="BP3419" t="s">
        <v>194</v>
      </c>
      <c r="BQ3419" t="s">
        <v>195</v>
      </c>
      <c r="BS3419">
        <v>14627</v>
      </c>
      <c r="BT3419" t="s">
        <v>196</v>
      </c>
      <c r="BU3419">
        <v>7816866889</v>
      </c>
      <c r="BZ3419" t="s">
        <v>20231</v>
      </c>
      <c r="CC3419" t="s">
        <v>5877</v>
      </c>
      <c r="CD3419" t="s">
        <v>401</v>
      </c>
      <c r="CF3419" t="str">
        <f>"02492"</f>
        <v>02492</v>
      </c>
      <c r="CG3419" t="s">
        <v>196</v>
      </c>
      <c r="CH3419">
        <v>7814532950</v>
      </c>
      <c r="CM3419" t="s">
        <v>8013</v>
      </c>
      <c r="CP3419" t="s">
        <v>194</v>
      </c>
      <c r="CQ3419" t="s">
        <v>195</v>
      </c>
      <c r="CS3419">
        <v>14619</v>
      </c>
      <c r="CT3419" t="s">
        <v>196</v>
      </c>
      <c r="CU3419">
        <v>7816866889</v>
      </c>
      <c r="ED3419" t="s">
        <v>401</v>
      </c>
      <c r="EG3419" t="s">
        <v>196</v>
      </c>
      <c r="EH3419">
        <v>7814532950</v>
      </c>
      <c r="EM3419" t="s">
        <v>20231</v>
      </c>
      <c r="EP3419" t="s">
        <v>5877</v>
      </c>
      <c r="EQ3419" t="s">
        <v>401</v>
      </c>
      <c r="ES3419" t="str">
        <f>"02492"</f>
        <v>02492</v>
      </c>
      <c r="ET3419" t="s">
        <v>196</v>
      </c>
      <c r="EU3419">
        <v>7814532950</v>
      </c>
    </row>
    <row r="3420" spans="1:151" x14ac:dyDescent="0.2">
      <c r="A3420">
        <v>26415</v>
      </c>
      <c r="B3420" t="s">
        <v>6018</v>
      </c>
      <c r="C3420" t="s">
        <v>20232</v>
      </c>
      <c r="E3420" t="s">
        <v>20233</v>
      </c>
      <c r="F3420" t="s">
        <v>171</v>
      </c>
      <c r="G3420" t="s">
        <v>172</v>
      </c>
      <c r="H3420" s="1">
        <v>35238</v>
      </c>
      <c r="I3420" t="s">
        <v>173</v>
      </c>
      <c r="K3420" t="s">
        <v>4178</v>
      </c>
      <c r="L3420" t="s">
        <v>868</v>
      </c>
      <c r="M3420" t="s">
        <v>176</v>
      </c>
      <c r="N3420">
        <v>2019</v>
      </c>
      <c r="O3420" t="s">
        <v>482</v>
      </c>
      <c r="P3420" t="s">
        <v>363</v>
      </c>
      <c r="Q3420" t="s">
        <v>172</v>
      </c>
      <c r="S3420">
        <v>29263660</v>
      </c>
      <c r="T3420" t="s">
        <v>2017</v>
      </c>
      <c r="U3420" t="s">
        <v>180</v>
      </c>
      <c r="V3420" s="2">
        <v>43968</v>
      </c>
      <c r="W3420" t="s">
        <v>20234</v>
      </c>
      <c r="X3420">
        <v>3472240765</v>
      </c>
      <c r="Y3420" t="s">
        <v>186</v>
      </c>
      <c r="Z3420" t="s">
        <v>282</v>
      </c>
      <c r="AA3420">
        <v>2020</v>
      </c>
      <c r="AB3420">
        <v>2020</v>
      </c>
      <c r="AC3420" t="s">
        <v>3528</v>
      </c>
      <c r="AD3420" t="s">
        <v>185</v>
      </c>
      <c r="AS3420">
        <v>2.73</v>
      </c>
      <c r="AT3420" t="s">
        <v>742</v>
      </c>
      <c r="AU3420" t="s">
        <v>189</v>
      </c>
      <c r="AV3420" t="s">
        <v>190</v>
      </c>
      <c r="AW3420" t="s">
        <v>191</v>
      </c>
      <c r="BM3420" t="s">
        <v>887</v>
      </c>
      <c r="BN3420" t="s">
        <v>8217</v>
      </c>
      <c r="BP3420" t="s">
        <v>194</v>
      </c>
      <c r="BQ3420" t="s">
        <v>195</v>
      </c>
      <c r="BS3420">
        <v>14627</v>
      </c>
      <c r="BT3420" t="s">
        <v>196</v>
      </c>
      <c r="BU3420">
        <v>3472240765</v>
      </c>
      <c r="CM3420" t="s">
        <v>20235</v>
      </c>
      <c r="CP3420" t="s">
        <v>194</v>
      </c>
      <c r="CQ3420" t="s">
        <v>195</v>
      </c>
      <c r="CS3420">
        <v>14611</v>
      </c>
      <c r="CT3420" t="s">
        <v>196</v>
      </c>
      <c r="CU3420">
        <v>3472240765</v>
      </c>
    </row>
    <row r="3421" spans="1:151" x14ac:dyDescent="0.2">
      <c r="A3421">
        <v>17872</v>
      </c>
      <c r="B3421" t="s">
        <v>20236</v>
      </c>
      <c r="C3421" t="s">
        <v>20237</v>
      </c>
      <c r="E3421" t="s">
        <v>20238</v>
      </c>
      <c r="F3421" t="s">
        <v>171</v>
      </c>
      <c r="G3421" t="s">
        <v>172</v>
      </c>
      <c r="H3421" s="1">
        <v>34789</v>
      </c>
      <c r="I3421" t="s">
        <v>221</v>
      </c>
      <c r="K3421" t="s">
        <v>439</v>
      </c>
      <c r="L3421" t="s">
        <v>175</v>
      </c>
      <c r="M3421" t="s">
        <v>224</v>
      </c>
      <c r="N3421">
        <v>2016</v>
      </c>
      <c r="O3421" t="s">
        <v>410</v>
      </c>
      <c r="P3421" t="s">
        <v>363</v>
      </c>
      <c r="Q3421" t="s">
        <v>172</v>
      </c>
      <c r="S3421">
        <v>27734865</v>
      </c>
      <c r="T3421" t="s">
        <v>2784</v>
      </c>
      <c r="U3421" t="s">
        <v>180</v>
      </c>
      <c r="V3421" s="2">
        <v>42505</v>
      </c>
      <c r="W3421" t="s">
        <v>20239</v>
      </c>
      <c r="X3421">
        <v>919867410767</v>
      </c>
      <c r="Y3421" t="s">
        <v>186</v>
      </c>
      <c r="Z3421" t="s">
        <v>183</v>
      </c>
      <c r="AA3421" t="s">
        <v>615</v>
      </c>
      <c r="AB3421" t="s">
        <v>3710</v>
      </c>
      <c r="AC3421" t="s">
        <v>457</v>
      </c>
      <c r="AD3421" t="s">
        <v>185</v>
      </c>
      <c r="AS3421">
        <v>3.43</v>
      </c>
      <c r="AT3421" t="s">
        <v>188</v>
      </c>
      <c r="AU3421" t="s">
        <v>189</v>
      </c>
      <c r="AV3421" t="s">
        <v>190</v>
      </c>
      <c r="AW3421" t="s">
        <v>191</v>
      </c>
      <c r="BM3421" t="s">
        <v>20240</v>
      </c>
      <c r="BN3421" t="s">
        <v>487</v>
      </c>
      <c r="BP3421" t="s">
        <v>194</v>
      </c>
      <c r="BQ3421" t="s">
        <v>195</v>
      </c>
      <c r="BS3421">
        <v>14627</v>
      </c>
      <c r="BT3421" t="s">
        <v>196</v>
      </c>
      <c r="BU3421">
        <v>5857294899</v>
      </c>
      <c r="BZ3421" t="s">
        <v>20241</v>
      </c>
      <c r="CA3421" t="s">
        <v>20242</v>
      </c>
      <c r="CC3421" t="s">
        <v>20243</v>
      </c>
      <c r="CF3421">
        <v>400104</v>
      </c>
      <c r="CG3421" t="s">
        <v>2784</v>
      </c>
      <c r="CH3421">
        <v>912266987359</v>
      </c>
      <c r="CM3421" t="s">
        <v>863</v>
      </c>
      <c r="CP3421" t="s">
        <v>194</v>
      </c>
      <c r="CQ3421" t="s">
        <v>195</v>
      </c>
      <c r="CS3421">
        <v>14602</v>
      </c>
      <c r="CT3421" t="s">
        <v>196</v>
      </c>
      <c r="CU3421">
        <v>5857642642</v>
      </c>
      <c r="CZ3421" t="s">
        <v>20241</v>
      </c>
      <c r="DA3421" t="s">
        <v>20242</v>
      </c>
      <c r="DC3421" t="s">
        <v>20243</v>
      </c>
      <c r="DF3421">
        <v>400104</v>
      </c>
      <c r="DG3421" t="s">
        <v>2784</v>
      </c>
      <c r="DH3421">
        <v>912266987359</v>
      </c>
      <c r="EM3421" t="s">
        <v>20241</v>
      </c>
      <c r="EN3421" t="s">
        <v>20242</v>
      </c>
      <c r="EP3421" t="s">
        <v>20243</v>
      </c>
      <c r="ES3421">
        <v>400104</v>
      </c>
      <c r="ET3421" t="s">
        <v>2784</v>
      </c>
      <c r="EU3421">
        <v>912266987359</v>
      </c>
    </row>
    <row r="3422" spans="1:151" x14ac:dyDescent="0.2">
      <c r="A3422">
        <v>27686</v>
      </c>
      <c r="B3422" t="s">
        <v>6129</v>
      </c>
      <c r="C3422" t="s">
        <v>20244</v>
      </c>
      <c r="D3422" t="s">
        <v>1436</v>
      </c>
      <c r="E3422" t="s">
        <v>20245</v>
      </c>
      <c r="F3422" t="s">
        <v>171</v>
      </c>
      <c r="G3422" t="s">
        <v>172</v>
      </c>
      <c r="H3422" s="1">
        <v>36172</v>
      </c>
      <c r="I3422" t="s">
        <v>173</v>
      </c>
      <c r="K3422" t="s">
        <v>20246</v>
      </c>
      <c r="L3422" t="s">
        <v>20247</v>
      </c>
      <c r="M3422" t="s">
        <v>306</v>
      </c>
      <c r="N3422">
        <v>2019</v>
      </c>
      <c r="O3422" t="s">
        <v>534</v>
      </c>
      <c r="P3422" t="s">
        <v>178</v>
      </c>
      <c r="Q3422" t="s">
        <v>172</v>
      </c>
      <c r="S3422">
        <v>30729827</v>
      </c>
      <c r="T3422" t="s">
        <v>226</v>
      </c>
      <c r="Y3422" t="str">
        <f>"04HSEAS"</f>
        <v>04HSEAS</v>
      </c>
      <c r="Z3422" t="s">
        <v>499</v>
      </c>
      <c r="AA3422" t="s">
        <v>320</v>
      </c>
      <c r="AB3422" t="s">
        <v>321</v>
      </c>
      <c r="AC3422" t="s">
        <v>3358</v>
      </c>
      <c r="AD3422" t="s">
        <v>185</v>
      </c>
      <c r="AM3422" t="s">
        <v>10035</v>
      </c>
      <c r="AS3422">
        <v>3.29</v>
      </c>
      <c r="AT3422" t="s">
        <v>429</v>
      </c>
      <c r="AU3422" t="s">
        <v>472</v>
      </c>
      <c r="AV3422" t="s">
        <v>473</v>
      </c>
      <c r="AW3422" t="s">
        <v>264</v>
      </c>
      <c r="AX3422" t="s">
        <v>20248</v>
      </c>
      <c r="AY3422" t="s">
        <v>20249</v>
      </c>
      <c r="BM3422" t="s">
        <v>3794</v>
      </c>
      <c r="BN3422" t="s">
        <v>239</v>
      </c>
      <c r="BO3422" t="s">
        <v>20250</v>
      </c>
      <c r="BP3422" t="s">
        <v>241</v>
      </c>
      <c r="BQ3422" t="s">
        <v>195</v>
      </c>
      <c r="BS3422">
        <v>14627</v>
      </c>
      <c r="CD3422" t="s">
        <v>195</v>
      </c>
      <c r="CM3422" t="s">
        <v>20251</v>
      </c>
      <c r="CO3422" t="s">
        <v>20250</v>
      </c>
      <c r="CP3422" t="s">
        <v>20252</v>
      </c>
      <c r="CQ3422" t="s">
        <v>247</v>
      </c>
      <c r="CS3422" t="s">
        <v>20253</v>
      </c>
      <c r="CT3422" t="s">
        <v>244</v>
      </c>
      <c r="CU3422" t="s">
        <v>20254</v>
      </c>
    </row>
    <row r="3423" spans="1:151" x14ac:dyDescent="0.2">
      <c r="A3423">
        <v>24286</v>
      </c>
      <c r="B3423" t="s">
        <v>6129</v>
      </c>
      <c r="C3423" t="s">
        <v>20244</v>
      </c>
      <c r="D3423" t="s">
        <v>1436</v>
      </c>
      <c r="E3423" t="s">
        <v>20245</v>
      </c>
      <c r="F3423" t="s">
        <v>171</v>
      </c>
      <c r="G3423" t="s">
        <v>172</v>
      </c>
      <c r="H3423" s="1">
        <v>36172</v>
      </c>
      <c r="I3423" t="s">
        <v>173</v>
      </c>
      <c r="K3423" t="s">
        <v>7496</v>
      </c>
      <c r="L3423" t="s">
        <v>7497</v>
      </c>
      <c r="M3423" t="s">
        <v>176</v>
      </c>
      <c r="N3423">
        <v>2018</v>
      </c>
      <c r="O3423" t="s">
        <v>612</v>
      </c>
      <c r="P3423" t="s">
        <v>363</v>
      </c>
      <c r="Q3423" t="s">
        <v>172</v>
      </c>
      <c r="S3423">
        <v>30729827</v>
      </c>
      <c r="T3423" t="s">
        <v>226</v>
      </c>
      <c r="Y3423" t="str">
        <f>"04HSEAS"</f>
        <v>04HSEAS</v>
      </c>
      <c r="Z3423" t="s">
        <v>499</v>
      </c>
      <c r="AA3423" t="s">
        <v>320</v>
      </c>
      <c r="AB3423" t="s">
        <v>321</v>
      </c>
      <c r="AC3423" t="s">
        <v>3358</v>
      </c>
      <c r="AD3423" t="s">
        <v>185</v>
      </c>
      <c r="AM3423" t="s">
        <v>10035</v>
      </c>
      <c r="AS3423">
        <v>3.29</v>
      </c>
      <c r="AT3423" t="s">
        <v>429</v>
      </c>
      <c r="AU3423" t="s">
        <v>472</v>
      </c>
      <c r="AV3423" t="s">
        <v>473</v>
      </c>
      <c r="AW3423" t="s">
        <v>264</v>
      </c>
      <c r="AX3423" t="s">
        <v>20248</v>
      </c>
      <c r="AY3423" t="s">
        <v>20249</v>
      </c>
      <c r="BM3423" t="s">
        <v>3794</v>
      </c>
      <c r="BN3423" t="s">
        <v>239</v>
      </c>
      <c r="BO3423" t="s">
        <v>20250</v>
      </c>
      <c r="BP3423" t="s">
        <v>241</v>
      </c>
      <c r="BQ3423" t="s">
        <v>195</v>
      </c>
      <c r="BS3423">
        <v>14627</v>
      </c>
      <c r="CD3423" t="s">
        <v>195</v>
      </c>
      <c r="CM3423" t="s">
        <v>20251</v>
      </c>
      <c r="CO3423" t="s">
        <v>20250</v>
      </c>
      <c r="CP3423" t="s">
        <v>20252</v>
      </c>
      <c r="CQ3423" t="s">
        <v>247</v>
      </c>
      <c r="CS3423" t="s">
        <v>20253</v>
      </c>
      <c r="CT3423" t="s">
        <v>244</v>
      </c>
      <c r="CU3423" t="s">
        <v>20254</v>
      </c>
    </row>
    <row r="3424" spans="1:151" x14ac:dyDescent="0.2">
      <c r="A3424">
        <v>13225</v>
      </c>
      <c r="B3424" t="s">
        <v>4583</v>
      </c>
      <c r="C3424" t="s">
        <v>20255</v>
      </c>
      <c r="D3424" t="s">
        <v>3540</v>
      </c>
      <c r="E3424" t="s">
        <v>20256</v>
      </c>
      <c r="F3424" t="s">
        <v>171</v>
      </c>
      <c r="G3424" t="s">
        <v>172</v>
      </c>
      <c r="H3424" s="1">
        <v>35187</v>
      </c>
      <c r="I3424" t="s">
        <v>221</v>
      </c>
      <c r="K3424" t="s">
        <v>222</v>
      </c>
      <c r="L3424" t="s">
        <v>223</v>
      </c>
      <c r="M3424" t="s">
        <v>224</v>
      </c>
      <c r="N3424">
        <v>2015</v>
      </c>
      <c r="O3424" t="s">
        <v>692</v>
      </c>
      <c r="P3424" t="s">
        <v>178</v>
      </c>
      <c r="Q3424" t="s">
        <v>172</v>
      </c>
      <c r="S3424">
        <v>28720188</v>
      </c>
      <c r="T3424" t="s">
        <v>196</v>
      </c>
      <c r="W3424" t="s">
        <v>20257</v>
      </c>
      <c r="X3424">
        <v>7307867737</v>
      </c>
      <c r="Y3424" t="s">
        <v>186</v>
      </c>
      <c r="Z3424" t="s">
        <v>183</v>
      </c>
      <c r="AA3424">
        <v>2018</v>
      </c>
      <c r="AB3424">
        <v>2018</v>
      </c>
      <c r="AC3424" t="s">
        <v>6505</v>
      </c>
      <c r="AD3424" t="s">
        <v>172</v>
      </c>
      <c r="AS3424">
        <v>3.47</v>
      </c>
      <c r="AT3424" t="s">
        <v>188</v>
      </c>
      <c r="AU3424" t="s">
        <v>189</v>
      </c>
      <c r="AV3424" t="s">
        <v>190</v>
      </c>
      <c r="AW3424" t="s">
        <v>264</v>
      </c>
      <c r="BM3424" t="s">
        <v>20258</v>
      </c>
      <c r="BN3424" t="s">
        <v>487</v>
      </c>
      <c r="BP3424" t="s">
        <v>194</v>
      </c>
      <c r="BQ3424" t="s">
        <v>195</v>
      </c>
      <c r="BS3424">
        <v>14627</v>
      </c>
      <c r="BT3424" t="s">
        <v>196</v>
      </c>
      <c r="BU3424">
        <v>6185672458</v>
      </c>
      <c r="BZ3424" t="s">
        <v>20259</v>
      </c>
      <c r="CC3424" t="s">
        <v>20260</v>
      </c>
      <c r="CD3424" t="s">
        <v>1648</v>
      </c>
      <c r="CF3424">
        <v>62269</v>
      </c>
      <c r="CG3424" t="s">
        <v>196</v>
      </c>
      <c r="CH3424">
        <v>6185672458</v>
      </c>
      <c r="CM3424" t="s">
        <v>20261</v>
      </c>
      <c r="CN3424" t="s">
        <v>487</v>
      </c>
      <c r="CP3424" t="s">
        <v>194</v>
      </c>
      <c r="CQ3424" t="s">
        <v>195</v>
      </c>
      <c r="CS3424">
        <v>14627</v>
      </c>
      <c r="CT3424" t="s">
        <v>196</v>
      </c>
      <c r="CU3424">
        <v>6185672458</v>
      </c>
      <c r="EM3424" t="s">
        <v>20259</v>
      </c>
      <c r="EP3424" t="s">
        <v>20260</v>
      </c>
      <c r="EQ3424" t="s">
        <v>1648</v>
      </c>
      <c r="ES3424">
        <v>62269</v>
      </c>
      <c r="ET3424" t="s">
        <v>196</v>
      </c>
      <c r="EU3424">
        <v>6185672458</v>
      </c>
    </row>
    <row r="3425" spans="1:151" x14ac:dyDescent="0.2">
      <c r="A3425">
        <v>40653</v>
      </c>
      <c r="B3425" t="s">
        <v>2754</v>
      </c>
      <c r="C3425" t="s">
        <v>20262</v>
      </c>
      <c r="D3425" t="s">
        <v>15699</v>
      </c>
      <c r="E3425" t="s">
        <v>20263</v>
      </c>
      <c r="F3425" t="s">
        <v>171</v>
      </c>
      <c r="G3425" t="str">
        <f>"0"</f>
        <v>0</v>
      </c>
      <c r="H3425" s="1">
        <v>37378</v>
      </c>
      <c r="I3425" t="s">
        <v>221</v>
      </c>
      <c r="K3425" t="s">
        <v>317</v>
      </c>
      <c r="L3425" t="s">
        <v>318</v>
      </c>
      <c r="M3425" t="s">
        <v>176</v>
      </c>
      <c r="N3425">
        <v>2024</v>
      </c>
      <c r="O3425" t="s">
        <v>319</v>
      </c>
      <c r="P3425" t="s">
        <v>178</v>
      </c>
      <c r="Q3425" t="s">
        <v>172</v>
      </c>
      <c r="S3425">
        <v>32083965</v>
      </c>
      <c r="T3425" t="s">
        <v>226</v>
      </c>
      <c r="Y3425" t="str">
        <f>"01AS"</f>
        <v>01AS</v>
      </c>
      <c r="Z3425" t="s">
        <v>227</v>
      </c>
      <c r="AA3425" t="s">
        <v>320</v>
      </c>
      <c r="AB3425" t="s">
        <v>321</v>
      </c>
      <c r="AC3425" t="s">
        <v>322</v>
      </c>
      <c r="AD3425" t="s">
        <v>185</v>
      </c>
      <c r="AM3425" t="s">
        <v>20264</v>
      </c>
      <c r="AN3425" t="s">
        <v>6239</v>
      </c>
      <c r="AS3425">
        <v>3.56</v>
      </c>
      <c r="AU3425" t="s">
        <v>235</v>
      </c>
      <c r="AV3425" t="s">
        <v>236</v>
      </c>
      <c r="AW3425" t="s">
        <v>715</v>
      </c>
      <c r="BM3425" t="s">
        <v>20265</v>
      </c>
      <c r="BN3425" t="s">
        <v>239</v>
      </c>
      <c r="BO3425" t="s">
        <v>20266</v>
      </c>
      <c r="BP3425" t="s">
        <v>241</v>
      </c>
      <c r="BQ3425" t="s">
        <v>195</v>
      </c>
      <c r="BS3425">
        <v>14627</v>
      </c>
      <c r="CD3425" t="s">
        <v>195</v>
      </c>
      <c r="CM3425" t="s">
        <v>20267</v>
      </c>
      <c r="CO3425" t="s">
        <v>20266</v>
      </c>
      <c r="CP3425" t="s">
        <v>2376</v>
      </c>
      <c r="CQ3425" t="s">
        <v>247</v>
      </c>
      <c r="CS3425">
        <v>13204</v>
      </c>
      <c r="CT3425" t="s">
        <v>244</v>
      </c>
      <c r="CU3425" t="s">
        <v>20268</v>
      </c>
    </row>
    <row r="3426" spans="1:151" x14ac:dyDescent="0.2">
      <c r="A3426">
        <v>36349</v>
      </c>
      <c r="B3426" t="s">
        <v>11346</v>
      </c>
      <c r="C3426" t="s">
        <v>20269</v>
      </c>
      <c r="D3426" t="s">
        <v>1274</v>
      </c>
      <c r="E3426" t="s">
        <v>20270</v>
      </c>
      <c r="F3426" t="s">
        <v>171</v>
      </c>
      <c r="G3426" t="s">
        <v>172</v>
      </c>
      <c r="H3426" s="1">
        <v>36740</v>
      </c>
      <c r="I3426" t="s">
        <v>173</v>
      </c>
      <c r="K3426" t="s">
        <v>709</v>
      </c>
      <c r="L3426" t="s">
        <v>318</v>
      </c>
      <c r="M3426" t="s">
        <v>306</v>
      </c>
      <c r="N3426">
        <v>2021</v>
      </c>
      <c r="O3426" t="s">
        <v>1673</v>
      </c>
      <c r="P3426" t="s">
        <v>178</v>
      </c>
      <c r="Q3426" t="s">
        <v>172</v>
      </c>
      <c r="S3426">
        <v>31432375</v>
      </c>
      <c r="T3426" t="s">
        <v>1611</v>
      </c>
      <c r="U3426" t="s">
        <v>424</v>
      </c>
      <c r="Y3426" t="str">
        <f>"04HSEAS"</f>
        <v>04HSEAS</v>
      </c>
      <c r="Z3426" t="s">
        <v>227</v>
      </c>
      <c r="AA3426" t="s">
        <v>320</v>
      </c>
      <c r="AB3426" t="s">
        <v>321</v>
      </c>
      <c r="AC3426" t="s">
        <v>2790</v>
      </c>
      <c r="AD3426" t="s">
        <v>185</v>
      </c>
      <c r="AM3426" t="s">
        <v>5890</v>
      </c>
      <c r="AS3426">
        <v>3.04</v>
      </c>
      <c r="AT3426" t="s">
        <v>429</v>
      </c>
      <c r="AU3426" t="s">
        <v>235</v>
      </c>
      <c r="AV3426" t="s">
        <v>236</v>
      </c>
      <c r="AW3426" t="s">
        <v>430</v>
      </c>
      <c r="BA3426" t="s">
        <v>20271</v>
      </c>
      <c r="BD3426" t="s">
        <v>474</v>
      </c>
      <c r="BM3426" t="s">
        <v>20272</v>
      </c>
      <c r="BN3426" t="s">
        <v>239</v>
      </c>
      <c r="BO3426" t="s">
        <v>1833</v>
      </c>
      <c r="BP3426" t="s">
        <v>241</v>
      </c>
      <c r="BQ3426" t="s">
        <v>195</v>
      </c>
      <c r="BS3426">
        <v>14627</v>
      </c>
      <c r="CD3426" t="s">
        <v>195</v>
      </c>
      <c r="CM3426" t="s">
        <v>20273</v>
      </c>
      <c r="CO3426" t="s">
        <v>1833</v>
      </c>
      <c r="CP3426" t="s">
        <v>241</v>
      </c>
      <c r="CQ3426" t="s">
        <v>247</v>
      </c>
      <c r="CS3426">
        <v>14619</v>
      </c>
      <c r="CT3426" t="s">
        <v>244</v>
      </c>
      <c r="CU3426" t="s">
        <v>20274</v>
      </c>
    </row>
    <row r="3427" spans="1:151" x14ac:dyDescent="0.2">
      <c r="A3427">
        <v>32681</v>
      </c>
      <c r="B3427" t="s">
        <v>11346</v>
      </c>
      <c r="C3427" t="s">
        <v>20269</v>
      </c>
      <c r="D3427" t="s">
        <v>1274</v>
      </c>
      <c r="E3427" t="s">
        <v>20270</v>
      </c>
      <c r="F3427" t="s">
        <v>171</v>
      </c>
      <c r="G3427" t="s">
        <v>172</v>
      </c>
      <c r="H3427" s="1">
        <v>36740</v>
      </c>
      <c r="I3427" t="s">
        <v>173</v>
      </c>
      <c r="K3427" t="s">
        <v>867</v>
      </c>
      <c r="L3427" t="s">
        <v>868</v>
      </c>
      <c r="M3427" t="s">
        <v>224</v>
      </c>
      <c r="N3427">
        <v>2020</v>
      </c>
      <c r="O3427" t="s">
        <v>362</v>
      </c>
      <c r="P3427" t="s">
        <v>363</v>
      </c>
      <c r="Q3427" t="s">
        <v>172</v>
      </c>
      <c r="S3427">
        <v>31432375</v>
      </c>
      <c r="T3427" t="s">
        <v>1611</v>
      </c>
      <c r="U3427" t="s">
        <v>424</v>
      </c>
      <c r="Y3427" t="str">
        <f>"04HSEAS"</f>
        <v>04HSEAS</v>
      </c>
      <c r="Z3427" t="s">
        <v>227</v>
      </c>
      <c r="AA3427" t="s">
        <v>320</v>
      </c>
      <c r="AB3427" t="s">
        <v>321</v>
      </c>
      <c r="AC3427" t="s">
        <v>2790</v>
      </c>
      <c r="AD3427" t="s">
        <v>185</v>
      </c>
      <c r="AM3427" t="s">
        <v>5890</v>
      </c>
      <c r="AS3427">
        <v>3.04</v>
      </c>
      <c r="AT3427" t="s">
        <v>429</v>
      </c>
      <c r="AU3427" t="s">
        <v>235</v>
      </c>
      <c r="AV3427" t="s">
        <v>236</v>
      </c>
      <c r="AW3427" t="s">
        <v>430</v>
      </c>
      <c r="BA3427" t="s">
        <v>20271</v>
      </c>
      <c r="BD3427" t="s">
        <v>474</v>
      </c>
      <c r="BM3427" t="s">
        <v>20272</v>
      </c>
      <c r="BN3427" t="s">
        <v>239</v>
      </c>
      <c r="BO3427" t="s">
        <v>1833</v>
      </c>
      <c r="BP3427" t="s">
        <v>241</v>
      </c>
      <c r="BQ3427" t="s">
        <v>195</v>
      </c>
      <c r="BS3427">
        <v>14627</v>
      </c>
      <c r="CD3427" t="s">
        <v>195</v>
      </c>
      <c r="CM3427" t="s">
        <v>20273</v>
      </c>
      <c r="CO3427" t="s">
        <v>1833</v>
      </c>
      <c r="CP3427" t="s">
        <v>241</v>
      </c>
      <c r="CQ3427" t="s">
        <v>247</v>
      </c>
      <c r="CS3427">
        <v>14619</v>
      </c>
      <c r="CT3427" t="s">
        <v>244</v>
      </c>
      <c r="CU3427" t="s">
        <v>20274</v>
      </c>
    </row>
    <row r="3428" spans="1:151" x14ac:dyDescent="0.2">
      <c r="A3428">
        <v>17830</v>
      </c>
      <c r="B3428" t="s">
        <v>20275</v>
      </c>
      <c r="C3428" t="s">
        <v>20276</v>
      </c>
      <c r="D3428" t="s">
        <v>3474</v>
      </c>
      <c r="E3428" t="s">
        <v>20277</v>
      </c>
      <c r="F3428" t="s">
        <v>171</v>
      </c>
      <c r="G3428" t="s">
        <v>172</v>
      </c>
      <c r="H3428" s="1">
        <v>35121</v>
      </c>
      <c r="I3428" t="s">
        <v>173</v>
      </c>
      <c r="K3428" t="s">
        <v>409</v>
      </c>
      <c r="L3428" t="s">
        <v>1643</v>
      </c>
      <c r="M3428" t="s">
        <v>224</v>
      </c>
      <c r="N3428">
        <v>2016</v>
      </c>
      <c r="O3428" t="s">
        <v>410</v>
      </c>
      <c r="P3428" t="s">
        <v>178</v>
      </c>
      <c r="Q3428" t="s">
        <v>172</v>
      </c>
      <c r="S3428">
        <v>28785682</v>
      </c>
      <c r="T3428" t="s">
        <v>196</v>
      </c>
      <c r="W3428" t="s">
        <v>20278</v>
      </c>
      <c r="X3428">
        <v>2012640929</v>
      </c>
      <c r="Y3428" t="s">
        <v>182</v>
      </c>
      <c r="Z3428" t="s">
        <v>183</v>
      </c>
      <c r="AA3428">
        <v>2018</v>
      </c>
      <c r="AB3428">
        <v>2018</v>
      </c>
      <c r="AC3428" t="s">
        <v>184</v>
      </c>
      <c r="AD3428" t="s">
        <v>185</v>
      </c>
      <c r="AM3428" t="s">
        <v>413</v>
      </c>
      <c r="AS3428" t="str">
        <f>"0"</f>
        <v>0</v>
      </c>
      <c r="AT3428" t="s">
        <v>188</v>
      </c>
      <c r="AU3428" t="s">
        <v>189</v>
      </c>
      <c r="AV3428" t="s">
        <v>190</v>
      </c>
      <c r="AW3428" t="s">
        <v>264</v>
      </c>
      <c r="BM3428" t="s">
        <v>20279</v>
      </c>
      <c r="BN3428" t="s">
        <v>193</v>
      </c>
      <c r="BP3428" t="s">
        <v>194</v>
      </c>
      <c r="BQ3428" t="s">
        <v>195</v>
      </c>
      <c r="BS3428">
        <v>14627</v>
      </c>
      <c r="BT3428" t="s">
        <v>196</v>
      </c>
      <c r="BU3428">
        <v>2012642318</v>
      </c>
      <c r="BZ3428" t="s">
        <v>20280</v>
      </c>
      <c r="CC3428" t="s">
        <v>18503</v>
      </c>
      <c r="CD3428" t="s">
        <v>1150</v>
      </c>
      <c r="CF3428" t="str">
        <f>"07481"</f>
        <v>07481</v>
      </c>
      <c r="CG3428" t="s">
        <v>196</v>
      </c>
      <c r="CH3428">
        <v>2012642318</v>
      </c>
      <c r="CM3428" t="s">
        <v>20281</v>
      </c>
      <c r="CP3428" t="s">
        <v>194</v>
      </c>
      <c r="CQ3428" t="s">
        <v>195</v>
      </c>
      <c r="CS3428">
        <v>14619</v>
      </c>
      <c r="CT3428" t="s">
        <v>196</v>
      </c>
      <c r="CU3428">
        <v>2012642318</v>
      </c>
      <c r="EM3428" t="s">
        <v>20280</v>
      </c>
      <c r="EP3428" t="s">
        <v>18503</v>
      </c>
      <c r="EQ3428" t="s">
        <v>1150</v>
      </c>
      <c r="ES3428" t="str">
        <f>"07481"</f>
        <v>07481</v>
      </c>
      <c r="ET3428" t="s">
        <v>196</v>
      </c>
      <c r="EU3428">
        <v>2012642318</v>
      </c>
    </row>
    <row r="3429" spans="1:151" x14ac:dyDescent="0.2">
      <c r="A3429">
        <v>24889</v>
      </c>
      <c r="B3429" t="s">
        <v>2711</v>
      </c>
      <c r="C3429" t="s">
        <v>20282</v>
      </c>
      <c r="E3429" t="s">
        <v>20283</v>
      </c>
      <c r="F3429" t="s">
        <v>171</v>
      </c>
      <c r="K3429" t="s">
        <v>1372</v>
      </c>
      <c r="L3429" t="s">
        <v>1373</v>
      </c>
      <c r="M3429" t="s">
        <v>176</v>
      </c>
      <c r="N3429">
        <v>2017</v>
      </c>
      <c r="O3429" t="s">
        <v>177</v>
      </c>
      <c r="P3429" t="s">
        <v>178</v>
      </c>
      <c r="Q3429" t="s">
        <v>172</v>
      </c>
    </row>
    <row r="3430" spans="1:151" x14ac:dyDescent="0.2">
      <c r="A3430">
        <v>40538</v>
      </c>
      <c r="B3430" t="s">
        <v>20284</v>
      </c>
      <c r="C3430" t="s">
        <v>20285</v>
      </c>
      <c r="D3430" t="s">
        <v>20286</v>
      </c>
      <c r="E3430" t="s">
        <v>20287</v>
      </c>
      <c r="F3430" t="s">
        <v>171</v>
      </c>
      <c r="G3430" t="str">
        <f>"0"</f>
        <v>0</v>
      </c>
      <c r="H3430" s="1">
        <v>34984</v>
      </c>
      <c r="I3430" t="s">
        <v>173</v>
      </c>
      <c r="K3430" t="s">
        <v>687</v>
      </c>
      <c r="L3430" t="s">
        <v>8296</v>
      </c>
      <c r="M3430" t="s">
        <v>224</v>
      </c>
      <c r="N3430">
        <v>2023</v>
      </c>
      <c r="O3430" t="s">
        <v>597</v>
      </c>
      <c r="P3430" t="s">
        <v>178</v>
      </c>
      <c r="Q3430" t="s">
        <v>172</v>
      </c>
      <c r="S3430">
        <v>32149562</v>
      </c>
      <c r="T3430" t="s">
        <v>20288</v>
      </c>
      <c r="U3430" t="s">
        <v>424</v>
      </c>
      <c r="Y3430" t="str">
        <f>"04HSEAS"</f>
        <v>04HSEAS</v>
      </c>
      <c r="Z3430" t="s">
        <v>470</v>
      </c>
      <c r="AA3430" t="s">
        <v>259</v>
      </c>
      <c r="AB3430" t="s">
        <v>260</v>
      </c>
      <c r="AC3430" t="s">
        <v>5618</v>
      </c>
      <c r="AD3430" t="s">
        <v>185</v>
      </c>
      <c r="AS3430" t="str">
        <f>"0"</f>
        <v>0</v>
      </c>
      <c r="AU3430" t="s">
        <v>472</v>
      </c>
      <c r="AV3430" t="s">
        <v>473</v>
      </c>
      <c r="AW3430" t="s">
        <v>430</v>
      </c>
      <c r="BO3430" t="s">
        <v>2114</v>
      </c>
      <c r="BQ3430" t="s">
        <v>195</v>
      </c>
      <c r="BZ3430" t="s">
        <v>266</v>
      </c>
      <c r="CA3430" t="s">
        <v>20289</v>
      </c>
      <c r="CB3430" t="s">
        <v>267</v>
      </c>
      <c r="CD3430" t="s">
        <v>195</v>
      </c>
      <c r="CF3430">
        <v>14627</v>
      </c>
      <c r="CG3430" t="s">
        <v>244</v>
      </c>
      <c r="CM3430" t="s">
        <v>20290</v>
      </c>
      <c r="CN3430" t="s">
        <v>20289</v>
      </c>
      <c r="CO3430" t="s">
        <v>2114</v>
      </c>
      <c r="CP3430" t="s">
        <v>241</v>
      </c>
      <c r="CQ3430" t="s">
        <v>247</v>
      </c>
      <c r="CS3430">
        <v>14623</v>
      </c>
      <c r="CT3430" t="s">
        <v>244</v>
      </c>
      <c r="CU3430" t="s">
        <v>20291</v>
      </c>
    </row>
    <row r="3431" spans="1:151" x14ac:dyDescent="0.2">
      <c r="A3431">
        <v>17908</v>
      </c>
      <c r="B3431" t="s">
        <v>20292</v>
      </c>
      <c r="C3431" t="s">
        <v>20293</v>
      </c>
      <c r="E3431" t="s">
        <v>20294</v>
      </c>
      <c r="F3431" t="s">
        <v>171</v>
      </c>
      <c r="G3431" t="s">
        <v>172</v>
      </c>
      <c r="H3431" s="1">
        <v>34379</v>
      </c>
      <c r="I3431" t="s">
        <v>221</v>
      </c>
      <c r="K3431" t="s">
        <v>304</v>
      </c>
      <c r="L3431" t="s">
        <v>305</v>
      </c>
      <c r="M3431" t="s">
        <v>306</v>
      </c>
      <c r="N3431">
        <v>2016</v>
      </c>
      <c r="O3431" t="s">
        <v>380</v>
      </c>
      <c r="P3431" t="s">
        <v>178</v>
      </c>
      <c r="Q3431" t="s">
        <v>172</v>
      </c>
      <c r="S3431">
        <v>28185840</v>
      </c>
      <c r="T3431" t="s">
        <v>13486</v>
      </c>
      <c r="U3431" t="s">
        <v>180</v>
      </c>
      <c r="V3431" s="2">
        <v>43240</v>
      </c>
      <c r="W3431" t="s">
        <v>20295</v>
      </c>
      <c r="X3431" t="str">
        <f>"00250788847913"</f>
        <v>00250788847913</v>
      </c>
      <c r="Y3431" t="s">
        <v>182</v>
      </c>
      <c r="Z3431" t="s">
        <v>183</v>
      </c>
      <c r="AA3431">
        <v>2018</v>
      </c>
      <c r="AB3431">
        <v>2018</v>
      </c>
      <c r="AC3431" t="s">
        <v>1191</v>
      </c>
      <c r="AD3431" t="s">
        <v>185</v>
      </c>
      <c r="AM3431" t="s">
        <v>636</v>
      </c>
      <c r="AS3431">
        <v>3.06</v>
      </c>
      <c r="AT3431" t="s">
        <v>188</v>
      </c>
      <c r="AU3431" t="s">
        <v>189</v>
      </c>
      <c r="AV3431" t="s">
        <v>190</v>
      </c>
      <c r="AW3431" t="s">
        <v>191</v>
      </c>
      <c r="BM3431" t="s">
        <v>20296</v>
      </c>
      <c r="BN3431" t="s">
        <v>193</v>
      </c>
      <c r="BP3431" t="s">
        <v>194</v>
      </c>
      <c r="BQ3431" t="s">
        <v>195</v>
      </c>
      <c r="BS3431">
        <v>14627</v>
      </c>
      <c r="BT3431" t="s">
        <v>196</v>
      </c>
      <c r="BU3431">
        <v>5853698766</v>
      </c>
      <c r="CM3431" t="s">
        <v>215</v>
      </c>
      <c r="CP3431" t="s">
        <v>194</v>
      </c>
      <c r="CQ3431" t="s">
        <v>195</v>
      </c>
      <c r="CS3431">
        <v>14611</v>
      </c>
      <c r="CT3431" t="s">
        <v>196</v>
      </c>
      <c r="CU3431">
        <v>5853698766</v>
      </c>
    </row>
    <row r="3432" spans="1:151" x14ac:dyDescent="0.2">
      <c r="A3432">
        <v>25368</v>
      </c>
      <c r="B3432" t="s">
        <v>2296</v>
      </c>
      <c r="C3432" t="s">
        <v>20297</v>
      </c>
      <c r="E3432" t="s">
        <v>20298</v>
      </c>
      <c r="F3432" t="s">
        <v>171</v>
      </c>
      <c r="K3432" t="s">
        <v>610</v>
      </c>
      <c r="L3432" t="s">
        <v>651</v>
      </c>
      <c r="M3432" t="s">
        <v>176</v>
      </c>
      <c r="N3432">
        <v>2017</v>
      </c>
      <c r="O3432" t="s">
        <v>177</v>
      </c>
      <c r="P3432" t="s">
        <v>178</v>
      </c>
      <c r="Q3432" t="s">
        <v>172</v>
      </c>
    </row>
    <row r="3433" spans="1:151" x14ac:dyDescent="0.2">
      <c r="A3433">
        <v>24874</v>
      </c>
      <c r="B3433" t="s">
        <v>20299</v>
      </c>
      <c r="C3433" t="s">
        <v>20300</v>
      </c>
      <c r="E3433" t="s">
        <v>20301</v>
      </c>
      <c r="F3433" t="s">
        <v>171</v>
      </c>
      <c r="K3433" t="s">
        <v>1372</v>
      </c>
      <c r="L3433" t="s">
        <v>1373</v>
      </c>
      <c r="M3433" t="s">
        <v>176</v>
      </c>
      <c r="N3433">
        <v>2017</v>
      </c>
      <c r="O3433" t="s">
        <v>177</v>
      </c>
      <c r="P3433" t="s">
        <v>178</v>
      </c>
      <c r="Q3433" t="s">
        <v>172</v>
      </c>
    </row>
    <row r="3434" spans="1:151" x14ac:dyDescent="0.2">
      <c r="A3434">
        <v>25405</v>
      </c>
      <c r="B3434" t="s">
        <v>20299</v>
      </c>
      <c r="C3434" t="s">
        <v>20300</v>
      </c>
      <c r="E3434" t="s">
        <v>20301</v>
      </c>
      <c r="F3434" t="s">
        <v>171</v>
      </c>
      <c r="K3434" t="s">
        <v>769</v>
      </c>
      <c r="L3434" t="s">
        <v>770</v>
      </c>
      <c r="M3434" t="s">
        <v>176</v>
      </c>
      <c r="N3434">
        <v>2017</v>
      </c>
      <c r="O3434" t="s">
        <v>177</v>
      </c>
      <c r="P3434" t="s">
        <v>178</v>
      </c>
      <c r="Q3434" t="s">
        <v>172</v>
      </c>
    </row>
    <row r="3435" spans="1:151" x14ac:dyDescent="0.2">
      <c r="A3435">
        <v>38548</v>
      </c>
      <c r="B3435" t="s">
        <v>20302</v>
      </c>
      <c r="C3435" t="s">
        <v>20303</v>
      </c>
      <c r="D3435" t="s">
        <v>20304</v>
      </c>
      <c r="E3435" t="s">
        <v>20305</v>
      </c>
      <c r="F3435" t="s">
        <v>171</v>
      </c>
      <c r="G3435" t="str">
        <f>"0"</f>
        <v>0</v>
      </c>
      <c r="H3435" s="1">
        <v>37363</v>
      </c>
      <c r="I3435" t="s">
        <v>173</v>
      </c>
      <c r="K3435" t="s">
        <v>409</v>
      </c>
      <c r="L3435" t="s">
        <v>1643</v>
      </c>
      <c r="M3435" t="s">
        <v>224</v>
      </c>
      <c r="N3435">
        <v>2023</v>
      </c>
      <c r="O3435" t="s">
        <v>597</v>
      </c>
      <c r="P3435" t="s">
        <v>178</v>
      </c>
      <c r="Q3435" t="s">
        <v>172</v>
      </c>
      <c r="S3435">
        <v>31814942</v>
      </c>
      <c r="T3435" t="s">
        <v>226</v>
      </c>
      <c r="Y3435" t="str">
        <f>"01AS"</f>
        <v>01AS</v>
      </c>
      <c r="Z3435" t="s">
        <v>227</v>
      </c>
      <c r="AA3435" t="s">
        <v>320</v>
      </c>
      <c r="AB3435" t="s">
        <v>321</v>
      </c>
      <c r="AC3435" t="s">
        <v>1451</v>
      </c>
      <c r="AD3435" t="s">
        <v>185</v>
      </c>
      <c r="AE3435" t="s">
        <v>425</v>
      </c>
      <c r="AM3435" t="s">
        <v>6209</v>
      </c>
      <c r="AN3435" t="s">
        <v>680</v>
      </c>
      <c r="AS3435">
        <v>3.69</v>
      </c>
      <c r="AU3435" t="s">
        <v>235</v>
      </c>
      <c r="AV3435" t="s">
        <v>823</v>
      </c>
      <c r="AW3435" t="s">
        <v>210</v>
      </c>
      <c r="BO3435" t="s">
        <v>20306</v>
      </c>
      <c r="BQ3435" t="s">
        <v>195</v>
      </c>
      <c r="CD3435" t="s">
        <v>195</v>
      </c>
      <c r="CM3435" t="s">
        <v>20307</v>
      </c>
      <c r="CO3435" t="s">
        <v>20306</v>
      </c>
      <c r="CP3435" t="s">
        <v>20308</v>
      </c>
      <c r="CQ3435" t="s">
        <v>541</v>
      </c>
      <c r="CS3435" t="s">
        <v>20309</v>
      </c>
      <c r="CT3435" t="s">
        <v>244</v>
      </c>
      <c r="CU3435" t="s">
        <v>20310</v>
      </c>
    </row>
    <row r="3436" spans="1:151" x14ac:dyDescent="0.2">
      <c r="A3436">
        <v>27224</v>
      </c>
      <c r="B3436" t="s">
        <v>20311</v>
      </c>
      <c r="C3436" t="s">
        <v>20312</v>
      </c>
      <c r="E3436" t="s">
        <v>20313</v>
      </c>
      <c r="F3436" t="s">
        <v>171</v>
      </c>
      <c r="G3436" t="s">
        <v>172</v>
      </c>
      <c r="H3436" s="1">
        <v>36419</v>
      </c>
      <c r="I3436" t="s">
        <v>173</v>
      </c>
      <c r="K3436" t="s">
        <v>554</v>
      </c>
      <c r="L3436" t="s">
        <v>20314</v>
      </c>
      <c r="M3436" t="s">
        <v>306</v>
      </c>
      <c r="N3436">
        <v>2019</v>
      </c>
      <c r="O3436" t="s">
        <v>534</v>
      </c>
      <c r="P3436" t="s">
        <v>178</v>
      </c>
      <c r="Q3436" t="s">
        <v>172</v>
      </c>
      <c r="S3436">
        <v>30752993</v>
      </c>
      <c r="T3436" t="s">
        <v>226</v>
      </c>
      <c r="Y3436" t="str">
        <f>"04HSEAS"</f>
        <v>04HSEAS</v>
      </c>
      <c r="Z3436" t="s">
        <v>499</v>
      </c>
      <c r="AA3436" t="s">
        <v>320</v>
      </c>
      <c r="AB3436" t="s">
        <v>321</v>
      </c>
      <c r="AC3436" t="s">
        <v>3358</v>
      </c>
      <c r="AD3436" t="s">
        <v>185</v>
      </c>
      <c r="AS3436">
        <v>3.71</v>
      </c>
      <c r="AT3436" t="s">
        <v>429</v>
      </c>
      <c r="AU3436" t="s">
        <v>235</v>
      </c>
      <c r="AV3436" t="s">
        <v>236</v>
      </c>
      <c r="AW3436" t="s">
        <v>715</v>
      </c>
      <c r="BM3436" t="s">
        <v>20315</v>
      </c>
      <c r="BN3436" t="s">
        <v>239</v>
      </c>
      <c r="BO3436" t="s">
        <v>20316</v>
      </c>
      <c r="BP3436" t="s">
        <v>241</v>
      </c>
      <c r="BQ3436" t="s">
        <v>195</v>
      </c>
      <c r="BS3436">
        <v>14627</v>
      </c>
      <c r="CD3436" t="s">
        <v>195</v>
      </c>
      <c r="CM3436" t="s">
        <v>20317</v>
      </c>
      <c r="CO3436" t="s">
        <v>20316</v>
      </c>
      <c r="CP3436" t="s">
        <v>5066</v>
      </c>
      <c r="CQ3436" t="s">
        <v>247</v>
      </c>
      <c r="CS3436">
        <v>13850</v>
      </c>
      <c r="CT3436" t="s">
        <v>244</v>
      </c>
      <c r="CU3436" t="s">
        <v>20318</v>
      </c>
    </row>
    <row r="3437" spans="1:151" x14ac:dyDescent="0.2">
      <c r="A3437">
        <v>25152</v>
      </c>
      <c r="B3437" t="s">
        <v>3170</v>
      </c>
      <c r="C3437" t="s">
        <v>20319</v>
      </c>
      <c r="D3437" t="s">
        <v>1418</v>
      </c>
      <c r="E3437" t="s">
        <v>20320</v>
      </c>
      <c r="F3437" t="s">
        <v>171</v>
      </c>
      <c r="G3437" t="s">
        <v>172</v>
      </c>
      <c r="H3437" s="1">
        <v>35203</v>
      </c>
      <c r="I3437" t="s">
        <v>221</v>
      </c>
      <c r="K3437" t="s">
        <v>1493</v>
      </c>
      <c r="L3437" t="s">
        <v>1158</v>
      </c>
      <c r="M3437" t="s">
        <v>306</v>
      </c>
      <c r="N3437">
        <v>2018</v>
      </c>
      <c r="O3437" t="s">
        <v>307</v>
      </c>
      <c r="P3437" t="s">
        <v>178</v>
      </c>
      <c r="Q3437" t="s">
        <v>172</v>
      </c>
      <c r="S3437">
        <v>28679899</v>
      </c>
      <c r="T3437" t="s">
        <v>196</v>
      </c>
      <c r="W3437" t="s">
        <v>20321</v>
      </c>
      <c r="X3437">
        <v>5856700622</v>
      </c>
      <c r="Y3437" t="s">
        <v>186</v>
      </c>
      <c r="Z3437" t="s">
        <v>183</v>
      </c>
      <c r="AA3437">
        <v>2019</v>
      </c>
      <c r="AB3437">
        <v>2019</v>
      </c>
      <c r="AC3437" t="s">
        <v>5200</v>
      </c>
      <c r="AD3437" t="s">
        <v>185</v>
      </c>
      <c r="AM3437" t="s">
        <v>3528</v>
      </c>
      <c r="AS3437">
        <v>3.33</v>
      </c>
      <c r="AT3437" t="s">
        <v>188</v>
      </c>
      <c r="AU3437" t="s">
        <v>189</v>
      </c>
      <c r="AV3437" t="s">
        <v>190</v>
      </c>
      <c r="AW3437" t="s">
        <v>264</v>
      </c>
      <c r="BM3437" t="s">
        <v>20322</v>
      </c>
      <c r="BN3437" t="s">
        <v>193</v>
      </c>
      <c r="BP3437" t="s">
        <v>194</v>
      </c>
      <c r="BQ3437" t="s">
        <v>195</v>
      </c>
      <c r="BS3437">
        <v>14627</v>
      </c>
      <c r="BT3437" t="s">
        <v>196</v>
      </c>
      <c r="BU3437">
        <v>5856150875</v>
      </c>
      <c r="BZ3437" t="s">
        <v>20323</v>
      </c>
      <c r="CC3437" t="s">
        <v>194</v>
      </c>
      <c r="CD3437" t="s">
        <v>195</v>
      </c>
      <c r="CF3437">
        <v>14625</v>
      </c>
      <c r="CG3437" t="s">
        <v>196</v>
      </c>
      <c r="CH3437">
        <v>5856700622</v>
      </c>
      <c r="CM3437" t="s">
        <v>20323</v>
      </c>
      <c r="CP3437" t="s">
        <v>194</v>
      </c>
      <c r="CQ3437" t="s">
        <v>195</v>
      </c>
      <c r="CS3437">
        <v>14625</v>
      </c>
      <c r="CT3437" t="s">
        <v>196</v>
      </c>
      <c r="CU3437">
        <v>5856150875</v>
      </c>
      <c r="ED3437" t="s">
        <v>195</v>
      </c>
      <c r="EG3437" t="s">
        <v>196</v>
      </c>
      <c r="EH3437">
        <v>5856700622</v>
      </c>
      <c r="EM3437" t="s">
        <v>20323</v>
      </c>
      <c r="EP3437" t="s">
        <v>194</v>
      </c>
      <c r="EQ3437" t="s">
        <v>195</v>
      </c>
      <c r="ES3437">
        <v>14625</v>
      </c>
      <c r="ET3437" t="s">
        <v>196</v>
      </c>
      <c r="EU3437">
        <v>5856700622</v>
      </c>
    </row>
    <row r="3438" spans="1:151" x14ac:dyDescent="0.2">
      <c r="A3438">
        <v>25180</v>
      </c>
      <c r="B3438" t="s">
        <v>5290</v>
      </c>
      <c r="C3438" t="s">
        <v>20324</v>
      </c>
      <c r="D3438" t="s">
        <v>20325</v>
      </c>
      <c r="E3438" t="s">
        <v>20326</v>
      </c>
      <c r="F3438" t="s">
        <v>171</v>
      </c>
      <c r="G3438" t="s">
        <v>172</v>
      </c>
      <c r="H3438" s="1">
        <v>35209</v>
      </c>
      <c r="I3438" t="s">
        <v>221</v>
      </c>
      <c r="K3438" t="s">
        <v>439</v>
      </c>
      <c r="L3438" t="s">
        <v>175</v>
      </c>
      <c r="M3438" t="s">
        <v>224</v>
      </c>
      <c r="N3438">
        <v>2018</v>
      </c>
      <c r="O3438" t="s">
        <v>354</v>
      </c>
      <c r="P3438" t="s">
        <v>178</v>
      </c>
      <c r="Q3438" t="s">
        <v>172</v>
      </c>
      <c r="S3438">
        <v>29421701</v>
      </c>
      <c r="T3438" t="s">
        <v>20327</v>
      </c>
      <c r="U3438" t="s">
        <v>180</v>
      </c>
      <c r="V3438" s="2">
        <v>43604</v>
      </c>
      <c r="W3438" t="s">
        <v>20328</v>
      </c>
      <c r="X3438">
        <v>50688509852</v>
      </c>
      <c r="Y3438" t="s">
        <v>186</v>
      </c>
      <c r="Z3438" t="s">
        <v>282</v>
      </c>
      <c r="AA3438">
        <v>2019</v>
      </c>
      <c r="AB3438">
        <v>2019</v>
      </c>
      <c r="AC3438" t="s">
        <v>1280</v>
      </c>
      <c r="AD3438" t="s">
        <v>185</v>
      </c>
      <c r="AM3438" t="s">
        <v>697</v>
      </c>
      <c r="AN3438" t="s">
        <v>3159</v>
      </c>
      <c r="AS3438">
        <v>3.95</v>
      </c>
      <c r="AT3438" t="s">
        <v>188</v>
      </c>
      <c r="AU3438" t="s">
        <v>189</v>
      </c>
      <c r="AV3438" t="s">
        <v>190</v>
      </c>
      <c r="AW3438" t="s">
        <v>191</v>
      </c>
      <c r="BM3438" t="s">
        <v>20329</v>
      </c>
      <c r="BN3438" t="s">
        <v>193</v>
      </c>
      <c r="BP3438" t="s">
        <v>194</v>
      </c>
      <c r="BQ3438" t="s">
        <v>195</v>
      </c>
      <c r="BS3438">
        <v>14627</v>
      </c>
      <c r="BT3438" t="s">
        <v>196</v>
      </c>
      <c r="BU3438">
        <v>5852855353</v>
      </c>
      <c r="CM3438" t="s">
        <v>1525</v>
      </c>
      <c r="CP3438" t="s">
        <v>194</v>
      </c>
      <c r="CQ3438" t="s">
        <v>195</v>
      </c>
      <c r="CS3438">
        <v>14627</v>
      </c>
      <c r="CT3438" t="s">
        <v>196</v>
      </c>
      <c r="CU3438">
        <v>5852855046</v>
      </c>
    </row>
    <row r="3439" spans="1:151" x14ac:dyDescent="0.2">
      <c r="A3439">
        <v>28341</v>
      </c>
      <c r="B3439" t="s">
        <v>3282</v>
      </c>
      <c r="C3439" t="s">
        <v>20330</v>
      </c>
      <c r="E3439" t="s">
        <v>20331</v>
      </c>
      <c r="F3439" t="s">
        <v>171</v>
      </c>
      <c r="H3439" s="1">
        <v>36471</v>
      </c>
      <c r="I3439" t="s">
        <v>221</v>
      </c>
      <c r="K3439" t="s">
        <v>1807</v>
      </c>
      <c r="L3439" t="s">
        <v>633</v>
      </c>
      <c r="M3439" t="s">
        <v>224</v>
      </c>
      <c r="N3439">
        <v>2019</v>
      </c>
      <c r="O3439" t="s">
        <v>279</v>
      </c>
      <c r="P3439" t="s">
        <v>178</v>
      </c>
      <c r="Q3439" t="s">
        <v>185</v>
      </c>
      <c r="BM3439" t="s">
        <v>20332</v>
      </c>
      <c r="BP3439" t="s">
        <v>20333</v>
      </c>
      <c r="BQ3439" t="s">
        <v>5183</v>
      </c>
      <c r="BS3439">
        <v>40383</v>
      </c>
      <c r="BT3439" t="s">
        <v>226</v>
      </c>
      <c r="BU3439">
        <v>8596849626</v>
      </c>
      <c r="BX3439" t="s">
        <v>20334</v>
      </c>
    </row>
    <row r="3440" spans="1:151" x14ac:dyDescent="0.2">
      <c r="A3440">
        <v>12464</v>
      </c>
      <c r="B3440" t="s">
        <v>20335</v>
      </c>
      <c r="C3440" t="s">
        <v>20336</v>
      </c>
      <c r="D3440" t="s">
        <v>1406</v>
      </c>
      <c r="E3440" t="s">
        <v>20337</v>
      </c>
      <c r="F3440" t="s">
        <v>171</v>
      </c>
      <c r="G3440" t="s">
        <v>172</v>
      </c>
      <c r="H3440" s="1">
        <v>34522</v>
      </c>
      <c r="I3440" t="s">
        <v>221</v>
      </c>
      <c r="K3440" t="s">
        <v>14590</v>
      </c>
      <c r="L3440" t="s">
        <v>20338</v>
      </c>
      <c r="M3440" t="s">
        <v>306</v>
      </c>
      <c r="N3440">
        <v>2015</v>
      </c>
      <c r="O3440" t="s">
        <v>517</v>
      </c>
      <c r="P3440" t="s">
        <v>178</v>
      </c>
      <c r="Q3440" t="s">
        <v>172</v>
      </c>
      <c r="S3440">
        <v>28276616</v>
      </c>
      <c r="T3440" t="s">
        <v>196</v>
      </c>
      <c r="W3440" t="s">
        <v>20339</v>
      </c>
      <c r="X3440">
        <v>9014854148</v>
      </c>
      <c r="Y3440" t="s">
        <v>186</v>
      </c>
      <c r="Z3440" t="s">
        <v>282</v>
      </c>
      <c r="AA3440">
        <v>2017</v>
      </c>
      <c r="AB3440">
        <v>2017</v>
      </c>
      <c r="AC3440" t="s">
        <v>580</v>
      </c>
      <c r="AD3440" t="s">
        <v>185</v>
      </c>
      <c r="AS3440">
        <v>3.53</v>
      </c>
      <c r="AT3440" t="s">
        <v>188</v>
      </c>
      <c r="AU3440" t="s">
        <v>189</v>
      </c>
      <c r="AV3440" t="s">
        <v>190</v>
      </c>
      <c r="AW3440" t="s">
        <v>237</v>
      </c>
      <c r="BM3440" t="s">
        <v>20340</v>
      </c>
      <c r="BN3440" t="s">
        <v>193</v>
      </c>
      <c r="BP3440" t="s">
        <v>194</v>
      </c>
      <c r="BQ3440" t="s">
        <v>195</v>
      </c>
      <c r="BS3440">
        <v>14627</v>
      </c>
      <c r="BT3440" t="s">
        <v>196</v>
      </c>
      <c r="BU3440">
        <v>9016007509</v>
      </c>
      <c r="BZ3440" t="s">
        <v>20341</v>
      </c>
      <c r="CC3440" t="s">
        <v>2697</v>
      </c>
      <c r="CD3440" t="s">
        <v>1039</v>
      </c>
      <c r="CF3440">
        <v>38134</v>
      </c>
      <c r="CG3440" t="s">
        <v>196</v>
      </c>
      <c r="CH3440">
        <v>9014854148</v>
      </c>
      <c r="CM3440" t="s">
        <v>20342</v>
      </c>
      <c r="CP3440" t="s">
        <v>194</v>
      </c>
      <c r="CQ3440" t="s">
        <v>195</v>
      </c>
      <c r="CS3440">
        <v>14627</v>
      </c>
      <c r="CT3440" t="s">
        <v>196</v>
      </c>
      <c r="CU3440">
        <v>9016007509</v>
      </c>
      <c r="ED3440" t="s">
        <v>1039</v>
      </c>
      <c r="EG3440" t="s">
        <v>196</v>
      </c>
      <c r="EH3440">
        <v>9014854148</v>
      </c>
      <c r="EM3440" t="s">
        <v>20341</v>
      </c>
      <c r="EP3440" t="s">
        <v>2697</v>
      </c>
      <c r="EQ3440" t="s">
        <v>1039</v>
      </c>
      <c r="ES3440">
        <v>38134</v>
      </c>
      <c r="ET3440" t="s">
        <v>196</v>
      </c>
      <c r="EU3440">
        <v>9014854148</v>
      </c>
    </row>
    <row r="3441" spans="1:151" x14ac:dyDescent="0.2">
      <c r="A3441">
        <v>20837</v>
      </c>
      <c r="B3441" t="s">
        <v>850</v>
      </c>
      <c r="C3441" t="s">
        <v>20336</v>
      </c>
      <c r="E3441" t="s">
        <v>20343</v>
      </c>
      <c r="F3441" t="s">
        <v>171</v>
      </c>
      <c r="G3441" t="s">
        <v>172</v>
      </c>
      <c r="H3441" s="1">
        <v>35547</v>
      </c>
      <c r="I3441" t="s">
        <v>221</v>
      </c>
      <c r="K3441" t="s">
        <v>222</v>
      </c>
      <c r="L3441" t="s">
        <v>223</v>
      </c>
      <c r="M3441" t="s">
        <v>224</v>
      </c>
      <c r="N3441">
        <v>2017</v>
      </c>
      <c r="O3441" t="s">
        <v>441</v>
      </c>
      <c r="P3441" t="s">
        <v>178</v>
      </c>
      <c r="Q3441" t="s">
        <v>172</v>
      </c>
      <c r="S3441">
        <v>29258239</v>
      </c>
      <c r="T3441" t="s">
        <v>196</v>
      </c>
      <c r="W3441" t="s">
        <v>20344</v>
      </c>
      <c r="X3441">
        <v>3036216545</v>
      </c>
      <c r="Y3441" t="s">
        <v>186</v>
      </c>
      <c r="Z3441" t="s">
        <v>282</v>
      </c>
      <c r="AA3441">
        <v>2019</v>
      </c>
      <c r="AB3441">
        <v>2019</v>
      </c>
      <c r="AC3441" t="s">
        <v>856</v>
      </c>
      <c r="AD3441" t="s">
        <v>185</v>
      </c>
      <c r="AE3441" t="s">
        <v>636</v>
      </c>
      <c r="AS3441">
        <v>4</v>
      </c>
      <c r="AT3441" t="s">
        <v>188</v>
      </c>
      <c r="AU3441" t="s">
        <v>189</v>
      </c>
      <c r="AV3441" t="s">
        <v>190</v>
      </c>
      <c r="AW3441" t="s">
        <v>264</v>
      </c>
      <c r="BM3441" t="s">
        <v>193</v>
      </c>
      <c r="BN3441" t="s">
        <v>20345</v>
      </c>
      <c r="BP3441" t="s">
        <v>194</v>
      </c>
      <c r="BQ3441" t="s">
        <v>195</v>
      </c>
      <c r="BS3441">
        <v>14627</v>
      </c>
      <c r="BT3441" t="s">
        <v>196</v>
      </c>
      <c r="BU3441">
        <v>3039029987</v>
      </c>
      <c r="BZ3441" t="s">
        <v>20346</v>
      </c>
      <c r="CC3441" t="s">
        <v>20347</v>
      </c>
      <c r="CD3441" t="s">
        <v>2314</v>
      </c>
      <c r="CF3441">
        <v>80021</v>
      </c>
      <c r="CG3441" t="s">
        <v>196</v>
      </c>
      <c r="CH3441">
        <v>3039029987</v>
      </c>
      <c r="CM3441" t="s">
        <v>20348</v>
      </c>
      <c r="CN3441" t="s">
        <v>20349</v>
      </c>
      <c r="CP3441" t="s">
        <v>194</v>
      </c>
      <c r="CQ3441" t="s">
        <v>195</v>
      </c>
      <c r="CS3441">
        <v>14627</v>
      </c>
      <c r="CT3441" t="s">
        <v>196</v>
      </c>
      <c r="CU3441">
        <v>3039029987</v>
      </c>
      <c r="ED3441" t="s">
        <v>2314</v>
      </c>
      <c r="EG3441" t="s">
        <v>196</v>
      </c>
      <c r="EH3441">
        <v>3039029987</v>
      </c>
      <c r="EM3441" t="s">
        <v>20346</v>
      </c>
      <c r="EP3441" t="s">
        <v>20347</v>
      </c>
      <c r="EQ3441" t="s">
        <v>2314</v>
      </c>
      <c r="ES3441">
        <v>80021</v>
      </c>
      <c r="ET3441" t="s">
        <v>196</v>
      </c>
      <c r="EU3441">
        <v>3039029987</v>
      </c>
    </row>
    <row r="3442" spans="1:151" x14ac:dyDescent="0.2">
      <c r="A3442">
        <v>25682</v>
      </c>
      <c r="B3442" t="s">
        <v>20350</v>
      </c>
      <c r="C3442" t="s">
        <v>20336</v>
      </c>
      <c r="D3442" t="s">
        <v>1418</v>
      </c>
      <c r="E3442" t="s">
        <v>20351</v>
      </c>
      <c r="F3442" t="s">
        <v>1502</v>
      </c>
      <c r="G3442" t="s">
        <v>172</v>
      </c>
      <c r="H3442" s="1">
        <v>35653</v>
      </c>
      <c r="I3442" t="s">
        <v>221</v>
      </c>
      <c r="K3442" t="s">
        <v>3483</v>
      </c>
      <c r="L3442" t="s">
        <v>868</v>
      </c>
      <c r="M3442" t="s">
        <v>306</v>
      </c>
      <c r="N3442">
        <v>2018</v>
      </c>
      <c r="O3442" t="s">
        <v>307</v>
      </c>
      <c r="P3442" t="s">
        <v>178</v>
      </c>
      <c r="Q3442" t="s">
        <v>172</v>
      </c>
      <c r="S3442">
        <v>29399987</v>
      </c>
      <c r="T3442" t="s">
        <v>196</v>
      </c>
      <c r="W3442" t="s">
        <v>20352</v>
      </c>
      <c r="X3442">
        <v>9086562053</v>
      </c>
      <c r="Y3442" t="s">
        <v>186</v>
      </c>
      <c r="Z3442" t="s">
        <v>282</v>
      </c>
      <c r="AA3442">
        <v>2020</v>
      </c>
      <c r="AB3442">
        <v>2020</v>
      </c>
      <c r="AC3442" t="s">
        <v>1280</v>
      </c>
      <c r="AD3442" t="s">
        <v>185</v>
      </c>
      <c r="AS3442">
        <v>3.78</v>
      </c>
      <c r="AT3442" t="s">
        <v>188</v>
      </c>
      <c r="AU3442" t="s">
        <v>189</v>
      </c>
      <c r="AV3442" t="s">
        <v>190</v>
      </c>
      <c r="AW3442" t="s">
        <v>264</v>
      </c>
      <c r="BM3442" t="s">
        <v>20353</v>
      </c>
      <c r="BN3442" t="s">
        <v>193</v>
      </c>
      <c r="BP3442" t="s">
        <v>194</v>
      </c>
      <c r="BQ3442" t="s">
        <v>195</v>
      </c>
      <c r="BS3442">
        <v>14627</v>
      </c>
      <c r="BT3442" t="s">
        <v>196</v>
      </c>
      <c r="BU3442">
        <v>8026813264</v>
      </c>
      <c r="BZ3442" t="s">
        <v>20354</v>
      </c>
      <c r="CC3442" t="s">
        <v>15289</v>
      </c>
      <c r="CD3442" t="s">
        <v>1113</v>
      </c>
      <c r="CF3442" t="str">
        <f>"05255"</f>
        <v>05255</v>
      </c>
      <c r="CG3442" t="s">
        <v>196</v>
      </c>
      <c r="CH3442">
        <v>8026813264</v>
      </c>
      <c r="CM3442" t="s">
        <v>215</v>
      </c>
      <c r="CP3442" t="s">
        <v>194</v>
      </c>
      <c r="CQ3442" t="s">
        <v>195</v>
      </c>
      <c r="CS3442">
        <v>14611</v>
      </c>
      <c r="CT3442" t="s">
        <v>196</v>
      </c>
      <c r="CU3442">
        <v>8026813264</v>
      </c>
      <c r="DM3442" t="s">
        <v>20355</v>
      </c>
      <c r="DP3442" t="s">
        <v>20356</v>
      </c>
      <c r="DQ3442" t="s">
        <v>1113</v>
      </c>
      <c r="DR3442" t="s">
        <v>1113</v>
      </c>
      <c r="DS3442" t="str">
        <f>"05255"</f>
        <v>05255</v>
      </c>
      <c r="DT3442" t="s">
        <v>226</v>
      </c>
      <c r="DU3442">
        <v>9086562053</v>
      </c>
      <c r="DX3442" t="s">
        <v>20357</v>
      </c>
      <c r="DY3442" t="s">
        <v>406</v>
      </c>
      <c r="ED3442" t="s">
        <v>1113</v>
      </c>
      <c r="EG3442" t="s">
        <v>196</v>
      </c>
      <c r="EH3442">
        <v>8026813264</v>
      </c>
      <c r="EM3442" t="s">
        <v>20354</v>
      </c>
      <c r="EP3442" t="s">
        <v>15289</v>
      </c>
      <c r="EQ3442" t="s">
        <v>1113</v>
      </c>
      <c r="ES3442" t="str">
        <f>"05255"</f>
        <v>05255</v>
      </c>
      <c r="ET3442" t="s">
        <v>196</v>
      </c>
      <c r="EU3442">
        <v>8026813264</v>
      </c>
    </row>
    <row r="3443" spans="1:151" x14ac:dyDescent="0.2">
      <c r="A3443">
        <v>41681</v>
      </c>
      <c r="B3443" t="s">
        <v>20358</v>
      </c>
      <c r="C3443" t="s">
        <v>20359</v>
      </c>
      <c r="D3443" t="s">
        <v>3657</v>
      </c>
      <c r="E3443" t="s">
        <v>20360</v>
      </c>
      <c r="F3443" t="s">
        <v>171</v>
      </c>
      <c r="G3443" t="str">
        <f>"0"</f>
        <v>0</v>
      </c>
      <c r="H3443" s="1">
        <v>38481</v>
      </c>
      <c r="I3443" t="s">
        <v>221</v>
      </c>
      <c r="K3443" t="s">
        <v>1866</v>
      </c>
      <c r="L3443" t="s">
        <v>1867</v>
      </c>
      <c r="M3443" t="s">
        <v>255</v>
      </c>
      <c r="N3443" t="s">
        <v>256</v>
      </c>
      <c r="O3443" t="s">
        <v>257</v>
      </c>
      <c r="P3443" t="s">
        <v>178</v>
      </c>
      <c r="Q3443" t="s">
        <v>172</v>
      </c>
      <c r="S3443">
        <v>32559750</v>
      </c>
      <c r="T3443" t="s">
        <v>226</v>
      </c>
      <c r="Y3443" t="str">
        <f>"01AS"</f>
        <v>01AS</v>
      </c>
      <c r="Z3443" t="s">
        <v>227</v>
      </c>
      <c r="AA3443" t="s">
        <v>833</v>
      </c>
      <c r="AB3443" t="s">
        <v>834</v>
      </c>
      <c r="AC3443" t="s">
        <v>1693</v>
      </c>
      <c r="AD3443" t="s">
        <v>172</v>
      </c>
      <c r="AS3443">
        <v>3.89</v>
      </c>
      <c r="AU3443" t="s">
        <v>472</v>
      </c>
      <c r="AV3443" t="s">
        <v>473</v>
      </c>
      <c r="AW3443" t="s">
        <v>264</v>
      </c>
      <c r="BM3443" t="s">
        <v>20361</v>
      </c>
      <c r="BN3443" t="s">
        <v>239</v>
      </c>
      <c r="BO3443" t="s">
        <v>20362</v>
      </c>
      <c r="BP3443" t="s">
        <v>241</v>
      </c>
      <c r="BQ3443" t="s">
        <v>195</v>
      </c>
      <c r="BS3443">
        <v>14627</v>
      </c>
      <c r="BZ3443" t="s">
        <v>242</v>
      </c>
      <c r="CB3443" t="s">
        <v>243</v>
      </c>
      <c r="CD3443" t="s">
        <v>195</v>
      </c>
      <c r="CF3443">
        <v>14642</v>
      </c>
      <c r="CG3443" t="s">
        <v>244</v>
      </c>
      <c r="CM3443" t="s">
        <v>20363</v>
      </c>
      <c r="CO3443" t="s">
        <v>20362</v>
      </c>
      <c r="CP3443" t="s">
        <v>3121</v>
      </c>
      <c r="CQ3443" t="s">
        <v>247</v>
      </c>
      <c r="CS3443" t="s">
        <v>20364</v>
      </c>
      <c r="CT3443" t="s">
        <v>244</v>
      </c>
      <c r="CU3443" t="s">
        <v>20365</v>
      </c>
    </row>
    <row r="3444" spans="1:151" x14ac:dyDescent="0.2">
      <c r="A3444">
        <v>41043</v>
      </c>
      <c r="B3444" t="s">
        <v>20366</v>
      </c>
      <c r="C3444" t="s">
        <v>20367</v>
      </c>
      <c r="D3444" t="s">
        <v>4387</v>
      </c>
      <c r="E3444" t="s">
        <v>20368</v>
      </c>
      <c r="F3444" t="s">
        <v>171</v>
      </c>
      <c r="G3444" t="str">
        <f>"0"</f>
        <v>0</v>
      </c>
      <c r="H3444" s="1">
        <v>37801</v>
      </c>
      <c r="I3444" t="s">
        <v>173</v>
      </c>
      <c r="K3444" t="s">
        <v>2514</v>
      </c>
      <c r="L3444" t="s">
        <v>2515</v>
      </c>
      <c r="M3444" t="s">
        <v>176</v>
      </c>
      <c r="N3444">
        <v>2024</v>
      </c>
      <c r="O3444" t="s">
        <v>319</v>
      </c>
      <c r="P3444" t="s">
        <v>178</v>
      </c>
      <c r="Q3444" t="s">
        <v>172</v>
      </c>
      <c r="S3444">
        <v>31980043</v>
      </c>
      <c r="T3444" t="s">
        <v>226</v>
      </c>
      <c r="Y3444" t="str">
        <f>"01AS"</f>
        <v>01AS</v>
      </c>
      <c r="Z3444" t="s">
        <v>227</v>
      </c>
      <c r="AA3444" t="s">
        <v>320</v>
      </c>
      <c r="AB3444" t="s">
        <v>321</v>
      </c>
      <c r="AC3444" t="s">
        <v>322</v>
      </c>
      <c r="AD3444" t="s">
        <v>185</v>
      </c>
      <c r="AE3444" t="s">
        <v>17270</v>
      </c>
      <c r="AS3444">
        <v>3.53</v>
      </c>
      <c r="AU3444" t="s">
        <v>235</v>
      </c>
      <c r="AV3444" t="s">
        <v>236</v>
      </c>
      <c r="AW3444" t="s">
        <v>952</v>
      </c>
      <c r="AX3444" t="s">
        <v>20366</v>
      </c>
      <c r="AY3444" t="s">
        <v>9950</v>
      </c>
      <c r="BA3444" t="s">
        <v>20369</v>
      </c>
      <c r="BM3444" t="s">
        <v>13887</v>
      </c>
      <c r="BN3444" t="s">
        <v>239</v>
      </c>
      <c r="BO3444" t="s">
        <v>20370</v>
      </c>
      <c r="BP3444" t="s">
        <v>241</v>
      </c>
      <c r="BQ3444" t="s">
        <v>195</v>
      </c>
      <c r="BS3444">
        <v>14627</v>
      </c>
      <c r="CD3444" t="s">
        <v>195</v>
      </c>
      <c r="CM3444" t="s">
        <v>20371</v>
      </c>
      <c r="CO3444" t="s">
        <v>20370</v>
      </c>
      <c r="CP3444" t="s">
        <v>2376</v>
      </c>
      <c r="CQ3444" t="s">
        <v>247</v>
      </c>
      <c r="CS3444" t="s">
        <v>20372</v>
      </c>
      <c r="CT3444" t="s">
        <v>244</v>
      </c>
      <c r="CU3444" t="s">
        <v>20373</v>
      </c>
    </row>
    <row r="3445" spans="1:151" x14ac:dyDescent="0.2">
      <c r="A3445">
        <v>40602</v>
      </c>
      <c r="B3445" t="s">
        <v>20366</v>
      </c>
      <c r="C3445" t="s">
        <v>20367</v>
      </c>
      <c r="D3445" t="s">
        <v>4387</v>
      </c>
      <c r="E3445" t="s">
        <v>20368</v>
      </c>
      <c r="F3445" t="s">
        <v>171</v>
      </c>
      <c r="G3445" t="str">
        <f>"0"</f>
        <v>0</v>
      </c>
      <c r="H3445" s="1">
        <v>37801</v>
      </c>
      <c r="I3445" t="s">
        <v>173</v>
      </c>
      <c r="K3445" t="s">
        <v>2212</v>
      </c>
      <c r="M3445" t="s">
        <v>176</v>
      </c>
      <c r="N3445">
        <v>2024</v>
      </c>
      <c r="O3445" t="s">
        <v>319</v>
      </c>
      <c r="P3445" t="s">
        <v>363</v>
      </c>
      <c r="Q3445" t="s">
        <v>172</v>
      </c>
      <c r="S3445">
        <v>31980043</v>
      </c>
      <c r="T3445" t="s">
        <v>226</v>
      </c>
      <c r="Y3445" t="str">
        <f>"01AS"</f>
        <v>01AS</v>
      </c>
      <c r="Z3445" t="s">
        <v>227</v>
      </c>
      <c r="AA3445" t="s">
        <v>320</v>
      </c>
      <c r="AB3445" t="s">
        <v>321</v>
      </c>
      <c r="AC3445" t="s">
        <v>322</v>
      </c>
      <c r="AD3445" t="s">
        <v>185</v>
      </c>
      <c r="AE3445" t="s">
        <v>17270</v>
      </c>
      <c r="AS3445">
        <v>3.53</v>
      </c>
      <c r="AU3445" t="s">
        <v>235</v>
      </c>
      <c r="AV3445" t="s">
        <v>236</v>
      </c>
      <c r="AW3445" t="s">
        <v>952</v>
      </c>
      <c r="AX3445" t="s">
        <v>20366</v>
      </c>
      <c r="AY3445" t="s">
        <v>9950</v>
      </c>
      <c r="BA3445" t="s">
        <v>20369</v>
      </c>
      <c r="BM3445" t="s">
        <v>13887</v>
      </c>
      <c r="BN3445" t="s">
        <v>239</v>
      </c>
      <c r="BO3445" t="s">
        <v>20370</v>
      </c>
      <c r="BP3445" t="s">
        <v>241</v>
      </c>
      <c r="BQ3445" t="s">
        <v>195</v>
      </c>
      <c r="BS3445">
        <v>14627</v>
      </c>
      <c r="CD3445" t="s">
        <v>195</v>
      </c>
      <c r="CM3445" t="s">
        <v>20371</v>
      </c>
      <c r="CO3445" t="s">
        <v>20370</v>
      </c>
      <c r="CP3445" t="s">
        <v>2376</v>
      </c>
      <c r="CQ3445" t="s">
        <v>247</v>
      </c>
      <c r="CS3445" t="s">
        <v>20372</v>
      </c>
      <c r="CT3445" t="s">
        <v>244</v>
      </c>
      <c r="CU3445" t="s">
        <v>20373</v>
      </c>
    </row>
    <row r="3446" spans="1:151" x14ac:dyDescent="0.2">
      <c r="A3446">
        <v>13043</v>
      </c>
      <c r="B3446" t="s">
        <v>20374</v>
      </c>
      <c r="C3446" t="s">
        <v>20375</v>
      </c>
      <c r="D3446" t="s">
        <v>20376</v>
      </c>
      <c r="E3446" t="s">
        <v>20377</v>
      </c>
      <c r="F3446" t="s">
        <v>171</v>
      </c>
      <c r="G3446" t="s">
        <v>172</v>
      </c>
      <c r="H3446" s="1">
        <v>34227</v>
      </c>
      <c r="I3446" t="s">
        <v>221</v>
      </c>
      <c r="K3446" t="s">
        <v>1304</v>
      </c>
      <c r="L3446" t="s">
        <v>633</v>
      </c>
      <c r="M3446" t="s">
        <v>224</v>
      </c>
      <c r="N3446">
        <v>2015</v>
      </c>
      <c r="O3446" t="s">
        <v>692</v>
      </c>
      <c r="P3446" t="s">
        <v>178</v>
      </c>
      <c r="Q3446" t="s">
        <v>172</v>
      </c>
      <c r="S3446">
        <v>29189267</v>
      </c>
      <c r="T3446" t="s">
        <v>196</v>
      </c>
      <c r="W3446" t="s">
        <v>20378</v>
      </c>
      <c r="X3446">
        <v>5852841939</v>
      </c>
      <c r="Y3446" t="s">
        <v>186</v>
      </c>
      <c r="Z3446" t="s">
        <v>183</v>
      </c>
      <c r="AA3446">
        <v>2017</v>
      </c>
      <c r="AB3446">
        <v>2017</v>
      </c>
      <c r="AC3446" t="s">
        <v>2905</v>
      </c>
      <c r="AD3446" t="s">
        <v>185</v>
      </c>
      <c r="AM3446" t="s">
        <v>1309</v>
      </c>
      <c r="AN3446" t="s">
        <v>1308</v>
      </c>
      <c r="AS3446">
        <v>3.74</v>
      </c>
      <c r="AT3446" t="s">
        <v>188</v>
      </c>
      <c r="AU3446" t="s">
        <v>189</v>
      </c>
      <c r="AV3446" t="s">
        <v>190</v>
      </c>
      <c r="AW3446" t="s">
        <v>294</v>
      </c>
      <c r="BM3446" t="s">
        <v>20379</v>
      </c>
      <c r="BN3446" t="s">
        <v>12908</v>
      </c>
      <c r="BP3446" t="s">
        <v>194</v>
      </c>
      <c r="BQ3446" t="s">
        <v>195</v>
      </c>
      <c r="BS3446">
        <v>14612</v>
      </c>
      <c r="BT3446" t="s">
        <v>196</v>
      </c>
      <c r="BU3446">
        <v>5853199696</v>
      </c>
      <c r="BZ3446" t="s">
        <v>20379</v>
      </c>
      <c r="CA3446" t="s">
        <v>12908</v>
      </c>
      <c r="CC3446" t="s">
        <v>194</v>
      </c>
      <c r="CD3446" t="s">
        <v>195</v>
      </c>
      <c r="CF3446">
        <v>14612</v>
      </c>
      <c r="CG3446" t="s">
        <v>196</v>
      </c>
      <c r="CH3446">
        <v>5853199696</v>
      </c>
      <c r="CM3446" t="s">
        <v>20379</v>
      </c>
      <c r="CN3446" t="s">
        <v>12908</v>
      </c>
      <c r="CP3446" t="s">
        <v>194</v>
      </c>
      <c r="CQ3446" t="s">
        <v>195</v>
      </c>
      <c r="CS3446">
        <v>14612</v>
      </c>
      <c r="CT3446" t="s">
        <v>196</v>
      </c>
      <c r="CU3446">
        <v>5853199393</v>
      </c>
      <c r="EM3446" t="s">
        <v>20379</v>
      </c>
      <c r="EN3446" t="s">
        <v>12908</v>
      </c>
      <c r="EP3446" t="s">
        <v>194</v>
      </c>
      <c r="EQ3446" t="s">
        <v>195</v>
      </c>
      <c r="ES3446">
        <v>14612</v>
      </c>
      <c r="ET3446" t="s">
        <v>196</v>
      </c>
      <c r="EU3446">
        <v>5853199696</v>
      </c>
    </row>
    <row r="3447" spans="1:151" x14ac:dyDescent="0.2">
      <c r="A3447">
        <v>25214</v>
      </c>
      <c r="B3447" t="s">
        <v>3505</v>
      </c>
      <c r="C3447" t="s">
        <v>20375</v>
      </c>
      <c r="D3447" t="s">
        <v>7725</v>
      </c>
      <c r="E3447" t="s">
        <v>20380</v>
      </c>
      <c r="F3447" t="s">
        <v>171</v>
      </c>
      <c r="G3447" t="s">
        <v>172</v>
      </c>
      <c r="H3447" s="1">
        <v>36181</v>
      </c>
      <c r="I3447" t="s">
        <v>221</v>
      </c>
      <c r="K3447" t="s">
        <v>222</v>
      </c>
      <c r="L3447" t="s">
        <v>223</v>
      </c>
      <c r="M3447" t="s">
        <v>224</v>
      </c>
      <c r="N3447">
        <v>2018</v>
      </c>
      <c r="O3447" t="s">
        <v>354</v>
      </c>
      <c r="P3447" t="s">
        <v>363</v>
      </c>
      <c r="Q3447" t="s">
        <v>172</v>
      </c>
      <c r="S3447">
        <v>30748163</v>
      </c>
      <c r="T3447" t="s">
        <v>196</v>
      </c>
      <c r="W3447" t="s">
        <v>20381</v>
      </c>
      <c r="X3447">
        <v>6512957285</v>
      </c>
      <c r="Y3447" t="s">
        <v>186</v>
      </c>
      <c r="Z3447" t="s">
        <v>282</v>
      </c>
      <c r="AA3447">
        <v>2021</v>
      </c>
      <c r="AB3447">
        <v>2021</v>
      </c>
      <c r="AC3447" t="s">
        <v>1307</v>
      </c>
      <c r="AD3447" t="s">
        <v>172</v>
      </c>
      <c r="AS3447" t="str">
        <f>"0"</f>
        <v>0</v>
      </c>
      <c r="AT3447" t="s">
        <v>188</v>
      </c>
      <c r="AU3447" t="s">
        <v>189</v>
      </c>
      <c r="AV3447" t="s">
        <v>190</v>
      </c>
      <c r="AW3447" t="s">
        <v>264</v>
      </c>
      <c r="BM3447" t="s">
        <v>20382</v>
      </c>
      <c r="BN3447" t="s">
        <v>193</v>
      </c>
      <c r="BP3447" t="s">
        <v>194</v>
      </c>
      <c r="BQ3447" t="s">
        <v>195</v>
      </c>
      <c r="BS3447">
        <v>14627</v>
      </c>
      <c r="BT3447" t="s">
        <v>196</v>
      </c>
      <c r="BZ3447" t="s">
        <v>20383</v>
      </c>
      <c r="CC3447" t="s">
        <v>9798</v>
      </c>
      <c r="CD3447" t="s">
        <v>401</v>
      </c>
      <c r="CF3447" t="str">
        <f>"02420"</f>
        <v>02420</v>
      </c>
      <c r="CG3447" t="s">
        <v>196</v>
      </c>
      <c r="CH3447">
        <v>6512957285</v>
      </c>
      <c r="CM3447" t="s">
        <v>1656</v>
      </c>
      <c r="CP3447" t="s">
        <v>194</v>
      </c>
      <c r="CQ3447" t="s">
        <v>195</v>
      </c>
      <c r="CS3447">
        <v>14627</v>
      </c>
      <c r="CT3447" t="s">
        <v>196</v>
      </c>
      <c r="CU3447">
        <v>6513240024</v>
      </c>
      <c r="ED3447" t="s">
        <v>401</v>
      </c>
      <c r="EG3447" t="s">
        <v>196</v>
      </c>
      <c r="EH3447">
        <v>6512957285</v>
      </c>
      <c r="EM3447" t="s">
        <v>20383</v>
      </c>
      <c r="EP3447" t="s">
        <v>9798</v>
      </c>
      <c r="EQ3447" t="s">
        <v>401</v>
      </c>
      <c r="ES3447" t="str">
        <f>"02420"</f>
        <v>02420</v>
      </c>
      <c r="ET3447" t="s">
        <v>196</v>
      </c>
      <c r="EU3447">
        <v>6512957285</v>
      </c>
    </row>
    <row r="3448" spans="1:151" x14ac:dyDescent="0.2">
      <c r="A3448">
        <v>31253</v>
      </c>
      <c r="B3448" t="s">
        <v>20384</v>
      </c>
      <c r="C3448" t="s">
        <v>20375</v>
      </c>
      <c r="D3448" t="s">
        <v>20385</v>
      </c>
      <c r="E3448" t="s">
        <v>20386</v>
      </c>
      <c r="F3448" t="s">
        <v>171</v>
      </c>
      <c r="G3448" t="s">
        <v>172</v>
      </c>
      <c r="H3448" s="1">
        <v>36724</v>
      </c>
      <c r="I3448" t="s">
        <v>221</v>
      </c>
      <c r="K3448" t="s">
        <v>1879</v>
      </c>
      <c r="L3448" t="s">
        <v>1880</v>
      </c>
      <c r="M3448" t="s">
        <v>255</v>
      </c>
      <c r="N3448" t="s">
        <v>421</v>
      </c>
      <c r="O3448" t="s">
        <v>422</v>
      </c>
      <c r="P3448" t="s">
        <v>178</v>
      </c>
      <c r="Q3448" t="s">
        <v>172</v>
      </c>
      <c r="S3448">
        <v>31334693</v>
      </c>
      <c r="T3448" t="s">
        <v>226</v>
      </c>
      <c r="Y3448" t="str">
        <f>"01AS"</f>
        <v>01AS</v>
      </c>
      <c r="Z3448" t="s">
        <v>227</v>
      </c>
      <c r="AA3448" t="s">
        <v>228</v>
      </c>
      <c r="AB3448" t="s">
        <v>229</v>
      </c>
      <c r="AC3448" t="s">
        <v>922</v>
      </c>
      <c r="AD3448" t="s">
        <v>185</v>
      </c>
      <c r="AE3448" t="s">
        <v>20387</v>
      </c>
      <c r="AF3448" t="s">
        <v>426</v>
      </c>
      <c r="AJ3448" t="s">
        <v>3310</v>
      </c>
      <c r="AK3448" t="s">
        <v>185</v>
      </c>
      <c r="AL3448" t="s">
        <v>656</v>
      </c>
      <c r="AS3448">
        <v>3.4</v>
      </c>
      <c r="AT3448" t="s">
        <v>429</v>
      </c>
      <c r="AU3448" t="s">
        <v>472</v>
      </c>
      <c r="AV3448" t="s">
        <v>473</v>
      </c>
      <c r="AW3448" t="s">
        <v>294</v>
      </c>
      <c r="BM3448" t="s">
        <v>20388</v>
      </c>
      <c r="BN3448" t="s">
        <v>239</v>
      </c>
      <c r="BO3448" t="s">
        <v>20389</v>
      </c>
      <c r="BP3448" t="s">
        <v>241</v>
      </c>
      <c r="BQ3448" t="s">
        <v>195</v>
      </c>
      <c r="BS3448">
        <v>14627</v>
      </c>
      <c r="CA3448" t="s">
        <v>20390</v>
      </c>
      <c r="CD3448" t="s">
        <v>195</v>
      </c>
      <c r="CM3448" t="s">
        <v>20391</v>
      </c>
      <c r="CN3448" t="s">
        <v>20390</v>
      </c>
      <c r="CO3448" t="s">
        <v>20389</v>
      </c>
      <c r="CP3448" t="s">
        <v>720</v>
      </c>
      <c r="CQ3448" t="s">
        <v>247</v>
      </c>
      <c r="CS3448" t="s">
        <v>20392</v>
      </c>
      <c r="CT3448" t="s">
        <v>244</v>
      </c>
      <c r="CU3448" t="s">
        <v>20393</v>
      </c>
    </row>
    <row r="3449" spans="1:151" x14ac:dyDescent="0.2">
      <c r="A3449">
        <v>32698</v>
      </c>
      <c r="B3449" t="s">
        <v>10328</v>
      </c>
      <c r="C3449" t="s">
        <v>20375</v>
      </c>
      <c r="E3449" t="s">
        <v>20394</v>
      </c>
      <c r="F3449" t="s">
        <v>171</v>
      </c>
      <c r="G3449" t="s">
        <v>172</v>
      </c>
      <c r="H3449" s="1">
        <v>36524</v>
      </c>
      <c r="I3449" t="s">
        <v>173</v>
      </c>
      <c r="K3449" t="s">
        <v>409</v>
      </c>
      <c r="L3449" t="s">
        <v>1643</v>
      </c>
      <c r="M3449" t="s">
        <v>224</v>
      </c>
      <c r="N3449">
        <v>2020</v>
      </c>
      <c r="O3449" t="s">
        <v>362</v>
      </c>
      <c r="P3449" t="s">
        <v>363</v>
      </c>
      <c r="Q3449" t="s">
        <v>172</v>
      </c>
      <c r="S3449">
        <v>31349345</v>
      </c>
      <c r="T3449" t="s">
        <v>196</v>
      </c>
      <c r="W3449" t="s">
        <v>20395</v>
      </c>
      <c r="X3449">
        <v>9147559036</v>
      </c>
      <c r="Y3449" t="s">
        <v>186</v>
      </c>
      <c r="Z3449" t="s">
        <v>282</v>
      </c>
      <c r="AA3449">
        <v>2022</v>
      </c>
      <c r="AB3449">
        <v>2022</v>
      </c>
      <c r="AC3449" t="s">
        <v>2179</v>
      </c>
      <c r="AD3449" t="s">
        <v>172</v>
      </c>
      <c r="AS3449">
        <v>2.1800000000000002</v>
      </c>
      <c r="AT3449" t="s">
        <v>188</v>
      </c>
      <c r="AU3449" t="s">
        <v>189</v>
      </c>
      <c r="AV3449" t="s">
        <v>190</v>
      </c>
      <c r="AW3449" t="s">
        <v>264</v>
      </c>
      <c r="BM3449" t="s">
        <v>20396</v>
      </c>
      <c r="BN3449" t="s">
        <v>193</v>
      </c>
      <c r="BP3449" t="s">
        <v>194</v>
      </c>
      <c r="BQ3449" t="s">
        <v>195</v>
      </c>
      <c r="BS3449">
        <v>14627</v>
      </c>
      <c r="BT3449" t="s">
        <v>196</v>
      </c>
      <c r="BU3449">
        <v>8455443090</v>
      </c>
      <c r="BZ3449" t="s">
        <v>20397</v>
      </c>
      <c r="CC3449" t="s">
        <v>5771</v>
      </c>
      <c r="CD3449" t="s">
        <v>195</v>
      </c>
      <c r="CF3449">
        <v>109181354</v>
      </c>
      <c r="CG3449" t="s">
        <v>196</v>
      </c>
      <c r="CH3449" t="s">
        <v>20398</v>
      </c>
      <c r="CM3449" t="s">
        <v>3470</v>
      </c>
      <c r="CP3449" t="s">
        <v>194</v>
      </c>
      <c r="CQ3449" t="s">
        <v>195</v>
      </c>
      <c r="CS3449">
        <v>14627</v>
      </c>
      <c r="CT3449" t="s">
        <v>196</v>
      </c>
      <c r="CU3449">
        <v>8455443090</v>
      </c>
      <c r="ED3449" t="s">
        <v>195</v>
      </c>
      <c r="EG3449" t="s">
        <v>196</v>
      </c>
      <c r="EH3449" t="s">
        <v>20398</v>
      </c>
      <c r="EM3449" t="s">
        <v>20397</v>
      </c>
      <c r="EP3449" t="s">
        <v>5771</v>
      </c>
      <c r="EQ3449" t="s">
        <v>195</v>
      </c>
      <c r="ES3449">
        <v>109181354</v>
      </c>
      <c r="ET3449" t="s">
        <v>196</v>
      </c>
      <c r="EU3449" t="s">
        <v>20398</v>
      </c>
    </row>
    <row r="3450" spans="1:151" x14ac:dyDescent="0.2">
      <c r="A3450">
        <v>45470</v>
      </c>
      <c r="B3450" t="s">
        <v>593</v>
      </c>
      <c r="C3450" t="s">
        <v>20399</v>
      </c>
      <c r="D3450" t="s">
        <v>654</v>
      </c>
      <c r="E3450" t="s">
        <v>1213</v>
      </c>
      <c r="F3450" t="s">
        <v>171</v>
      </c>
      <c r="G3450" t="str">
        <f>"0"</f>
        <v>0</v>
      </c>
      <c r="H3450" s="1">
        <v>37717</v>
      </c>
      <c r="I3450" t="s">
        <v>221</v>
      </c>
      <c r="K3450" t="s">
        <v>882</v>
      </c>
      <c r="L3450" t="s">
        <v>318</v>
      </c>
      <c r="M3450" t="s">
        <v>255</v>
      </c>
      <c r="N3450" t="s">
        <v>1165</v>
      </c>
      <c r="O3450" t="s">
        <v>1214</v>
      </c>
      <c r="P3450" t="s">
        <v>178</v>
      </c>
      <c r="Q3450" t="s">
        <v>172</v>
      </c>
      <c r="R3450" t="s">
        <v>510</v>
      </c>
      <c r="S3450">
        <v>32073317</v>
      </c>
      <c r="BM3450" t="s">
        <v>20400</v>
      </c>
    </row>
    <row r="3451" spans="1:151" x14ac:dyDescent="0.2">
      <c r="A3451">
        <v>46439</v>
      </c>
      <c r="B3451" t="s">
        <v>20401</v>
      </c>
      <c r="C3451" t="s">
        <v>20399</v>
      </c>
      <c r="D3451" t="s">
        <v>654</v>
      </c>
      <c r="E3451" t="s">
        <v>20402</v>
      </c>
      <c r="F3451" t="s">
        <v>171</v>
      </c>
      <c r="G3451" t="str">
        <f>"0"</f>
        <v>0</v>
      </c>
      <c r="H3451" s="1">
        <v>38177</v>
      </c>
      <c r="I3451" t="s">
        <v>173</v>
      </c>
      <c r="K3451" t="s">
        <v>526</v>
      </c>
      <c r="L3451" t="s">
        <v>527</v>
      </c>
      <c r="M3451" t="s">
        <v>224</v>
      </c>
      <c r="N3451">
        <v>2025</v>
      </c>
      <c r="O3451" t="s">
        <v>528</v>
      </c>
      <c r="P3451" t="s">
        <v>178</v>
      </c>
      <c r="Q3451" t="s">
        <v>172</v>
      </c>
      <c r="S3451">
        <v>32505306</v>
      </c>
      <c r="T3451" t="s">
        <v>226</v>
      </c>
      <c r="Y3451" t="str">
        <f>"01AS"</f>
        <v>01AS</v>
      </c>
      <c r="Z3451" t="s">
        <v>499</v>
      </c>
      <c r="AA3451" t="s">
        <v>228</v>
      </c>
      <c r="AB3451" t="s">
        <v>229</v>
      </c>
      <c r="AC3451" t="s">
        <v>2066</v>
      </c>
      <c r="AD3451" t="s">
        <v>172</v>
      </c>
      <c r="AS3451">
        <v>3.02</v>
      </c>
      <c r="AU3451" t="s">
        <v>472</v>
      </c>
      <c r="AV3451" t="s">
        <v>473</v>
      </c>
      <c r="AW3451" t="s">
        <v>264</v>
      </c>
      <c r="BM3451" t="s">
        <v>20403</v>
      </c>
      <c r="BN3451" t="s">
        <v>239</v>
      </c>
      <c r="BO3451" t="s">
        <v>20404</v>
      </c>
      <c r="BP3451" t="s">
        <v>241</v>
      </c>
      <c r="BQ3451" t="s">
        <v>195</v>
      </c>
      <c r="BS3451">
        <v>14627</v>
      </c>
      <c r="CD3451" t="s">
        <v>195</v>
      </c>
      <c r="CM3451" t="s">
        <v>20405</v>
      </c>
      <c r="CO3451" t="s">
        <v>20404</v>
      </c>
      <c r="CP3451" t="s">
        <v>20406</v>
      </c>
      <c r="CQ3451" t="s">
        <v>541</v>
      </c>
      <c r="CS3451" t="str">
        <f>"02445-7003"</f>
        <v>02445-7003</v>
      </c>
      <c r="CT3451" t="s">
        <v>244</v>
      </c>
      <c r="CU3451" t="s">
        <v>20407</v>
      </c>
    </row>
    <row r="3452" spans="1:151" x14ac:dyDescent="0.2">
      <c r="A3452">
        <v>46827</v>
      </c>
      <c r="B3452" t="s">
        <v>9189</v>
      </c>
      <c r="C3452" t="s">
        <v>20399</v>
      </c>
      <c r="E3452" t="s">
        <v>20408</v>
      </c>
      <c r="F3452" t="s">
        <v>171</v>
      </c>
      <c r="G3452" t="str">
        <f>"0"</f>
        <v>0</v>
      </c>
      <c r="H3452" s="1">
        <v>35257</v>
      </c>
      <c r="I3452" t="s">
        <v>221</v>
      </c>
      <c r="K3452" t="s">
        <v>2085</v>
      </c>
      <c r="L3452" t="s">
        <v>10287</v>
      </c>
      <c r="M3452" t="s">
        <v>306</v>
      </c>
      <c r="N3452">
        <v>2025</v>
      </c>
      <c r="O3452" t="s">
        <v>2065</v>
      </c>
      <c r="P3452" t="s">
        <v>178</v>
      </c>
      <c r="Q3452" t="s">
        <v>172</v>
      </c>
      <c r="R3452" t="s">
        <v>510</v>
      </c>
      <c r="S3452">
        <v>32383171</v>
      </c>
      <c r="BM3452" t="s">
        <v>9011</v>
      </c>
    </row>
    <row r="3453" spans="1:151" x14ac:dyDescent="0.2">
      <c r="A3453">
        <v>31481</v>
      </c>
      <c r="B3453" t="s">
        <v>7419</v>
      </c>
      <c r="C3453" t="s">
        <v>20409</v>
      </c>
      <c r="D3453" t="s">
        <v>20410</v>
      </c>
      <c r="E3453" t="s">
        <v>20411</v>
      </c>
      <c r="F3453" t="s">
        <v>171</v>
      </c>
      <c r="G3453" t="s">
        <v>172</v>
      </c>
      <c r="H3453" s="1">
        <v>36590</v>
      </c>
      <c r="I3453" t="s">
        <v>221</v>
      </c>
      <c r="K3453" t="s">
        <v>882</v>
      </c>
      <c r="L3453" t="s">
        <v>318</v>
      </c>
      <c r="M3453" t="s">
        <v>255</v>
      </c>
      <c r="N3453" t="s">
        <v>421</v>
      </c>
      <c r="O3453" t="s">
        <v>422</v>
      </c>
      <c r="P3453" t="s">
        <v>178</v>
      </c>
      <c r="Q3453" t="s">
        <v>172</v>
      </c>
      <c r="S3453">
        <v>31364102</v>
      </c>
      <c r="T3453" t="s">
        <v>226</v>
      </c>
      <c r="Y3453" t="str">
        <f>"04HSEAS"</f>
        <v>04HSEAS</v>
      </c>
      <c r="Z3453" t="s">
        <v>499</v>
      </c>
      <c r="AA3453" t="s">
        <v>228</v>
      </c>
      <c r="AB3453" t="s">
        <v>229</v>
      </c>
      <c r="AC3453" t="s">
        <v>1868</v>
      </c>
      <c r="AD3453" t="s">
        <v>172</v>
      </c>
      <c r="AS3453">
        <v>3.54</v>
      </c>
      <c r="AT3453" t="s">
        <v>429</v>
      </c>
      <c r="AU3453" t="s">
        <v>235</v>
      </c>
      <c r="AV3453" t="s">
        <v>236</v>
      </c>
      <c r="AW3453" t="s">
        <v>264</v>
      </c>
      <c r="BM3453" t="s">
        <v>20412</v>
      </c>
      <c r="BN3453" t="s">
        <v>239</v>
      </c>
      <c r="BO3453" t="s">
        <v>20413</v>
      </c>
      <c r="BP3453" t="s">
        <v>241</v>
      </c>
      <c r="BQ3453" t="s">
        <v>195</v>
      </c>
      <c r="BS3453">
        <v>14627</v>
      </c>
      <c r="CD3453" t="s">
        <v>195</v>
      </c>
      <c r="CM3453" t="s">
        <v>20414</v>
      </c>
      <c r="CO3453" t="s">
        <v>20413</v>
      </c>
      <c r="CP3453" t="s">
        <v>20415</v>
      </c>
      <c r="CQ3453" t="s">
        <v>247</v>
      </c>
      <c r="CS3453" t="s">
        <v>20416</v>
      </c>
      <c r="CT3453" t="s">
        <v>244</v>
      </c>
      <c r="CU3453" t="s">
        <v>20417</v>
      </c>
    </row>
    <row r="3454" spans="1:151" x14ac:dyDescent="0.2">
      <c r="A3454">
        <v>40910</v>
      </c>
      <c r="B3454" t="s">
        <v>20418</v>
      </c>
      <c r="C3454" t="s">
        <v>20419</v>
      </c>
      <c r="E3454" t="s">
        <v>20420</v>
      </c>
      <c r="F3454" t="s">
        <v>20421</v>
      </c>
      <c r="G3454" t="str">
        <f>"0"</f>
        <v>0</v>
      </c>
      <c r="H3454" s="1">
        <v>37604</v>
      </c>
      <c r="I3454" t="s">
        <v>221</v>
      </c>
      <c r="K3454" t="s">
        <v>1046</v>
      </c>
      <c r="L3454" t="s">
        <v>1047</v>
      </c>
      <c r="M3454" t="s">
        <v>176</v>
      </c>
      <c r="N3454">
        <v>2024</v>
      </c>
      <c r="O3454" t="s">
        <v>319</v>
      </c>
      <c r="P3454" t="s">
        <v>178</v>
      </c>
      <c r="Q3454" t="s">
        <v>172</v>
      </c>
      <c r="S3454">
        <v>32076073</v>
      </c>
      <c r="T3454" t="s">
        <v>20422</v>
      </c>
      <c r="U3454" t="s">
        <v>712</v>
      </c>
      <c r="Y3454" t="str">
        <f>"01AS"</f>
        <v>01AS</v>
      </c>
      <c r="Z3454" t="s">
        <v>227</v>
      </c>
      <c r="AA3454" t="s">
        <v>320</v>
      </c>
      <c r="AB3454" t="s">
        <v>321</v>
      </c>
      <c r="AC3454" t="s">
        <v>1237</v>
      </c>
      <c r="AD3454" t="s">
        <v>185</v>
      </c>
      <c r="AF3454" t="s">
        <v>426</v>
      </c>
      <c r="AG3454" t="s">
        <v>427</v>
      </c>
      <c r="AJ3454" t="s">
        <v>5592</v>
      </c>
      <c r="AK3454" t="s">
        <v>185</v>
      </c>
      <c r="AS3454">
        <v>3.38</v>
      </c>
      <c r="AU3454" t="s">
        <v>235</v>
      </c>
      <c r="AV3454" t="s">
        <v>236</v>
      </c>
      <c r="AW3454" t="s">
        <v>294</v>
      </c>
      <c r="BJ3454" t="s">
        <v>474</v>
      </c>
      <c r="BM3454" t="s">
        <v>20423</v>
      </c>
      <c r="BN3454" t="s">
        <v>239</v>
      </c>
      <c r="BO3454" t="s">
        <v>20424</v>
      </c>
      <c r="BP3454" t="s">
        <v>241</v>
      </c>
      <c r="BQ3454" t="s">
        <v>195</v>
      </c>
      <c r="BS3454">
        <v>14627</v>
      </c>
      <c r="BZ3454" t="s">
        <v>19432</v>
      </c>
      <c r="CB3454" t="s">
        <v>19433</v>
      </c>
      <c r="CD3454" t="s">
        <v>195</v>
      </c>
      <c r="CF3454">
        <v>12224</v>
      </c>
      <c r="CG3454" t="s">
        <v>244</v>
      </c>
      <c r="CM3454" t="s">
        <v>20425</v>
      </c>
      <c r="CO3454" t="s">
        <v>20424</v>
      </c>
      <c r="CP3454" t="s">
        <v>20426</v>
      </c>
      <c r="CQ3454" t="s">
        <v>2773</v>
      </c>
      <c r="CS3454" t="s">
        <v>20427</v>
      </c>
      <c r="CT3454" t="s">
        <v>244</v>
      </c>
    </row>
    <row r="3455" spans="1:151" x14ac:dyDescent="0.2">
      <c r="A3455">
        <v>45286</v>
      </c>
      <c r="B3455" t="s">
        <v>20428</v>
      </c>
      <c r="C3455" t="s">
        <v>20429</v>
      </c>
      <c r="E3455" t="s">
        <v>20430</v>
      </c>
      <c r="F3455" t="s">
        <v>171</v>
      </c>
      <c r="G3455" t="str">
        <f>"0"</f>
        <v>0</v>
      </c>
      <c r="H3455" s="1">
        <v>35684</v>
      </c>
      <c r="I3455" t="s">
        <v>173</v>
      </c>
      <c r="K3455" t="s">
        <v>3943</v>
      </c>
      <c r="L3455" t="s">
        <v>1940</v>
      </c>
      <c r="M3455" t="s">
        <v>255</v>
      </c>
      <c r="N3455" t="s">
        <v>1165</v>
      </c>
      <c r="O3455" t="s">
        <v>1214</v>
      </c>
      <c r="P3455" t="s">
        <v>178</v>
      </c>
      <c r="Q3455" t="s">
        <v>172</v>
      </c>
      <c r="R3455" t="s">
        <v>510</v>
      </c>
      <c r="S3455">
        <v>32843811</v>
      </c>
      <c r="BM3455" t="s">
        <v>10955</v>
      </c>
    </row>
    <row r="3456" spans="1:151" x14ac:dyDescent="0.2">
      <c r="A3456">
        <v>27697</v>
      </c>
      <c r="B3456" t="s">
        <v>18950</v>
      </c>
      <c r="C3456" t="s">
        <v>20431</v>
      </c>
      <c r="D3456" t="s">
        <v>12422</v>
      </c>
      <c r="E3456" t="s">
        <v>20432</v>
      </c>
      <c r="F3456" t="s">
        <v>171</v>
      </c>
      <c r="G3456" t="s">
        <v>172</v>
      </c>
      <c r="H3456" s="1">
        <v>35683</v>
      </c>
      <c r="I3456" t="s">
        <v>173</v>
      </c>
      <c r="K3456" t="s">
        <v>290</v>
      </c>
      <c r="L3456" t="s">
        <v>291</v>
      </c>
      <c r="M3456" t="s">
        <v>205</v>
      </c>
      <c r="N3456">
        <v>2019</v>
      </c>
      <c r="O3456" t="s">
        <v>206</v>
      </c>
      <c r="P3456" t="s">
        <v>178</v>
      </c>
      <c r="Q3456" t="s">
        <v>172</v>
      </c>
      <c r="S3456">
        <v>29973415</v>
      </c>
      <c r="T3456" t="s">
        <v>196</v>
      </c>
      <c r="W3456" t="s">
        <v>20433</v>
      </c>
      <c r="X3456">
        <v>7164799813</v>
      </c>
      <c r="Y3456" t="s">
        <v>186</v>
      </c>
      <c r="Z3456" t="s">
        <v>282</v>
      </c>
      <c r="AA3456">
        <v>2020</v>
      </c>
      <c r="AB3456">
        <v>2020</v>
      </c>
      <c r="AC3456" t="s">
        <v>696</v>
      </c>
      <c r="AD3456" t="s">
        <v>185</v>
      </c>
      <c r="AM3456" t="s">
        <v>580</v>
      </c>
      <c r="AN3456" t="s">
        <v>20434</v>
      </c>
      <c r="AS3456">
        <v>3.54</v>
      </c>
      <c r="AT3456" t="s">
        <v>188</v>
      </c>
      <c r="AU3456" t="s">
        <v>189</v>
      </c>
      <c r="AV3456" t="s">
        <v>190</v>
      </c>
      <c r="AW3456" t="s">
        <v>264</v>
      </c>
      <c r="BM3456" t="s">
        <v>20435</v>
      </c>
      <c r="BP3456" t="s">
        <v>956</v>
      </c>
      <c r="BQ3456" t="s">
        <v>195</v>
      </c>
      <c r="BS3456">
        <v>14004</v>
      </c>
      <c r="BT3456" t="s">
        <v>196</v>
      </c>
      <c r="BU3456">
        <v>7162541441</v>
      </c>
      <c r="BZ3456" t="s">
        <v>20435</v>
      </c>
      <c r="CC3456" t="s">
        <v>956</v>
      </c>
      <c r="CD3456" t="s">
        <v>195</v>
      </c>
      <c r="CF3456">
        <v>14004</v>
      </c>
      <c r="CG3456" t="s">
        <v>196</v>
      </c>
      <c r="CH3456">
        <v>7164799813</v>
      </c>
      <c r="CM3456" t="s">
        <v>20436</v>
      </c>
      <c r="CP3456" t="s">
        <v>194</v>
      </c>
      <c r="CQ3456" t="s">
        <v>195</v>
      </c>
      <c r="CS3456">
        <v>14620</v>
      </c>
      <c r="CT3456" t="s">
        <v>196</v>
      </c>
      <c r="CU3456">
        <v>7162541441</v>
      </c>
      <c r="DZ3456" t="s">
        <v>20437</v>
      </c>
      <c r="EC3456" t="s">
        <v>4976</v>
      </c>
      <c r="ED3456" t="s">
        <v>195</v>
      </c>
      <c r="EF3456">
        <v>142183153</v>
      </c>
      <c r="EG3456" t="s">
        <v>196</v>
      </c>
      <c r="EH3456">
        <v>7164799813</v>
      </c>
      <c r="EM3456" t="s">
        <v>20435</v>
      </c>
      <c r="EP3456" t="s">
        <v>956</v>
      </c>
      <c r="EQ3456" t="s">
        <v>195</v>
      </c>
      <c r="ES3456">
        <v>14004</v>
      </c>
      <c r="ET3456" t="s">
        <v>196</v>
      </c>
      <c r="EU3456">
        <v>7164799813</v>
      </c>
    </row>
    <row r="3457" spans="1:151" x14ac:dyDescent="0.2">
      <c r="A3457">
        <v>24822</v>
      </c>
      <c r="B3457" t="s">
        <v>18950</v>
      </c>
      <c r="C3457" t="s">
        <v>20431</v>
      </c>
      <c r="D3457" t="s">
        <v>12422</v>
      </c>
      <c r="E3457" t="s">
        <v>20432</v>
      </c>
      <c r="F3457" t="s">
        <v>171</v>
      </c>
      <c r="G3457" t="s">
        <v>172</v>
      </c>
      <c r="H3457" s="1">
        <v>35683</v>
      </c>
      <c r="I3457" t="s">
        <v>173</v>
      </c>
      <c r="K3457" t="s">
        <v>20438</v>
      </c>
      <c r="L3457" t="s">
        <v>2515</v>
      </c>
      <c r="M3457" t="s">
        <v>306</v>
      </c>
      <c r="N3457">
        <v>2018</v>
      </c>
      <c r="O3457" t="s">
        <v>307</v>
      </c>
      <c r="P3457" t="s">
        <v>178</v>
      </c>
      <c r="Q3457" t="s">
        <v>172</v>
      </c>
      <c r="S3457">
        <v>29973415</v>
      </c>
      <c r="T3457" t="s">
        <v>196</v>
      </c>
      <c r="W3457" t="s">
        <v>20433</v>
      </c>
      <c r="X3457">
        <v>7164799813</v>
      </c>
      <c r="Y3457" t="s">
        <v>186</v>
      </c>
      <c r="Z3457" t="s">
        <v>282</v>
      </c>
      <c r="AA3457">
        <v>2020</v>
      </c>
      <c r="AB3457">
        <v>2020</v>
      </c>
      <c r="AC3457" t="s">
        <v>696</v>
      </c>
      <c r="AD3457" t="s">
        <v>185</v>
      </c>
      <c r="AM3457" t="s">
        <v>580</v>
      </c>
      <c r="AN3457" t="s">
        <v>20434</v>
      </c>
      <c r="AS3457">
        <v>3.54</v>
      </c>
      <c r="AT3457" t="s">
        <v>188</v>
      </c>
      <c r="AU3457" t="s">
        <v>189</v>
      </c>
      <c r="AV3457" t="s">
        <v>190</v>
      </c>
      <c r="AW3457" t="s">
        <v>264</v>
      </c>
      <c r="BM3457" t="s">
        <v>20435</v>
      </c>
      <c r="BP3457" t="s">
        <v>956</v>
      </c>
      <c r="BQ3457" t="s">
        <v>195</v>
      </c>
      <c r="BS3457">
        <v>14004</v>
      </c>
      <c r="BT3457" t="s">
        <v>196</v>
      </c>
      <c r="BU3457">
        <v>7162541441</v>
      </c>
      <c r="BZ3457" t="s">
        <v>20435</v>
      </c>
      <c r="CC3457" t="s">
        <v>956</v>
      </c>
      <c r="CD3457" t="s">
        <v>195</v>
      </c>
      <c r="CF3457">
        <v>14004</v>
      </c>
      <c r="CG3457" t="s">
        <v>196</v>
      </c>
      <c r="CH3457">
        <v>7164799813</v>
      </c>
      <c r="CM3457" t="s">
        <v>20436</v>
      </c>
      <c r="CP3457" t="s">
        <v>194</v>
      </c>
      <c r="CQ3457" t="s">
        <v>195</v>
      </c>
      <c r="CS3457">
        <v>14620</v>
      </c>
      <c r="CT3457" t="s">
        <v>196</v>
      </c>
      <c r="CU3457">
        <v>7162541441</v>
      </c>
      <c r="DZ3457" t="s">
        <v>20437</v>
      </c>
      <c r="EC3457" t="s">
        <v>4976</v>
      </c>
      <c r="ED3457" t="s">
        <v>195</v>
      </c>
      <c r="EF3457">
        <v>142183153</v>
      </c>
      <c r="EG3457" t="s">
        <v>196</v>
      </c>
      <c r="EH3457">
        <v>7164799813</v>
      </c>
      <c r="EM3457" t="s">
        <v>20435</v>
      </c>
      <c r="EP3457" t="s">
        <v>956</v>
      </c>
      <c r="EQ3457" t="s">
        <v>195</v>
      </c>
      <c r="ES3457">
        <v>14004</v>
      </c>
      <c r="ET3457" t="s">
        <v>196</v>
      </c>
      <c r="EU3457">
        <v>7164799813</v>
      </c>
    </row>
    <row r="3458" spans="1:151" x14ac:dyDescent="0.2">
      <c r="A3458">
        <v>24699</v>
      </c>
      <c r="B3458" t="s">
        <v>18950</v>
      </c>
      <c r="C3458" t="s">
        <v>20431</v>
      </c>
      <c r="D3458" t="s">
        <v>12422</v>
      </c>
      <c r="E3458" t="s">
        <v>20432</v>
      </c>
      <c r="F3458" t="s">
        <v>171</v>
      </c>
      <c r="G3458" t="s">
        <v>172</v>
      </c>
      <c r="H3458" s="1">
        <v>35683</v>
      </c>
      <c r="I3458" t="s">
        <v>173</v>
      </c>
      <c r="K3458" t="s">
        <v>576</v>
      </c>
      <c r="L3458" t="s">
        <v>577</v>
      </c>
      <c r="M3458" t="s">
        <v>224</v>
      </c>
      <c r="N3458">
        <v>2018</v>
      </c>
      <c r="O3458" t="s">
        <v>354</v>
      </c>
      <c r="P3458" t="s">
        <v>178</v>
      </c>
      <c r="Q3458" t="s">
        <v>172</v>
      </c>
      <c r="S3458">
        <v>29973415</v>
      </c>
      <c r="T3458" t="s">
        <v>196</v>
      </c>
      <c r="W3458" t="s">
        <v>20433</v>
      </c>
      <c r="X3458">
        <v>7164799813</v>
      </c>
      <c r="Y3458" t="s">
        <v>186</v>
      </c>
      <c r="Z3458" t="s">
        <v>282</v>
      </c>
      <c r="AA3458">
        <v>2020</v>
      </c>
      <c r="AB3458">
        <v>2020</v>
      </c>
      <c r="AC3458" t="s">
        <v>696</v>
      </c>
      <c r="AD3458" t="s">
        <v>185</v>
      </c>
      <c r="AM3458" t="s">
        <v>580</v>
      </c>
      <c r="AN3458" t="s">
        <v>20434</v>
      </c>
      <c r="AS3458">
        <v>3.54</v>
      </c>
      <c r="AT3458" t="s">
        <v>188</v>
      </c>
      <c r="AU3458" t="s">
        <v>189</v>
      </c>
      <c r="AV3458" t="s">
        <v>190</v>
      </c>
      <c r="AW3458" t="s">
        <v>264</v>
      </c>
      <c r="BM3458" t="s">
        <v>20435</v>
      </c>
      <c r="BP3458" t="s">
        <v>956</v>
      </c>
      <c r="BQ3458" t="s">
        <v>195</v>
      </c>
      <c r="BS3458">
        <v>14004</v>
      </c>
      <c r="BT3458" t="s">
        <v>196</v>
      </c>
      <c r="BU3458">
        <v>7162541441</v>
      </c>
      <c r="BZ3458" t="s">
        <v>20435</v>
      </c>
      <c r="CC3458" t="s">
        <v>956</v>
      </c>
      <c r="CD3458" t="s">
        <v>195</v>
      </c>
      <c r="CF3458">
        <v>14004</v>
      </c>
      <c r="CG3458" t="s">
        <v>196</v>
      </c>
      <c r="CH3458">
        <v>7164799813</v>
      </c>
      <c r="CM3458" t="s">
        <v>20436</v>
      </c>
      <c r="CP3458" t="s">
        <v>194</v>
      </c>
      <c r="CQ3458" t="s">
        <v>195</v>
      </c>
      <c r="CS3458">
        <v>14620</v>
      </c>
      <c r="CT3458" t="s">
        <v>196</v>
      </c>
      <c r="CU3458">
        <v>7162541441</v>
      </c>
      <c r="DZ3458" t="s">
        <v>20437</v>
      </c>
      <c r="EC3458" t="s">
        <v>4976</v>
      </c>
      <c r="ED3458" t="s">
        <v>195</v>
      </c>
      <c r="EF3458">
        <v>142183153</v>
      </c>
      <c r="EG3458" t="s">
        <v>196</v>
      </c>
      <c r="EH3458">
        <v>7164799813</v>
      </c>
      <c r="EM3458" t="s">
        <v>20435</v>
      </c>
      <c r="EP3458" t="s">
        <v>956</v>
      </c>
      <c r="EQ3458" t="s">
        <v>195</v>
      </c>
      <c r="ES3458">
        <v>14004</v>
      </c>
      <c r="ET3458" t="s">
        <v>196</v>
      </c>
      <c r="EU3458">
        <v>7164799813</v>
      </c>
    </row>
    <row r="3459" spans="1:151" x14ac:dyDescent="0.2">
      <c r="A3459">
        <v>19622</v>
      </c>
      <c r="B3459" t="s">
        <v>1173</v>
      </c>
      <c r="C3459" t="s">
        <v>20439</v>
      </c>
      <c r="E3459" t="s">
        <v>20440</v>
      </c>
      <c r="F3459" t="s">
        <v>171</v>
      </c>
      <c r="G3459" t="s">
        <v>172</v>
      </c>
      <c r="H3459" s="1">
        <v>34970</v>
      </c>
      <c r="I3459" t="s">
        <v>221</v>
      </c>
      <c r="K3459" t="s">
        <v>12431</v>
      </c>
      <c r="L3459" t="s">
        <v>2903</v>
      </c>
      <c r="M3459" t="s">
        <v>176</v>
      </c>
      <c r="N3459">
        <v>2017</v>
      </c>
      <c r="O3459" t="s">
        <v>177</v>
      </c>
      <c r="P3459" t="s">
        <v>178</v>
      </c>
      <c r="Q3459" t="s">
        <v>172</v>
      </c>
      <c r="S3459">
        <v>28738817</v>
      </c>
      <c r="T3459" t="s">
        <v>196</v>
      </c>
      <c r="W3459" t="s">
        <v>20441</v>
      </c>
      <c r="X3459">
        <v>9786212866</v>
      </c>
      <c r="Y3459" t="s">
        <v>186</v>
      </c>
      <c r="Z3459" t="s">
        <v>282</v>
      </c>
      <c r="AA3459">
        <v>2018</v>
      </c>
      <c r="AB3459">
        <v>2018</v>
      </c>
      <c r="AC3459" t="s">
        <v>1307</v>
      </c>
      <c r="AD3459" t="s">
        <v>185</v>
      </c>
      <c r="AE3459" t="s">
        <v>413</v>
      </c>
      <c r="AM3459" t="s">
        <v>2261</v>
      </c>
      <c r="AS3459">
        <v>3.85</v>
      </c>
      <c r="AT3459" t="s">
        <v>188</v>
      </c>
      <c r="AU3459" t="s">
        <v>189</v>
      </c>
      <c r="AV3459" t="s">
        <v>190</v>
      </c>
      <c r="AW3459" t="s">
        <v>264</v>
      </c>
      <c r="BM3459" t="s">
        <v>20442</v>
      </c>
      <c r="BN3459" t="s">
        <v>193</v>
      </c>
      <c r="BP3459" t="s">
        <v>194</v>
      </c>
      <c r="BQ3459" t="s">
        <v>195</v>
      </c>
      <c r="BS3459">
        <v>14627</v>
      </c>
      <c r="BT3459" t="s">
        <v>196</v>
      </c>
      <c r="BU3459">
        <v>9787998917</v>
      </c>
      <c r="BZ3459" t="s">
        <v>20443</v>
      </c>
      <c r="CC3459" t="s">
        <v>13103</v>
      </c>
      <c r="CD3459" t="s">
        <v>401</v>
      </c>
      <c r="CF3459" t="str">
        <f>"01886"</f>
        <v>01886</v>
      </c>
      <c r="CG3459" t="s">
        <v>196</v>
      </c>
      <c r="CH3459">
        <v>9786920415</v>
      </c>
      <c r="CM3459" t="s">
        <v>20444</v>
      </c>
      <c r="CP3459" t="s">
        <v>194</v>
      </c>
      <c r="CQ3459" t="s">
        <v>195</v>
      </c>
      <c r="CS3459">
        <v>14620</v>
      </c>
      <c r="CT3459" t="s">
        <v>196</v>
      </c>
      <c r="CU3459">
        <v>9787998917</v>
      </c>
      <c r="ED3459" t="s">
        <v>401</v>
      </c>
      <c r="EG3459" t="s">
        <v>196</v>
      </c>
      <c r="EH3459">
        <v>9786920415</v>
      </c>
      <c r="EM3459" t="s">
        <v>20443</v>
      </c>
      <c r="EP3459" t="s">
        <v>13103</v>
      </c>
      <c r="EQ3459" t="s">
        <v>401</v>
      </c>
      <c r="ES3459" t="str">
        <f>"01886"</f>
        <v>01886</v>
      </c>
      <c r="ET3459" t="s">
        <v>196</v>
      </c>
      <c r="EU3459">
        <v>9786920415</v>
      </c>
    </row>
    <row r="3460" spans="1:151" x14ac:dyDescent="0.2">
      <c r="A3460">
        <v>17834</v>
      </c>
      <c r="B3460" t="s">
        <v>1095</v>
      </c>
      <c r="C3460" t="s">
        <v>20439</v>
      </c>
      <c r="D3460" t="s">
        <v>3216</v>
      </c>
      <c r="E3460" t="s">
        <v>20445</v>
      </c>
      <c r="F3460" t="s">
        <v>171</v>
      </c>
      <c r="G3460" t="s">
        <v>172</v>
      </c>
      <c r="H3460" s="1">
        <v>34970</v>
      </c>
      <c r="I3460" t="s">
        <v>173</v>
      </c>
      <c r="K3460" t="s">
        <v>1910</v>
      </c>
      <c r="L3460" t="s">
        <v>1911</v>
      </c>
      <c r="M3460" t="s">
        <v>306</v>
      </c>
      <c r="N3460">
        <v>2016</v>
      </c>
      <c r="O3460" t="s">
        <v>380</v>
      </c>
      <c r="P3460" t="s">
        <v>178</v>
      </c>
      <c r="Q3460" t="s">
        <v>172</v>
      </c>
      <c r="S3460">
        <v>28835240</v>
      </c>
      <c r="T3460" t="s">
        <v>196</v>
      </c>
      <c r="W3460" t="s">
        <v>20446</v>
      </c>
      <c r="X3460">
        <v>9084471205</v>
      </c>
      <c r="Y3460" t="s">
        <v>182</v>
      </c>
      <c r="Z3460" t="s">
        <v>183</v>
      </c>
      <c r="AA3460">
        <v>2018</v>
      </c>
      <c r="AB3460">
        <v>2018</v>
      </c>
      <c r="AC3460" t="s">
        <v>752</v>
      </c>
      <c r="AD3460" t="s">
        <v>185</v>
      </c>
      <c r="AM3460" t="s">
        <v>184</v>
      </c>
      <c r="AS3460">
        <v>3.73</v>
      </c>
      <c r="AT3460" t="s">
        <v>188</v>
      </c>
      <c r="AU3460" t="s">
        <v>189</v>
      </c>
      <c r="AV3460" t="s">
        <v>190</v>
      </c>
      <c r="AW3460" t="s">
        <v>264</v>
      </c>
      <c r="BM3460" t="s">
        <v>19744</v>
      </c>
      <c r="BN3460" t="s">
        <v>193</v>
      </c>
      <c r="BP3460" t="s">
        <v>194</v>
      </c>
      <c r="BQ3460" t="s">
        <v>195</v>
      </c>
      <c r="BS3460">
        <v>14627</v>
      </c>
      <c r="BT3460" t="s">
        <v>196</v>
      </c>
      <c r="BU3460">
        <v>9085460368</v>
      </c>
      <c r="BZ3460" t="s">
        <v>20447</v>
      </c>
      <c r="CC3460" t="s">
        <v>4241</v>
      </c>
      <c r="CD3460" t="s">
        <v>1150</v>
      </c>
      <c r="CF3460" t="str">
        <f>"07090"</f>
        <v>07090</v>
      </c>
      <c r="CG3460" t="s">
        <v>196</v>
      </c>
      <c r="CH3460">
        <v>9085460368</v>
      </c>
      <c r="CM3460" t="s">
        <v>20448</v>
      </c>
      <c r="CP3460" t="s">
        <v>194</v>
      </c>
      <c r="CQ3460" t="s">
        <v>195</v>
      </c>
      <c r="CS3460">
        <v>14619</v>
      </c>
      <c r="CT3460" t="s">
        <v>196</v>
      </c>
      <c r="CU3460">
        <v>9085460368</v>
      </c>
      <c r="ED3460" t="s">
        <v>1150</v>
      </c>
      <c r="EG3460" t="s">
        <v>196</v>
      </c>
      <c r="EH3460">
        <v>9085460368</v>
      </c>
      <c r="EM3460" t="s">
        <v>20447</v>
      </c>
      <c r="EP3460" t="s">
        <v>4241</v>
      </c>
      <c r="EQ3460" t="s">
        <v>1150</v>
      </c>
      <c r="ES3460" t="str">
        <f>"07090"</f>
        <v>07090</v>
      </c>
      <c r="ET3460" t="s">
        <v>196</v>
      </c>
      <c r="EU3460">
        <v>9085460368</v>
      </c>
    </row>
    <row r="3461" spans="1:151" x14ac:dyDescent="0.2">
      <c r="A3461">
        <v>24035</v>
      </c>
      <c r="B3461" t="s">
        <v>1499</v>
      </c>
      <c r="C3461" t="s">
        <v>20439</v>
      </c>
      <c r="D3461" t="s">
        <v>1562</v>
      </c>
      <c r="E3461" t="s">
        <v>20449</v>
      </c>
      <c r="F3461" t="s">
        <v>171</v>
      </c>
      <c r="G3461" t="s">
        <v>172</v>
      </c>
      <c r="H3461" s="1">
        <v>35718</v>
      </c>
      <c r="I3461" t="s">
        <v>221</v>
      </c>
      <c r="K3461" t="s">
        <v>6043</v>
      </c>
      <c r="L3461" t="s">
        <v>820</v>
      </c>
      <c r="M3461" t="s">
        <v>176</v>
      </c>
      <c r="N3461">
        <v>2018</v>
      </c>
      <c r="O3461" t="s">
        <v>612</v>
      </c>
      <c r="P3461" t="s">
        <v>178</v>
      </c>
      <c r="Q3461" t="s">
        <v>172</v>
      </c>
      <c r="S3461">
        <v>29965113</v>
      </c>
      <c r="T3461" t="s">
        <v>196</v>
      </c>
      <c r="W3461" t="s">
        <v>20450</v>
      </c>
      <c r="X3461">
        <v>9083610903</v>
      </c>
      <c r="Y3461" t="s">
        <v>186</v>
      </c>
      <c r="Z3461" t="s">
        <v>282</v>
      </c>
      <c r="AA3461">
        <v>2020</v>
      </c>
      <c r="AB3461">
        <v>2020</v>
      </c>
      <c r="AC3461" t="s">
        <v>846</v>
      </c>
      <c r="AD3461" t="s">
        <v>185</v>
      </c>
      <c r="AM3461" t="s">
        <v>208</v>
      </c>
      <c r="AN3461" t="s">
        <v>187</v>
      </c>
      <c r="AS3461">
        <v>3.94</v>
      </c>
      <c r="AT3461" t="s">
        <v>188</v>
      </c>
      <c r="AU3461" t="s">
        <v>189</v>
      </c>
      <c r="AV3461" t="s">
        <v>190</v>
      </c>
      <c r="AW3461" t="s">
        <v>264</v>
      </c>
      <c r="BM3461" t="s">
        <v>20451</v>
      </c>
      <c r="BN3461" t="s">
        <v>193</v>
      </c>
      <c r="BP3461" t="s">
        <v>194</v>
      </c>
      <c r="BQ3461" t="s">
        <v>195</v>
      </c>
      <c r="BS3461">
        <v>14627</v>
      </c>
      <c r="BT3461" t="s">
        <v>196</v>
      </c>
      <c r="BU3461">
        <v>9085311137</v>
      </c>
      <c r="BZ3461" t="s">
        <v>20447</v>
      </c>
      <c r="CC3461" t="s">
        <v>4241</v>
      </c>
      <c r="CD3461" t="s">
        <v>1150</v>
      </c>
      <c r="CF3461" t="str">
        <f>"070902159"</f>
        <v>070902159</v>
      </c>
      <c r="CG3461" t="s">
        <v>196</v>
      </c>
      <c r="CH3461">
        <v>9085311137</v>
      </c>
      <c r="CM3461" t="s">
        <v>20452</v>
      </c>
      <c r="CP3461" t="s">
        <v>194</v>
      </c>
      <c r="CQ3461" t="s">
        <v>195</v>
      </c>
      <c r="CS3461">
        <v>14627</v>
      </c>
      <c r="CT3461" t="s">
        <v>196</v>
      </c>
      <c r="CU3461">
        <v>9085311137</v>
      </c>
      <c r="ED3461" t="s">
        <v>1150</v>
      </c>
      <c r="EG3461" t="s">
        <v>196</v>
      </c>
      <c r="EH3461">
        <v>9085311137</v>
      </c>
      <c r="EM3461" t="s">
        <v>20447</v>
      </c>
      <c r="EP3461" t="s">
        <v>4241</v>
      </c>
      <c r="EQ3461" t="s">
        <v>1150</v>
      </c>
      <c r="ES3461" t="str">
        <f>"070902159"</f>
        <v>070902159</v>
      </c>
      <c r="ET3461" t="s">
        <v>196</v>
      </c>
      <c r="EU3461">
        <v>9085311137</v>
      </c>
    </row>
    <row r="3462" spans="1:151" x14ac:dyDescent="0.2">
      <c r="A3462">
        <v>27236</v>
      </c>
      <c r="B3462" t="s">
        <v>20453</v>
      </c>
      <c r="C3462" t="s">
        <v>20454</v>
      </c>
      <c r="E3462" t="s">
        <v>20455</v>
      </c>
      <c r="F3462" t="s">
        <v>171</v>
      </c>
      <c r="G3462" t="s">
        <v>172</v>
      </c>
      <c r="H3462" s="1">
        <v>36733</v>
      </c>
      <c r="I3462" t="s">
        <v>173</v>
      </c>
      <c r="K3462" t="s">
        <v>867</v>
      </c>
      <c r="L3462" t="s">
        <v>868</v>
      </c>
      <c r="M3462" t="s">
        <v>224</v>
      </c>
      <c r="N3462">
        <v>2019</v>
      </c>
      <c r="O3462" t="s">
        <v>279</v>
      </c>
      <c r="P3462" t="s">
        <v>363</v>
      </c>
      <c r="Q3462" t="s">
        <v>172</v>
      </c>
      <c r="S3462">
        <v>30357839</v>
      </c>
      <c r="T3462" t="s">
        <v>196</v>
      </c>
      <c r="W3462" t="s">
        <v>20456</v>
      </c>
      <c r="X3462">
        <v>7168645533</v>
      </c>
      <c r="Y3462" t="s">
        <v>186</v>
      </c>
      <c r="Z3462" t="s">
        <v>183</v>
      </c>
      <c r="AA3462">
        <v>2022</v>
      </c>
      <c r="AB3462">
        <v>2022</v>
      </c>
      <c r="AC3462" t="s">
        <v>208</v>
      </c>
      <c r="AD3462" t="s">
        <v>172</v>
      </c>
      <c r="AS3462">
        <v>4</v>
      </c>
      <c r="AT3462" t="s">
        <v>188</v>
      </c>
      <c r="AU3462" t="s">
        <v>189</v>
      </c>
      <c r="AV3462" t="s">
        <v>190</v>
      </c>
      <c r="AW3462" t="s">
        <v>237</v>
      </c>
      <c r="BM3462" t="s">
        <v>20457</v>
      </c>
      <c r="BN3462" t="s">
        <v>193</v>
      </c>
      <c r="BP3462" t="s">
        <v>194</v>
      </c>
      <c r="BQ3462" t="s">
        <v>195</v>
      </c>
      <c r="BS3462">
        <v>14627</v>
      </c>
      <c r="BT3462" t="s">
        <v>196</v>
      </c>
      <c r="BU3462">
        <v>5858807250</v>
      </c>
      <c r="BZ3462" t="s">
        <v>20458</v>
      </c>
      <c r="CC3462" t="s">
        <v>194</v>
      </c>
      <c r="CD3462" t="s">
        <v>195</v>
      </c>
      <c r="CF3462">
        <v>14618</v>
      </c>
      <c r="CG3462" t="s">
        <v>196</v>
      </c>
      <c r="CH3462">
        <v>5858807250</v>
      </c>
      <c r="CM3462" t="s">
        <v>20459</v>
      </c>
      <c r="CP3462" t="s">
        <v>194</v>
      </c>
      <c r="CQ3462" t="s">
        <v>195</v>
      </c>
      <c r="CS3462">
        <v>14627</v>
      </c>
      <c r="CT3462" t="s">
        <v>196</v>
      </c>
      <c r="CU3462">
        <v>5858807250</v>
      </c>
      <c r="ED3462" t="s">
        <v>195</v>
      </c>
      <c r="EG3462" t="s">
        <v>196</v>
      </c>
      <c r="EH3462">
        <v>5858807250</v>
      </c>
      <c r="EM3462" t="s">
        <v>20458</v>
      </c>
      <c r="EP3462" t="s">
        <v>194</v>
      </c>
      <c r="EQ3462" t="s">
        <v>195</v>
      </c>
      <c r="ES3462">
        <v>14618</v>
      </c>
      <c r="ET3462" t="s">
        <v>196</v>
      </c>
      <c r="EU3462">
        <v>5858807250</v>
      </c>
    </row>
    <row r="3463" spans="1:151" x14ac:dyDescent="0.2">
      <c r="A3463">
        <v>41594</v>
      </c>
      <c r="B3463" t="s">
        <v>20460</v>
      </c>
      <c r="C3463" t="s">
        <v>20461</v>
      </c>
      <c r="D3463" t="s">
        <v>940</v>
      </c>
      <c r="E3463" t="s">
        <v>20462</v>
      </c>
      <c r="F3463" t="s">
        <v>171</v>
      </c>
      <c r="G3463" t="str">
        <f>"0"</f>
        <v>0</v>
      </c>
      <c r="H3463" s="1">
        <v>38127</v>
      </c>
      <c r="I3463" t="s">
        <v>221</v>
      </c>
      <c r="K3463" t="s">
        <v>2724</v>
      </c>
      <c r="L3463" t="s">
        <v>820</v>
      </c>
      <c r="M3463" t="s">
        <v>306</v>
      </c>
      <c r="N3463">
        <v>2024</v>
      </c>
      <c r="O3463" t="s">
        <v>710</v>
      </c>
      <c r="P3463" t="s">
        <v>178</v>
      </c>
      <c r="Q3463" t="s">
        <v>172</v>
      </c>
      <c r="R3463" t="s">
        <v>510</v>
      </c>
      <c r="S3463">
        <v>32314076</v>
      </c>
      <c r="BM3463" t="s">
        <v>2087</v>
      </c>
    </row>
    <row r="3464" spans="1:151" x14ac:dyDescent="0.2">
      <c r="A3464">
        <v>37789</v>
      </c>
      <c r="B3464" t="s">
        <v>1032</v>
      </c>
      <c r="C3464" t="s">
        <v>20463</v>
      </c>
      <c r="D3464" t="s">
        <v>12300</v>
      </c>
      <c r="E3464" t="s">
        <v>20464</v>
      </c>
      <c r="F3464" t="s">
        <v>171</v>
      </c>
      <c r="G3464" t="str">
        <f>"0"</f>
        <v>0</v>
      </c>
      <c r="H3464" s="1">
        <v>37423</v>
      </c>
      <c r="I3464" t="s">
        <v>173</v>
      </c>
      <c r="K3464" t="s">
        <v>515</v>
      </c>
      <c r="L3464" t="s">
        <v>516</v>
      </c>
      <c r="M3464" t="s">
        <v>176</v>
      </c>
      <c r="N3464">
        <v>2023</v>
      </c>
      <c r="O3464" t="s">
        <v>1048</v>
      </c>
      <c r="P3464" t="s">
        <v>178</v>
      </c>
      <c r="Q3464" t="s">
        <v>172</v>
      </c>
      <c r="S3464">
        <v>31861083</v>
      </c>
      <c r="T3464" t="s">
        <v>226</v>
      </c>
      <c r="Y3464" t="str">
        <f>"04HSEAS"</f>
        <v>04HSEAS</v>
      </c>
      <c r="Z3464" t="s">
        <v>499</v>
      </c>
      <c r="AA3464" t="s">
        <v>320</v>
      </c>
      <c r="AB3464" t="s">
        <v>321</v>
      </c>
      <c r="AC3464" t="s">
        <v>3358</v>
      </c>
      <c r="AD3464" t="s">
        <v>185</v>
      </c>
      <c r="AS3464">
        <v>3.35</v>
      </c>
      <c r="AU3464" t="s">
        <v>235</v>
      </c>
      <c r="AV3464" t="s">
        <v>236</v>
      </c>
      <c r="AW3464" t="s">
        <v>264</v>
      </c>
      <c r="BH3464" t="s">
        <v>474</v>
      </c>
      <c r="BM3464" t="s">
        <v>20465</v>
      </c>
      <c r="BN3464" t="s">
        <v>239</v>
      </c>
      <c r="BO3464" t="s">
        <v>20466</v>
      </c>
      <c r="BP3464" t="s">
        <v>241</v>
      </c>
      <c r="BQ3464" t="s">
        <v>195</v>
      </c>
      <c r="BS3464">
        <v>14627</v>
      </c>
      <c r="CD3464" t="s">
        <v>195</v>
      </c>
      <c r="CM3464" t="s">
        <v>20467</v>
      </c>
      <c r="CO3464" t="s">
        <v>20466</v>
      </c>
      <c r="CP3464" t="s">
        <v>20468</v>
      </c>
      <c r="CQ3464" t="s">
        <v>247</v>
      </c>
      <c r="CS3464" t="str">
        <f>"08734"</f>
        <v>08734</v>
      </c>
      <c r="CT3464" t="s">
        <v>244</v>
      </c>
    </row>
    <row r="3465" spans="1:151" x14ac:dyDescent="0.2">
      <c r="A3465">
        <v>19150</v>
      </c>
      <c r="B3465" t="s">
        <v>1131</v>
      </c>
      <c r="C3465" t="s">
        <v>20469</v>
      </c>
      <c r="D3465" t="s">
        <v>20470</v>
      </c>
      <c r="E3465" t="s">
        <v>20471</v>
      </c>
      <c r="F3465" t="s">
        <v>171</v>
      </c>
      <c r="G3465" t="s">
        <v>172</v>
      </c>
      <c r="H3465" s="1">
        <v>34986</v>
      </c>
      <c r="I3465" t="s">
        <v>221</v>
      </c>
      <c r="K3465" t="s">
        <v>2689</v>
      </c>
      <c r="L3465" t="s">
        <v>1079</v>
      </c>
      <c r="M3465" t="s">
        <v>306</v>
      </c>
      <c r="N3465">
        <v>2016</v>
      </c>
      <c r="O3465" t="s">
        <v>380</v>
      </c>
      <c r="P3465" t="s">
        <v>178</v>
      </c>
      <c r="Q3465" t="s">
        <v>172</v>
      </c>
      <c r="S3465">
        <v>28706786</v>
      </c>
      <c r="T3465" t="s">
        <v>196</v>
      </c>
      <c r="W3465" t="s">
        <v>20472</v>
      </c>
      <c r="X3465">
        <v>6177952151</v>
      </c>
      <c r="Y3465" t="s">
        <v>186</v>
      </c>
      <c r="Z3465" t="s">
        <v>183</v>
      </c>
      <c r="AA3465">
        <v>2018</v>
      </c>
      <c r="AB3465">
        <v>2018</v>
      </c>
      <c r="AC3465" t="s">
        <v>5806</v>
      </c>
      <c r="AD3465" t="s">
        <v>185</v>
      </c>
      <c r="AM3465" t="s">
        <v>413</v>
      </c>
      <c r="AN3465" t="s">
        <v>396</v>
      </c>
      <c r="AS3465">
        <v>3.79</v>
      </c>
      <c r="AT3465" t="s">
        <v>188</v>
      </c>
      <c r="AU3465" t="s">
        <v>189</v>
      </c>
      <c r="AV3465" t="s">
        <v>190</v>
      </c>
      <c r="AW3465" t="s">
        <v>715</v>
      </c>
      <c r="BM3465" t="s">
        <v>20473</v>
      </c>
      <c r="BN3465" t="s">
        <v>193</v>
      </c>
      <c r="BP3465" t="s">
        <v>194</v>
      </c>
      <c r="BQ3465" t="s">
        <v>195</v>
      </c>
      <c r="BS3465">
        <v>14627</v>
      </c>
      <c r="BT3465" t="s">
        <v>196</v>
      </c>
      <c r="BU3465">
        <v>6178931021</v>
      </c>
      <c r="BZ3465" t="s">
        <v>20474</v>
      </c>
      <c r="CC3465" t="s">
        <v>4623</v>
      </c>
      <c r="CD3465" t="s">
        <v>401</v>
      </c>
      <c r="CF3465" t="str">
        <f>"02459"</f>
        <v>02459</v>
      </c>
      <c r="CG3465" t="s">
        <v>196</v>
      </c>
      <c r="CH3465">
        <v>6177952151</v>
      </c>
      <c r="CM3465" t="s">
        <v>20475</v>
      </c>
      <c r="CP3465" t="s">
        <v>194</v>
      </c>
      <c r="CQ3465" t="s">
        <v>195</v>
      </c>
      <c r="CS3465">
        <v>14627</v>
      </c>
      <c r="CT3465" t="s">
        <v>196</v>
      </c>
      <c r="CU3465">
        <v>6178931021</v>
      </c>
      <c r="ED3465" t="s">
        <v>401</v>
      </c>
      <c r="EG3465" t="s">
        <v>196</v>
      </c>
      <c r="EH3465">
        <v>6177952151</v>
      </c>
      <c r="EM3465" t="s">
        <v>20474</v>
      </c>
      <c r="EP3465" t="s">
        <v>4623</v>
      </c>
      <c r="EQ3465" t="s">
        <v>401</v>
      </c>
      <c r="ES3465" t="str">
        <f>"02459"</f>
        <v>02459</v>
      </c>
      <c r="ET3465" t="s">
        <v>196</v>
      </c>
      <c r="EU3465">
        <v>6177952151</v>
      </c>
    </row>
    <row r="3466" spans="1:151" x14ac:dyDescent="0.2">
      <c r="A3466">
        <v>17781</v>
      </c>
      <c r="B3466" t="s">
        <v>1131</v>
      </c>
      <c r="C3466" t="s">
        <v>20469</v>
      </c>
      <c r="D3466" t="s">
        <v>20470</v>
      </c>
      <c r="E3466" t="s">
        <v>20471</v>
      </c>
      <c r="F3466" t="s">
        <v>171</v>
      </c>
      <c r="G3466" t="s">
        <v>172</v>
      </c>
      <c r="H3466" s="1">
        <v>34986</v>
      </c>
      <c r="I3466" t="s">
        <v>221</v>
      </c>
      <c r="K3466" t="s">
        <v>409</v>
      </c>
      <c r="L3466" t="s">
        <v>1643</v>
      </c>
      <c r="M3466" t="s">
        <v>224</v>
      </c>
      <c r="N3466">
        <v>2016</v>
      </c>
      <c r="O3466" t="s">
        <v>410</v>
      </c>
      <c r="P3466" t="s">
        <v>178</v>
      </c>
      <c r="Q3466" t="s">
        <v>172</v>
      </c>
      <c r="S3466">
        <v>28706786</v>
      </c>
      <c r="T3466" t="s">
        <v>196</v>
      </c>
      <c r="W3466" t="s">
        <v>20472</v>
      </c>
      <c r="X3466">
        <v>6177952151</v>
      </c>
      <c r="Y3466" t="s">
        <v>186</v>
      </c>
      <c r="Z3466" t="s">
        <v>183</v>
      </c>
      <c r="AA3466">
        <v>2018</v>
      </c>
      <c r="AB3466">
        <v>2018</v>
      </c>
      <c r="AC3466" t="s">
        <v>5806</v>
      </c>
      <c r="AD3466" t="s">
        <v>185</v>
      </c>
      <c r="AM3466" t="s">
        <v>413</v>
      </c>
      <c r="AN3466" t="s">
        <v>396</v>
      </c>
      <c r="AS3466">
        <v>3.79</v>
      </c>
      <c r="AT3466" t="s">
        <v>188</v>
      </c>
      <c r="AU3466" t="s">
        <v>189</v>
      </c>
      <c r="AV3466" t="s">
        <v>190</v>
      </c>
      <c r="AW3466" t="s">
        <v>715</v>
      </c>
      <c r="BM3466" t="s">
        <v>20473</v>
      </c>
      <c r="BN3466" t="s">
        <v>193</v>
      </c>
      <c r="BP3466" t="s">
        <v>194</v>
      </c>
      <c r="BQ3466" t="s">
        <v>195</v>
      </c>
      <c r="BS3466">
        <v>14627</v>
      </c>
      <c r="BT3466" t="s">
        <v>196</v>
      </c>
      <c r="BU3466">
        <v>6178931021</v>
      </c>
      <c r="BZ3466" t="s">
        <v>20474</v>
      </c>
      <c r="CC3466" t="s">
        <v>4623</v>
      </c>
      <c r="CD3466" t="s">
        <v>401</v>
      </c>
      <c r="CF3466" t="str">
        <f>"02459"</f>
        <v>02459</v>
      </c>
      <c r="CG3466" t="s">
        <v>196</v>
      </c>
      <c r="CH3466">
        <v>6177952151</v>
      </c>
      <c r="CM3466" t="s">
        <v>20475</v>
      </c>
      <c r="CP3466" t="s">
        <v>194</v>
      </c>
      <c r="CQ3466" t="s">
        <v>195</v>
      </c>
      <c r="CS3466">
        <v>14627</v>
      </c>
      <c r="CT3466" t="s">
        <v>196</v>
      </c>
      <c r="CU3466">
        <v>6178931021</v>
      </c>
      <c r="ED3466" t="s">
        <v>401</v>
      </c>
      <c r="EG3466" t="s">
        <v>196</v>
      </c>
      <c r="EH3466">
        <v>6177952151</v>
      </c>
      <c r="EM3466" t="s">
        <v>20474</v>
      </c>
      <c r="EP3466" t="s">
        <v>4623</v>
      </c>
      <c r="EQ3466" t="s">
        <v>401</v>
      </c>
      <c r="ES3466" t="str">
        <f>"02459"</f>
        <v>02459</v>
      </c>
      <c r="ET3466" t="s">
        <v>196</v>
      </c>
      <c r="EU3466">
        <v>6177952151</v>
      </c>
    </row>
    <row r="3467" spans="1:151" x14ac:dyDescent="0.2">
      <c r="A3467">
        <v>26530</v>
      </c>
      <c r="B3467" t="s">
        <v>16397</v>
      </c>
      <c r="C3467" t="s">
        <v>20476</v>
      </c>
      <c r="E3467" t="s">
        <v>20477</v>
      </c>
      <c r="F3467" t="s">
        <v>171</v>
      </c>
      <c r="G3467" t="s">
        <v>172</v>
      </c>
      <c r="H3467" s="1">
        <v>36121</v>
      </c>
      <c r="I3467" t="s">
        <v>173</v>
      </c>
      <c r="K3467" t="s">
        <v>1256</v>
      </c>
      <c r="L3467" t="s">
        <v>1257</v>
      </c>
      <c r="M3467" t="s">
        <v>205</v>
      </c>
      <c r="N3467">
        <v>2019</v>
      </c>
      <c r="O3467" t="s">
        <v>206</v>
      </c>
      <c r="P3467" t="s">
        <v>178</v>
      </c>
      <c r="Q3467" t="s">
        <v>172</v>
      </c>
      <c r="S3467">
        <v>30873254</v>
      </c>
      <c r="T3467" t="s">
        <v>1941</v>
      </c>
      <c r="U3467" t="s">
        <v>180</v>
      </c>
      <c r="V3467" s="2">
        <v>44332</v>
      </c>
      <c r="W3467" t="s">
        <v>20478</v>
      </c>
      <c r="X3467">
        <v>6036864206</v>
      </c>
      <c r="Y3467" t="s">
        <v>186</v>
      </c>
      <c r="Z3467" t="s">
        <v>183</v>
      </c>
      <c r="AA3467">
        <v>2021</v>
      </c>
      <c r="AB3467">
        <v>2021</v>
      </c>
      <c r="AC3467" t="s">
        <v>293</v>
      </c>
      <c r="AD3467" t="s">
        <v>172</v>
      </c>
      <c r="AS3467">
        <v>3.83</v>
      </c>
      <c r="AT3467" t="s">
        <v>188</v>
      </c>
      <c r="AU3467" t="s">
        <v>189</v>
      </c>
      <c r="AV3467" t="s">
        <v>190</v>
      </c>
      <c r="AW3467" t="s">
        <v>191</v>
      </c>
      <c r="BM3467" t="s">
        <v>20479</v>
      </c>
      <c r="BN3467" t="s">
        <v>193</v>
      </c>
      <c r="BP3467" t="s">
        <v>194</v>
      </c>
      <c r="BQ3467" t="s">
        <v>195</v>
      </c>
      <c r="BS3467">
        <v>14627</v>
      </c>
      <c r="BT3467" t="s">
        <v>196</v>
      </c>
      <c r="BU3467">
        <v>6036864206</v>
      </c>
      <c r="CM3467" t="s">
        <v>20480</v>
      </c>
      <c r="CN3467" t="s">
        <v>17108</v>
      </c>
      <c r="CP3467" t="s">
        <v>194</v>
      </c>
      <c r="CQ3467" t="s">
        <v>195</v>
      </c>
      <c r="CS3467">
        <v>14627</v>
      </c>
      <c r="CT3467" t="s">
        <v>196</v>
      </c>
      <c r="CU3467">
        <v>6036864206</v>
      </c>
    </row>
    <row r="3468" spans="1:151" x14ac:dyDescent="0.2">
      <c r="A3468">
        <v>39053</v>
      </c>
      <c r="B3468" t="s">
        <v>14433</v>
      </c>
      <c r="C3468" t="s">
        <v>20481</v>
      </c>
      <c r="D3468" t="s">
        <v>20482</v>
      </c>
      <c r="E3468" t="s">
        <v>20483</v>
      </c>
      <c r="F3468" t="s">
        <v>171</v>
      </c>
      <c r="G3468" t="str">
        <f>"0"</f>
        <v>0</v>
      </c>
      <c r="H3468" s="1">
        <v>37763</v>
      </c>
      <c r="I3468" t="s">
        <v>221</v>
      </c>
      <c r="K3468" t="s">
        <v>20484</v>
      </c>
      <c r="L3468" t="s">
        <v>1047</v>
      </c>
      <c r="M3468" t="s">
        <v>224</v>
      </c>
      <c r="N3468">
        <v>2023</v>
      </c>
      <c r="O3468" t="s">
        <v>597</v>
      </c>
      <c r="P3468" t="s">
        <v>178</v>
      </c>
      <c r="Q3468" t="s">
        <v>172</v>
      </c>
      <c r="S3468">
        <v>32084252</v>
      </c>
      <c r="T3468" t="s">
        <v>226</v>
      </c>
      <c r="Y3468" t="str">
        <f>"01AS"</f>
        <v>01AS</v>
      </c>
      <c r="Z3468" t="s">
        <v>499</v>
      </c>
      <c r="AA3468" t="s">
        <v>320</v>
      </c>
      <c r="AB3468" t="s">
        <v>321</v>
      </c>
      <c r="AC3468" t="s">
        <v>2066</v>
      </c>
      <c r="AD3468" t="s">
        <v>185</v>
      </c>
      <c r="AS3468">
        <v>3.48</v>
      </c>
      <c r="AU3468" t="s">
        <v>472</v>
      </c>
      <c r="AV3468" t="s">
        <v>473</v>
      </c>
      <c r="AW3468" t="s">
        <v>715</v>
      </c>
      <c r="BO3468" t="s">
        <v>20485</v>
      </c>
      <c r="BQ3468" t="s">
        <v>195</v>
      </c>
      <c r="CD3468" t="s">
        <v>195</v>
      </c>
      <c r="CM3468" t="s">
        <v>20486</v>
      </c>
      <c r="CO3468" t="s">
        <v>20485</v>
      </c>
      <c r="CP3468" t="s">
        <v>20487</v>
      </c>
      <c r="CQ3468" t="s">
        <v>247</v>
      </c>
      <c r="CS3468" t="str">
        <f>"07627-1316"</f>
        <v>07627-1316</v>
      </c>
      <c r="CT3468" t="s">
        <v>244</v>
      </c>
      <c r="CU3468" t="s">
        <v>20488</v>
      </c>
    </row>
    <row r="3469" spans="1:151" x14ac:dyDescent="0.2">
      <c r="A3469">
        <v>40676</v>
      </c>
      <c r="B3469" t="s">
        <v>20489</v>
      </c>
      <c r="C3469" t="s">
        <v>20490</v>
      </c>
      <c r="E3469" t="s">
        <v>20491</v>
      </c>
      <c r="F3469" t="s">
        <v>171</v>
      </c>
      <c r="G3469" t="str">
        <f>"0"</f>
        <v>0</v>
      </c>
      <c r="H3469" s="1">
        <v>38327</v>
      </c>
      <c r="I3469" t="s">
        <v>221</v>
      </c>
      <c r="K3469" t="s">
        <v>1001</v>
      </c>
      <c r="L3469" t="s">
        <v>1002</v>
      </c>
      <c r="M3469" t="s">
        <v>224</v>
      </c>
      <c r="N3469">
        <v>2023</v>
      </c>
      <c r="O3469" t="s">
        <v>597</v>
      </c>
      <c r="P3469" t="s">
        <v>178</v>
      </c>
      <c r="Q3469" t="s">
        <v>172</v>
      </c>
      <c r="S3469">
        <v>32288469</v>
      </c>
      <c r="T3469" t="s">
        <v>226</v>
      </c>
      <c r="Y3469" t="str">
        <f>"01AS"</f>
        <v>01AS</v>
      </c>
      <c r="Z3469" t="s">
        <v>499</v>
      </c>
      <c r="AA3469" t="s">
        <v>228</v>
      </c>
      <c r="AB3469" t="s">
        <v>229</v>
      </c>
      <c r="AC3469" t="s">
        <v>728</v>
      </c>
      <c r="AD3469" t="s">
        <v>185</v>
      </c>
      <c r="AS3469">
        <v>3.22</v>
      </c>
      <c r="AU3469" t="s">
        <v>472</v>
      </c>
      <c r="AV3469" t="s">
        <v>473</v>
      </c>
      <c r="AW3469" t="s">
        <v>715</v>
      </c>
      <c r="BO3469" t="s">
        <v>20492</v>
      </c>
      <c r="BQ3469" t="s">
        <v>195</v>
      </c>
      <c r="BZ3469" t="s">
        <v>266</v>
      </c>
      <c r="CB3469" t="s">
        <v>267</v>
      </c>
      <c r="CD3469" t="s">
        <v>195</v>
      </c>
      <c r="CF3469">
        <v>14627</v>
      </c>
      <c r="CG3469" t="s">
        <v>244</v>
      </c>
      <c r="CM3469" t="s">
        <v>20493</v>
      </c>
      <c r="CO3469" t="s">
        <v>20492</v>
      </c>
      <c r="CP3469" t="s">
        <v>6285</v>
      </c>
      <c r="CQ3469" t="s">
        <v>247</v>
      </c>
      <c r="CS3469" t="s">
        <v>20494</v>
      </c>
      <c r="CT3469" t="s">
        <v>244</v>
      </c>
      <c r="CU3469" t="s">
        <v>20495</v>
      </c>
    </row>
    <row r="3470" spans="1:151" x14ac:dyDescent="0.2">
      <c r="A3470">
        <v>41324</v>
      </c>
      <c r="B3470" t="s">
        <v>20496</v>
      </c>
      <c r="C3470" t="s">
        <v>20497</v>
      </c>
      <c r="D3470" t="s">
        <v>10207</v>
      </c>
      <c r="E3470" t="s">
        <v>20498</v>
      </c>
      <c r="F3470" t="s">
        <v>171</v>
      </c>
      <c r="G3470" t="str">
        <f>"0"</f>
        <v>0</v>
      </c>
      <c r="H3470" s="1">
        <v>37548</v>
      </c>
      <c r="I3470" t="s">
        <v>221</v>
      </c>
      <c r="K3470" t="s">
        <v>882</v>
      </c>
      <c r="L3470" t="s">
        <v>318</v>
      </c>
      <c r="M3470" t="s">
        <v>255</v>
      </c>
      <c r="N3470" t="s">
        <v>256</v>
      </c>
      <c r="O3470" t="s">
        <v>257</v>
      </c>
      <c r="P3470" t="s">
        <v>178</v>
      </c>
      <c r="Q3470" t="s">
        <v>172</v>
      </c>
      <c r="S3470">
        <v>31978415</v>
      </c>
      <c r="T3470" t="s">
        <v>226</v>
      </c>
      <c r="Y3470" t="str">
        <f>"03WSE"</f>
        <v>03WSE</v>
      </c>
      <c r="Z3470" t="s">
        <v>4693</v>
      </c>
      <c r="AA3470" t="s">
        <v>259</v>
      </c>
      <c r="AB3470" t="s">
        <v>260</v>
      </c>
      <c r="AC3470" t="s">
        <v>20499</v>
      </c>
      <c r="AD3470" t="s">
        <v>185</v>
      </c>
      <c r="AS3470" t="str">
        <f>"0"</f>
        <v>0</v>
      </c>
      <c r="AU3470" t="s">
        <v>472</v>
      </c>
      <c r="AV3470" t="s">
        <v>473</v>
      </c>
      <c r="AW3470" t="s">
        <v>264</v>
      </c>
      <c r="BM3470" t="s">
        <v>20500</v>
      </c>
      <c r="BN3470" t="s">
        <v>239</v>
      </c>
      <c r="BO3470" t="s">
        <v>20501</v>
      </c>
      <c r="BP3470" t="s">
        <v>241</v>
      </c>
      <c r="BQ3470" t="s">
        <v>195</v>
      </c>
      <c r="BS3470">
        <v>14627</v>
      </c>
      <c r="BZ3470" t="s">
        <v>13707</v>
      </c>
      <c r="CB3470" t="s">
        <v>267</v>
      </c>
      <c r="CD3470" t="s">
        <v>195</v>
      </c>
      <c r="CF3470">
        <v>14627</v>
      </c>
      <c r="CG3470" t="s">
        <v>244</v>
      </c>
      <c r="CM3470" t="s">
        <v>20502</v>
      </c>
      <c r="CO3470" t="s">
        <v>20501</v>
      </c>
      <c r="CP3470" t="s">
        <v>10087</v>
      </c>
      <c r="CQ3470" t="s">
        <v>541</v>
      </c>
      <c r="CS3470" t="str">
        <f>"01970-1925"</f>
        <v>01970-1925</v>
      </c>
      <c r="CT3470" t="s">
        <v>244</v>
      </c>
      <c r="CU3470" t="s">
        <v>20503</v>
      </c>
    </row>
    <row r="3471" spans="1:151" x14ac:dyDescent="0.2">
      <c r="A3471">
        <v>24226</v>
      </c>
      <c r="B3471" t="s">
        <v>20504</v>
      </c>
      <c r="C3471" t="s">
        <v>20505</v>
      </c>
      <c r="E3471" t="s">
        <v>20506</v>
      </c>
      <c r="F3471" t="s">
        <v>171</v>
      </c>
      <c r="G3471" t="s">
        <v>172</v>
      </c>
      <c r="H3471" s="1">
        <v>34420</v>
      </c>
      <c r="I3471" t="s">
        <v>221</v>
      </c>
      <c r="K3471" t="s">
        <v>4332</v>
      </c>
      <c r="L3471" t="s">
        <v>820</v>
      </c>
      <c r="M3471" t="s">
        <v>176</v>
      </c>
      <c r="N3471">
        <v>2018</v>
      </c>
      <c r="O3471" t="s">
        <v>612</v>
      </c>
      <c r="P3471" t="s">
        <v>363</v>
      </c>
      <c r="Q3471" t="s">
        <v>172</v>
      </c>
      <c r="S3471">
        <v>28904359</v>
      </c>
      <c r="T3471" t="s">
        <v>179</v>
      </c>
      <c r="U3471" t="s">
        <v>180</v>
      </c>
      <c r="V3471" s="2">
        <v>43455</v>
      </c>
      <c r="W3471" t="s">
        <v>20507</v>
      </c>
      <c r="X3471">
        <v>5857478860</v>
      </c>
      <c r="Y3471" t="s">
        <v>186</v>
      </c>
      <c r="Z3471" t="s">
        <v>282</v>
      </c>
      <c r="AA3471">
        <v>2018</v>
      </c>
      <c r="AB3471">
        <v>2018</v>
      </c>
      <c r="AC3471" t="s">
        <v>396</v>
      </c>
      <c r="AD3471" t="s">
        <v>185</v>
      </c>
      <c r="AS3471" t="str">
        <f>"0"</f>
        <v>0</v>
      </c>
      <c r="AT3471" t="s">
        <v>188</v>
      </c>
      <c r="AU3471" t="s">
        <v>189</v>
      </c>
      <c r="AV3471" t="s">
        <v>190</v>
      </c>
      <c r="AW3471" t="s">
        <v>191</v>
      </c>
      <c r="BM3471" t="s">
        <v>20508</v>
      </c>
      <c r="BN3471" t="s">
        <v>193</v>
      </c>
      <c r="BP3471" t="s">
        <v>194</v>
      </c>
      <c r="BQ3471" t="s">
        <v>195</v>
      </c>
      <c r="BS3471">
        <v>14627</v>
      </c>
      <c r="BT3471" t="s">
        <v>196</v>
      </c>
      <c r="BU3471">
        <v>5857483309</v>
      </c>
      <c r="CM3471" t="s">
        <v>20509</v>
      </c>
      <c r="CN3471" t="s">
        <v>193</v>
      </c>
      <c r="CP3471" t="s">
        <v>194</v>
      </c>
      <c r="CQ3471" t="s">
        <v>195</v>
      </c>
      <c r="CS3471">
        <v>14627</v>
      </c>
      <c r="CT3471" t="s">
        <v>196</v>
      </c>
      <c r="CU3471">
        <v>5857483309</v>
      </c>
    </row>
    <row r="3472" spans="1:151" x14ac:dyDescent="0.2">
      <c r="A3472">
        <v>24227</v>
      </c>
      <c r="B3472" t="s">
        <v>20504</v>
      </c>
      <c r="C3472" t="s">
        <v>20505</v>
      </c>
      <c r="E3472" t="s">
        <v>20506</v>
      </c>
      <c r="F3472" t="s">
        <v>171</v>
      </c>
      <c r="G3472" t="s">
        <v>172</v>
      </c>
      <c r="H3472" s="1">
        <v>34420</v>
      </c>
      <c r="I3472" t="s">
        <v>221</v>
      </c>
      <c r="K3472" t="s">
        <v>943</v>
      </c>
      <c r="M3472" t="s">
        <v>176</v>
      </c>
      <c r="N3472">
        <v>2018</v>
      </c>
      <c r="O3472" t="s">
        <v>612</v>
      </c>
      <c r="P3472" t="s">
        <v>363</v>
      </c>
      <c r="Q3472" t="s">
        <v>172</v>
      </c>
      <c r="S3472">
        <v>28904359</v>
      </c>
      <c r="T3472" t="s">
        <v>179</v>
      </c>
      <c r="U3472" t="s">
        <v>180</v>
      </c>
      <c r="V3472" s="2">
        <v>43455</v>
      </c>
      <c r="W3472" t="s">
        <v>20507</v>
      </c>
      <c r="X3472">
        <v>5857478860</v>
      </c>
      <c r="Y3472" t="s">
        <v>186</v>
      </c>
      <c r="Z3472" t="s">
        <v>282</v>
      </c>
      <c r="AA3472">
        <v>2018</v>
      </c>
      <c r="AB3472">
        <v>2018</v>
      </c>
      <c r="AC3472" t="s">
        <v>396</v>
      </c>
      <c r="AD3472" t="s">
        <v>185</v>
      </c>
      <c r="AS3472" t="str">
        <f>"0"</f>
        <v>0</v>
      </c>
      <c r="AT3472" t="s">
        <v>188</v>
      </c>
      <c r="AU3472" t="s">
        <v>189</v>
      </c>
      <c r="AV3472" t="s">
        <v>190</v>
      </c>
      <c r="AW3472" t="s">
        <v>191</v>
      </c>
      <c r="BM3472" t="s">
        <v>20508</v>
      </c>
      <c r="BN3472" t="s">
        <v>193</v>
      </c>
      <c r="BP3472" t="s">
        <v>194</v>
      </c>
      <c r="BQ3472" t="s">
        <v>195</v>
      </c>
      <c r="BS3472">
        <v>14627</v>
      </c>
      <c r="BT3472" t="s">
        <v>196</v>
      </c>
      <c r="BU3472">
        <v>5857483309</v>
      </c>
      <c r="CM3472" t="s">
        <v>20509</v>
      </c>
      <c r="CN3472" t="s">
        <v>193</v>
      </c>
      <c r="CP3472" t="s">
        <v>194</v>
      </c>
      <c r="CQ3472" t="s">
        <v>195</v>
      </c>
      <c r="CS3472">
        <v>14627</v>
      </c>
      <c r="CT3472" t="s">
        <v>196</v>
      </c>
      <c r="CU3472">
        <v>5857483309</v>
      </c>
    </row>
    <row r="3473" spans="1:151" x14ac:dyDescent="0.2">
      <c r="A3473">
        <v>22129</v>
      </c>
      <c r="B3473" t="s">
        <v>20510</v>
      </c>
      <c r="C3473" t="s">
        <v>20511</v>
      </c>
      <c r="E3473" t="s">
        <v>20512</v>
      </c>
      <c r="F3473" t="s">
        <v>171</v>
      </c>
      <c r="G3473" t="s">
        <v>172</v>
      </c>
      <c r="H3473" s="1">
        <v>35372</v>
      </c>
      <c r="I3473" t="s">
        <v>221</v>
      </c>
      <c r="K3473" t="s">
        <v>11279</v>
      </c>
      <c r="L3473" t="s">
        <v>11280</v>
      </c>
      <c r="M3473" t="s">
        <v>224</v>
      </c>
      <c r="N3473">
        <v>2017</v>
      </c>
      <c r="O3473" t="s">
        <v>441</v>
      </c>
      <c r="P3473" t="s">
        <v>178</v>
      </c>
      <c r="Q3473" t="s">
        <v>172</v>
      </c>
      <c r="S3473">
        <v>28798408</v>
      </c>
      <c r="T3473" t="s">
        <v>2784</v>
      </c>
      <c r="U3473" t="s">
        <v>337</v>
      </c>
      <c r="W3473" t="s">
        <v>20513</v>
      </c>
      <c r="X3473">
        <v>4086887348</v>
      </c>
      <c r="Y3473" t="s">
        <v>182</v>
      </c>
      <c r="Z3473" t="s">
        <v>183</v>
      </c>
      <c r="AA3473">
        <v>2018</v>
      </c>
      <c r="AB3473">
        <v>2018</v>
      </c>
      <c r="AC3473" t="s">
        <v>752</v>
      </c>
      <c r="AD3473" t="s">
        <v>185</v>
      </c>
      <c r="AS3473">
        <v>3.79</v>
      </c>
      <c r="AT3473" t="s">
        <v>188</v>
      </c>
      <c r="AU3473" t="s">
        <v>189</v>
      </c>
      <c r="AV3473" t="s">
        <v>190</v>
      </c>
      <c r="AW3473" t="s">
        <v>715</v>
      </c>
      <c r="BM3473" t="s">
        <v>20514</v>
      </c>
      <c r="BN3473" t="s">
        <v>193</v>
      </c>
      <c r="BP3473" t="s">
        <v>194</v>
      </c>
      <c r="BQ3473" t="s">
        <v>195</v>
      </c>
      <c r="BS3473">
        <v>14627</v>
      </c>
      <c r="BT3473" t="s">
        <v>196</v>
      </c>
      <c r="BU3473">
        <v>4088578803</v>
      </c>
      <c r="BZ3473" t="s">
        <v>20515</v>
      </c>
      <c r="CC3473" t="s">
        <v>13718</v>
      </c>
      <c r="CD3473" t="s">
        <v>461</v>
      </c>
      <c r="CF3473">
        <v>95129</v>
      </c>
      <c r="CG3473" t="s">
        <v>196</v>
      </c>
      <c r="CH3473">
        <v>4087778621</v>
      </c>
      <c r="CM3473" t="s">
        <v>20516</v>
      </c>
      <c r="CN3473" t="s">
        <v>20436</v>
      </c>
      <c r="CP3473" t="s">
        <v>194</v>
      </c>
      <c r="CQ3473" t="s">
        <v>195</v>
      </c>
      <c r="CS3473">
        <v>14627</v>
      </c>
      <c r="CT3473" t="s">
        <v>196</v>
      </c>
      <c r="CU3473">
        <v>4088578803</v>
      </c>
      <c r="ED3473" t="s">
        <v>461</v>
      </c>
      <c r="EG3473" t="s">
        <v>196</v>
      </c>
      <c r="EH3473">
        <v>4087778621</v>
      </c>
      <c r="EM3473" t="s">
        <v>20515</v>
      </c>
      <c r="EP3473" t="s">
        <v>13718</v>
      </c>
      <c r="EQ3473" t="s">
        <v>461</v>
      </c>
      <c r="ES3473">
        <v>95129</v>
      </c>
      <c r="ET3473" t="s">
        <v>196</v>
      </c>
      <c r="EU3473">
        <v>4087778621</v>
      </c>
    </row>
    <row r="3474" spans="1:151" x14ac:dyDescent="0.2">
      <c r="A3474">
        <v>41358</v>
      </c>
      <c r="B3474" t="s">
        <v>20517</v>
      </c>
      <c r="C3474" t="s">
        <v>20518</v>
      </c>
      <c r="E3474" t="s">
        <v>20519</v>
      </c>
      <c r="F3474" t="s">
        <v>171</v>
      </c>
      <c r="G3474" t="str">
        <f>"0"</f>
        <v>0</v>
      </c>
      <c r="H3474" s="1">
        <v>37992</v>
      </c>
      <c r="I3474" t="s">
        <v>1619</v>
      </c>
      <c r="K3474" t="s">
        <v>1730</v>
      </c>
      <c r="L3474" t="s">
        <v>1731</v>
      </c>
      <c r="M3474" t="s">
        <v>224</v>
      </c>
      <c r="N3474">
        <v>2024</v>
      </c>
      <c r="O3474" t="s">
        <v>225</v>
      </c>
      <c r="P3474" t="s">
        <v>178</v>
      </c>
      <c r="Q3474" t="s">
        <v>172</v>
      </c>
      <c r="S3474">
        <v>32237061</v>
      </c>
      <c r="T3474" t="s">
        <v>226</v>
      </c>
      <c r="Y3474" t="str">
        <f>"01AS"</f>
        <v>01AS</v>
      </c>
      <c r="Z3474" t="s">
        <v>227</v>
      </c>
      <c r="AA3474" t="s">
        <v>228</v>
      </c>
      <c r="AB3474" t="s">
        <v>229</v>
      </c>
      <c r="AC3474" t="s">
        <v>5781</v>
      </c>
      <c r="AD3474" t="s">
        <v>185</v>
      </c>
      <c r="AE3474" t="s">
        <v>598</v>
      </c>
      <c r="AS3474">
        <v>3.71</v>
      </c>
      <c r="AU3474" t="s">
        <v>235</v>
      </c>
      <c r="AV3474" t="s">
        <v>236</v>
      </c>
      <c r="AW3474" t="s">
        <v>210</v>
      </c>
      <c r="BM3474" t="s">
        <v>20520</v>
      </c>
      <c r="BN3474" t="s">
        <v>239</v>
      </c>
      <c r="BO3474" t="s">
        <v>20521</v>
      </c>
      <c r="BP3474" t="s">
        <v>241</v>
      </c>
      <c r="BQ3474" t="s">
        <v>195</v>
      </c>
      <c r="BS3474">
        <v>14627</v>
      </c>
      <c r="BZ3474" t="s">
        <v>242</v>
      </c>
      <c r="CB3474" t="s">
        <v>243</v>
      </c>
      <c r="CD3474" t="s">
        <v>195</v>
      </c>
      <c r="CF3474">
        <v>14642</v>
      </c>
      <c r="CG3474" t="s">
        <v>244</v>
      </c>
      <c r="CM3474" t="s">
        <v>20522</v>
      </c>
      <c r="CO3474" t="s">
        <v>20521</v>
      </c>
      <c r="CP3474" t="s">
        <v>20523</v>
      </c>
      <c r="CQ3474" t="s">
        <v>1473</v>
      </c>
      <c r="CS3474">
        <v>27519</v>
      </c>
      <c r="CT3474" t="s">
        <v>244</v>
      </c>
      <c r="CU3474" t="s">
        <v>20524</v>
      </c>
    </row>
    <row r="3475" spans="1:151" x14ac:dyDescent="0.2">
      <c r="A3475">
        <v>38488</v>
      </c>
      <c r="B3475" t="s">
        <v>20525</v>
      </c>
      <c r="C3475" t="s">
        <v>20526</v>
      </c>
      <c r="E3475" t="s">
        <v>20527</v>
      </c>
      <c r="F3475" t="s">
        <v>171</v>
      </c>
      <c r="G3475" t="str">
        <f>"0"</f>
        <v>0</v>
      </c>
      <c r="H3475" s="1">
        <v>38194</v>
      </c>
      <c r="I3475" t="s">
        <v>173</v>
      </c>
      <c r="K3475" t="s">
        <v>409</v>
      </c>
      <c r="L3475" t="s">
        <v>1643</v>
      </c>
      <c r="M3475" t="s">
        <v>224</v>
      </c>
      <c r="N3475">
        <v>2023</v>
      </c>
      <c r="O3475" t="s">
        <v>597</v>
      </c>
      <c r="P3475" t="s">
        <v>178</v>
      </c>
      <c r="Q3475" t="s">
        <v>172</v>
      </c>
      <c r="S3475">
        <v>32303360</v>
      </c>
      <c r="T3475" t="s">
        <v>20528</v>
      </c>
      <c r="U3475" t="s">
        <v>712</v>
      </c>
      <c r="Y3475" t="str">
        <f>"01AS"</f>
        <v>01AS</v>
      </c>
      <c r="Z3475" t="s">
        <v>499</v>
      </c>
      <c r="AA3475" t="s">
        <v>228</v>
      </c>
      <c r="AB3475" t="s">
        <v>229</v>
      </c>
      <c r="AC3475" t="s">
        <v>728</v>
      </c>
      <c r="AD3475" t="s">
        <v>172</v>
      </c>
      <c r="AS3475">
        <v>2.48</v>
      </c>
      <c r="AU3475" t="s">
        <v>472</v>
      </c>
      <c r="AV3475" t="s">
        <v>473</v>
      </c>
      <c r="AW3475" t="s">
        <v>210</v>
      </c>
      <c r="BO3475" t="s">
        <v>20529</v>
      </c>
      <c r="BQ3475" t="s">
        <v>195</v>
      </c>
      <c r="CD3475" t="s">
        <v>195</v>
      </c>
      <c r="CM3475" t="s">
        <v>20530</v>
      </c>
      <c r="CO3475" t="s">
        <v>20529</v>
      </c>
      <c r="CP3475" t="s">
        <v>241</v>
      </c>
      <c r="CQ3475" t="s">
        <v>247</v>
      </c>
      <c r="CS3475" t="s">
        <v>20531</v>
      </c>
      <c r="CT3475" t="s">
        <v>244</v>
      </c>
      <c r="CU3475" t="s">
        <v>20532</v>
      </c>
    </row>
    <row r="3476" spans="1:151" x14ac:dyDescent="0.2">
      <c r="A3476">
        <v>27546</v>
      </c>
      <c r="B3476" t="s">
        <v>20533</v>
      </c>
      <c r="C3476" t="s">
        <v>20534</v>
      </c>
      <c r="E3476" t="s">
        <v>20535</v>
      </c>
      <c r="F3476" t="s">
        <v>171</v>
      </c>
      <c r="G3476" t="s">
        <v>172</v>
      </c>
      <c r="H3476" s="1">
        <v>35982</v>
      </c>
      <c r="I3476" t="s">
        <v>221</v>
      </c>
      <c r="K3476" t="s">
        <v>1493</v>
      </c>
      <c r="L3476" t="s">
        <v>1158</v>
      </c>
      <c r="M3476" t="s">
        <v>306</v>
      </c>
      <c r="N3476">
        <v>2019</v>
      </c>
      <c r="O3476" t="s">
        <v>534</v>
      </c>
      <c r="P3476" t="s">
        <v>178</v>
      </c>
      <c r="Q3476" t="s">
        <v>172</v>
      </c>
      <c r="S3476">
        <v>29862795</v>
      </c>
      <c r="T3476" t="s">
        <v>423</v>
      </c>
      <c r="U3476" t="s">
        <v>712</v>
      </c>
      <c r="Y3476" t="str">
        <f>"07SMD"</f>
        <v>07SMD</v>
      </c>
      <c r="Z3476" t="s">
        <v>849</v>
      </c>
      <c r="AA3476" t="s">
        <v>3400</v>
      </c>
      <c r="AB3476" t="s">
        <v>3401</v>
      </c>
      <c r="AC3476" t="s">
        <v>3402</v>
      </c>
      <c r="AD3476" t="s">
        <v>185</v>
      </c>
      <c r="AS3476" t="str">
        <f>"0"</f>
        <v>0</v>
      </c>
      <c r="AU3476" t="s">
        <v>235</v>
      </c>
      <c r="AV3476" t="s">
        <v>236</v>
      </c>
      <c r="AW3476" t="s">
        <v>715</v>
      </c>
      <c r="BO3476" t="s">
        <v>10398</v>
      </c>
      <c r="BQ3476" t="s">
        <v>195</v>
      </c>
      <c r="CD3476" t="s">
        <v>195</v>
      </c>
      <c r="CM3476" t="s">
        <v>20536</v>
      </c>
      <c r="CO3476" t="s">
        <v>10398</v>
      </c>
      <c r="CP3476" t="s">
        <v>241</v>
      </c>
      <c r="CQ3476" t="s">
        <v>247</v>
      </c>
      <c r="CS3476">
        <v>14611</v>
      </c>
      <c r="CT3476" t="s">
        <v>244</v>
      </c>
      <c r="CU3476" t="s">
        <v>20537</v>
      </c>
    </row>
    <row r="3477" spans="1:151" x14ac:dyDescent="0.2">
      <c r="A3477">
        <v>46715</v>
      </c>
      <c r="B3477" t="s">
        <v>20538</v>
      </c>
      <c r="C3477" t="s">
        <v>20539</v>
      </c>
      <c r="E3477" t="s">
        <v>20540</v>
      </c>
      <c r="F3477" t="s">
        <v>20541</v>
      </c>
      <c r="G3477" t="str">
        <f>"0"</f>
        <v>0</v>
      </c>
      <c r="H3477" s="1">
        <v>38521</v>
      </c>
      <c r="I3477" t="s">
        <v>221</v>
      </c>
      <c r="K3477" t="s">
        <v>481</v>
      </c>
      <c r="L3477" t="s">
        <v>318</v>
      </c>
      <c r="M3477" t="s">
        <v>176</v>
      </c>
      <c r="N3477">
        <v>2026</v>
      </c>
      <c r="O3477" t="s">
        <v>508</v>
      </c>
      <c r="P3477" t="s">
        <v>509</v>
      </c>
      <c r="Q3477" t="s">
        <v>172</v>
      </c>
      <c r="R3477" t="s">
        <v>510</v>
      </c>
      <c r="S3477">
        <v>32524536</v>
      </c>
      <c r="BM3477" t="s">
        <v>20542</v>
      </c>
    </row>
    <row r="3478" spans="1:151" x14ac:dyDescent="0.2">
      <c r="A3478">
        <v>28002</v>
      </c>
      <c r="B3478" t="s">
        <v>20543</v>
      </c>
      <c r="C3478" t="s">
        <v>20544</v>
      </c>
      <c r="D3478" t="s">
        <v>1968</v>
      </c>
      <c r="E3478" t="s">
        <v>20545</v>
      </c>
      <c r="F3478" t="s">
        <v>171</v>
      </c>
      <c r="G3478" t="s">
        <v>172</v>
      </c>
      <c r="H3478" s="1">
        <v>33059</v>
      </c>
      <c r="I3478" t="s">
        <v>221</v>
      </c>
      <c r="K3478" t="s">
        <v>769</v>
      </c>
      <c r="L3478" t="s">
        <v>6811</v>
      </c>
      <c r="M3478" t="s">
        <v>176</v>
      </c>
      <c r="N3478">
        <v>2019</v>
      </c>
      <c r="O3478" t="s">
        <v>482</v>
      </c>
      <c r="P3478" t="s">
        <v>178</v>
      </c>
      <c r="Q3478" t="s">
        <v>172</v>
      </c>
      <c r="S3478">
        <v>30784376</v>
      </c>
      <c r="T3478" t="s">
        <v>196</v>
      </c>
      <c r="Y3478" t="s">
        <v>613</v>
      </c>
      <c r="Z3478" t="s">
        <v>614</v>
      </c>
      <c r="AA3478" t="s">
        <v>615</v>
      </c>
      <c r="AB3478" t="s">
        <v>259</v>
      </c>
      <c r="AC3478" t="s">
        <v>187</v>
      </c>
      <c r="AD3478" t="s">
        <v>185</v>
      </c>
      <c r="AS3478" t="str">
        <f>"0"</f>
        <v>0</v>
      </c>
      <c r="AT3478" t="s">
        <v>188</v>
      </c>
      <c r="AU3478" t="s">
        <v>647</v>
      </c>
      <c r="AV3478" t="s">
        <v>190</v>
      </c>
      <c r="AW3478" t="s">
        <v>264</v>
      </c>
      <c r="BM3478" t="s">
        <v>20546</v>
      </c>
      <c r="BP3478" t="s">
        <v>194</v>
      </c>
      <c r="BQ3478" t="s">
        <v>195</v>
      </c>
      <c r="BS3478">
        <v>14618</v>
      </c>
      <c r="BT3478" t="s">
        <v>196</v>
      </c>
      <c r="BU3478">
        <v>7169574404</v>
      </c>
      <c r="BZ3478" t="s">
        <v>20546</v>
      </c>
      <c r="CC3478" t="s">
        <v>194</v>
      </c>
      <c r="CD3478" t="s">
        <v>195</v>
      </c>
      <c r="CF3478">
        <v>14618</v>
      </c>
      <c r="CG3478" t="s">
        <v>196</v>
      </c>
      <c r="CH3478">
        <v>7169574404</v>
      </c>
      <c r="CM3478" t="s">
        <v>20546</v>
      </c>
      <c r="CP3478" t="s">
        <v>194</v>
      </c>
      <c r="CQ3478" t="s">
        <v>195</v>
      </c>
      <c r="CS3478">
        <v>14618</v>
      </c>
      <c r="CT3478" t="s">
        <v>196</v>
      </c>
      <c r="CU3478">
        <v>7169574404</v>
      </c>
      <c r="DM3478" t="s">
        <v>20547</v>
      </c>
      <c r="DP3478" t="s">
        <v>241</v>
      </c>
      <c r="DQ3478" t="s">
        <v>195</v>
      </c>
      <c r="DS3478" t="s">
        <v>20548</v>
      </c>
      <c r="DT3478" t="s">
        <v>226</v>
      </c>
      <c r="DU3478">
        <v>7168033834</v>
      </c>
      <c r="DX3478" t="s">
        <v>20549</v>
      </c>
      <c r="DY3478" t="s">
        <v>20550</v>
      </c>
    </row>
    <row r="3479" spans="1:151" x14ac:dyDescent="0.2">
      <c r="A3479">
        <v>27438</v>
      </c>
      <c r="B3479" t="s">
        <v>543</v>
      </c>
      <c r="C3479" t="s">
        <v>20551</v>
      </c>
      <c r="D3479" t="s">
        <v>20552</v>
      </c>
      <c r="E3479" t="s">
        <v>20553</v>
      </c>
      <c r="F3479" t="s">
        <v>171</v>
      </c>
      <c r="G3479" t="s">
        <v>172</v>
      </c>
      <c r="H3479" s="1">
        <v>36110</v>
      </c>
      <c r="I3479" t="s">
        <v>173</v>
      </c>
      <c r="K3479" t="s">
        <v>352</v>
      </c>
      <c r="L3479" t="s">
        <v>353</v>
      </c>
      <c r="M3479" t="s">
        <v>224</v>
      </c>
      <c r="N3479">
        <v>2019</v>
      </c>
      <c r="O3479" t="s">
        <v>279</v>
      </c>
      <c r="P3479" t="s">
        <v>178</v>
      </c>
      <c r="Q3479" t="s">
        <v>172</v>
      </c>
      <c r="S3479">
        <v>30714632</v>
      </c>
      <c r="T3479" t="s">
        <v>196</v>
      </c>
      <c r="W3479" t="s">
        <v>20554</v>
      </c>
      <c r="X3479">
        <v>5089546958</v>
      </c>
      <c r="Y3479" t="s">
        <v>186</v>
      </c>
      <c r="Z3479" t="s">
        <v>282</v>
      </c>
      <c r="AA3479">
        <v>2021</v>
      </c>
      <c r="AB3479">
        <v>2021</v>
      </c>
      <c r="AC3479" t="s">
        <v>857</v>
      </c>
      <c r="AD3479" t="s">
        <v>172</v>
      </c>
      <c r="AS3479">
        <v>3.25</v>
      </c>
      <c r="AT3479" t="s">
        <v>188</v>
      </c>
      <c r="AU3479" t="s">
        <v>189</v>
      </c>
      <c r="AV3479" t="s">
        <v>190</v>
      </c>
      <c r="AW3479" t="s">
        <v>264</v>
      </c>
      <c r="BM3479" t="s">
        <v>20555</v>
      </c>
      <c r="BN3479" t="s">
        <v>193</v>
      </c>
      <c r="BP3479" t="s">
        <v>194</v>
      </c>
      <c r="BQ3479" t="s">
        <v>195</v>
      </c>
      <c r="BS3479">
        <v>14627</v>
      </c>
      <c r="BT3479" t="s">
        <v>196</v>
      </c>
      <c r="BU3479">
        <v>4138845084</v>
      </c>
      <c r="BZ3479" t="s">
        <v>20556</v>
      </c>
      <c r="CC3479" t="s">
        <v>20557</v>
      </c>
      <c r="CD3479" t="s">
        <v>401</v>
      </c>
      <c r="CF3479" t="str">
        <f>"01267"</f>
        <v>01267</v>
      </c>
      <c r="CG3479" t="s">
        <v>196</v>
      </c>
      <c r="CH3479">
        <v>4134589231</v>
      </c>
      <c r="CM3479" t="s">
        <v>20558</v>
      </c>
      <c r="CN3479" t="s">
        <v>193</v>
      </c>
      <c r="CP3479" t="s">
        <v>194</v>
      </c>
      <c r="CQ3479" t="s">
        <v>195</v>
      </c>
      <c r="CS3479">
        <v>14627</v>
      </c>
      <c r="CT3479" t="s">
        <v>196</v>
      </c>
      <c r="CU3479">
        <v>4138845084</v>
      </c>
      <c r="ED3479" t="s">
        <v>401</v>
      </c>
      <c r="EG3479" t="s">
        <v>196</v>
      </c>
      <c r="EH3479">
        <v>4134589231</v>
      </c>
      <c r="EM3479" t="s">
        <v>20556</v>
      </c>
      <c r="EP3479" t="s">
        <v>20557</v>
      </c>
      <c r="EQ3479" t="s">
        <v>401</v>
      </c>
      <c r="ES3479" t="str">
        <f>"01267"</f>
        <v>01267</v>
      </c>
      <c r="ET3479" t="s">
        <v>196</v>
      </c>
      <c r="EU3479">
        <v>4134589231</v>
      </c>
    </row>
    <row r="3480" spans="1:151" x14ac:dyDescent="0.2">
      <c r="A3480">
        <v>23162</v>
      </c>
      <c r="B3480" t="s">
        <v>4848</v>
      </c>
      <c r="C3480" t="s">
        <v>20559</v>
      </c>
      <c r="E3480" t="s">
        <v>20560</v>
      </c>
      <c r="F3480" t="s">
        <v>171</v>
      </c>
      <c r="G3480" t="s">
        <v>172</v>
      </c>
      <c r="H3480" s="1">
        <v>34445</v>
      </c>
      <c r="I3480" t="s">
        <v>221</v>
      </c>
      <c r="K3480" t="s">
        <v>277</v>
      </c>
      <c r="L3480" t="s">
        <v>278</v>
      </c>
      <c r="M3480" t="s">
        <v>224</v>
      </c>
      <c r="N3480">
        <v>2017</v>
      </c>
      <c r="O3480" t="s">
        <v>441</v>
      </c>
      <c r="P3480" t="s">
        <v>178</v>
      </c>
      <c r="Q3480" t="s">
        <v>172</v>
      </c>
      <c r="R3480" t="s">
        <v>510</v>
      </c>
      <c r="S3480">
        <v>27842393</v>
      </c>
      <c r="BM3480" t="s">
        <v>7778</v>
      </c>
    </row>
    <row r="3481" spans="1:151" x14ac:dyDescent="0.2">
      <c r="A3481">
        <v>17928</v>
      </c>
      <c r="B3481" t="s">
        <v>4848</v>
      </c>
      <c r="C3481" t="s">
        <v>20559</v>
      </c>
      <c r="E3481" t="s">
        <v>20560</v>
      </c>
      <c r="F3481" t="s">
        <v>171</v>
      </c>
      <c r="G3481" t="s">
        <v>172</v>
      </c>
      <c r="H3481" s="1">
        <v>34445</v>
      </c>
      <c r="I3481" t="s">
        <v>221</v>
      </c>
      <c r="K3481" t="s">
        <v>547</v>
      </c>
      <c r="L3481" t="s">
        <v>548</v>
      </c>
      <c r="M3481" t="s">
        <v>306</v>
      </c>
      <c r="N3481">
        <v>2016</v>
      </c>
      <c r="O3481" t="s">
        <v>380</v>
      </c>
      <c r="P3481" t="s">
        <v>178</v>
      </c>
      <c r="Q3481" t="s">
        <v>172</v>
      </c>
      <c r="R3481" t="s">
        <v>510</v>
      </c>
      <c r="S3481">
        <v>27842393</v>
      </c>
      <c r="BM3481" t="s">
        <v>7778</v>
      </c>
    </row>
    <row r="3482" spans="1:151" x14ac:dyDescent="0.2">
      <c r="A3482">
        <v>11370</v>
      </c>
      <c r="B3482" t="s">
        <v>4848</v>
      </c>
      <c r="C3482" t="s">
        <v>20559</v>
      </c>
      <c r="E3482" t="s">
        <v>20560</v>
      </c>
      <c r="F3482" t="s">
        <v>171</v>
      </c>
      <c r="G3482" t="s">
        <v>172</v>
      </c>
      <c r="H3482" s="1">
        <v>34445</v>
      </c>
      <c r="I3482" t="s">
        <v>221</v>
      </c>
      <c r="K3482" t="s">
        <v>481</v>
      </c>
      <c r="L3482" t="s">
        <v>318</v>
      </c>
      <c r="M3482" t="s">
        <v>176</v>
      </c>
      <c r="N3482">
        <v>2015</v>
      </c>
      <c r="O3482" t="s">
        <v>1014</v>
      </c>
      <c r="P3482" t="s">
        <v>178</v>
      </c>
      <c r="Q3482" t="s">
        <v>172</v>
      </c>
      <c r="R3482" t="s">
        <v>510</v>
      </c>
      <c r="S3482">
        <v>27842393</v>
      </c>
      <c r="BM3482" t="s">
        <v>7778</v>
      </c>
    </row>
    <row r="3483" spans="1:151" x14ac:dyDescent="0.2">
      <c r="A3483">
        <v>23164</v>
      </c>
      <c r="B3483" t="s">
        <v>7209</v>
      </c>
      <c r="C3483" t="s">
        <v>20561</v>
      </c>
      <c r="D3483" t="s">
        <v>20562</v>
      </c>
      <c r="E3483" t="s">
        <v>20563</v>
      </c>
      <c r="F3483" t="s">
        <v>171</v>
      </c>
      <c r="H3483" s="1">
        <v>35665</v>
      </c>
      <c r="I3483" t="s">
        <v>173</v>
      </c>
      <c r="J3483" t="s">
        <v>20564</v>
      </c>
      <c r="K3483" t="s">
        <v>277</v>
      </c>
      <c r="L3483" t="s">
        <v>278</v>
      </c>
      <c r="M3483" t="s">
        <v>224</v>
      </c>
      <c r="N3483">
        <v>2017</v>
      </c>
      <c r="O3483" t="s">
        <v>441</v>
      </c>
      <c r="P3483" t="s">
        <v>178</v>
      </c>
      <c r="Q3483" t="s">
        <v>185</v>
      </c>
    </row>
    <row r="3484" spans="1:151" x14ac:dyDescent="0.2">
      <c r="A3484">
        <v>25997</v>
      </c>
      <c r="B3484" t="s">
        <v>20565</v>
      </c>
      <c r="C3484" t="s">
        <v>20566</v>
      </c>
      <c r="E3484" t="s">
        <v>20567</v>
      </c>
      <c r="F3484" t="s">
        <v>171</v>
      </c>
      <c r="K3484" t="s">
        <v>547</v>
      </c>
      <c r="M3484" t="s">
        <v>306</v>
      </c>
      <c r="N3484">
        <v>2014</v>
      </c>
      <c r="O3484" t="s">
        <v>591</v>
      </c>
      <c r="P3484" t="s">
        <v>178</v>
      </c>
      <c r="Q3484" t="s">
        <v>172</v>
      </c>
    </row>
    <row r="3485" spans="1:151" x14ac:dyDescent="0.2">
      <c r="A3485">
        <v>33546</v>
      </c>
      <c r="B3485" t="s">
        <v>6596</v>
      </c>
      <c r="C3485" t="s">
        <v>20568</v>
      </c>
      <c r="D3485" t="s">
        <v>20569</v>
      </c>
      <c r="E3485" t="s">
        <v>20570</v>
      </c>
      <c r="F3485" t="s">
        <v>171</v>
      </c>
      <c r="G3485" t="s">
        <v>172</v>
      </c>
      <c r="H3485" s="1">
        <v>35871</v>
      </c>
      <c r="I3485" t="s">
        <v>173</v>
      </c>
      <c r="K3485" t="s">
        <v>5732</v>
      </c>
      <c r="L3485" t="s">
        <v>5733</v>
      </c>
      <c r="M3485" t="s">
        <v>205</v>
      </c>
      <c r="N3485">
        <v>2020</v>
      </c>
      <c r="O3485" t="s">
        <v>455</v>
      </c>
      <c r="P3485" t="s">
        <v>178</v>
      </c>
      <c r="Q3485" t="s">
        <v>172</v>
      </c>
      <c r="S3485">
        <v>30106444</v>
      </c>
      <c r="T3485" t="s">
        <v>19687</v>
      </c>
      <c r="U3485" t="s">
        <v>180</v>
      </c>
      <c r="V3485" s="2">
        <v>44185</v>
      </c>
      <c r="W3485" t="s">
        <v>20571</v>
      </c>
      <c r="X3485">
        <v>5857752815</v>
      </c>
      <c r="Y3485" t="s">
        <v>186</v>
      </c>
      <c r="Z3485" t="s">
        <v>183</v>
      </c>
      <c r="AA3485">
        <v>2020</v>
      </c>
      <c r="AB3485">
        <v>2020</v>
      </c>
      <c r="AC3485" t="s">
        <v>184</v>
      </c>
      <c r="AD3485" t="s">
        <v>172</v>
      </c>
      <c r="AS3485">
        <v>4</v>
      </c>
      <c r="AT3485" t="s">
        <v>188</v>
      </c>
      <c r="AU3485" t="s">
        <v>189</v>
      </c>
      <c r="AV3485" t="s">
        <v>190</v>
      </c>
      <c r="AW3485" t="s">
        <v>191</v>
      </c>
      <c r="BM3485" t="s">
        <v>20572</v>
      </c>
      <c r="BN3485" t="s">
        <v>193</v>
      </c>
      <c r="BP3485" t="s">
        <v>194</v>
      </c>
      <c r="BQ3485" t="s">
        <v>195</v>
      </c>
      <c r="BS3485">
        <v>14627</v>
      </c>
      <c r="BT3485" t="s">
        <v>196</v>
      </c>
      <c r="BU3485">
        <v>5857752815</v>
      </c>
      <c r="CM3485" t="s">
        <v>1434</v>
      </c>
      <c r="CN3485" t="s">
        <v>20573</v>
      </c>
      <c r="CP3485" t="s">
        <v>194</v>
      </c>
      <c r="CQ3485" t="s">
        <v>195</v>
      </c>
      <c r="CS3485">
        <v>14627</v>
      </c>
      <c r="CT3485" t="s">
        <v>196</v>
      </c>
      <c r="CU3485">
        <v>5857752815</v>
      </c>
    </row>
    <row r="3486" spans="1:151" x14ac:dyDescent="0.2">
      <c r="A3486">
        <v>28367</v>
      </c>
      <c r="B3486" t="s">
        <v>6596</v>
      </c>
      <c r="C3486" t="s">
        <v>20568</v>
      </c>
      <c r="D3486" t="s">
        <v>20569</v>
      </c>
      <c r="E3486" t="s">
        <v>20570</v>
      </c>
      <c r="F3486" t="s">
        <v>20574</v>
      </c>
      <c r="G3486" t="s">
        <v>172</v>
      </c>
      <c r="H3486" s="1">
        <v>35871</v>
      </c>
      <c r="I3486" t="s">
        <v>173</v>
      </c>
      <c r="K3486" t="s">
        <v>352</v>
      </c>
      <c r="L3486" t="s">
        <v>353</v>
      </c>
      <c r="M3486" t="s">
        <v>224</v>
      </c>
      <c r="N3486">
        <v>2019</v>
      </c>
      <c r="O3486" t="s">
        <v>279</v>
      </c>
      <c r="P3486" t="s">
        <v>178</v>
      </c>
      <c r="Q3486" t="s">
        <v>172</v>
      </c>
      <c r="S3486">
        <v>30106444</v>
      </c>
      <c r="T3486" t="s">
        <v>19687</v>
      </c>
      <c r="U3486" t="s">
        <v>180</v>
      </c>
      <c r="V3486" s="2">
        <v>44185</v>
      </c>
      <c r="W3486" t="s">
        <v>20571</v>
      </c>
      <c r="X3486">
        <v>5857752815</v>
      </c>
      <c r="Y3486" t="s">
        <v>186</v>
      </c>
      <c r="Z3486" t="s">
        <v>183</v>
      </c>
      <c r="AA3486">
        <v>2020</v>
      </c>
      <c r="AB3486">
        <v>2020</v>
      </c>
      <c r="AC3486" t="s">
        <v>184</v>
      </c>
      <c r="AD3486" t="s">
        <v>172</v>
      </c>
      <c r="AS3486">
        <v>4</v>
      </c>
      <c r="AT3486" t="s">
        <v>188</v>
      </c>
      <c r="AU3486" t="s">
        <v>189</v>
      </c>
      <c r="AV3486" t="s">
        <v>190</v>
      </c>
      <c r="AW3486" t="s">
        <v>191</v>
      </c>
      <c r="BM3486" t="s">
        <v>20572</v>
      </c>
      <c r="BN3486" t="s">
        <v>193</v>
      </c>
      <c r="BP3486" t="s">
        <v>194</v>
      </c>
      <c r="BQ3486" t="s">
        <v>195</v>
      </c>
      <c r="BS3486">
        <v>14627</v>
      </c>
      <c r="BT3486" t="s">
        <v>196</v>
      </c>
      <c r="BU3486">
        <v>5857752815</v>
      </c>
      <c r="CM3486" t="s">
        <v>1434</v>
      </c>
      <c r="CN3486" t="s">
        <v>20573</v>
      </c>
      <c r="CP3486" t="s">
        <v>194</v>
      </c>
      <c r="CQ3486" t="s">
        <v>195</v>
      </c>
      <c r="CS3486">
        <v>14627</v>
      </c>
      <c r="CT3486" t="s">
        <v>196</v>
      </c>
      <c r="CU3486">
        <v>5857752815</v>
      </c>
    </row>
    <row r="3487" spans="1:151" x14ac:dyDescent="0.2">
      <c r="A3487">
        <v>25778</v>
      </c>
      <c r="B3487" t="s">
        <v>6596</v>
      </c>
      <c r="C3487" t="s">
        <v>20568</v>
      </c>
      <c r="D3487" t="s">
        <v>20569</v>
      </c>
      <c r="E3487" t="s">
        <v>20570</v>
      </c>
      <c r="F3487" t="s">
        <v>171</v>
      </c>
      <c r="G3487" t="s">
        <v>172</v>
      </c>
      <c r="H3487" s="1">
        <v>35871</v>
      </c>
      <c r="I3487" t="s">
        <v>173</v>
      </c>
      <c r="K3487" t="s">
        <v>352</v>
      </c>
      <c r="L3487" t="s">
        <v>353</v>
      </c>
      <c r="M3487" t="s">
        <v>224</v>
      </c>
      <c r="N3487">
        <v>2018</v>
      </c>
      <c r="O3487" t="s">
        <v>354</v>
      </c>
      <c r="P3487" t="s">
        <v>178</v>
      </c>
      <c r="Q3487" t="s">
        <v>172</v>
      </c>
      <c r="S3487">
        <v>30106444</v>
      </c>
      <c r="T3487" t="s">
        <v>19687</v>
      </c>
      <c r="U3487" t="s">
        <v>180</v>
      </c>
      <c r="V3487" s="2">
        <v>44185</v>
      </c>
      <c r="W3487" t="s">
        <v>20571</v>
      </c>
      <c r="X3487">
        <v>5857752815</v>
      </c>
      <c r="Y3487" t="s">
        <v>186</v>
      </c>
      <c r="Z3487" t="s">
        <v>183</v>
      </c>
      <c r="AA3487">
        <v>2020</v>
      </c>
      <c r="AB3487">
        <v>2020</v>
      </c>
      <c r="AC3487" t="s">
        <v>184</v>
      </c>
      <c r="AD3487" t="s">
        <v>172</v>
      </c>
      <c r="AS3487">
        <v>4</v>
      </c>
      <c r="AT3487" t="s">
        <v>188</v>
      </c>
      <c r="AU3487" t="s">
        <v>189</v>
      </c>
      <c r="AV3487" t="s">
        <v>190</v>
      </c>
      <c r="AW3487" t="s">
        <v>191</v>
      </c>
      <c r="BM3487" t="s">
        <v>20572</v>
      </c>
      <c r="BN3487" t="s">
        <v>193</v>
      </c>
      <c r="BP3487" t="s">
        <v>194</v>
      </c>
      <c r="BQ3487" t="s">
        <v>195</v>
      </c>
      <c r="BS3487">
        <v>14627</v>
      </c>
      <c r="BT3487" t="s">
        <v>196</v>
      </c>
      <c r="BU3487">
        <v>5857752815</v>
      </c>
      <c r="CM3487" t="s">
        <v>1434</v>
      </c>
      <c r="CN3487" t="s">
        <v>20573</v>
      </c>
      <c r="CP3487" t="s">
        <v>194</v>
      </c>
      <c r="CQ3487" t="s">
        <v>195</v>
      </c>
      <c r="CS3487">
        <v>14627</v>
      </c>
      <c r="CT3487" t="s">
        <v>196</v>
      </c>
      <c r="CU3487">
        <v>5857752815</v>
      </c>
    </row>
    <row r="3488" spans="1:151" x14ac:dyDescent="0.2">
      <c r="A3488">
        <v>23178</v>
      </c>
      <c r="B3488" t="s">
        <v>2416</v>
      </c>
      <c r="C3488" t="s">
        <v>20575</v>
      </c>
      <c r="D3488" t="s">
        <v>5290</v>
      </c>
      <c r="E3488" t="s">
        <v>20576</v>
      </c>
      <c r="F3488" t="s">
        <v>171</v>
      </c>
      <c r="G3488" t="s">
        <v>172</v>
      </c>
      <c r="H3488" s="1">
        <v>35679</v>
      </c>
      <c r="I3488" t="s">
        <v>221</v>
      </c>
      <c r="K3488" t="s">
        <v>515</v>
      </c>
      <c r="L3488" t="s">
        <v>516</v>
      </c>
      <c r="M3488" t="s">
        <v>306</v>
      </c>
      <c r="N3488">
        <v>2017</v>
      </c>
      <c r="O3488" t="s">
        <v>646</v>
      </c>
      <c r="P3488" t="s">
        <v>178</v>
      </c>
      <c r="Q3488" t="s">
        <v>172</v>
      </c>
      <c r="S3488">
        <v>29399208</v>
      </c>
      <c r="T3488" t="s">
        <v>196</v>
      </c>
      <c r="W3488" t="s">
        <v>20577</v>
      </c>
      <c r="X3488">
        <v>5854156768</v>
      </c>
      <c r="Y3488" t="s">
        <v>182</v>
      </c>
      <c r="Z3488" t="s">
        <v>183</v>
      </c>
      <c r="AA3488">
        <v>2019</v>
      </c>
      <c r="AB3488">
        <v>2019</v>
      </c>
      <c r="AC3488" t="s">
        <v>1786</v>
      </c>
      <c r="AD3488" t="s">
        <v>185</v>
      </c>
      <c r="AS3488">
        <v>3.04</v>
      </c>
      <c r="AT3488" t="s">
        <v>188</v>
      </c>
      <c r="AU3488" t="s">
        <v>189</v>
      </c>
      <c r="AV3488" t="s">
        <v>190</v>
      </c>
      <c r="AW3488" t="s">
        <v>264</v>
      </c>
      <c r="BM3488" t="s">
        <v>3359</v>
      </c>
      <c r="BN3488" t="s">
        <v>193</v>
      </c>
      <c r="BP3488" t="s">
        <v>194</v>
      </c>
      <c r="BQ3488" t="s">
        <v>195</v>
      </c>
      <c r="BS3488">
        <v>14627</v>
      </c>
      <c r="BT3488" t="s">
        <v>196</v>
      </c>
      <c r="BU3488">
        <v>5854350533</v>
      </c>
      <c r="BZ3488" t="s">
        <v>20578</v>
      </c>
      <c r="CC3488" t="s">
        <v>194</v>
      </c>
      <c r="CD3488" t="s">
        <v>195</v>
      </c>
      <c r="CF3488">
        <v>14615</v>
      </c>
      <c r="CG3488" t="s">
        <v>196</v>
      </c>
      <c r="CH3488">
        <v>5856632068</v>
      </c>
      <c r="CM3488" t="s">
        <v>9254</v>
      </c>
      <c r="CP3488" t="s">
        <v>194</v>
      </c>
      <c r="CQ3488" t="s">
        <v>195</v>
      </c>
      <c r="CS3488">
        <v>14611</v>
      </c>
      <c r="CT3488" t="s">
        <v>196</v>
      </c>
      <c r="CU3488">
        <v>5854350533</v>
      </c>
      <c r="ED3488" t="s">
        <v>195</v>
      </c>
      <c r="EG3488" t="s">
        <v>196</v>
      </c>
      <c r="EH3488">
        <v>5856632068</v>
      </c>
      <c r="EM3488" t="s">
        <v>20578</v>
      </c>
      <c r="EP3488" t="s">
        <v>194</v>
      </c>
      <c r="EQ3488" t="s">
        <v>195</v>
      </c>
      <c r="ES3488">
        <v>14615</v>
      </c>
      <c r="ET3488" t="s">
        <v>196</v>
      </c>
      <c r="EU3488">
        <v>5856632068</v>
      </c>
    </row>
    <row r="3489" spans="1:151" x14ac:dyDescent="0.2">
      <c r="A3489">
        <v>19365</v>
      </c>
      <c r="B3489" t="s">
        <v>4514</v>
      </c>
      <c r="C3489" t="s">
        <v>20579</v>
      </c>
      <c r="D3489" t="s">
        <v>20580</v>
      </c>
      <c r="E3489" t="s">
        <v>20581</v>
      </c>
      <c r="F3489" t="s">
        <v>171</v>
      </c>
      <c r="G3489" t="s">
        <v>172</v>
      </c>
      <c r="H3489" s="1">
        <v>35056</v>
      </c>
      <c r="I3489" t="s">
        <v>221</v>
      </c>
      <c r="K3489" t="s">
        <v>2258</v>
      </c>
      <c r="L3489" t="s">
        <v>820</v>
      </c>
      <c r="M3489" t="s">
        <v>176</v>
      </c>
      <c r="N3489">
        <v>2017</v>
      </c>
      <c r="O3489" t="s">
        <v>177</v>
      </c>
      <c r="P3489" t="s">
        <v>178</v>
      </c>
      <c r="Q3489" t="s">
        <v>172</v>
      </c>
      <c r="S3489">
        <v>28779599</v>
      </c>
      <c r="T3489" t="s">
        <v>196</v>
      </c>
      <c r="W3489" t="s">
        <v>20582</v>
      </c>
      <c r="X3489">
        <v>5702209385</v>
      </c>
      <c r="Y3489" t="s">
        <v>186</v>
      </c>
      <c r="Z3489" t="s">
        <v>282</v>
      </c>
      <c r="AA3489">
        <v>2018</v>
      </c>
      <c r="AB3489">
        <v>2018</v>
      </c>
      <c r="AC3489" t="s">
        <v>885</v>
      </c>
      <c r="AD3489" t="s">
        <v>185</v>
      </c>
      <c r="AF3489" t="s">
        <v>186</v>
      </c>
      <c r="AG3489" t="s">
        <v>183</v>
      </c>
      <c r="AH3489">
        <v>2018</v>
      </c>
      <c r="AI3489">
        <v>2018</v>
      </c>
      <c r="AJ3489" t="s">
        <v>1109</v>
      </c>
      <c r="AK3489" t="s">
        <v>185</v>
      </c>
      <c r="AS3489">
        <v>3.7</v>
      </c>
      <c r="AT3489" t="s">
        <v>188</v>
      </c>
      <c r="AU3489" t="s">
        <v>189</v>
      </c>
      <c r="AV3489" t="s">
        <v>190</v>
      </c>
      <c r="AW3489" t="s">
        <v>715</v>
      </c>
      <c r="BM3489" t="s">
        <v>20583</v>
      </c>
      <c r="BN3489" t="s">
        <v>193</v>
      </c>
      <c r="BP3489" t="s">
        <v>194</v>
      </c>
      <c r="BQ3489" t="s">
        <v>195</v>
      </c>
      <c r="BS3489">
        <v>14627</v>
      </c>
      <c r="BT3489" t="s">
        <v>196</v>
      </c>
      <c r="BU3489">
        <v>5702205725</v>
      </c>
      <c r="BZ3489" t="s">
        <v>20584</v>
      </c>
      <c r="CC3489" t="s">
        <v>20585</v>
      </c>
      <c r="CD3489" t="s">
        <v>650</v>
      </c>
      <c r="CF3489">
        <v>17754</v>
      </c>
      <c r="CG3489" t="s">
        <v>196</v>
      </c>
      <c r="CH3489">
        <v>5704330626</v>
      </c>
      <c r="CM3489" t="s">
        <v>20586</v>
      </c>
      <c r="CN3489" t="s">
        <v>20587</v>
      </c>
      <c r="CP3489" t="s">
        <v>194</v>
      </c>
      <c r="CQ3489" t="s">
        <v>195</v>
      </c>
      <c r="CS3489">
        <v>14627</v>
      </c>
      <c r="CT3489" t="s">
        <v>196</v>
      </c>
      <c r="CU3489">
        <v>5702205725</v>
      </c>
      <c r="ED3489" t="s">
        <v>650</v>
      </c>
      <c r="EG3489" t="s">
        <v>196</v>
      </c>
      <c r="EH3489">
        <v>5704330626</v>
      </c>
      <c r="EM3489" t="s">
        <v>20584</v>
      </c>
      <c r="EP3489" t="s">
        <v>20585</v>
      </c>
      <c r="EQ3489" t="s">
        <v>650</v>
      </c>
      <c r="ES3489">
        <v>17754</v>
      </c>
      <c r="ET3489" t="s">
        <v>196</v>
      </c>
      <c r="EU3489">
        <v>5704330626</v>
      </c>
    </row>
    <row r="3490" spans="1:151" x14ac:dyDescent="0.2">
      <c r="A3490">
        <v>23607</v>
      </c>
      <c r="B3490" t="s">
        <v>4514</v>
      </c>
      <c r="C3490" t="s">
        <v>20579</v>
      </c>
      <c r="D3490" t="s">
        <v>20580</v>
      </c>
      <c r="E3490" t="s">
        <v>20581</v>
      </c>
      <c r="F3490" t="s">
        <v>171</v>
      </c>
      <c r="G3490" t="s">
        <v>172</v>
      </c>
      <c r="H3490" s="1">
        <v>35056</v>
      </c>
      <c r="I3490" t="s">
        <v>221</v>
      </c>
      <c r="K3490" t="s">
        <v>1135</v>
      </c>
      <c r="L3490" t="s">
        <v>1136</v>
      </c>
      <c r="M3490" t="s">
        <v>224</v>
      </c>
      <c r="N3490">
        <v>2017</v>
      </c>
      <c r="O3490" t="s">
        <v>441</v>
      </c>
      <c r="P3490" t="s">
        <v>178</v>
      </c>
      <c r="Q3490" t="s">
        <v>172</v>
      </c>
      <c r="S3490">
        <v>28779599</v>
      </c>
      <c r="T3490" t="s">
        <v>196</v>
      </c>
      <c r="W3490" t="s">
        <v>20582</v>
      </c>
      <c r="X3490">
        <v>5702209385</v>
      </c>
      <c r="Y3490" t="s">
        <v>186</v>
      </c>
      <c r="Z3490" t="s">
        <v>282</v>
      </c>
      <c r="AA3490">
        <v>2018</v>
      </c>
      <c r="AB3490">
        <v>2018</v>
      </c>
      <c r="AC3490" t="s">
        <v>885</v>
      </c>
      <c r="AD3490" t="s">
        <v>185</v>
      </c>
      <c r="AF3490" t="s">
        <v>186</v>
      </c>
      <c r="AG3490" t="s">
        <v>183</v>
      </c>
      <c r="AH3490">
        <v>2018</v>
      </c>
      <c r="AI3490">
        <v>2018</v>
      </c>
      <c r="AJ3490" t="s">
        <v>1109</v>
      </c>
      <c r="AK3490" t="s">
        <v>185</v>
      </c>
      <c r="AS3490">
        <v>3.7</v>
      </c>
      <c r="AT3490" t="s">
        <v>188</v>
      </c>
      <c r="AU3490" t="s">
        <v>189</v>
      </c>
      <c r="AV3490" t="s">
        <v>190</v>
      </c>
      <c r="AW3490" t="s">
        <v>715</v>
      </c>
      <c r="BM3490" t="s">
        <v>20583</v>
      </c>
      <c r="BN3490" t="s">
        <v>193</v>
      </c>
      <c r="BP3490" t="s">
        <v>194</v>
      </c>
      <c r="BQ3490" t="s">
        <v>195</v>
      </c>
      <c r="BS3490">
        <v>14627</v>
      </c>
      <c r="BT3490" t="s">
        <v>196</v>
      </c>
      <c r="BU3490">
        <v>5702205725</v>
      </c>
      <c r="BZ3490" t="s">
        <v>20584</v>
      </c>
      <c r="CC3490" t="s">
        <v>20585</v>
      </c>
      <c r="CD3490" t="s">
        <v>650</v>
      </c>
      <c r="CF3490">
        <v>17754</v>
      </c>
      <c r="CG3490" t="s">
        <v>196</v>
      </c>
      <c r="CH3490">
        <v>5704330626</v>
      </c>
      <c r="CM3490" t="s">
        <v>20586</v>
      </c>
      <c r="CN3490" t="s">
        <v>20587</v>
      </c>
      <c r="CP3490" t="s">
        <v>194</v>
      </c>
      <c r="CQ3490" t="s">
        <v>195</v>
      </c>
      <c r="CS3490">
        <v>14627</v>
      </c>
      <c r="CT3490" t="s">
        <v>196</v>
      </c>
      <c r="CU3490">
        <v>5702205725</v>
      </c>
      <c r="ED3490" t="s">
        <v>650</v>
      </c>
      <c r="EG3490" t="s">
        <v>196</v>
      </c>
      <c r="EH3490">
        <v>5704330626</v>
      </c>
      <c r="EM3490" t="s">
        <v>20584</v>
      </c>
      <c r="EP3490" t="s">
        <v>20585</v>
      </c>
      <c r="EQ3490" t="s">
        <v>650</v>
      </c>
      <c r="ES3490">
        <v>17754</v>
      </c>
      <c r="ET3490" t="s">
        <v>196</v>
      </c>
      <c r="EU3490">
        <v>5704330626</v>
      </c>
    </row>
    <row r="3491" spans="1:151" x14ac:dyDescent="0.2">
      <c r="A3491">
        <v>19586</v>
      </c>
      <c r="B3491" t="s">
        <v>1274</v>
      </c>
      <c r="C3491" t="s">
        <v>20588</v>
      </c>
      <c r="D3491" t="s">
        <v>20589</v>
      </c>
      <c r="E3491" t="s">
        <v>20590</v>
      </c>
      <c r="F3491" t="s">
        <v>171</v>
      </c>
      <c r="G3491" t="s">
        <v>172</v>
      </c>
      <c r="H3491" s="1">
        <v>35229</v>
      </c>
      <c r="I3491" t="s">
        <v>173</v>
      </c>
      <c r="K3491" t="s">
        <v>3465</v>
      </c>
      <c r="M3491" t="s">
        <v>176</v>
      </c>
      <c r="N3491">
        <v>2017</v>
      </c>
      <c r="O3491" t="s">
        <v>177</v>
      </c>
      <c r="P3491" t="s">
        <v>363</v>
      </c>
      <c r="Q3491" t="s">
        <v>172</v>
      </c>
      <c r="S3491">
        <v>28817987</v>
      </c>
      <c r="T3491" t="s">
        <v>196</v>
      </c>
      <c r="W3491" t="s">
        <v>20591</v>
      </c>
      <c r="X3491">
        <v>5189250863</v>
      </c>
      <c r="Y3491" t="s">
        <v>182</v>
      </c>
      <c r="Z3491" t="s">
        <v>183</v>
      </c>
      <c r="AA3491">
        <v>2018</v>
      </c>
      <c r="AB3491">
        <v>2018</v>
      </c>
      <c r="AC3491" t="s">
        <v>208</v>
      </c>
      <c r="AD3491" t="s">
        <v>185</v>
      </c>
      <c r="AF3491" t="s">
        <v>186</v>
      </c>
      <c r="AG3491" t="s">
        <v>282</v>
      </c>
      <c r="AH3491">
        <v>2018</v>
      </c>
      <c r="AI3491">
        <v>2018</v>
      </c>
      <c r="AJ3491" t="s">
        <v>187</v>
      </c>
      <c r="AK3491" t="s">
        <v>185</v>
      </c>
      <c r="AS3491">
        <v>3.68</v>
      </c>
      <c r="AT3491" t="s">
        <v>188</v>
      </c>
      <c r="AU3491" t="s">
        <v>189</v>
      </c>
      <c r="AV3491" t="s">
        <v>190</v>
      </c>
      <c r="AW3491" t="s">
        <v>264</v>
      </c>
      <c r="BM3491" t="s">
        <v>20592</v>
      </c>
      <c r="BN3491" t="s">
        <v>193</v>
      </c>
      <c r="BP3491" t="s">
        <v>194</v>
      </c>
      <c r="BQ3491" t="s">
        <v>195</v>
      </c>
      <c r="BS3491">
        <v>14627</v>
      </c>
      <c r="BT3491" t="s">
        <v>196</v>
      </c>
      <c r="BU3491">
        <v>5186084815</v>
      </c>
      <c r="BZ3491" t="s">
        <v>20593</v>
      </c>
      <c r="CC3491" t="s">
        <v>1363</v>
      </c>
      <c r="CD3491" t="s">
        <v>195</v>
      </c>
      <c r="CF3491">
        <v>12110</v>
      </c>
      <c r="CG3491" t="s">
        <v>196</v>
      </c>
      <c r="CH3491">
        <v>5186084815</v>
      </c>
      <c r="CM3491" t="s">
        <v>20594</v>
      </c>
      <c r="CN3491" t="s">
        <v>20595</v>
      </c>
      <c r="CP3491" t="s">
        <v>194</v>
      </c>
      <c r="CQ3491" t="s">
        <v>195</v>
      </c>
      <c r="CS3491">
        <v>14610</v>
      </c>
      <c r="CT3491" t="s">
        <v>196</v>
      </c>
      <c r="CU3491">
        <v>5187286190</v>
      </c>
      <c r="ED3491" t="s">
        <v>195</v>
      </c>
      <c r="EG3491" t="s">
        <v>196</v>
      </c>
      <c r="EH3491">
        <v>5186084815</v>
      </c>
      <c r="EM3491" t="s">
        <v>20593</v>
      </c>
      <c r="EP3491" t="s">
        <v>1363</v>
      </c>
      <c r="EQ3491" t="s">
        <v>195</v>
      </c>
      <c r="ES3491">
        <v>12110</v>
      </c>
      <c r="ET3491" t="s">
        <v>196</v>
      </c>
      <c r="EU3491">
        <v>5186084815</v>
      </c>
    </row>
    <row r="3492" spans="1:151" x14ac:dyDescent="0.2">
      <c r="A3492">
        <v>20850</v>
      </c>
      <c r="B3492" t="s">
        <v>1274</v>
      </c>
      <c r="C3492" t="s">
        <v>20588</v>
      </c>
      <c r="D3492" t="s">
        <v>20589</v>
      </c>
      <c r="E3492" t="s">
        <v>20590</v>
      </c>
      <c r="F3492" t="s">
        <v>171</v>
      </c>
      <c r="G3492" t="s">
        <v>172</v>
      </c>
      <c r="H3492" s="1">
        <v>35229</v>
      </c>
      <c r="I3492" t="s">
        <v>173</v>
      </c>
      <c r="K3492" t="s">
        <v>1910</v>
      </c>
      <c r="L3492" t="s">
        <v>1911</v>
      </c>
      <c r="M3492" t="s">
        <v>176</v>
      </c>
      <c r="N3492">
        <v>2017</v>
      </c>
      <c r="O3492" t="s">
        <v>177</v>
      </c>
      <c r="P3492" t="s">
        <v>178</v>
      </c>
      <c r="Q3492" t="s">
        <v>172</v>
      </c>
      <c r="S3492">
        <v>28817987</v>
      </c>
      <c r="T3492" t="s">
        <v>196</v>
      </c>
      <c r="W3492" t="s">
        <v>20591</v>
      </c>
      <c r="X3492">
        <v>5189250863</v>
      </c>
      <c r="Y3492" t="s">
        <v>182</v>
      </c>
      <c r="Z3492" t="s">
        <v>183</v>
      </c>
      <c r="AA3492">
        <v>2018</v>
      </c>
      <c r="AB3492">
        <v>2018</v>
      </c>
      <c r="AC3492" t="s">
        <v>208</v>
      </c>
      <c r="AD3492" t="s">
        <v>185</v>
      </c>
      <c r="AF3492" t="s">
        <v>186</v>
      </c>
      <c r="AG3492" t="s">
        <v>282</v>
      </c>
      <c r="AH3492">
        <v>2018</v>
      </c>
      <c r="AI3492">
        <v>2018</v>
      </c>
      <c r="AJ3492" t="s">
        <v>187</v>
      </c>
      <c r="AK3492" t="s">
        <v>185</v>
      </c>
      <c r="AS3492">
        <v>3.68</v>
      </c>
      <c r="AT3492" t="s">
        <v>188</v>
      </c>
      <c r="AU3492" t="s">
        <v>189</v>
      </c>
      <c r="AV3492" t="s">
        <v>190</v>
      </c>
      <c r="AW3492" t="s">
        <v>264</v>
      </c>
      <c r="BM3492" t="s">
        <v>20592</v>
      </c>
      <c r="BN3492" t="s">
        <v>193</v>
      </c>
      <c r="BP3492" t="s">
        <v>194</v>
      </c>
      <c r="BQ3492" t="s">
        <v>195</v>
      </c>
      <c r="BS3492">
        <v>14627</v>
      </c>
      <c r="BT3492" t="s">
        <v>196</v>
      </c>
      <c r="BU3492">
        <v>5186084815</v>
      </c>
      <c r="BZ3492" t="s">
        <v>20593</v>
      </c>
      <c r="CC3492" t="s">
        <v>1363</v>
      </c>
      <c r="CD3492" t="s">
        <v>195</v>
      </c>
      <c r="CF3492">
        <v>12110</v>
      </c>
      <c r="CG3492" t="s">
        <v>196</v>
      </c>
      <c r="CH3492">
        <v>5186084815</v>
      </c>
      <c r="CM3492" t="s">
        <v>20594</v>
      </c>
      <c r="CN3492" t="s">
        <v>20595</v>
      </c>
      <c r="CP3492" t="s">
        <v>194</v>
      </c>
      <c r="CQ3492" t="s">
        <v>195</v>
      </c>
      <c r="CS3492">
        <v>14610</v>
      </c>
      <c r="CT3492" t="s">
        <v>196</v>
      </c>
      <c r="CU3492">
        <v>5187286190</v>
      </c>
      <c r="ED3492" t="s">
        <v>195</v>
      </c>
      <c r="EG3492" t="s">
        <v>196</v>
      </c>
      <c r="EH3492">
        <v>5186084815</v>
      </c>
      <c r="EM3492" t="s">
        <v>20593</v>
      </c>
      <c r="EP3492" t="s">
        <v>1363</v>
      </c>
      <c r="EQ3492" t="s">
        <v>195</v>
      </c>
      <c r="ES3492">
        <v>12110</v>
      </c>
      <c r="ET3492" t="s">
        <v>196</v>
      </c>
      <c r="EU3492">
        <v>5186084815</v>
      </c>
    </row>
    <row r="3493" spans="1:151" x14ac:dyDescent="0.2">
      <c r="A3493">
        <v>23833</v>
      </c>
      <c r="B3493" t="s">
        <v>20596</v>
      </c>
      <c r="C3493" t="s">
        <v>20597</v>
      </c>
      <c r="D3493" t="s">
        <v>20598</v>
      </c>
      <c r="E3493" t="s">
        <v>20599</v>
      </c>
      <c r="F3493" t="s">
        <v>171</v>
      </c>
      <c r="G3493" t="s">
        <v>172</v>
      </c>
      <c r="H3493" s="1">
        <v>35170</v>
      </c>
      <c r="I3493" t="s">
        <v>173</v>
      </c>
      <c r="K3493" t="s">
        <v>798</v>
      </c>
      <c r="L3493" t="s">
        <v>799</v>
      </c>
      <c r="M3493" t="s">
        <v>224</v>
      </c>
      <c r="N3493">
        <v>2017</v>
      </c>
      <c r="O3493" t="s">
        <v>441</v>
      </c>
      <c r="P3493" t="s">
        <v>178</v>
      </c>
      <c r="Q3493" t="s">
        <v>172</v>
      </c>
      <c r="S3493">
        <v>28868828</v>
      </c>
      <c r="T3493" t="s">
        <v>196</v>
      </c>
      <c r="W3493" t="s">
        <v>20600</v>
      </c>
      <c r="X3493">
        <v>6092060664</v>
      </c>
      <c r="Y3493" t="s">
        <v>802</v>
      </c>
      <c r="Z3493" t="s">
        <v>1583</v>
      </c>
      <c r="AA3493">
        <v>2018</v>
      </c>
      <c r="AB3493">
        <v>2018</v>
      </c>
      <c r="AC3493" t="s">
        <v>1584</v>
      </c>
      <c r="AD3493" t="s">
        <v>185</v>
      </c>
      <c r="AF3493" t="s">
        <v>186</v>
      </c>
      <c r="AG3493" t="s">
        <v>282</v>
      </c>
      <c r="AH3493">
        <v>2018</v>
      </c>
      <c r="AI3493">
        <v>2018</v>
      </c>
      <c r="AJ3493" t="s">
        <v>187</v>
      </c>
      <c r="AK3493" t="s">
        <v>185</v>
      </c>
      <c r="AS3493">
        <v>3.6</v>
      </c>
      <c r="AT3493" t="s">
        <v>188</v>
      </c>
      <c r="AU3493" t="s">
        <v>189</v>
      </c>
      <c r="AV3493" t="s">
        <v>190</v>
      </c>
      <c r="AW3493" t="s">
        <v>715</v>
      </c>
      <c r="BM3493" t="s">
        <v>11965</v>
      </c>
      <c r="BN3493" t="s">
        <v>20601</v>
      </c>
      <c r="BP3493" t="s">
        <v>194</v>
      </c>
      <c r="BQ3493" t="s">
        <v>195</v>
      </c>
      <c r="BS3493">
        <v>14605</v>
      </c>
      <c r="BT3493" t="s">
        <v>196</v>
      </c>
      <c r="BU3493">
        <v>6095782616</v>
      </c>
      <c r="BZ3493" t="s">
        <v>20602</v>
      </c>
      <c r="CC3493" t="s">
        <v>20603</v>
      </c>
      <c r="CD3493" t="s">
        <v>1150</v>
      </c>
      <c r="CF3493" t="str">
        <f>"085363122"</f>
        <v>085363122</v>
      </c>
      <c r="CG3493" t="s">
        <v>196</v>
      </c>
      <c r="CH3493">
        <v>6099457315</v>
      </c>
      <c r="CM3493" t="s">
        <v>11965</v>
      </c>
      <c r="CN3493" t="s">
        <v>20601</v>
      </c>
      <c r="CP3493" t="s">
        <v>194</v>
      </c>
      <c r="CQ3493" t="s">
        <v>195</v>
      </c>
      <c r="CS3493">
        <v>14605</v>
      </c>
      <c r="CT3493" t="s">
        <v>196</v>
      </c>
      <c r="CU3493">
        <v>6095782616</v>
      </c>
      <c r="ED3493" t="s">
        <v>1150</v>
      </c>
      <c r="EG3493" t="s">
        <v>196</v>
      </c>
      <c r="EH3493">
        <v>6099457315</v>
      </c>
      <c r="EM3493" t="s">
        <v>20602</v>
      </c>
      <c r="EP3493" t="s">
        <v>20603</v>
      </c>
      <c r="EQ3493" t="s">
        <v>1150</v>
      </c>
      <c r="ES3493" t="str">
        <f>"085363122"</f>
        <v>085363122</v>
      </c>
      <c r="ET3493" t="s">
        <v>196</v>
      </c>
      <c r="EU3493">
        <v>6099457315</v>
      </c>
    </row>
    <row r="3494" spans="1:151" x14ac:dyDescent="0.2">
      <c r="A3494">
        <v>17786</v>
      </c>
      <c r="B3494" t="s">
        <v>20604</v>
      </c>
      <c r="C3494" t="s">
        <v>20605</v>
      </c>
      <c r="D3494" t="s">
        <v>20606</v>
      </c>
      <c r="E3494" t="s">
        <v>20607</v>
      </c>
      <c r="F3494" t="s">
        <v>171</v>
      </c>
      <c r="G3494" t="s">
        <v>172</v>
      </c>
      <c r="H3494" s="1">
        <v>35243</v>
      </c>
      <c r="I3494" t="s">
        <v>173</v>
      </c>
      <c r="K3494" t="s">
        <v>867</v>
      </c>
      <c r="L3494" t="s">
        <v>868</v>
      </c>
      <c r="M3494" t="s">
        <v>224</v>
      </c>
      <c r="N3494">
        <v>2016</v>
      </c>
      <c r="O3494" t="s">
        <v>410</v>
      </c>
      <c r="P3494" t="s">
        <v>178</v>
      </c>
      <c r="Q3494" t="s">
        <v>172</v>
      </c>
      <c r="S3494">
        <v>28914648</v>
      </c>
      <c r="T3494" t="s">
        <v>17375</v>
      </c>
      <c r="U3494" t="s">
        <v>180</v>
      </c>
      <c r="V3494" s="2">
        <v>43251</v>
      </c>
      <c r="W3494" t="s">
        <v>20608</v>
      </c>
      <c r="X3494" t="str">
        <f>"00447980981446"</f>
        <v>00447980981446</v>
      </c>
      <c r="Y3494" t="s">
        <v>802</v>
      </c>
      <c r="Z3494" t="s">
        <v>1583</v>
      </c>
      <c r="AA3494">
        <v>2018</v>
      </c>
      <c r="AB3494">
        <v>2018</v>
      </c>
      <c r="AC3494" t="s">
        <v>1584</v>
      </c>
      <c r="AD3494" t="s">
        <v>185</v>
      </c>
      <c r="AM3494" t="s">
        <v>3109</v>
      </c>
      <c r="AS3494" t="str">
        <f>"0"</f>
        <v>0</v>
      </c>
      <c r="AT3494" t="s">
        <v>20609</v>
      </c>
      <c r="AU3494" t="s">
        <v>189</v>
      </c>
      <c r="AV3494" t="s">
        <v>190</v>
      </c>
      <c r="AW3494" t="s">
        <v>191</v>
      </c>
      <c r="BM3494" t="s">
        <v>20610</v>
      </c>
      <c r="BN3494" t="s">
        <v>9421</v>
      </c>
      <c r="BP3494" t="s">
        <v>194</v>
      </c>
      <c r="BQ3494" t="s">
        <v>195</v>
      </c>
      <c r="BS3494">
        <v>14605</v>
      </c>
      <c r="BT3494" t="s">
        <v>196</v>
      </c>
      <c r="BU3494">
        <v>5856228811</v>
      </c>
      <c r="CM3494" t="s">
        <v>9421</v>
      </c>
      <c r="CN3494" t="s">
        <v>20610</v>
      </c>
      <c r="CP3494" t="s">
        <v>194</v>
      </c>
      <c r="CQ3494" t="s">
        <v>195</v>
      </c>
      <c r="CS3494">
        <v>14605</v>
      </c>
      <c r="CT3494" t="s">
        <v>196</v>
      </c>
      <c r="CU3494">
        <v>5853191675</v>
      </c>
    </row>
    <row r="3495" spans="1:151" x14ac:dyDescent="0.2">
      <c r="A3495">
        <v>46257</v>
      </c>
      <c r="B3495" t="s">
        <v>20611</v>
      </c>
      <c r="C3495" t="s">
        <v>20612</v>
      </c>
      <c r="E3495" t="s">
        <v>20613</v>
      </c>
      <c r="F3495" t="s">
        <v>171</v>
      </c>
      <c r="G3495" t="str">
        <f>"0"</f>
        <v>0</v>
      </c>
      <c r="H3495" s="1">
        <v>37246</v>
      </c>
      <c r="I3495" t="s">
        <v>221</v>
      </c>
      <c r="K3495" t="s">
        <v>2085</v>
      </c>
      <c r="L3495" t="s">
        <v>20614</v>
      </c>
      <c r="M3495" t="s">
        <v>224</v>
      </c>
      <c r="N3495">
        <v>2025</v>
      </c>
      <c r="O3495" t="s">
        <v>528</v>
      </c>
      <c r="P3495" t="s">
        <v>178</v>
      </c>
      <c r="Q3495" t="s">
        <v>172</v>
      </c>
      <c r="S3495">
        <v>31567664</v>
      </c>
      <c r="T3495" t="s">
        <v>226</v>
      </c>
      <c r="Y3495" t="str">
        <f>"07SMD"</f>
        <v>07SMD</v>
      </c>
      <c r="Z3495" t="s">
        <v>849</v>
      </c>
      <c r="AA3495" t="s">
        <v>3400</v>
      </c>
      <c r="AB3495" t="s">
        <v>3401</v>
      </c>
      <c r="AC3495" t="s">
        <v>3402</v>
      </c>
      <c r="AD3495" t="s">
        <v>185</v>
      </c>
      <c r="AS3495" t="str">
        <f>"0"</f>
        <v>0</v>
      </c>
      <c r="AU3495" t="s">
        <v>472</v>
      </c>
      <c r="AV3495" t="s">
        <v>473</v>
      </c>
      <c r="AW3495" t="s">
        <v>715</v>
      </c>
      <c r="BO3495" t="s">
        <v>20615</v>
      </c>
      <c r="BQ3495" t="s">
        <v>195</v>
      </c>
      <c r="CD3495" t="s">
        <v>195</v>
      </c>
      <c r="CM3495" t="s">
        <v>20616</v>
      </c>
      <c r="CO3495" t="s">
        <v>20615</v>
      </c>
      <c r="CP3495" t="s">
        <v>20617</v>
      </c>
      <c r="CQ3495" t="s">
        <v>4463</v>
      </c>
      <c r="CS3495">
        <v>80921</v>
      </c>
      <c r="CT3495" t="s">
        <v>244</v>
      </c>
      <c r="CU3495" t="s">
        <v>20618</v>
      </c>
    </row>
    <row r="3496" spans="1:151" x14ac:dyDescent="0.2">
      <c r="A3496">
        <v>25920</v>
      </c>
      <c r="B3496" t="s">
        <v>20619</v>
      </c>
      <c r="C3496" t="s">
        <v>20620</v>
      </c>
      <c r="E3496" t="s">
        <v>20621</v>
      </c>
      <c r="F3496" t="s">
        <v>171</v>
      </c>
      <c r="K3496" t="s">
        <v>5454</v>
      </c>
      <c r="M3496" t="s">
        <v>306</v>
      </c>
      <c r="N3496">
        <v>2014</v>
      </c>
      <c r="O3496" t="s">
        <v>591</v>
      </c>
      <c r="P3496" t="s">
        <v>178</v>
      </c>
      <c r="Q3496" t="s">
        <v>172</v>
      </c>
    </row>
    <row r="3497" spans="1:151" x14ac:dyDescent="0.2">
      <c r="A3497">
        <v>45326</v>
      </c>
      <c r="B3497" t="s">
        <v>3892</v>
      </c>
      <c r="C3497" t="s">
        <v>20622</v>
      </c>
      <c r="D3497" t="s">
        <v>20623</v>
      </c>
      <c r="E3497" t="s">
        <v>20624</v>
      </c>
      <c r="F3497" t="s">
        <v>171</v>
      </c>
      <c r="G3497" t="str">
        <f>"0"</f>
        <v>0</v>
      </c>
      <c r="H3497" s="1">
        <v>36911</v>
      </c>
      <c r="I3497" t="s">
        <v>173</v>
      </c>
      <c r="K3497" t="s">
        <v>334</v>
      </c>
      <c r="L3497" t="s">
        <v>291</v>
      </c>
      <c r="M3497" t="s">
        <v>1389</v>
      </c>
      <c r="N3497">
        <v>2024</v>
      </c>
      <c r="O3497" t="s">
        <v>1390</v>
      </c>
      <c r="P3497" t="s">
        <v>178</v>
      </c>
      <c r="Q3497" t="s">
        <v>172</v>
      </c>
      <c r="S3497">
        <v>32102932</v>
      </c>
      <c r="T3497" t="s">
        <v>7620</v>
      </c>
      <c r="U3497" t="s">
        <v>424</v>
      </c>
      <c r="Y3497" t="str">
        <f>"01AS"</f>
        <v>01AS</v>
      </c>
      <c r="Z3497" t="s">
        <v>499</v>
      </c>
      <c r="AA3497" t="s">
        <v>320</v>
      </c>
      <c r="AB3497" t="s">
        <v>321</v>
      </c>
      <c r="AC3497" t="s">
        <v>2066</v>
      </c>
      <c r="AD3497" t="s">
        <v>185</v>
      </c>
      <c r="AS3497">
        <v>3.95</v>
      </c>
      <c r="AU3497" t="s">
        <v>235</v>
      </c>
      <c r="AV3497" t="s">
        <v>236</v>
      </c>
      <c r="AW3497" t="s">
        <v>430</v>
      </c>
      <c r="BM3497" t="s">
        <v>20625</v>
      </c>
      <c r="BN3497" t="s">
        <v>239</v>
      </c>
      <c r="BO3497" t="s">
        <v>11785</v>
      </c>
      <c r="BP3497" t="s">
        <v>241</v>
      </c>
      <c r="BQ3497" t="s">
        <v>195</v>
      </c>
      <c r="BS3497">
        <v>14627</v>
      </c>
      <c r="BZ3497" t="s">
        <v>242</v>
      </c>
      <c r="CB3497" t="s">
        <v>243</v>
      </c>
      <c r="CD3497" t="s">
        <v>195</v>
      </c>
      <c r="CF3497">
        <v>14642</v>
      </c>
      <c r="CG3497" t="s">
        <v>244</v>
      </c>
      <c r="CM3497" t="s">
        <v>20626</v>
      </c>
      <c r="CO3497" t="s">
        <v>11785</v>
      </c>
      <c r="CP3497" t="s">
        <v>241</v>
      </c>
      <c r="CQ3497" t="s">
        <v>247</v>
      </c>
      <c r="CS3497">
        <v>14618</v>
      </c>
      <c r="CT3497" t="s">
        <v>244</v>
      </c>
      <c r="CU3497" t="s">
        <v>20627</v>
      </c>
    </row>
    <row r="3498" spans="1:151" x14ac:dyDescent="0.2">
      <c r="A3498">
        <v>42331</v>
      </c>
      <c r="B3498" t="s">
        <v>3892</v>
      </c>
      <c r="C3498" t="s">
        <v>20622</v>
      </c>
      <c r="D3498" t="s">
        <v>20623</v>
      </c>
      <c r="E3498" t="s">
        <v>20624</v>
      </c>
      <c r="F3498" t="s">
        <v>171</v>
      </c>
      <c r="G3498" t="str">
        <f>"0"</f>
        <v>0</v>
      </c>
      <c r="H3498" s="1">
        <v>36911</v>
      </c>
      <c r="I3498" t="s">
        <v>173</v>
      </c>
      <c r="K3498" t="s">
        <v>334</v>
      </c>
      <c r="L3498" t="s">
        <v>2627</v>
      </c>
      <c r="M3498" t="s">
        <v>205</v>
      </c>
      <c r="N3498">
        <v>2024</v>
      </c>
      <c r="O3498" t="s">
        <v>2271</v>
      </c>
      <c r="P3498" t="s">
        <v>178</v>
      </c>
      <c r="Q3498" t="s">
        <v>172</v>
      </c>
      <c r="S3498">
        <v>32102932</v>
      </c>
      <c r="T3498" t="s">
        <v>7620</v>
      </c>
      <c r="U3498" t="s">
        <v>424</v>
      </c>
      <c r="Y3498" t="str">
        <f>"01AS"</f>
        <v>01AS</v>
      </c>
      <c r="Z3498" t="s">
        <v>499</v>
      </c>
      <c r="AA3498" t="s">
        <v>320</v>
      </c>
      <c r="AB3498" t="s">
        <v>321</v>
      </c>
      <c r="AC3498" t="s">
        <v>2066</v>
      </c>
      <c r="AD3498" t="s">
        <v>185</v>
      </c>
      <c r="AS3498">
        <v>3.95</v>
      </c>
      <c r="AU3498" t="s">
        <v>235</v>
      </c>
      <c r="AV3498" t="s">
        <v>236</v>
      </c>
      <c r="AW3498" t="s">
        <v>430</v>
      </c>
      <c r="BM3498" t="s">
        <v>20625</v>
      </c>
      <c r="BN3498" t="s">
        <v>239</v>
      </c>
      <c r="BO3498" t="s">
        <v>11785</v>
      </c>
      <c r="BP3498" t="s">
        <v>241</v>
      </c>
      <c r="BQ3498" t="s">
        <v>195</v>
      </c>
      <c r="BS3498">
        <v>14627</v>
      </c>
      <c r="BZ3498" t="s">
        <v>242</v>
      </c>
      <c r="CB3498" t="s">
        <v>243</v>
      </c>
      <c r="CD3498" t="s">
        <v>195</v>
      </c>
      <c r="CF3498">
        <v>14642</v>
      </c>
      <c r="CG3498" t="s">
        <v>244</v>
      </c>
      <c r="CM3498" t="s">
        <v>20626</v>
      </c>
      <c r="CO3498" t="s">
        <v>11785</v>
      </c>
      <c r="CP3498" t="s">
        <v>241</v>
      </c>
      <c r="CQ3498" t="s">
        <v>247</v>
      </c>
      <c r="CS3498">
        <v>14618</v>
      </c>
      <c r="CT3498" t="s">
        <v>244</v>
      </c>
      <c r="CU3498" t="s">
        <v>20627</v>
      </c>
    </row>
    <row r="3499" spans="1:151" x14ac:dyDescent="0.2">
      <c r="A3499">
        <v>39048</v>
      </c>
      <c r="B3499" t="s">
        <v>3892</v>
      </c>
      <c r="C3499" t="s">
        <v>20622</v>
      </c>
      <c r="D3499" t="s">
        <v>20623</v>
      </c>
      <c r="E3499" t="s">
        <v>20624</v>
      </c>
      <c r="F3499" t="s">
        <v>171</v>
      </c>
      <c r="G3499" t="str">
        <f>"0"</f>
        <v>0</v>
      </c>
      <c r="H3499" s="1">
        <v>36911</v>
      </c>
      <c r="I3499" t="s">
        <v>173</v>
      </c>
      <c r="K3499" t="s">
        <v>334</v>
      </c>
      <c r="L3499" t="s">
        <v>13547</v>
      </c>
      <c r="M3499" t="s">
        <v>205</v>
      </c>
      <c r="N3499">
        <v>2023</v>
      </c>
      <c r="O3499" t="s">
        <v>921</v>
      </c>
      <c r="P3499" t="s">
        <v>178</v>
      </c>
      <c r="Q3499" t="s">
        <v>172</v>
      </c>
      <c r="S3499">
        <v>32102932</v>
      </c>
      <c r="T3499" t="s">
        <v>7620</v>
      </c>
      <c r="U3499" t="s">
        <v>424</v>
      </c>
      <c r="Y3499" t="str">
        <f>"01AS"</f>
        <v>01AS</v>
      </c>
      <c r="Z3499" t="s">
        <v>499</v>
      </c>
      <c r="AA3499" t="s">
        <v>320</v>
      </c>
      <c r="AB3499" t="s">
        <v>321</v>
      </c>
      <c r="AC3499" t="s">
        <v>2066</v>
      </c>
      <c r="AD3499" t="s">
        <v>185</v>
      </c>
      <c r="AS3499">
        <v>3.95</v>
      </c>
      <c r="AU3499" t="s">
        <v>235</v>
      </c>
      <c r="AV3499" t="s">
        <v>236</v>
      </c>
      <c r="AW3499" t="s">
        <v>430</v>
      </c>
      <c r="BM3499" t="s">
        <v>20625</v>
      </c>
      <c r="BN3499" t="s">
        <v>239</v>
      </c>
      <c r="BO3499" t="s">
        <v>11785</v>
      </c>
      <c r="BP3499" t="s">
        <v>241</v>
      </c>
      <c r="BQ3499" t="s">
        <v>195</v>
      </c>
      <c r="BS3499">
        <v>14627</v>
      </c>
      <c r="BZ3499" t="s">
        <v>242</v>
      </c>
      <c r="CB3499" t="s">
        <v>243</v>
      </c>
      <c r="CD3499" t="s">
        <v>195</v>
      </c>
      <c r="CF3499">
        <v>14642</v>
      </c>
      <c r="CG3499" t="s">
        <v>244</v>
      </c>
      <c r="CM3499" t="s">
        <v>20626</v>
      </c>
      <c r="CO3499" t="s">
        <v>11785</v>
      </c>
      <c r="CP3499" t="s">
        <v>241</v>
      </c>
      <c r="CQ3499" t="s">
        <v>247</v>
      </c>
      <c r="CS3499">
        <v>14618</v>
      </c>
      <c r="CT3499" t="s">
        <v>244</v>
      </c>
      <c r="CU3499" t="s">
        <v>20627</v>
      </c>
    </row>
    <row r="3500" spans="1:151" x14ac:dyDescent="0.2">
      <c r="A3500">
        <v>25406</v>
      </c>
      <c r="B3500" t="s">
        <v>20628</v>
      </c>
      <c r="C3500" t="s">
        <v>20629</v>
      </c>
      <c r="E3500" t="s">
        <v>20630</v>
      </c>
      <c r="F3500" t="s">
        <v>171</v>
      </c>
      <c r="K3500" t="s">
        <v>769</v>
      </c>
      <c r="L3500" t="s">
        <v>770</v>
      </c>
      <c r="M3500" t="s">
        <v>176</v>
      </c>
      <c r="N3500">
        <v>2017</v>
      </c>
      <c r="O3500" t="s">
        <v>177</v>
      </c>
      <c r="P3500" t="s">
        <v>178</v>
      </c>
      <c r="Q3500" t="s">
        <v>172</v>
      </c>
    </row>
    <row r="3501" spans="1:151" x14ac:dyDescent="0.2">
      <c r="A3501">
        <v>24826</v>
      </c>
      <c r="B3501" t="s">
        <v>3474</v>
      </c>
      <c r="C3501" t="s">
        <v>20631</v>
      </c>
      <c r="D3501" t="s">
        <v>3180</v>
      </c>
      <c r="E3501" t="s">
        <v>20632</v>
      </c>
      <c r="F3501" t="s">
        <v>171</v>
      </c>
      <c r="G3501" t="s">
        <v>172</v>
      </c>
      <c r="H3501" s="1">
        <v>36055</v>
      </c>
      <c r="I3501" t="s">
        <v>173</v>
      </c>
      <c r="K3501" t="s">
        <v>222</v>
      </c>
      <c r="L3501" t="s">
        <v>223</v>
      </c>
      <c r="M3501" t="s">
        <v>224</v>
      </c>
      <c r="N3501">
        <v>2018</v>
      </c>
      <c r="O3501" t="s">
        <v>354</v>
      </c>
      <c r="P3501" t="s">
        <v>178</v>
      </c>
      <c r="Q3501" t="s">
        <v>172</v>
      </c>
      <c r="S3501">
        <v>29993215</v>
      </c>
      <c r="T3501" t="s">
        <v>196</v>
      </c>
      <c r="W3501" t="s">
        <v>20633</v>
      </c>
      <c r="X3501">
        <v>5164263433</v>
      </c>
      <c r="Y3501" t="s">
        <v>186</v>
      </c>
      <c r="Z3501" t="s">
        <v>282</v>
      </c>
      <c r="AA3501">
        <v>2021</v>
      </c>
      <c r="AB3501">
        <v>2021</v>
      </c>
      <c r="AC3501" t="s">
        <v>696</v>
      </c>
      <c r="AD3501" t="s">
        <v>172</v>
      </c>
      <c r="AS3501">
        <v>3.34</v>
      </c>
      <c r="AT3501" t="s">
        <v>188</v>
      </c>
      <c r="AU3501" t="s">
        <v>1520</v>
      </c>
      <c r="AV3501" t="s">
        <v>20634</v>
      </c>
      <c r="AW3501" t="s">
        <v>264</v>
      </c>
      <c r="BM3501" t="s">
        <v>20635</v>
      </c>
      <c r="BP3501" t="s">
        <v>20636</v>
      </c>
      <c r="BQ3501" t="s">
        <v>195</v>
      </c>
      <c r="BS3501">
        <v>11518</v>
      </c>
      <c r="BT3501" t="s">
        <v>196</v>
      </c>
      <c r="BU3501">
        <v>5164453211</v>
      </c>
      <c r="BZ3501" t="s">
        <v>20635</v>
      </c>
      <c r="CC3501" t="s">
        <v>20636</v>
      </c>
      <c r="CD3501" t="s">
        <v>195</v>
      </c>
      <c r="CF3501">
        <v>11518</v>
      </c>
      <c r="CG3501" t="s">
        <v>196</v>
      </c>
      <c r="CH3501">
        <v>5166124643</v>
      </c>
      <c r="CM3501" t="s">
        <v>20637</v>
      </c>
      <c r="CN3501" t="s">
        <v>487</v>
      </c>
      <c r="CP3501" t="s">
        <v>194</v>
      </c>
      <c r="CQ3501" t="s">
        <v>195</v>
      </c>
      <c r="CS3501">
        <v>14627</v>
      </c>
      <c r="CT3501" t="s">
        <v>196</v>
      </c>
      <c r="CU3501">
        <v>5164453211</v>
      </c>
      <c r="ED3501" t="s">
        <v>195</v>
      </c>
      <c r="EG3501" t="s">
        <v>196</v>
      </c>
      <c r="EH3501">
        <v>5166124643</v>
      </c>
      <c r="EM3501" t="s">
        <v>20635</v>
      </c>
      <c r="EP3501" t="s">
        <v>20636</v>
      </c>
      <c r="EQ3501" t="s">
        <v>195</v>
      </c>
      <c r="ES3501">
        <v>11518</v>
      </c>
      <c r="ET3501" t="s">
        <v>196</v>
      </c>
      <c r="EU3501">
        <v>5166124643</v>
      </c>
    </row>
    <row r="3502" spans="1:151" x14ac:dyDescent="0.2">
      <c r="A3502">
        <v>10055</v>
      </c>
      <c r="B3502" t="s">
        <v>1782</v>
      </c>
      <c r="C3502" t="s">
        <v>20638</v>
      </c>
      <c r="D3502" t="s">
        <v>6691</v>
      </c>
      <c r="E3502" t="s">
        <v>20639</v>
      </c>
      <c r="F3502" t="s">
        <v>171</v>
      </c>
      <c r="G3502" t="s">
        <v>172</v>
      </c>
      <c r="H3502" s="1">
        <v>34331</v>
      </c>
      <c r="I3502" t="s">
        <v>221</v>
      </c>
      <c r="K3502" t="s">
        <v>2689</v>
      </c>
      <c r="L3502" t="s">
        <v>1079</v>
      </c>
      <c r="M3502" t="s">
        <v>176</v>
      </c>
      <c r="N3502">
        <v>2015</v>
      </c>
      <c r="O3502" t="s">
        <v>1014</v>
      </c>
      <c r="P3502" t="s">
        <v>178</v>
      </c>
      <c r="Q3502" t="s">
        <v>172</v>
      </c>
      <c r="S3502">
        <v>27820261</v>
      </c>
      <c r="T3502" t="s">
        <v>196</v>
      </c>
      <c r="W3502" t="s">
        <v>20640</v>
      </c>
      <c r="X3502">
        <v>9072503633</v>
      </c>
      <c r="Y3502" t="s">
        <v>186</v>
      </c>
      <c r="Z3502" t="s">
        <v>282</v>
      </c>
      <c r="AA3502">
        <v>2016</v>
      </c>
      <c r="AB3502">
        <v>2016</v>
      </c>
      <c r="AC3502" t="s">
        <v>1068</v>
      </c>
      <c r="AD3502" t="s">
        <v>185</v>
      </c>
      <c r="AM3502" t="s">
        <v>413</v>
      </c>
      <c r="AN3502" t="s">
        <v>886</v>
      </c>
      <c r="AS3502">
        <v>3.41</v>
      </c>
      <c r="AT3502" t="s">
        <v>188</v>
      </c>
      <c r="AU3502" t="s">
        <v>189</v>
      </c>
      <c r="AV3502" t="s">
        <v>190</v>
      </c>
      <c r="AW3502" t="s">
        <v>952</v>
      </c>
      <c r="BM3502" t="s">
        <v>20641</v>
      </c>
      <c r="BN3502" t="s">
        <v>487</v>
      </c>
      <c r="BP3502" t="s">
        <v>194</v>
      </c>
      <c r="BQ3502" t="s">
        <v>195</v>
      </c>
      <c r="BS3502">
        <v>14627</v>
      </c>
      <c r="BT3502" t="s">
        <v>196</v>
      </c>
      <c r="BU3502">
        <v>9072442763</v>
      </c>
      <c r="BZ3502" t="s">
        <v>20642</v>
      </c>
      <c r="CC3502" t="s">
        <v>20643</v>
      </c>
      <c r="CD3502" t="s">
        <v>20644</v>
      </c>
      <c r="CF3502">
        <v>99501</v>
      </c>
      <c r="CG3502" t="s">
        <v>196</v>
      </c>
      <c r="CH3502">
        <v>9075620302</v>
      </c>
      <c r="CM3502" t="s">
        <v>702</v>
      </c>
      <c r="CP3502" t="s">
        <v>194</v>
      </c>
      <c r="CQ3502" t="s">
        <v>195</v>
      </c>
      <c r="CS3502">
        <v>14627</v>
      </c>
      <c r="CT3502" t="s">
        <v>196</v>
      </c>
      <c r="CU3502">
        <v>9072442763</v>
      </c>
      <c r="EM3502" t="s">
        <v>20642</v>
      </c>
      <c r="EP3502" t="s">
        <v>20643</v>
      </c>
      <c r="EQ3502" t="s">
        <v>20644</v>
      </c>
      <c r="ES3502">
        <v>99501</v>
      </c>
      <c r="ET3502" t="s">
        <v>196</v>
      </c>
      <c r="EU3502">
        <v>9075620302</v>
      </c>
    </row>
    <row r="3503" spans="1:151" x14ac:dyDescent="0.2">
      <c r="A3503">
        <v>24249</v>
      </c>
      <c r="B3503" t="s">
        <v>20645</v>
      </c>
      <c r="C3503" t="s">
        <v>20646</v>
      </c>
      <c r="E3503" t="s">
        <v>20647</v>
      </c>
      <c r="F3503" t="s">
        <v>171</v>
      </c>
      <c r="G3503" t="s">
        <v>172</v>
      </c>
      <c r="H3503" s="1">
        <v>35111</v>
      </c>
      <c r="I3503" t="s">
        <v>173</v>
      </c>
      <c r="K3503" t="s">
        <v>20648</v>
      </c>
      <c r="L3503" t="s">
        <v>820</v>
      </c>
      <c r="M3503" t="s">
        <v>176</v>
      </c>
      <c r="N3503">
        <v>2018</v>
      </c>
      <c r="O3503" t="s">
        <v>612</v>
      </c>
      <c r="P3503" t="s">
        <v>178</v>
      </c>
      <c r="Q3503" t="s">
        <v>172</v>
      </c>
      <c r="S3503">
        <v>30293977</v>
      </c>
      <c r="T3503" t="s">
        <v>3369</v>
      </c>
      <c r="U3503" t="s">
        <v>180</v>
      </c>
      <c r="V3503" s="2">
        <v>43604</v>
      </c>
      <c r="W3503" t="s">
        <v>20649</v>
      </c>
      <c r="X3503">
        <v>27824676393</v>
      </c>
      <c r="Y3503" t="s">
        <v>186</v>
      </c>
      <c r="Z3503" t="s">
        <v>183</v>
      </c>
      <c r="AA3503">
        <v>2019</v>
      </c>
      <c r="AB3503">
        <v>2019</v>
      </c>
      <c r="AC3503" t="s">
        <v>187</v>
      </c>
      <c r="AD3503" t="s">
        <v>185</v>
      </c>
      <c r="AM3503" t="s">
        <v>382</v>
      </c>
      <c r="AS3503">
        <v>3.48</v>
      </c>
      <c r="AT3503" t="s">
        <v>188</v>
      </c>
      <c r="AU3503" t="s">
        <v>189</v>
      </c>
      <c r="AV3503" t="s">
        <v>190</v>
      </c>
      <c r="AW3503" t="s">
        <v>191</v>
      </c>
      <c r="BM3503" t="s">
        <v>20650</v>
      </c>
      <c r="BN3503" t="s">
        <v>193</v>
      </c>
      <c r="BP3503" t="s">
        <v>194</v>
      </c>
      <c r="BQ3503" t="s">
        <v>195</v>
      </c>
      <c r="BS3503">
        <v>14627</v>
      </c>
      <c r="BT3503" t="s">
        <v>196</v>
      </c>
      <c r="BU3503">
        <v>3108718768</v>
      </c>
      <c r="CM3503" t="s">
        <v>20651</v>
      </c>
      <c r="CP3503" t="s">
        <v>194</v>
      </c>
      <c r="CQ3503" t="s">
        <v>195</v>
      </c>
      <c r="CS3503">
        <v>14627</v>
      </c>
      <c r="CT3503" t="s">
        <v>196</v>
      </c>
      <c r="CU3503">
        <v>3108718768</v>
      </c>
    </row>
    <row r="3504" spans="1:151" x14ac:dyDescent="0.2">
      <c r="A3504">
        <v>40511</v>
      </c>
      <c r="B3504" t="s">
        <v>20652</v>
      </c>
      <c r="C3504" t="s">
        <v>20653</v>
      </c>
      <c r="D3504" t="s">
        <v>13227</v>
      </c>
      <c r="E3504" t="s">
        <v>20654</v>
      </c>
      <c r="F3504" t="s">
        <v>171</v>
      </c>
      <c r="G3504" t="str">
        <f>"0"</f>
        <v>0</v>
      </c>
      <c r="H3504" s="1">
        <v>37810</v>
      </c>
      <c r="I3504" t="s">
        <v>221</v>
      </c>
      <c r="K3504" t="s">
        <v>2514</v>
      </c>
      <c r="L3504" t="s">
        <v>2515</v>
      </c>
      <c r="M3504" t="s">
        <v>176</v>
      </c>
      <c r="N3504">
        <v>2024</v>
      </c>
      <c r="O3504" t="s">
        <v>319</v>
      </c>
      <c r="P3504" t="s">
        <v>178</v>
      </c>
      <c r="Q3504" t="s">
        <v>172</v>
      </c>
      <c r="S3504">
        <v>32030495</v>
      </c>
      <c r="T3504" t="s">
        <v>226</v>
      </c>
      <c r="Y3504" t="str">
        <f>"01AS"</f>
        <v>01AS</v>
      </c>
      <c r="Z3504" t="s">
        <v>227</v>
      </c>
      <c r="AA3504" t="s">
        <v>320</v>
      </c>
      <c r="AB3504" t="s">
        <v>321</v>
      </c>
      <c r="AC3504" t="s">
        <v>2129</v>
      </c>
      <c r="AD3504" t="s">
        <v>185</v>
      </c>
      <c r="AE3504" t="s">
        <v>1237</v>
      </c>
      <c r="AS3504">
        <v>3.96</v>
      </c>
      <c r="AU3504" t="s">
        <v>235</v>
      </c>
      <c r="AV3504" t="s">
        <v>823</v>
      </c>
      <c r="AW3504" t="s">
        <v>294</v>
      </c>
      <c r="BM3504" t="s">
        <v>20655</v>
      </c>
      <c r="BN3504" t="s">
        <v>239</v>
      </c>
      <c r="BO3504" t="s">
        <v>20656</v>
      </c>
      <c r="BP3504" t="s">
        <v>241</v>
      </c>
      <c r="BQ3504" t="s">
        <v>195</v>
      </c>
      <c r="BS3504">
        <v>14627</v>
      </c>
      <c r="CD3504" t="s">
        <v>195</v>
      </c>
      <c r="CM3504" t="s">
        <v>20657</v>
      </c>
      <c r="CO3504" t="s">
        <v>20656</v>
      </c>
      <c r="CP3504" t="s">
        <v>241</v>
      </c>
      <c r="CQ3504" t="s">
        <v>247</v>
      </c>
      <c r="CS3504" t="s">
        <v>20658</v>
      </c>
      <c r="CT3504" t="s">
        <v>244</v>
      </c>
      <c r="CU3504" t="s">
        <v>20659</v>
      </c>
    </row>
    <row r="3505" spans="1:151" x14ac:dyDescent="0.2">
      <c r="A3505">
        <v>26655</v>
      </c>
      <c r="B3505" t="s">
        <v>16991</v>
      </c>
      <c r="C3505" t="s">
        <v>20660</v>
      </c>
      <c r="D3505" t="s">
        <v>20661</v>
      </c>
      <c r="E3505" t="s">
        <v>20662</v>
      </c>
      <c r="F3505" t="s">
        <v>171</v>
      </c>
      <c r="G3505" t="s">
        <v>172</v>
      </c>
      <c r="H3505" s="1">
        <v>36246</v>
      </c>
      <c r="I3505" t="s">
        <v>221</v>
      </c>
      <c r="K3505" t="s">
        <v>1256</v>
      </c>
      <c r="L3505" t="s">
        <v>1257</v>
      </c>
      <c r="M3505" t="s">
        <v>205</v>
      </c>
      <c r="N3505">
        <v>2019</v>
      </c>
      <c r="O3505" t="s">
        <v>206</v>
      </c>
      <c r="P3505" t="s">
        <v>178</v>
      </c>
      <c r="Q3505" t="s">
        <v>172</v>
      </c>
      <c r="S3505">
        <v>30800557</v>
      </c>
      <c r="T3505" t="s">
        <v>196</v>
      </c>
      <c r="W3505" t="s">
        <v>20663</v>
      </c>
      <c r="X3505">
        <v>8476514951</v>
      </c>
      <c r="Y3505" t="s">
        <v>186</v>
      </c>
      <c r="Z3505" t="s">
        <v>282</v>
      </c>
      <c r="AA3505">
        <v>2021</v>
      </c>
      <c r="AB3505">
        <v>2021</v>
      </c>
      <c r="AC3505" t="s">
        <v>1441</v>
      </c>
      <c r="AD3505" t="s">
        <v>172</v>
      </c>
      <c r="AS3505">
        <v>3.79</v>
      </c>
      <c r="AT3505" t="s">
        <v>188</v>
      </c>
      <c r="AU3505" t="s">
        <v>189</v>
      </c>
      <c r="AV3505" t="s">
        <v>190</v>
      </c>
      <c r="AW3505" t="s">
        <v>952</v>
      </c>
      <c r="BM3505" t="s">
        <v>20664</v>
      </c>
      <c r="BN3505" t="s">
        <v>193</v>
      </c>
      <c r="BP3505" t="s">
        <v>194</v>
      </c>
      <c r="BQ3505" t="s">
        <v>195</v>
      </c>
      <c r="BS3505">
        <v>14627</v>
      </c>
      <c r="BT3505" t="s">
        <v>196</v>
      </c>
      <c r="BU3505">
        <v>8476361816</v>
      </c>
      <c r="BZ3505" t="s">
        <v>20665</v>
      </c>
      <c r="CC3505" t="s">
        <v>17717</v>
      </c>
      <c r="CD3505" t="s">
        <v>1648</v>
      </c>
      <c r="CF3505">
        <v>60201</v>
      </c>
      <c r="CG3505" t="s">
        <v>196</v>
      </c>
      <c r="CH3505">
        <v>8476361816</v>
      </c>
      <c r="CM3505" t="s">
        <v>1434</v>
      </c>
      <c r="CP3505" t="s">
        <v>194</v>
      </c>
      <c r="CQ3505" t="s">
        <v>195</v>
      </c>
      <c r="CS3505">
        <v>14627</v>
      </c>
      <c r="CT3505" t="s">
        <v>196</v>
      </c>
      <c r="CU3505">
        <v>8466361816</v>
      </c>
      <c r="DM3505" t="s">
        <v>20666</v>
      </c>
      <c r="DP3505" t="s">
        <v>16552</v>
      </c>
      <c r="DQ3505" t="s">
        <v>1648</v>
      </c>
      <c r="DS3505">
        <v>60201</v>
      </c>
      <c r="DT3505" t="s">
        <v>226</v>
      </c>
      <c r="DU3505" t="s">
        <v>20667</v>
      </c>
      <c r="DX3505" t="s">
        <v>20668</v>
      </c>
      <c r="DY3505" t="s">
        <v>406</v>
      </c>
      <c r="ED3505" t="s">
        <v>1648</v>
      </c>
      <c r="EG3505" t="s">
        <v>196</v>
      </c>
      <c r="EH3505">
        <v>8476361816</v>
      </c>
      <c r="EM3505" t="s">
        <v>20665</v>
      </c>
      <c r="EP3505" t="s">
        <v>17717</v>
      </c>
      <c r="EQ3505" t="s">
        <v>1648</v>
      </c>
      <c r="ES3505">
        <v>60201</v>
      </c>
      <c r="ET3505" t="s">
        <v>196</v>
      </c>
      <c r="EU3505">
        <v>8476361816</v>
      </c>
    </row>
    <row r="3506" spans="1:151" x14ac:dyDescent="0.2">
      <c r="A3506">
        <v>27337</v>
      </c>
      <c r="B3506" t="s">
        <v>10105</v>
      </c>
      <c r="C3506" t="s">
        <v>20660</v>
      </c>
      <c r="E3506" t="s">
        <v>20669</v>
      </c>
      <c r="F3506" t="s">
        <v>20670</v>
      </c>
      <c r="G3506" t="s">
        <v>172</v>
      </c>
      <c r="H3506" s="1">
        <v>36104</v>
      </c>
      <c r="I3506" t="s">
        <v>221</v>
      </c>
      <c r="K3506" t="s">
        <v>20671</v>
      </c>
      <c r="L3506" t="s">
        <v>868</v>
      </c>
      <c r="M3506" t="s">
        <v>224</v>
      </c>
      <c r="N3506">
        <v>2019</v>
      </c>
      <c r="O3506" t="s">
        <v>279</v>
      </c>
      <c r="P3506" t="s">
        <v>178</v>
      </c>
      <c r="Q3506" t="s">
        <v>172</v>
      </c>
      <c r="S3506">
        <v>30683228</v>
      </c>
      <c r="T3506" t="s">
        <v>196</v>
      </c>
      <c r="W3506" t="s">
        <v>20672</v>
      </c>
      <c r="X3506">
        <v>5857210608</v>
      </c>
      <c r="Y3506" t="s">
        <v>186</v>
      </c>
      <c r="Z3506" t="s">
        <v>282</v>
      </c>
      <c r="AA3506">
        <v>2021</v>
      </c>
      <c r="AB3506">
        <v>2021</v>
      </c>
      <c r="AC3506" t="s">
        <v>960</v>
      </c>
      <c r="AD3506" t="s">
        <v>172</v>
      </c>
      <c r="AS3506">
        <v>3.84</v>
      </c>
      <c r="AT3506" t="s">
        <v>188</v>
      </c>
      <c r="AU3506" t="s">
        <v>189</v>
      </c>
      <c r="AV3506" t="s">
        <v>190</v>
      </c>
      <c r="AW3506" t="s">
        <v>264</v>
      </c>
      <c r="BM3506" t="s">
        <v>20673</v>
      </c>
      <c r="BN3506" t="s">
        <v>193</v>
      </c>
      <c r="BP3506" t="s">
        <v>194</v>
      </c>
      <c r="BQ3506" t="s">
        <v>195</v>
      </c>
      <c r="BS3506">
        <v>14627</v>
      </c>
      <c r="BT3506" t="s">
        <v>196</v>
      </c>
      <c r="BU3506">
        <v>5859247983</v>
      </c>
      <c r="BZ3506" t="s">
        <v>20674</v>
      </c>
      <c r="CC3506" t="s">
        <v>1290</v>
      </c>
      <c r="CD3506" t="s">
        <v>195</v>
      </c>
      <c r="CF3506">
        <v>14564</v>
      </c>
      <c r="CG3506" t="s">
        <v>196</v>
      </c>
      <c r="CH3506">
        <v>5859247983</v>
      </c>
      <c r="CM3506" t="s">
        <v>20675</v>
      </c>
      <c r="CP3506" t="s">
        <v>194</v>
      </c>
      <c r="CQ3506" t="s">
        <v>195</v>
      </c>
      <c r="CS3506">
        <v>14627</v>
      </c>
      <c r="CT3506" t="s">
        <v>196</v>
      </c>
      <c r="CU3506">
        <v>5857216424</v>
      </c>
      <c r="ED3506" t="s">
        <v>195</v>
      </c>
      <c r="EG3506" t="s">
        <v>196</v>
      </c>
      <c r="EH3506">
        <v>5859247983</v>
      </c>
      <c r="EM3506" t="s">
        <v>20674</v>
      </c>
      <c r="EP3506" t="s">
        <v>1290</v>
      </c>
      <c r="EQ3506" t="s">
        <v>195</v>
      </c>
      <c r="ES3506">
        <v>14564</v>
      </c>
      <c r="ET3506" t="s">
        <v>196</v>
      </c>
      <c r="EU3506">
        <v>5859247983</v>
      </c>
    </row>
    <row r="3507" spans="1:151" x14ac:dyDescent="0.2">
      <c r="A3507">
        <v>38736</v>
      </c>
      <c r="B3507" t="s">
        <v>1269</v>
      </c>
      <c r="C3507" t="s">
        <v>20676</v>
      </c>
      <c r="D3507" t="s">
        <v>940</v>
      </c>
      <c r="E3507" t="s">
        <v>20677</v>
      </c>
      <c r="F3507" t="s">
        <v>171</v>
      </c>
      <c r="G3507" t="str">
        <f>"0"</f>
        <v>0</v>
      </c>
      <c r="H3507" s="1">
        <v>36456</v>
      </c>
      <c r="I3507" t="s">
        <v>173</v>
      </c>
      <c r="K3507" t="s">
        <v>769</v>
      </c>
      <c r="L3507" t="s">
        <v>2777</v>
      </c>
      <c r="M3507" t="s">
        <v>176</v>
      </c>
      <c r="N3507">
        <v>2023</v>
      </c>
      <c r="O3507" t="s">
        <v>1048</v>
      </c>
      <c r="P3507" t="s">
        <v>178</v>
      </c>
      <c r="Q3507" t="s">
        <v>172</v>
      </c>
      <c r="S3507">
        <v>31408592</v>
      </c>
      <c r="T3507" t="s">
        <v>226</v>
      </c>
      <c r="Y3507" t="str">
        <f>"02SBS"</f>
        <v>02SBS</v>
      </c>
      <c r="Z3507" t="s">
        <v>4693</v>
      </c>
      <c r="AA3507" t="s">
        <v>259</v>
      </c>
      <c r="AB3507" t="s">
        <v>260</v>
      </c>
      <c r="AC3507" t="s">
        <v>4694</v>
      </c>
      <c r="AD3507" t="s">
        <v>185</v>
      </c>
      <c r="AS3507">
        <v>3.69</v>
      </c>
      <c r="AU3507" t="s">
        <v>2925</v>
      </c>
      <c r="AV3507" t="s">
        <v>236</v>
      </c>
      <c r="AW3507" t="s">
        <v>264</v>
      </c>
      <c r="BO3507" t="s">
        <v>20678</v>
      </c>
      <c r="BQ3507" t="s">
        <v>195</v>
      </c>
      <c r="CD3507" t="s">
        <v>195</v>
      </c>
      <c r="CM3507" t="s">
        <v>20679</v>
      </c>
      <c r="CO3507" t="s">
        <v>20678</v>
      </c>
      <c r="CP3507" t="s">
        <v>20680</v>
      </c>
      <c r="CQ3507" t="s">
        <v>20681</v>
      </c>
      <c r="CS3507" t="s">
        <v>20682</v>
      </c>
      <c r="CT3507" t="s">
        <v>244</v>
      </c>
      <c r="CU3507" t="s">
        <v>20683</v>
      </c>
    </row>
    <row r="3508" spans="1:151" x14ac:dyDescent="0.2">
      <c r="A3508">
        <v>45391</v>
      </c>
      <c r="B3508" t="s">
        <v>8196</v>
      </c>
      <c r="C3508" t="s">
        <v>20676</v>
      </c>
      <c r="D3508" t="s">
        <v>1394</v>
      </c>
      <c r="E3508" t="s">
        <v>1213</v>
      </c>
      <c r="F3508" t="s">
        <v>171</v>
      </c>
      <c r="G3508" t="str">
        <f>"0"</f>
        <v>0</v>
      </c>
      <c r="H3508" s="1">
        <v>37924</v>
      </c>
      <c r="I3508" t="s">
        <v>221</v>
      </c>
      <c r="K3508" t="s">
        <v>4091</v>
      </c>
      <c r="L3508" t="s">
        <v>3127</v>
      </c>
      <c r="M3508" t="s">
        <v>224</v>
      </c>
      <c r="N3508">
        <v>2025</v>
      </c>
      <c r="O3508" t="s">
        <v>528</v>
      </c>
      <c r="P3508" t="s">
        <v>178</v>
      </c>
      <c r="Q3508" t="s">
        <v>172</v>
      </c>
      <c r="R3508" t="s">
        <v>510</v>
      </c>
      <c r="S3508">
        <v>32355864</v>
      </c>
      <c r="BM3508" t="s">
        <v>20684</v>
      </c>
    </row>
    <row r="3509" spans="1:151" x14ac:dyDescent="0.2">
      <c r="A3509">
        <v>12784</v>
      </c>
      <c r="B3509" t="s">
        <v>9185</v>
      </c>
      <c r="C3509" t="s">
        <v>20685</v>
      </c>
      <c r="E3509" t="s">
        <v>20686</v>
      </c>
      <c r="F3509" t="s">
        <v>171</v>
      </c>
      <c r="G3509" t="s">
        <v>172</v>
      </c>
      <c r="H3509" s="1">
        <v>34624</v>
      </c>
      <c r="I3509" t="s">
        <v>221</v>
      </c>
      <c r="K3509" t="s">
        <v>3265</v>
      </c>
      <c r="L3509" t="s">
        <v>820</v>
      </c>
      <c r="M3509" t="s">
        <v>306</v>
      </c>
      <c r="N3509">
        <v>2015</v>
      </c>
      <c r="O3509" t="s">
        <v>517</v>
      </c>
      <c r="P3509" t="s">
        <v>178</v>
      </c>
      <c r="Q3509" t="s">
        <v>172</v>
      </c>
      <c r="S3509">
        <v>28229087</v>
      </c>
      <c r="T3509" t="s">
        <v>196</v>
      </c>
      <c r="W3509" t="s">
        <v>20687</v>
      </c>
      <c r="X3509">
        <v>6514547919</v>
      </c>
      <c r="Y3509" t="s">
        <v>186</v>
      </c>
      <c r="Z3509" t="s">
        <v>282</v>
      </c>
      <c r="AA3509">
        <v>2017</v>
      </c>
      <c r="AB3509">
        <v>2017</v>
      </c>
      <c r="AC3509" t="s">
        <v>579</v>
      </c>
      <c r="AD3509" t="s">
        <v>185</v>
      </c>
      <c r="AE3509" t="s">
        <v>846</v>
      </c>
      <c r="AS3509">
        <v>3.92</v>
      </c>
      <c r="AT3509" t="s">
        <v>188</v>
      </c>
      <c r="AU3509" t="s">
        <v>189</v>
      </c>
      <c r="AV3509" t="s">
        <v>190</v>
      </c>
      <c r="AW3509" t="s">
        <v>237</v>
      </c>
      <c r="BM3509" t="s">
        <v>20688</v>
      </c>
      <c r="BN3509" t="s">
        <v>487</v>
      </c>
      <c r="BP3509" t="s">
        <v>194</v>
      </c>
      <c r="BQ3509" t="s">
        <v>195</v>
      </c>
      <c r="BS3509">
        <v>14627</v>
      </c>
      <c r="BT3509" t="s">
        <v>196</v>
      </c>
      <c r="BU3509">
        <v>6518959433</v>
      </c>
      <c r="BZ3509" t="s">
        <v>20689</v>
      </c>
      <c r="CC3509" t="s">
        <v>20690</v>
      </c>
      <c r="CD3509" t="s">
        <v>3699</v>
      </c>
      <c r="CF3509">
        <v>55118</v>
      </c>
      <c r="CG3509" t="s">
        <v>196</v>
      </c>
      <c r="CH3509">
        <v>6514547919</v>
      </c>
      <c r="CM3509" t="s">
        <v>20691</v>
      </c>
      <c r="CN3509" t="s">
        <v>487</v>
      </c>
      <c r="CP3509" t="s">
        <v>194</v>
      </c>
      <c r="CQ3509" t="s">
        <v>195</v>
      </c>
      <c r="CS3509">
        <v>14627</v>
      </c>
      <c r="CT3509" t="s">
        <v>196</v>
      </c>
      <c r="CU3509">
        <v>6518959433</v>
      </c>
      <c r="EM3509" t="s">
        <v>20689</v>
      </c>
      <c r="EP3509" t="s">
        <v>20690</v>
      </c>
      <c r="EQ3509" t="s">
        <v>3699</v>
      </c>
      <c r="ES3509">
        <v>55118</v>
      </c>
      <c r="ET3509" t="s">
        <v>196</v>
      </c>
      <c r="EU3509">
        <v>6514547919</v>
      </c>
    </row>
    <row r="3510" spans="1:151" x14ac:dyDescent="0.2">
      <c r="A3510">
        <v>38755</v>
      </c>
      <c r="B3510" t="s">
        <v>20692</v>
      </c>
      <c r="C3510" t="s">
        <v>20693</v>
      </c>
      <c r="E3510" t="s">
        <v>20694</v>
      </c>
      <c r="F3510" t="s">
        <v>171</v>
      </c>
      <c r="G3510" t="str">
        <f>"0"</f>
        <v>0</v>
      </c>
      <c r="H3510" s="1">
        <v>35998</v>
      </c>
      <c r="I3510" t="s">
        <v>1571</v>
      </c>
      <c r="K3510" t="s">
        <v>610</v>
      </c>
      <c r="L3510" t="s">
        <v>969</v>
      </c>
      <c r="M3510" t="s">
        <v>176</v>
      </c>
      <c r="N3510">
        <v>2023</v>
      </c>
      <c r="O3510" t="s">
        <v>1048</v>
      </c>
      <c r="P3510" t="s">
        <v>178</v>
      </c>
      <c r="Q3510" t="s">
        <v>172</v>
      </c>
      <c r="S3510">
        <v>32151503</v>
      </c>
      <c r="T3510" t="s">
        <v>226</v>
      </c>
      <c r="Y3510" t="str">
        <f>"02SBS"</f>
        <v>02SBS</v>
      </c>
      <c r="Z3510" t="s">
        <v>258</v>
      </c>
      <c r="AA3510" t="s">
        <v>259</v>
      </c>
      <c r="AB3510" t="s">
        <v>260</v>
      </c>
      <c r="AC3510" t="s">
        <v>2778</v>
      </c>
      <c r="AD3510" t="s">
        <v>185</v>
      </c>
      <c r="AS3510">
        <v>3.78</v>
      </c>
      <c r="AU3510" t="s">
        <v>235</v>
      </c>
      <c r="AV3510" t="s">
        <v>236</v>
      </c>
      <c r="AW3510" t="s">
        <v>715</v>
      </c>
      <c r="BO3510" t="s">
        <v>20695</v>
      </c>
      <c r="BQ3510" t="s">
        <v>195</v>
      </c>
      <c r="CD3510" t="s">
        <v>195</v>
      </c>
      <c r="CM3510" t="s">
        <v>20696</v>
      </c>
      <c r="CO3510" t="s">
        <v>20695</v>
      </c>
      <c r="CP3510" t="s">
        <v>241</v>
      </c>
      <c r="CQ3510" t="s">
        <v>247</v>
      </c>
      <c r="CS3510" t="s">
        <v>20697</v>
      </c>
      <c r="CT3510" t="s">
        <v>244</v>
      </c>
      <c r="CU3510" t="s">
        <v>20698</v>
      </c>
    </row>
    <row r="3511" spans="1:151" x14ac:dyDescent="0.2">
      <c r="A3511">
        <v>31486</v>
      </c>
      <c r="B3511" t="s">
        <v>2638</v>
      </c>
      <c r="C3511" t="s">
        <v>20699</v>
      </c>
      <c r="D3511" t="s">
        <v>4611</v>
      </c>
      <c r="E3511" t="s">
        <v>20700</v>
      </c>
      <c r="F3511" t="s">
        <v>171</v>
      </c>
      <c r="G3511" t="str">
        <f>"0"</f>
        <v>0</v>
      </c>
      <c r="K3511" t="s">
        <v>882</v>
      </c>
      <c r="L3511" t="s">
        <v>318</v>
      </c>
      <c r="M3511" t="s">
        <v>255</v>
      </c>
      <c r="N3511" t="s">
        <v>421</v>
      </c>
      <c r="O3511" t="s">
        <v>422</v>
      </c>
      <c r="P3511" t="s">
        <v>178</v>
      </c>
      <c r="Q3511" t="s">
        <v>172</v>
      </c>
      <c r="S3511">
        <v>31349598</v>
      </c>
      <c r="T3511" t="s">
        <v>226</v>
      </c>
      <c r="Y3511" t="str">
        <f>"01AS"</f>
        <v>01AS</v>
      </c>
      <c r="Z3511" t="s">
        <v>499</v>
      </c>
      <c r="AA3511" t="s">
        <v>228</v>
      </c>
      <c r="AB3511" t="s">
        <v>229</v>
      </c>
      <c r="AC3511" t="s">
        <v>428</v>
      </c>
      <c r="AD3511" t="s">
        <v>185</v>
      </c>
      <c r="AS3511">
        <v>3.17</v>
      </c>
      <c r="AT3511" t="s">
        <v>429</v>
      </c>
      <c r="AU3511" t="s">
        <v>235</v>
      </c>
      <c r="AV3511" t="s">
        <v>236</v>
      </c>
      <c r="AW3511" t="s">
        <v>264</v>
      </c>
      <c r="BM3511" t="s">
        <v>18842</v>
      </c>
      <c r="BN3511" t="s">
        <v>239</v>
      </c>
      <c r="BO3511" t="s">
        <v>20701</v>
      </c>
      <c r="BP3511" t="s">
        <v>241</v>
      </c>
      <c r="BQ3511" t="s">
        <v>195</v>
      </c>
      <c r="BS3511">
        <v>14627</v>
      </c>
      <c r="CD3511" t="s">
        <v>195</v>
      </c>
      <c r="CM3511" t="s">
        <v>20702</v>
      </c>
      <c r="CO3511" t="s">
        <v>20701</v>
      </c>
      <c r="CP3511" t="s">
        <v>20703</v>
      </c>
      <c r="CQ3511" t="s">
        <v>247</v>
      </c>
      <c r="CS3511" t="s">
        <v>20704</v>
      </c>
      <c r="CT3511" t="s">
        <v>244</v>
      </c>
      <c r="CU3511" t="s">
        <v>20705</v>
      </c>
    </row>
    <row r="3512" spans="1:151" x14ac:dyDescent="0.2">
      <c r="A3512">
        <v>25774</v>
      </c>
      <c r="B3512" t="s">
        <v>18873</v>
      </c>
      <c r="C3512" t="s">
        <v>20706</v>
      </c>
      <c r="D3512" t="s">
        <v>12904</v>
      </c>
      <c r="E3512" t="s">
        <v>20707</v>
      </c>
      <c r="F3512" t="s">
        <v>171</v>
      </c>
      <c r="G3512" t="str">
        <f>"0"</f>
        <v>0</v>
      </c>
      <c r="K3512" t="s">
        <v>610</v>
      </c>
      <c r="L3512" t="s">
        <v>611</v>
      </c>
      <c r="M3512" t="s">
        <v>176</v>
      </c>
      <c r="N3512">
        <v>2018</v>
      </c>
      <c r="O3512" t="s">
        <v>612</v>
      </c>
      <c r="P3512" t="s">
        <v>178</v>
      </c>
      <c r="Q3512" t="s">
        <v>172</v>
      </c>
      <c r="S3512">
        <v>31031400</v>
      </c>
      <c r="T3512" t="s">
        <v>196</v>
      </c>
      <c r="Y3512" t="s">
        <v>613</v>
      </c>
      <c r="Z3512" t="s">
        <v>614</v>
      </c>
      <c r="AA3512" t="s">
        <v>615</v>
      </c>
      <c r="AB3512" t="s">
        <v>259</v>
      </c>
      <c r="AC3512" t="s">
        <v>762</v>
      </c>
      <c r="AD3512" t="s">
        <v>185</v>
      </c>
      <c r="AS3512" t="str">
        <f>"0"</f>
        <v>0</v>
      </c>
      <c r="AT3512" t="s">
        <v>188</v>
      </c>
      <c r="AU3512" t="s">
        <v>189</v>
      </c>
      <c r="AV3512" t="s">
        <v>190</v>
      </c>
      <c r="AW3512" t="s">
        <v>237</v>
      </c>
      <c r="BM3512" t="s">
        <v>20708</v>
      </c>
      <c r="BP3512" t="s">
        <v>8400</v>
      </c>
      <c r="BQ3512" t="s">
        <v>195</v>
      </c>
      <c r="BS3512">
        <v>14057</v>
      </c>
      <c r="BT3512" t="s">
        <v>196</v>
      </c>
      <c r="BU3512">
        <v>7168612271</v>
      </c>
      <c r="BZ3512" t="s">
        <v>20708</v>
      </c>
      <c r="CC3512" t="s">
        <v>8400</v>
      </c>
      <c r="CD3512" t="s">
        <v>195</v>
      </c>
      <c r="CF3512">
        <v>14057</v>
      </c>
      <c r="CG3512" t="s">
        <v>196</v>
      </c>
      <c r="CH3512">
        <v>7168612271</v>
      </c>
      <c r="CM3512" t="s">
        <v>20708</v>
      </c>
      <c r="CP3512" t="s">
        <v>8400</v>
      </c>
      <c r="CQ3512" t="s">
        <v>195</v>
      </c>
      <c r="CS3512">
        <v>14057</v>
      </c>
      <c r="CT3512" t="s">
        <v>196</v>
      </c>
      <c r="CU3512">
        <v>7168612271</v>
      </c>
    </row>
    <row r="3513" spans="1:151" x14ac:dyDescent="0.2">
      <c r="A3513">
        <v>28015</v>
      </c>
      <c r="B3513" t="s">
        <v>7541</v>
      </c>
      <c r="C3513" t="s">
        <v>20709</v>
      </c>
      <c r="E3513" t="s">
        <v>20710</v>
      </c>
      <c r="F3513" t="s">
        <v>171</v>
      </c>
      <c r="G3513" t="str">
        <f>"0"</f>
        <v>0</v>
      </c>
      <c r="K3513" t="s">
        <v>769</v>
      </c>
      <c r="L3513" t="s">
        <v>6811</v>
      </c>
      <c r="M3513" t="s">
        <v>176</v>
      </c>
      <c r="N3513">
        <v>2019</v>
      </c>
      <c r="O3513" t="s">
        <v>482</v>
      </c>
      <c r="P3513" t="s">
        <v>178</v>
      </c>
      <c r="Q3513" t="s">
        <v>172</v>
      </c>
      <c r="R3513" t="s">
        <v>510</v>
      </c>
      <c r="S3513">
        <v>27540848</v>
      </c>
      <c r="BM3513" t="s">
        <v>20711</v>
      </c>
    </row>
    <row r="3514" spans="1:151" x14ac:dyDescent="0.2">
      <c r="A3514">
        <v>42376</v>
      </c>
      <c r="B3514" t="s">
        <v>6245</v>
      </c>
      <c r="C3514" t="s">
        <v>20712</v>
      </c>
      <c r="E3514" t="s">
        <v>20713</v>
      </c>
      <c r="F3514" t="s">
        <v>171</v>
      </c>
      <c r="I3514" t="s">
        <v>221</v>
      </c>
      <c r="K3514" t="s">
        <v>2923</v>
      </c>
      <c r="L3514" t="s">
        <v>920</v>
      </c>
      <c r="M3514" t="s">
        <v>224</v>
      </c>
      <c r="N3514">
        <v>2024</v>
      </c>
      <c r="O3514" t="s">
        <v>225</v>
      </c>
      <c r="P3514" t="s">
        <v>178</v>
      </c>
      <c r="Q3514" t="s">
        <v>185</v>
      </c>
      <c r="BM3514" t="s">
        <v>20714</v>
      </c>
      <c r="BP3514" t="s">
        <v>20715</v>
      </c>
      <c r="BQ3514" t="s">
        <v>3451</v>
      </c>
      <c r="BS3514">
        <v>22191</v>
      </c>
      <c r="BT3514" t="s">
        <v>226</v>
      </c>
      <c r="BU3514" t="s">
        <v>5708</v>
      </c>
      <c r="BV3514" t="s">
        <v>5708</v>
      </c>
      <c r="BW3514">
        <v>7035956973</v>
      </c>
    </row>
    <row r="3515" spans="1:151" x14ac:dyDescent="0.2">
      <c r="A3515">
        <v>14457</v>
      </c>
      <c r="B3515" t="s">
        <v>6113</v>
      </c>
      <c r="C3515" t="s">
        <v>20716</v>
      </c>
      <c r="E3515" t="s">
        <v>20717</v>
      </c>
      <c r="F3515" t="s">
        <v>171</v>
      </c>
      <c r="G3515" t="s">
        <v>172</v>
      </c>
      <c r="H3515" s="1">
        <v>35174</v>
      </c>
      <c r="I3515" t="s">
        <v>221</v>
      </c>
      <c r="K3515" t="s">
        <v>1046</v>
      </c>
      <c r="L3515" t="s">
        <v>1047</v>
      </c>
      <c r="M3515" t="s">
        <v>176</v>
      </c>
      <c r="N3515">
        <v>2016</v>
      </c>
      <c r="O3515" t="s">
        <v>634</v>
      </c>
      <c r="P3515" t="s">
        <v>178</v>
      </c>
      <c r="Q3515" t="s">
        <v>172</v>
      </c>
      <c r="S3515">
        <v>28205623</v>
      </c>
      <c r="T3515" t="s">
        <v>196</v>
      </c>
      <c r="W3515" t="s">
        <v>20718</v>
      </c>
      <c r="X3515">
        <v>2486695892</v>
      </c>
      <c r="Y3515" t="s">
        <v>186</v>
      </c>
      <c r="Z3515" t="s">
        <v>282</v>
      </c>
      <c r="AA3515">
        <v>2017</v>
      </c>
      <c r="AB3515">
        <v>2017</v>
      </c>
      <c r="AC3515" t="s">
        <v>396</v>
      </c>
      <c r="AD3515" t="s">
        <v>185</v>
      </c>
      <c r="AS3515">
        <v>3.48</v>
      </c>
      <c r="AT3515" t="s">
        <v>188</v>
      </c>
      <c r="AU3515" t="s">
        <v>189</v>
      </c>
      <c r="AV3515" t="s">
        <v>190</v>
      </c>
      <c r="AW3515" t="s">
        <v>264</v>
      </c>
      <c r="BM3515" t="s">
        <v>17433</v>
      </c>
      <c r="BN3515" t="s">
        <v>193</v>
      </c>
      <c r="BP3515" t="s">
        <v>194</v>
      </c>
      <c r="BQ3515" t="s">
        <v>195</v>
      </c>
      <c r="BS3515">
        <v>14627</v>
      </c>
      <c r="BT3515" t="s">
        <v>196</v>
      </c>
      <c r="BU3515">
        <v>2489211422</v>
      </c>
      <c r="BZ3515" t="s">
        <v>20719</v>
      </c>
      <c r="CC3515" t="s">
        <v>20720</v>
      </c>
      <c r="CD3515" t="s">
        <v>585</v>
      </c>
      <c r="CF3515">
        <v>48322</v>
      </c>
      <c r="CG3515" t="s">
        <v>196</v>
      </c>
      <c r="CH3515">
        <v>2486695892</v>
      </c>
      <c r="CM3515" t="s">
        <v>863</v>
      </c>
      <c r="CP3515" t="s">
        <v>194</v>
      </c>
      <c r="CQ3515" t="s">
        <v>195</v>
      </c>
      <c r="CS3515">
        <v>14611</v>
      </c>
      <c r="CT3515" t="s">
        <v>196</v>
      </c>
      <c r="CU3515">
        <v>2489211422</v>
      </c>
      <c r="ED3515" t="s">
        <v>585</v>
      </c>
      <c r="EG3515" t="s">
        <v>196</v>
      </c>
      <c r="EH3515">
        <v>2486695892</v>
      </c>
      <c r="EM3515" t="s">
        <v>20719</v>
      </c>
      <c r="EP3515" t="s">
        <v>20720</v>
      </c>
      <c r="EQ3515" t="s">
        <v>585</v>
      </c>
      <c r="ES3515">
        <v>48322</v>
      </c>
      <c r="ET3515" t="s">
        <v>196</v>
      </c>
      <c r="EU3515">
        <v>2486695892</v>
      </c>
    </row>
    <row r="3516" spans="1:151" x14ac:dyDescent="0.2">
      <c r="A3516">
        <v>24070</v>
      </c>
      <c r="B3516" t="s">
        <v>13606</v>
      </c>
      <c r="C3516" t="s">
        <v>20716</v>
      </c>
      <c r="D3516" t="s">
        <v>169</v>
      </c>
      <c r="E3516" t="s">
        <v>20721</v>
      </c>
      <c r="F3516" t="s">
        <v>10892</v>
      </c>
      <c r="G3516" t="s">
        <v>172</v>
      </c>
      <c r="H3516" s="1">
        <v>35672</v>
      </c>
      <c r="I3516" t="s">
        <v>173</v>
      </c>
      <c r="K3516" t="s">
        <v>304</v>
      </c>
      <c r="L3516" t="s">
        <v>305</v>
      </c>
      <c r="M3516" t="s">
        <v>176</v>
      </c>
      <c r="N3516">
        <v>2018</v>
      </c>
      <c r="O3516" t="s">
        <v>612</v>
      </c>
      <c r="P3516" t="s">
        <v>178</v>
      </c>
      <c r="Q3516" t="s">
        <v>172</v>
      </c>
      <c r="S3516">
        <v>29427642</v>
      </c>
      <c r="T3516" t="s">
        <v>196</v>
      </c>
      <c r="W3516" t="s">
        <v>20722</v>
      </c>
      <c r="X3516">
        <v>6093696894</v>
      </c>
      <c r="Y3516" t="s">
        <v>186</v>
      </c>
      <c r="Z3516" t="s">
        <v>282</v>
      </c>
      <c r="AA3516">
        <v>2019</v>
      </c>
      <c r="AB3516">
        <v>2019</v>
      </c>
      <c r="AC3516" t="s">
        <v>396</v>
      </c>
      <c r="AD3516" t="s">
        <v>185</v>
      </c>
      <c r="AE3516" t="s">
        <v>1109</v>
      </c>
      <c r="AS3516">
        <v>3.43</v>
      </c>
      <c r="AT3516" t="s">
        <v>188</v>
      </c>
      <c r="AU3516" t="s">
        <v>189</v>
      </c>
      <c r="AV3516" t="s">
        <v>190</v>
      </c>
      <c r="AW3516" t="s">
        <v>264</v>
      </c>
      <c r="BM3516" t="s">
        <v>16834</v>
      </c>
      <c r="BN3516" t="s">
        <v>193</v>
      </c>
      <c r="BP3516" t="s">
        <v>194</v>
      </c>
      <c r="BQ3516" t="s">
        <v>195</v>
      </c>
      <c r="BS3516">
        <v>14627</v>
      </c>
      <c r="BT3516" t="s">
        <v>196</v>
      </c>
      <c r="BU3516">
        <v>6093696894</v>
      </c>
      <c r="BZ3516" t="s">
        <v>20723</v>
      </c>
      <c r="CC3516" t="s">
        <v>1112</v>
      </c>
      <c r="CD3516" t="s">
        <v>1150</v>
      </c>
      <c r="CF3516" t="str">
        <f>"08016"</f>
        <v>08016</v>
      </c>
      <c r="CG3516" t="s">
        <v>196</v>
      </c>
      <c r="CH3516">
        <v>6093696894</v>
      </c>
      <c r="CM3516" t="s">
        <v>20724</v>
      </c>
      <c r="CN3516" t="s">
        <v>7868</v>
      </c>
      <c r="CP3516" t="s">
        <v>194</v>
      </c>
      <c r="CQ3516" t="s">
        <v>195</v>
      </c>
      <c r="CS3516">
        <v>14627</v>
      </c>
      <c r="CT3516" t="s">
        <v>196</v>
      </c>
      <c r="CU3516">
        <v>6092279981</v>
      </c>
      <c r="ED3516" t="s">
        <v>1150</v>
      </c>
      <c r="EG3516" t="s">
        <v>196</v>
      </c>
      <c r="EH3516">
        <v>6093696894</v>
      </c>
      <c r="EM3516" t="s">
        <v>20723</v>
      </c>
      <c r="EP3516" t="s">
        <v>1112</v>
      </c>
      <c r="EQ3516" t="s">
        <v>1150</v>
      </c>
      <c r="ES3516" t="str">
        <f>"08016"</f>
        <v>08016</v>
      </c>
      <c r="ET3516" t="s">
        <v>196</v>
      </c>
      <c r="EU3516">
        <v>6093696894</v>
      </c>
    </row>
    <row r="3517" spans="1:151" x14ac:dyDescent="0.2">
      <c r="A3517">
        <v>23853</v>
      </c>
      <c r="B3517" t="s">
        <v>8654</v>
      </c>
      <c r="C3517" t="s">
        <v>20716</v>
      </c>
      <c r="D3517" t="s">
        <v>20725</v>
      </c>
      <c r="E3517" t="s">
        <v>20726</v>
      </c>
      <c r="F3517" t="s">
        <v>20727</v>
      </c>
      <c r="G3517" t="s">
        <v>172</v>
      </c>
      <c r="H3517" s="1">
        <v>34784</v>
      </c>
      <c r="I3517" t="s">
        <v>221</v>
      </c>
      <c r="K3517" t="s">
        <v>3891</v>
      </c>
      <c r="L3517" t="s">
        <v>3885</v>
      </c>
      <c r="M3517" t="s">
        <v>1164</v>
      </c>
      <c r="N3517" t="s">
        <v>2166</v>
      </c>
      <c r="O3517" t="s">
        <v>2167</v>
      </c>
      <c r="P3517" t="s">
        <v>178</v>
      </c>
      <c r="Q3517" t="s">
        <v>172</v>
      </c>
      <c r="S3517">
        <v>28320814</v>
      </c>
      <c r="T3517" t="s">
        <v>196</v>
      </c>
      <c r="W3517" t="s">
        <v>20728</v>
      </c>
      <c r="X3517">
        <v>9784600870</v>
      </c>
      <c r="Y3517" t="s">
        <v>802</v>
      </c>
      <c r="Z3517" t="s">
        <v>1583</v>
      </c>
      <c r="AA3517">
        <v>2017</v>
      </c>
      <c r="AB3517">
        <v>2017</v>
      </c>
      <c r="AC3517" t="s">
        <v>1584</v>
      </c>
      <c r="AD3517" t="s">
        <v>185</v>
      </c>
      <c r="AF3517" t="s">
        <v>186</v>
      </c>
      <c r="AG3517" t="s">
        <v>282</v>
      </c>
      <c r="AH3517">
        <v>2017</v>
      </c>
      <c r="AI3517">
        <v>2017</v>
      </c>
      <c r="AJ3517" t="s">
        <v>395</v>
      </c>
      <c r="AK3517" t="s">
        <v>185</v>
      </c>
      <c r="AS3517">
        <v>4</v>
      </c>
      <c r="AT3517" t="s">
        <v>188</v>
      </c>
      <c r="AU3517" t="s">
        <v>189</v>
      </c>
      <c r="AV3517" t="s">
        <v>190</v>
      </c>
      <c r="AW3517" t="s">
        <v>264</v>
      </c>
      <c r="BM3517" t="s">
        <v>13752</v>
      </c>
      <c r="BN3517" t="s">
        <v>20729</v>
      </c>
      <c r="BP3517" t="s">
        <v>194</v>
      </c>
      <c r="BQ3517" t="s">
        <v>195</v>
      </c>
      <c r="BS3517">
        <v>14605</v>
      </c>
      <c r="BT3517" t="s">
        <v>196</v>
      </c>
      <c r="BU3517">
        <v>9784603778</v>
      </c>
      <c r="BZ3517" t="s">
        <v>20730</v>
      </c>
      <c r="CC3517" t="s">
        <v>1445</v>
      </c>
      <c r="CD3517" t="s">
        <v>401</v>
      </c>
      <c r="CF3517" t="str">
        <f>"017761320"</f>
        <v>017761320</v>
      </c>
      <c r="CG3517" t="s">
        <v>196</v>
      </c>
      <c r="CH3517">
        <v>9784430575</v>
      </c>
      <c r="CM3517" t="s">
        <v>13752</v>
      </c>
      <c r="CN3517" t="s">
        <v>20729</v>
      </c>
      <c r="CP3517" t="s">
        <v>194</v>
      </c>
      <c r="CQ3517" t="s">
        <v>195</v>
      </c>
      <c r="CS3517">
        <v>14605</v>
      </c>
      <c r="CT3517" t="s">
        <v>196</v>
      </c>
      <c r="CU3517">
        <v>9784603778</v>
      </c>
      <c r="ED3517" t="s">
        <v>401</v>
      </c>
      <c r="EG3517" t="s">
        <v>196</v>
      </c>
      <c r="EH3517">
        <v>9784430575</v>
      </c>
      <c r="EM3517" t="s">
        <v>20730</v>
      </c>
      <c r="EP3517" t="s">
        <v>1445</v>
      </c>
      <c r="EQ3517" t="s">
        <v>401</v>
      </c>
      <c r="ES3517" t="str">
        <f>"017761320"</f>
        <v>017761320</v>
      </c>
      <c r="ET3517" t="s">
        <v>196</v>
      </c>
      <c r="EU3517">
        <v>9784430575</v>
      </c>
    </row>
    <row r="3518" spans="1:151" x14ac:dyDescent="0.2">
      <c r="A3518">
        <v>31512</v>
      </c>
      <c r="B3518" t="s">
        <v>13460</v>
      </c>
      <c r="C3518" t="s">
        <v>20716</v>
      </c>
      <c r="D3518" t="s">
        <v>20731</v>
      </c>
      <c r="E3518" t="s">
        <v>20732</v>
      </c>
      <c r="F3518" t="s">
        <v>171</v>
      </c>
      <c r="G3518" t="str">
        <f>"0"</f>
        <v>0</v>
      </c>
      <c r="K3518" t="s">
        <v>1345</v>
      </c>
      <c r="L3518" t="s">
        <v>2201</v>
      </c>
      <c r="M3518" t="s">
        <v>255</v>
      </c>
      <c r="N3518" t="s">
        <v>421</v>
      </c>
      <c r="O3518" t="s">
        <v>422</v>
      </c>
      <c r="P3518" t="s">
        <v>178</v>
      </c>
      <c r="Q3518" t="s">
        <v>172</v>
      </c>
      <c r="S3518">
        <v>31337526</v>
      </c>
      <c r="T3518" t="s">
        <v>226</v>
      </c>
      <c r="Y3518" t="str">
        <f>"01AS"</f>
        <v>01AS</v>
      </c>
      <c r="Z3518" t="s">
        <v>227</v>
      </c>
      <c r="AA3518" t="s">
        <v>228</v>
      </c>
      <c r="AB3518" t="s">
        <v>229</v>
      </c>
      <c r="AC3518" t="s">
        <v>3310</v>
      </c>
      <c r="AD3518" t="s">
        <v>172</v>
      </c>
      <c r="AS3518">
        <v>3.81</v>
      </c>
      <c r="AT3518" t="s">
        <v>429</v>
      </c>
      <c r="AU3518" t="s">
        <v>235</v>
      </c>
      <c r="AV3518" t="s">
        <v>236</v>
      </c>
      <c r="AW3518" t="s">
        <v>264</v>
      </c>
      <c r="BM3518" t="s">
        <v>20733</v>
      </c>
      <c r="BN3518" t="s">
        <v>239</v>
      </c>
      <c r="BO3518" t="s">
        <v>20734</v>
      </c>
      <c r="BP3518" t="s">
        <v>241</v>
      </c>
      <c r="BQ3518" t="s">
        <v>195</v>
      </c>
      <c r="BS3518">
        <v>14627</v>
      </c>
      <c r="CD3518" t="s">
        <v>195</v>
      </c>
      <c r="CM3518" t="s">
        <v>20735</v>
      </c>
      <c r="CO3518" t="s">
        <v>20734</v>
      </c>
      <c r="CP3518" t="s">
        <v>5345</v>
      </c>
      <c r="CQ3518" t="s">
        <v>247</v>
      </c>
      <c r="CS3518" t="str">
        <f>"07039-2457"</f>
        <v>07039-2457</v>
      </c>
      <c r="CT3518" t="s">
        <v>244</v>
      </c>
      <c r="CU3518" t="s">
        <v>20736</v>
      </c>
    </row>
    <row r="3519" spans="1:151" x14ac:dyDescent="0.2">
      <c r="A3519">
        <v>36617</v>
      </c>
      <c r="B3519" t="s">
        <v>20737</v>
      </c>
      <c r="C3519" t="s">
        <v>20738</v>
      </c>
      <c r="D3519" t="s">
        <v>2406</v>
      </c>
      <c r="E3519" t="s">
        <v>20739</v>
      </c>
      <c r="F3519" t="s">
        <v>171</v>
      </c>
      <c r="G3519" t="str">
        <f>"0"</f>
        <v>0</v>
      </c>
      <c r="H3519" s="1">
        <v>36949</v>
      </c>
      <c r="I3519" t="s">
        <v>1450</v>
      </c>
      <c r="K3519" t="s">
        <v>317</v>
      </c>
      <c r="L3519" t="s">
        <v>318</v>
      </c>
      <c r="M3519" t="s">
        <v>176</v>
      </c>
      <c r="N3519">
        <v>2022</v>
      </c>
      <c r="O3519" t="s">
        <v>555</v>
      </c>
      <c r="P3519" t="s">
        <v>178</v>
      </c>
      <c r="Q3519" t="s">
        <v>172</v>
      </c>
      <c r="S3519">
        <v>31525909</v>
      </c>
      <c r="T3519" t="s">
        <v>226</v>
      </c>
      <c r="Y3519" t="str">
        <f>"01AS"</f>
        <v>01AS</v>
      </c>
      <c r="Z3519" t="s">
        <v>227</v>
      </c>
      <c r="AA3519" t="s">
        <v>321</v>
      </c>
      <c r="AC3519" t="s">
        <v>1237</v>
      </c>
      <c r="AD3519" t="s">
        <v>185</v>
      </c>
      <c r="AE3519" t="s">
        <v>5092</v>
      </c>
      <c r="AS3519">
        <v>3.3</v>
      </c>
      <c r="AU3519" t="s">
        <v>235</v>
      </c>
      <c r="AV3519" t="s">
        <v>236</v>
      </c>
      <c r="AW3519" t="s">
        <v>952</v>
      </c>
      <c r="BF3519" t="s">
        <v>474</v>
      </c>
      <c r="BM3519" t="s">
        <v>20740</v>
      </c>
      <c r="BN3519" t="s">
        <v>239</v>
      </c>
      <c r="BO3519" t="s">
        <v>20741</v>
      </c>
      <c r="BP3519" t="s">
        <v>241</v>
      </c>
      <c r="BQ3519" t="s">
        <v>195</v>
      </c>
      <c r="BS3519">
        <v>14627</v>
      </c>
      <c r="CA3519" t="s">
        <v>20742</v>
      </c>
      <c r="CD3519" t="s">
        <v>195</v>
      </c>
      <c r="CM3519" t="s">
        <v>20743</v>
      </c>
      <c r="CN3519" t="s">
        <v>20742</v>
      </c>
      <c r="CO3519" t="s">
        <v>20741</v>
      </c>
      <c r="CP3519" t="s">
        <v>4539</v>
      </c>
      <c r="CQ3519" t="s">
        <v>735</v>
      </c>
      <c r="CS3519" t="s">
        <v>20744</v>
      </c>
      <c r="CT3519" t="s">
        <v>244</v>
      </c>
      <c r="CU3519" t="s">
        <v>20745</v>
      </c>
    </row>
    <row r="3520" spans="1:151" x14ac:dyDescent="0.2">
      <c r="A3520">
        <v>37464</v>
      </c>
      <c r="B3520" t="s">
        <v>20737</v>
      </c>
      <c r="C3520" t="s">
        <v>20738</v>
      </c>
      <c r="D3520" t="s">
        <v>2406</v>
      </c>
      <c r="E3520" t="s">
        <v>20739</v>
      </c>
      <c r="F3520" t="s">
        <v>171</v>
      </c>
      <c r="G3520" t="str">
        <f>"0"</f>
        <v>0</v>
      </c>
      <c r="H3520" s="1">
        <v>36949</v>
      </c>
      <c r="I3520" t="s">
        <v>1450</v>
      </c>
      <c r="K3520" t="s">
        <v>466</v>
      </c>
      <c r="L3520" t="s">
        <v>467</v>
      </c>
      <c r="M3520" t="s">
        <v>224</v>
      </c>
      <c r="N3520">
        <v>2022</v>
      </c>
      <c r="O3520" t="s">
        <v>468</v>
      </c>
      <c r="P3520" t="s">
        <v>178</v>
      </c>
      <c r="Q3520" t="s">
        <v>172</v>
      </c>
      <c r="S3520">
        <v>31525909</v>
      </c>
      <c r="T3520" t="s">
        <v>226</v>
      </c>
      <c r="Y3520" t="str">
        <f>"01AS"</f>
        <v>01AS</v>
      </c>
      <c r="Z3520" t="s">
        <v>227</v>
      </c>
      <c r="AA3520" t="s">
        <v>321</v>
      </c>
      <c r="AC3520" t="s">
        <v>1237</v>
      </c>
      <c r="AD3520" t="s">
        <v>185</v>
      </c>
      <c r="AE3520" t="s">
        <v>5092</v>
      </c>
      <c r="AS3520">
        <v>3.3</v>
      </c>
      <c r="AU3520" t="s">
        <v>235</v>
      </c>
      <c r="AV3520" t="s">
        <v>236</v>
      </c>
      <c r="AW3520" t="s">
        <v>952</v>
      </c>
      <c r="BF3520" t="s">
        <v>474</v>
      </c>
      <c r="BM3520" t="s">
        <v>20740</v>
      </c>
      <c r="BN3520" t="s">
        <v>239</v>
      </c>
      <c r="BO3520" t="s">
        <v>20741</v>
      </c>
      <c r="BP3520" t="s">
        <v>241</v>
      </c>
      <c r="BQ3520" t="s">
        <v>195</v>
      </c>
      <c r="BS3520">
        <v>14627</v>
      </c>
      <c r="CA3520" t="s">
        <v>20742</v>
      </c>
      <c r="CD3520" t="s">
        <v>195</v>
      </c>
      <c r="CM3520" t="s">
        <v>20743</v>
      </c>
      <c r="CN3520" t="s">
        <v>20742</v>
      </c>
      <c r="CO3520" t="s">
        <v>20741</v>
      </c>
      <c r="CP3520" t="s">
        <v>4539</v>
      </c>
      <c r="CQ3520" t="s">
        <v>735</v>
      </c>
      <c r="CS3520" t="s">
        <v>20744</v>
      </c>
      <c r="CT3520" t="s">
        <v>244</v>
      </c>
      <c r="CU3520" t="s">
        <v>20745</v>
      </c>
    </row>
    <row r="3521" spans="1:151" x14ac:dyDescent="0.2">
      <c r="A3521">
        <v>17803</v>
      </c>
      <c r="B3521" t="s">
        <v>4848</v>
      </c>
      <c r="C3521" t="s">
        <v>20746</v>
      </c>
      <c r="D3521" t="s">
        <v>976</v>
      </c>
      <c r="E3521" t="s">
        <v>20747</v>
      </c>
      <c r="F3521" t="s">
        <v>171</v>
      </c>
      <c r="G3521" t="s">
        <v>172</v>
      </c>
      <c r="H3521" s="1">
        <v>34881</v>
      </c>
      <c r="I3521" t="s">
        <v>221</v>
      </c>
      <c r="K3521" t="s">
        <v>409</v>
      </c>
      <c r="M3521" t="s">
        <v>224</v>
      </c>
      <c r="N3521">
        <v>2016</v>
      </c>
      <c r="O3521" t="s">
        <v>410</v>
      </c>
      <c r="P3521" t="s">
        <v>363</v>
      </c>
      <c r="Q3521" t="s">
        <v>172</v>
      </c>
      <c r="S3521">
        <v>28247678</v>
      </c>
      <c r="T3521" t="s">
        <v>196</v>
      </c>
      <c r="W3521" t="s">
        <v>20748</v>
      </c>
      <c r="X3521">
        <v>8052417714</v>
      </c>
      <c r="Y3521" t="s">
        <v>186</v>
      </c>
      <c r="Z3521" t="s">
        <v>282</v>
      </c>
      <c r="AA3521">
        <v>2017</v>
      </c>
      <c r="AB3521">
        <v>2017</v>
      </c>
      <c r="AC3521" t="s">
        <v>885</v>
      </c>
      <c r="AD3521" t="s">
        <v>185</v>
      </c>
      <c r="AS3521">
        <v>3.68</v>
      </c>
      <c r="AT3521" t="s">
        <v>188</v>
      </c>
      <c r="AU3521" t="s">
        <v>189</v>
      </c>
      <c r="AV3521" t="s">
        <v>190</v>
      </c>
      <c r="AW3521" t="s">
        <v>237</v>
      </c>
      <c r="BM3521" t="s">
        <v>20749</v>
      </c>
      <c r="BN3521" t="s">
        <v>487</v>
      </c>
      <c r="BP3521" t="s">
        <v>194</v>
      </c>
      <c r="BQ3521" t="s">
        <v>195</v>
      </c>
      <c r="BS3521">
        <v>14627</v>
      </c>
      <c r="BT3521" t="s">
        <v>196</v>
      </c>
      <c r="BU3521">
        <v>8053387228</v>
      </c>
      <c r="BZ3521" t="s">
        <v>20750</v>
      </c>
      <c r="CC3521" t="s">
        <v>20751</v>
      </c>
      <c r="CD3521" t="s">
        <v>461</v>
      </c>
      <c r="CF3521">
        <v>91362</v>
      </c>
      <c r="CG3521" t="s">
        <v>196</v>
      </c>
      <c r="CH3521">
        <v>8052417714</v>
      </c>
      <c r="CM3521" t="s">
        <v>20752</v>
      </c>
      <c r="CP3521" t="s">
        <v>194</v>
      </c>
      <c r="CQ3521" t="s">
        <v>195</v>
      </c>
      <c r="CS3521">
        <v>14620</v>
      </c>
      <c r="CT3521" t="s">
        <v>196</v>
      </c>
      <c r="CU3521">
        <v>8053387228</v>
      </c>
      <c r="EM3521" t="s">
        <v>20750</v>
      </c>
      <c r="EP3521" t="s">
        <v>20751</v>
      </c>
      <c r="EQ3521" t="s">
        <v>461</v>
      </c>
      <c r="ES3521">
        <v>91362</v>
      </c>
      <c r="ET3521" t="s">
        <v>196</v>
      </c>
      <c r="EU3521">
        <v>8052417714</v>
      </c>
    </row>
    <row r="3522" spans="1:151" x14ac:dyDescent="0.2">
      <c r="A3522">
        <v>19624</v>
      </c>
      <c r="B3522" t="s">
        <v>20753</v>
      </c>
      <c r="C3522" t="s">
        <v>20746</v>
      </c>
      <c r="D3522" t="s">
        <v>12692</v>
      </c>
      <c r="E3522" t="s">
        <v>20754</v>
      </c>
      <c r="F3522" t="s">
        <v>171</v>
      </c>
      <c r="G3522" t="s">
        <v>172</v>
      </c>
      <c r="H3522" s="1">
        <v>35354</v>
      </c>
      <c r="I3522" t="s">
        <v>221</v>
      </c>
      <c r="K3522" t="s">
        <v>1046</v>
      </c>
      <c r="L3522" t="s">
        <v>1047</v>
      </c>
      <c r="M3522" t="s">
        <v>176</v>
      </c>
      <c r="N3522">
        <v>2017</v>
      </c>
      <c r="O3522" t="s">
        <v>177</v>
      </c>
      <c r="P3522" t="s">
        <v>178</v>
      </c>
      <c r="Q3522" t="s">
        <v>172</v>
      </c>
      <c r="S3522">
        <v>28758136</v>
      </c>
      <c r="T3522" t="s">
        <v>179</v>
      </c>
      <c r="U3522" t="s">
        <v>180</v>
      </c>
      <c r="V3522" s="2">
        <v>43240</v>
      </c>
      <c r="W3522" t="s">
        <v>20755</v>
      </c>
      <c r="X3522" t="s">
        <v>20756</v>
      </c>
      <c r="Y3522" t="s">
        <v>186</v>
      </c>
      <c r="Z3522" t="s">
        <v>282</v>
      </c>
      <c r="AA3522">
        <v>2018</v>
      </c>
      <c r="AB3522">
        <v>2018</v>
      </c>
      <c r="AC3522" t="s">
        <v>1950</v>
      </c>
      <c r="AD3522" t="s">
        <v>185</v>
      </c>
      <c r="AS3522">
        <v>3.36</v>
      </c>
      <c r="AT3522" t="s">
        <v>188</v>
      </c>
      <c r="AU3522" t="s">
        <v>189</v>
      </c>
      <c r="AV3522" t="s">
        <v>190</v>
      </c>
      <c r="AW3522" t="s">
        <v>191</v>
      </c>
      <c r="BM3522" t="s">
        <v>20757</v>
      </c>
      <c r="BN3522" t="s">
        <v>193</v>
      </c>
      <c r="BP3522" t="s">
        <v>194</v>
      </c>
      <c r="BQ3522" t="s">
        <v>195</v>
      </c>
      <c r="BS3522">
        <v>14627</v>
      </c>
      <c r="BT3522" t="s">
        <v>196</v>
      </c>
      <c r="BU3522">
        <v>5858318898</v>
      </c>
      <c r="CM3522" t="s">
        <v>20758</v>
      </c>
      <c r="CN3522" t="s">
        <v>11570</v>
      </c>
      <c r="CP3522" t="s">
        <v>194</v>
      </c>
      <c r="CQ3522" t="s">
        <v>195</v>
      </c>
      <c r="CS3522">
        <v>14611</v>
      </c>
      <c r="CT3522" t="s">
        <v>196</v>
      </c>
      <c r="CU3522">
        <v>5858318898</v>
      </c>
    </row>
    <row r="3523" spans="1:151" x14ac:dyDescent="0.2">
      <c r="A3523">
        <v>24620</v>
      </c>
      <c r="B3523" t="s">
        <v>3170</v>
      </c>
      <c r="C3523" t="s">
        <v>20759</v>
      </c>
      <c r="E3523" t="s">
        <v>20760</v>
      </c>
      <c r="F3523" t="s">
        <v>171</v>
      </c>
      <c r="G3523" t="s">
        <v>172</v>
      </c>
      <c r="H3523" s="1">
        <v>35714</v>
      </c>
      <c r="I3523" t="s">
        <v>221</v>
      </c>
      <c r="K3523" t="s">
        <v>439</v>
      </c>
      <c r="L3523" t="s">
        <v>175</v>
      </c>
      <c r="M3523" t="s">
        <v>224</v>
      </c>
      <c r="N3523">
        <v>2018</v>
      </c>
      <c r="O3523" t="s">
        <v>354</v>
      </c>
      <c r="P3523" t="s">
        <v>363</v>
      </c>
      <c r="Q3523" t="s">
        <v>172</v>
      </c>
      <c r="S3523">
        <v>29406197</v>
      </c>
      <c r="T3523" t="s">
        <v>196</v>
      </c>
      <c r="W3523" t="s">
        <v>20761</v>
      </c>
      <c r="X3523">
        <v>9176816743</v>
      </c>
      <c r="Y3523" t="s">
        <v>186</v>
      </c>
      <c r="Z3523" t="s">
        <v>282</v>
      </c>
      <c r="AA3523">
        <v>2019</v>
      </c>
      <c r="AB3523">
        <v>2019</v>
      </c>
      <c r="AC3523" t="s">
        <v>1068</v>
      </c>
      <c r="AD3523" t="s">
        <v>185</v>
      </c>
      <c r="AF3523" t="s">
        <v>186</v>
      </c>
      <c r="AG3523" t="s">
        <v>183</v>
      </c>
      <c r="AH3523">
        <v>2019</v>
      </c>
      <c r="AI3523">
        <v>2019</v>
      </c>
      <c r="AJ3523" t="s">
        <v>1092</v>
      </c>
      <c r="AK3523" t="s">
        <v>185</v>
      </c>
      <c r="AM3523" t="s">
        <v>932</v>
      </c>
      <c r="AS3523">
        <v>3.74</v>
      </c>
      <c r="AT3523" t="s">
        <v>188</v>
      </c>
      <c r="AU3523" t="s">
        <v>189</v>
      </c>
      <c r="AV3523" t="s">
        <v>190</v>
      </c>
      <c r="AW3523" t="s">
        <v>715</v>
      </c>
      <c r="BM3523" t="s">
        <v>20762</v>
      </c>
      <c r="BN3523" t="s">
        <v>193</v>
      </c>
      <c r="BP3523" t="s">
        <v>194</v>
      </c>
      <c r="BQ3523" t="s">
        <v>195</v>
      </c>
      <c r="BS3523">
        <v>14627</v>
      </c>
      <c r="BT3523" t="s">
        <v>196</v>
      </c>
      <c r="BU3523">
        <v>9172883919</v>
      </c>
      <c r="BZ3523" t="s">
        <v>20763</v>
      </c>
      <c r="CC3523" t="s">
        <v>20764</v>
      </c>
      <c r="CD3523" t="s">
        <v>195</v>
      </c>
      <c r="CF3523">
        <v>113701923</v>
      </c>
      <c r="CG3523" t="s">
        <v>196</v>
      </c>
      <c r="CH3523">
        <v>9172883919</v>
      </c>
      <c r="CM3523" t="s">
        <v>20763</v>
      </c>
      <c r="CP3523" t="s">
        <v>20764</v>
      </c>
      <c r="CQ3523" t="s">
        <v>195</v>
      </c>
      <c r="CS3523">
        <v>11370</v>
      </c>
      <c r="CT3523" t="s">
        <v>196</v>
      </c>
      <c r="CU3523">
        <v>9172883919</v>
      </c>
      <c r="ED3523" t="s">
        <v>195</v>
      </c>
      <c r="EG3523" t="s">
        <v>196</v>
      </c>
      <c r="EH3523">
        <v>9172883919</v>
      </c>
      <c r="EM3523" t="s">
        <v>20763</v>
      </c>
      <c r="EP3523" t="s">
        <v>20764</v>
      </c>
      <c r="EQ3523" t="s">
        <v>195</v>
      </c>
      <c r="ES3523">
        <v>113701923</v>
      </c>
      <c r="ET3523" t="s">
        <v>196</v>
      </c>
      <c r="EU3523">
        <v>9172883919</v>
      </c>
    </row>
    <row r="3524" spans="1:151" x14ac:dyDescent="0.2">
      <c r="A3524">
        <v>23477</v>
      </c>
      <c r="B3524" t="s">
        <v>3170</v>
      </c>
      <c r="C3524" t="s">
        <v>20759</v>
      </c>
      <c r="E3524" t="s">
        <v>20760</v>
      </c>
      <c r="F3524" t="s">
        <v>171</v>
      </c>
      <c r="G3524" t="s">
        <v>172</v>
      </c>
      <c r="H3524" s="1">
        <v>35714</v>
      </c>
      <c r="I3524" t="s">
        <v>221</v>
      </c>
      <c r="K3524" t="s">
        <v>11606</v>
      </c>
      <c r="L3524" t="s">
        <v>318</v>
      </c>
      <c r="M3524" t="s">
        <v>306</v>
      </c>
      <c r="N3524">
        <v>2017</v>
      </c>
      <c r="O3524" t="s">
        <v>646</v>
      </c>
      <c r="P3524" t="s">
        <v>178</v>
      </c>
      <c r="Q3524" t="s">
        <v>172</v>
      </c>
      <c r="S3524">
        <v>29406197</v>
      </c>
      <c r="T3524" t="s">
        <v>196</v>
      </c>
      <c r="W3524" t="s">
        <v>20761</v>
      </c>
      <c r="X3524">
        <v>9176816743</v>
      </c>
      <c r="Y3524" t="s">
        <v>186</v>
      </c>
      <c r="Z3524" t="s">
        <v>282</v>
      </c>
      <c r="AA3524">
        <v>2019</v>
      </c>
      <c r="AB3524">
        <v>2019</v>
      </c>
      <c r="AC3524" t="s">
        <v>1068</v>
      </c>
      <c r="AD3524" t="s">
        <v>185</v>
      </c>
      <c r="AF3524" t="s">
        <v>186</v>
      </c>
      <c r="AG3524" t="s">
        <v>183</v>
      </c>
      <c r="AH3524">
        <v>2019</v>
      </c>
      <c r="AI3524">
        <v>2019</v>
      </c>
      <c r="AJ3524" t="s">
        <v>1092</v>
      </c>
      <c r="AK3524" t="s">
        <v>185</v>
      </c>
      <c r="AM3524" t="s">
        <v>932</v>
      </c>
      <c r="AS3524">
        <v>3.74</v>
      </c>
      <c r="AT3524" t="s">
        <v>188</v>
      </c>
      <c r="AU3524" t="s">
        <v>189</v>
      </c>
      <c r="AV3524" t="s">
        <v>190</v>
      </c>
      <c r="AW3524" t="s">
        <v>715</v>
      </c>
      <c r="BM3524" t="s">
        <v>20762</v>
      </c>
      <c r="BN3524" t="s">
        <v>193</v>
      </c>
      <c r="BP3524" t="s">
        <v>194</v>
      </c>
      <c r="BQ3524" t="s">
        <v>195</v>
      </c>
      <c r="BS3524">
        <v>14627</v>
      </c>
      <c r="BT3524" t="s">
        <v>196</v>
      </c>
      <c r="BU3524">
        <v>9172883919</v>
      </c>
      <c r="BZ3524" t="s">
        <v>20763</v>
      </c>
      <c r="CC3524" t="s">
        <v>20764</v>
      </c>
      <c r="CD3524" t="s">
        <v>195</v>
      </c>
      <c r="CF3524">
        <v>113701923</v>
      </c>
      <c r="CG3524" t="s">
        <v>196</v>
      </c>
      <c r="CH3524">
        <v>9172883919</v>
      </c>
      <c r="CM3524" t="s">
        <v>20763</v>
      </c>
      <c r="CP3524" t="s">
        <v>20764</v>
      </c>
      <c r="CQ3524" t="s">
        <v>195</v>
      </c>
      <c r="CS3524">
        <v>11370</v>
      </c>
      <c r="CT3524" t="s">
        <v>196</v>
      </c>
      <c r="CU3524">
        <v>9172883919</v>
      </c>
      <c r="ED3524" t="s">
        <v>195</v>
      </c>
      <c r="EG3524" t="s">
        <v>196</v>
      </c>
      <c r="EH3524">
        <v>9172883919</v>
      </c>
      <c r="EM3524" t="s">
        <v>20763</v>
      </c>
      <c r="EP3524" t="s">
        <v>20764</v>
      </c>
      <c r="EQ3524" t="s">
        <v>195</v>
      </c>
      <c r="ES3524">
        <v>113701923</v>
      </c>
      <c r="ET3524" t="s">
        <v>196</v>
      </c>
      <c r="EU3524">
        <v>9172883919</v>
      </c>
    </row>
    <row r="3525" spans="1:151" x14ac:dyDescent="0.2">
      <c r="A3525">
        <v>19167</v>
      </c>
      <c r="B3525" t="s">
        <v>3170</v>
      </c>
      <c r="C3525" t="s">
        <v>20759</v>
      </c>
      <c r="E3525" t="s">
        <v>20760</v>
      </c>
      <c r="F3525" t="s">
        <v>171</v>
      </c>
      <c r="G3525" t="s">
        <v>172</v>
      </c>
      <c r="H3525" s="1">
        <v>35714</v>
      </c>
      <c r="I3525" t="s">
        <v>221</v>
      </c>
      <c r="K3525" t="s">
        <v>439</v>
      </c>
      <c r="L3525" t="s">
        <v>175</v>
      </c>
      <c r="M3525" t="s">
        <v>224</v>
      </c>
      <c r="N3525">
        <v>2016</v>
      </c>
      <c r="O3525" t="s">
        <v>410</v>
      </c>
      <c r="P3525" t="s">
        <v>363</v>
      </c>
      <c r="Q3525" t="s">
        <v>172</v>
      </c>
      <c r="S3525">
        <v>29406197</v>
      </c>
      <c r="T3525" t="s">
        <v>196</v>
      </c>
      <c r="W3525" t="s">
        <v>20761</v>
      </c>
      <c r="X3525">
        <v>9176816743</v>
      </c>
      <c r="Y3525" t="s">
        <v>186</v>
      </c>
      <c r="Z3525" t="s">
        <v>282</v>
      </c>
      <c r="AA3525">
        <v>2019</v>
      </c>
      <c r="AB3525">
        <v>2019</v>
      </c>
      <c r="AC3525" t="s">
        <v>1068</v>
      </c>
      <c r="AD3525" t="s">
        <v>185</v>
      </c>
      <c r="AF3525" t="s">
        <v>186</v>
      </c>
      <c r="AG3525" t="s">
        <v>183</v>
      </c>
      <c r="AH3525">
        <v>2019</v>
      </c>
      <c r="AI3525">
        <v>2019</v>
      </c>
      <c r="AJ3525" t="s">
        <v>1092</v>
      </c>
      <c r="AK3525" t="s">
        <v>185</v>
      </c>
      <c r="AM3525" t="s">
        <v>932</v>
      </c>
      <c r="AS3525">
        <v>3.74</v>
      </c>
      <c r="AT3525" t="s">
        <v>188</v>
      </c>
      <c r="AU3525" t="s">
        <v>189</v>
      </c>
      <c r="AV3525" t="s">
        <v>190</v>
      </c>
      <c r="AW3525" t="s">
        <v>715</v>
      </c>
      <c r="BM3525" t="s">
        <v>20762</v>
      </c>
      <c r="BN3525" t="s">
        <v>193</v>
      </c>
      <c r="BP3525" t="s">
        <v>194</v>
      </c>
      <c r="BQ3525" t="s">
        <v>195</v>
      </c>
      <c r="BS3525">
        <v>14627</v>
      </c>
      <c r="BT3525" t="s">
        <v>196</v>
      </c>
      <c r="BU3525">
        <v>9172883919</v>
      </c>
      <c r="BZ3525" t="s">
        <v>20763</v>
      </c>
      <c r="CC3525" t="s">
        <v>20764</v>
      </c>
      <c r="CD3525" t="s">
        <v>195</v>
      </c>
      <c r="CF3525">
        <v>113701923</v>
      </c>
      <c r="CG3525" t="s">
        <v>196</v>
      </c>
      <c r="CH3525">
        <v>9172883919</v>
      </c>
      <c r="CM3525" t="s">
        <v>20763</v>
      </c>
      <c r="CP3525" t="s">
        <v>20764</v>
      </c>
      <c r="CQ3525" t="s">
        <v>195</v>
      </c>
      <c r="CS3525">
        <v>11370</v>
      </c>
      <c r="CT3525" t="s">
        <v>196</v>
      </c>
      <c r="CU3525">
        <v>9172883919</v>
      </c>
      <c r="ED3525" t="s">
        <v>195</v>
      </c>
      <c r="EG3525" t="s">
        <v>196</v>
      </c>
      <c r="EH3525">
        <v>9172883919</v>
      </c>
      <c r="EM3525" t="s">
        <v>20763</v>
      </c>
      <c r="EP3525" t="s">
        <v>20764</v>
      </c>
      <c r="EQ3525" t="s">
        <v>195</v>
      </c>
      <c r="ES3525">
        <v>113701923</v>
      </c>
      <c r="ET3525" t="s">
        <v>196</v>
      </c>
      <c r="EU3525">
        <v>9172883919</v>
      </c>
    </row>
    <row r="3526" spans="1:151" x14ac:dyDescent="0.2">
      <c r="A3526">
        <v>23460</v>
      </c>
      <c r="B3526" t="s">
        <v>20765</v>
      </c>
      <c r="C3526" t="s">
        <v>11690</v>
      </c>
      <c r="E3526" t="s">
        <v>20766</v>
      </c>
      <c r="F3526" t="s">
        <v>171</v>
      </c>
      <c r="G3526" t="s">
        <v>172</v>
      </c>
      <c r="H3526" s="1">
        <v>35261</v>
      </c>
      <c r="I3526" t="s">
        <v>221</v>
      </c>
      <c r="K3526" t="s">
        <v>1538</v>
      </c>
      <c r="L3526" t="s">
        <v>1539</v>
      </c>
      <c r="M3526" t="s">
        <v>306</v>
      </c>
      <c r="N3526">
        <v>2017</v>
      </c>
      <c r="O3526" t="s">
        <v>646</v>
      </c>
      <c r="P3526" t="s">
        <v>178</v>
      </c>
      <c r="Q3526" t="s">
        <v>172</v>
      </c>
      <c r="S3526">
        <v>28793007</v>
      </c>
      <c r="T3526" t="s">
        <v>196</v>
      </c>
      <c r="W3526" t="s">
        <v>20767</v>
      </c>
      <c r="X3526">
        <v>5125351535</v>
      </c>
      <c r="Y3526" t="s">
        <v>3079</v>
      </c>
      <c r="Z3526" t="s">
        <v>3080</v>
      </c>
      <c r="AA3526">
        <v>2022</v>
      </c>
      <c r="AB3526">
        <v>2022</v>
      </c>
      <c r="AC3526" t="s">
        <v>3081</v>
      </c>
      <c r="AD3526" t="s">
        <v>172</v>
      </c>
      <c r="AS3526">
        <v>3.9</v>
      </c>
      <c r="AT3526" t="s">
        <v>188</v>
      </c>
      <c r="AU3526" t="s">
        <v>189</v>
      </c>
      <c r="AV3526" t="s">
        <v>190</v>
      </c>
      <c r="AW3526" t="s">
        <v>237</v>
      </c>
      <c r="BM3526" t="s">
        <v>20768</v>
      </c>
      <c r="BN3526" t="s">
        <v>3083</v>
      </c>
      <c r="BP3526" t="s">
        <v>194</v>
      </c>
      <c r="BQ3526" t="s">
        <v>195</v>
      </c>
      <c r="BS3526">
        <v>14642</v>
      </c>
      <c r="BT3526" t="s">
        <v>196</v>
      </c>
      <c r="BZ3526" t="s">
        <v>20769</v>
      </c>
      <c r="CC3526" t="s">
        <v>545</v>
      </c>
      <c r="CD3526" t="s">
        <v>344</v>
      </c>
      <c r="CF3526">
        <v>78734</v>
      </c>
      <c r="CG3526" t="s">
        <v>196</v>
      </c>
      <c r="CH3526">
        <v>5129478489</v>
      </c>
      <c r="CM3526" t="s">
        <v>215</v>
      </c>
      <c r="CP3526" t="s">
        <v>194</v>
      </c>
      <c r="CQ3526" t="s">
        <v>195</v>
      </c>
      <c r="CS3526">
        <v>14611</v>
      </c>
      <c r="CT3526" t="s">
        <v>196</v>
      </c>
      <c r="CU3526">
        <v>5129478489</v>
      </c>
      <c r="ED3526" t="s">
        <v>344</v>
      </c>
      <c r="EG3526" t="s">
        <v>196</v>
      </c>
      <c r="EH3526">
        <v>5129478489</v>
      </c>
      <c r="EM3526" t="s">
        <v>20769</v>
      </c>
      <c r="EP3526" t="s">
        <v>545</v>
      </c>
      <c r="EQ3526" t="s">
        <v>344</v>
      </c>
      <c r="ES3526">
        <v>78734</v>
      </c>
      <c r="ET3526" t="s">
        <v>196</v>
      </c>
      <c r="EU3526">
        <v>5129478489</v>
      </c>
    </row>
    <row r="3527" spans="1:151" x14ac:dyDescent="0.2">
      <c r="A3527">
        <v>23767</v>
      </c>
      <c r="B3527" t="s">
        <v>20770</v>
      </c>
      <c r="C3527" t="s">
        <v>20771</v>
      </c>
      <c r="D3527" t="s">
        <v>20772</v>
      </c>
      <c r="E3527" t="s">
        <v>20773</v>
      </c>
      <c r="F3527" t="s">
        <v>171</v>
      </c>
      <c r="G3527" t="s">
        <v>172</v>
      </c>
      <c r="H3527" s="1">
        <v>34703</v>
      </c>
      <c r="I3527" t="s">
        <v>173</v>
      </c>
      <c r="K3527" t="s">
        <v>798</v>
      </c>
      <c r="L3527" t="s">
        <v>799</v>
      </c>
      <c r="M3527" t="s">
        <v>224</v>
      </c>
      <c r="N3527">
        <v>2017</v>
      </c>
      <c r="O3527" t="s">
        <v>441</v>
      </c>
      <c r="P3527" t="s">
        <v>178</v>
      </c>
      <c r="Q3527" t="s">
        <v>172</v>
      </c>
      <c r="R3527" t="s">
        <v>510</v>
      </c>
      <c r="S3527">
        <v>28331940</v>
      </c>
      <c r="BM3527" t="s">
        <v>16657</v>
      </c>
    </row>
    <row r="3528" spans="1:151" x14ac:dyDescent="0.2">
      <c r="A3528">
        <v>23768</v>
      </c>
      <c r="B3528" t="s">
        <v>20770</v>
      </c>
      <c r="C3528" t="s">
        <v>20771</v>
      </c>
      <c r="D3528" t="s">
        <v>20772</v>
      </c>
      <c r="E3528" t="s">
        <v>20773</v>
      </c>
      <c r="F3528" t="s">
        <v>171</v>
      </c>
      <c r="G3528" t="s">
        <v>172</v>
      </c>
      <c r="H3528" s="1">
        <v>34703</v>
      </c>
      <c r="I3528" t="s">
        <v>173</v>
      </c>
      <c r="K3528" t="s">
        <v>798</v>
      </c>
      <c r="L3528" t="s">
        <v>799</v>
      </c>
      <c r="M3528" t="s">
        <v>224</v>
      </c>
      <c r="N3528">
        <v>2017</v>
      </c>
      <c r="O3528" t="s">
        <v>441</v>
      </c>
      <c r="P3528" t="s">
        <v>178</v>
      </c>
      <c r="Q3528" t="s">
        <v>172</v>
      </c>
      <c r="R3528" t="s">
        <v>510</v>
      </c>
      <c r="S3528">
        <v>28331940</v>
      </c>
      <c r="BM3528" t="s">
        <v>16657</v>
      </c>
    </row>
    <row r="3529" spans="1:151" x14ac:dyDescent="0.2">
      <c r="A3529">
        <v>19408</v>
      </c>
      <c r="B3529" t="s">
        <v>20770</v>
      </c>
      <c r="C3529" t="s">
        <v>20771</v>
      </c>
      <c r="D3529" t="s">
        <v>20772</v>
      </c>
      <c r="E3529" t="s">
        <v>20773</v>
      </c>
      <c r="F3529" t="s">
        <v>171</v>
      </c>
      <c r="G3529" t="s">
        <v>172</v>
      </c>
      <c r="H3529" s="1">
        <v>34703</v>
      </c>
      <c r="I3529" t="s">
        <v>173</v>
      </c>
      <c r="K3529" t="s">
        <v>1357</v>
      </c>
      <c r="L3529" t="s">
        <v>1358</v>
      </c>
      <c r="M3529" t="s">
        <v>224</v>
      </c>
      <c r="N3529">
        <v>2016</v>
      </c>
      <c r="O3529" t="s">
        <v>410</v>
      </c>
      <c r="P3529" t="s">
        <v>178</v>
      </c>
      <c r="Q3529" t="s">
        <v>172</v>
      </c>
      <c r="R3529" t="s">
        <v>510</v>
      </c>
      <c r="S3529">
        <v>28331940</v>
      </c>
      <c r="BM3529" t="s">
        <v>16657</v>
      </c>
    </row>
    <row r="3530" spans="1:151" x14ac:dyDescent="0.2">
      <c r="A3530">
        <v>26876</v>
      </c>
      <c r="B3530" t="s">
        <v>20774</v>
      </c>
      <c r="C3530" t="s">
        <v>20771</v>
      </c>
      <c r="D3530" t="s">
        <v>20775</v>
      </c>
      <c r="E3530" t="s">
        <v>20776</v>
      </c>
      <c r="F3530" t="s">
        <v>171</v>
      </c>
      <c r="G3530" t="s">
        <v>172</v>
      </c>
      <c r="H3530" s="1">
        <v>36449</v>
      </c>
      <c r="I3530" t="s">
        <v>221</v>
      </c>
      <c r="K3530" t="s">
        <v>392</v>
      </c>
      <c r="L3530" t="s">
        <v>393</v>
      </c>
      <c r="M3530" t="s">
        <v>1164</v>
      </c>
      <c r="N3530" t="s">
        <v>421</v>
      </c>
      <c r="O3530" t="s">
        <v>1594</v>
      </c>
      <c r="P3530" t="s">
        <v>979</v>
      </c>
      <c r="Q3530" t="s">
        <v>172</v>
      </c>
      <c r="S3530">
        <v>30650008</v>
      </c>
      <c r="T3530" t="s">
        <v>226</v>
      </c>
      <c r="Y3530" t="str">
        <f>"01AS"</f>
        <v>01AS</v>
      </c>
      <c r="Z3530" t="s">
        <v>227</v>
      </c>
      <c r="AA3530" t="s">
        <v>320</v>
      </c>
      <c r="AB3530" t="s">
        <v>321</v>
      </c>
      <c r="AC3530" t="s">
        <v>678</v>
      </c>
      <c r="AD3530" t="s">
        <v>185</v>
      </c>
      <c r="AE3530" t="s">
        <v>922</v>
      </c>
      <c r="AS3530">
        <v>3.99</v>
      </c>
      <c r="AT3530" t="s">
        <v>1261</v>
      </c>
      <c r="AU3530" t="s">
        <v>235</v>
      </c>
      <c r="AV3530" t="s">
        <v>236</v>
      </c>
      <c r="AW3530" t="s">
        <v>715</v>
      </c>
      <c r="BO3530" t="s">
        <v>20777</v>
      </c>
      <c r="BQ3530" t="s">
        <v>195</v>
      </c>
      <c r="CD3530" t="s">
        <v>195</v>
      </c>
      <c r="CM3530" t="s">
        <v>20778</v>
      </c>
      <c r="CO3530" t="s">
        <v>20777</v>
      </c>
      <c r="CP3530" t="s">
        <v>15343</v>
      </c>
      <c r="CQ3530" t="s">
        <v>735</v>
      </c>
      <c r="CS3530">
        <v>92657</v>
      </c>
      <c r="CT3530" t="s">
        <v>244</v>
      </c>
      <c r="CU3530" t="s">
        <v>20779</v>
      </c>
      <c r="DM3530" t="s">
        <v>20780</v>
      </c>
      <c r="DP3530" t="s">
        <v>20781</v>
      </c>
      <c r="DQ3530" t="s">
        <v>461</v>
      </c>
      <c r="DR3530" t="s">
        <v>20782</v>
      </c>
      <c r="DS3530">
        <v>90743</v>
      </c>
      <c r="DT3530" t="s">
        <v>226</v>
      </c>
      <c r="DU3530">
        <v>7143096525</v>
      </c>
      <c r="DW3530">
        <v>7143096525</v>
      </c>
      <c r="DX3530" t="s">
        <v>20783</v>
      </c>
      <c r="DY3530" t="s">
        <v>406</v>
      </c>
    </row>
    <row r="3531" spans="1:151" x14ac:dyDescent="0.2">
      <c r="A3531">
        <v>37745</v>
      </c>
      <c r="B3531" t="s">
        <v>8193</v>
      </c>
      <c r="C3531" t="s">
        <v>20784</v>
      </c>
      <c r="D3531" t="s">
        <v>20785</v>
      </c>
      <c r="E3531" t="s">
        <v>20786</v>
      </c>
      <c r="F3531" t="s">
        <v>171</v>
      </c>
      <c r="G3531" t="str">
        <f t="shared" ref="G3531:G3536" si="29">"0"</f>
        <v>0</v>
      </c>
      <c r="H3531" s="1">
        <v>37515</v>
      </c>
      <c r="I3531" t="s">
        <v>221</v>
      </c>
      <c r="K3531" t="s">
        <v>709</v>
      </c>
      <c r="L3531" t="s">
        <v>318</v>
      </c>
      <c r="M3531" t="s">
        <v>176</v>
      </c>
      <c r="N3531">
        <v>2023</v>
      </c>
      <c r="O3531" t="s">
        <v>1048</v>
      </c>
      <c r="P3531" t="s">
        <v>178</v>
      </c>
      <c r="Q3531" t="s">
        <v>172</v>
      </c>
      <c r="S3531">
        <v>31732901</v>
      </c>
      <c r="T3531" t="s">
        <v>12636</v>
      </c>
      <c r="U3531" t="s">
        <v>424</v>
      </c>
      <c r="Y3531" t="str">
        <f>"01AS"</f>
        <v>01AS</v>
      </c>
      <c r="Z3531" t="s">
        <v>499</v>
      </c>
      <c r="AA3531" t="s">
        <v>320</v>
      </c>
      <c r="AB3531" t="s">
        <v>321</v>
      </c>
      <c r="AC3531" t="s">
        <v>1260</v>
      </c>
      <c r="AD3531" t="s">
        <v>185</v>
      </c>
      <c r="AF3531" t="s">
        <v>426</v>
      </c>
      <c r="AG3531" t="s">
        <v>729</v>
      </c>
      <c r="AJ3531" t="s">
        <v>656</v>
      </c>
      <c r="AK3531" t="s">
        <v>185</v>
      </c>
      <c r="AS3531">
        <v>3.91</v>
      </c>
      <c r="AU3531" t="s">
        <v>235</v>
      </c>
      <c r="AV3531" t="s">
        <v>236</v>
      </c>
      <c r="AW3531" t="s">
        <v>430</v>
      </c>
      <c r="BM3531" t="s">
        <v>10552</v>
      </c>
      <c r="BN3531" t="s">
        <v>239</v>
      </c>
      <c r="BO3531" t="s">
        <v>20787</v>
      </c>
      <c r="BP3531" t="s">
        <v>241</v>
      </c>
      <c r="BQ3531" t="s">
        <v>195</v>
      </c>
      <c r="BS3531">
        <v>14627</v>
      </c>
      <c r="BZ3531" t="s">
        <v>266</v>
      </c>
      <c r="CA3531" t="s">
        <v>20788</v>
      </c>
      <c r="CB3531" t="s">
        <v>267</v>
      </c>
      <c r="CD3531" t="s">
        <v>195</v>
      </c>
      <c r="CF3531">
        <v>14627</v>
      </c>
      <c r="CG3531" t="s">
        <v>244</v>
      </c>
      <c r="CM3531" t="s">
        <v>887</v>
      </c>
      <c r="CN3531" t="s">
        <v>20788</v>
      </c>
      <c r="CO3531" t="s">
        <v>20787</v>
      </c>
      <c r="CP3531" t="s">
        <v>194</v>
      </c>
      <c r="CQ3531" t="s">
        <v>247</v>
      </c>
      <c r="CS3531">
        <v>14627</v>
      </c>
      <c r="CT3531" t="s">
        <v>244</v>
      </c>
      <c r="CU3531" t="s">
        <v>20789</v>
      </c>
    </row>
    <row r="3532" spans="1:151" x14ac:dyDescent="0.2">
      <c r="A3532">
        <v>38346</v>
      </c>
      <c r="B3532" t="s">
        <v>20790</v>
      </c>
      <c r="C3532" t="s">
        <v>20784</v>
      </c>
      <c r="D3532" t="s">
        <v>20791</v>
      </c>
      <c r="E3532" t="s">
        <v>20792</v>
      </c>
      <c r="F3532" t="s">
        <v>171</v>
      </c>
      <c r="G3532" t="str">
        <f t="shared" si="29"/>
        <v>0</v>
      </c>
      <c r="H3532" s="1">
        <v>38053</v>
      </c>
      <c r="I3532" t="s">
        <v>1450</v>
      </c>
      <c r="K3532" t="s">
        <v>2435</v>
      </c>
      <c r="L3532" t="s">
        <v>16028</v>
      </c>
      <c r="M3532" t="s">
        <v>255</v>
      </c>
      <c r="N3532" t="s">
        <v>2610</v>
      </c>
      <c r="O3532" t="s">
        <v>2611</v>
      </c>
      <c r="P3532" t="s">
        <v>178</v>
      </c>
      <c r="Q3532" t="s">
        <v>172</v>
      </c>
      <c r="S3532">
        <v>32362770</v>
      </c>
      <c r="T3532" t="s">
        <v>12636</v>
      </c>
      <c r="U3532" t="s">
        <v>424</v>
      </c>
      <c r="Y3532" t="str">
        <f>"04HSEAS"</f>
        <v>04HSEAS</v>
      </c>
      <c r="Z3532" t="s">
        <v>499</v>
      </c>
      <c r="AA3532" t="s">
        <v>833</v>
      </c>
      <c r="AB3532" t="s">
        <v>834</v>
      </c>
      <c r="AC3532" t="s">
        <v>3358</v>
      </c>
      <c r="AD3532" t="s">
        <v>172</v>
      </c>
      <c r="AS3532">
        <v>3.97</v>
      </c>
      <c r="AU3532" t="s">
        <v>235</v>
      </c>
      <c r="AV3532" t="s">
        <v>236</v>
      </c>
      <c r="AW3532" t="s">
        <v>430</v>
      </c>
      <c r="BM3532" t="s">
        <v>20793</v>
      </c>
      <c r="BN3532" t="s">
        <v>239</v>
      </c>
      <c r="BO3532" t="s">
        <v>12649</v>
      </c>
      <c r="BP3532" t="s">
        <v>241</v>
      </c>
      <c r="BQ3532" t="s">
        <v>195</v>
      </c>
      <c r="BS3532">
        <v>14627</v>
      </c>
      <c r="CD3532" t="s">
        <v>195</v>
      </c>
      <c r="CM3532" t="s">
        <v>20794</v>
      </c>
      <c r="CO3532" t="s">
        <v>12649</v>
      </c>
      <c r="CP3532" t="s">
        <v>12649</v>
      </c>
      <c r="CQ3532" t="s">
        <v>12651</v>
      </c>
      <c r="CS3532">
        <v>72207</v>
      </c>
      <c r="CT3532" t="s">
        <v>12636</v>
      </c>
      <c r="CU3532" t="s">
        <v>20795</v>
      </c>
    </row>
    <row r="3533" spans="1:151" x14ac:dyDescent="0.2">
      <c r="A3533">
        <v>46797</v>
      </c>
      <c r="B3533" t="s">
        <v>20796</v>
      </c>
      <c r="C3533" t="s">
        <v>20784</v>
      </c>
      <c r="E3533" t="s">
        <v>20797</v>
      </c>
      <c r="F3533" t="s">
        <v>171</v>
      </c>
      <c r="G3533" t="str">
        <f t="shared" si="29"/>
        <v>0</v>
      </c>
      <c r="H3533" s="1">
        <v>38031</v>
      </c>
      <c r="I3533" t="s">
        <v>221</v>
      </c>
      <c r="K3533" t="s">
        <v>1078</v>
      </c>
      <c r="M3533" t="s">
        <v>176</v>
      </c>
      <c r="N3533">
        <v>2026</v>
      </c>
      <c r="O3533" t="s">
        <v>508</v>
      </c>
      <c r="P3533" t="s">
        <v>509</v>
      </c>
      <c r="Q3533" t="s">
        <v>172</v>
      </c>
      <c r="R3533" t="s">
        <v>510</v>
      </c>
      <c r="S3533">
        <v>32292367</v>
      </c>
      <c r="BM3533" t="s">
        <v>4408</v>
      </c>
    </row>
    <row r="3534" spans="1:151" x14ac:dyDescent="0.2">
      <c r="A3534">
        <v>41489</v>
      </c>
      <c r="B3534" t="s">
        <v>20798</v>
      </c>
      <c r="C3534" t="s">
        <v>20784</v>
      </c>
      <c r="D3534" t="s">
        <v>1394</v>
      </c>
      <c r="E3534" t="s">
        <v>20799</v>
      </c>
      <c r="F3534" t="s">
        <v>171</v>
      </c>
      <c r="G3534" t="str">
        <f t="shared" si="29"/>
        <v>0</v>
      </c>
      <c r="H3534" s="1">
        <v>38286</v>
      </c>
      <c r="I3534" t="s">
        <v>221</v>
      </c>
      <c r="K3534" t="s">
        <v>6656</v>
      </c>
      <c r="L3534" t="s">
        <v>1689</v>
      </c>
      <c r="M3534" t="s">
        <v>306</v>
      </c>
      <c r="N3534">
        <v>2024</v>
      </c>
      <c r="O3534" t="s">
        <v>710</v>
      </c>
      <c r="P3534" t="s">
        <v>178</v>
      </c>
      <c r="Q3534" t="s">
        <v>172</v>
      </c>
      <c r="R3534" t="s">
        <v>510</v>
      </c>
      <c r="S3534">
        <v>32248654</v>
      </c>
      <c r="BM3534" t="s">
        <v>10128</v>
      </c>
    </row>
    <row r="3535" spans="1:151" x14ac:dyDescent="0.2">
      <c r="A3535">
        <v>41838</v>
      </c>
      <c r="B3535" t="s">
        <v>20800</v>
      </c>
      <c r="C3535" t="s">
        <v>20784</v>
      </c>
      <c r="E3535" t="s">
        <v>20801</v>
      </c>
      <c r="F3535" t="s">
        <v>171</v>
      </c>
      <c r="G3535" t="str">
        <f t="shared" si="29"/>
        <v>0</v>
      </c>
      <c r="H3535" s="1">
        <v>33325</v>
      </c>
      <c r="I3535" t="s">
        <v>173</v>
      </c>
      <c r="K3535" t="s">
        <v>769</v>
      </c>
      <c r="L3535" t="s">
        <v>2488</v>
      </c>
      <c r="M3535" t="s">
        <v>176</v>
      </c>
      <c r="N3535">
        <v>2024</v>
      </c>
      <c r="O3535" t="s">
        <v>319</v>
      </c>
      <c r="P3535" t="s">
        <v>178</v>
      </c>
      <c r="Q3535" t="s">
        <v>172</v>
      </c>
      <c r="S3535">
        <v>32349610</v>
      </c>
      <c r="T3535" t="s">
        <v>12636</v>
      </c>
      <c r="U3535" t="s">
        <v>424</v>
      </c>
      <c r="Y3535" t="str">
        <f>"02SBS"</f>
        <v>02SBS</v>
      </c>
      <c r="Z3535" t="s">
        <v>258</v>
      </c>
      <c r="AA3535" t="s">
        <v>259</v>
      </c>
      <c r="AB3535" t="s">
        <v>260</v>
      </c>
      <c r="AC3535" t="s">
        <v>2778</v>
      </c>
      <c r="AD3535" t="s">
        <v>185</v>
      </c>
      <c r="AS3535">
        <v>3.56</v>
      </c>
      <c r="AU3535" t="s">
        <v>235</v>
      </c>
      <c r="AV3535" t="s">
        <v>236</v>
      </c>
      <c r="AW3535" t="s">
        <v>430</v>
      </c>
      <c r="BO3535" t="s">
        <v>20802</v>
      </c>
      <c r="BQ3535" t="s">
        <v>195</v>
      </c>
      <c r="BZ3535" t="s">
        <v>266</v>
      </c>
      <c r="CB3535" t="s">
        <v>267</v>
      </c>
      <c r="CD3535" t="s">
        <v>195</v>
      </c>
      <c r="CF3535">
        <v>14627</v>
      </c>
      <c r="CG3535" t="s">
        <v>244</v>
      </c>
      <c r="CM3535" t="s">
        <v>20803</v>
      </c>
      <c r="CO3535" t="s">
        <v>20802</v>
      </c>
      <c r="CP3535" t="s">
        <v>20802</v>
      </c>
      <c r="CQ3535" t="s">
        <v>12651</v>
      </c>
      <c r="CS3535">
        <v>700000</v>
      </c>
      <c r="CT3535" t="s">
        <v>12636</v>
      </c>
      <c r="CU3535" t="s">
        <v>20804</v>
      </c>
    </row>
    <row r="3536" spans="1:151" x14ac:dyDescent="0.2">
      <c r="A3536">
        <v>46362</v>
      </c>
      <c r="B3536" t="s">
        <v>3258</v>
      </c>
      <c r="C3536" t="s">
        <v>20784</v>
      </c>
      <c r="D3536" t="s">
        <v>880</v>
      </c>
      <c r="E3536" t="s">
        <v>20805</v>
      </c>
      <c r="F3536" t="s">
        <v>171</v>
      </c>
      <c r="G3536" t="str">
        <f t="shared" si="29"/>
        <v>0</v>
      </c>
      <c r="H3536" s="1">
        <v>38531</v>
      </c>
      <c r="I3536" t="s">
        <v>221</v>
      </c>
      <c r="K3536" t="s">
        <v>304</v>
      </c>
      <c r="M3536" t="s">
        <v>176</v>
      </c>
      <c r="N3536">
        <v>2026</v>
      </c>
      <c r="O3536" t="s">
        <v>508</v>
      </c>
      <c r="P3536" t="s">
        <v>2100</v>
      </c>
      <c r="Q3536" t="s">
        <v>172</v>
      </c>
      <c r="R3536" t="s">
        <v>510</v>
      </c>
      <c r="S3536">
        <v>32606201</v>
      </c>
      <c r="BM3536" t="s">
        <v>20806</v>
      </c>
    </row>
    <row r="3537" spans="1:151" x14ac:dyDescent="0.2">
      <c r="A3537">
        <v>13069</v>
      </c>
      <c r="B3537" t="s">
        <v>5427</v>
      </c>
      <c r="C3537" t="s">
        <v>20807</v>
      </c>
      <c r="E3537" t="s">
        <v>20808</v>
      </c>
      <c r="F3537" t="s">
        <v>171</v>
      </c>
      <c r="G3537" t="s">
        <v>172</v>
      </c>
      <c r="H3537" s="1">
        <v>34697</v>
      </c>
      <c r="I3537" t="s">
        <v>173</v>
      </c>
      <c r="K3537" t="s">
        <v>7213</v>
      </c>
      <c r="L3537" t="s">
        <v>1731</v>
      </c>
      <c r="M3537" t="s">
        <v>176</v>
      </c>
      <c r="N3537">
        <v>2016</v>
      </c>
      <c r="O3537" t="s">
        <v>634</v>
      </c>
      <c r="P3537" t="s">
        <v>178</v>
      </c>
      <c r="Q3537" t="s">
        <v>172</v>
      </c>
      <c r="S3537">
        <v>28178910</v>
      </c>
      <c r="T3537" t="s">
        <v>179</v>
      </c>
      <c r="U3537" t="s">
        <v>180</v>
      </c>
      <c r="V3537" s="2">
        <v>42876</v>
      </c>
      <c r="W3537" t="s">
        <v>13990</v>
      </c>
      <c r="X3537" t="s">
        <v>20809</v>
      </c>
      <c r="Y3537" t="s">
        <v>186</v>
      </c>
      <c r="Z3537" t="s">
        <v>183</v>
      </c>
      <c r="AA3537">
        <v>2017</v>
      </c>
      <c r="AB3537">
        <v>2017</v>
      </c>
      <c r="AC3537" t="s">
        <v>209</v>
      </c>
      <c r="AD3537" t="s">
        <v>185</v>
      </c>
      <c r="AF3537" t="s">
        <v>186</v>
      </c>
      <c r="AG3537" t="s">
        <v>282</v>
      </c>
      <c r="AH3537">
        <v>2017</v>
      </c>
      <c r="AI3537">
        <v>2017</v>
      </c>
      <c r="AJ3537" t="s">
        <v>1950</v>
      </c>
      <c r="AK3537" t="s">
        <v>185</v>
      </c>
      <c r="AM3537" t="s">
        <v>932</v>
      </c>
      <c r="AS3537">
        <v>3.99</v>
      </c>
      <c r="AT3537" t="s">
        <v>188</v>
      </c>
      <c r="AU3537" t="s">
        <v>189</v>
      </c>
      <c r="AV3537" t="s">
        <v>190</v>
      </c>
      <c r="AW3537" t="s">
        <v>191</v>
      </c>
      <c r="BM3537" t="s">
        <v>2805</v>
      </c>
      <c r="BN3537" t="s">
        <v>193</v>
      </c>
      <c r="BP3537" t="s">
        <v>194</v>
      </c>
      <c r="BQ3537" t="s">
        <v>195</v>
      </c>
      <c r="BS3537">
        <v>14627</v>
      </c>
      <c r="BT3537" t="s">
        <v>196</v>
      </c>
      <c r="BU3537">
        <v>5854890220</v>
      </c>
      <c r="CM3537" t="s">
        <v>20810</v>
      </c>
      <c r="CN3537" t="s">
        <v>487</v>
      </c>
      <c r="CP3537" t="s">
        <v>194</v>
      </c>
      <c r="CQ3537" t="s">
        <v>195</v>
      </c>
      <c r="CS3537">
        <v>14627</v>
      </c>
      <c r="CT3537" t="s">
        <v>196</v>
      </c>
      <c r="CU3537">
        <v>5854890220</v>
      </c>
    </row>
    <row r="3538" spans="1:151" x14ac:dyDescent="0.2">
      <c r="A3538">
        <v>24183</v>
      </c>
      <c r="B3538" t="s">
        <v>20811</v>
      </c>
      <c r="C3538" t="s">
        <v>20807</v>
      </c>
      <c r="E3538" t="s">
        <v>20812</v>
      </c>
      <c r="F3538" t="s">
        <v>20813</v>
      </c>
      <c r="G3538" t="s">
        <v>172</v>
      </c>
      <c r="H3538" s="1">
        <v>35409</v>
      </c>
      <c r="I3538" t="s">
        <v>221</v>
      </c>
      <c r="K3538" t="s">
        <v>943</v>
      </c>
      <c r="M3538" t="s">
        <v>176</v>
      </c>
      <c r="N3538">
        <v>2018</v>
      </c>
      <c r="O3538" t="s">
        <v>612</v>
      </c>
      <c r="P3538" t="s">
        <v>178</v>
      </c>
      <c r="Q3538" t="s">
        <v>172</v>
      </c>
      <c r="S3538">
        <v>29222520</v>
      </c>
      <c r="T3538" t="s">
        <v>179</v>
      </c>
      <c r="U3538" t="s">
        <v>180</v>
      </c>
      <c r="V3538" s="2">
        <v>43604</v>
      </c>
      <c r="W3538" t="s">
        <v>20814</v>
      </c>
      <c r="X3538">
        <v>5857326456</v>
      </c>
      <c r="Y3538" t="s">
        <v>186</v>
      </c>
      <c r="Z3538" t="s">
        <v>183</v>
      </c>
      <c r="AA3538">
        <v>2019</v>
      </c>
      <c r="AB3538">
        <v>2019</v>
      </c>
      <c r="AC3538" t="s">
        <v>993</v>
      </c>
      <c r="AD3538" t="s">
        <v>185</v>
      </c>
      <c r="AF3538" t="s">
        <v>186</v>
      </c>
      <c r="AG3538" t="s">
        <v>282</v>
      </c>
      <c r="AH3538">
        <v>2019</v>
      </c>
      <c r="AI3538">
        <v>2019</v>
      </c>
      <c r="AJ3538" t="s">
        <v>209</v>
      </c>
      <c r="AK3538" t="s">
        <v>185</v>
      </c>
      <c r="AS3538">
        <v>3.26</v>
      </c>
      <c r="AT3538" t="s">
        <v>188</v>
      </c>
      <c r="AU3538" t="s">
        <v>647</v>
      </c>
      <c r="AV3538" t="s">
        <v>190</v>
      </c>
      <c r="AW3538" t="s">
        <v>191</v>
      </c>
      <c r="BM3538" t="s">
        <v>20815</v>
      </c>
      <c r="BN3538" t="s">
        <v>193</v>
      </c>
      <c r="BP3538" t="s">
        <v>194</v>
      </c>
      <c r="BQ3538" t="s">
        <v>195</v>
      </c>
      <c r="BS3538">
        <v>14627</v>
      </c>
      <c r="BT3538" t="s">
        <v>196</v>
      </c>
      <c r="BU3538">
        <v>5852849110</v>
      </c>
      <c r="CM3538" t="s">
        <v>17323</v>
      </c>
      <c r="CP3538" t="s">
        <v>194</v>
      </c>
      <c r="CQ3538" t="s">
        <v>195</v>
      </c>
      <c r="CS3538">
        <v>14623</v>
      </c>
      <c r="CT3538" t="s">
        <v>196</v>
      </c>
      <c r="CU3538">
        <v>5854519288</v>
      </c>
    </row>
    <row r="3539" spans="1:151" x14ac:dyDescent="0.2">
      <c r="A3539">
        <v>42733</v>
      </c>
      <c r="B3539" t="s">
        <v>20816</v>
      </c>
      <c r="C3539" t="s">
        <v>20817</v>
      </c>
      <c r="E3539" t="s">
        <v>20818</v>
      </c>
      <c r="F3539" t="s">
        <v>171</v>
      </c>
      <c r="G3539" t="str">
        <f>"0"</f>
        <v>0</v>
      </c>
      <c r="H3539" s="1">
        <v>37665</v>
      </c>
      <c r="I3539" t="s">
        <v>221</v>
      </c>
      <c r="K3539" t="s">
        <v>687</v>
      </c>
      <c r="L3539" t="s">
        <v>20819</v>
      </c>
      <c r="M3539" t="s">
        <v>224</v>
      </c>
      <c r="N3539">
        <v>2024</v>
      </c>
      <c r="O3539" t="s">
        <v>225</v>
      </c>
      <c r="P3539" t="s">
        <v>178</v>
      </c>
      <c r="Q3539" t="s">
        <v>172</v>
      </c>
      <c r="S3539">
        <v>32067866</v>
      </c>
      <c r="T3539" t="s">
        <v>226</v>
      </c>
      <c r="Y3539" t="str">
        <f>"01AS"</f>
        <v>01AS</v>
      </c>
      <c r="Z3539" t="s">
        <v>499</v>
      </c>
      <c r="AA3539" t="s">
        <v>320</v>
      </c>
      <c r="AB3539" t="s">
        <v>321</v>
      </c>
      <c r="AC3539" t="s">
        <v>821</v>
      </c>
      <c r="AD3539" t="s">
        <v>185</v>
      </c>
      <c r="AM3539" t="s">
        <v>2457</v>
      </c>
      <c r="AN3539" t="s">
        <v>14188</v>
      </c>
      <c r="AS3539">
        <v>3.04</v>
      </c>
      <c r="AU3539" t="s">
        <v>235</v>
      </c>
      <c r="AV3539" t="s">
        <v>236</v>
      </c>
      <c r="AW3539" t="s">
        <v>715</v>
      </c>
      <c r="BM3539" t="s">
        <v>20820</v>
      </c>
      <c r="BN3539" t="s">
        <v>239</v>
      </c>
      <c r="BO3539" t="s">
        <v>20821</v>
      </c>
      <c r="BP3539" t="s">
        <v>241</v>
      </c>
      <c r="BQ3539" t="s">
        <v>195</v>
      </c>
      <c r="BS3539">
        <v>14627</v>
      </c>
      <c r="BZ3539" t="s">
        <v>242</v>
      </c>
      <c r="CB3539" t="s">
        <v>243</v>
      </c>
      <c r="CD3539" t="s">
        <v>195</v>
      </c>
      <c r="CF3539">
        <v>14642</v>
      </c>
      <c r="CG3539" t="s">
        <v>244</v>
      </c>
      <c r="CM3539" t="s">
        <v>20822</v>
      </c>
      <c r="CO3539" t="s">
        <v>20821</v>
      </c>
      <c r="CP3539" t="s">
        <v>1401</v>
      </c>
      <c r="CQ3539" t="s">
        <v>247</v>
      </c>
      <c r="CS3539" t="s">
        <v>20823</v>
      </c>
      <c r="CT3539" t="s">
        <v>244</v>
      </c>
      <c r="CU3539" t="s">
        <v>20824</v>
      </c>
    </row>
    <row r="3540" spans="1:151" x14ac:dyDescent="0.2">
      <c r="A3540">
        <v>24128</v>
      </c>
      <c r="B3540" t="s">
        <v>6439</v>
      </c>
      <c r="C3540" t="s">
        <v>20825</v>
      </c>
      <c r="E3540" t="s">
        <v>20826</v>
      </c>
      <c r="F3540" t="s">
        <v>171</v>
      </c>
      <c r="G3540" t="s">
        <v>172</v>
      </c>
      <c r="H3540" s="1">
        <v>36036</v>
      </c>
      <c r="I3540" t="s">
        <v>173</v>
      </c>
      <c r="K3540" t="s">
        <v>515</v>
      </c>
      <c r="L3540" t="s">
        <v>516</v>
      </c>
      <c r="M3540" t="s">
        <v>176</v>
      </c>
      <c r="N3540">
        <v>2018</v>
      </c>
      <c r="O3540" t="s">
        <v>612</v>
      </c>
      <c r="P3540" t="s">
        <v>178</v>
      </c>
      <c r="Q3540" t="s">
        <v>172</v>
      </c>
      <c r="S3540">
        <v>29944873</v>
      </c>
      <c r="T3540" t="s">
        <v>196</v>
      </c>
      <c r="W3540" t="s">
        <v>20827</v>
      </c>
      <c r="X3540">
        <v>6612091693</v>
      </c>
      <c r="Y3540" t="s">
        <v>182</v>
      </c>
      <c r="Z3540" t="s">
        <v>183</v>
      </c>
      <c r="AA3540">
        <v>2020</v>
      </c>
      <c r="AB3540">
        <v>2020</v>
      </c>
      <c r="AC3540" t="s">
        <v>184</v>
      </c>
      <c r="AD3540" t="s">
        <v>185</v>
      </c>
      <c r="AM3540" t="s">
        <v>992</v>
      </c>
      <c r="AS3540">
        <v>3.99</v>
      </c>
      <c r="AT3540" t="s">
        <v>188</v>
      </c>
      <c r="AU3540" t="s">
        <v>189</v>
      </c>
      <c r="AV3540" t="s">
        <v>190</v>
      </c>
      <c r="AW3540" t="s">
        <v>264</v>
      </c>
      <c r="BM3540" t="s">
        <v>20828</v>
      </c>
      <c r="BN3540" t="s">
        <v>193</v>
      </c>
      <c r="BP3540" t="s">
        <v>194</v>
      </c>
      <c r="BQ3540" t="s">
        <v>195</v>
      </c>
      <c r="BS3540">
        <v>14627</v>
      </c>
      <c r="BT3540" t="s">
        <v>196</v>
      </c>
      <c r="BU3540">
        <v>3023772663</v>
      </c>
      <c r="BZ3540" t="s">
        <v>20829</v>
      </c>
      <c r="CC3540" t="s">
        <v>4581</v>
      </c>
      <c r="CD3540" t="s">
        <v>4582</v>
      </c>
      <c r="CF3540">
        <v>19810</v>
      </c>
      <c r="CG3540" t="s">
        <v>196</v>
      </c>
      <c r="CH3540">
        <v>3023772663</v>
      </c>
      <c r="CM3540" t="s">
        <v>20830</v>
      </c>
      <c r="CP3540" t="s">
        <v>194</v>
      </c>
      <c r="CQ3540" t="s">
        <v>195</v>
      </c>
      <c r="CS3540">
        <v>14619</v>
      </c>
      <c r="CT3540" t="s">
        <v>196</v>
      </c>
      <c r="CU3540">
        <v>3023772663</v>
      </c>
      <c r="ED3540" t="s">
        <v>4582</v>
      </c>
      <c r="EG3540" t="s">
        <v>196</v>
      </c>
      <c r="EH3540">
        <v>3023772663</v>
      </c>
      <c r="EM3540" t="s">
        <v>20829</v>
      </c>
      <c r="EP3540" t="s">
        <v>4581</v>
      </c>
      <c r="EQ3540" t="s">
        <v>4582</v>
      </c>
      <c r="ES3540">
        <v>19810</v>
      </c>
      <c r="ET3540" t="s">
        <v>196</v>
      </c>
      <c r="EU3540">
        <v>3023772663</v>
      </c>
    </row>
    <row r="3541" spans="1:151" x14ac:dyDescent="0.2">
      <c r="A3541">
        <v>46598</v>
      </c>
      <c r="B3541" t="s">
        <v>14197</v>
      </c>
      <c r="C3541" t="s">
        <v>20831</v>
      </c>
      <c r="D3541" t="s">
        <v>1436</v>
      </c>
      <c r="E3541" t="s">
        <v>20832</v>
      </c>
      <c r="F3541" t="s">
        <v>171</v>
      </c>
      <c r="G3541" t="str">
        <f>"0"</f>
        <v>0</v>
      </c>
      <c r="H3541" s="1">
        <v>35851</v>
      </c>
      <c r="I3541" t="s">
        <v>221</v>
      </c>
      <c r="K3541" t="s">
        <v>2085</v>
      </c>
      <c r="L3541" t="s">
        <v>2086</v>
      </c>
      <c r="M3541" t="s">
        <v>306</v>
      </c>
      <c r="N3541">
        <v>2025</v>
      </c>
      <c r="O3541" t="s">
        <v>2065</v>
      </c>
      <c r="P3541" t="s">
        <v>178</v>
      </c>
      <c r="Q3541" t="s">
        <v>172</v>
      </c>
      <c r="R3541" t="s">
        <v>510</v>
      </c>
      <c r="S3541">
        <v>31833950</v>
      </c>
      <c r="BM3541" t="s">
        <v>7027</v>
      </c>
    </row>
    <row r="3542" spans="1:151" x14ac:dyDescent="0.2">
      <c r="A3542">
        <v>10079</v>
      </c>
      <c r="B3542" t="s">
        <v>20833</v>
      </c>
      <c r="C3542" t="s">
        <v>20834</v>
      </c>
      <c r="E3542" t="s">
        <v>20835</v>
      </c>
      <c r="F3542" t="s">
        <v>171</v>
      </c>
      <c r="G3542" t="s">
        <v>172</v>
      </c>
      <c r="H3542" s="1">
        <v>34342</v>
      </c>
      <c r="I3542" t="s">
        <v>221</v>
      </c>
      <c r="K3542" t="s">
        <v>6653</v>
      </c>
      <c r="L3542" t="s">
        <v>7233</v>
      </c>
      <c r="M3542" t="s">
        <v>176</v>
      </c>
      <c r="N3542">
        <v>2015</v>
      </c>
      <c r="O3542" t="s">
        <v>1014</v>
      </c>
      <c r="P3542" t="s">
        <v>178</v>
      </c>
      <c r="Q3542" t="s">
        <v>172</v>
      </c>
      <c r="S3542">
        <v>27794029</v>
      </c>
      <c r="T3542" t="s">
        <v>196</v>
      </c>
      <c r="W3542" t="s">
        <v>20836</v>
      </c>
      <c r="X3542">
        <v>3036990543</v>
      </c>
      <c r="Y3542" t="s">
        <v>186</v>
      </c>
      <c r="Z3542" t="s">
        <v>282</v>
      </c>
      <c r="AA3542">
        <v>2016</v>
      </c>
      <c r="AB3542">
        <v>2016</v>
      </c>
      <c r="AC3542" t="s">
        <v>1280</v>
      </c>
      <c r="AD3542" t="s">
        <v>185</v>
      </c>
      <c r="AS3542">
        <v>3.33</v>
      </c>
      <c r="AT3542" t="s">
        <v>188</v>
      </c>
      <c r="AU3542" t="s">
        <v>189</v>
      </c>
      <c r="AV3542" t="s">
        <v>190</v>
      </c>
      <c r="AW3542" t="s">
        <v>294</v>
      </c>
      <c r="BM3542" t="s">
        <v>20837</v>
      </c>
      <c r="BN3542" t="s">
        <v>487</v>
      </c>
      <c r="BP3542" t="s">
        <v>194</v>
      </c>
      <c r="BQ3542" t="s">
        <v>195</v>
      </c>
      <c r="BS3542">
        <v>14627</v>
      </c>
      <c r="BT3542" t="s">
        <v>196</v>
      </c>
      <c r="BU3542">
        <v>7202901138</v>
      </c>
      <c r="BZ3542" t="s">
        <v>20838</v>
      </c>
      <c r="CC3542" t="s">
        <v>6113</v>
      </c>
      <c r="CD3542" t="s">
        <v>2314</v>
      </c>
      <c r="CF3542">
        <v>80013</v>
      </c>
      <c r="CG3542" t="s">
        <v>196</v>
      </c>
      <c r="CH3542">
        <v>3036990543</v>
      </c>
      <c r="CM3542" t="s">
        <v>8104</v>
      </c>
      <c r="CP3542" t="s">
        <v>194</v>
      </c>
      <c r="CQ3542" t="s">
        <v>195</v>
      </c>
      <c r="CS3542">
        <v>14627</v>
      </c>
      <c r="CT3542" t="s">
        <v>196</v>
      </c>
      <c r="CU3542">
        <v>7202901138</v>
      </c>
      <c r="EM3542" t="s">
        <v>20838</v>
      </c>
      <c r="EP3542" t="s">
        <v>6113</v>
      </c>
      <c r="EQ3542" t="s">
        <v>2314</v>
      </c>
      <c r="ES3542">
        <v>80013</v>
      </c>
      <c r="ET3542" t="s">
        <v>196</v>
      </c>
      <c r="EU3542">
        <v>3036990543</v>
      </c>
    </row>
    <row r="3543" spans="1:151" x14ac:dyDescent="0.2">
      <c r="A3543">
        <v>46234</v>
      </c>
      <c r="B3543" t="s">
        <v>8672</v>
      </c>
      <c r="C3543" t="s">
        <v>10699</v>
      </c>
      <c r="D3543" t="s">
        <v>3186</v>
      </c>
      <c r="E3543" t="s">
        <v>20839</v>
      </c>
      <c r="F3543" t="s">
        <v>171</v>
      </c>
      <c r="G3543" t="str">
        <f>"0"</f>
        <v>0</v>
      </c>
      <c r="H3543" s="1">
        <v>35531</v>
      </c>
      <c r="I3543" t="s">
        <v>221</v>
      </c>
      <c r="K3543" t="s">
        <v>687</v>
      </c>
      <c r="L3543" t="s">
        <v>633</v>
      </c>
      <c r="M3543" t="s">
        <v>205</v>
      </c>
      <c r="N3543">
        <v>2025</v>
      </c>
      <c r="O3543" t="s">
        <v>1159</v>
      </c>
      <c r="P3543" t="s">
        <v>509</v>
      </c>
      <c r="Q3543" t="s">
        <v>172</v>
      </c>
      <c r="R3543" t="s">
        <v>510</v>
      </c>
      <c r="S3543">
        <v>29429608</v>
      </c>
      <c r="BM3543" t="s">
        <v>549</v>
      </c>
    </row>
    <row r="3544" spans="1:151" x14ac:dyDescent="0.2">
      <c r="A3544">
        <v>35611</v>
      </c>
      <c r="B3544" t="s">
        <v>20840</v>
      </c>
      <c r="C3544" t="s">
        <v>20841</v>
      </c>
      <c r="E3544" t="s">
        <v>20842</v>
      </c>
      <c r="F3544" t="s">
        <v>171</v>
      </c>
      <c r="I3544" t="s">
        <v>173</v>
      </c>
      <c r="K3544" t="s">
        <v>1377</v>
      </c>
      <c r="L3544" t="s">
        <v>1378</v>
      </c>
      <c r="M3544" t="s">
        <v>306</v>
      </c>
      <c r="N3544">
        <v>2020</v>
      </c>
      <c r="O3544" t="s">
        <v>1379</v>
      </c>
      <c r="P3544" t="s">
        <v>178</v>
      </c>
      <c r="Q3544" t="s">
        <v>185</v>
      </c>
      <c r="BC3544" t="s">
        <v>474</v>
      </c>
      <c r="BM3544" t="s">
        <v>20843</v>
      </c>
      <c r="BN3544" t="s">
        <v>20844</v>
      </c>
      <c r="BO3544" t="s">
        <v>20845</v>
      </c>
      <c r="BP3544" t="s">
        <v>13064</v>
      </c>
      <c r="BR3544" t="s">
        <v>20846</v>
      </c>
      <c r="BT3544" t="s">
        <v>1382</v>
      </c>
      <c r="BU3544" t="s">
        <v>20847</v>
      </c>
      <c r="BX3544" t="s">
        <v>20848</v>
      </c>
      <c r="BY3544" t="s">
        <v>406</v>
      </c>
    </row>
    <row r="3545" spans="1:151" x14ac:dyDescent="0.2">
      <c r="A3545">
        <v>35934</v>
      </c>
      <c r="B3545" t="s">
        <v>20840</v>
      </c>
      <c r="C3545" t="s">
        <v>20841</v>
      </c>
      <c r="E3545" t="s">
        <v>20849</v>
      </c>
      <c r="F3545" t="s">
        <v>171</v>
      </c>
      <c r="H3545" s="1">
        <v>37551</v>
      </c>
      <c r="I3545" t="s">
        <v>173</v>
      </c>
      <c r="K3545" t="s">
        <v>1377</v>
      </c>
      <c r="L3545" t="s">
        <v>1378</v>
      </c>
      <c r="M3545" t="s">
        <v>176</v>
      </c>
      <c r="N3545">
        <v>2021</v>
      </c>
      <c r="O3545" t="s">
        <v>3142</v>
      </c>
      <c r="P3545" t="s">
        <v>178</v>
      </c>
      <c r="Q3545" t="s">
        <v>172</v>
      </c>
      <c r="S3545">
        <v>31730204</v>
      </c>
      <c r="T3545" t="s">
        <v>1382</v>
      </c>
      <c r="U3545" t="s">
        <v>424</v>
      </c>
      <c r="Y3545" t="str">
        <f>"04HSEAS"</f>
        <v>04HSEAS</v>
      </c>
      <c r="Z3545" t="s">
        <v>499</v>
      </c>
      <c r="AA3545" t="s">
        <v>228</v>
      </c>
      <c r="AB3545" t="s">
        <v>229</v>
      </c>
      <c r="AC3545" t="s">
        <v>500</v>
      </c>
      <c r="AD3545" t="s">
        <v>172</v>
      </c>
      <c r="AS3545">
        <v>3.87</v>
      </c>
      <c r="AT3545" t="s">
        <v>1261</v>
      </c>
      <c r="AU3545" t="s">
        <v>235</v>
      </c>
      <c r="AV3545" t="s">
        <v>236</v>
      </c>
      <c r="AW3545" t="s">
        <v>430</v>
      </c>
      <c r="BO3545" t="s">
        <v>13064</v>
      </c>
      <c r="BQ3545" t="s">
        <v>195</v>
      </c>
      <c r="CD3545" t="s">
        <v>195</v>
      </c>
      <c r="CM3545" t="s">
        <v>20850</v>
      </c>
      <c r="CO3545" t="s">
        <v>13064</v>
      </c>
      <c r="CP3545" t="s">
        <v>13064</v>
      </c>
      <c r="CQ3545" t="s">
        <v>13024</v>
      </c>
      <c r="CS3545">
        <v>430022</v>
      </c>
      <c r="CT3545" t="s">
        <v>1382</v>
      </c>
      <c r="CU3545" t="s">
        <v>20851</v>
      </c>
    </row>
    <row r="3546" spans="1:151" x14ac:dyDescent="0.2">
      <c r="A3546">
        <v>38652</v>
      </c>
      <c r="B3546" t="s">
        <v>20852</v>
      </c>
      <c r="C3546" t="s">
        <v>20853</v>
      </c>
      <c r="E3546" t="s">
        <v>20854</v>
      </c>
      <c r="F3546" t="s">
        <v>171</v>
      </c>
      <c r="G3546" t="str">
        <f>"0"</f>
        <v>0</v>
      </c>
      <c r="H3546" s="1">
        <v>36783</v>
      </c>
      <c r="I3546" t="s">
        <v>173</v>
      </c>
      <c r="K3546" t="s">
        <v>769</v>
      </c>
      <c r="L3546" t="s">
        <v>2777</v>
      </c>
      <c r="M3546" t="s">
        <v>176</v>
      </c>
      <c r="N3546">
        <v>2023</v>
      </c>
      <c r="O3546" t="s">
        <v>1048</v>
      </c>
      <c r="P3546" t="s">
        <v>178</v>
      </c>
      <c r="Q3546" t="s">
        <v>172</v>
      </c>
      <c r="S3546">
        <v>32380569</v>
      </c>
      <c r="T3546" t="s">
        <v>226</v>
      </c>
      <c r="Y3546" t="str">
        <f>"02SBS"</f>
        <v>02SBS</v>
      </c>
      <c r="Z3546" t="s">
        <v>4693</v>
      </c>
      <c r="AA3546" t="s">
        <v>259</v>
      </c>
      <c r="AB3546" t="s">
        <v>260</v>
      </c>
      <c r="AC3546" t="s">
        <v>4694</v>
      </c>
      <c r="AD3546" t="s">
        <v>185</v>
      </c>
      <c r="AS3546">
        <v>3.07</v>
      </c>
      <c r="AU3546" t="s">
        <v>2925</v>
      </c>
      <c r="AV3546" t="s">
        <v>236</v>
      </c>
      <c r="AW3546" t="s">
        <v>616</v>
      </c>
      <c r="BO3546" t="s">
        <v>475</v>
      </c>
      <c r="BQ3546" t="s">
        <v>195</v>
      </c>
      <c r="CD3546" t="s">
        <v>195</v>
      </c>
      <c r="CM3546" t="s">
        <v>20855</v>
      </c>
      <c r="CO3546" t="s">
        <v>475</v>
      </c>
      <c r="CP3546" t="s">
        <v>241</v>
      </c>
      <c r="CQ3546" t="s">
        <v>247</v>
      </c>
      <c r="CS3546">
        <v>14620</v>
      </c>
      <c r="CT3546" t="s">
        <v>244</v>
      </c>
      <c r="CU3546" t="s">
        <v>20856</v>
      </c>
    </row>
    <row r="3547" spans="1:151" x14ac:dyDescent="0.2">
      <c r="A3547">
        <v>28353</v>
      </c>
      <c r="B3547" t="s">
        <v>4941</v>
      </c>
      <c r="C3547" t="s">
        <v>20857</v>
      </c>
      <c r="D3547" t="s">
        <v>3657</v>
      </c>
      <c r="E3547" t="s">
        <v>20858</v>
      </c>
      <c r="F3547" t="s">
        <v>171</v>
      </c>
      <c r="H3547" s="1">
        <v>36010</v>
      </c>
      <c r="I3547" t="s">
        <v>221</v>
      </c>
      <c r="K3547" t="s">
        <v>1807</v>
      </c>
      <c r="L3547" t="s">
        <v>633</v>
      </c>
      <c r="M3547" t="s">
        <v>224</v>
      </c>
      <c r="N3547">
        <v>2019</v>
      </c>
      <c r="O3547" t="s">
        <v>279</v>
      </c>
      <c r="P3547" t="s">
        <v>178</v>
      </c>
      <c r="Q3547" t="s">
        <v>185</v>
      </c>
      <c r="BM3547" t="s">
        <v>20859</v>
      </c>
      <c r="BP3547" t="s">
        <v>20860</v>
      </c>
      <c r="BQ3547" t="s">
        <v>849</v>
      </c>
      <c r="BS3547">
        <v>21161</v>
      </c>
      <c r="BT3547" t="s">
        <v>226</v>
      </c>
      <c r="BU3547" t="s">
        <v>20861</v>
      </c>
      <c r="BW3547" t="s">
        <v>20861</v>
      </c>
      <c r="BX3547" t="s">
        <v>20862</v>
      </c>
      <c r="BY3547" t="s">
        <v>5710</v>
      </c>
    </row>
    <row r="3548" spans="1:151" x14ac:dyDescent="0.2">
      <c r="A3548">
        <v>28240</v>
      </c>
      <c r="B3548" t="s">
        <v>20863</v>
      </c>
      <c r="C3548" t="s">
        <v>20864</v>
      </c>
      <c r="E3548" t="s">
        <v>20865</v>
      </c>
      <c r="F3548" t="s">
        <v>20866</v>
      </c>
      <c r="G3548" t="s">
        <v>172</v>
      </c>
      <c r="H3548" s="1">
        <v>35993</v>
      </c>
      <c r="I3548" t="s">
        <v>173</v>
      </c>
      <c r="K3548" t="s">
        <v>304</v>
      </c>
      <c r="L3548" t="s">
        <v>305</v>
      </c>
      <c r="M3548" t="s">
        <v>176</v>
      </c>
      <c r="N3548">
        <v>2020</v>
      </c>
      <c r="O3548" t="s">
        <v>978</v>
      </c>
      <c r="P3548" t="s">
        <v>979</v>
      </c>
      <c r="Q3548" t="s">
        <v>172</v>
      </c>
      <c r="S3548">
        <v>30749825</v>
      </c>
      <c r="T3548" t="s">
        <v>15885</v>
      </c>
      <c r="U3548" t="s">
        <v>712</v>
      </c>
      <c r="Y3548" t="str">
        <f>"01AS"</f>
        <v>01AS</v>
      </c>
      <c r="Z3548" t="s">
        <v>227</v>
      </c>
      <c r="AA3548" t="s">
        <v>320</v>
      </c>
      <c r="AB3548" t="s">
        <v>321</v>
      </c>
      <c r="AC3548" t="s">
        <v>678</v>
      </c>
      <c r="AD3548" t="s">
        <v>185</v>
      </c>
      <c r="AF3548" t="s">
        <v>426</v>
      </c>
      <c r="AJ3548" t="s">
        <v>2924</v>
      </c>
      <c r="AK3548" t="s">
        <v>185</v>
      </c>
      <c r="AS3548">
        <v>3.15</v>
      </c>
      <c r="AT3548" t="s">
        <v>1261</v>
      </c>
      <c r="AV3548" t="s">
        <v>473</v>
      </c>
      <c r="AW3548" t="s">
        <v>715</v>
      </c>
      <c r="BM3548" t="s">
        <v>20867</v>
      </c>
      <c r="BN3548" t="s">
        <v>239</v>
      </c>
      <c r="BO3548" t="s">
        <v>20868</v>
      </c>
      <c r="BP3548" t="s">
        <v>241</v>
      </c>
      <c r="BQ3548" t="s">
        <v>195</v>
      </c>
      <c r="BS3548">
        <v>14627</v>
      </c>
      <c r="CD3548" t="s">
        <v>195</v>
      </c>
      <c r="CM3548" t="s">
        <v>20869</v>
      </c>
      <c r="CO3548" t="s">
        <v>20868</v>
      </c>
      <c r="CP3548" t="s">
        <v>241</v>
      </c>
      <c r="CQ3548" t="s">
        <v>247</v>
      </c>
      <c r="CS3548">
        <v>14526</v>
      </c>
      <c r="CT3548" t="s">
        <v>244</v>
      </c>
      <c r="CU3548" t="s">
        <v>20870</v>
      </c>
    </row>
    <row r="3549" spans="1:151" x14ac:dyDescent="0.2">
      <c r="A3549">
        <v>45447</v>
      </c>
      <c r="B3549" t="s">
        <v>20871</v>
      </c>
      <c r="C3549" t="s">
        <v>20872</v>
      </c>
      <c r="E3549" t="s">
        <v>20873</v>
      </c>
      <c r="F3549" t="s">
        <v>171</v>
      </c>
      <c r="G3549" t="str">
        <f>"0"</f>
        <v>0</v>
      </c>
      <c r="H3549" s="1">
        <v>38209</v>
      </c>
      <c r="I3549" t="s">
        <v>173</v>
      </c>
      <c r="K3549" t="s">
        <v>498</v>
      </c>
      <c r="L3549" t="s">
        <v>318</v>
      </c>
      <c r="M3549" t="s">
        <v>306</v>
      </c>
      <c r="N3549">
        <v>2025</v>
      </c>
      <c r="O3549" t="s">
        <v>2065</v>
      </c>
      <c r="P3549" t="s">
        <v>178</v>
      </c>
      <c r="Q3549" t="s">
        <v>172</v>
      </c>
      <c r="S3549">
        <v>32611618</v>
      </c>
      <c r="T3549" t="s">
        <v>10341</v>
      </c>
      <c r="U3549" t="s">
        <v>424</v>
      </c>
      <c r="Y3549" t="str">
        <f>"04HSEAS"</f>
        <v>04HSEAS</v>
      </c>
      <c r="Z3549" t="s">
        <v>499</v>
      </c>
      <c r="AA3549" t="s">
        <v>228</v>
      </c>
      <c r="AB3549" t="s">
        <v>229</v>
      </c>
      <c r="AC3549" t="s">
        <v>500</v>
      </c>
      <c r="AD3549" t="s">
        <v>185</v>
      </c>
      <c r="AS3549">
        <v>3.72</v>
      </c>
      <c r="AU3549" t="s">
        <v>472</v>
      </c>
      <c r="AV3549" t="s">
        <v>473</v>
      </c>
      <c r="AW3549" t="s">
        <v>430</v>
      </c>
      <c r="BM3549" t="s">
        <v>20874</v>
      </c>
      <c r="BN3549" t="s">
        <v>239</v>
      </c>
      <c r="BO3549" t="s">
        <v>20875</v>
      </c>
      <c r="BP3549" t="s">
        <v>241</v>
      </c>
      <c r="BQ3549" t="s">
        <v>195</v>
      </c>
      <c r="BS3549">
        <v>14627</v>
      </c>
      <c r="CD3549" t="s">
        <v>195</v>
      </c>
      <c r="CM3549" t="s">
        <v>20876</v>
      </c>
      <c r="CO3549" t="s">
        <v>20875</v>
      </c>
      <c r="CP3549" t="s">
        <v>20877</v>
      </c>
      <c r="CQ3549" t="s">
        <v>4463</v>
      </c>
      <c r="CS3549">
        <v>907175</v>
      </c>
      <c r="CT3549" t="s">
        <v>10341</v>
      </c>
      <c r="CU3549" t="s">
        <v>20878</v>
      </c>
    </row>
    <row r="3550" spans="1:151" x14ac:dyDescent="0.2">
      <c r="A3550">
        <v>34106</v>
      </c>
      <c r="B3550" t="s">
        <v>20879</v>
      </c>
      <c r="C3550" t="s">
        <v>20880</v>
      </c>
      <c r="E3550" t="s">
        <v>20881</v>
      </c>
      <c r="F3550" t="s">
        <v>171</v>
      </c>
      <c r="G3550" t="s">
        <v>172</v>
      </c>
      <c r="H3550" s="1">
        <v>36386</v>
      </c>
      <c r="I3550" t="s">
        <v>173</v>
      </c>
      <c r="K3550" t="s">
        <v>1377</v>
      </c>
      <c r="L3550" t="s">
        <v>1378</v>
      </c>
      <c r="M3550" t="s">
        <v>306</v>
      </c>
      <c r="N3550">
        <v>2020</v>
      </c>
      <c r="O3550" t="s">
        <v>1379</v>
      </c>
      <c r="P3550" t="s">
        <v>509</v>
      </c>
      <c r="Q3550" t="s">
        <v>172</v>
      </c>
      <c r="S3550">
        <v>31388009</v>
      </c>
      <c r="T3550" t="s">
        <v>1382</v>
      </c>
      <c r="U3550" t="s">
        <v>424</v>
      </c>
      <c r="Y3550" t="str">
        <f>"01AS"</f>
        <v>01AS</v>
      </c>
      <c r="Z3550" t="s">
        <v>499</v>
      </c>
      <c r="AA3550" t="s">
        <v>228</v>
      </c>
      <c r="AB3550" t="s">
        <v>229</v>
      </c>
      <c r="AC3550" t="s">
        <v>5521</v>
      </c>
      <c r="AD3550" t="s">
        <v>172</v>
      </c>
      <c r="AS3550">
        <v>3.45</v>
      </c>
      <c r="AT3550" t="s">
        <v>429</v>
      </c>
      <c r="AU3550" t="s">
        <v>235</v>
      </c>
      <c r="AV3550" t="s">
        <v>236</v>
      </c>
      <c r="AW3550" t="s">
        <v>430</v>
      </c>
      <c r="BC3550" t="s">
        <v>474</v>
      </c>
      <c r="BM3550" t="s">
        <v>20882</v>
      </c>
      <c r="BN3550" t="s">
        <v>239</v>
      </c>
      <c r="BO3550" t="s">
        <v>7044</v>
      </c>
      <c r="BP3550" t="s">
        <v>241</v>
      </c>
      <c r="BQ3550" t="s">
        <v>195</v>
      </c>
      <c r="BS3550">
        <v>14627</v>
      </c>
      <c r="CA3550" t="s">
        <v>20883</v>
      </c>
      <c r="CD3550" t="s">
        <v>195</v>
      </c>
      <c r="CM3550" t="s">
        <v>20884</v>
      </c>
      <c r="CN3550" t="s">
        <v>20883</v>
      </c>
      <c r="CO3550" t="s">
        <v>7044</v>
      </c>
      <c r="CP3550" t="s">
        <v>7044</v>
      </c>
      <c r="CQ3550" t="s">
        <v>5257</v>
      </c>
      <c r="CS3550">
        <v>610066</v>
      </c>
      <c r="CT3550" t="s">
        <v>1382</v>
      </c>
      <c r="CU3550" t="s">
        <v>20885</v>
      </c>
    </row>
    <row r="3551" spans="1:151" x14ac:dyDescent="0.2">
      <c r="A3551">
        <v>28170</v>
      </c>
      <c r="B3551" t="s">
        <v>20879</v>
      </c>
      <c r="C3551" t="s">
        <v>20880</v>
      </c>
      <c r="E3551" t="s">
        <v>20881</v>
      </c>
      <c r="F3551" t="s">
        <v>171</v>
      </c>
      <c r="G3551" t="s">
        <v>172</v>
      </c>
      <c r="H3551" s="1">
        <v>36386</v>
      </c>
      <c r="I3551" t="s">
        <v>173</v>
      </c>
      <c r="K3551" t="s">
        <v>20886</v>
      </c>
      <c r="M3551" t="s">
        <v>176</v>
      </c>
      <c r="N3551">
        <v>2020</v>
      </c>
      <c r="O3551" t="s">
        <v>978</v>
      </c>
      <c r="P3551" t="s">
        <v>363</v>
      </c>
      <c r="Q3551" t="s">
        <v>172</v>
      </c>
      <c r="S3551">
        <v>31388009</v>
      </c>
      <c r="T3551" t="s">
        <v>1382</v>
      </c>
      <c r="U3551" t="s">
        <v>424</v>
      </c>
      <c r="Y3551" t="str">
        <f>"01AS"</f>
        <v>01AS</v>
      </c>
      <c r="Z3551" t="s">
        <v>499</v>
      </c>
      <c r="AA3551" t="s">
        <v>228</v>
      </c>
      <c r="AB3551" t="s">
        <v>229</v>
      </c>
      <c r="AC3551" t="s">
        <v>5521</v>
      </c>
      <c r="AD3551" t="s">
        <v>172</v>
      </c>
      <c r="AS3551">
        <v>3.45</v>
      </c>
      <c r="AT3551" t="s">
        <v>429</v>
      </c>
      <c r="AU3551" t="s">
        <v>235</v>
      </c>
      <c r="AV3551" t="s">
        <v>236</v>
      </c>
      <c r="AW3551" t="s">
        <v>430</v>
      </c>
      <c r="BC3551" t="s">
        <v>474</v>
      </c>
      <c r="BM3551" t="s">
        <v>20882</v>
      </c>
      <c r="BN3551" t="s">
        <v>239</v>
      </c>
      <c r="BO3551" t="s">
        <v>7044</v>
      </c>
      <c r="BP3551" t="s">
        <v>241</v>
      </c>
      <c r="BQ3551" t="s">
        <v>195</v>
      </c>
      <c r="BS3551">
        <v>14627</v>
      </c>
      <c r="CA3551" t="s">
        <v>20883</v>
      </c>
      <c r="CD3551" t="s">
        <v>195</v>
      </c>
      <c r="CM3551" t="s">
        <v>20884</v>
      </c>
      <c r="CN3551" t="s">
        <v>20883</v>
      </c>
      <c r="CO3551" t="s">
        <v>7044</v>
      </c>
      <c r="CP3551" t="s">
        <v>7044</v>
      </c>
      <c r="CQ3551" t="s">
        <v>5257</v>
      </c>
      <c r="CS3551">
        <v>610066</v>
      </c>
      <c r="CT3551" t="s">
        <v>1382</v>
      </c>
      <c r="CU3551" t="s">
        <v>20885</v>
      </c>
    </row>
    <row r="3552" spans="1:151" x14ac:dyDescent="0.2">
      <c r="A3552">
        <v>29694</v>
      </c>
      <c r="B3552" t="s">
        <v>12423</v>
      </c>
      <c r="C3552" t="s">
        <v>20887</v>
      </c>
      <c r="D3552" t="s">
        <v>20888</v>
      </c>
      <c r="E3552" t="s">
        <v>20889</v>
      </c>
      <c r="F3552" t="s">
        <v>171</v>
      </c>
      <c r="H3552" s="1">
        <v>36102</v>
      </c>
      <c r="I3552" t="s">
        <v>221</v>
      </c>
      <c r="K3552" t="s">
        <v>1642</v>
      </c>
      <c r="L3552" t="s">
        <v>1643</v>
      </c>
      <c r="M3552" t="s">
        <v>176</v>
      </c>
      <c r="N3552">
        <v>2020</v>
      </c>
      <c r="O3552" t="s">
        <v>978</v>
      </c>
      <c r="P3552" t="s">
        <v>979</v>
      </c>
      <c r="Q3552" t="s">
        <v>172</v>
      </c>
      <c r="S3552">
        <v>30718081</v>
      </c>
      <c r="T3552" t="s">
        <v>226</v>
      </c>
      <c r="Y3552" t="str">
        <f>"01AS"</f>
        <v>01AS</v>
      </c>
      <c r="Z3552" t="s">
        <v>227</v>
      </c>
      <c r="AA3552" t="s">
        <v>320</v>
      </c>
      <c r="AB3552" t="s">
        <v>321</v>
      </c>
      <c r="AC3552" t="s">
        <v>656</v>
      </c>
      <c r="AD3552" t="s">
        <v>185</v>
      </c>
      <c r="AE3552" t="s">
        <v>1855</v>
      </c>
      <c r="AS3552">
        <v>3.57</v>
      </c>
      <c r="AT3552" t="s">
        <v>429</v>
      </c>
      <c r="AU3552" t="s">
        <v>235</v>
      </c>
      <c r="AV3552" t="s">
        <v>236</v>
      </c>
      <c r="AW3552" t="s">
        <v>264</v>
      </c>
      <c r="BM3552" t="s">
        <v>19430</v>
      </c>
      <c r="BN3552" t="s">
        <v>239</v>
      </c>
      <c r="BO3552" t="s">
        <v>20890</v>
      </c>
      <c r="BP3552" t="s">
        <v>241</v>
      </c>
      <c r="BQ3552" t="s">
        <v>195</v>
      </c>
      <c r="BS3552">
        <v>14627</v>
      </c>
      <c r="CD3552" t="s">
        <v>195</v>
      </c>
      <c r="CM3552" t="s">
        <v>20891</v>
      </c>
      <c r="CO3552" t="s">
        <v>20890</v>
      </c>
      <c r="CP3552" t="s">
        <v>10087</v>
      </c>
      <c r="CQ3552" t="s">
        <v>247</v>
      </c>
      <c r="CS3552" t="str">
        <f>"03079-3947"</f>
        <v>03079-3947</v>
      </c>
      <c r="CT3552" t="s">
        <v>244</v>
      </c>
      <c r="CU3552" t="s">
        <v>20892</v>
      </c>
    </row>
    <row r="3553" spans="1:151" x14ac:dyDescent="0.2">
      <c r="A3553">
        <v>38909</v>
      </c>
      <c r="B3553" t="s">
        <v>8198</v>
      </c>
      <c r="C3553" t="s">
        <v>20893</v>
      </c>
      <c r="D3553" t="s">
        <v>201</v>
      </c>
      <c r="E3553" t="s">
        <v>20894</v>
      </c>
      <c r="F3553" t="s">
        <v>20895</v>
      </c>
      <c r="G3553" t="str">
        <f>"0"</f>
        <v>0</v>
      </c>
      <c r="H3553" s="1">
        <v>37591</v>
      </c>
      <c r="I3553" t="s">
        <v>221</v>
      </c>
      <c r="K3553" t="s">
        <v>1106</v>
      </c>
      <c r="L3553" t="s">
        <v>1107</v>
      </c>
      <c r="M3553" t="s">
        <v>306</v>
      </c>
      <c r="N3553">
        <v>2023</v>
      </c>
      <c r="O3553" t="s">
        <v>908</v>
      </c>
      <c r="P3553" t="s">
        <v>178</v>
      </c>
      <c r="Q3553" t="s">
        <v>172</v>
      </c>
      <c r="R3553" t="s">
        <v>510</v>
      </c>
      <c r="S3553">
        <v>31810654</v>
      </c>
      <c r="BM3553" t="s">
        <v>20896</v>
      </c>
    </row>
    <row r="3554" spans="1:151" x14ac:dyDescent="0.2">
      <c r="A3554">
        <v>40624</v>
      </c>
      <c r="B3554" t="s">
        <v>4775</v>
      </c>
      <c r="C3554" t="s">
        <v>20897</v>
      </c>
      <c r="D3554" t="s">
        <v>917</v>
      </c>
      <c r="E3554" t="s">
        <v>20898</v>
      </c>
      <c r="F3554" t="s">
        <v>171</v>
      </c>
      <c r="G3554" t="str">
        <f>"0"</f>
        <v>0</v>
      </c>
      <c r="H3554" s="1">
        <v>37823</v>
      </c>
      <c r="I3554" t="s">
        <v>221</v>
      </c>
      <c r="K3554" t="s">
        <v>632</v>
      </c>
      <c r="L3554" t="s">
        <v>633</v>
      </c>
      <c r="M3554" t="s">
        <v>176</v>
      </c>
      <c r="N3554">
        <v>2024</v>
      </c>
      <c r="O3554" t="s">
        <v>319</v>
      </c>
      <c r="P3554" t="s">
        <v>178</v>
      </c>
      <c r="Q3554" t="s">
        <v>172</v>
      </c>
      <c r="S3554">
        <v>32099379</v>
      </c>
      <c r="T3554" t="s">
        <v>226</v>
      </c>
      <c r="Y3554" t="str">
        <f>"01AS"</f>
        <v>01AS</v>
      </c>
      <c r="Z3554" t="s">
        <v>227</v>
      </c>
      <c r="AA3554" t="s">
        <v>320</v>
      </c>
      <c r="AB3554" t="s">
        <v>321</v>
      </c>
      <c r="AC3554" t="s">
        <v>1451</v>
      </c>
      <c r="AD3554" t="s">
        <v>185</v>
      </c>
      <c r="AS3554">
        <v>3.36</v>
      </c>
      <c r="AU3554" t="s">
        <v>472</v>
      </c>
      <c r="AV3554" t="s">
        <v>823</v>
      </c>
      <c r="AW3554" t="s">
        <v>264</v>
      </c>
      <c r="BM3554" t="s">
        <v>20899</v>
      </c>
      <c r="BN3554" t="s">
        <v>239</v>
      </c>
      <c r="BO3554" t="s">
        <v>20900</v>
      </c>
      <c r="BP3554" t="s">
        <v>241</v>
      </c>
      <c r="BQ3554" t="s">
        <v>195</v>
      </c>
      <c r="BS3554">
        <v>14627</v>
      </c>
      <c r="CD3554" t="s">
        <v>195</v>
      </c>
      <c r="CM3554" t="s">
        <v>20901</v>
      </c>
      <c r="CO3554" t="s">
        <v>20900</v>
      </c>
      <c r="CP3554" t="s">
        <v>20902</v>
      </c>
      <c r="CQ3554" t="s">
        <v>541</v>
      </c>
      <c r="CS3554" t="str">
        <f>"04401-5226"</f>
        <v>04401-5226</v>
      </c>
      <c r="CT3554" t="s">
        <v>244</v>
      </c>
      <c r="CU3554" t="s">
        <v>20903</v>
      </c>
    </row>
    <row r="3555" spans="1:151" x14ac:dyDescent="0.2">
      <c r="A3555">
        <v>41581</v>
      </c>
      <c r="B3555" t="s">
        <v>10617</v>
      </c>
      <c r="C3555" t="s">
        <v>20904</v>
      </c>
      <c r="D3555" t="s">
        <v>20905</v>
      </c>
      <c r="E3555" t="s">
        <v>20906</v>
      </c>
      <c r="F3555" t="s">
        <v>171</v>
      </c>
      <c r="G3555" t="str">
        <f>"0"</f>
        <v>0</v>
      </c>
      <c r="H3555" s="1">
        <v>37939</v>
      </c>
      <c r="I3555" t="s">
        <v>221</v>
      </c>
      <c r="K3555" t="s">
        <v>466</v>
      </c>
      <c r="L3555" t="s">
        <v>467</v>
      </c>
      <c r="M3555" t="s">
        <v>224</v>
      </c>
      <c r="N3555">
        <v>2024</v>
      </c>
      <c r="O3555" t="s">
        <v>225</v>
      </c>
      <c r="P3555" t="s">
        <v>178</v>
      </c>
      <c r="Q3555" t="s">
        <v>172</v>
      </c>
      <c r="S3555">
        <v>32312355</v>
      </c>
      <c r="T3555" t="s">
        <v>226</v>
      </c>
      <c r="Y3555" t="str">
        <f>"01AS"</f>
        <v>01AS</v>
      </c>
      <c r="Z3555" t="s">
        <v>227</v>
      </c>
      <c r="AA3555" t="s">
        <v>228</v>
      </c>
      <c r="AB3555" t="s">
        <v>229</v>
      </c>
      <c r="AC3555" t="s">
        <v>4851</v>
      </c>
      <c r="AD3555" t="s">
        <v>185</v>
      </c>
      <c r="AE3555" t="s">
        <v>1237</v>
      </c>
      <c r="AM3555" t="s">
        <v>7018</v>
      </c>
      <c r="AS3555">
        <v>3.94</v>
      </c>
      <c r="AU3555" t="s">
        <v>235</v>
      </c>
      <c r="AV3555" t="s">
        <v>236</v>
      </c>
      <c r="AW3555" t="s">
        <v>264</v>
      </c>
      <c r="BM3555" t="s">
        <v>20907</v>
      </c>
      <c r="BN3555" t="s">
        <v>239</v>
      </c>
      <c r="BO3555" t="s">
        <v>20908</v>
      </c>
      <c r="BP3555" t="s">
        <v>241</v>
      </c>
      <c r="BQ3555" t="s">
        <v>195</v>
      </c>
      <c r="BS3555">
        <v>14627</v>
      </c>
      <c r="BZ3555" t="s">
        <v>3928</v>
      </c>
      <c r="CB3555" t="s">
        <v>475</v>
      </c>
      <c r="CD3555" t="s">
        <v>195</v>
      </c>
      <c r="CF3555">
        <v>14620</v>
      </c>
      <c r="CG3555" t="s">
        <v>244</v>
      </c>
      <c r="CM3555" t="s">
        <v>20909</v>
      </c>
      <c r="CO3555" t="s">
        <v>20908</v>
      </c>
      <c r="CP3555" t="s">
        <v>20910</v>
      </c>
      <c r="CQ3555" t="s">
        <v>6775</v>
      </c>
      <c r="CS3555" t="str">
        <f>"05753-4483"</f>
        <v>05753-4483</v>
      </c>
      <c r="CT3555" t="s">
        <v>244</v>
      </c>
      <c r="CU3555" t="s">
        <v>20911</v>
      </c>
      <c r="DM3555" t="s">
        <v>20909</v>
      </c>
      <c r="DP3555" t="s">
        <v>20910</v>
      </c>
      <c r="DQ3555" t="s">
        <v>1113</v>
      </c>
      <c r="DS3555" t="str">
        <f>"05753"</f>
        <v>05753</v>
      </c>
      <c r="DT3555" t="s">
        <v>226</v>
      </c>
      <c r="DU3555">
        <v>8608693703</v>
      </c>
      <c r="DX3555" t="s">
        <v>20912</v>
      </c>
      <c r="DY3555" t="s">
        <v>6713</v>
      </c>
    </row>
    <row r="3556" spans="1:151" x14ac:dyDescent="0.2">
      <c r="A3556">
        <v>23987</v>
      </c>
      <c r="B3556" t="s">
        <v>20913</v>
      </c>
      <c r="C3556" t="s">
        <v>20914</v>
      </c>
      <c r="E3556" t="s">
        <v>20915</v>
      </c>
      <c r="F3556" t="s">
        <v>171</v>
      </c>
      <c r="G3556" t="s">
        <v>172</v>
      </c>
      <c r="H3556" s="1">
        <v>35442</v>
      </c>
      <c r="I3556" t="s">
        <v>221</v>
      </c>
      <c r="K3556" t="s">
        <v>20916</v>
      </c>
      <c r="L3556" t="s">
        <v>318</v>
      </c>
      <c r="M3556" t="s">
        <v>306</v>
      </c>
      <c r="N3556">
        <v>2017</v>
      </c>
      <c r="O3556" t="s">
        <v>646</v>
      </c>
      <c r="P3556" t="s">
        <v>178</v>
      </c>
      <c r="Q3556" t="s">
        <v>172</v>
      </c>
      <c r="S3556">
        <v>30032026</v>
      </c>
      <c r="T3556" t="s">
        <v>800</v>
      </c>
      <c r="U3556" t="s">
        <v>180</v>
      </c>
      <c r="V3556" s="2">
        <v>43982</v>
      </c>
      <c r="W3556" t="s">
        <v>20917</v>
      </c>
      <c r="X3556">
        <v>8477078451</v>
      </c>
      <c r="Y3556" t="s">
        <v>802</v>
      </c>
      <c r="Z3556" t="s">
        <v>1583</v>
      </c>
      <c r="AA3556">
        <v>2020</v>
      </c>
      <c r="AB3556">
        <v>2020</v>
      </c>
      <c r="AC3556" t="s">
        <v>1584</v>
      </c>
      <c r="AD3556" t="s">
        <v>185</v>
      </c>
      <c r="AS3556">
        <v>3.91</v>
      </c>
      <c r="AT3556" t="s">
        <v>188</v>
      </c>
      <c r="AU3556" t="s">
        <v>189</v>
      </c>
      <c r="AV3556" t="s">
        <v>3529</v>
      </c>
      <c r="AW3556" t="s">
        <v>191</v>
      </c>
      <c r="AX3556" t="s">
        <v>20918</v>
      </c>
      <c r="BM3556" t="s">
        <v>6070</v>
      </c>
      <c r="BN3556" t="s">
        <v>20919</v>
      </c>
      <c r="BP3556" t="s">
        <v>194</v>
      </c>
      <c r="BQ3556" t="s">
        <v>195</v>
      </c>
      <c r="BS3556">
        <v>14605</v>
      </c>
      <c r="BT3556" t="s">
        <v>196</v>
      </c>
      <c r="BU3556">
        <v>8473468193</v>
      </c>
      <c r="CM3556" t="s">
        <v>6070</v>
      </c>
      <c r="CN3556" t="s">
        <v>20919</v>
      </c>
      <c r="CP3556" t="s">
        <v>194</v>
      </c>
      <c r="CQ3556" t="s">
        <v>195</v>
      </c>
      <c r="CS3556">
        <v>14605</v>
      </c>
      <c r="CT3556" t="s">
        <v>196</v>
      </c>
      <c r="CU3556">
        <v>8473468193</v>
      </c>
    </row>
    <row r="3557" spans="1:151" x14ac:dyDescent="0.2">
      <c r="A3557">
        <v>27252</v>
      </c>
      <c r="B3557" t="s">
        <v>18192</v>
      </c>
      <c r="C3557" t="s">
        <v>20920</v>
      </c>
      <c r="D3557" t="s">
        <v>20921</v>
      </c>
      <c r="E3557" t="s">
        <v>20922</v>
      </c>
      <c r="F3557" t="s">
        <v>171</v>
      </c>
      <c r="G3557" t="s">
        <v>172</v>
      </c>
      <c r="H3557" s="1">
        <v>36495</v>
      </c>
      <c r="I3557" t="s">
        <v>221</v>
      </c>
      <c r="K3557" t="s">
        <v>20923</v>
      </c>
      <c r="M3557" t="s">
        <v>176</v>
      </c>
      <c r="N3557">
        <v>2020</v>
      </c>
      <c r="O3557" t="s">
        <v>978</v>
      </c>
      <c r="P3557" t="s">
        <v>363</v>
      </c>
      <c r="Q3557" t="s">
        <v>172</v>
      </c>
      <c r="S3557">
        <v>30864580</v>
      </c>
      <c r="T3557" t="s">
        <v>226</v>
      </c>
      <c r="Y3557" t="str">
        <f>"01AS"</f>
        <v>01AS</v>
      </c>
      <c r="Z3557" t="s">
        <v>227</v>
      </c>
      <c r="AA3557" t="s">
        <v>320</v>
      </c>
      <c r="AB3557" t="s">
        <v>321</v>
      </c>
      <c r="AC3557" t="s">
        <v>656</v>
      </c>
      <c r="AD3557" t="s">
        <v>185</v>
      </c>
      <c r="AF3557" t="s">
        <v>426</v>
      </c>
      <c r="AG3557" t="s">
        <v>8214</v>
      </c>
      <c r="AJ3557" t="s">
        <v>3310</v>
      </c>
      <c r="AK3557" t="s">
        <v>185</v>
      </c>
      <c r="AL3557" t="s">
        <v>1718</v>
      </c>
      <c r="AS3557">
        <v>3.58</v>
      </c>
      <c r="AT3557" t="s">
        <v>1261</v>
      </c>
      <c r="AV3557" t="s">
        <v>473</v>
      </c>
      <c r="AW3557" t="s">
        <v>264</v>
      </c>
      <c r="BO3557" t="s">
        <v>20924</v>
      </c>
      <c r="BQ3557" t="s">
        <v>195</v>
      </c>
      <c r="CD3557" t="s">
        <v>195</v>
      </c>
      <c r="CM3557" t="s">
        <v>20925</v>
      </c>
      <c r="CO3557" t="s">
        <v>20924</v>
      </c>
      <c r="CP3557" t="s">
        <v>20926</v>
      </c>
      <c r="CQ3557" t="s">
        <v>247</v>
      </c>
      <c r="CS3557">
        <v>14052</v>
      </c>
      <c r="CT3557" t="s">
        <v>244</v>
      </c>
      <c r="CU3557" t="s">
        <v>20927</v>
      </c>
    </row>
    <row r="3558" spans="1:151" x14ac:dyDescent="0.2">
      <c r="A3558">
        <v>29869</v>
      </c>
      <c r="B3558" t="s">
        <v>18192</v>
      </c>
      <c r="C3558" t="s">
        <v>20920</v>
      </c>
      <c r="D3558" t="s">
        <v>20921</v>
      </c>
      <c r="E3558" t="s">
        <v>20922</v>
      </c>
      <c r="F3558" t="s">
        <v>9047</v>
      </c>
      <c r="G3558" t="s">
        <v>172</v>
      </c>
      <c r="H3558" s="1">
        <v>36495</v>
      </c>
      <c r="I3558" t="s">
        <v>221</v>
      </c>
      <c r="K3558" t="s">
        <v>304</v>
      </c>
      <c r="L3558" t="s">
        <v>305</v>
      </c>
      <c r="M3558" t="s">
        <v>176</v>
      </c>
      <c r="N3558">
        <v>2020</v>
      </c>
      <c r="O3558" t="s">
        <v>978</v>
      </c>
      <c r="P3558" t="s">
        <v>979</v>
      </c>
      <c r="Q3558" t="s">
        <v>172</v>
      </c>
      <c r="S3558">
        <v>30864580</v>
      </c>
      <c r="T3558" t="s">
        <v>226</v>
      </c>
      <c r="Y3558" t="str">
        <f>"01AS"</f>
        <v>01AS</v>
      </c>
      <c r="Z3558" t="s">
        <v>227</v>
      </c>
      <c r="AA3558" t="s">
        <v>320</v>
      </c>
      <c r="AB3558" t="s">
        <v>321</v>
      </c>
      <c r="AC3558" t="s">
        <v>656</v>
      </c>
      <c r="AD3558" t="s">
        <v>185</v>
      </c>
      <c r="AF3558" t="s">
        <v>426</v>
      </c>
      <c r="AG3558" t="s">
        <v>8214</v>
      </c>
      <c r="AJ3558" t="s">
        <v>3310</v>
      </c>
      <c r="AK3558" t="s">
        <v>185</v>
      </c>
      <c r="AL3558" t="s">
        <v>1718</v>
      </c>
      <c r="AS3558">
        <v>3.58</v>
      </c>
      <c r="AT3558" t="s">
        <v>1261</v>
      </c>
      <c r="AV3558" t="s">
        <v>473</v>
      </c>
      <c r="AW3558" t="s">
        <v>264</v>
      </c>
      <c r="BO3558" t="s">
        <v>20924</v>
      </c>
      <c r="BQ3558" t="s">
        <v>195</v>
      </c>
      <c r="CD3558" t="s">
        <v>195</v>
      </c>
      <c r="CM3558" t="s">
        <v>20925</v>
      </c>
      <c r="CO3558" t="s">
        <v>20924</v>
      </c>
      <c r="CP3558" t="s">
        <v>20926</v>
      </c>
      <c r="CQ3558" t="s">
        <v>247</v>
      </c>
      <c r="CS3558">
        <v>14052</v>
      </c>
      <c r="CT3558" t="s">
        <v>244</v>
      </c>
      <c r="CU3558" t="s">
        <v>20927</v>
      </c>
    </row>
    <row r="3559" spans="1:151" x14ac:dyDescent="0.2">
      <c r="A3559">
        <v>45375</v>
      </c>
      <c r="B3559" t="s">
        <v>9135</v>
      </c>
      <c r="C3559" t="s">
        <v>20928</v>
      </c>
      <c r="D3559" t="s">
        <v>940</v>
      </c>
      <c r="E3559" t="s">
        <v>20929</v>
      </c>
      <c r="F3559" t="s">
        <v>171</v>
      </c>
      <c r="G3559" t="str">
        <f>"0"</f>
        <v>0</v>
      </c>
      <c r="H3559" s="1">
        <v>37973</v>
      </c>
      <c r="I3559" t="s">
        <v>221</v>
      </c>
      <c r="K3559" t="s">
        <v>726</v>
      </c>
      <c r="L3559" t="s">
        <v>727</v>
      </c>
      <c r="M3559" t="s">
        <v>224</v>
      </c>
      <c r="N3559">
        <v>2025</v>
      </c>
      <c r="O3559" t="s">
        <v>528</v>
      </c>
      <c r="P3559" t="s">
        <v>178</v>
      </c>
      <c r="Q3559" t="s">
        <v>172</v>
      </c>
      <c r="R3559" t="s">
        <v>510</v>
      </c>
      <c r="S3559">
        <v>32343892</v>
      </c>
      <c r="BM3559" t="s">
        <v>2635</v>
      </c>
    </row>
    <row r="3560" spans="1:151" x14ac:dyDescent="0.2">
      <c r="A3560">
        <v>12980</v>
      </c>
      <c r="B3560" t="s">
        <v>1095</v>
      </c>
      <c r="C3560" t="s">
        <v>20930</v>
      </c>
      <c r="D3560" t="s">
        <v>388</v>
      </c>
      <c r="E3560" t="s">
        <v>20931</v>
      </c>
      <c r="F3560" t="s">
        <v>171</v>
      </c>
      <c r="G3560" t="s">
        <v>172</v>
      </c>
      <c r="H3560" s="1">
        <v>34750</v>
      </c>
      <c r="I3560" t="s">
        <v>173</v>
      </c>
      <c r="K3560" t="s">
        <v>18504</v>
      </c>
      <c r="L3560" t="s">
        <v>1089</v>
      </c>
      <c r="M3560" t="s">
        <v>224</v>
      </c>
      <c r="N3560">
        <v>2015</v>
      </c>
      <c r="O3560" t="s">
        <v>692</v>
      </c>
      <c r="P3560" t="s">
        <v>9701</v>
      </c>
      <c r="Q3560" t="s">
        <v>172</v>
      </c>
      <c r="S3560">
        <v>28231882</v>
      </c>
      <c r="T3560" t="s">
        <v>196</v>
      </c>
      <c r="W3560" t="s">
        <v>20932</v>
      </c>
      <c r="X3560">
        <v>2037258125</v>
      </c>
      <c r="Y3560" t="s">
        <v>186</v>
      </c>
      <c r="Z3560" t="s">
        <v>282</v>
      </c>
      <c r="AA3560">
        <v>2017</v>
      </c>
      <c r="AB3560">
        <v>2017</v>
      </c>
      <c r="AC3560" t="s">
        <v>382</v>
      </c>
      <c r="AD3560" t="s">
        <v>185</v>
      </c>
      <c r="AF3560" t="s">
        <v>186</v>
      </c>
      <c r="AG3560" t="s">
        <v>183</v>
      </c>
      <c r="AH3560">
        <v>2017</v>
      </c>
      <c r="AI3560">
        <v>2017</v>
      </c>
      <c r="AJ3560" t="s">
        <v>209</v>
      </c>
      <c r="AK3560" t="s">
        <v>185</v>
      </c>
      <c r="AS3560">
        <v>3.86</v>
      </c>
      <c r="AT3560" t="s">
        <v>188</v>
      </c>
      <c r="AU3560" t="s">
        <v>189</v>
      </c>
      <c r="AV3560" t="s">
        <v>190</v>
      </c>
      <c r="AW3560" t="s">
        <v>264</v>
      </c>
      <c r="BM3560" t="s">
        <v>20933</v>
      </c>
      <c r="BN3560" t="s">
        <v>487</v>
      </c>
      <c r="BP3560" t="s">
        <v>194</v>
      </c>
      <c r="BQ3560" t="s">
        <v>195</v>
      </c>
      <c r="BS3560">
        <v>14627</v>
      </c>
      <c r="BT3560" t="s">
        <v>196</v>
      </c>
      <c r="BU3560">
        <v>2035868173</v>
      </c>
      <c r="BZ3560" t="s">
        <v>20934</v>
      </c>
      <c r="CC3560" t="s">
        <v>20935</v>
      </c>
      <c r="CD3560" t="s">
        <v>1508</v>
      </c>
      <c r="CF3560" t="str">
        <f>"06798"</f>
        <v>06798</v>
      </c>
      <c r="CG3560" t="s">
        <v>196</v>
      </c>
      <c r="CH3560">
        <v>2032632928</v>
      </c>
      <c r="CM3560" t="s">
        <v>4846</v>
      </c>
      <c r="CP3560" t="s">
        <v>194</v>
      </c>
      <c r="CQ3560" t="s">
        <v>195</v>
      </c>
      <c r="CS3560">
        <v>14611</v>
      </c>
      <c r="CT3560" t="s">
        <v>196</v>
      </c>
      <c r="CU3560">
        <v>2035868173</v>
      </c>
      <c r="EM3560" t="s">
        <v>20934</v>
      </c>
      <c r="EP3560" t="s">
        <v>20935</v>
      </c>
      <c r="EQ3560" t="s">
        <v>1508</v>
      </c>
      <c r="ES3560" t="str">
        <f>"06798"</f>
        <v>06798</v>
      </c>
      <c r="ET3560" t="s">
        <v>196</v>
      </c>
      <c r="EU3560">
        <v>2032632928</v>
      </c>
    </row>
    <row r="3561" spans="1:151" x14ac:dyDescent="0.2">
      <c r="A3561">
        <v>10066</v>
      </c>
      <c r="B3561" t="s">
        <v>20936</v>
      </c>
      <c r="C3561" t="s">
        <v>20937</v>
      </c>
      <c r="D3561" t="s">
        <v>2585</v>
      </c>
      <c r="E3561" t="s">
        <v>20938</v>
      </c>
      <c r="F3561" t="s">
        <v>171</v>
      </c>
      <c r="G3561" t="s">
        <v>172</v>
      </c>
      <c r="H3561" s="1">
        <v>34621</v>
      </c>
      <c r="I3561" t="s">
        <v>221</v>
      </c>
      <c r="K3561" t="s">
        <v>1478</v>
      </c>
      <c r="L3561" t="s">
        <v>727</v>
      </c>
      <c r="M3561" t="s">
        <v>176</v>
      </c>
      <c r="N3561">
        <v>2015</v>
      </c>
      <c r="O3561" t="s">
        <v>1014</v>
      </c>
      <c r="P3561" t="s">
        <v>178</v>
      </c>
      <c r="Q3561" t="s">
        <v>172</v>
      </c>
      <c r="S3561">
        <v>27833100</v>
      </c>
      <c r="T3561" t="s">
        <v>196</v>
      </c>
      <c r="W3561" t="s">
        <v>20939</v>
      </c>
      <c r="X3561">
        <v>3158670274</v>
      </c>
      <c r="Y3561" t="s">
        <v>186</v>
      </c>
      <c r="Z3561" t="s">
        <v>282</v>
      </c>
      <c r="AA3561">
        <v>2016</v>
      </c>
      <c r="AB3561">
        <v>2016</v>
      </c>
      <c r="AC3561" t="s">
        <v>4115</v>
      </c>
      <c r="AD3561" t="s">
        <v>185</v>
      </c>
      <c r="AE3561" t="s">
        <v>396</v>
      </c>
      <c r="AS3561">
        <v>3.85</v>
      </c>
      <c r="AT3561" t="s">
        <v>188</v>
      </c>
      <c r="AU3561" t="s">
        <v>189</v>
      </c>
      <c r="AV3561" t="s">
        <v>190</v>
      </c>
      <c r="AW3561" t="s">
        <v>264</v>
      </c>
      <c r="BM3561" t="s">
        <v>20940</v>
      </c>
      <c r="BN3561" t="s">
        <v>487</v>
      </c>
      <c r="BP3561" t="s">
        <v>194</v>
      </c>
      <c r="BQ3561" t="s">
        <v>195</v>
      </c>
      <c r="BS3561">
        <v>14627</v>
      </c>
      <c r="BT3561" t="s">
        <v>196</v>
      </c>
      <c r="BU3561">
        <v>3152192755</v>
      </c>
      <c r="BZ3561" t="s">
        <v>20941</v>
      </c>
      <c r="CC3561" t="s">
        <v>11329</v>
      </c>
      <c r="CD3561" t="s">
        <v>195</v>
      </c>
      <c r="CF3561">
        <v>133656029</v>
      </c>
      <c r="CG3561" t="s">
        <v>196</v>
      </c>
      <c r="CH3561">
        <v>3158230940</v>
      </c>
      <c r="CM3561" t="s">
        <v>20942</v>
      </c>
      <c r="CP3561" t="s">
        <v>11329</v>
      </c>
      <c r="CQ3561" t="s">
        <v>195</v>
      </c>
      <c r="CS3561">
        <v>13365</v>
      </c>
      <c r="CT3561" t="s">
        <v>196</v>
      </c>
      <c r="CU3561">
        <v>3152192755</v>
      </c>
      <c r="EM3561" t="s">
        <v>20941</v>
      </c>
      <c r="EP3561" t="s">
        <v>11329</v>
      </c>
      <c r="EQ3561" t="s">
        <v>195</v>
      </c>
      <c r="ES3561">
        <v>133656029</v>
      </c>
      <c r="ET3561" t="s">
        <v>196</v>
      </c>
      <c r="EU3561">
        <v>3158230940</v>
      </c>
    </row>
    <row r="3562" spans="1:151" x14ac:dyDescent="0.2">
      <c r="A3562">
        <v>19521</v>
      </c>
      <c r="B3562" t="s">
        <v>20943</v>
      </c>
      <c r="C3562" t="s">
        <v>20944</v>
      </c>
      <c r="E3562" t="s">
        <v>20945</v>
      </c>
      <c r="F3562" t="s">
        <v>1502</v>
      </c>
      <c r="G3562" t="s">
        <v>172</v>
      </c>
      <c r="H3562" s="1">
        <v>34975</v>
      </c>
      <c r="I3562" t="s">
        <v>221</v>
      </c>
      <c r="K3562" t="s">
        <v>2176</v>
      </c>
      <c r="L3562" t="s">
        <v>2177</v>
      </c>
      <c r="M3562" t="s">
        <v>176</v>
      </c>
      <c r="N3562">
        <v>2017</v>
      </c>
      <c r="O3562" t="s">
        <v>177</v>
      </c>
      <c r="P3562" t="s">
        <v>178</v>
      </c>
      <c r="Q3562" t="s">
        <v>172</v>
      </c>
      <c r="S3562">
        <v>28705208</v>
      </c>
      <c r="T3562" t="s">
        <v>196</v>
      </c>
      <c r="W3562" t="s">
        <v>20946</v>
      </c>
      <c r="X3562">
        <v>6128508003</v>
      </c>
      <c r="Y3562" t="s">
        <v>186</v>
      </c>
      <c r="Z3562" t="s">
        <v>282</v>
      </c>
      <c r="AA3562">
        <v>2018</v>
      </c>
      <c r="AB3562">
        <v>2018</v>
      </c>
      <c r="AC3562" t="s">
        <v>396</v>
      </c>
      <c r="AD3562" t="s">
        <v>185</v>
      </c>
      <c r="AE3562" t="s">
        <v>1068</v>
      </c>
      <c r="AS3562">
        <v>3.74</v>
      </c>
      <c r="AT3562" t="s">
        <v>188</v>
      </c>
      <c r="AU3562" t="s">
        <v>189</v>
      </c>
      <c r="AV3562" t="s">
        <v>190</v>
      </c>
      <c r="AW3562" t="s">
        <v>264</v>
      </c>
      <c r="BM3562" t="s">
        <v>20947</v>
      </c>
      <c r="BN3562" t="s">
        <v>193</v>
      </c>
      <c r="BP3562" t="s">
        <v>194</v>
      </c>
      <c r="BQ3562" t="s">
        <v>195</v>
      </c>
      <c r="BS3562">
        <v>14627</v>
      </c>
      <c r="BT3562" t="s">
        <v>196</v>
      </c>
      <c r="BU3562">
        <v>6512782711</v>
      </c>
      <c r="BZ3562" t="s">
        <v>20948</v>
      </c>
      <c r="CC3562" t="s">
        <v>20949</v>
      </c>
      <c r="CD3562" t="s">
        <v>3699</v>
      </c>
      <c r="CF3562">
        <v>55071</v>
      </c>
      <c r="CG3562" t="s">
        <v>196</v>
      </c>
      <c r="CH3562">
        <v>6514894008</v>
      </c>
      <c r="CM3562" t="s">
        <v>215</v>
      </c>
      <c r="CN3562" t="s">
        <v>20950</v>
      </c>
      <c r="CP3562" t="s">
        <v>194</v>
      </c>
      <c r="CQ3562" t="s">
        <v>195</v>
      </c>
      <c r="CS3562">
        <v>14627</v>
      </c>
      <c r="CT3562" t="s">
        <v>196</v>
      </c>
      <c r="CU3562">
        <v>6512782711</v>
      </c>
      <c r="DZ3562" t="s">
        <v>20951</v>
      </c>
      <c r="EC3562" t="s">
        <v>20952</v>
      </c>
      <c r="ED3562" t="s">
        <v>3699</v>
      </c>
      <c r="EF3562">
        <v>55108</v>
      </c>
      <c r="EG3562" t="s">
        <v>196</v>
      </c>
      <c r="EH3562">
        <v>6514894008</v>
      </c>
      <c r="EM3562" t="s">
        <v>20948</v>
      </c>
      <c r="EP3562" t="s">
        <v>20949</v>
      </c>
      <c r="EQ3562" t="s">
        <v>3699</v>
      </c>
      <c r="ES3562">
        <v>55071</v>
      </c>
      <c r="ET3562" t="s">
        <v>196</v>
      </c>
      <c r="EU3562">
        <v>6514894008</v>
      </c>
    </row>
    <row r="3563" spans="1:151" x14ac:dyDescent="0.2">
      <c r="A3563">
        <v>42511</v>
      </c>
      <c r="B3563" t="s">
        <v>17167</v>
      </c>
      <c r="C3563" t="s">
        <v>20953</v>
      </c>
      <c r="D3563" t="s">
        <v>20954</v>
      </c>
      <c r="E3563" t="s">
        <v>20955</v>
      </c>
      <c r="F3563" t="s">
        <v>20956</v>
      </c>
      <c r="G3563" t="str">
        <f>"0"</f>
        <v>0</v>
      </c>
      <c r="H3563" s="1">
        <v>37985</v>
      </c>
      <c r="I3563" t="s">
        <v>221</v>
      </c>
      <c r="K3563" t="s">
        <v>1106</v>
      </c>
      <c r="L3563" t="s">
        <v>1107</v>
      </c>
      <c r="M3563" t="s">
        <v>176</v>
      </c>
      <c r="N3563">
        <v>2025</v>
      </c>
      <c r="O3563" t="s">
        <v>677</v>
      </c>
      <c r="P3563" t="s">
        <v>178</v>
      </c>
      <c r="Q3563" t="s">
        <v>172</v>
      </c>
      <c r="S3563">
        <v>32292152</v>
      </c>
      <c r="T3563" t="s">
        <v>226</v>
      </c>
      <c r="Y3563" t="str">
        <f>"01AS"</f>
        <v>01AS</v>
      </c>
      <c r="Z3563" t="s">
        <v>499</v>
      </c>
      <c r="AA3563" t="s">
        <v>320</v>
      </c>
      <c r="AB3563" t="s">
        <v>321</v>
      </c>
      <c r="AC3563" t="s">
        <v>2129</v>
      </c>
      <c r="AD3563" t="s">
        <v>185</v>
      </c>
      <c r="AM3563" t="s">
        <v>6209</v>
      </c>
      <c r="AS3563">
        <v>3.74</v>
      </c>
      <c r="AU3563" t="s">
        <v>472</v>
      </c>
      <c r="AV3563" t="s">
        <v>473</v>
      </c>
      <c r="AW3563" t="s">
        <v>264</v>
      </c>
      <c r="BM3563" t="s">
        <v>20957</v>
      </c>
      <c r="BN3563" t="s">
        <v>239</v>
      </c>
      <c r="BO3563" t="s">
        <v>20958</v>
      </c>
      <c r="BP3563" t="s">
        <v>241</v>
      </c>
      <c r="BQ3563" t="s">
        <v>195</v>
      </c>
      <c r="BS3563">
        <v>14627</v>
      </c>
      <c r="BZ3563" t="s">
        <v>242</v>
      </c>
      <c r="CB3563" t="s">
        <v>243</v>
      </c>
      <c r="CD3563" t="s">
        <v>195</v>
      </c>
      <c r="CF3563">
        <v>14642</v>
      </c>
      <c r="CG3563" t="s">
        <v>244</v>
      </c>
      <c r="CM3563" t="s">
        <v>20959</v>
      </c>
      <c r="CO3563" t="s">
        <v>20958</v>
      </c>
      <c r="CP3563" t="s">
        <v>20960</v>
      </c>
      <c r="CQ3563" t="s">
        <v>541</v>
      </c>
      <c r="CS3563" t="str">
        <f>"01890-2025"</f>
        <v>01890-2025</v>
      </c>
      <c r="CT3563" t="s">
        <v>244</v>
      </c>
      <c r="CU3563" t="s">
        <v>20961</v>
      </c>
    </row>
    <row r="3564" spans="1:151" x14ac:dyDescent="0.2">
      <c r="A3564">
        <v>38454</v>
      </c>
      <c r="B3564" t="s">
        <v>17167</v>
      </c>
      <c r="C3564" t="s">
        <v>20953</v>
      </c>
      <c r="D3564" t="s">
        <v>20954</v>
      </c>
      <c r="E3564" t="s">
        <v>20955</v>
      </c>
      <c r="F3564" t="s">
        <v>171</v>
      </c>
      <c r="G3564" t="str">
        <f>"0"</f>
        <v>0</v>
      </c>
      <c r="H3564" s="1">
        <v>37985</v>
      </c>
      <c r="I3564" t="s">
        <v>221</v>
      </c>
      <c r="K3564" t="s">
        <v>222</v>
      </c>
      <c r="L3564" t="s">
        <v>223</v>
      </c>
      <c r="M3564" t="s">
        <v>224</v>
      </c>
      <c r="N3564">
        <v>2023</v>
      </c>
      <c r="O3564" t="s">
        <v>597</v>
      </c>
      <c r="P3564" t="s">
        <v>178</v>
      </c>
      <c r="Q3564" t="s">
        <v>172</v>
      </c>
      <c r="S3564">
        <v>32292152</v>
      </c>
      <c r="T3564" t="s">
        <v>226</v>
      </c>
      <c r="Y3564" t="str">
        <f>"01AS"</f>
        <v>01AS</v>
      </c>
      <c r="Z3564" t="s">
        <v>499</v>
      </c>
      <c r="AA3564" t="s">
        <v>320</v>
      </c>
      <c r="AB3564" t="s">
        <v>321</v>
      </c>
      <c r="AC3564" t="s">
        <v>2129</v>
      </c>
      <c r="AD3564" t="s">
        <v>185</v>
      </c>
      <c r="AM3564" t="s">
        <v>6209</v>
      </c>
      <c r="AS3564">
        <v>3.74</v>
      </c>
      <c r="AU3564" t="s">
        <v>472</v>
      </c>
      <c r="AV3564" t="s">
        <v>473</v>
      </c>
      <c r="AW3564" t="s">
        <v>264</v>
      </c>
      <c r="BM3564" t="s">
        <v>20957</v>
      </c>
      <c r="BN3564" t="s">
        <v>239</v>
      </c>
      <c r="BO3564" t="s">
        <v>20958</v>
      </c>
      <c r="BP3564" t="s">
        <v>241</v>
      </c>
      <c r="BQ3564" t="s">
        <v>195</v>
      </c>
      <c r="BS3564">
        <v>14627</v>
      </c>
      <c r="BZ3564" t="s">
        <v>242</v>
      </c>
      <c r="CB3564" t="s">
        <v>243</v>
      </c>
      <c r="CD3564" t="s">
        <v>195</v>
      </c>
      <c r="CF3564">
        <v>14642</v>
      </c>
      <c r="CG3564" t="s">
        <v>244</v>
      </c>
      <c r="CM3564" t="s">
        <v>20959</v>
      </c>
      <c r="CO3564" t="s">
        <v>20958</v>
      </c>
      <c r="CP3564" t="s">
        <v>20960</v>
      </c>
      <c r="CQ3564" t="s">
        <v>541</v>
      </c>
      <c r="CS3564" t="str">
        <f>"01890-2025"</f>
        <v>01890-2025</v>
      </c>
      <c r="CT3564" t="s">
        <v>244</v>
      </c>
      <c r="CU3564" t="s">
        <v>20961</v>
      </c>
    </row>
    <row r="3565" spans="1:151" x14ac:dyDescent="0.2">
      <c r="A3565">
        <v>24111</v>
      </c>
      <c r="B3565" t="s">
        <v>20962</v>
      </c>
      <c r="C3565" t="s">
        <v>20963</v>
      </c>
      <c r="E3565" t="s">
        <v>20964</v>
      </c>
      <c r="F3565" t="s">
        <v>171</v>
      </c>
      <c r="H3565" s="1">
        <v>34759</v>
      </c>
      <c r="I3565" t="s">
        <v>173</v>
      </c>
      <c r="K3565" t="s">
        <v>6672</v>
      </c>
      <c r="L3565" t="s">
        <v>1731</v>
      </c>
      <c r="M3565" t="s">
        <v>224</v>
      </c>
      <c r="N3565">
        <v>2017</v>
      </c>
      <c r="O3565" t="s">
        <v>441</v>
      </c>
      <c r="P3565" t="s">
        <v>178</v>
      </c>
      <c r="Q3565" t="s">
        <v>185</v>
      </c>
      <c r="BM3565" t="s">
        <v>20965</v>
      </c>
      <c r="BP3565" t="s">
        <v>241</v>
      </c>
      <c r="BQ3565" t="s">
        <v>195</v>
      </c>
      <c r="BS3565">
        <v>14610</v>
      </c>
      <c r="BT3565" t="s">
        <v>226</v>
      </c>
      <c r="BU3565" t="s">
        <v>20966</v>
      </c>
      <c r="BW3565" t="s">
        <v>20966</v>
      </c>
      <c r="BX3565" t="s">
        <v>20967</v>
      </c>
      <c r="BY3565" t="s">
        <v>2398</v>
      </c>
    </row>
    <row r="3566" spans="1:151" x14ac:dyDescent="0.2">
      <c r="A3566">
        <v>29914</v>
      </c>
      <c r="B3566" t="s">
        <v>20968</v>
      </c>
      <c r="C3566" t="s">
        <v>20969</v>
      </c>
      <c r="D3566" t="s">
        <v>20970</v>
      </c>
      <c r="E3566" t="s">
        <v>20971</v>
      </c>
      <c r="F3566" t="s">
        <v>171</v>
      </c>
      <c r="G3566" t="s">
        <v>172</v>
      </c>
      <c r="H3566" s="1">
        <v>35953</v>
      </c>
      <c r="I3566" t="s">
        <v>221</v>
      </c>
      <c r="K3566" t="s">
        <v>515</v>
      </c>
      <c r="L3566" t="s">
        <v>516</v>
      </c>
      <c r="M3566" t="s">
        <v>176</v>
      </c>
      <c r="N3566">
        <v>2020</v>
      </c>
      <c r="O3566" t="s">
        <v>978</v>
      </c>
      <c r="P3566" t="s">
        <v>979</v>
      </c>
      <c r="Q3566" t="s">
        <v>172</v>
      </c>
      <c r="S3566">
        <v>30819986</v>
      </c>
      <c r="T3566" t="s">
        <v>9967</v>
      </c>
      <c r="U3566" t="s">
        <v>424</v>
      </c>
      <c r="Y3566" t="str">
        <f>"04HSEAS"</f>
        <v>04HSEAS</v>
      </c>
      <c r="Z3566" t="s">
        <v>499</v>
      </c>
      <c r="AA3566" t="s">
        <v>320</v>
      </c>
      <c r="AB3566" t="s">
        <v>321</v>
      </c>
      <c r="AC3566" t="s">
        <v>3358</v>
      </c>
      <c r="AD3566" t="s">
        <v>185</v>
      </c>
      <c r="AS3566">
        <v>3.69</v>
      </c>
      <c r="AT3566" t="s">
        <v>1261</v>
      </c>
      <c r="AU3566" t="s">
        <v>235</v>
      </c>
      <c r="AV3566" t="s">
        <v>236</v>
      </c>
      <c r="AW3566" t="s">
        <v>430</v>
      </c>
      <c r="BM3566" t="s">
        <v>20972</v>
      </c>
      <c r="BN3566" t="s">
        <v>239</v>
      </c>
      <c r="BO3566" t="s">
        <v>20973</v>
      </c>
      <c r="BP3566" t="s">
        <v>241</v>
      </c>
      <c r="BQ3566" t="s">
        <v>195</v>
      </c>
      <c r="BS3566">
        <v>14627</v>
      </c>
      <c r="CD3566" t="s">
        <v>195</v>
      </c>
      <c r="CM3566" t="s">
        <v>20974</v>
      </c>
      <c r="CO3566" t="s">
        <v>20973</v>
      </c>
      <c r="CP3566" t="s">
        <v>20975</v>
      </c>
      <c r="CQ3566" t="s">
        <v>20976</v>
      </c>
      <c r="CS3566">
        <v>27292</v>
      </c>
      <c r="CT3566" t="s">
        <v>9967</v>
      </c>
      <c r="CU3566" t="s">
        <v>20977</v>
      </c>
    </row>
    <row r="3567" spans="1:151" x14ac:dyDescent="0.2">
      <c r="A3567">
        <v>27543</v>
      </c>
      <c r="B3567" t="s">
        <v>20968</v>
      </c>
      <c r="C3567" t="s">
        <v>20969</v>
      </c>
      <c r="D3567" t="s">
        <v>20970</v>
      </c>
      <c r="E3567" t="s">
        <v>20971</v>
      </c>
      <c r="F3567" t="s">
        <v>171</v>
      </c>
      <c r="G3567" t="s">
        <v>172</v>
      </c>
      <c r="H3567" s="1">
        <v>35953</v>
      </c>
      <c r="I3567" t="s">
        <v>221</v>
      </c>
      <c r="K3567" t="s">
        <v>439</v>
      </c>
      <c r="L3567" t="s">
        <v>175</v>
      </c>
      <c r="M3567" t="s">
        <v>224</v>
      </c>
      <c r="N3567">
        <v>2019</v>
      </c>
      <c r="O3567" t="s">
        <v>279</v>
      </c>
      <c r="P3567" t="s">
        <v>363</v>
      </c>
      <c r="Q3567" t="s">
        <v>172</v>
      </c>
      <c r="S3567">
        <v>30819986</v>
      </c>
      <c r="T3567" t="s">
        <v>9967</v>
      </c>
      <c r="U3567" t="s">
        <v>424</v>
      </c>
      <c r="Y3567" t="str">
        <f>"04HSEAS"</f>
        <v>04HSEAS</v>
      </c>
      <c r="Z3567" t="s">
        <v>499</v>
      </c>
      <c r="AA3567" t="s">
        <v>320</v>
      </c>
      <c r="AB3567" t="s">
        <v>321</v>
      </c>
      <c r="AC3567" t="s">
        <v>3358</v>
      </c>
      <c r="AD3567" t="s">
        <v>185</v>
      </c>
      <c r="AS3567">
        <v>3.69</v>
      </c>
      <c r="AT3567" t="s">
        <v>1261</v>
      </c>
      <c r="AU3567" t="s">
        <v>235</v>
      </c>
      <c r="AV3567" t="s">
        <v>236</v>
      </c>
      <c r="AW3567" t="s">
        <v>430</v>
      </c>
      <c r="BM3567" t="s">
        <v>20972</v>
      </c>
      <c r="BN3567" t="s">
        <v>239</v>
      </c>
      <c r="BO3567" t="s">
        <v>20973</v>
      </c>
      <c r="BP3567" t="s">
        <v>241</v>
      </c>
      <c r="BQ3567" t="s">
        <v>195</v>
      </c>
      <c r="BS3567">
        <v>14627</v>
      </c>
      <c r="CD3567" t="s">
        <v>195</v>
      </c>
      <c r="CM3567" t="s">
        <v>20974</v>
      </c>
      <c r="CO3567" t="s">
        <v>20973</v>
      </c>
      <c r="CP3567" t="s">
        <v>20975</v>
      </c>
      <c r="CQ3567" t="s">
        <v>20976</v>
      </c>
      <c r="CS3567">
        <v>27292</v>
      </c>
      <c r="CT3567" t="s">
        <v>9967</v>
      </c>
      <c r="CU3567" t="s">
        <v>20977</v>
      </c>
    </row>
    <row r="3568" spans="1:151" x14ac:dyDescent="0.2">
      <c r="A3568">
        <v>42077</v>
      </c>
      <c r="B3568" t="s">
        <v>20978</v>
      </c>
      <c r="C3568" t="s">
        <v>20979</v>
      </c>
      <c r="D3568" t="s">
        <v>20980</v>
      </c>
      <c r="E3568" t="s">
        <v>20981</v>
      </c>
      <c r="F3568" t="s">
        <v>171</v>
      </c>
      <c r="G3568" t="str">
        <f>"0"</f>
        <v>0</v>
      </c>
      <c r="H3568" s="1">
        <v>38560</v>
      </c>
      <c r="I3568" t="s">
        <v>221</v>
      </c>
      <c r="K3568" t="s">
        <v>2349</v>
      </c>
      <c r="L3568" t="s">
        <v>2350</v>
      </c>
      <c r="M3568" t="s">
        <v>205</v>
      </c>
      <c r="N3568">
        <v>2024</v>
      </c>
      <c r="O3568" t="s">
        <v>2271</v>
      </c>
      <c r="P3568" t="s">
        <v>178</v>
      </c>
      <c r="Q3568" t="s">
        <v>172</v>
      </c>
      <c r="S3568">
        <v>32527506</v>
      </c>
      <c r="T3568" t="s">
        <v>226</v>
      </c>
      <c r="Y3568" t="str">
        <f>"04HSEAS"</f>
        <v>04HSEAS</v>
      </c>
      <c r="Z3568" t="s">
        <v>499</v>
      </c>
      <c r="AA3568" t="s">
        <v>833</v>
      </c>
      <c r="AB3568" t="s">
        <v>834</v>
      </c>
      <c r="AC3568" t="s">
        <v>535</v>
      </c>
      <c r="AD3568" t="s">
        <v>172</v>
      </c>
      <c r="AS3568">
        <v>3.37</v>
      </c>
      <c r="AU3568" t="s">
        <v>472</v>
      </c>
      <c r="AV3568" t="s">
        <v>473</v>
      </c>
      <c r="AW3568" t="s">
        <v>264</v>
      </c>
      <c r="BM3568" t="s">
        <v>20982</v>
      </c>
      <c r="BN3568" t="s">
        <v>239</v>
      </c>
      <c r="BO3568" t="s">
        <v>20983</v>
      </c>
      <c r="BP3568" t="s">
        <v>241</v>
      </c>
      <c r="BQ3568" t="s">
        <v>195</v>
      </c>
      <c r="BS3568">
        <v>14627</v>
      </c>
      <c r="BZ3568" t="s">
        <v>242</v>
      </c>
      <c r="CB3568" t="s">
        <v>243</v>
      </c>
      <c r="CD3568" t="s">
        <v>195</v>
      </c>
      <c r="CF3568">
        <v>14642</v>
      </c>
      <c r="CG3568" t="s">
        <v>244</v>
      </c>
      <c r="CM3568" t="s">
        <v>20984</v>
      </c>
      <c r="CO3568" t="s">
        <v>20983</v>
      </c>
      <c r="CP3568" t="s">
        <v>4533</v>
      </c>
      <c r="CQ3568" t="s">
        <v>20681</v>
      </c>
      <c r="CS3568" t="s">
        <v>20985</v>
      </c>
      <c r="CT3568" t="s">
        <v>244</v>
      </c>
      <c r="CU3568" t="s">
        <v>20986</v>
      </c>
    </row>
    <row r="3569" spans="1:151" x14ac:dyDescent="0.2">
      <c r="A3569">
        <v>39173</v>
      </c>
      <c r="B3569" t="s">
        <v>14168</v>
      </c>
      <c r="C3569" t="s">
        <v>20987</v>
      </c>
      <c r="D3569" t="s">
        <v>9608</v>
      </c>
      <c r="E3569" t="s">
        <v>20988</v>
      </c>
      <c r="F3569" t="s">
        <v>171</v>
      </c>
      <c r="G3569" t="str">
        <f>"0"</f>
        <v>0</v>
      </c>
      <c r="H3569" s="1">
        <v>37800</v>
      </c>
      <c r="I3569" t="s">
        <v>221</v>
      </c>
      <c r="K3569" t="s">
        <v>3333</v>
      </c>
      <c r="L3569" t="s">
        <v>3334</v>
      </c>
      <c r="M3569" t="s">
        <v>224</v>
      </c>
      <c r="N3569">
        <v>2023</v>
      </c>
      <c r="O3569" t="s">
        <v>597</v>
      </c>
      <c r="P3569" t="s">
        <v>178</v>
      </c>
      <c r="Q3569" t="s">
        <v>172</v>
      </c>
      <c r="S3569">
        <v>31980579</v>
      </c>
      <c r="T3569" t="s">
        <v>226</v>
      </c>
      <c r="Y3569" t="str">
        <f>"01AS"</f>
        <v>01AS</v>
      </c>
      <c r="Z3569" t="s">
        <v>499</v>
      </c>
      <c r="AA3569" t="s">
        <v>320</v>
      </c>
      <c r="AB3569" t="s">
        <v>321</v>
      </c>
      <c r="AC3569" t="s">
        <v>428</v>
      </c>
      <c r="AD3569" t="s">
        <v>185</v>
      </c>
      <c r="AM3569" t="s">
        <v>730</v>
      </c>
      <c r="AS3569">
        <v>3.53</v>
      </c>
      <c r="AU3569" t="s">
        <v>472</v>
      </c>
      <c r="AV3569" t="s">
        <v>473</v>
      </c>
      <c r="AW3569" t="s">
        <v>264</v>
      </c>
      <c r="BO3569" t="s">
        <v>20989</v>
      </c>
      <c r="BQ3569" t="s">
        <v>195</v>
      </c>
      <c r="BZ3569" t="s">
        <v>266</v>
      </c>
      <c r="CB3569" t="s">
        <v>267</v>
      </c>
      <c r="CD3569" t="s">
        <v>195</v>
      </c>
      <c r="CF3569">
        <v>14627</v>
      </c>
      <c r="CG3569" t="s">
        <v>244</v>
      </c>
      <c r="CM3569" t="s">
        <v>20990</v>
      </c>
      <c r="CO3569" t="s">
        <v>20989</v>
      </c>
      <c r="CP3569" t="s">
        <v>14326</v>
      </c>
      <c r="CQ3569" t="s">
        <v>247</v>
      </c>
      <c r="CS3569" t="str">
        <f>"07481-3403"</f>
        <v>07481-3403</v>
      </c>
      <c r="CT3569" t="s">
        <v>244</v>
      </c>
      <c r="CU3569" t="s">
        <v>20991</v>
      </c>
    </row>
    <row r="3570" spans="1:151" x14ac:dyDescent="0.2">
      <c r="A3570">
        <v>39208</v>
      </c>
      <c r="B3570" t="s">
        <v>20992</v>
      </c>
      <c r="C3570" t="s">
        <v>20987</v>
      </c>
      <c r="D3570" t="s">
        <v>20993</v>
      </c>
      <c r="E3570" t="s">
        <v>20994</v>
      </c>
      <c r="F3570" t="s">
        <v>171</v>
      </c>
      <c r="G3570" t="str">
        <f>"0"</f>
        <v>0</v>
      </c>
      <c r="H3570" s="1">
        <v>37450</v>
      </c>
      <c r="I3570" t="s">
        <v>173</v>
      </c>
      <c r="K3570" t="s">
        <v>1396</v>
      </c>
      <c r="L3570" t="s">
        <v>1397</v>
      </c>
      <c r="M3570" t="s">
        <v>224</v>
      </c>
      <c r="N3570">
        <v>2023</v>
      </c>
      <c r="O3570" t="s">
        <v>597</v>
      </c>
      <c r="P3570" t="s">
        <v>178</v>
      </c>
      <c r="Q3570" t="s">
        <v>172</v>
      </c>
      <c r="S3570">
        <v>32249910</v>
      </c>
      <c r="T3570" t="s">
        <v>13823</v>
      </c>
      <c r="U3570" t="s">
        <v>424</v>
      </c>
      <c r="Y3570" t="str">
        <f>"01AS"</f>
        <v>01AS</v>
      </c>
      <c r="Z3570" t="s">
        <v>227</v>
      </c>
      <c r="AA3570" t="s">
        <v>833</v>
      </c>
      <c r="AB3570" t="s">
        <v>834</v>
      </c>
      <c r="AC3570" t="s">
        <v>2285</v>
      </c>
      <c r="AD3570" t="s">
        <v>172</v>
      </c>
      <c r="AS3570">
        <v>3.77</v>
      </c>
      <c r="AU3570" t="s">
        <v>472</v>
      </c>
      <c r="AV3570" t="s">
        <v>473</v>
      </c>
      <c r="AW3570" t="s">
        <v>430</v>
      </c>
      <c r="BM3570" t="s">
        <v>12573</v>
      </c>
      <c r="BN3570" t="s">
        <v>239</v>
      </c>
      <c r="BP3570" t="s">
        <v>241</v>
      </c>
      <c r="BQ3570" t="s">
        <v>195</v>
      </c>
      <c r="BS3570">
        <v>14627</v>
      </c>
      <c r="BZ3570" t="s">
        <v>266</v>
      </c>
      <c r="CB3570" t="s">
        <v>267</v>
      </c>
      <c r="CD3570" t="s">
        <v>195</v>
      </c>
      <c r="CF3570">
        <v>14627</v>
      </c>
      <c r="CG3570" t="s">
        <v>244</v>
      </c>
      <c r="CM3570" t="s">
        <v>20995</v>
      </c>
      <c r="CP3570" t="s">
        <v>20996</v>
      </c>
      <c r="CQ3570" t="s">
        <v>20997</v>
      </c>
      <c r="CS3570" t="s">
        <v>20998</v>
      </c>
      <c r="CT3570" t="s">
        <v>13823</v>
      </c>
      <c r="CU3570" t="s">
        <v>20999</v>
      </c>
    </row>
    <row r="3571" spans="1:151" x14ac:dyDescent="0.2">
      <c r="A3571">
        <v>27998</v>
      </c>
      <c r="B3571" t="s">
        <v>21000</v>
      </c>
      <c r="C3571" t="s">
        <v>21001</v>
      </c>
      <c r="E3571" t="s">
        <v>21002</v>
      </c>
      <c r="F3571" t="s">
        <v>171</v>
      </c>
      <c r="G3571" t="str">
        <f>"0"</f>
        <v>0</v>
      </c>
      <c r="K3571" t="s">
        <v>1372</v>
      </c>
      <c r="L3571" t="s">
        <v>1373</v>
      </c>
      <c r="M3571" t="s">
        <v>176</v>
      </c>
      <c r="N3571">
        <v>2019</v>
      </c>
      <c r="O3571" t="s">
        <v>482</v>
      </c>
      <c r="P3571" t="s">
        <v>178</v>
      </c>
      <c r="Q3571" t="s">
        <v>172</v>
      </c>
      <c r="S3571">
        <v>31325158</v>
      </c>
      <c r="T3571" t="s">
        <v>2640</v>
      </c>
      <c r="U3571" t="s">
        <v>180</v>
      </c>
      <c r="V3571" s="2">
        <v>43273</v>
      </c>
      <c r="W3571" t="s">
        <v>21003</v>
      </c>
      <c r="X3571" t="s">
        <v>21004</v>
      </c>
      <c r="Y3571" t="s">
        <v>613</v>
      </c>
      <c r="Z3571" t="s">
        <v>614</v>
      </c>
      <c r="AA3571" t="s">
        <v>615</v>
      </c>
      <c r="AB3571" t="s">
        <v>259</v>
      </c>
      <c r="AC3571" t="s">
        <v>2643</v>
      </c>
      <c r="AD3571" t="s">
        <v>185</v>
      </c>
      <c r="AS3571" t="str">
        <f>"0"</f>
        <v>0</v>
      </c>
      <c r="AT3571" t="s">
        <v>188</v>
      </c>
      <c r="AU3571" t="s">
        <v>647</v>
      </c>
      <c r="AV3571" t="s">
        <v>190</v>
      </c>
      <c r="AW3571" t="s">
        <v>191</v>
      </c>
      <c r="BM3571" t="s">
        <v>21005</v>
      </c>
      <c r="BP3571" t="s">
        <v>194</v>
      </c>
      <c r="BQ3571" t="s">
        <v>195</v>
      </c>
      <c r="BS3571">
        <v>14623</v>
      </c>
      <c r="BT3571" t="s">
        <v>196</v>
      </c>
    </row>
    <row r="3572" spans="1:151" x14ac:dyDescent="0.2">
      <c r="A3572">
        <v>33061</v>
      </c>
      <c r="B3572" t="s">
        <v>18932</v>
      </c>
      <c r="C3572" t="s">
        <v>21006</v>
      </c>
      <c r="D3572" t="s">
        <v>21007</v>
      </c>
      <c r="E3572" t="s">
        <v>21008</v>
      </c>
      <c r="F3572" t="s">
        <v>171</v>
      </c>
      <c r="G3572" t="s">
        <v>172</v>
      </c>
      <c r="H3572" s="1">
        <v>35479</v>
      </c>
      <c r="I3572" t="s">
        <v>173</v>
      </c>
      <c r="K3572" t="s">
        <v>5057</v>
      </c>
      <c r="L3572" t="s">
        <v>516</v>
      </c>
      <c r="M3572" t="s">
        <v>306</v>
      </c>
      <c r="N3572">
        <v>2020</v>
      </c>
      <c r="O3572" t="s">
        <v>1379</v>
      </c>
      <c r="P3572" t="s">
        <v>363</v>
      </c>
      <c r="Q3572" t="s">
        <v>172</v>
      </c>
      <c r="S3572">
        <v>30873131</v>
      </c>
      <c r="T3572" t="s">
        <v>3369</v>
      </c>
      <c r="U3572" t="s">
        <v>180</v>
      </c>
      <c r="V3572" s="2">
        <v>44332</v>
      </c>
      <c r="W3572" t="s">
        <v>21009</v>
      </c>
      <c r="X3572">
        <v>5954107452</v>
      </c>
      <c r="Y3572" t="s">
        <v>4206</v>
      </c>
      <c r="Z3572" t="s">
        <v>4207</v>
      </c>
      <c r="AA3572" t="s">
        <v>615</v>
      </c>
      <c r="AB3572" t="s">
        <v>4208</v>
      </c>
      <c r="AC3572" t="s">
        <v>4206</v>
      </c>
      <c r="AD3572" t="s">
        <v>172</v>
      </c>
      <c r="AS3572" t="str">
        <f>"0"</f>
        <v>0</v>
      </c>
      <c r="AT3572" t="s">
        <v>188</v>
      </c>
      <c r="AU3572" t="s">
        <v>647</v>
      </c>
      <c r="AV3572" t="s">
        <v>190</v>
      </c>
      <c r="AW3572" t="s">
        <v>191</v>
      </c>
      <c r="BM3572" t="s">
        <v>7346</v>
      </c>
      <c r="BN3572" t="s">
        <v>193</v>
      </c>
      <c r="BP3572" t="s">
        <v>194</v>
      </c>
      <c r="BQ3572" t="s">
        <v>195</v>
      </c>
      <c r="BS3572">
        <v>14627</v>
      </c>
      <c r="BT3572" t="s">
        <v>196</v>
      </c>
      <c r="BU3572">
        <v>5859446801</v>
      </c>
      <c r="CM3572" t="s">
        <v>21010</v>
      </c>
      <c r="CP3572" t="s">
        <v>194</v>
      </c>
      <c r="CQ3572" t="s">
        <v>195</v>
      </c>
      <c r="CS3572">
        <v>14627</v>
      </c>
      <c r="CT3572" t="s">
        <v>196</v>
      </c>
      <c r="CU3572">
        <v>5859446801</v>
      </c>
    </row>
    <row r="3573" spans="1:151" x14ac:dyDescent="0.2">
      <c r="A3573">
        <v>24350</v>
      </c>
      <c r="B3573" t="s">
        <v>4305</v>
      </c>
      <c r="C3573" t="s">
        <v>21011</v>
      </c>
      <c r="D3573" t="s">
        <v>21012</v>
      </c>
      <c r="E3573" t="s">
        <v>21013</v>
      </c>
      <c r="F3573" t="s">
        <v>171</v>
      </c>
      <c r="G3573" t="s">
        <v>172</v>
      </c>
      <c r="H3573" s="1">
        <v>35929</v>
      </c>
      <c r="I3573" t="s">
        <v>173</v>
      </c>
      <c r="K3573" t="s">
        <v>1012</v>
      </c>
      <c r="L3573" t="s">
        <v>1013</v>
      </c>
      <c r="M3573" t="s">
        <v>176</v>
      </c>
      <c r="N3573">
        <v>2018</v>
      </c>
      <c r="O3573" t="s">
        <v>612</v>
      </c>
      <c r="P3573" t="s">
        <v>178</v>
      </c>
      <c r="Q3573" t="s">
        <v>172</v>
      </c>
      <c r="S3573">
        <v>29889174</v>
      </c>
      <c r="T3573" t="s">
        <v>196</v>
      </c>
      <c r="W3573" t="s">
        <v>21014</v>
      </c>
      <c r="X3573">
        <v>5207097751</v>
      </c>
      <c r="Y3573" t="s">
        <v>182</v>
      </c>
      <c r="Z3573" t="s">
        <v>183</v>
      </c>
      <c r="AA3573">
        <v>2020</v>
      </c>
      <c r="AB3573">
        <v>2020</v>
      </c>
      <c r="AC3573" t="s">
        <v>752</v>
      </c>
      <c r="AD3573" t="s">
        <v>185</v>
      </c>
      <c r="AS3573">
        <v>3.44</v>
      </c>
      <c r="AT3573" t="s">
        <v>188</v>
      </c>
      <c r="AU3573" t="s">
        <v>189</v>
      </c>
      <c r="AV3573" t="s">
        <v>190</v>
      </c>
      <c r="AW3573" t="s">
        <v>264</v>
      </c>
      <c r="BM3573" t="s">
        <v>21015</v>
      </c>
      <c r="BP3573" t="s">
        <v>21016</v>
      </c>
      <c r="BQ3573" t="s">
        <v>5183</v>
      </c>
      <c r="BS3573">
        <v>42348</v>
      </c>
      <c r="BT3573" t="s">
        <v>196</v>
      </c>
      <c r="BU3573">
        <v>2542908792</v>
      </c>
      <c r="BZ3573" t="s">
        <v>21015</v>
      </c>
      <c r="CC3573" t="s">
        <v>21016</v>
      </c>
      <c r="CD3573" t="s">
        <v>5183</v>
      </c>
      <c r="CF3573">
        <v>423485109</v>
      </c>
      <c r="CG3573" t="s">
        <v>196</v>
      </c>
      <c r="CM3573" t="s">
        <v>1073</v>
      </c>
      <c r="CP3573" t="s">
        <v>194</v>
      </c>
      <c r="CQ3573" t="s">
        <v>195</v>
      </c>
      <c r="CS3573">
        <v>14620</v>
      </c>
      <c r="CT3573" t="s">
        <v>196</v>
      </c>
      <c r="CU3573">
        <v>2542908792</v>
      </c>
      <c r="DZ3573" t="s">
        <v>21015</v>
      </c>
      <c r="EC3573" t="s">
        <v>21016</v>
      </c>
      <c r="ED3573" t="s">
        <v>5183</v>
      </c>
      <c r="EF3573">
        <v>423485109</v>
      </c>
      <c r="EG3573" t="s">
        <v>196</v>
      </c>
      <c r="EH3573">
        <v>5207093078</v>
      </c>
      <c r="EM3573" t="s">
        <v>21017</v>
      </c>
      <c r="EP3573" t="s">
        <v>21016</v>
      </c>
      <c r="EQ3573" t="s">
        <v>5183</v>
      </c>
      <c r="ES3573">
        <v>423486422</v>
      </c>
      <c r="ET3573" t="s">
        <v>196</v>
      </c>
      <c r="EU3573">
        <v>5207093078</v>
      </c>
    </row>
    <row r="3574" spans="1:151" x14ac:dyDescent="0.2">
      <c r="A3574">
        <v>17833</v>
      </c>
      <c r="B3574" t="s">
        <v>21018</v>
      </c>
      <c r="C3574" t="s">
        <v>21019</v>
      </c>
      <c r="E3574" t="s">
        <v>21020</v>
      </c>
      <c r="F3574" t="s">
        <v>171</v>
      </c>
      <c r="G3574" t="s">
        <v>172</v>
      </c>
      <c r="H3574" s="1">
        <v>34733</v>
      </c>
      <c r="I3574" t="s">
        <v>173</v>
      </c>
      <c r="J3574" t="s">
        <v>21021</v>
      </c>
      <c r="K3574" t="s">
        <v>409</v>
      </c>
      <c r="L3574" t="s">
        <v>1643</v>
      </c>
      <c r="M3574" t="s">
        <v>224</v>
      </c>
      <c r="N3574">
        <v>2016</v>
      </c>
      <c r="O3574" t="s">
        <v>410</v>
      </c>
      <c r="P3574" t="s">
        <v>178</v>
      </c>
      <c r="Q3574" t="s">
        <v>172</v>
      </c>
      <c r="S3574">
        <v>28313779</v>
      </c>
      <c r="T3574" t="s">
        <v>196</v>
      </c>
      <c r="W3574" t="s">
        <v>21022</v>
      </c>
      <c r="X3574">
        <v>9177537792</v>
      </c>
      <c r="Y3574" t="s">
        <v>186</v>
      </c>
      <c r="Z3574" t="s">
        <v>282</v>
      </c>
      <c r="AA3574">
        <v>2017</v>
      </c>
      <c r="AB3574">
        <v>2017</v>
      </c>
      <c r="AC3574" t="s">
        <v>1950</v>
      </c>
      <c r="AD3574" t="s">
        <v>185</v>
      </c>
      <c r="AM3574" t="s">
        <v>187</v>
      </c>
      <c r="AN3574" t="s">
        <v>413</v>
      </c>
      <c r="AS3574">
        <v>3.37</v>
      </c>
      <c r="AT3574" t="s">
        <v>188</v>
      </c>
      <c r="AU3574" t="s">
        <v>189</v>
      </c>
      <c r="AV3574" t="s">
        <v>190</v>
      </c>
      <c r="AW3574" t="s">
        <v>210</v>
      </c>
      <c r="BM3574" t="s">
        <v>21023</v>
      </c>
      <c r="BN3574" t="s">
        <v>193</v>
      </c>
      <c r="BP3574" t="s">
        <v>194</v>
      </c>
      <c r="BQ3574" t="s">
        <v>195</v>
      </c>
      <c r="BS3574">
        <v>14627</v>
      </c>
      <c r="BT3574" t="s">
        <v>196</v>
      </c>
      <c r="BU3574">
        <v>3475459920</v>
      </c>
      <c r="BZ3574" t="s">
        <v>21024</v>
      </c>
      <c r="CC3574" t="s">
        <v>704</v>
      </c>
      <c r="CD3574" t="s">
        <v>195</v>
      </c>
      <c r="CF3574">
        <v>11206</v>
      </c>
      <c r="CG3574" t="s">
        <v>196</v>
      </c>
      <c r="CH3574">
        <v>7183889346</v>
      </c>
      <c r="CM3574" t="s">
        <v>11921</v>
      </c>
      <c r="CN3574" t="s">
        <v>21025</v>
      </c>
      <c r="CP3574" t="s">
        <v>194</v>
      </c>
      <c r="CQ3574" t="s">
        <v>195</v>
      </c>
      <c r="CS3574">
        <v>14627</v>
      </c>
      <c r="CT3574" t="s">
        <v>196</v>
      </c>
      <c r="CU3574">
        <v>3475459920</v>
      </c>
      <c r="DZ3574" t="s">
        <v>21026</v>
      </c>
      <c r="EC3574" t="s">
        <v>21027</v>
      </c>
      <c r="ED3574" t="s">
        <v>195</v>
      </c>
      <c r="EF3574">
        <v>11434</v>
      </c>
      <c r="EG3574" t="s">
        <v>196</v>
      </c>
      <c r="EM3574" t="s">
        <v>21024</v>
      </c>
      <c r="EP3574" t="s">
        <v>704</v>
      </c>
      <c r="EQ3574" t="s">
        <v>195</v>
      </c>
      <c r="ES3574">
        <v>11206</v>
      </c>
      <c r="ET3574" t="s">
        <v>196</v>
      </c>
      <c r="EU3574">
        <v>7183889346</v>
      </c>
    </row>
    <row r="3575" spans="1:151" x14ac:dyDescent="0.2">
      <c r="A3575">
        <v>38452</v>
      </c>
      <c r="B3575" t="s">
        <v>21028</v>
      </c>
      <c r="C3575" t="s">
        <v>21029</v>
      </c>
      <c r="E3575" t="s">
        <v>21030</v>
      </c>
      <c r="F3575" t="s">
        <v>171</v>
      </c>
      <c r="G3575" t="str">
        <f>"0"</f>
        <v>0</v>
      </c>
      <c r="H3575" s="1">
        <v>37520</v>
      </c>
      <c r="I3575" t="s">
        <v>221</v>
      </c>
      <c r="K3575" t="s">
        <v>409</v>
      </c>
      <c r="L3575" t="s">
        <v>1643</v>
      </c>
      <c r="M3575" t="s">
        <v>224</v>
      </c>
      <c r="N3575">
        <v>2023</v>
      </c>
      <c r="O3575" t="s">
        <v>597</v>
      </c>
      <c r="P3575" t="s">
        <v>178</v>
      </c>
      <c r="Q3575" t="s">
        <v>172</v>
      </c>
      <c r="S3575">
        <v>31787468</v>
      </c>
      <c r="T3575" t="s">
        <v>226</v>
      </c>
      <c r="Y3575" t="str">
        <f>"01AS"</f>
        <v>01AS</v>
      </c>
      <c r="Z3575" t="s">
        <v>499</v>
      </c>
      <c r="AA3575" t="s">
        <v>320</v>
      </c>
      <c r="AB3575" t="s">
        <v>321</v>
      </c>
      <c r="AC3575" t="s">
        <v>5592</v>
      </c>
      <c r="AD3575" t="s">
        <v>185</v>
      </c>
      <c r="AM3575" t="s">
        <v>1004</v>
      </c>
      <c r="AN3575" t="s">
        <v>680</v>
      </c>
      <c r="AS3575">
        <v>3.58</v>
      </c>
      <c r="AU3575" t="s">
        <v>235</v>
      </c>
      <c r="AV3575" t="s">
        <v>236</v>
      </c>
      <c r="AW3575" t="s">
        <v>210</v>
      </c>
      <c r="BM3575" t="s">
        <v>21031</v>
      </c>
      <c r="BN3575" t="s">
        <v>239</v>
      </c>
      <c r="BO3575" t="s">
        <v>11982</v>
      </c>
      <c r="BP3575" t="s">
        <v>241</v>
      </c>
      <c r="BQ3575" t="s">
        <v>195</v>
      </c>
      <c r="BS3575">
        <v>14627</v>
      </c>
      <c r="CD3575" t="s">
        <v>195</v>
      </c>
      <c r="CM3575" t="s">
        <v>21032</v>
      </c>
      <c r="CO3575" t="s">
        <v>11982</v>
      </c>
      <c r="CP3575" t="s">
        <v>11984</v>
      </c>
      <c r="CQ3575" t="s">
        <v>247</v>
      </c>
      <c r="CS3575" t="str">
        <f>"07442"</f>
        <v>07442</v>
      </c>
      <c r="CT3575" t="s">
        <v>244</v>
      </c>
      <c r="CU3575" t="s">
        <v>21033</v>
      </c>
    </row>
    <row r="3576" spans="1:151" x14ac:dyDescent="0.2">
      <c r="A3576">
        <v>15727</v>
      </c>
      <c r="B3576" t="s">
        <v>2432</v>
      </c>
      <c r="C3576" t="s">
        <v>21034</v>
      </c>
      <c r="D3576" t="s">
        <v>6018</v>
      </c>
      <c r="E3576" t="s">
        <v>21035</v>
      </c>
      <c r="F3576" t="s">
        <v>171</v>
      </c>
      <c r="G3576" t="s">
        <v>172</v>
      </c>
      <c r="H3576" s="1">
        <v>34751</v>
      </c>
      <c r="I3576" t="s">
        <v>173</v>
      </c>
      <c r="K3576" t="s">
        <v>439</v>
      </c>
      <c r="L3576" t="s">
        <v>175</v>
      </c>
      <c r="M3576" t="s">
        <v>224</v>
      </c>
      <c r="N3576">
        <v>2016</v>
      </c>
      <c r="O3576" t="s">
        <v>410</v>
      </c>
      <c r="P3576" t="s">
        <v>363</v>
      </c>
      <c r="Q3576" t="s">
        <v>172</v>
      </c>
      <c r="S3576">
        <v>29223619</v>
      </c>
      <c r="T3576" t="s">
        <v>18640</v>
      </c>
      <c r="U3576" t="s">
        <v>180</v>
      </c>
      <c r="V3576" s="2">
        <v>43604</v>
      </c>
      <c r="W3576" t="s">
        <v>21036</v>
      </c>
      <c r="X3576">
        <v>25554615050</v>
      </c>
      <c r="Y3576" t="s">
        <v>186</v>
      </c>
      <c r="Z3576" t="s">
        <v>183</v>
      </c>
      <c r="AA3576">
        <v>2019</v>
      </c>
      <c r="AB3576">
        <v>2019</v>
      </c>
      <c r="AC3576" t="s">
        <v>208</v>
      </c>
      <c r="AD3576" t="s">
        <v>172</v>
      </c>
      <c r="AS3576">
        <v>3.33</v>
      </c>
      <c r="AT3576" t="s">
        <v>188</v>
      </c>
      <c r="AU3576" t="s">
        <v>189</v>
      </c>
      <c r="AV3576" t="s">
        <v>190</v>
      </c>
      <c r="AW3576" t="s">
        <v>191</v>
      </c>
      <c r="BM3576" t="s">
        <v>21037</v>
      </c>
      <c r="BN3576" t="s">
        <v>487</v>
      </c>
      <c r="BP3576" t="s">
        <v>194</v>
      </c>
      <c r="BQ3576" t="s">
        <v>195</v>
      </c>
      <c r="BS3576">
        <v>14627</v>
      </c>
      <c r="BT3576" t="s">
        <v>196</v>
      </c>
      <c r="BU3576">
        <v>5853544566</v>
      </c>
      <c r="BZ3576" t="s">
        <v>21038</v>
      </c>
      <c r="CA3576" t="s">
        <v>21039</v>
      </c>
      <c r="CC3576" t="s">
        <v>21040</v>
      </c>
      <c r="CF3576" t="str">
        <f>"0000"</f>
        <v>0000</v>
      </c>
      <c r="CG3576" t="s">
        <v>18640</v>
      </c>
      <c r="CH3576">
        <v>255754615050</v>
      </c>
      <c r="CM3576" t="s">
        <v>21041</v>
      </c>
      <c r="CP3576" t="s">
        <v>194</v>
      </c>
      <c r="CQ3576" t="s">
        <v>195</v>
      </c>
      <c r="CS3576">
        <v>146276511</v>
      </c>
      <c r="CT3576" t="s">
        <v>196</v>
      </c>
      <c r="CU3576">
        <v>5853544566</v>
      </c>
      <c r="CZ3576" t="s">
        <v>21038</v>
      </c>
      <c r="DA3576" t="s">
        <v>21039</v>
      </c>
      <c r="DC3576" t="s">
        <v>21040</v>
      </c>
      <c r="DF3576" t="str">
        <f>"0000"</f>
        <v>0000</v>
      </c>
      <c r="DG3576" t="s">
        <v>18640</v>
      </c>
      <c r="DH3576">
        <v>255754615050</v>
      </c>
      <c r="EM3576" t="s">
        <v>21038</v>
      </c>
      <c r="EN3576" t="s">
        <v>21039</v>
      </c>
      <c r="EP3576" t="s">
        <v>21040</v>
      </c>
      <c r="ES3576" t="str">
        <f>"0000"</f>
        <v>0000</v>
      </c>
      <c r="ET3576" t="s">
        <v>18640</v>
      </c>
      <c r="EU3576">
        <v>255754615050</v>
      </c>
    </row>
    <row r="3577" spans="1:151" x14ac:dyDescent="0.2">
      <c r="A3577">
        <v>19489</v>
      </c>
      <c r="B3577" t="s">
        <v>1075</v>
      </c>
      <c r="C3577" t="s">
        <v>21042</v>
      </c>
      <c r="E3577" t="s">
        <v>21043</v>
      </c>
      <c r="F3577" t="s">
        <v>5234</v>
      </c>
      <c r="G3577" t="s">
        <v>172</v>
      </c>
      <c r="H3577" s="1">
        <v>34998</v>
      </c>
      <c r="I3577" t="s">
        <v>173</v>
      </c>
      <c r="K3577" t="s">
        <v>1278</v>
      </c>
      <c r="L3577" t="s">
        <v>1503</v>
      </c>
      <c r="M3577" t="s">
        <v>176</v>
      </c>
      <c r="N3577">
        <v>2017</v>
      </c>
      <c r="O3577" t="s">
        <v>177</v>
      </c>
      <c r="P3577" t="s">
        <v>178</v>
      </c>
      <c r="Q3577" t="s">
        <v>172</v>
      </c>
      <c r="S3577">
        <v>28688044</v>
      </c>
      <c r="T3577" t="s">
        <v>7614</v>
      </c>
      <c r="U3577" t="s">
        <v>180</v>
      </c>
      <c r="V3577" s="2">
        <v>43240</v>
      </c>
      <c r="W3577" t="s">
        <v>21044</v>
      </c>
      <c r="X3577">
        <v>9175926372</v>
      </c>
      <c r="Y3577" t="s">
        <v>186</v>
      </c>
      <c r="Z3577" t="s">
        <v>282</v>
      </c>
      <c r="AA3577">
        <v>2018</v>
      </c>
      <c r="AB3577">
        <v>2018</v>
      </c>
      <c r="AC3577" t="s">
        <v>696</v>
      </c>
      <c r="AD3577" t="s">
        <v>185</v>
      </c>
      <c r="AM3577" t="s">
        <v>396</v>
      </c>
      <c r="AS3577">
        <v>3.56</v>
      </c>
      <c r="AT3577" t="s">
        <v>188</v>
      </c>
      <c r="AU3577" t="s">
        <v>189</v>
      </c>
      <c r="AV3577" t="s">
        <v>190</v>
      </c>
      <c r="AW3577" t="s">
        <v>191</v>
      </c>
      <c r="BM3577" t="s">
        <v>21045</v>
      </c>
      <c r="BN3577" t="s">
        <v>193</v>
      </c>
      <c r="BP3577" t="s">
        <v>194</v>
      </c>
      <c r="BQ3577" t="s">
        <v>195</v>
      </c>
      <c r="BS3577">
        <v>14627</v>
      </c>
      <c r="BT3577" t="s">
        <v>196</v>
      </c>
      <c r="BU3577">
        <v>5857486673</v>
      </c>
      <c r="CM3577" t="s">
        <v>21046</v>
      </c>
      <c r="CP3577" t="s">
        <v>194</v>
      </c>
      <c r="CQ3577" t="s">
        <v>195</v>
      </c>
      <c r="CS3577">
        <v>14627</v>
      </c>
      <c r="CT3577" t="s">
        <v>196</v>
      </c>
      <c r="CU3577">
        <v>6462838281</v>
      </c>
    </row>
    <row r="3578" spans="1:151" x14ac:dyDescent="0.2">
      <c r="A3578">
        <v>22068</v>
      </c>
      <c r="B3578" t="s">
        <v>21047</v>
      </c>
      <c r="C3578" t="s">
        <v>21048</v>
      </c>
      <c r="D3578" t="s">
        <v>21049</v>
      </c>
      <c r="E3578" t="s">
        <v>21050</v>
      </c>
      <c r="F3578" t="s">
        <v>3199</v>
      </c>
      <c r="G3578" t="s">
        <v>172</v>
      </c>
      <c r="H3578" s="1">
        <v>33875</v>
      </c>
      <c r="I3578" t="s">
        <v>173</v>
      </c>
      <c r="K3578" t="s">
        <v>943</v>
      </c>
      <c r="M3578" t="s">
        <v>306</v>
      </c>
      <c r="N3578">
        <v>2017</v>
      </c>
      <c r="O3578" t="s">
        <v>646</v>
      </c>
      <c r="P3578" t="s">
        <v>178</v>
      </c>
      <c r="Q3578" t="s">
        <v>172</v>
      </c>
      <c r="S3578">
        <v>29493449</v>
      </c>
      <c r="T3578" t="s">
        <v>355</v>
      </c>
      <c r="U3578" t="s">
        <v>337</v>
      </c>
      <c r="W3578" t="s">
        <v>21051</v>
      </c>
      <c r="X3578">
        <v>3477816512</v>
      </c>
      <c r="Y3578" t="s">
        <v>186</v>
      </c>
      <c r="Z3578" t="s">
        <v>183</v>
      </c>
      <c r="AA3578">
        <v>2018</v>
      </c>
      <c r="AB3578">
        <v>2018</v>
      </c>
      <c r="AC3578" t="s">
        <v>457</v>
      </c>
      <c r="AD3578" t="s">
        <v>185</v>
      </c>
      <c r="AS3578">
        <v>3.22</v>
      </c>
      <c r="AT3578" t="s">
        <v>188</v>
      </c>
      <c r="AU3578" t="s">
        <v>189</v>
      </c>
      <c r="AV3578" t="s">
        <v>190</v>
      </c>
      <c r="AW3578" t="s">
        <v>294</v>
      </c>
      <c r="BM3578" t="s">
        <v>193</v>
      </c>
      <c r="BN3578" t="s">
        <v>21052</v>
      </c>
      <c r="BP3578" t="s">
        <v>194</v>
      </c>
      <c r="BQ3578" t="s">
        <v>195</v>
      </c>
      <c r="BS3578">
        <v>14627</v>
      </c>
      <c r="BT3578" t="s">
        <v>196</v>
      </c>
      <c r="BU3578">
        <v>3477447971</v>
      </c>
      <c r="BZ3578" t="s">
        <v>21053</v>
      </c>
      <c r="CC3578" t="s">
        <v>521</v>
      </c>
      <c r="CD3578" t="s">
        <v>195</v>
      </c>
      <c r="CF3578">
        <v>10456</v>
      </c>
      <c r="CG3578" t="s">
        <v>196</v>
      </c>
      <c r="CH3578">
        <v>3477447971</v>
      </c>
      <c r="CM3578" t="s">
        <v>21054</v>
      </c>
      <c r="CN3578" t="s">
        <v>21055</v>
      </c>
      <c r="CP3578" t="s">
        <v>521</v>
      </c>
      <c r="CQ3578" t="s">
        <v>195</v>
      </c>
      <c r="CS3578">
        <v>100456</v>
      </c>
      <c r="CT3578" t="s">
        <v>196</v>
      </c>
      <c r="CU3578">
        <v>3477447971</v>
      </c>
      <c r="ED3578" t="s">
        <v>195</v>
      </c>
      <c r="EG3578" t="s">
        <v>196</v>
      </c>
      <c r="EH3578">
        <v>3477447971</v>
      </c>
      <c r="EM3578" t="s">
        <v>21053</v>
      </c>
      <c r="EP3578" t="s">
        <v>521</v>
      </c>
      <c r="EQ3578" t="s">
        <v>195</v>
      </c>
      <c r="ES3578">
        <v>10456</v>
      </c>
      <c r="ET3578" t="s">
        <v>196</v>
      </c>
      <c r="EU3578">
        <v>3477447971</v>
      </c>
    </row>
    <row r="3579" spans="1:151" x14ac:dyDescent="0.2">
      <c r="A3579">
        <v>10058</v>
      </c>
      <c r="B3579" t="s">
        <v>1920</v>
      </c>
      <c r="C3579" t="s">
        <v>21056</v>
      </c>
      <c r="D3579" t="s">
        <v>880</v>
      </c>
      <c r="E3579" t="s">
        <v>21057</v>
      </c>
      <c r="F3579" t="s">
        <v>171</v>
      </c>
      <c r="G3579" t="s">
        <v>172</v>
      </c>
      <c r="H3579" s="1">
        <v>34334</v>
      </c>
      <c r="I3579" t="s">
        <v>173</v>
      </c>
      <c r="K3579" t="s">
        <v>6402</v>
      </c>
      <c r="L3579" t="s">
        <v>6644</v>
      </c>
      <c r="M3579" t="s">
        <v>176</v>
      </c>
      <c r="N3579">
        <v>2015</v>
      </c>
      <c r="O3579" t="s">
        <v>1014</v>
      </c>
      <c r="P3579" t="s">
        <v>178</v>
      </c>
      <c r="Q3579" t="s">
        <v>172</v>
      </c>
      <c r="S3579">
        <v>27846643</v>
      </c>
      <c r="T3579" t="s">
        <v>196</v>
      </c>
      <c r="W3579" t="s">
        <v>21058</v>
      </c>
      <c r="X3579">
        <v>6362279099</v>
      </c>
      <c r="Y3579" t="s">
        <v>186</v>
      </c>
      <c r="Z3579" t="s">
        <v>282</v>
      </c>
      <c r="AA3579">
        <v>2016</v>
      </c>
      <c r="AB3579">
        <v>2016</v>
      </c>
      <c r="AC3579" t="s">
        <v>6978</v>
      </c>
      <c r="AD3579" t="s">
        <v>185</v>
      </c>
      <c r="AM3579" t="s">
        <v>14305</v>
      </c>
      <c r="AS3579">
        <v>3.48</v>
      </c>
      <c r="AT3579" t="s">
        <v>188</v>
      </c>
      <c r="AU3579" t="s">
        <v>189</v>
      </c>
      <c r="AV3579" t="s">
        <v>190</v>
      </c>
      <c r="AW3579" t="s">
        <v>264</v>
      </c>
      <c r="BM3579" t="s">
        <v>21059</v>
      </c>
      <c r="BN3579" t="s">
        <v>487</v>
      </c>
      <c r="BP3579" t="s">
        <v>194</v>
      </c>
      <c r="BQ3579" t="s">
        <v>195</v>
      </c>
      <c r="BS3579">
        <v>14627</v>
      </c>
      <c r="BT3579" t="s">
        <v>196</v>
      </c>
      <c r="BU3579">
        <v>3149544971</v>
      </c>
      <c r="BZ3579" t="s">
        <v>21060</v>
      </c>
      <c r="CC3579" t="s">
        <v>584</v>
      </c>
      <c r="CD3579" t="s">
        <v>1895</v>
      </c>
      <c r="CF3579">
        <v>63021</v>
      </c>
      <c r="CG3579" t="s">
        <v>196</v>
      </c>
      <c r="CH3579">
        <v>6362279099</v>
      </c>
      <c r="CM3579" t="s">
        <v>3212</v>
      </c>
      <c r="CN3579" t="s">
        <v>21061</v>
      </c>
      <c r="CP3579" t="s">
        <v>194</v>
      </c>
      <c r="CQ3579" t="s">
        <v>195</v>
      </c>
      <c r="CS3579">
        <v>14627</v>
      </c>
      <c r="CT3579" t="s">
        <v>196</v>
      </c>
      <c r="CU3579">
        <v>3149544971</v>
      </c>
      <c r="EM3579" t="s">
        <v>21060</v>
      </c>
      <c r="EP3579" t="s">
        <v>584</v>
      </c>
      <c r="EQ3579" t="s">
        <v>1895</v>
      </c>
      <c r="ES3579">
        <v>63021</v>
      </c>
      <c r="ET3579" t="s">
        <v>196</v>
      </c>
      <c r="EU3579">
        <v>6362279099</v>
      </c>
    </row>
    <row r="3580" spans="1:151" x14ac:dyDescent="0.2">
      <c r="A3580">
        <v>12613</v>
      </c>
      <c r="B3580" t="s">
        <v>13606</v>
      </c>
      <c r="C3580" t="s">
        <v>21056</v>
      </c>
      <c r="E3580" t="s">
        <v>21062</v>
      </c>
      <c r="F3580" t="s">
        <v>171</v>
      </c>
      <c r="G3580" t="s">
        <v>172</v>
      </c>
      <c r="H3580" s="1">
        <v>34937</v>
      </c>
      <c r="I3580" t="s">
        <v>173</v>
      </c>
      <c r="K3580" t="s">
        <v>2664</v>
      </c>
      <c r="L3580" t="s">
        <v>305</v>
      </c>
      <c r="M3580" t="s">
        <v>306</v>
      </c>
      <c r="N3580">
        <v>2015</v>
      </c>
      <c r="O3580" t="s">
        <v>517</v>
      </c>
      <c r="P3580" t="s">
        <v>178</v>
      </c>
      <c r="Q3580" t="s">
        <v>172</v>
      </c>
      <c r="S3580">
        <v>28208280</v>
      </c>
      <c r="T3580" t="s">
        <v>196</v>
      </c>
      <c r="W3580" t="s">
        <v>21063</v>
      </c>
      <c r="X3580">
        <v>5854257154</v>
      </c>
      <c r="Y3580" t="s">
        <v>182</v>
      </c>
      <c r="Z3580" t="s">
        <v>183</v>
      </c>
      <c r="AA3580">
        <v>2017</v>
      </c>
      <c r="AB3580">
        <v>2017</v>
      </c>
      <c r="AC3580" t="s">
        <v>752</v>
      </c>
      <c r="AD3580" t="s">
        <v>185</v>
      </c>
      <c r="AS3580">
        <v>3.57</v>
      </c>
      <c r="AT3580" t="s">
        <v>188</v>
      </c>
      <c r="AU3580" t="s">
        <v>189</v>
      </c>
      <c r="AV3580" t="s">
        <v>190</v>
      </c>
      <c r="AW3580" t="s">
        <v>264</v>
      </c>
      <c r="BM3580" t="s">
        <v>21064</v>
      </c>
      <c r="BN3580" t="s">
        <v>193</v>
      </c>
      <c r="BP3580" t="s">
        <v>194</v>
      </c>
      <c r="BQ3580" t="s">
        <v>195</v>
      </c>
      <c r="BS3580">
        <v>14627</v>
      </c>
      <c r="BT3580" t="s">
        <v>196</v>
      </c>
      <c r="BU3580">
        <v>5852004826</v>
      </c>
      <c r="BZ3580" t="s">
        <v>21065</v>
      </c>
      <c r="CC3580" t="s">
        <v>2421</v>
      </c>
      <c r="CD3580" t="s">
        <v>195</v>
      </c>
      <c r="CF3580">
        <v>14450</v>
      </c>
      <c r="CG3580" t="s">
        <v>196</v>
      </c>
      <c r="CH3580">
        <v>5854257154</v>
      </c>
      <c r="CM3580" t="s">
        <v>21066</v>
      </c>
      <c r="CP3580" t="s">
        <v>194</v>
      </c>
      <c r="CQ3580" t="s">
        <v>195</v>
      </c>
      <c r="CS3580">
        <v>14642</v>
      </c>
      <c r="CT3580" t="s">
        <v>196</v>
      </c>
      <c r="CU3580">
        <v>5852004826</v>
      </c>
      <c r="ED3580" t="s">
        <v>195</v>
      </c>
      <c r="EG3580" t="s">
        <v>196</v>
      </c>
      <c r="EH3580">
        <v>5854257154</v>
      </c>
      <c r="EM3580" t="s">
        <v>21065</v>
      </c>
      <c r="EP3580" t="s">
        <v>2421</v>
      </c>
      <c r="EQ3580" t="s">
        <v>195</v>
      </c>
      <c r="ES3580">
        <v>14450</v>
      </c>
      <c r="ET3580" t="s">
        <v>196</v>
      </c>
      <c r="EU3580">
        <v>5854257154</v>
      </c>
    </row>
    <row r="3581" spans="1:151" x14ac:dyDescent="0.2">
      <c r="A3581">
        <v>12654</v>
      </c>
      <c r="B3581" t="s">
        <v>1095</v>
      </c>
      <c r="C3581" t="s">
        <v>21056</v>
      </c>
      <c r="D3581" t="s">
        <v>5792</v>
      </c>
      <c r="E3581" t="s">
        <v>21067</v>
      </c>
      <c r="F3581" t="s">
        <v>171</v>
      </c>
      <c r="G3581" t="s">
        <v>172</v>
      </c>
      <c r="H3581" s="1">
        <v>34652</v>
      </c>
      <c r="I3581" t="s">
        <v>173</v>
      </c>
      <c r="K3581" t="s">
        <v>2176</v>
      </c>
      <c r="M3581" t="s">
        <v>306</v>
      </c>
      <c r="N3581">
        <v>2015</v>
      </c>
      <c r="O3581" t="s">
        <v>517</v>
      </c>
      <c r="P3581" t="s">
        <v>178</v>
      </c>
      <c r="Q3581" t="s">
        <v>172</v>
      </c>
      <c r="S3581">
        <v>27757048</v>
      </c>
      <c r="T3581" t="s">
        <v>196</v>
      </c>
      <c r="W3581" t="s">
        <v>21068</v>
      </c>
      <c r="X3581">
        <v>2032197202</v>
      </c>
      <c r="Y3581" t="s">
        <v>186</v>
      </c>
      <c r="Z3581" t="s">
        <v>282</v>
      </c>
      <c r="AA3581">
        <v>2016</v>
      </c>
      <c r="AB3581">
        <v>2016</v>
      </c>
      <c r="AC3581" t="s">
        <v>187</v>
      </c>
      <c r="AD3581" t="s">
        <v>185</v>
      </c>
      <c r="AE3581" t="s">
        <v>579</v>
      </c>
      <c r="AS3581">
        <v>3.33</v>
      </c>
      <c r="AT3581" t="s">
        <v>188</v>
      </c>
      <c r="AU3581" t="s">
        <v>189</v>
      </c>
      <c r="AV3581" t="s">
        <v>190</v>
      </c>
      <c r="AW3581" t="s">
        <v>264</v>
      </c>
      <c r="BM3581" t="s">
        <v>21069</v>
      </c>
      <c r="BP3581" t="s">
        <v>1029</v>
      </c>
      <c r="BQ3581" t="s">
        <v>1508</v>
      </c>
      <c r="BS3581" t="str">
        <f>"06906"</f>
        <v>06906</v>
      </c>
      <c r="BT3581" t="s">
        <v>196</v>
      </c>
      <c r="BU3581">
        <v>2032197202</v>
      </c>
      <c r="BZ3581" t="s">
        <v>21069</v>
      </c>
      <c r="CC3581" t="s">
        <v>1029</v>
      </c>
      <c r="CD3581" t="s">
        <v>1508</v>
      </c>
      <c r="CF3581" t="str">
        <f>"06906"</f>
        <v>06906</v>
      </c>
      <c r="CG3581" t="s">
        <v>196</v>
      </c>
      <c r="CH3581">
        <v>2032197202</v>
      </c>
      <c r="CM3581" t="s">
        <v>21070</v>
      </c>
      <c r="CP3581" t="s">
        <v>194</v>
      </c>
      <c r="CQ3581" t="s">
        <v>195</v>
      </c>
      <c r="CS3581">
        <v>14627</v>
      </c>
      <c r="CT3581" t="s">
        <v>196</v>
      </c>
      <c r="CU3581">
        <v>2039792001</v>
      </c>
      <c r="EM3581" t="s">
        <v>21069</v>
      </c>
      <c r="EP3581" t="s">
        <v>1029</v>
      </c>
      <c r="EQ3581" t="s">
        <v>1508</v>
      </c>
      <c r="ES3581" t="str">
        <f>"06906"</f>
        <v>06906</v>
      </c>
      <c r="ET3581" t="s">
        <v>196</v>
      </c>
      <c r="EU3581">
        <v>2032197202</v>
      </c>
    </row>
    <row r="3582" spans="1:151" x14ac:dyDescent="0.2">
      <c r="A3582">
        <v>23869</v>
      </c>
      <c r="B3582" t="s">
        <v>10953</v>
      </c>
      <c r="C3582" t="s">
        <v>21056</v>
      </c>
      <c r="D3582" t="s">
        <v>21071</v>
      </c>
      <c r="E3582" t="s">
        <v>21072</v>
      </c>
      <c r="F3582" t="s">
        <v>171</v>
      </c>
      <c r="G3582" t="s">
        <v>172</v>
      </c>
      <c r="H3582" s="1">
        <v>34929</v>
      </c>
      <c r="I3582" t="s">
        <v>173</v>
      </c>
      <c r="K3582" t="s">
        <v>798</v>
      </c>
      <c r="L3582" t="s">
        <v>799</v>
      </c>
      <c r="M3582" t="s">
        <v>224</v>
      </c>
      <c r="N3582">
        <v>2017</v>
      </c>
      <c r="O3582" t="s">
        <v>441</v>
      </c>
      <c r="P3582" t="s">
        <v>178</v>
      </c>
      <c r="Q3582" t="s">
        <v>172</v>
      </c>
      <c r="S3582">
        <v>28897699</v>
      </c>
      <c r="T3582" t="s">
        <v>196</v>
      </c>
      <c r="W3582" t="s">
        <v>21073</v>
      </c>
      <c r="X3582">
        <v>2816828887</v>
      </c>
      <c r="Y3582" t="s">
        <v>802</v>
      </c>
      <c r="Z3582" t="s">
        <v>1583</v>
      </c>
      <c r="AA3582" t="s">
        <v>615</v>
      </c>
      <c r="AB3582" t="s">
        <v>21074</v>
      </c>
      <c r="AC3582" t="s">
        <v>1584</v>
      </c>
      <c r="AD3582" t="s">
        <v>185</v>
      </c>
      <c r="AM3582" t="s">
        <v>1585</v>
      </c>
      <c r="AS3582">
        <v>3.61</v>
      </c>
      <c r="AT3582" t="s">
        <v>188</v>
      </c>
      <c r="AU3582" t="s">
        <v>189</v>
      </c>
      <c r="AV3582" t="s">
        <v>190</v>
      </c>
      <c r="AW3582" t="s">
        <v>264</v>
      </c>
      <c r="BM3582" t="s">
        <v>21075</v>
      </c>
      <c r="BP3582" t="s">
        <v>194</v>
      </c>
      <c r="BQ3582" t="s">
        <v>195</v>
      </c>
      <c r="BS3582">
        <v>14605</v>
      </c>
      <c r="BT3582" t="s">
        <v>196</v>
      </c>
      <c r="BU3582">
        <v>8322948074</v>
      </c>
      <c r="BZ3582" t="s">
        <v>21076</v>
      </c>
      <c r="CC3582" t="s">
        <v>21077</v>
      </c>
      <c r="CD3582" t="s">
        <v>344</v>
      </c>
      <c r="CF3582">
        <v>775812400</v>
      </c>
      <c r="CG3582" t="s">
        <v>196</v>
      </c>
      <c r="CH3582">
        <v>8322948074</v>
      </c>
      <c r="CM3582" t="s">
        <v>21075</v>
      </c>
      <c r="CP3582" t="s">
        <v>194</v>
      </c>
      <c r="CQ3582" t="s">
        <v>195</v>
      </c>
      <c r="CS3582">
        <v>14605</v>
      </c>
      <c r="CT3582" t="s">
        <v>196</v>
      </c>
      <c r="CU3582">
        <v>8322948074</v>
      </c>
      <c r="ED3582" t="s">
        <v>344</v>
      </c>
      <c r="EG3582" t="s">
        <v>196</v>
      </c>
      <c r="EH3582">
        <v>8322948074</v>
      </c>
      <c r="EM3582" t="s">
        <v>21076</v>
      </c>
      <c r="EP3582" t="s">
        <v>21077</v>
      </c>
      <c r="EQ3582" t="s">
        <v>344</v>
      </c>
      <c r="ES3582">
        <v>775812400</v>
      </c>
      <c r="ET3582" t="s">
        <v>196</v>
      </c>
      <c r="EU3582">
        <v>8322948074</v>
      </c>
    </row>
    <row r="3583" spans="1:151" x14ac:dyDescent="0.2">
      <c r="A3583">
        <v>23875</v>
      </c>
      <c r="B3583" t="s">
        <v>10953</v>
      </c>
      <c r="C3583" t="s">
        <v>21056</v>
      </c>
      <c r="D3583" t="s">
        <v>21071</v>
      </c>
      <c r="E3583" t="s">
        <v>21072</v>
      </c>
      <c r="F3583" t="s">
        <v>171</v>
      </c>
      <c r="G3583" t="s">
        <v>172</v>
      </c>
      <c r="H3583" s="1">
        <v>34929</v>
      </c>
      <c r="I3583" t="s">
        <v>173</v>
      </c>
      <c r="K3583" t="s">
        <v>798</v>
      </c>
      <c r="L3583" t="s">
        <v>799</v>
      </c>
      <c r="M3583" t="s">
        <v>224</v>
      </c>
      <c r="N3583">
        <v>2017</v>
      </c>
      <c r="O3583" t="s">
        <v>441</v>
      </c>
      <c r="P3583" t="s">
        <v>178</v>
      </c>
      <c r="Q3583" t="s">
        <v>172</v>
      </c>
      <c r="S3583">
        <v>28897699</v>
      </c>
      <c r="T3583" t="s">
        <v>196</v>
      </c>
      <c r="W3583" t="s">
        <v>21073</v>
      </c>
      <c r="X3583">
        <v>2816828887</v>
      </c>
      <c r="Y3583" t="s">
        <v>802</v>
      </c>
      <c r="Z3583" t="s">
        <v>1583</v>
      </c>
      <c r="AA3583" t="s">
        <v>615</v>
      </c>
      <c r="AB3583" t="s">
        <v>21074</v>
      </c>
      <c r="AC3583" t="s">
        <v>1584</v>
      </c>
      <c r="AD3583" t="s">
        <v>185</v>
      </c>
      <c r="AM3583" t="s">
        <v>1585</v>
      </c>
      <c r="AS3583">
        <v>3.61</v>
      </c>
      <c r="AT3583" t="s">
        <v>188</v>
      </c>
      <c r="AU3583" t="s">
        <v>189</v>
      </c>
      <c r="AV3583" t="s">
        <v>190</v>
      </c>
      <c r="AW3583" t="s">
        <v>264</v>
      </c>
      <c r="BM3583" t="s">
        <v>21075</v>
      </c>
      <c r="BP3583" t="s">
        <v>194</v>
      </c>
      <c r="BQ3583" t="s">
        <v>195</v>
      </c>
      <c r="BS3583">
        <v>14605</v>
      </c>
      <c r="BT3583" t="s">
        <v>196</v>
      </c>
      <c r="BU3583">
        <v>8322948074</v>
      </c>
      <c r="BZ3583" t="s">
        <v>21076</v>
      </c>
      <c r="CC3583" t="s">
        <v>21077</v>
      </c>
      <c r="CD3583" t="s">
        <v>344</v>
      </c>
      <c r="CF3583">
        <v>775812400</v>
      </c>
      <c r="CG3583" t="s">
        <v>196</v>
      </c>
      <c r="CH3583">
        <v>8322948074</v>
      </c>
      <c r="CM3583" t="s">
        <v>21075</v>
      </c>
      <c r="CP3583" t="s">
        <v>194</v>
      </c>
      <c r="CQ3583" t="s">
        <v>195</v>
      </c>
      <c r="CS3583">
        <v>14605</v>
      </c>
      <c r="CT3583" t="s">
        <v>196</v>
      </c>
      <c r="CU3583">
        <v>8322948074</v>
      </c>
      <c r="ED3583" t="s">
        <v>344</v>
      </c>
      <c r="EG3583" t="s">
        <v>196</v>
      </c>
      <c r="EH3583">
        <v>8322948074</v>
      </c>
      <c r="EM3583" t="s">
        <v>21076</v>
      </c>
      <c r="EP3583" t="s">
        <v>21077</v>
      </c>
      <c r="EQ3583" t="s">
        <v>344</v>
      </c>
      <c r="ES3583">
        <v>775812400</v>
      </c>
      <c r="ET3583" t="s">
        <v>196</v>
      </c>
      <c r="EU3583">
        <v>8322948074</v>
      </c>
    </row>
    <row r="3584" spans="1:151" x14ac:dyDescent="0.2">
      <c r="A3584">
        <v>27173</v>
      </c>
      <c r="B3584" t="s">
        <v>18703</v>
      </c>
      <c r="C3584" t="s">
        <v>21078</v>
      </c>
      <c r="E3584" t="s">
        <v>21079</v>
      </c>
      <c r="F3584" t="s">
        <v>1502</v>
      </c>
      <c r="G3584" t="s">
        <v>172</v>
      </c>
      <c r="H3584" s="1">
        <v>36049</v>
      </c>
      <c r="I3584" t="s">
        <v>173</v>
      </c>
      <c r="K3584" t="s">
        <v>4255</v>
      </c>
      <c r="L3584" t="s">
        <v>318</v>
      </c>
      <c r="M3584" t="s">
        <v>224</v>
      </c>
      <c r="N3584">
        <v>2019</v>
      </c>
      <c r="O3584" t="s">
        <v>279</v>
      </c>
      <c r="P3584" t="s">
        <v>178</v>
      </c>
      <c r="Q3584" t="s">
        <v>172</v>
      </c>
      <c r="S3584">
        <v>29889419</v>
      </c>
      <c r="T3584" t="s">
        <v>196</v>
      </c>
      <c r="W3584" t="s">
        <v>21080</v>
      </c>
      <c r="X3584">
        <v>7164747726</v>
      </c>
      <c r="Y3584" t="s">
        <v>186</v>
      </c>
      <c r="Z3584" t="s">
        <v>282</v>
      </c>
      <c r="AA3584">
        <v>2020</v>
      </c>
      <c r="AB3584">
        <v>2020</v>
      </c>
      <c r="AC3584" t="s">
        <v>4844</v>
      </c>
      <c r="AD3584" t="s">
        <v>172</v>
      </c>
      <c r="AS3584">
        <v>2.93</v>
      </c>
      <c r="AT3584" t="s">
        <v>188</v>
      </c>
      <c r="AU3584" t="s">
        <v>189</v>
      </c>
      <c r="AV3584" t="s">
        <v>190</v>
      </c>
      <c r="AW3584" t="s">
        <v>264</v>
      </c>
      <c r="BM3584" t="s">
        <v>193</v>
      </c>
      <c r="BN3584" t="s">
        <v>21081</v>
      </c>
      <c r="BP3584" t="s">
        <v>194</v>
      </c>
      <c r="BQ3584" t="s">
        <v>195</v>
      </c>
      <c r="BS3584">
        <v>14627</v>
      </c>
      <c r="BT3584" t="s">
        <v>196</v>
      </c>
      <c r="BU3584">
        <v>7163077059</v>
      </c>
      <c r="BZ3584" t="s">
        <v>21082</v>
      </c>
      <c r="CC3584" t="s">
        <v>21083</v>
      </c>
      <c r="CD3584" t="s">
        <v>195</v>
      </c>
      <c r="CF3584">
        <v>147609311</v>
      </c>
      <c r="CG3584" t="s">
        <v>196</v>
      </c>
      <c r="CH3584">
        <v>7163077059</v>
      </c>
      <c r="CM3584" t="s">
        <v>19383</v>
      </c>
      <c r="CP3584" t="s">
        <v>194</v>
      </c>
      <c r="CQ3584" t="s">
        <v>195</v>
      </c>
      <c r="CS3584">
        <v>14727</v>
      </c>
      <c r="CT3584" t="s">
        <v>196</v>
      </c>
      <c r="CU3584">
        <v>7163077059</v>
      </c>
      <c r="ED3584" t="s">
        <v>195</v>
      </c>
      <c r="EG3584" t="s">
        <v>196</v>
      </c>
      <c r="EH3584">
        <v>7163077059</v>
      </c>
      <c r="EM3584" t="s">
        <v>21082</v>
      </c>
      <c r="EP3584" t="s">
        <v>21083</v>
      </c>
      <c r="EQ3584" t="s">
        <v>195</v>
      </c>
      <c r="ES3584">
        <v>147609311</v>
      </c>
      <c r="ET3584" t="s">
        <v>196</v>
      </c>
      <c r="EU3584">
        <v>7163077059</v>
      </c>
    </row>
    <row r="3585" spans="1:151" x14ac:dyDescent="0.2">
      <c r="A3585">
        <v>27464</v>
      </c>
      <c r="B3585" t="s">
        <v>532</v>
      </c>
      <c r="C3585" t="s">
        <v>21084</v>
      </c>
      <c r="D3585" t="s">
        <v>4848</v>
      </c>
      <c r="E3585" t="s">
        <v>21085</v>
      </c>
      <c r="F3585" t="s">
        <v>171</v>
      </c>
      <c r="G3585" t="s">
        <v>172</v>
      </c>
      <c r="H3585" s="1">
        <v>35938</v>
      </c>
      <c r="I3585" t="s">
        <v>221</v>
      </c>
      <c r="K3585" t="s">
        <v>1688</v>
      </c>
      <c r="L3585" t="s">
        <v>1689</v>
      </c>
      <c r="M3585" t="s">
        <v>224</v>
      </c>
      <c r="N3585">
        <v>2019</v>
      </c>
      <c r="O3585" t="s">
        <v>279</v>
      </c>
      <c r="P3585" t="s">
        <v>178</v>
      </c>
      <c r="Q3585" t="s">
        <v>172</v>
      </c>
      <c r="S3585">
        <v>29852598</v>
      </c>
      <c r="T3585" t="s">
        <v>196</v>
      </c>
      <c r="W3585" t="s">
        <v>21086</v>
      </c>
      <c r="X3585">
        <v>5855072324</v>
      </c>
      <c r="Y3585" t="s">
        <v>186</v>
      </c>
      <c r="Z3585" t="s">
        <v>282</v>
      </c>
      <c r="AA3585">
        <v>2020</v>
      </c>
      <c r="AB3585">
        <v>2020</v>
      </c>
      <c r="AC3585" t="s">
        <v>857</v>
      </c>
      <c r="AD3585" t="s">
        <v>172</v>
      </c>
      <c r="AS3585">
        <v>3.78</v>
      </c>
      <c r="AT3585" t="s">
        <v>188</v>
      </c>
      <c r="AU3585" t="s">
        <v>189</v>
      </c>
      <c r="AV3585" t="s">
        <v>190</v>
      </c>
      <c r="AW3585" t="s">
        <v>264</v>
      </c>
      <c r="BM3585" t="s">
        <v>21087</v>
      </c>
      <c r="BN3585" t="s">
        <v>193</v>
      </c>
      <c r="BP3585" t="s">
        <v>194</v>
      </c>
      <c r="BQ3585" t="s">
        <v>195</v>
      </c>
      <c r="BS3585">
        <v>14627</v>
      </c>
      <c r="BT3585" t="s">
        <v>196</v>
      </c>
      <c r="BU3585">
        <v>5859436239</v>
      </c>
      <c r="BZ3585" t="s">
        <v>21088</v>
      </c>
      <c r="CC3585" t="s">
        <v>1083</v>
      </c>
      <c r="CD3585" t="s">
        <v>195</v>
      </c>
      <c r="CF3585">
        <v>14534</v>
      </c>
      <c r="CG3585" t="s">
        <v>196</v>
      </c>
      <c r="CH3585">
        <v>5859436239</v>
      </c>
      <c r="CM3585" t="s">
        <v>11850</v>
      </c>
      <c r="CN3585" t="s">
        <v>21089</v>
      </c>
      <c r="CP3585" t="s">
        <v>194</v>
      </c>
      <c r="CQ3585" t="s">
        <v>195</v>
      </c>
      <c r="CS3585">
        <v>14627</v>
      </c>
      <c r="CT3585" t="s">
        <v>196</v>
      </c>
      <c r="CU3585">
        <v>5859436239</v>
      </c>
      <c r="ED3585" t="s">
        <v>195</v>
      </c>
      <c r="EG3585" t="s">
        <v>196</v>
      </c>
      <c r="EH3585">
        <v>5859436239</v>
      </c>
      <c r="EM3585" t="s">
        <v>21088</v>
      </c>
      <c r="EP3585" t="s">
        <v>1083</v>
      </c>
      <c r="EQ3585" t="s">
        <v>195</v>
      </c>
      <c r="ES3585">
        <v>14534</v>
      </c>
      <c r="ET3585" t="s">
        <v>196</v>
      </c>
      <c r="EU3585">
        <v>5859436239</v>
      </c>
    </row>
    <row r="3586" spans="1:151" x14ac:dyDescent="0.2">
      <c r="A3586">
        <v>29901</v>
      </c>
      <c r="B3586" t="s">
        <v>532</v>
      </c>
      <c r="C3586" t="s">
        <v>21084</v>
      </c>
      <c r="D3586" t="s">
        <v>654</v>
      </c>
      <c r="E3586" t="s">
        <v>21090</v>
      </c>
      <c r="F3586" t="s">
        <v>171</v>
      </c>
      <c r="G3586" t="s">
        <v>172</v>
      </c>
      <c r="H3586" s="1">
        <v>36486</v>
      </c>
      <c r="I3586" t="s">
        <v>221</v>
      </c>
      <c r="K3586" t="s">
        <v>1024</v>
      </c>
      <c r="L3586" t="s">
        <v>1025</v>
      </c>
      <c r="M3586" t="s">
        <v>176</v>
      </c>
      <c r="N3586">
        <v>2020</v>
      </c>
      <c r="O3586" t="s">
        <v>978</v>
      </c>
      <c r="P3586" t="s">
        <v>979</v>
      </c>
      <c r="Q3586" t="s">
        <v>172</v>
      </c>
      <c r="S3586">
        <v>30653351</v>
      </c>
      <c r="T3586" t="s">
        <v>226</v>
      </c>
      <c r="Y3586" t="str">
        <f>"01AS"</f>
        <v>01AS</v>
      </c>
      <c r="Z3586" t="s">
        <v>227</v>
      </c>
      <c r="AA3586" t="s">
        <v>320</v>
      </c>
      <c r="AB3586" t="s">
        <v>321</v>
      </c>
      <c r="AC3586" t="s">
        <v>656</v>
      </c>
      <c r="AD3586" t="s">
        <v>185</v>
      </c>
      <c r="AM3586" t="s">
        <v>4152</v>
      </c>
      <c r="AN3586" t="s">
        <v>2328</v>
      </c>
      <c r="AS3586">
        <v>3.8</v>
      </c>
      <c r="AT3586" t="s">
        <v>1261</v>
      </c>
      <c r="AU3586" t="s">
        <v>235</v>
      </c>
      <c r="AV3586" t="s">
        <v>236</v>
      </c>
      <c r="AW3586" t="s">
        <v>264</v>
      </c>
      <c r="BM3586" t="s">
        <v>21091</v>
      </c>
      <c r="BN3586" t="s">
        <v>239</v>
      </c>
      <c r="BO3586" t="s">
        <v>21092</v>
      </c>
      <c r="BP3586" t="s">
        <v>241</v>
      </c>
      <c r="BQ3586" t="s">
        <v>195</v>
      </c>
      <c r="BS3586">
        <v>14627</v>
      </c>
      <c r="CD3586" t="s">
        <v>195</v>
      </c>
      <c r="CM3586" t="s">
        <v>21093</v>
      </c>
      <c r="CO3586" t="s">
        <v>21092</v>
      </c>
      <c r="CP3586" t="s">
        <v>21094</v>
      </c>
      <c r="CQ3586" t="s">
        <v>247</v>
      </c>
      <c r="CS3586">
        <v>11570</v>
      </c>
      <c r="CT3586" t="s">
        <v>244</v>
      </c>
      <c r="CU3586" t="s">
        <v>21095</v>
      </c>
    </row>
    <row r="3587" spans="1:151" x14ac:dyDescent="0.2">
      <c r="A3587">
        <v>38446</v>
      </c>
      <c r="B3587" t="s">
        <v>10207</v>
      </c>
      <c r="C3587" t="s">
        <v>21096</v>
      </c>
      <c r="D3587" t="s">
        <v>3657</v>
      </c>
      <c r="E3587" t="s">
        <v>21097</v>
      </c>
      <c r="F3587" t="s">
        <v>21098</v>
      </c>
      <c r="G3587" t="str">
        <f>"0"</f>
        <v>0</v>
      </c>
      <c r="H3587" s="1">
        <v>37720</v>
      </c>
      <c r="I3587" t="s">
        <v>221</v>
      </c>
      <c r="K3587" t="s">
        <v>2976</v>
      </c>
      <c r="L3587" t="s">
        <v>2515</v>
      </c>
      <c r="M3587" t="s">
        <v>224</v>
      </c>
      <c r="N3587">
        <v>2023</v>
      </c>
      <c r="O3587" t="s">
        <v>597</v>
      </c>
      <c r="P3587" t="s">
        <v>178</v>
      </c>
      <c r="Q3587" t="s">
        <v>172</v>
      </c>
      <c r="S3587">
        <v>31977111</v>
      </c>
      <c r="T3587" t="s">
        <v>226</v>
      </c>
      <c r="Y3587" t="str">
        <f>"01AS"</f>
        <v>01AS</v>
      </c>
      <c r="Z3587" t="s">
        <v>227</v>
      </c>
      <c r="AA3587" t="s">
        <v>228</v>
      </c>
      <c r="AB3587" t="s">
        <v>229</v>
      </c>
      <c r="AC3587" t="s">
        <v>1237</v>
      </c>
      <c r="AD3587" t="s">
        <v>185</v>
      </c>
      <c r="AF3587" t="s">
        <v>426</v>
      </c>
      <c r="AG3587" t="s">
        <v>427</v>
      </c>
      <c r="AJ3587" t="s">
        <v>2129</v>
      </c>
      <c r="AK3587" t="s">
        <v>185</v>
      </c>
      <c r="AS3587">
        <v>3.98</v>
      </c>
      <c r="AU3587" t="s">
        <v>472</v>
      </c>
      <c r="AV3587" t="s">
        <v>473</v>
      </c>
      <c r="AW3587" t="s">
        <v>264</v>
      </c>
      <c r="BO3587" t="s">
        <v>21099</v>
      </c>
      <c r="BQ3587" t="s">
        <v>195</v>
      </c>
      <c r="CD3587" t="s">
        <v>195</v>
      </c>
      <c r="CM3587" t="s">
        <v>21100</v>
      </c>
      <c r="CO3587" t="s">
        <v>21099</v>
      </c>
      <c r="CP3587" t="s">
        <v>241</v>
      </c>
      <c r="CQ3587" t="s">
        <v>247</v>
      </c>
      <c r="CS3587" t="s">
        <v>21101</v>
      </c>
      <c r="CT3587" t="s">
        <v>244</v>
      </c>
      <c r="CU3587" t="s">
        <v>21102</v>
      </c>
    </row>
    <row r="3588" spans="1:151" x14ac:dyDescent="0.2">
      <c r="A3588">
        <v>38831</v>
      </c>
      <c r="B3588" t="s">
        <v>4069</v>
      </c>
      <c r="C3588" t="s">
        <v>21096</v>
      </c>
      <c r="D3588" t="s">
        <v>4296</v>
      </c>
      <c r="E3588" t="s">
        <v>21103</v>
      </c>
      <c r="F3588" t="s">
        <v>171</v>
      </c>
      <c r="G3588" t="str">
        <f>"0"</f>
        <v>0</v>
      </c>
      <c r="H3588" s="1">
        <v>33163</v>
      </c>
      <c r="I3588" t="s">
        <v>221</v>
      </c>
      <c r="K3588" t="s">
        <v>610</v>
      </c>
      <c r="L3588" t="s">
        <v>969</v>
      </c>
      <c r="M3588" t="s">
        <v>176</v>
      </c>
      <c r="N3588">
        <v>2023</v>
      </c>
      <c r="O3588" t="s">
        <v>1048</v>
      </c>
      <c r="P3588" t="s">
        <v>178</v>
      </c>
      <c r="Q3588" t="s">
        <v>172</v>
      </c>
      <c r="S3588">
        <v>31925433</v>
      </c>
      <c r="T3588" t="s">
        <v>226</v>
      </c>
      <c r="Y3588" t="str">
        <f>"02SBS"</f>
        <v>02SBS</v>
      </c>
      <c r="Z3588" t="s">
        <v>258</v>
      </c>
      <c r="AA3588" t="s">
        <v>260</v>
      </c>
      <c r="AC3588" t="s">
        <v>21104</v>
      </c>
      <c r="AD3588" t="s">
        <v>185</v>
      </c>
      <c r="AS3588">
        <v>3.43</v>
      </c>
      <c r="AU3588" t="s">
        <v>2925</v>
      </c>
      <c r="AV3588" t="s">
        <v>236</v>
      </c>
      <c r="AW3588" t="s">
        <v>264</v>
      </c>
      <c r="BO3588" t="s">
        <v>21105</v>
      </c>
      <c r="BQ3588" t="s">
        <v>195</v>
      </c>
      <c r="CD3588" t="s">
        <v>195</v>
      </c>
      <c r="CM3588" t="s">
        <v>21106</v>
      </c>
      <c r="CO3588" t="s">
        <v>21105</v>
      </c>
      <c r="CP3588" t="s">
        <v>21107</v>
      </c>
      <c r="CQ3588" t="s">
        <v>2276</v>
      </c>
      <c r="CS3588">
        <v>48201</v>
      </c>
      <c r="CT3588" t="s">
        <v>244</v>
      </c>
      <c r="CU3588" t="s">
        <v>21108</v>
      </c>
    </row>
    <row r="3589" spans="1:151" x14ac:dyDescent="0.2">
      <c r="A3589">
        <v>42080</v>
      </c>
      <c r="B3589" t="s">
        <v>1465</v>
      </c>
      <c r="C3589" t="s">
        <v>21096</v>
      </c>
      <c r="E3589" t="s">
        <v>21109</v>
      </c>
      <c r="F3589" t="s">
        <v>171</v>
      </c>
      <c r="G3589" t="str">
        <f>"0"</f>
        <v>0</v>
      </c>
      <c r="H3589" s="1">
        <v>37172</v>
      </c>
      <c r="I3589" t="s">
        <v>173</v>
      </c>
      <c r="K3589" t="s">
        <v>290</v>
      </c>
      <c r="L3589" t="s">
        <v>291</v>
      </c>
      <c r="M3589" t="s">
        <v>205</v>
      </c>
      <c r="N3589">
        <v>2024</v>
      </c>
      <c r="O3589" t="s">
        <v>2271</v>
      </c>
      <c r="P3589" t="s">
        <v>178</v>
      </c>
      <c r="Q3589" t="s">
        <v>172</v>
      </c>
      <c r="S3589">
        <v>31727808</v>
      </c>
      <c r="T3589" t="s">
        <v>226</v>
      </c>
      <c r="Y3589" t="str">
        <f>"01AS"</f>
        <v>01AS</v>
      </c>
      <c r="Z3589" t="s">
        <v>227</v>
      </c>
      <c r="AA3589" t="s">
        <v>320</v>
      </c>
      <c r="AB3589" t="s">
        <v>321</v>
      </c>
      <c r="AC3589" t="s">
        <v>11053</v>
      </c>
      <c r="AD3589" t="s">
        <v>185</v>
      </c>
      <c r="AE3589" t="s">
        <v>656</v>
      </c>
      <c r="AS3589">
        <v>2.88</v>
      </c>
      <c r="AU3589" t="s">
        <v>235</v>
      </c>
      <c r="AV3589" t="s">
        <v>236</v>
      </c>
      <c r="AW3589" t="s">
        <v>264</v>
      </c>
      <c r="BO3589" t="s">
        <v>21110</v>
      </c>
      <c r="BQ3589" t="s">
        <v>195</v>
      </c>
      <c r="CD3589" t="s">
        <v>195</v>
      </c>
      <c r="CM3589" t="s">
        <v>21111</v>
      </c>
      <c r="CO3589" t="s">
        <v>21110</v>
      </c>
      <c r="CP3589" t="s">
        <v>21112</v>
      </c>
      <c r="CQ3589" t="s">
        <v>2079</v>
      </c>
      <c r="CS3589" t="s">
        <v>21113</v>
      </c>
      <c r="CT3589" t="s">
        <v>244</v>
      </c>
      <c r="CU3589" t="s">
        <v>21114</v>
      </c>
    </row>
    <row r="3590" spans="1:151" x14ac:dyDescent="0.2">
      <c r="A3590">
        <v>45342</v>
      </c>
      <c r="B3590" t="s">
        <v>3664</v>
      </c>
      <c r="C3590" t="s">
        <v>21115</v>
      </c>
      <c r="D3590" t="s">
        <v>880</v>
      </c>
      <c r="E3590" t="s">
        <v>21116</v>
      </c>
      <c r="F3590" t="s">
        <v>21117</v>
      </c>
      <c r="G3590" t="str">
        <f>"0"</f>
        <v>0</v>
      </c>
      <c r="H3590" s="1">
        <v>28533</v>
      </c>
      <c r="I3590" t="s">
        <v>221</v>
      </c>
      <c r="K3590" t="s">
        <v>4091</v>
      </c>
      <c r="L3590" t="s">
        <v>3127</v>
      </c>
      <c r="M3590" t="s">
        <v>224</v>
      </c>
      <c r="N3590">
        <v>2025</v>
      </c>
      <c r="O3590" t="s">
        <v>528</v>
      </c>
      <c r="P3590" t="s">
        <v>178</v>
      </c>
      <c r="Q3590" t="s">
        <v>172</v>
      </c>
      <c r="R3590" t="s">
        <v>510</v>
      </c>
      <c r="S3590">
        <v>31117777</v>
      </c>
      <c r="BM3590" t="s">
        <v>21118</v>
      </c>
    </row>
    <row r="3591" spans="1:151" x14ac:dyDescent="0.2">
      <c r="A3591">
        <v>14668</v>
      </c>
      <c r="B3591" t="s">
        <v>21119</v>
      </c>
      <c r="C3591" t="s">
        <v>21120</v>
      </c>
      <c r="D3591" t="s">
        <v>19848</v>
      </c>
      <c r="E3591" t="s">
        <v>21121</v>
      </c>
      <c r="F3591" t="s">
        <v>171</v>
      </c>
      <c r="G3591" t="s">
        <v>172</v>
      </c>
      <c r="H3591" s="1">
        <v>34168</v>
      </c>
      <c r="I3591" t="s">
        <v>173</v>
      </c>
      <c r="K3591" t="s">
        <v>3193</v>
      </c>
      <c r="L3591" t="s">
        <v>1158</v>
      </c>
      <c r="M3591" t="s">
        <v>205</v>
      </c>
      <c r="N3591">
        <v>2016</v>
      </c>
      <c r="O3591" t="s">
        <v>4915</v>
      </c>
      <c r="P3591" t="s">
        <v>178</v>
      </c>
      <c r="Q3591" t="s">
        <v>172</v>
      </c>
      <c r="S3591">
        <v>27576168</v>
      </c>
      <c r="T3591" t="s">
        <v>196</v>
      </c>
      <c r="W3591" t="s">
        <v>21122</v>
      </c>
      <c r="X3591">
        <v>3156358758</v>
      </c>
      <c r="Y3591" t="s">
        <v>186</v>
      </c>
      <c r="Z3591" t="s">
        <v>282</v>
      </c>
      <c r="AA3591">
        <v>2016</v>
      </c>
      <c r="AB3591">
        <v>2016</v>
      </c>
      <c r="AC3591" t="s">
        <v>1068</v>
      </c>
      <c r="AD3591" t="s">
        <v>185</v>
      </c>
      <c r="AF3591" t="s">
        <v>186</v>
      </c>
      <c r="AG3591" t="s">
        <v>183</v>
      </c>
      <c r="AH3591">
        <v>2016</v>
      </c>
      <c r="AI3591">
        <v>2016</v>
      </c>
      <c r="AJ3591" t="s">
        <v>457</v>
      </c>
      <c r="AK3591" t="s">
        <v>185</v>
      </c>
      <c r="AS3591">
        <v>3.69</v>
      </c>
      <c r="AT3591" t="s">
        <v>188</v>
      </c>
      <c r="AU3591" t="s">
        <v>189</v>
      </c>
      <c r="AV3591" t="s">
        <v>190</v>
      </c>
      <c r="AW3591" t="s">
        <v>264</v>
      </c>
      <c r="BM3591" t="s">
        <v>21123</v>
      </c>
      <c r="BP3591" t="s">
        <v>21124</v>
      </c>
      <c r="BQ3591" t="s">
        <v>195</v>
      </c>
      <c r="BS3591">
        <v>130278249</v>
      </c>
      <c r="BT3591" t="s">
        <v>196</v>
      </c>
      <c r="BU3591">
        <v>3156358758</v>
      </c>
      <c r="BZ3591" t="s">
        <v>21123</v>
      </c>
      <c r="CC3591" t="s">
        <v>21124</v>
      </c>
      <c r="CD3591" t="s">
        <v>195</v>
      </c>
      <c r="CF3591">
        <v>130278249</v>
      </c>
      <c r="CG3591" t="s">
        <v>196</v>
      </c>
      <c r="CH3591">
        <v>3156358758</v>
      </c>
      <c r="CM3591" t="s">
        <v>21125</v>
      </c>
      <c r="CN3591" t="s">
        <v>21126</v>
      </c>
      <c r="CP3591" t="s">
        <v>194</v>
      </c>
      <c r="CQ3591" t="s">
        <v>195</v>
      </c>
      <c r="CS3591">
        <v>14627</v>
      </c>
      <c r="CT3591" t="s">
        <v>196</v>
      </c>
      <c r="CU3591">
        <v>3154393379</v>
      </c>
      <c r="EM3591" t="s">
        <v>21123</v>
      </c>
      <c r="EP3591" t="s">
        <v>21124</v>
      </c>
      <c r="EQ3591" t="s">
        <v>195</v>
      </c>
      <c r="ES3591">
        <v>130278249</v>
      </c>
      <c r="ET3591" t="s">
        <v>196</v>
      </c>
      <c r="EU3591">
        <v>3156358758</v>
      </c>
    </row>
    <row r="3592" spans="1:151" x14ac:dyDescent="0.2">
      <c r="A3592">
        <v>46311</v>
      </c>
      <c r="B3592" t="s">
        <v>8225</v>
      </c>
      <c r="C3592" t="s">
        <v>21127</v>
      </c>
      <c r="E3592" t="s">
        <v>1213</v>
      </c>
      <c r="F3592" t="s">
        <v>171</v>
      </c>
      <c r="I3592" t="s">
        <v>221</v>
      </c>
      <c r="K3592" t="s">
        <v>1642</v>
      </c>
      <c r="L3592" t="s">
        <v>1643</v>
      </c>
      <c r="M3592" t="s">
        <v>306</v>
      </c>
      <c r="N3592">
        <v>2025</v>
      </c>
      <c r="O3592" t="s">
        <v>2065</v>
      </c>
      <c r="P3592" t="s">
        <v>509</v>
      </c>
      <c r="Q3592" t="s">
        <v>172</v>
      </c>
      <c r="R3592" t="s">
        <v>510</v>
      </c>
      <c r="S3592">
        <v>32436396</v>
      </c>
      <c r="BM3592" t="s">
        <v>4789</v>
      </c>
    </row>
    <row r="3593" spans="1:151" x14ac:dyDescent="0.2">
      <c r="A3593">
        <v>41776</v>
      </c>
      <c r="B3593" t="s">
        <v>21128</v>
      </c>
      <c r="C3593" t="s">
        <v>21129</v>
      </c>
      <c r="E3593" t="s">
        <v>21130</v>
      </c>
      <c r="F3593" t="s">
        <v>171</v>
      </c>
      <c r="G3593" t="str">
        <f>"0"</f>
        <v>0</v>
      </c>
      <c r="H3593" s="1">
        <v>37431</v>
      </c>
      <c r="I3593" t="s">
        <v>221</v>
      </c>
      <c r="K3593" t="s">
        <v>222</v>
      </c>
      <c r="L3593" t="s">
        <v>223</v>
      </c>
      <c r="M3593" t="s">
        <v>224</v>
      </c>
      <c r="N3593">
        <v>2024</v>
      </c>
      <c r="O3593" t="s">
        <v>225</v>
      </c>
      <c r="P3593" t="s">
        <v>178</v>
      </c>
      <c r="Q3593" t="s">
        <v>172</v>
      </c>
      <c r="S3593">
        <v>32366921</v>
      </c>
      <c r="T3593" t="s">
        <v>226</v>
      </c>
      <c r="Y3593" t="str">
        <f>"01AS"</f>
        <v>01AS</v>
      </c>
      <c r="Z3593" t="s">
        <v>499</v>
      </c>
      <c r="AA3593" t="s">
        <v>320</v>
      </c>
      <c r="AB3593" t="s">
        <v>321</v>
      </c>
      <c r="AC3593" t="s">
        <v>728</v>
      </c>
      <c r="AD3593" t="s">
        <v>185</v>
      </c>
      <c r="AS3593">
        <v>3.36</v>
      </c>
      <c r="AU3593" t="s">
        <v>2925</v>
      </c>
      <c r="AV3593" t="s">
        <v>823</v>
      </c>
      <c r="AW3593" t="s">
        <v>264</v>
      </c>
      <c r="BO3593" t="s">
        <v>21131</v>
      </c>
      <c r="BQ3593" t="s">
        <v>195</v>
      </c>
      <c r="CD3593" t="s">
        <v>195</v>
      </c>
      <c r="CM3593" t="s">
        <v>21132</v>
      </c>
      <c r="CO3593" t="s">
        <v>21131</v>
      </c>
      <c r="CP3593" t="s">
        <v>4156</v>
      </c>
      <c r="CQ3593" t="s">
        <v>571</v>
      </c>
      <c r="CS3593" t="s">
        <v>21133</v>
      </c>
      <c r="CT3593" t="s">
        <v>244</v>
      </c>
      <c r="CU3593" t="s">
        <v>21134</v>
      </c>
    </row>
    <row r="3594" spans="1:151" x14ac:dyDescent="0.2">
      <c r="A3594">
        <v>45435</v>
      </c>
      <c r="B3594" t="s">
        <v>3258</v>
      </c>
      <c r="C3594" t="s">
        <v>21129</v>
      </c>
      <c r="D3594" t="s">
        <v>13326</v>
      </c>
      <c r="E3594" t="s">
        <v>21135</v>
      </c>
      <c r="F3594" t="s">
        <v>171</v>
      </c>
      <c r="G3594" t="str">
        <f>"0"</f>
        <v>0</v>
      </c>
      <c r="H3594" s="1">
        <v>38048</v>
      </c>
      <c r="I3594" t="s">
        <v>221</v>
      </c>
      <c r="K3594" t="s">
        <v>409</v>
      </c>
      <c r="L3594" t="s">
        <v>1643</v>
      </c>
      <c r="M3594" t="s">
        <v>224</v>
      </c>
      <c r="N3594">
        <v>2025</v>
      </c>
      <c r="O3594" t="s">
        <v>528</v>
      </c>
      <c r="P3594" t="s">
        <v>178</v>
      </c>
      <c r="Q3594" t="s">
        <v>172</v>
      </c>
      <c r="S3594">
        <v>32317114</v>
      </c>
      <c r="T3594" t="s">
        <v>226</v>
      </c>
      <c r="Y3594" t="str">
        <f>"01AS"</f>
        <v>01AS</v>
      </c>
      <c r="Z3594" t="s">
        <v>227</v>
      </c>
      <c r="AA3594" t="s">
        <v>320</v>
      </c>
      <c r="AB3594" t="s">
        <v>321</v>
      </c>
      <c r="AC3594" t="s">
        <v>1855</v>
      </c>
      <c r="AD3594" t="s">
        <v>185</v>
      </c>
      <c r="AF3594" t="s">
        <v>426</v>
      </c>
      <c r="AG3594" t="s">
        <v>427</v>
      </c>
      <c r="AJ3594" t="s">
        <v>9681</v>
      </c>
      <c r="AK3594" t="s">
        <v>185</v>
      </c>
      <c r="AS3594">
        <v>3.25</v>
      </c>
      <c r="AU3594" t="s">
        <v>472</v>
      </c>
      <c r="AV3594" t="s">
        <v>473</v>
      </c>
      <c r="AW3594" t="s">
        <v>264</v>
      </c>
      <c r="BM3594" t="s">
        <v>21136</v>
      </c>
      <c r="BN3594" t="s">
        <v>239</v>
      </c>
      <c r="BO3594" t="s">
        <v>21137</v>
      </c>
      <c r="BP3594" t="s">
        <v>241</v>
      </c>
      <c r="BQ3594" t="s">
        <v>195</v>
      </c>
      <c r="BS3594">
        <v>14627</v>
      </c>
      <c r="CD3594" t="s">
        <v>195</v>
      </c>
      <c r="CM3594" t="s">
        <v>21138</v>
      </c>
      <c r="CO3594" t="s">
        <v>21137</v>
      </c>
      <c r="CP3594" t="s">
        <v>21139</v>
      </c>
      <c r="CQ3594" t="s">
        <v>247</v>
      </c>
      <c r="CS3594" t="s">
        <v>21140</v>
      </c>
      <c r="CT3594" t="s">
        <v>244</v>
      </c>
      <c r="CU3594" t="s">
        <v>21141</v>
      </c>
    </row>
    <row r="3595" spans="1:151" x14ac:dyDescent="0.2">
      <c r="A3595">
        <v>23788</v>
      </c>
      <c r="B3595" t="s">
        <v>7265</v>
      </c>
      <c r="C3595" t="s">
        <v>21142</v>
      </c>
      <c r="E3595" t="s">
        <v>21143</v>
      </c>
      <c r="F3595" t="s">
        <v>171</v>
      </c>
      <c r="G3595" t="s">
        <v>172</v>
      </c>
      <c r="H3595" s="1">
        <v>34861</v>
      </c>
      <c r="I3595" t="s">
        <v>173</v>
      </c>
      <c r="K3595" t="s">
        <v>798</v>
      </c>
      <c r="L3595" t="s">
        <v>799</v>
      </c>
      <c r="M3595" t="s">
        <v>224</v>
      </c>
      <c r="N3595">
        <v>2017</v>
      </c>
      <c r="O3595" t="s">
        <v>441</v>
      </c>
      <c r="P3595" t="s">
        <v>178</v>
      </c>
      <c r="Q3595" t="s">
        <v>172</v>
      </c>
      <c r="S3595">
        <v>28327356</v>
      </c>
      <c r="T3595" t="s">
        <v>196</v>
      </c>
      <c r="W3595" t="s">
        <v>21144</v>
      </c>
      <c r="X3595">
        <v>9102579095</v>
      </c>
      <c r="Y3595" t="s">
        <v>802</v>
      </c>
      <c r="Z3595" t="s">
        <v>1583</v>
      </c>
      <c r="AA3595">
        <v>2017</v>
      </c>
      <c r="AB3595">
        <v>2017</v>
      </c>
      <c r="AC3595" t="s">
        <v>1584</v>
      </c>
      <c r="AD3595" t="s">
        <v>185</v>
      </c>
      <c r="AS3595">
        <v>3.38</v>
      </c>
      <c r="AT3595" t="s">
        <v>4170</v>
      </c>
      <c r="AU3595" t="s">
        <v>189</v>
      </c>
      <c r="AV3595" t="s">
        <v>190</v>
      </c>
      <c r="AW3595" t="s">
        <v>264</v>
      </c>
      <c r="BM3595" t="s">
        <v>21145</v>
      </c>
      <c r="BP3595" t="s">
        <v>21146</v>
      </c>
      <c r="BQ3595" t="s">
        <v>195</v>
      </c>
      <c r="BS3595">
        <v>14620</v>
      </c>
      <c r="BT3595" t="s">
        <v>196</v>
      </c>
      <c r="BU3595">
        <v>9105846494</v>
      </c>
      <c r="BZ3595" t="s">
        <v>21147</v>
      </c>
      <c r="CC3595" t="s">
        <v>13793</v>
      </c>
      <c r="CD3595" t="s">
        <v>936</v>
      </c>
      <c r="CF3595">
        <v>283142621</v>
      </c>
      <c r="CG3595" t="s">
        <v>196</v>
      </c>
      <c r="CH3595">
        <v>9105846494</v>
      </c>
      <c r="CM3595" t="s">
        <v>21145</v>
      </c>
      <c r="CP3595" t="s">
        <v>21146</v>
      </c>
      <c r="CQ3595" t="s">
        <v>195</v>
      </c>
      <c r="CS3595">
        <v>14620</v>
      </c>
      <c r="CT3595" t="s">
        <v>196</v>
      </c>
      <c r="CU3595">
        <v>9105846494</v>
      </c>
      <c r="EM3595" t="s">
        <v>21147</v>
      </c>
      <c r="EP3595" t="s">
        <v>13793</v>
      </c>
      <c r="EQ3595" t="s">
        <v>936</v>
      </c>
      <c r="ES3595">
        <v>283142621</v>
      </c>
      <c r="ET3595" t="s">
        <v>196</v>
      </c>
      <c r="EU3595">
        <v>9105846494</v>
      </c>
    </row>
    <row r="3596" spans="1:151" x14ac:dyDescent="0.2">
      <c r="A3596">
        <v>14608</v>
      </c>
      <c r="B3596" t="s">
        <v>21148</v>
      </c>
      <c r="C3596" t="s">
        <v>21149</v>
      </c>
      <c r="D3596" t="s">
        <v>21150</v>
      </c>
      <c r="E3596" t="s">
        <v>21151</v>
      </c>
      <c r="F3596" t="s">
        <v>171</v>
      </c>
      <c r="G3596" t="s">
        <v>172</v>
      </c>
      <c r="H3596" s="1">
        <v>35292</v>
      </c>
      <c r="I3596" t="s">
        <v>221</v>
      </c>
      <c r="K3596" t="s">
        <v>304</v>
      </c>
      <c r="L3596" t="s">
        <v>305</v>
      </c>
      <c r="M3596" t="s">
        <v>306</v>
      </c>
      <c r="N3596">
        <v>2016</v>
      </c>
      <c r="O3596" t="s">
        <v>380</v>
      </c>
      <c r="P3596" t="s">
        <v>178</v>
      </c>
      <c r="Q3596" t="s">
        <v>172</v>
      </c>
      <c r="S3596">
        <v>28787587</v>
      </c>
      <c r="T3596" t="s">
        <v>196</v>
      </c>
      <c r="W3596" t="s">
        <v>21152</v>
      </c>
      <c r="X3596">
        <v>5188943347</v>
      </c>
      <c r="Y3596" t="s">
        <v>182</v>
      </c>
      <c r="Z3596" t="s">
        <v>183</v>
      </c>
      <c r="AA3596">
        <v>2018</v>
      </c>
      <c r="AB3596">
        <v>2018</v>
      </c>
      <c r="AC3596" t="s">
        <v>1191</v>
      </c>
      <c r="AD3596" t="s">
        <v>185</v>
      </c>
      <c r="AS3596">
        <v>3.78</v>
      </c>
      <c r="AT3596" t="s">
        <v>188</v>
      </c>
      <c r="AU3596" t="s">
        <v>189</v>
      </c>
      <c r="AV3596" t="s">
        <v>190</v>
      </c>
      <c r="AW3596" t="s">
        <v>715</v>
      </c>
      <c r="BM3596" t="s">
        <v>14814</v>
      </c>
      <c r="BN3596" t="s">
        <v>193</v>
      </c>
      <c r="BP3596" t="s">
        <v>194</v>
      </c>
      <c r="BQ3596" t="s">
        <v>195</v>
      </c>
      <c r="BS3596">
        <v>14627</v>
      </c>
      <c r="BT3596" t="s">
        <v>196</v>
      </c>
      <c r="BU3596">
        <v>5182569408</v>
      </c>
      <c r="BZ3596" t="s">
        <v>21153</v>
      </c>
      <c r="CC3596" t="s">
        <v>3813</v>
      </c>
      <c r="CD3596" t="s">
        <v>195</v>
      </c>
      <c r="CF3596">
        <v>12209</v>
      </c>
      <c r="CG3596" t="s">
        <v>196</v>
      </c>
      <c r="CH3596">
        <v>5182569408</v>
      </c>
      <c r="CM3596" t="s">
        <v>13719</v>
      </c>
      <c r="CP3596" t="s">
        <v>194</v>
      </c>
      <c r="CQ3596" t="s">
        <v>195</v>
      </c>
      <c r="CS3596">
        <v>14619</v>
      </c>
      <c r="CT3596" t="s">
        <v>196</v>
      </c>
      <c r="CU3596">
        <v>5182569408</v>
      </c>
      <c r="ED3596" t="s">
        <v>195</v>
      </c>
      <c r="EG3596" t="s">
        <v>196</v>
      </c>
      <c r="EH3596">
        <v>5182569408</v>
      </c>
      <c r="EM3596" t="s">
        <v>21153</v>
      </c>
      <c r="EP3596" t="s">
        <v>3813</v>
      </c>
      <c r="EQ3596" t="s">
        <v>195</v>
      </c>
      <c r="ES3596">
        <v>12209</v>
      </c>
      <c r="ET3596" t="s">
        <v>196</v>
      </c>
      <c r="EU3596">
        <v>5182569408</v>
      </c>
    </row>
    <row r="3597" spans="1:151" x14ac:dyDescent="0.2">
      <c r="A3597">
        <v>28049</v>
      </c>
      <c r="B3597" t="s">
        <v>21154</v>
      </c>
      <c r="C3597" t="s">
        <v>21155</v>
      </c>
      <c r="E3597" t="s">
        <v>21156</v>
      </c>
      <c r="F3597" t="s">
        <v>171</v>
      </c>
      <c r="K3597" t="s">
        <v>1372</v>
      </c>
      <c r="L3597" t="s">
        <v>1373</v>
      </c>
      <c r="M3597" t="s">
        <v>176</v>
      </c>
      <c r="N3597">
        <v>2019</v>
      </c>
      <c r="O3597" t="s">
        <v>482</v>
      </c>
      <c r="P3597" t="s">
        <v>178</v>
      </c>
      <c r="Q3597" t="s">
        <v>172</v>
      </c>
    </row>
    <row r="3598" spans="1:151" x14ac:dyDescent="0.2">
      <c r="A3598">
        <v>24900</v>
      </c>
      <c r="B3598" t="s">
        <v>13766</v>
      </c>
      <c r="C3598" t="s">
        <v>21157</v>
      </c>
      <c r="E3598" t="s">
        <v>21158</v>
      </c>
      <c r="F3598" t="s">
        <v>171</v>
      </c>
      <c r="K3598" t="s">
        <v>1372</v>
      </c>
      <c r="L3598" t="s">
        <v>1373</v>
      </c>
      <c r="M3598" t="s">
        <v>176</v>
      </c>
      <c r="N3598">
        <v>2017</v>
      </c>
      <c r="O3598" t="s">
        <v>177</v>
      </c>
      <c r="P3598" t="s">
        <v>178</v>
      </c>
      <c r="Q3598" t="s">
        <v>172</v>
      </c>
    </row>
    <row r="3599" spans="1:151" x14ac:dyDescent="0.2">
      <c r="A3599">
        <v>41370</v>
      </c>
      <c r="B3599" t="s">
        <v>21159</v>
      </c>
      <c r="C3599" t="s">
        <v>21160</v>
      </c>
      <c r="D3599" t="s">
        <v>2512</v>
      </c>
      <c r="E3599" t="s">
        <v>21161</v>
      </c>
      <c r="F3599" t="s">
        <v>171</v>
      </c>
      <c r="G3599" t="str">
        <f>"0"</f>
        <v>0</v>
      </c>
      <c r="H3599" s="1">
        <v>38092</v>
      </c>
      <c r="I3599" t="s">
        <v>221</v>
      </c>
      <c r="K3599" t="s">
        <v>1730</v>
      </c>
      <c r="L3599" t="s">
        <v>1731</v>
      </c>
      <c r="M3599" t="s">
        <v>224</v>
      </c>
      <c r="N3599">
        <v>2024</v>
      </c>
      <c r="O3599" t="s">
        <v>225</v>
      </c>
      <c r="P3599" t="s">
        <v>178</v>
      </c>
      <c r="Q3599" t="s">
        <v>172</v>
      </c>
      <c r="S3599">
        <v>32342062</v>
      </c>
      <c r="T3599" t="s">
        <v>226</v>
      </c>
      <c r="Y3599" t="str">
        <f>"01AS"</f>
        <v>01AS</v>
      </c>
      <c r="Z3599" t="s">
        <v>227</v>
      </c>
      <c r="AA3599" t="s">
        <v>228</v>
      </c>
      <c r="AB3599" t="s">
        <v>229</v>
      </c>
      <c r="AC3599" t="s">
        <v>2129</v>
      </c>
      <c r="AD3599" t="s">
        <v>185</v>
      </c>
      <c r="AS3599">
        <v>3.12</v>
      </c>
      <c r="AU3599" t="s">
        <v>235</v>
      </c>
      <c r="AV3599" t="s">
        <v>236</v>
      </c>
      <c r="AW3599" t="s">
        <v>210</v>
      </c>
      <c r="BM3599" t="s">
        <v>21162</v>
      </c>
      <c r="BN3599" t="s">
        <v>239</v>
      </c>
      <c r="BO3599" t="s">
        <v>21163</v>
      </c>
      <c r="BP3599" t="s">
        <v>241</v>
      </c>
      <c r="BQ3599" t="s">
        <v>195</v>
      </c>
      <c r="BS3599">
        <v>14627</v>
      </c>
      <c r="CD3599" t="s">
        <v>195</v>
      </c>
      <c r="CM3599" t="s">
        <v>21164</v>
      </c>
      <c r="CO3599" t="s">
        <v>21163</v>
      </c>
      <c r="CP3599" t="s">
        <v>16237</v>
      </c>
      <c r="CQ3599" t="s">
        <v>541</v>
      </c>
      <c r="CS3599" t="str">
        <f>"01109-1207"</f>
        <v>01109-1207</v>
      </c>
      <c r="CT3599" t="s">
        <v>244</v>
      </c>
      <c r="CU3599" t="s">
        <v>21165</v>
      </c>
    </row>
    <row r="3600" spans="1:151" x14ac:dyDescent="0.2">
      <c r="A3600">
        <v>36583</v>
      </c>
      <c r="B3600" t="s">
        <v>1267</v>
      </c>
      <c r="C3600" t="s">
        <v>21166</v>
      </c>
      <c r="D3600" t="s">
        <v>4836</v>
      </c>
      <c r="E3600" t="s">
        <v>21167</v>
      </c>
      <c r="F3600" t="s">
        <v>171</v>
      </c>
      <c r="H3600" s="1">
        <v>37154</v>
      </c>
      <c r="I3600" t="s">
        <v>173</v>
      </c>
      <c r="K3600" t="s">
        <v>5429</v>
      </c>
      <c r="L3600" t="s">
        <v>1731</v>
      </c>
      <c r="M3600" t="s">
        <v>176</v>
      </c>
      <c r="N3600">
        <v>2022</v>
      </c>
      <c r="O3600" t="s">
        <v>555</v>
      </c>
      <c r="P3600" t="s">
        <v>178</v>
      </c>
      <c r="Q3600" t="s">
        <v>172</v>
      </c>
      <c r="S3600">
        <v>31620192</v>
      </c>
      <c r="T3600" t="s">
        <v>226</v>
      </c>
      <c r="Y3600" t="str">
        <f>"04HSEAS"</f>
        <v>04HSEAS</v>
      </c>
      <c r="Z3600" t="s">
        <v>227</v>
      </c>
      <c r="AA3600" t="s">
        <v>321</v>
      </c>
      <c r="AC3600" t="s">
        <v>500</v>
      </c>
      <c r="AD3600" t="s">
        <v>185</v>
      </c>
      <c r="AM3600" t="s">
        <v>5251</v>
      </c>
      <c r="AN3600" t="s">
        <v>21168</v>
      </c>
      <c r="AS3600">
        <v>3.8</v>
      </c>
      <c r="AU3600" t="s">
        <v>235</v>
      </c>
      <c r="AV3600" t="s">
        <v>236</v>
      </c>
      <c r="AW3600" t="s">
        <v>264</v>
      </c>
      <c r="BA3600" t="s">
        <v>6901</v>
      </c>
      <c r="BF3600" t="s">
        <v>474</v>
      </c>
      <c r="BG3600" t="s">
        <v>474</v>
      </c>
      <c r="BM3600" t="s">
        <v>21169</v>
      </c>
      <c r="BN3600" t="s">
        <v>239</v>
      </c>
      <c r="BO3600" t="s">
        <v>21170</v>
      </c>
      <c r="BP3600" t="s">
        <v>241</v>
      </c>
      <c r="BQ3600" t="s">
        <v>195</v>
      </c>
      <c r="BS3600">
        <v>14627</v>
      </c>
      <c r="CD3600" t="s">
        <v>195</v>
      </c>
      <c r="CM3600" t="s">
        <v>21171</v>
      </c>
      <c r="CO3600" t="s">
        <v>21170</v>
      </c>
      <c r="CP3600" t="s">
        <v>21172</v>
      </c>
      <c r="CQ3600" t="s">
        <v>4463</v>
      </c>
      <c r="CS3600" t="str">
        <f>"06379-1662"</f>
        <v>06379-1662</v>
      </c>
      <c r="CT3600" t="s">
        <v>244</v>
      </c>
      <c r="CU3600" t="s">
        <v>21173</v>
      </c>
    </row>
    <row r="3601" spans="1:151" x14ac:dyDescent="0.2">
      <c r="A3601">
        <v>46440</v>
      </c>
      <c r="B3601" t="s">
        <v>1465</v>
      </c>
      <c r="C3601" t="s">
        <v>21174</v>
      </c>
      <c r="D3601" t="s">
        <v>169</v>
      </c>
      <c r="E3601" t="s">
        <v>21175</v>
      </c>
      <c r="F3601" t="s">
        <v>171</v>
      </c>
      <c r="G3601" t="str">
        <f>"0"</f>
        <v>0</v>
      </c>
      <c r="H3601" s="1">
        <v>38527</v>
      </c>
      <c r="I3601" t="s">
        <v>173</v>
      </c>
      <c r="K3601" t="s">
        <v>526</v>
      </c>
      <c r="L3601" t="s">
        <v>527</v>
      </c>
      <c r="M3601" t="s">
        <v>224</v>
      </c>
      <c r="N3601">
        <v>2025</v>
      </c>
      <c r="O3601" t="s">
        <v>528</v>
      </c>
      <c r="P3601" t="s">
        <v>178</v>
      </c>
      <c r="Q3601" t="s">
        <v>172</v>
      </c>
      <c r="R3601" t="s">
        <v>510</v>
      </c>
      <c r="S3601">
        <v>32773033</v>
      </c>
      <c r="BM3601" t="s">
        <v>9304</v>
      </c>
    </row>
    <row r="3602" spans="1:151" x14ac:dyDescent="0.2">
      <c r="A3602">
        <v>31222</v>
      </c>
      <c r="B3602" t="s">
        <v>8529</v>
      </c>
      <c r="C3602" t="s">
        <v>21176</v>
      </c>
      <c r="E3602" t="s">
        <v>21177</v>
      </c>
      <c r="F3602" t="s">
        <v>171</v>
      </c>
      <c r="G3602" t="s">
        <v>172</v>
      </c>
      <c r="H3602" s="1">
        <v>29248</v>
      </c>
      <c r="I3602" t="s">
        <v>173</v>
      </c>
      <c r="K3602" t="s">
        <v>253</v>
      </c>
      <c r="L3602" t="s">
        <v>254</v>
      </c>
      <c r="M3602" t="s">
        <v>176</v>
      </c>
      <c r="N3602">
        <v>2020</v>
      </c>
      <c r="O3602" t="s">
        <v>978</v>
      </c>
      <c r="P3602" t="s">
        <v>178</v>
      </c>
      <c r="Q3602" t="s">
        <v>172</v>
      </c>
      <c r="S3602">
        <v>31451895</v>
      </c>
      <c r="T3602" t="s">
        <v>196</v>
      </c>
      <c r="Y3602" t="s">
        <v>613</v>
      </c>
      <c r="Z3602" t="s">
        <v>614</v>
      </c>
      <c r="AA3602" t="s">
        <v>615</v>
      </c>
      <c r="AB3602" t="s">
        <v>259</v>
      </c>
      <c r="AC3602" t="s">
        <v>2418</v>
      </c>
      <c r="AD3602" t="s">
        <v>185</v>
      </c>
      <c r="AS3602" t="str">
        <f>"0"</f>
        <v>0</v>
      </c>
      <c r="AT3602" t="s">
        <v>188</v>
      </c>
      <c r="AU3602" t="s">
        <v>189</v>
      </c>
      <c r="AV3602" t="s">
        <v>190</v>
      </c>
      <c r="AW3602" t="s">
        <v>264</v>
      </c>
      <c r="BM3602" t="s">
        <v>21178</v>
      </c>
      <c r="BP3602" t="s">
        <v>5005</v>
      </c>
      <c r="BQ3602" t="s">
        <v>195</v>
      </c>
      <c r="BS3602">
        <v>14487</v>
      </c>
      <c r="BT3602" t="s">
        <v>196</v>
      </c>
      <c r="BU3602">
        <v>7163613745</v>
      </c>
      <c r="BZ3602" t="s">
        <v>21178</v>
      </c>
      <c r="CC3602" t="s">
        <v>5005</v>
      </c>
      <c r="CD3602" t="s">
        <v>195</v>
      </c>
      <c r="CF3602">
        <v>14487</v>
      </c>
      <c r="CG3602" t="s">
        <v>196</v>
      </c>
      <c r="CH3602">
        <v>7163613745</v>
      </c>
      <c r="CM3602" t="s">
        <v>21178</v>
      </c>
      <c r="CP3602" t="s">
        <v>5005</v>
      </c>
      <c r="CQ3602" t="s">
        <v>195</v>
      </c>
      <c r="CS3602">
        <v>14487</v>
      </c>
      <c r="CT3602" t="s">
        <v>196</v>
      </c>
      <c r="CU3602">
        <v>7163613745</v>
      </c>
    </row>
    <row r="3603" spans="1:151" x14ac:dyDescent="0.2">
      <c r="A3603">
        <v>28050</v>
      </c>
      <c r="B3603" t="s">
        <v>21179</v>
      </c>
      <c r="C3603" t="s">
        <v>21180</v>
      </c>
      <c r="E3603" t="s">
        <v>21181</v>
      </c>
      <c r="F3603" t="s">
        <v>171</v>
      </c>
      <c r="K3603" t="s">
        <v>1372</v>
      </c>
      <c r="L3603" t="s">
        <v>1373</v>
      </c>
      <c r="M3603" t="s">
        <v>176</v>
      </c>
      <c r="N3603">
        <v>2019</v>
      </c>
      <c r="O3603" t="s">
        <v>482</v>
      </c>
      <c r="P3603" t="s">
        <v>178</v>
      </c>
      <c r="Q3603" t="s">
        <v>172</v>
      </c>
    </row>
    <row r="3604" spans="1:151" x14ac:dyDescent="0.2">
      <c r="A3604">
        <v>38827</v>
      </c>
      <c r="B3604" t="s">
        <v>21182</v>
      </c>
      <c r="C3604" t="s">
        <v>21183</v>
      </c>
      <c r="E3604" t="s">
        <v>21184</v>
      </c>
      <c r="F3604" t="s">
        <v>171</v>
      </c>
      <c r="I3604" t="s">
        <v>221</v>
      </c>
      <c r="J3604" t="s">
        <v>21185</v>
      </c>
      <c r="K3604" t="s">
        <v>1304</v>
      </c>
      <c r="L3604" t="s">
        <v>633</v>
      </c>
      <c r="M3604" t="s">
        <v>224</v>
      </c>
      <c r="N3604">
        <v>2023</v>
      </c>
      <c r="O3604" t="s">
        <v>597</v>
      </c>
      <c r="P3604" t="s">
        <v>178</v>
      </c>
      <c r="Q3604" t="s">
        <v>185</v>
      </c>
      <c r="BM3604" t="s">
        <v>21186</v>
      </c>
      <c r="BP3604" t="s">
        <v>10997</v>
      </c>
      <c r="BQ3604" t="s">
        <v>21187</v>
      </c>
      <c r="BR3604" t="s">
        <v>4942</v>
      </c>
      <c r="BS3604">
        <v>77018</v>
      </c>
      <c r="BT3604" t="s">
        <v>226</v>
      </c>
      <c r="BU3604">
        <v>9728394558</v>
      </c>
      <c r="BW3604">
        <v>9728394558</v>
      </c>
      <c r="BX3604" t="s">
        <v>21188</v>
      </c>
    </row>
    <row r="3605" spans="1:151" x14ac:dyDescent="0.2">
      <c r="A3605">
        <v>19301</v>
      </c>
      <c r="B3605" t="s">
        <v>850</v>
      </c>
      <c r="C3605" t="s">
        <v>21189</v>
      </c>
      <c r="D3605" t="s">
        <v>169</v>
      </c>
      <c r="E3605" t="s">
        <v>21190</v>
      </c>
      <c r="F3605" t="s">
        <v>171</v>
      </c>
      <c r="G3605" t="s">
        <v>172</v>
      </c>
      <c r="H3605" s="1">
        <v>34772</v>
      </c>
      <c r="I3605" t="s">
        <v>221</v>
      </c>
      <c r="K3605" t="s">
        <v>317</v>
      </c>
      <c r="L3605" t="s">
        <v>318</v>
      </c>
      <c r="M3605" t="s">
        <v>306</v>
      </c>
      <c r="N3605">
        <v>2016</v>
      </c>
      <c r="O3605" t="s">
        <v>380</v>
      </c>
      <c r="P3605" t="s">
        <v>178</v>
      </c>
      <c r="Q3605" t="s">
        <v>172</v>
      </c>
      <c r="S3605">
        <v>29447763</v>
      </c>
      <c r="T3605" t="s">
        <v>196</v>
      </c>
      <c r="W3605" t="s">
        <v>21191</v>
      </c>
      <c r="X3605">
        <v>3143972015</v>
      </c>
      <c r="Y3605" t="s">
        <v>186</v>
      </c>
      <c r="Z3605" t="s">
        <v>282</v>
      </c>
      <c r="AA3605">
        <v>2018</v>
      </c>
      <c r="AB3605">
        <v>2018</v>
      </c>
      <c r="AC3605" t="s">
        <v>696</v>
      </c>
      <c r="AD3605" t="s">
        <v>185</v>
      </c>
      <c r="AS3605">
        <v>1.71</v>
      </c>
      <c r="AT3605" t="s">
        <v>742</v>
      </c>
      <c r="AU3605" t="s">
        <v>189</v>
      </c>
      <c r="AV3605" t="s">
        <v>190</v>
      </c>
      <c r="AW3605" t="s">
        <v>264</v>
      </c>
      <c r="BM3605" t="s">
        <v>11570</v>
      </c>
      <c r="BP3605" t="s">
        <v>194</v>
      </c>
      <c r="BQ3605" t="s">
        <v>195</v>
      </c>
      <c r="BS3605">
        <v>14611</v>
      </c>
      <c r="BT3605" t="s">
        <v>196</v>
      </c>
      <c r="BU3605">
        <v>3146808533</v>
      </c>
      <c r="BZ3605" t="s">
        <v>21192</v>
      </c>
      <c r="CC3605" t="s">
        <v>1894</v>
      </c>
      <c r="CD3605" t="s">
        <v>1895</v>
      </c>
      <c r="CF3605">
        <v>63125</v>
      </c>
      <c r="CG3605" t="s">
        <v>196</v>
      </c>
      <c r="CH3605">
        <v>3146808533</v>
      </c>
      <c r="CM3605" t="s">
        <v>11570</v>
      </c>
      <c r="CP3605" t="s">
        <v>194</v>
      </c>
      <c r="CQ3605" t="s">
        <v>195</v>
      </c>
      <c r="CS3605">
        <v>14611</v>
      </c>
      <c r="CT3605" t="s">
        <v>196</v>
      </c>
      <c r="CU3605">
        <v>3146808533</v>
      </c>
      <c r="ED3605" t="s">
        <v>1895</v>
      </c>
      <c r="EG3605" t="s">
        <v>196</v>
      </c>
      <c r="EH3605">
        <v>3146808533</v>
      </c>
      <c r="EM3605" t="s">
        <v>21192</v>
      </c>
      <c r="EP3605" t="s">
        <v>1894</v>
      </c>
      <c r="EQ3605" t="s">
        <v>1895</v>
      </c>
      <c r="ES3605">
        <v>63125</v>
      </c>
      <c r="ET3605" t="s">
        <v>196</v>
      </c>
      <c r="EU3605">
        <v>3146808533</v>
      </c>
    </row>
    <row r="3606" spans="1:151" x14ac:dyDescent="0.2">
      <c r="A3606">
        <v>41920</v>
      </c>
      <c r="B3606" t="s">
        <v>12082</v>
      </c>
      <c r="C3606" t="s">
        <v>21193</v>
      </c>
      <c r="D3606" t="s">
        <v>940</v>
      </c>
      <c r="E3606" t="s">
        <v>21194</v>
      </c>
      <c r="F3606" t="s">
        <v>171</v>
      </c>
      <c r="G3606" t="str">
        <f>"0"</f>
        <v>0</v>
      </c>
      <c r="H3606" s="1">
        <v>37818</v>
      </c>
      <c r="I3606" t="s">
        <v>221</v>
      </c>
      <c r="K3606" t="s">
        <v>1467</v>
      </c>
      <c r="L3606" t="s">
        <v>420</v>
      </c>
      <c r="M3606" t="s">
        <v>306</v>
      </c>
      <c r="N3606">
        <v>2024</v>
      </c>
      <c r="O3606" t="s">
        <v>710</v>
      </c>
      <c r="P3606" t="s">
        <v>178</v>
      </c>
      <c r="Q3606" t="s">
        <v>172</v>
      </c>
      <c r="S3606">
        <v>32665451</v>
      </c>
      <c r="T3606" t="s">
        <v>226</v>
      </c>
      <c r="Y3606" t="str">
        <f>"01AS"</f>
        <v>01AS</v>
      </c>
      <c r="Z3606" t="s">
        <v>499</v>
      </c>
      <c r="AA3606" t="s">
        <v>320</v>
      </c>
      <c r="AB3606" t="s">
        <v>321</v>
      </c>
      <c r="AC3606" t="s">
        <v>5612</v>
      </c>
      <c r="AD3606" t="s">
        <v>185</v>
      </c>
      <c r="AM3606" t="s">
        <v>1820</v>
      </c>
      <c r="AS3606">
        <v>3.96</v>
      </c>
      <c r="AU3606" t="s">
        <v>235</v>
      </c>
      <c r="AV3606" t="s">
        <v>236</v>
      </c>
      <c r="AW3606" t="s">
        <v>715</v>
      </c>
      <c r="BM3606" t="s">
        <v>21195</v>
      </c>
      <c r="BN3606" t="s">
        <v>239</v>
      </c>
      <c r="BO3606" t="s">
        <v>21196</v>
      </c>
      <c r="BP3606" t="s">
        <v>241</v>
      </c>
      <c r="BQ3606" t="s">
        <v>195</v>
      </c>
      <c r="BS3606">
        <v>14627</v>
      </c>
      <c r="BZ3606" t="s">
        <v>242</v>
      </c>
      <c r="CB3606" t="s">
        <v>243</v>
      </c>
      <c r="CD3606" t="s">
        <v>195</v>
      </c>
      <c r="CF3606">
        <v>14642</v>
      </c>
      <c r="CG3606" t="s">
        <v>244</v>
      </c>
      <c r="CM3606" t="s">
        <v>21197</v>
      </c>
      <c r="CO3606" t="s">
        <v>21196</v>
      </c>
      <c r="CP3606" t="s">
        <v>21198</v>
      </c>
      <c r="CQ3606" t="s">
        <v>6775</v>
      </c>
      <c r="CS3606" t="str">
        <f>"05482-6882"</f>
        <v>05482-6882</v>
      </c>
      <c r="CT3606" t="s">
        <v>244</v>
      </c>
      <c r="CU3606" t="s">
        <v>21199</v>
      </c>
    </row>
    <row r="3607" spans="1:151" x14ac:dyDescent="0.2">
      <c r="A3607">
        <v>24657</v>
      </c>
      <c r="B3607" t="s">
        <v>21200</v>
      </c>
      <c r="C3607" t="s">
        <v>21201</v>
      </c>
      <c r="E3607" t="s">
        <v>21202</v>
      </c>
      <c r="F3607" t="s">
        <v>171</v>
      </c>
      <c r="G3607" t="s">
        <v>172</v>
      </c>
      <c r="H3607" s="1">
        <v>27638</v>
      </c>
      <c r="K3607" t="s">
        <v>253</v>
      </c>
      <c r="L3607" t="s">
        <v>645</v>
      </c>
      <c r="M3607" t="s">
        <v>306</v>
      </c>
      <c r="N3607">
        <v>2017</v>
      </c>
      <c r="O3607" t="s">
        <v>646</v>
      </c>
      <c r="P3607" t="s">
        <v>178</v>
      </c>
      <c r="Q3607" t="s">
        <v>172</v>
      </c>
      <c r="S3607">
        <v>30146006</v>
      </c>
      <c r="T3607" t="s">
        <v>196</v>
      </c>
      <c r="Y3607" t="s">
        <v>613</v>
      </c>
      <c r="Z3607" t="s">
        <v>614</v>
      </c>
      <c r="AA3607" t="s">
        <v>615</v>
      </c>
      <c r="AB3607" t="s">
        <v>259</v>
      </c>
      <c r="AC3607" t="s">
        <v>187</v>
      </c>
      <c r="AD3607" t="s">
        <v>185</v>
      </c>
      <c r="AS3607" t="str">
        <f>"0"</f>
        <v>0</v>
      </c>
      <c r="AT3607" t="s">
        <v>188</v>
      </c>
      <c r="AU3607" t="s">
        <v>189</v>
      </c>
      <c r="AV3607" t="s">
        <v>190</v>
      </c>
      <c r="AW3607" t="s">
        <v>294</v>
      </c>
      <c r="BM3607" t="s">
        <v>21203</v>
      </c>
      <c r="BN3607" t="s">
        <v>21204</v>
      </c>
      <c r="BP3607" t="s">
        <v>21205</v>
      </c>
      <c r="BQ3607" t="s">
        <v>849</v>
      </c>
      <c r="BS3607">
        <v>20770</v>
      </c>
      <c r="BT3607" t="s">
        <v>196</v>
      </c>
      <c r="BU3607">
        <v>7322079679</v>
      </c>
      <c r="BZ3607" t="s">
        <v>21203</v>
      </c>
      <c r="CA3607" t="s">
        <v>21204</v>
      </c>
      <c r="CC3607" t="s">
        <v>21205</v>
      </c>
      <c r="CD3607" t="s">
        <v>849</v>
      </c>
      <c r="CF3607">
        <v>20770</v>
      </c>
      <c r="CG3607" t="s">
        <v>196</v>
      </c>
      <c r="CH3607">
        <v>7322079679</v>
      </c>
      <c r="CM3607" t="s">
        <v>21203</v>
      </c>
      <c r="CN3607" t="s">
        <v>21204</v>
      </c>
      <c r="CP3607" t="s">
        <v>21205</v>
      </c>
      <c r="CQ3607" t="s">
        <v>849</v>
      </c>
      <c r="CS3607">
        <v>20770</v>
      </c>
      <c r="CT3607" t="s">
        <v>196</v>
      </c>
      <c r="CU3607">
        <v>7322079679</v>
      </c>
    </row>
    <row r="3608" spans="1:151" x14ac:dyDescent="0.2">
      <c r="A3608">
        <v>24028</v>
      </c>
      <c r="B3608" t="s">
        <v>3949</v>
      </c>
      <c r="C3608" t="s">
        <v>21206</v>
      </c>
      <c r="D3608" t="s">
        <v>21207</v>
      </c>
      <c r="E3608" t="s">
        <v>21208</v>
      </c>
      <c r="F3608" t="s">
        <v>171</v>
      </c>
      <c r="G3608" t="s">
        <v>172</v>
      </c>
      <c r="H3608" s="1">
        <v>35639</v>
      </c>
      <c r="I3608" t="s">
        <v>221</v>
      </c>
      <c r="K3608" t="s">
        <v>1046</v>
      </c>
      <c r="L3608" t="s">
        <v>1047</v>
      </c>
      <c r="M3608" t="s">
        <v>176</v>
      </c>
      <c r="N3608">
        <v>2018</v>
      </c>
      <c r="O3608" t="s">
        <v>612</v>
      </c>
      <c r="P3608" t="s">
        <v>178</v>
      </c>
      <c r="Q3608" t="s">
        <v>172</v>
      </c>
      <c r="S3608">
        <v>29447947</v>
      </c>
      <c r="T3608" t="s">
        <v>196</v>
      </c>
      <c r="W3608" t="s">
        <v>21209</v>
      </c>
      <c r="X3608">
        <v>6469156322</v>
      </c>
      <c r="Y3608" t="s">
        <v>186</v>
      </c>
      <c r="Z3608" t="s">
        <v>282</v>
      </c>
      <c r="AA3608">
        <v>2019</v>
      </c>
      <c r="AB3608">
        <v>2019</v>
      </c>
      <c r="AC3608" t="s">
        <v>696</v>
      </c>
      <c r="AD3608" t="s">
        <v>185</v>
      </c>
      <c r="AS3608">
        <v>3.01</v>
      </c>
      <c r="AT3608" t="s">
        <v>742</v>
      </c>
      <c r="AU3608" t="s">
        <v>189</v>
      </c>
      <c r="AV3608" t="s">
        <v>190</v>
      </c>
      <c r="AW3608" t="s">
        <v>294</v>
      </c>
      <c r="BM3608" t="s">
        <v>21210</v>
      </c>
      <c r="BN3608" t="s">
        <v>193</v>
      </c>
      <c r="BP3608" t="s">
        <v>194</v>
      </c>
      <c r="BQ3608" t="s">
        <v>195</v>
      </c>
      <c r="BS3608">
        <v>14627</v>
      </c>
      <c r="BT3608" t="s">
        <v>196</v>
      </c>
      <c r="BU3608">
        <v>9174558296</v>
      </c>
      <c r="BZ3608" t="s">
        <v>21211</v>
      </c>
      <c r="CC3608" t="s">
        <v>521</v>
      </c>
      <c r="CD3608" t="s">
        <v>195</v>
      </c>
      <c r="CF3608">
        <v>10469</v>
      </c>
      <c r="CG3608" t="s">
        <v>196</v>
      </c>
      <c r="CH3608">
        <v>9174558926</v>
      </c>
      <c r="CM3608" t="s">
        <v>1114</v>
      </c>
      <c r="CP3608" t="s">
        <v>194</v>
      </c>
      <c r="CQ3608" t="s">
        <v>195</v>
      </c>
      <c r="CS3608">
        <v>14620</v>
      </c>
      <c r="CT3608" t="s">
        <v>196</v>
      </c>
      <c r="CU3608">
        <v>9174558296</v>
      </c>
      <c r="ED3608" t="s">
        <v>195</v>
      </c>
      <c r="EG3608" t="s">
        <v>196</v>
      </c>
      <c r="EH3608">
        <v>9174558926</v>
      </c>
      <c r="EM3608" t="s">
        <v>21211</v>
      </c>
      <c r="EP3608" t="s">
        <v>521</v>
      </c>
      <c r="EQ3608" t="s">
        <v>195</v>
      </c>
      <c r="ES3608">
        <v>10469</v>
      </c>
      <c r="ET3608" t="s">
        <v>196</v>
      </c>
      <c r="EU3608">
        <v>9174558926</v>
      </c>
    </row>
    <row r="3609" spans="1:151" x14ac:dyDescent="0.2">
      <c r="A3609">
        <v>19154</v>
      </c>
      <c r="B3609" t="s">
        <v>3949</v>
      </c>
      <c r="C3609" t="s">
        <v>21206</v>
      </c>
      <c r="D3609" t="s">
        <v>21207</v>
      </c>
      <c r="E3609" t="s">
        <v>21208</v>
      </c>
      <c r="F3609" t="s">
        <v>171</v>
      </c>
      <c r="G3609" t="s">
        <v>172</v>
      </c>
      <c r="H3609" s="1">
        <v>35639</v>
      </c>
      <c r="I3609" t="s">
        <v>221</v>
      </c>
      <c r="K3609" t="s">
        <v>3333</v>
      </c>
      <c r="L3609" t="s">
        <v>3334</v>
      </c>
      <c r="M3609" t="s">
        <v>224</v>
      </c>
      <c r="N3609">
        <v>2016</v>
      </c>
      <c r="O3609" t="s">
        <v>410</v>
      </c>
      <c r="P3609" t="s">
        <v>178</v>
      </c>
      <c r="Q3609" t="s">
        <v>172</v>
      </c>
      <c r="S3609">
        <v>29447947</v>
      </c>
      <c r="T3609" t="s">
        <v>196</v>
      </c>
      <c r="W3609" t="s">
        <v>21209</v>
      </c>
      <c r="X3609">
        <v>6469156322</v>
      </c>
      <c r="Y3609" t="s">
        <v>186</v>
      </c>
      <c r="Z3609" t="s">
        <v>282</v>
      </c>
      <c r="AA3609">
        <v>2019</v>
      </c>
      <c r="AB3609">
        <v>2019</v>
      </c>
      <c r="AC3609" t="s">
        <v>696</v>
      </c>
      <c r="AD3609" t="s">
        <v>185</v>
      </c>
      <c r="AS3609">
        <v>3.01</v>
      </c>
      <c r="AT3609" t="s">
        <v>742</v>
      </c>
      <c r="AU3609" t="s">
        <v>189</v>
      </c>
      <c r="AV3609" t="s">
        <v>190</v>
      </c>
      <c r="AW3609" t="s">
        <v>294</v>
      </c>
      <c r="BM3609" t="s">
        <v>21210</v>
      </c>
      <c r="BN3609" t="s">
        <v>193</v>
      </c>
      <c r="BP3609" t="s">
        <v>194</v>
      </c>
      <c r="BQ3609" t="s">
        <v>195</v>
      </c>
      <c r="BS3609">
        <v>14627</v>
      </c>
      <c r="BT3609" t="s">
        <v>196</v>
      </c>
      <c r="BU3609">
        <v>9174558296</v>
      </c>
      <c r="BZ3609" t="s">
        <v>21211</v>
      </c>
      <c r="CC3609" t="s">
        <v>521</v>
      </c>
      <c r="CD3609" t="s">
        <v>195</v>
      </c>
      <c r="CF3609">
        <v>10469</v>
      </c>
      <c r="CG3609" t="s">
        <v>196</v>
      </c>
      <c r="CH3609">
        <v>9174558926</v>
      </c>
      <c r="CM3609" t="s">
        <v>1114</v>
      </c>
      <c r="CP3609" t="s">
        <v>194</v>
      </c>
      <c r="CQ3609" t="s">
        <v>195</v>
      </c>
      <c r="CS3609">
        <v>14620</v>
      </c>
      <c r="CT3609" t="s">
        <v>196</v>
      </c>
      <c r="CU3609">
        <v>9174558296</v>
      </c>
      <c r="ED3609" t="s">
        <v>195</v>
      </c>
      <c r="EG3609" t="s">
        <v>196</v>
      </c>
      <c r="EH3609">
        <v>9174558926</v>
      </c>
      <c r="EM3609" t="s">
        <v>21211</v>
      </c>
      <c r="EP3609" t="s">
        <v>521</v>
      </c>
      <c r="EQ3609" t="s">
        <v>195</v>
      </c>
      <c r="ES3609">
        <v>10469</v>
      </c>
      <c r="ET3609" t="s">
        <v>196</v>
      </c>
      <c r="EU3609">
        <v>9174558926</v>
      </c>
    </row>
    <row r="3610" spans="1:151" x14ac:dyDescent="0.2">
      <c r="A3610">
        <v>20848</v>
      </c>
      <c r="B3610" t="s">
        <v>850</v>
      </c>
      <c r="C3610" t="s">
        <v>21206</v>
      </c>
      <c r="D3610" t="s">
        <v>3186</v>
      </c>
      <c r="E3610" t="s">
        <v>21212</v>
      </c>
      <c r="F3610" t="s">
        <v>171</v>
      </c>
      <c r="G3610" t="s">
        <v>172</v>
      </c>
      <c r="H3610" s="1">
        <v>35639</v>
      </c>
      <c r="I3610" t="s">
        <v>221</v>
      </c>
      <c r="K3610" t="s">
        <v>3708</v>
      </c>
      <c r="L3610" t="s">
        <v>1689</v>
      </c>
      <c r="M3610" t="s">
        <v>306</v>
      </c>
      <c r="N3610">
        <v>2017</v>
      </c>
      <c r="O3610" t="s">
        <v>646</v>
      </c>
      <c r="P3610" t="s">
        <v>178</v>
      </c>
      <c r="Q3610" t="s">
        <v>172</v>
      </c>
      <c r="S3610">
        <v>29447756</v>
      </c>
      <c r="T3610" t="s">
        <v>196</v>
      </c>
      <c r="W3610" t="s">
        <v>21209</v>
      </c>
      <c r="X3610">
        <v>6469156322</v>
      </c>
      <c r="Y3610" t="s">
        <v>186</v>
      </c>
      <c r="Z3610" t="s">
        <v>282</v>
      </c>
      <c r="AA3610">
        <v>2019</v>
      </c>
      <c r="AB3610">
        <v>2019</v>
      </c>
      <c r="AC3610" t="s">
        <v>846</v>
      </c>
      <c r="AD3610" t="s">
        <v>185</v>
      </c>
      <c r="AS3610">
        <v>3.6</v>
      </c>
      <c r="AT3610" t="s">
        <v>188</v>
      </c>
      <c r="AU3610" t="s">
        <v>189</v>
      </c>
      <c r="AV3610" t="s">
        <v>190</v>
      </c>
      <c r="AW3610" t="s">
        <v>294</v>
      </c>
      <c r="BM3610" t="s">
        <v>21213</v>
      </c>
      <c r="BN3610" t="s">
        <v>193</v>
      </c>
      <c r="BP3610" t="s">
        <v>194</v>
      </c>
      <c r="BQ3610" t="s">
        <v>195</v>
      </c>
      <c r="BS3610">
        <v>14627</v>
      </c>
      <c r="BT3610" t="s">
        <v>196</v>
      </c>
      <c r="BU3610">
        <v>9173755106</v>
      </c>
      <c r="BZ3610" t="s">
        <v>21211</v>
      </c>
      <c r="CC3610" t="s">
        <v>521</v>
      </c>
      <c r="CD3610" t="s">
        <v>195</v>
      </c>
      <c r="CF3610">
        <v>10469</v>
      </c>
      <c r="CG3610" t="s">
        <v>196</v>
      </c>
      <c r="CH3610">
        <v>9173755106</v>
      </c>
      <c r="CM3610" t="s">
        <v>215</v>
      </c>
      <c r="CP3610" t="s">
        <v>194</v>
      </c>
      <c r="CQ3610" t="s">
        <v>195</v>
      </c>
      <c r="CS3610">
        <v>14611</v>
      </c>
      <c r="CT3610" t="s">
        <v>196</v>
      </c>
      <c r="CU3610">
        <v>9173755106</v>
      </c>
      <c r="ED3610" t="s">
        <v>195</v>
      </c>
      <c r="EG3610" t="s">
        <v>196</v>
      </c>
      <c r="EH3610">
        <v>9173755106</v>
      </c>
      <c r="EM3610" t="s">
        <v>21211</v>
      </c>
      <c r="EP3610" t="s">
        <v>521</v>
      </c>
      <c r="EQ3610" t="s">
        <v>195</v>
      </c>
      <c r="ES3610">
        <v>10469</v>
      </c>
      <c r="ET3610" t="s">
        <v>196</v>
      </c>
      <c r="EU3610">
        <v>9173755106</v>
      </c>
    </row>
    <row r="3611" spans="1:151" x14ac:dyDescent="0.2">
      <c r="A3611">
        <v>19108</v>
      </c>
      <c r="B3611" t="s">
        <v>850</v>
      </c>
      <c r="C3611" t="s">
        <v>21206</v>
      </c>
      <c r="D3611" t="s">
        <v>3186</v>
      </c>
      <c r="E3611" t="s">
        <v>21212</v>
      </c>
      <c r="F3611" t="s">
        <v>171</v>
      </c>
      <c r="G3611" t="s">
        <v>172</v>
      </c>
      <c r="H3611" s="1">
        <v>35639</v>
      </c>
      <c r="I3611" t="s">
        <v>221</v>
      </c>
      <c r="K3611" t="s">
        <v>439</v>
      </c>
      <c r="L3611" t="s">
        <v>175</v>
      </c>
      <c r="M3611" t="s">
        <v>224</v>
      </c>
      <c r="N3611">
        <v>2016</v>
      </c>
      <c r="O3611" t="s">
        <v>410</v>
      </c>
      <c r="P3611" t="s">
        <v>363</v>
      </c>
      <c r="Q3611" t="s">
        <v>172</v>
      </c>
      <c r="S3611">
        <v>29447756</v>
      </c>
      <c r="T3611" t="s">
        <v>196</v>
      </c>
      <c r="W3611" t="s">
        <v>21209</v>
      </c>
      <c r="X3611">
        <v>6469156322</v>
      </c>
      <c r="Y3611" t="s">
        <v>186</v>
      </c>
      <c r="Z3611" t="s">
        <v>282</v>
      </c>
      <c r="AA3611">
        <v>2019</v>
      </c>
      <c r="AB3611">
        <v>2019</v>
      </c>
      <c r="AC3611" t="s">
        <v>846</v>
      </c>
      <c r="AD3611" t="s">
        <v>185</v>
      </c>
      <c r="AS3611">
        <v>3.6</v>
      </c>
      <c r="AT3611" t="s">
        <v>188</v>
      </c>
      <c r="AU3611" t="s">
        <v>189</v>
      </c>
      <c r="AV3611" t="s">
        <v>190</v>
      </c>
      <c r="AW3611" t="s">
        <v>294</v>
      </c>
      <c r="BM3611" t="s">
        <v>21213</v>
      </c>
      <c r="BN3611" t="s">
        <v>193</v>
      </c>
      <c r="BP3611" t="s">
        <v>194</v>
      </c>
      <c r="BQ3611" t="s">
        <v>195</v>
      </c>
      <c r="BS3611">
        <v>14627</v>
      </c>
      <c r="BT3611" t="s">
        <v>196</v>
      </c>
      <c r="BU3611">
        <v>9173755106</v>
      </c>
      <c r="BZ3611" t="s">
        <v>21211</v>
      </c>
      <c r="CC3611" t="s">
        <v>521</v>
      </c>
      <c r="CD3611" t="s">
        <v>195</v>
      </c>
      <c r="CF3611">
        <v>10469</v>
      </c>
      <c r="CG3611" t="s">
        <v>196</v>
      </c>
      <c r="CH3611">
        <v>9173755106</v>
      </c>
      <c r="CM3611" t="s">
        <v>215</v>
      </c>
      <c r="CP3611" t="s">
        <v>194</v>
      </c>
      <c r="CQ3611" t="s">
        <v>195</v>
      </c>
      <c r="CS3611">
        <v>14611</v>
      </c>
      <c r="CT3611" t="s">
        <v>196</v>
      </c>
      <c r="CU3611">
        <v>9173755106</v>
      </c>
      <c r="ED3611" t="s">
        <v>195</v>
      </c>
      <c r="EG3611" t="s">
        <v>196</v>
      </c>
      <c r="EH3611">
        <v>9173755106</v>
      </c>
      <c r="EM3611" t="s">
        <v>21211</v>
      </c>
      <c r="EP3611" t="s">
        <v>521</v>
      </c>
      <c r="EQ3611" t="s">
        <v>195</v>
      </c>
      <c r="ES3611">
        <v>10469</v>
      </c>
      <c r="ET3611" t="s">
        <v>196</v>
      </c>
      <c r="EU3611">
        <v>9173755106</v>
      </c>
    </row>
    <row r="3612" spans="1:151" x14ac:dyDescent="0.2">
      <c r="A3612">
        <v>38582</v>
      </c>
      <c r="B3612" t="s">
        <v>21214</v>
      </c>
      <c r="C3612" t="s">
        <v>6293</v>
      </c>
      <c r="D3612" t="s">
        <v>21215</v>
      </c>
      <c r="E3612" t="s">
        <v>21216</v>
      </c>
      <c r="F3612" t="s">
        <v>171</v>
      </c>
      <c r="G3612" t="str">
        <f>"0"</f>
        <v>0</v>
      </c>
      <c r="H3612" s="1">
        <v>37321</v>
      </c>
      <c r="I3612" t="s">
        <v>173</v>
      </c>
      <c r="K3612" t="s">
        <v>6656</v>
      </c>
      <c r="L3612" t="s">
        <v>1689</v>
      </c>
      <c r="M3612" t="s">
        <v>306</v>
      </c>
      <c r="N3612">
        <v>2023</v>
      </c>
      <c r="O3612" t="s">
        <v>908</v>
      </c>
      <c r="P3612" t="s">
        <v>178</v>
      </c>
      <c r="Q3612" t="s">
        <v>172</v>
      </c>
      <c r="S3612">
        <v>32069693</v>
      </c>
      <c r="T3612" t="s">
        <v>226</v>
      </c>
      <c r="Y3612" t="str">
        <f>"01AS"</f>
        <v>01AS</v>
      </c>
      <c r="Z3612" t="s">
        <v>499</v>
      </c>
      <c r="AA3612" t="s">
        <v>320</v>
      </c>
      <c r="AB3612" t="s">
        <v>321</v>
      </c>
      <c r="AC3612" t="s">
        <v>5612</v>
      </c>
      <c r="AD3612" t="s">
        <v>185</v>
      </c>
      <c r="AM3612" t="s">
        <v>1004</v>
      </c>
      <c r="AS3612">
        <v>3.53</v>
      </c>
      <c r="AU3612" t="s">
        <v>235</v>
      </c>
      <c r="AV3612" t="s">
        <v>236</v>
      </c>
      <c r="AW3612" t="s">
        <v>715</v>
      </c>
      <c r="BM3612" t="s">
        <v>21217</v>
      </c>
      <c r="BN3612" t="s">
        <v>239</v>
      </c>
      <c r="BO3612" t="s">
        <v>21218</v>
      </c>
      <c r="BP3612" t="s">
        <v>241</v>
      </c>
      <c r="BQ3612" t="s">
        <v>195</v>
      </c>
      <c r="BS3612">
        <v>14627</v>
      </c>
      <c r="CD3612" t="s">
        <v>195</v>
      </c>
      <c r="CM3612" t="s">
        <v>21219</v>
      </c>
      <c r="CO3612" t="s">
        <v>21218</v>
      </c>
      <c r="CP3612" t="s">
        <v>21220</v>
      </c>
      <c r="CQ3612" t="s">
        <v>2386</v>
      </c>
      <c r="CS3612">
        <v>98052</v>
      </c>
      <c r="CT3612" t="s">
        <v>244</v>
      </c>
      <c r="CU3612" t="s">
        <v>21221</v>
      </c>
    </row>
    <row r="3613" spans="1:151" x14ac:dyDescent="0.2">
      <c r="A3613">
        <v>19723</v>
      </c>
      <c r="B3613" t="s">
        <v>21222</v>
      </c>
      <c r="C3613" t="s">
        <v>21223</v>
      </c>
      <c r="D3613" t="s">
        <v>2432</v>
      </c>
      <c r="E3613" t="s">
        <v>21224</v>
      </c>
      <c r="F3613" t="s">
        <v>171</v>
      </c>
      <c r="G3613" t="s">
        <v>172</v>
      </c>
      <c r="H3613" s="1">
        <v>34792</v>
      </c>
      <c r="I3613" t="s">
        <v>173</v>
      </c>
      <c r="K3613" t="s">
        <v>7213</v>
      </c>
      <c r="L3613" t="s">
        <v>1731</v>
      </c>
      <c r="M3613" t="s">
        <v>176</v>
      </c>
      <c r="N3613">
        <v>2017</v>
      </c>
      <c r="O3613" t="s">
        <v>177</v>
      </c>
      <c r="P3613" t="s">
        <v>178</v>
      </c>
      <c r="Q3613" t="s">
        <v>172</v>
      </c>
      <c r="S3613">
        <v>28880165</v>
      </c>
      <c r="T3613" t="s">
        <v>196</v>
      </c>
      <c r="W3613" t="s">
        <v>21225</v>
      </c>
      <c r="X3613">
        <v>8286750469</v>
      </c>
      <c r="Y3613" t="s">
        <v>802</v>
      </c>
      <c r="Z3613" t="s">
        <v>1583</v>
      </c>
      <c r="AA3613">
        <v>2018</v>
      </c>
      <c r="AB3613">
        <v>2018</v>
      </c>
      <c r="AC3613" t="s">
        <v>1584</v>
      </c>
      <c r="AD3613" t="s">
        <v>185</v>
      </c>
      <c r="AM3613" t="s">
        <v>932</v>
      </c>
      <c r="AS3613">
        <v>3.27</v>
      </c>
      <c r="AT3613" t="s">
        <v>188</v>
      </c>
      <c r="AU3613" t="s">
        <v>189</v>
      </c>
      <c r="AV3613" t="s">
        <v>190</v>
      </c>
      <c r="AW3613" t="s">
        <v>952</v>
      </c>
      <c r="BM3613" t="s">
        <v>21226</v>
      </c>
      <c r="BP3613" t="s">
        <v>194</v>
      </c>
      <c r="BQ3613" t="s">
        <v>195</v>
      </c>
      <c r="BS3613">
        <v>14605</v>
      </c>
      <c r="BT3613" t="s">
        <v>196</v>
      </c>
      <c r="BU3613">
        <v>5853977477</v>
      </c>
      <c r="BZ3613" t="s">
        <v>21227</v>
      </c>
      <c r="CC3613" t="s">
        <v>21228</v>
      </c>
      <c r="CD3613" t="s">
        <v>936</v>
      </c>
      <c r="CF3613">
        <v>287149559</v>
      </c>
      <c r="CG3613" t="s">
        <v>196</v>
      </c>
      <c r="CH3613">
        <v>8286750469</v>
      </c>
      <c r="CM3613" t="s">
        <v>21226</v>
      </c>
      <c r="CP3613" t="s">
        <v>194</v>
      </c>
      <c r="CQ3613" t="s">
        <v>195</v>
      </c>
      <c r="CS3613">
        <v>14605</v>
      </c>
      <c r="CT3613" t="s">
        <v>196</v>
      </c>
      <c r="CU3613">
        <v>5853977477</v>
      </c>
      <c r="ED3613" t="s">
        <v>936</v>
      </c>
      <c r="EG3613" t="s">
        <v>196</v>
      </c>
      <c r="EH3613">
        <v>8286750469</v>
      </c>
      <c r="EM3613" t="s">
        <v>21227</v>
      </c>
      <c r="EP3613" t="s">
        <v>21228</v>
      </c>
      <c r="EQ3613" t="s">
        <v>936</v>
      </c>
      <c r="ES3613">
        <v>287149559</v>
      </c>
      <c r="ET3613" t="s">
        <v>196</v>
      </c>
      <c r="EU3613">
        <v>8286750469</v>
      </c>
    </row>
    <row r="3614" spans="1:151" x14ac:dyDescent="0.2">
      <c r="A3614">
        <v>19079</v>
      </c>
      <c r="B3614" t="s">
        <v>21229</v>
      </c>
      <c r="C3614" t="s">
        <v>21230</v>
      </c>
      <c r="D3614" t="s">
        <v>21231</v>
      </c>
      <c r="E3614" t="s">
        <v>21232</v>
      </c>
      <c r="F3614" t="s">
        <v>7586</v>
      </c>
      <c r="G3614" t="s">
        <v>172</v>
      </c>
      <c r="H3614" s="1">
        <v>34778</v>
      </c>
      <c r="I3614" t="s">
        <v>221</v>
      </c>
      <c r="K3614" t="s">
        <v>439</v>
      </c>
      <c r="L3614" t="s">
        <v>175</v>
      </c>
      <c r="M3614" t="s">
        <v>224</v>
      </c>
      <c r="N3614">
        <v>2016</v>
      </c>
      <c r="O3614" t="s">
        <v>410</v>
      </c>
      <c r="P3614" t="s">
        <v>178</v>
      </c>
      <c r="Q3614" t="s">
        <v>172</v>
      </c>
      <c r="S3614">
        <v>28290025</v>
      </c>
      <c r="T3614" t="s">
        <v>196</v>
      </c>
      <c r="W3614" t="s">
        <v>21233</v>
      </c>
      <c r="X3614">
        <v>9177632981</v>
      </c>
      <c r="Y3614" t="s">
        <v>186</v>
      </c>
      <c r="Z3614" t="s">
        <v>282</v>
      </c>
      <c r="AA3614">
        <v>2017</v>
      </c>
      <c r="AB3614">
        <v>2017</v>
      </c>
      <c r="AC3614" t="s">
        <v>696</v>
      </c>
      <c r="AD3614" t="s">
        <v>185</v>
      </c>
      <c r="AE3614" t="s">
        <v>885</v>
      </c>
      <c r="AS3614">
        <v>3.24</v>
      </c>
      <c r="AT3614" t="s">
        <v>188</v>
      </c>
      <c r="AU3614" t="s">
        <v>189</v>
      </c>
      <c r="AV3614" t="s">
        <v>190</v>
      </c>
      <c r="AW3614" t="s">
        <v>294</v>
      </c>
      <c r="BM3614" t="s">
        <v>21234</v>
      </c>
      <c r="BN3614" t="s">
        <v>193</v>
      </c>
      <c r="BP3614" t="s">
        <v>194</v>
      </c>
      <c r="BQ3614" t="s">
        <v>195</v>
      </c>
      <c r="BS3614">
        <v>14627</v>
      </c>
      <c r="BT3614" t="s">
        <v>196</v>
      </c>
      <c r="BU3614">
        <v>6172793221</v>
      </c>
      <c r="BZ3614" t="s">
        <v>21235</v>
      </c>
      <c r="CC3614" t="s">
        <v>9516</v>
      </c>
      <c r="CD3614" t="s">
        <v>401</v>
      </c>
      <c r="CF3614" t="str">
        <f>"02038"</f>
        <v>02038</v>
      </c>
      <c r="CG3614" t="s">
        <v>196</v>
      </c>
      <c r="CH3614">
        <v>6172793221</v>
      </c>
      <c r="CM3614" t="s">
        <v>21236</v>
      </c>
      <c r="CP3614" t="s">
        <v>194</v>
      </c>
      <c r="CQ3614" t="s">
        <v>195</v>
      </c>
      <c r="CS3614">
        <v>14620</v>
      </c>
      <c r="CT3614" t="s">
        <v>196</v>
      </c>
      <c r="CU3614">
        <v>6172793221</v>
      </c>
      <c r="EM3614" t="s">
        <v>21235</v>
      </c>
      <c r="EP3614" t="s">
        <v>9516</v>
      </c>
      <c r="EQ3614" t="s">
        <v>401</v>
      </c>
      <c r="ES3614" t="str">
        <f>"02038"</f>
        <v>02038</v>
      </c>
      <c r="ET3614" t="s">
        <v>196</v>
      </c>
      <c r="EU3614">
        <v>6172793221</v>
      </c>
    </row>
    <row r="3615" spans="1:151" x14ac:dyDescent="0.2">
      <c r="A3615">
        <v>23342</v>
      </c>
      <c r="B3615" t="s">
        <v>21237</v>
      </c>
      <c r="C3615" t="s">
        <v>21238</v>
      </c>
      <c r="D3615" t="s">
        <v>3317</v>
      </c>
      <c r="E3615" t="s">
        <v>21239</v>
      </c>
      <c r="F3615" t="s">
        <v>171</v>
      </c>
      <c r="G3615" t="s">
        <v>172</v>
      </c>
      <c r="H3615" s="1">
        <v>35720</v>
      </c>
      <c r="I3615" t="s">
        <v>221</v>
      </c>
      <c r="K3615" t="s">
        <v>6492</v>
      </c>
      <c r="L3615" t="s">
        <v>10721</v>
      </c>
      <c r="M3615" t="s">
        <v>176</v>
      </c>
      <c r="N3615">
        <v>2018</v>
      </c>
      <c r="O3615" t="s">
        <v>612</v>
      </c>
      <c r="P3615" t="s">
        <v>178</v>
      </c>
      <c r="Q3615" t="s">
        <v>172</v>
      </c>
      <c r="S3615">
        <v>29444182</v>
      </c>
      <c r="T3615" t="s">
        <v>196</v>
      </c>
      <c r="W3615" t="s">
        <v>21240</v>
      </c>
      <c r="X3615">
        <v>5854657102</v>
      </c>
      <c r="Y3615" t="s">
        <v>186</v>
      </c>
      <c r="Z3615" t="s">
        <v>282</v>
      </c>
      <c r="AA3615">
        <v>2019</v>
      </c>
      <c r="AB3615">
        <v>2019</v>
      </c>
      <c r="AC3615" t="s">
        <v>1280</v>
      </c>
      <c r="AD3615" t="s">
        <v>185</v>
      </c>
      <c r="AM3615" t="s">
        <v>21241</v>
      </c>
      <c r="AN3615" t="s">
        <v>2598</v>
      </c>
      <c r="AS3615">
        <v>3.2</v>
      </c>
      <c r="AT3615" t="s">
        <v>188</v>
      </c>
      <c r="AU3615" t="s">
        <v>189</v>
      </c>
      <c r="AV3615" t="s">
        <v>190</v>
      </c>
      <c r="AW3615" t="s">
        <v>294</v>
      </c>
      <c r="BM3615" t="s">
        <v>21242</v>
      </c>
      <c r="BN3615" t="s">
        <v>193</v>
      </c>
      <c r="BP3615" t="s">
        <v>194</v>
      </c>
      <c r="BQ3615" t="s">
        <v>195</v>
      </c>
      <c r="BS3615">
        <v>14627</v>
      </c>
      <c r="BT3615" t="s">
        <v>196</v>
      </c>
      <c r="BU3615">
        <v>5857474390</v>
      </c>
      <c r="BZ3615" t="s">
        <v>21243</v>
      </c>
      <c r="CC3615" t="s">
        <v>194</v>
      </c>
      <c r="CD3615" t="s">
        <v>195</v>
      </c>
      <c r="CF3615">
        <v>14610</v>
      </c>
      <c r="CG3615" t="s">
        <v>196</v>
      </c>
      <c r="CH3615">
        <v>5857474390</v>
      </c>
      <c r="CM3615" t="s">
        <v>21243</v>
      </c>
      <c r="CP3615" t="s">
        <v>194</v>
      </c>
      <c r="CQ3615" t="s">
        <v>195</v>
      </c>
      <c r="CS3615">
        <v>14610</v>
      </c>
      <c r="CT3615" t="s">
        <v>196</v>
      </c>
      <c r="CU3615">
        <v>5857474390</v>
      </c>
      <c r="ED3615" t="s">
        <v>195</v>
      </c>
      <c r="EG3615" t="s">
        <v>196</v>
      </c>
      <c r="EH3615">
        <v>5857474390</v>
      </c>
      <c r="EM3615" t="s">
        <v>21243</v>
      </c>
      <c r="EP3615" t="s">
        <v>194</v>
      </c>
      <c r="EQ3615" t="s">
        <v>195</v>
      </c>
      <c r="ES3615">
        <v>14610</v>
      </c>
      <c r="ET3615" t="s">
        <v>196</v>
      </c>
      <c r="EU3615">
        <v>5857474390</v>
      </c>
    </row>
    <row r="3616" spans="1:151" x14ac:dyDescent="0.2">
      <c r="A3616">
        <v>20952</v>
      </c>
      <c r="B3616" t="s">
        <v>21237</v>
      </c>
      <c r="C3616" t="s">
        <v>21238</v>
      </c>
      <c r="D3616" t="s">
        <v>3317</v>
      </c>
      <c r="E3616" t="s">
        <v>21239</v>
      </c>
      <c r="F3616" t="s">
        <v>171</v>
      </c>
      <c r="G3616" t="s">
        <v>172</v>
      </c>
      <c r="H3616" s="1">
        <v>35720</v>
      </c>
      <c r="I3616" t="s">
        <v>221</v>
      </c>
      <c r="K3616" t="s">
        <v>6492</v>
      </c>
      <c r="L3616" t="s">
        <v>353</v>
      </c>
      <c r="M3616" t="s">
        <v>306</v>
      </c>
      <c r="N3616">
        <v>2017</v>
      </c>
      <c r="O3616" t="s">
        <v>646</v>
      </c>
      <c r="P3616" t="s">
        <v>178</v>
      </c>
      <c r="Q3616" t="s">
        <v>172</v>
      </c>
      <c r="S3616">
        <v>29444182</v>
      </c>
      <c r="T3616" t="s">
        <v>196</v>
      </c>
      <c r="W3616" t="s">
        <v>21240</v>
      </c>
      <c r="X3616">
        <v>5854657102</v>
      </c>
      <c r="Y3616" t="s">
        <v>186</v>
      </c>
      <c r="Z3616" t="s">
        <v>282</v>
      </c>
      <c r="AA3616">
        <v>2019</v>
      </c>
      <c r="AB3616">
        <v>2019</v>
      </c>
      <c r="AC3616" t="s">
        <v>1280</v>
      </c>
      <c r="AD3616" t="s">
        <v>185</v>
      </c>
      <c r="AM3616" t="s">
        <v>21241</v>
      </c>
      <c r="AN3616" t="s">
        <v>2598</v>
      </c>
      <c r="AS3616">
        <v>3.2</v>
      </c>
      <c r="AT3616" t="s">
        <v>188</v>
      </c>
      <c r="AU3616" t="s">
        <v>189</v>
      </c>
      <c r="AV3616" t="s">
        <v>190</v>
      </c>
      <c r="AW3616" t="s">
        <v>294</v>
      </c>
      <c r="BM3616" t="s">
        <v>21242</v>
      </c>
      <c r="BN3616" t="s">
        <v>193</v>
      </c>
      <c r="BP3616" t="s">
        <v>194</v>
      </c>
      <c r="BQ3616" t="s">
        <v>195</v>
      </c>
      <c r="BS3616">
        <v>14627</v>
      </c>
      <c r="BT3616" t="s">
        <v>196</v>
      </c>
      <c r="BU3616">
        <v>5857474390</v>
      </c>
      <c r="BZ3616" t="s">
        <v>21243</v>
      </c>
      <c r="CC3616" t="s">
        <v>194</v>
      </c>
      <c r="CD3616" t="s">
        <v>195</v>
      </c>
      <c r="CF3616">
        <v>14610</v>
      </c>
      <c r="CG3616" t="s">
        <v>196</v>
      </c>
      <c r="CH3616">
        <v>5857474390</v>
      </c>
      <c r="CM3616" t="s">
        <v>21243</v>
      </c>
      <c r="CP3616" t="s">
        <v>194</v>
      </c>
      <c r="CQ3616" t="s">
        <v>195</v>
      </c>
      <c r="CS3616">
        <v>14610</v>
      </c>
      <c r="CT3616" t="s">
        <v>196</v>
      </c>
      <c r="CU3616">
        <v>5857474390</v>
      </c>
      <c r="ED3616" t="s">
        <v>195</v>
      </c>
      <c r="EG3616" t="s">
        <v>196</v>
      </c>
      <c r="EH3616">
        <v>5857474390</v>
      </c>
      <c r="EM3616" t="s">
        <v>21243</v>
      </c>
      <c r="EP3616" t="s">
        <v>194</v>
      </c>
      <c r="EQ3616" t="s">
        <v>195</v>
      </c>
      <c r="ES3616">
        <v>14610</v>
      </c>
      <c r="ET3616" t="s">
        <v>196</v>
      </c>
      <c r="EU3616">
        <v>5857474390</v>
      </c>
    </row>
    <row r="3617" spans="1:151" x14ac:dyDescent="0.2">
      <c r="A3617">
        <v>25779</v>
      </c>
      <c r="B3617" t="s">
        <v>2919</v>
      </c>
      <c r="C3617" t="s">
        <v>21244</v>
      </c>
      <c r="D3617" t="s">
        <v>169</v>
      </c>
      <c r="E3617" t="s">
        <v>21245</v>
      </c>
      <c r="F3617" t="s">
        <v>171</v>
      </c>
      <c r="G3617" t="s">
        <v>172</v>
      </c>
      <c r="H3617" s="1">
        <v>36002</v>
      </c>
      <c r="I3617" t="s">
        <v>221</v>
      </c>
      <c r="K3617" t="s">
        <v>352</v>
      </c>
      <c r="L3617" t="s">
        <v>353</v>
      </c>
      <c r="M3617" t="s">
        <v>224</v>
      </c>
      <c r="N3617">
        <v>2018</v>
      </c>
      <c r="O3617" t="s">
        <v>354</v>
      </c>
      <c r="P3617" t="s">
        <v>178</v>
      </c>
      <c r="Q3617" t="s">
        <v>172</v>
      </c>
      <c r="S3617">
        <v>29852710</v>
      </c>
      <c r="T3617" t="s">
        <v>196</v>
      </c>
      <c r="W3617" t="s">
        <v>21246</v>
      </c>
      <c r="X3617">
        <v>9736342625</v>
      </c>
      <c r="Y3617" t="s">
        <v>182</v>
      </c>
      <c r="Z3617" t="s">
        <v>183</v>
      </c>
      <c r="AA3617">
        <v>2020</v>
      </c>
      <c r="AB3617">
        <v>2020</v>
      </c>
      <c r="AC3617" t="s">
        <v>184</v>
      </c>
      <c r="AD3617" t="s">
        <v>185</v>
      </c>
      <c r="AS3617">
        <v>3.89</v>
      </c>
      <c r="AT3617" t="s">
        <v>188</v>
      </c>
      <c r="AU3617" t="s">
        <v>189</v>
      </c>
      <c r="AV3617" t="s">
        <v>190</v>
      </c>
      <c r="AW3617" t="s">
        <v>264</v>
      </c>
      <c r="BM3617" t="s">
        <v>21247</v>
      </c>
      <c r="BN3617" t="s">
        <v>193</v>
      </c>
      <c r="BP3617" t="s">
        <v>194</v>
      </c>
      <c r="BQ3617" t="s">
        <v>195</v>
      </c>
      <c r="BS3617">
        <v>14627</v>
      </c>
      <c r="BT3617" t="s">
        <v>196</v>
      </c>
      <c r="BU3617">
        <v>9736341825</v>
      </c>
      <c r="BZ3617" t="s">
        <v>21248</v>
      </c>
      <c r="CC3617" t="s">
        <v>21249</v>
      </c>
      <c r="CD3617" t="s">
        <v>1150</v>
      </c>
      <c r="CF3617" t="str">
        <f>"07078"</f>
        <v>07078</v>
      </c>
      <c r="CG3617" t="s">
        <v>196</v>
      </c>
      <c r="CH3617">
        <v>9733766703</v>
      </c>
      <c r="CM3617" t="s">
        <v>215</v>
      </c>
      <c r="CP3617" t="s">
        <v>194</v>
      </c>
      <c r="CQ3617" t="s">
        <v>195</v>
      </c>
      <c r="CS3617">
        <v>14611</v>
      </c>
      <c r="CT3617" t="s">
        <v>196</v>
      </c>
      <c r="CU3617">
        <v>9736341825</v>
      </c>
      <c r="ED3617" t="s">
        <v>1150</v>
      </c>
      <c r="EG3617" t="s">
        <v>196</v>
      </c>
      <c r="EH3617">
        <v>9733766703</v>
      </c>
      <c r="EM3617" t="s">
        <v>21248</v>
      </c>
      <c r="EP3617" t="s">
        <v>21249</v>
      </c>
      <c r="EQ3617" t="s">
        <v>1150</v>
      </c>
      <c r="ES3617" t="str">
        <f>"07078"</f>
        <v>07078</v>
      </c>
      <c r="ET3617" t="s">
        <v>196</v>
      </c>
      <c r="EU3617">
        <v>9733766703</v>
      </c>
    </row>
    <row r="3618" spans="1:151" x14ac:dyDescent="0.2">
      <c r="A3618">
        <v>45562</v>
      </c>
      <c r="B3618" t="s">
        <v>21250</v>
      </c>
      <c r="C3618" t="s">
        <v>21251</v>
      </c>
      <c r="D3618" t="s">
        <v>1608</v>
      </c>
      <c r="E3618" t="s">
        <v>21252</v>
      </c>
      <c r="F3618" t="s">
        <v>171</v>
      </c>
      <c r="G3618" t="str">
        <f>"0"</f>
        <v>0</v>
      </c>
      <c r="H3618" s="1">
        <v>33061</v>
      </c>
      <c r="I3618" t="s">
        <v>221</v>
      </c>
      <c r="K3618" t="s">
        <v>5148</v>
      </c>
      <c r="L3618" t="s">
        <v>5149</v>
      </c>
      <c r="M3618" t="s">
        <v>176</v>
      </c>
      <c r="N3618">
        <v>2025</v>
      </c>
      <c r="O3618" t="s">
        <v>677</v>
      </c>
      <c r="P3618" t="s">
        <v>178</v>
      </c>
      <c r="Q3618" t="s">
        <v>172</v>
      </c>
      <c r="S3618">
        <v>32648881</v>
      </c>
      <c r="T3618" t="s">
        <v>1611</v>
      </c>
      <c r="U3618" t="s">
        <v>424</v>
      </c>
      <c r="Y3618" t="str">
        <f>"02SBS"</f>
        <v>02SBS</v>
      </c>
      <c r="Z3618" t="s">
        <v>258</v>
      </c>
      <c r="AA3618" t="s">
        <v>259</v>
      </c>
      <c r="AB3618" t="s">
        <v>260</v>
      </c>
      <c r="AC3618" t="s">
        <v>2778</v>
      </c>
      <c r="AD3618" t="s">
        <v>185</v>
      </c>
      <c r="AM3618" t="s">
        <v>21253</v>
      </c>
      <c r="AN3618" t="s">
        <v>21254</v>
      </c>
      <c r="AS3618">
        <v>3.67</v>
      </c>
      <c r="AU3618" t="s">
        <v>235</v>
      </c>
      <c r="AV3618" t="s">
        <v>236</v>
      </c>
      <c r="AW3618" t="s">
        <v>430</v>
      </c>
      <c r="BO3618" t="s">
        <v>15162</v>
      </c>
      <c r="BQ3618" t="s">
        <v>195</v>
      </c>
      <c r="BZ3618" t="s">
        <v>242</v>
      </c>
      <c r="CA3618" t="s">
        <v>21255</v>
      </c>
      <c r="CB3618" t="s">
        <v>243</v>
      </c>
      <c r="CD3618" t="s">
        <v>195</v>
      </c>
      <c r="CF3618">
        <v>14642</v>
      </c>
      <c r="CG3618" t="s">
        <v>244</v>
      </c>
      <c r="CM3618" t="s">
        <v>21256</v>
      </c>
      <c r="CN3618" t="s">
        <v>21255</v>
      </c>
      <c r="CO3618" t="s">
        <v>15162</v>
      </c>
      <c r="CP3618" t="s">
        <v>15162</v>
      </c>
      <c r="CQ3618" t="s">
        <v>15165</v>
      </c>
      <c r="CS3618" t="str">
        <f>"00400"</f>
        <v>00400</v>
      </c>
      <c r="CT3618" t="s">
        <v>1611</v>
      </c>
      <c r="CU3618" t="s">
        <v>21257</v>
      </c>
    </row>
    <row r="3619" spans="1:151" x14ac:dyDescent="0.2">
      <c r="A3619">
        <v>41273</v>
      </c>
      <c r="B3619" t="s">
        <v>21250</v>
      </c>
      <c r="C3619" t="s">
        <v>21251</v>
      </c>
      <c r="D3619" t="s">
        <v>1608</v>
      </c>
      <c r="E3619" t="s">
        <v>21252</v>
      </c>
      <c r="F3619" t="s">
        <v>171</v>
      </c>
      <c r="G3619" t="str">
        <f>"0"</f>
        <v>0</v>
      </c>
      <c r="H3619" s="1">
        <v>33061</v>
      </c>
      <c r="I3619" t="s">
        <v>221</v>
      </c>
      <c r="K3619" t="s">
        <v>253</v>
      </c>
      <c r="L3619" t="s">
        <v>254</v>
      </c>
      <c r="M3619" t="s">
        <v>255</v>
      </c>
      <c r="N3619" t="s">
        <v>256</v>
      </c>
      <c r="O3619" t="s">
        <v>257</v>
      </c>
      <c r="P3619" t="s">
        <v>178</v>
      </c>
      <c r="Q3619" t="s">
        <v>172</v>
      </c>
      <c r="S3619">
        <v>32648881</v>
      </c>
      <c r="T3619" t="s">
        <v>1611</v>
      </c>
      <c r="U3619" t="s">
        <v>424</v>
      </c>
      <c r="Y3619" t="str">
        <f>"02SBS"</f>
        <v>02SBS</v>
      </c>
      <c r="Z3619" t="s">
        <v>258</v>
      </c>
      <c r="AA3619" t="s">
        <v>259</v>
      </c>
      <c r="AB3619" t="s">
        <v>260</v>
      </c>
      <c r="AC3619" t="s">
        <v>2778</v>
      </c>
      <c r="AD3619" t="s">
        <v>185</v>
      </c>
      <c r="AM3619" t="s">
        <v>21253</v>
      </c>
      <c r="AN3619" t="s">
        <v>21254</v>
      </c>
      <c r="AS3619">
        <v>3.67</v>
      </c>
      <c r="AU3619" t="s">
        <v>235</v>
      </c>
      <c r="AV3619" t="s">
        <v>236</v>
      </c>
      <c r="AW3619" t="s">
        <v>430</v>
      </c>
      <c r="BO3619" t="s">
        <v>15162</v>
      </c>
      <c r="BQ3619" t="s">
        <v>195</v>
      </c>
      <c r="BZ3619" t="s">
        <v>242</v>
      </c>
      <c r="CA3619" t="s">
        <v>21255</v>
      </c>
      <c r="CB3619" t="s">
        <v>243</v>
      </c>
      <c r="CD3619" t="s">
        <v>195</v>
      </c>
      <c r="CF3619">
        <v>14642</v>
      </c>
      <c r="CG3619" t="s">
        <v>244</v>
      </c>
      <c r="CM3619" t="s">
        <v>21256</v>
      </c>
      <c r="CN3619" t="s">
        <v>21255</v>
      </c>
      <c r="CO3619" t="s">
        <v>15162</v>
      </c>
      <c r="CP3619" t="s">
        <v>15162</v>
      </c>
      <c r="CQ3619" t="s">
        <v>15165</v>
      </c>
      <c r="CS3619" t="str">
        <f>"00400"</f>
        <v>00400</v>
      </c>
      <c r="CT3619" t="s">
        <v>1611</v>
      </c>
      <c r="CU3619" t="s">
        <v>21257</v>
      </c>
    </row>
    <row r="3620" spans="1:151" x14ac:dyDescent="0.2">
      <c r="A3620">
        <v>31377</v>
      </c>
      <c r="B3620" t="s">
        <v>15438</v>
      </c>
      <c r="C3620" t="s">
        <v>21258</v>
      </c>
      <c r="D3620" t="s">
        <v>1580</v>
      </c>
      <c r="E3620" t="s">
        <v>21259</v>
      </c>
      <c r="F3620" t="s">
        <v>171</v>
      </c>
      <c r="G3620" t="str">
        <f>"0"</f>
        <v>0</v>
      </c>
      <c r="K3620" t="s">
        <v>3740</v>
      </c>
      <c r="L3620" t="s">
        <v>3741</v>
      </c>
      <c r="M3620" t="s">
        <v>255</v>
      </c>
      <c r="N3620" t="s">
        <v>421</v>
      </c>
      <c r="O3620" t="s">
        <v>422</v>
      </c>
      <c r="P3620" t="s">
        <v>178</v>
      </c>
      <c r="Q3620" t="s">
        <v>172</v>
      </c>
      <c r="S3620">
        <v>31329521</v>
      </c>
      <c r="T3620" t="s">
        <v>226</v>
      </c>
      <c r="Y3620" t="str">
        <f>"01AS"</f>
        <v>01AS</v>
      </c>
      <c r="Z3620" t="s">
        <v>227</v>
      </c>
      <c r="AA3620" t="s">
        <v>228</v>
      </c>
      <c r="AB3620" t="s">
        <v>229</v>
      </c>
      <c r="AC3620" t="s">
        <v>3310</v>
      </c>
      <c r="AD3620" t="s">
        <v>172</v>
      </c>
      <c r="AS3620">
        <v>3.73</v>
      </c>
      <c r="AT3620" t="s">
        <v>429</v>
      </c>
      <c r="AU3620" t="s">
        <v>235</v>
      </c>
      <c r="AV3620" t="s">
        <v>236</v>
      </c>
      <c r="AW3620" t="s">
        <v>210</v>
      </c>
      <c r="BM3620" t="s">
        <v>11745</v>
      </c>
      <c r="BN3620" t="s">
        <v>239</v>
      </c>
      <c r="BO3620" t="s">
        <v>21260</v>
      </c>
      <c r="BP3620" t="s">
        <v>241</v>
      </c>
      <c r="BQ3620" t="s">
        <v>195</v>
      </c>
      <c r="BS3620">
        <v>14627</v>
      </c>
      <c r="CD3620" t="s">
        <v>195</v>
      </c>
      <c r="CM3620" t="s">
        <v>21261</v>
      </c>
      <c r="CO3620" t="s">
        <v>21260</v>
      </c>
      <c r="CP3620" t="s">
        <v>18006</v>
      </c>
      <c r="CQ3620" t="s">
        <v>247</v>
      </c>
      <c r="CS3620" t="s">
        <v>21262</v>
      </c>
      <c r="CT3620" t="s">
        <v>244</v>
      </c>
      <c r="CU3620" t="s">
        <v>21263</v>
      </c>
    </row>
    <row r="3621" spans="1:151" x14ac:dyDescent="0.2">
      <c r="A3621">
        <v>45287</v>
      </c>
      <c r="B3621" t="s">
        <v>7563</v>
      </c>
      <c r="C3621" t="s">
        <v>21264</v>
      </c>
      <c r="D3621" t="s">
        <v>21265</v>
      </c>
      <c r="E3621" t="s">
        <v>21266</v>
      </c>
      <c r="F3621" t="s">
        <v>171</v>
      </c>
      <c r="G3621" t="str">
        <f>"0"</f>
        <v>0</v>
      </c>
      <c r="H3621" s="1">
        <v>29272</v>
      </c>
      <c r="I3621" t="s">
        <v>173</v>
      </c>
      <c r="K3621" t="s">
        <v>3943</v>
      </c>
      <c r="L3621" t="s">
        <v>1940</v>
      </c>
      <c r="M3621" t="s">
        <v>255</v>
      </c>
      <c r="N3621" t="s">
        <v>1165</v>
      </c>
      <c r="O3621" t="s">
        <v>1214</v>
      </c>
      <c r="P3621" t="s">
        <v>178</v>
      </c>
      <c r="Q3621" t="s">
        <v>172</v>
      </c>
      <c r="S3621">
        <v>32708592</v>
      </c>
      <c r="T3621" t="s">
        <v>226</v>
      </c>
      <c r="Y3621" t="str">
        <f>"02SBS"</f>
        <v>02SBS</v>
      </c>
      <c r="Z3621" t="s">
        <v>258</v>
      </c>
      <c r="AA3621" t="s">
        <v>259</v>
      </c>
      <c r="AB3621" t="s">
        <v>260</v>
      </c>
      <c r="AC3621" t="s">
        <v>4104</v>
      </c>
      <c r="AD3621" t="s">
        <v>185</v>
      </c>
      <c r="AS3621">
        <v>3.53</v>
      </c>
      <c r="AU3621" t="s">
        <v>3009</v>
      </c>
      <c r="AV3621" t="s">
        <v>236</v>
      </c>
      <c r="AW3621" t="s">
        <v>294</v>
      </c>
      <c r="BO3621" t="s">
        <v>21267</v>
      </c>
      <c r="BQ3621" t="s">
        <v>195</v>
      </c>
      <c r="CD3621" t="s">
        <v>195</v>
      </c>
      <c r="CM3621" t="s">
        <v>21268</v>
      </c>
      <c r="CO3621" t="s">
        <v>21267</v>
      </c>
      <c r="CP3621" t="s">
        <v>1401</v>
      </c>
      <c r="CQ3621" t="s">
        <v>247</v>
      </c>
      <c r="CS3621" t="s">
        <v>21269</v>
      </c>
      <c r="CT3621" t="s">
        <v>244</v>
      </c>
      <c r="CU3621" t="s">
        <v>21270</v>
      </c>
    </row>
    <row r="3622" spans="1:151" x14ac:dyDescent="0.2">
      <c r="A3622">
        <v>25901</v>
      </c>
      <c r="B3622" t="s">
        <v>21271</v>
      </c>
      <c r="C3622" t="s">
        <v>21272</v>
      </c>
      <c r="E3622" t="s">
        <v>21273</v>
      </c>
      <c r="F3622" t="s">
        <v>171</v>
      </c>
      <c r="K3622" t="s">
        <v>1853</v>
      </c>
      <c r="M3622" t="s">
        <v>306</v>
      </c>
      <c r="N3622">
        <v>2014</v>
      </c>
      <c r="O3622" t="s">
        <v>591</v>
      </c>
      <c r="P3622" t="s">
        <v>178</v>
      </c>
      <c r="Q3622" t="s">
        <v>172</v>
      </c>
    </row>
    <row r="3623" spans="1:151" x14ac:dyDescent="0.2">
      <c r="A3623">
        <v>26980</v>
      </c>
      <c r="B3623" t="s">
        <v>21274</v>
      </c>
      <c r="C3623" t="s">
        <v>21275</v>
      </c>
      <c r="D3623" t="s">
        <v>20517</v>
      </c>
      <c r="E3623" t="s">
        <v>21276</v>
      </c>
      <c r="F3623" t="s">
        <v>171</v>
      </c>
      <c r="H3623" s="1">
        <v>33773</v>
      </c>
      <c r="I3623" t="s">
        <v>221</v>
      </c>
      <c r="J3623" t="s">
        <v>21277</v>
      </c>
      <c r="K3623" t="s">
        <v>1304</v>
      </c>
      <c r="L3623" t="s">
        <v>633</v>
      </c>
      <c r="M3623" t="s">
        <v>224</v>
      </c>
      <c r="N3623">
        <v>2019</v>
      </c>
      <c r="O3623" t="s">
        <v>279</v>
      </c>
      <c r="P3623" t="s">
        <v>363</v>
      </c>
      <c r="Q3623" t="s">
        <v>185</v>
      </c>
      <c r="BM3623" t="s">
        <v>21278</v>
      </c>
      <c r="BP3623" t="s">
        <v>21279</v>
      </c>
      <c r="BQ3623" t="s">
        <v>461</v>
      </c>
      <c r="BR3623" t="s">
        <v>4539</v>
      </c>
      <c r="BS3623">
        <v>91340</v>
      </c>
      <c r="BT3623" t="s">
        <v>226</v>
      </c>
      <c r="BU3623">
        <v>818390812</v>
      </c>
    </row>
    <row r="3624" spans="1:151" x14ac:dyDescent="0.2">
      <c r="A3624">
        <v>41082</v>
      </c>
      <c r="B3624" t="s">
        <v>3846</v>
      </c>
      <c r="C3624" t="s">
        <v>11607</v>
      </c>
      <c r="D3624" t="s">
        <v>917</v>
      </c>
      <c r="E3624" t="s">
        <v>21280</v>
      </c>
      <c r="F3624" t="s">
        <v>171</v>
      </c>
      <c r="G3624" t="str">
        <f>"0"</f>
        <v>0</v>
      </c>
      <c r="H3624" s="1">
        <v>37568</v>
      </c>
      <c r="I3624" t="s">
        <v>221</v>
      </c>
      <c r="K3624" t="s">
        <v>1078</v>
      </c>
      <c r="L3624" t="s">
        <v>318</v>
      </c>
      <c r="M3624" t="s">
        <v>176</v>
      </c>
      <c r="N3624">
        <v>2024</v>
      </c>
      <c r="O3624" t="s">
        <v>319</v>
      </c>
      <c r="P3624" t="s">
        <v>178</v>
      </c>
      <c r="Q3624" t="s">
        <v>172</v>
      </c>
      <c r="S3624">
        <v>32062977</v>
      </c>
      <c r="T3624" t="s">
        <v>226</v>
      </c>
      <c r="Y3624" t="str">
        <f>"01AS"</f>
        <v>01AS</v>
      </c>
      <c r="Z3624" t="s">
        <v>227</v>
      </c>
      <c r="AA3624" t="s">
        <v>320</v>
      </c>
      <c r="AB3624" t="s">
        <v>321</v>
      </c>
      <c r="AC3624" t="s">
        <v>11053</v>
      </c>
      <c r="AD3624" t="s">
        <v>185</v>
      </c>
      <c r="AM3624" t="s">
        <v>14188</v>
      </c>
      <c r="AS3624">
        <v>3.61</v>
      </c>
      <c r="AU3624" t="s">
        <v>235</v>
      </c>
      <c r="AV3624" t="s">
        <v>236</v>
      </c>
      <c r="AW3624" t="s">
        <v>264</v>
      </c>
      <c r="BM3624" t="s">
        <v>13149</v>
      </c>
      <c r="BN3624" t="s">
        <v>239</v>
      </c>
      <c r="BO3624" t="s">
        <v>21281</v>
      </c>
      <c r="BP3624" t="s">
        <v>241</v>
      </c>
      <c r="BQ3624" t="s">
        <v>195</v>
      </c>
      <c r="BS3624">
        <v>14627</v>
      </c>
      <c r="BZ3624" t="s">
        <v>3241</v>
      </c>
      <c r="CB3624" t="s">
        <v>267</v>
      </c>
      <c r="CD3624" t="s">
        <v>195</v>
      </c>
      <c r="CF3624">
        <v>14627</v>
      </c>
      <c r="CG3624" t="s">
        <v>244</v>
      </c>
      <c r="CM3624" t="s">
        <v>21282</v>
      </c>
      <c r="CO3624" t="s">
        <v>21281</v>
      </c>
      <c r="CP3624" t="s">
        <v>21283</v>
      </c>
      <c r="CQ3624" t="s">
        <v>247</v>
      </c>
      <c r="CS3624">
        <v>13060</v>
      </c>
      <c r="CT3624" t="s">
        <v>244</v>
      </c>
      <c r="CU3624" t="s">
        <v>21284</v>
      </c>
    </row>
    <row r="3625" spans="1:151" x14ac:dyDescent="0.2">
      <c r="A3625">
        <v>19643</v>
      </c>
      <c r="B3625" t="s">
        <v>1173</v>
      </c>
      <c r="C3625" t="s">
        <v>21285</v>
      </c>
      <c r="D3625" t="s">
        <v>622</v>
      </c>
      <c r="E3625" t="s">
        <v>21286</v>
      </c>
      <c r="F3625" t="s">
        <v>171</v>
      </c>
      <c r="G3625" t="s">
        <v>172</v>
      </c>
      <c r="H3625" s="1">
        <v>35273</v>
      </c>
      <c r="I3625" t="s">
        <v>221</v>
      </c>
      <c r="K3625" t="s">
        <v>3651</v>
      </c>
      <c r="L3625" t="s">
        <v>1409</v>
      </c>
      <c r="M3625" t="s">
        <v>176</v>
      </c>
      <c r="N3625">
        <v>2017</v>
      </c>
      <c r="O3625" t="s">
        <v>177</v>
      </c>
      <c r="P3625" t="s">
        <v>178</v>
      </c>
      <c r="Q3625" t="s">
        <v>172</v>
      </c>
      <c r="S3625">
        <v>28766827</v>
      </c>
      <c r="T3625" t="s">
        <v>196</v>
      </c>
      <c r="W3625" t="s">
        <v>21287</v>
      </c>
      <c r="X3625">
        <v>8453802435</v>
      </c>
      <c r="Y3625" t="s">
        <v>182</v>
      </c>
      <c r="Z3625" t="s">
        <v>183</v>
      </c>
      <c r="AA3625">
        <v>2018</v>
      </c>
      <c r="AB3625">
        <v>2018</v>
      </c>
      <c r="AC3625" t="s">
        <v>184</v>
      </c>
      <c r="AD3625" t="s">
        <v>185</v>
      </c>
      <c r="AS3625">
        <v>3.32</v>
      </c>
      <c r="AT3625" t="s">
        <v>188</v>
      </c>
      <c r="AU3625" t="s">
        <v>189</v>
      </c>
      <c r="AV3625" t="s">
        <v>190</v>
      </c>
      <c r="AW3625" t="s">
        <v>264</v>
      </c>
      <c r="BM3625" t="s">
        <v>21288</v>
      </c>
      <c r="BN3625" t="s">
        <v>193</v>
      </c>
      <c r="BP3625" t="s">
        <v>194</v>
      </c>
      <c r="BQ3625" t="s">
        <v>195</v>
      </c>
      <c r="BS3625">
        <v>14627</v>
      </c>
      <c r="BT3625" t="s">
        <v>196</v>
      </c>
      <c r="BU3625">
        <v>8455145497</v>
      </c>
      <c r="BZ3625" t="s">
        <v>21289</v>
      </c>
      <c r="CC3625" t="s">
        <v>21290</v>
      </c>
      <c r="CD3625" t="s">
        <v>195</v>
      </c>
      <c r="CF3625">
        <v>12540</v>
      </c>
      <c r="CG3625" t="s">
        <v>196</v>
      </c>
      <c r="CH3625">
        <v>8452261339</v>
      </c>
      <c r="CM3625" t="s">
        <v>1509</v>
      </c>
      <c r="CP3625" t="s">
        <v>194</v>
      </c>
      <c r="CQ3625" t="s">
        <v>195</v>
      </c>
      <c r="CS3625">
        <v>14627</v>
      </c>
      <c r="CT3625" t="s">
        <v>196</v>
      </c>
      <c r="CU3625">
        <v>8455145497</v>
      </c>
      <c r="ED3625" t="s">
        <v>195</v>
      </c>
      <c r="EG3625" t="s">
        <v>196</v>
      </c>
      <c r="EH3625">
        <v>8452261339</v>
      </c>
      <c r="EM3625" t="s">
        <v>21289</v>
      </c>
      <c r="EP3625" t="s">
        <v>21290</v>
      </c>
      <c r="EQ3625" t="s">
        <v>195</v>
      </c>
      <c r="ES3625">
        <v>12540</v>
      </c>
      <c r="ET3625" t="s">
        <v>196</v>
      </c>
      <c r="EU3625">
        <v>8452261339</v>
      </c>
    </row>
    <row r="3626" spans="1:151" x14ac:dyDescent="0.2">
      <c r="A3626">
        <v>45572</v>
      </c>
      <c r="B3626" t="s">
        <v>21291</v>
      </c>
      <c r="C3626" t="s">
        <v>21292</v>
      </c>
      <c r="E3626" t="s">
        <v>21293</v>
      </c>
      <c r="F3626" t="s">
        <v>171</v>
      </c>
      <c r="G3626" t="str">
        <f>"0"</f>
        <v>0</v>
      </c>
      <c r="H3626" s="1">
        <v>34102</v>
      </c>
      <c r="I3626" t="s">
        <v>221</v>
      </c>
      <c r="K3626" t="s">
        <v>5148</v>
      </c>
      <c r="L3626" t="s">
        <v>5149</v>
      </c>
      <c r="M3626" t="s">
        <v>176</v>
      </c>
      <c r="N3626">
        <v>2025</v>
      </c>
      <c r="O3626" t="s">
        <v>677</v>
      </c>
      <c r="P3626" t="s">
        <v>178</v>
      </c>
      <c r="Q3626" t="s">
        <v>172</v>
      </c>
      <c r="S3626">
        <v>32627121</v>
      </c>
      <c r="T3626" t="s">
        <v>226</v>
      </c>
      <c r="Y3626" t="str">
        <f>"02SBS"</f>
        <v>02SBS</v>
      </c>
      <c r="Z3626" t="s">
        <v>258</v>
      </c>
      <c r="AA3626" t="s">
        <v>259</v>
      </c>
      <c r="AB3626" t="s">
        <v>260</v>
      </c>
      <c r="AC3626" t="s">
        <v>261</v>
      </c>
      <c r="AD3626" t="s">
        <v>185</v>
      </c>
      <c r="AM3626" t="s">
        <v>262</v>
      </c>
      <c r="AN3626" t="s">
        <v>6085</v>
      </c>
      <c r="AS3626">
        <v>3.35</v>
      </c>
      <c r="AU3626" t="s">
        <v>235</v>
      </c>
      <c r="AV3626" t="s">
        <v>236</v>
      </c>
      <c r="AW3626" t="s">
        <v>294</v>
      </c>
      <c r="BO3626" t="s">
        <v>21294</v>
      </c>
      <c r="BQ3626" t="s">
        <v>195</v>
      </c>
      <c r="CD3626" t="s">
        <v>195</v>
      </c>
      <c r="CM3626" t="s">
        <v>21295</v>
      </c>
      <c r="CO3626" t="s">
        <v>21294</v>
      </c>
      <c r="CP3626" t="s">
        <v>1576</v>
      </c>
      <c r="CQ3626" t="s">
        <v>247</v>
      </c>
      <c r="CS3626" t="s">
        <v>21296</v>
      </c>
      <c r="CT3626" t="s">
        <v>244</v>
      </c>
      <c r="CU3626" t="s">
        <v>21297</v>
      </c>
    </row>
    <row r="3627" spans="1:151" x14ac:dyDescent="0.2">
      <c r="A3627">
        <v>23656</v>
      </c>
      <c r="B3627" t="s">
        <v>21298</v>
      </c>
      <c r="C3627" t="s">
        <v>21299</v>
      </c>
      <c r="D3627" t="s">
        <v>21300</v>
      </c>
      <c r="E3627" t="s">
        <v>21301</v>
      </c>
      <c r="F3627" t="s">
        <v>171</v>
      </c>
      <c r="G3627" t="s">
        <v>172</v>
      </c>
      <c r="H3627" s="1">
        <v>34608</v>
      </c>
      <c r="I3627" t="s">
        <v>173</v>
      </c>
      <c r="K3627" t="s">
        <v>16404</v>
      </c>
      <c r="L3627" t="s">
        <v>21302</v>
      </c>
      <c r="M3627" t="s">
        <v>306</v>
      </c>
      <c r="N3627">
        <v>2017</v>
      </c>
      <c r="O3627" t="s">
        <v>646</v>
      </c>
      <c r="P3627" t="s">
        <v>178</v>
      </c>
      <c r="Q3627" t="s">
        <v>172</v>
      </c>
      <c r="S3627">
        <v>28218104</v>
      </c>
      <c r="T3627" t="s">
        <v>280</v>
      </c>
      <c r="U3627" t="s">
        <v>180</v>
      </c>
      <c r="V3627" s="2">
        <v>43240</v>
      </c>
      <c r="W3627" t="s">
        <v>21303</v>
      </c>
      <c r="X3627">
        <v>6042690614</v>
      </c>
      <c r="Y3627" t="s">
        <v>186</v>
      </c>
      <c r="Z3627" t="s">
        <v>282</v>
      </c>
      <c r="AA3627">
        <v>2018</v>
      </c>
      <c r="AB3627">
        <v>2018</v>
      </c>
      <c r="AC3627" t="s">
        <v>382</v>
      </c>
      <c r="AD3627" t="s">
        <v>185</v>
      </c>
      <c r="AM3627" t="s">
        <v>187</v>
      </c>
      <c r="AS3627">
        <v>3.37</v>
      </c>
      <c r="AT3627" t="s">
        <v>188</v>
      </c>
      <c r="AU3627" t="s">
        <v>189</v>
      </c>
      <c r="AV3627" t="s">
        <v>190</v>
      </c>
      <c r="AW3627" t="s">
        <v>191</v>
      </c>
      <c r="BM3627" t="s">
        <v>21304</v>
      </c>
      <c r="BN3627" t="s">
        <v>193</v>
      </c>
      <c r="BP3627" t="s">
        <v>194</v>
      </c>
      <c r="BQ3627" t="s">
        <v>195</v>
      </c>
      <c r="BS3627">
        <v>14627</v>
      </c>
      <c r="BT3627" t="s">
        <v>196</v>
      </c>
      <c r="BU3627">
        <v>7248887139</v>
      </c>
      <c r="CM3627" t="s">
        <v>215</v>
      </c>
      <c r="CP3627" t="s">
        <v>194</v>
      </c>
      <c r="CQ3627" t="s">
        <v>195</v>
      </c>
      <c r="CS3627">
        <v>14611</v>
      </c>
      <c r="CT3627" t="s">
        <v>196</v>
      </c>
      <c r="CU3627">
        <v>7248887139</v>
      </c>
    </row>
    <row r="3628" spans="1:151" x14ac:dyDescent="0.2">
      <c r="A3628">
        <v>17925</v>
      </c>
      <c r="B3628" t="s">
        <v>21298</v>
      </c>
      <c r="C3628" t="s">
        <v>21299</v>
      </c>
      <c r="D3628" t="s">
        <v>21300</v>
      </c>
      <c r="E3628" t="s">
        <v>21301</v>
      </c>
      <c r="F3628" t="s">
        <v>171</v>
      </c>
      <c r="G3628" t="s">
        <v>172</v>
      </c>
      <c r="H3628" s="1">
        <v>34608</v>
      </c>
      <c r="I3628" t="s">
        <v>173</v>
      </c>
      <c r="K3628" t="s">
        <v>222</v>
      </c>
      <c r="L3628" t="s">
        <v>223</v>
      </c>
      <c r="M3628" t="s">
        <v>224</v>
      </c>
      <c r="N3628">
        <v>2016</v>
      </c>
      <c r="O3628" t="s">
        <v>410</v>
      </c>
      <c r="P3628" t="s">
        <v>363</v>
      </c>
      <c r="Q3628" t="s">
        <v>172</v>
      </c>
      <c r="S3628">
        <v>28218104</v>
      </c>
      <c r="T3628" t="s">
        <v>280</v>
      </c>
      <c r="U3628" t="s">
        <v>180</v>
      </c>
      <c r="V3628" s="2">
        <v>43240</v>
      </c>
      <c r="W3628" t="s">
        <v>21303</v>
      </c>
      <c r="X3628">
        <v>6042690614</v>
      </c>
      <c r="Y3628" t="s">
        <v>186</v>
      </c>
      <c r="Z3628" t="s">
        <v>282</v>
      </c>
      <c r="AA3628">
        <v>2018</v>
      </c>
      <c r="AB3628">
        <v>2018</v>
      </c>
      <c r="AC3628" t="s">
        <v>382</v>
      </c>
      <c r="AD3628" t="s">
        <v>185</v>
      </c>
      <c r="AM3628" t="s">
        <v>187</v>
      </c>
      <c r="AS3628">
        <v>3.37</v>
      </c>
      <c r="AT3628" t="s">
        <v>188</v>
      </c>
      <c r="AU3628" t="s">
        <v>189</v>
      </c>
      <c r="AV3628" t="s">
        <v>190</v>
      </c>
      <c r="AW3628" t="s">
        <v>191</v>
      </c>
      <c r="BM3628" t="s">
        <v>21304</v>
      </c>
      <c r="BN3628" t="s">
        <v>193</v>
      </c>
      <c r="BP3628" t="s">
        <v>194</v>
      </c>
      <c r="BQ3628" t="s">
        <v>195</v>
      </c>
      <c r="BS3628">
        <v>14627</v>
      </c>
      <c r="BT3628" t="s">
        <v>196</v>
      </c>
      <c r="BU3628">
        <v>7248887139</v>
      </c>
      <c r="CM3628" t="s">
        <v>215</v>
      </c>
      <c r="CP3628" t="s">
        <v>194</v>
      </c>
      <c r="CQ3628" t="s">
        <v>195</v>
      </c>
      <c r="CS3628">
        <v>14611</v>
      </c>
      <c r="CT3628" t="s">
        <v>196</v>
      </c>
      <c r="CU3628">
        <v>7248887139</v>
      </c>
    </row>
    <row r="3629" spans="1:151" x14ac:dyDescent="0.2">
      <c r="A3629">
        <v>17839</v>
      </c>
      <c r="B3629" t="s">
        <v>21298</v>
      </c>
      <c r="C3629" t="s">
        <v>21299</v>
      </c>
      <c r="D3629" t="s">
        <v>21300</v>
      </c>
      <c r="E3629" t="s">
        <v>21301</v>
      </c>
      <c r="F3629" t="s">
        <v>171</v>
      </c>
      <c r="G3629" t="s">
        <v>172</v>
      </c>
      <c r="H3629" s="1">
        <v>34608</v>
      </c>
      <c r="I3629" t="s">
        <v>173</v>
      </c>
      <c r="K3629" t="s">
        <v>409</v>
      </c>
      <c r="L3629" t="s">
        <v>1643</v>
      </c>
      <c r="M3629" t="s">
        <v>224</v>
      </c>
      <c r="N3629">
        <v>2016</v>
      </c>
      <c r="O3629" t="s">
        <v>410</v>
      </c>
      <c r="P3629" t="s">
        <v>178</v>
      </c>
      <c r="Q3629" t="s">
        <v>172</v>
      </c>
      <c r="S3629">
        <v>28218104</v>
      </c>
      <c r="T3629" t="s">
        <v>280</v>
      </c>
      <c r="U3629" t="s">
        <v>180</v>
      </c>
      <c r="V3629" s="2">
        <v>43240</v>
      </c>
      <c r="W3629" t="s">
        <v>21303</v>
      </c>
      <c r="X3629">
        <v>6042690614</v>
      </c>
      <c r="Y3629" t="s">
        <v>186</v>
      </c>
      <c r="Z3629" t="s">
        <v>282</v>
      </c>
      <c r="AA3629">
        <v>2018</v>
      </c>
      <c r="AB3629">
        <v>2018</v>
      </c>
      <c r="AC3629" t="s">
        <v>382</v>
      </c>
      <c r="AD3629" t="s">
        <v>185</v>
      </c>
      <c r="AM3629" t="s">
        <v>187</v>
      </c>
      <c r="AS3629">
        <v>3.37</v>
      </c>
      <c r="AT3629" t="s">
        <v>188</v>
      </c>
      <c r="AU3629" t="s">
        <v>189</v>
      </c>
      <c r="AV3629" t="s">
        <v>190</v>
      </c>
      <c r="AW3629" t="s">
        <v>191</v>
      </c>
      <c r="BM3629" t="s">
        <v>21304</v>
      </c>
      <c r="BN3629" t="s">
        <v>193</v>
      </c>
      <c r="BP3629" t="s">
        <v>194</v>
      </c>
      <c r="BQ3629" t="s">
        <v>195</v>
      </c>
      <c r="BS3629">
        <v>14627</v>
      </c>
      <c r="BT3629" t="s">
        <v>196</v>
      </c>
      <c r="BU3629">
        <v>7248887139</v>
      </c>
      <c r="CM3629" t="s">
        <v>215</v>
      </c>
      <c r="CP3629" t="s">
        <v>194</v>
      </c>
      <c r="CQ3629" t="s">
        <v>195</v>
      </c>
      <c r="CS3629">
        <v>14611</v>
      </c>
      <c r="CT3629" t="s">
        <v>196</v>
      </c>
      <c r="CU3629">
        <v>7248887139</v>
      </c>
    </row>
    <row r="3630" spans="1:151" x14ac:dyDescent="0.2">
      <c r="A3630">
        <v>12973</v>
      </c>
      <c r="B3630" t="s">
        <v>21298</v>
      </c>
      <c r="C3630" t="s">
        <v>21299</v>
      </c>
      <c r="D3630" t="s">
        <v>21300</v>
      </c>
      <c r="E3630" t="s">
        <v>21301</v>
      </c>
      <c r="F3630" t="s">
        <v>171</v>
      </c>
      <c r="G3630" t="s">
        <v>172</v>
      </c>
      <c r="H3630" s="1">
        <v>34608</v>
      </c>
      <c r="I3630" t="s">
        <v>173</v>
      </c>
      <c r="K3630" t="s">
        <v>1840</v>
      </c>
      <c r="L3630" t="s">
        <v>1841</v>
      </c>
      <c r="M3630" t="s">
        <v>205</v>
      </c>
      <c r="N3630">
        <v>2014</v>
      </c>
      <c r="O3630" t="s">
        <v>18598</v>
      </c>
      <c r="P3630" t="s">
        <v>178</v>
      </c>
      <c r="Q3630" t="s">
        <v>172</v>
      </c>
      <c r="S3630">
        <v>28218104</v>
      </c>
      <c r="T3630" t="s">
        <v>280</v>
      </c>
      <c r="U3630" t="s">
        <v>180</v>
      </c>
      <c r="V3630" s="2">
        <v>43240</v>
      </c>
      <c r="W3630" t="s">
        <v>21303</v>
      </c>
      <c r="X3630">
        <v>6042690614</v>
      </c>
      <c r="Y3630" t="s">
        <v>186</v>
      </c>
      <c r="Z3630" t="s">
        <v>282</v>
      </c>
      <c r="AA3630">
        <v>2018</v>
      </c>
      <c r="AB3630">
        <v>2018</v>
      </c>
      <c r="AC3630" t="s">
        <v>382</v>
      </c>
      <c r="AD3630" t="s">
        <v>185</v>
      </c>
      <c r="AM3630" t="s">
        <v>187</v>
      </c>
      <c r="AS3630">
        <v>3.37</v>
      </c>
      <c r="AT3630" t="s">
        <v>188</v>
      </c>
      <c r="AU3630" t="s">
        <v>189</v>
      </c>
      <c r="AV3630" t="s">
        <v>190</v>
      </c>
      <c r="AW3630" t="s">
        <v>191</v>
      </c>
      <c r="BM3630" t="s">
        <v>21304</v>
      </c>
      <c r="BN3630" t="s">
        <v>193</v>
      </c>
      <c r="BP3630" t="s">
        <v>194</v>
      </c>
      <c r="BQ3630" t="s">
        <v>195</v>
      </c>
      <c r="BS3630">
        <v>14627</v>
      </c>
      <c r="BT3630" t="s">
        <v>196</v>
      </c>
      <c r="BU3630">
        <v>7248887139</v>
      </c>
      <c r="CM3630" t="s">
        <v>215</v>
      </c>
      <c r="CP3630" t="s">
        <v>194</v>
      </c>
      <c r="CQ3630" t="s">
        <v>195</v>
      </c>
      <c r="CS3630">
        <v>14611</v>
      </c>
      <c r="CT3630" t="s">
        <v>196</v>
      </c>
      <c r="CU3630">
        <v>7248887139</v>
      </c>
    </row>
    <row r="3631" spans="1:151" x14ac:dyDescent="0.2">
      <c r="A3631">
        <v>25407</v>
      </c>
      <c r="B3631" t="s">
        <v>21305</v>
      </c>
      <c r="C3631" t="s">
        <v>21299</v>
      </c>
      <c r="E3631" t="s">
        <v>21306</v>
      </c>
      <c r="F3631" t="s">
        <v>171</v>
      </c>
      <c r="K3631" t="s">
        <v>769</v>
      </c>
      <c r="L3631" t="s">
        <v>770</v>
      </c>
      <c r="M3631" t="s">
        <v>176</v>
      </c>
      <c r="N3631">
        <v>2017</v>
      </c>
      <c r="O3631" t="s">
        <v>177</v>
      </c>
      <c r="P3631" t="s">
        <v>178</v>
      </c>
      <c r="Q3631" t="s">
        <v>172</v>
      </c>
    </row>
    <row r="3632" spans="1:151" x14ac:dyDescent="0.2">
      <c r="A3632">
        <v>25109</v>
      </c>
      <c r="B3632" t="s">
        <v>21305</v>
      </c>
      <c r="C3632" t="s">
        <v>21299</v>
      </c>
      <c r="E3632" t="s">
        <v>21306</v>
      </c>
      <c r="F3632" t="s">
        <v>171</v>
      </c>
      <c r="K3632" t="s">
        <v>2606</v>
      </c>
      <c r="L3632" t="s">
        <v>2607</v>
      </c>
      <c r="M3632" t="s">
        <v>306</v>
      </c>
      <c r="N3632">
        <v>2016</v>
      </c>
      <c r="O3632" t="s">
        <v>380</v>
      </c>
      <c r="P3632" t="s">
        <v>178</v>
      </c>
      <c r="Q3632" t="s">
        <v>172</v>
      </c>
    </row>
    <row r="3633" spans="1:151" x14ac:dyDescent="0.2">
      <c r="A3633">
        <v>42392</v>
      </c>
      <c r="B3633" t="s">
        <v>21307</v>
      </c>
      <c r="C3633" t="s">
        <v>21308</v>
      </c>
      <c r="D3633" t="s">
        <v>21309</v>
      </c>
      <c r="E3633" t="s">
        <v>21310</v>
      </c>
      <c r="F3633" t="s">
        <v>171</v>
      </c>
      <c r="G3633" t="str">
        <f>"0"</f>
        <v>0</v>
      </c>
      <c r="H3633" s="1">
        <v>37838</v>
      </c>
      <c r="I3633" t="s">
        <v>173</v>
      </c>
      <c r="K3633" t="s">
        <v>21311</v>
      </c>
      <c r="M3633" t="s">
        <v>21312</v>
      </c>
      <c r="N3633">
        <v>2024</v>
      </c>
      <c r="O3633" t="s">
        <v>21313</v>
      </c>
      <c r="P3633" t="s">
        <v>509</v>
      </c>
      <c r="Q3633" t="s">
        <v>172</v>
      </c>
      <c r="S3633">
        <v>32068689</v>
      </c>
      <c r="T3633" t="s">
        <v>226</v>
      </c>
      <c r="Y3633" t="str">
        <f>"01AS"</f>
        <v>01AS</v>
      </c>
      <c r="Z3633" t="s">
        <v>227</v>
      </c>
      <c r="AA3633" t="s">
        <v>320</v>
      </c>
      <c r="AB3633" t="s">
        <v>321</v>
      </c>
      <c r="AC3633" t="s">
        <v>1167</v>
      </c>
      <c r="AD3633" t="s">
        <v>185</v>
      </c>
      <c r="AS3633">
        <v>3.02</v>
      </c>
      <c r="AU3633" t="s">
        <v>235</v>
      </c>
      <c r="AV3633" t="s">
        <v>823</v>
      </c>
      <c r="AW3633" t="s">
        <v>210</v>
      </c>
      <c r="BM3633" t="s">
        <v>8937</v>
      </c>
      <c r="BN3633" t="s">
        <v>239</v>
      </c>
      <c r="BO3633" t="s">
        <v>21314</v>
      </c>
      <c r="BP3633" t="s">
        <v>241</v>
      </c>
      <c r="BQ3633" t="s">
        <v>195</v>
      </c>
      <c r="BS3633">
        <v>14627</v>
      </c>
      <c r="CD3633" t="s">
        <v>195</v>
      </c>
      <c r="CM3633" t="s">
        <v>21315</v>
      </c>
      <c r="CO3633" t="s">
        <v>21314</v>
      </c>
      <c r="CP3633" t="s">
        <v>7125</v>
      </c>
      <c r="CQ3633" t="s">
        <v>2008</v>
      </c>
      <c r="CS3633" t="s">
        <v>21316</v>
      </c>
      <c r="CT3633" t="s">
        <v>244</v>
      </c>
      <c r="CU3633" t="s">
        <v>21317</v>
      </c>
    </row>
    <row r="3634" spans="1:151" x14ac:dyDescent="0.2">
      <c r="A3634">
        <v>42397</v>
      </c>
      <c r="B3634" t="s">
        <v>21307</v>
      </c>
      <c r="C3634" t="s">
        <v>21308</v>
      </c>
      <c r="D3634" t="s">
        <v>21309</v>
      </c>
      <c r="E3634" t="s">
        <v>21310</v>
      </c>
      <c r="F3634" t="s">
        <v>171</v>
      </c>
      <c r="G3634" t="str">
        <f>"0"</f>
        <v>0</v>
      </c>
      <c r="H3634" s="1">
        <v>37838</v>
      </c>
      <c r="I3634" t="s">
        <v>173</v>
      </c>
      <c r="K3634" t="s">
        <v>439</v>
      </c>
      <c r="L3634" t="s">
        <v>175</v>
      </c>
      <c r="M3634" t="s">
        <v>224</v>
      </c>
      <c r="N3634">
        <v>2024</v>
      </c>
      <c r="O3634" t="s">
        <v>225</v>
      </c>
      <c r="P3634" t="s">
        <v>178</v>
      </c>
      <c r="Q3634" t="s">
        <v>172</v>
      </c>
      <c r="S3634">
        <v>32068689</v>
      </c>
      <c r="T3634" t="s">
        <v>226</v>
      </c>
      <c r="Y3634" t="str">
        <f>"01AS"</f>
        <v>01AS</v>
      </c>
      <c r="Z3634" t="s">
        <v>227</v>
      </c>
      <c r="AA3634" t="s">
        <v>320</v>
      </c>
      <c r="AB3634" t="s">
        <v>321</v>
      </c>
      <c r="AC3634" t="s">
        <v>1167</v>
      </c>
      <c r="AD3634" t="s">
        <v>185</v>
      </c>
      <c r="AS3634">
        <v>3.02</v>
      </c>
      <c r="AU3634" t="s">
        <v>235</v>
      </c>
      <c r="AV3634" t="s">
        <v>823</v>
      </c>
      <c r="AW3634" t="s">
        <v>210</v>
      </c>
      <c r="BM3634" t="s">
        <v>8937</v>
      </c>
      <c r="BN3634" t="s">
        <v>239</v>
      </c>
      <c r="BO3634" t="s">
        <v>21314</v>
      </c>
      <c r="BP3634" t="s">
        <v>241</v>
      </c>
      <c r="BQ3634" t="s">
        <v>195</v>
      </c>
      <c r="BS3634">
        <v>14627</v>
      </c>
      <c r="CD3634" t="s">
        <v>195</v>
      </c>
      <c r="CM3634" t="s">
        <v>21315</v>
      </c>
      <c r="CO3634" t="s">
        <v>21314</v>
      </c>
      <c r="CP3634" t="s">
        <v>7125</v>
      </c>
      <c r="CQ3634" t="s">
        <v>2008</v>
      </c>
      <c r="CS3634" t="s">
        <v>21316</v>
      </c>
      <c r="CT3634" t="s">
        <v>244</v>
      </c>
      <c r="CU3634" t="s">
        <v>21317</v>
      </c>
    </row>
    <row r="3635" spans="1:151" x14ac:dyDescent="0.2">
      <c r="A3635">
        <v>41185</v>
      </c>
      <c r="B3635" t="s">
        <v>10611</v>
      </c>
      <c r="C3635" t="s">
        <v>21318</v>
      </c>
      <c r="E3635" t="s">
        <v>21319</v>
      </c>
      <c r="F3635" t="s">
        <v>171</v>
      </c>
      <c r="G3635" t="str">
        <f>"0"</f>
        <v>0</v>
      </c>
      <c r="H3635" s="1">
        <v>37543</v>
      </c>
      <c r="I3635" t="s">
        <v>1619</v>
      </c>
      <c r="K3635" t="s">
        <v>1910</v>
      </c>
      <c r="L3635" t="s">
        <v>1911</v>
      </c>
      <c r="M3635" t="s">
        <v>176</v>
      </c>
      <c r="N3635">
        <v>2024</v>
      </c>
      <c r="O3635" t="s">
        <v>319</v>
      </c>
      <c r="P3635" t="s">
        <v>178</v>
      </c>
      <c r="Q3635" t="s">
        <v>172</v>
      </c>
      <c r="S3635">
        <v>31650403</v>
      </c>
      <c r="T3635" t="s">
        <v>226</v>
      </c>
      <c r="Y3635" t="str">
        <f>"04HSEAS"</f>
        <v>04HSEAS</v>
      </c>
      <c r="Z3635" t="s">
        <v>499</v>
      </c>
      <c r="AA3635" t="s">
        <v>320</v>
      </c>
      <c r="AB3635" t="s">
        <v>321</v>
      </c>
      <c r="AC3635" t="s">
        <v>8177</v>
      </c>
      <c r="AD3635" t="s">
        <v>185</v>
      </c>
      <c r="AS3635">
        <v>3.76</v>
      </c>
      <c r="AU3635" t="s">
        <v>235</v>
      </c>
      <c r="AV3635" t="s">
        <v>236</v>
      </c>
      <c r="AW3635" t="s">
        <v>264</v>
      </c>
      <c r="BM3635" t="s">
        <v>21320</v>
      </c>
      <c r="BN3635" t="s">
        <v>239</v>
      </c>
      <c r="BO3635" t="s">
        <v>21321</v>
      </c>
      <c r="BP3635" t="s">
        <v>241</v>
      </c>
      <c r="BQ3635" t="s">
        <v>195</v>
      </c>
      <c r="BS3635">
        <v>14627</v>
      </c>
      <c r="CD3635" t="s">
        <v>195</v>
      </c>
      <c r="CM3635" t="s">
        <v>21322</v>
      </c>
      <c r="CO3635" t="s">
        <v>21321</v>
      </c>
      <c r="CP3635" t="s">
        <v>21323</v>
      </c>
      <c r="CQ3635" t="s">
        <v>247</v>
      </c>
      <c r="CS3635">
        <v>88005</v>
      </c>
      <c r="CT3635" t="s">
        <v>244</v>
      </c>
      <c r="CU3635" t="s">
        <v>21324</v>
      </c>
    </row>
    <row r="3636" spans="1:151" x14ac:dyDescent="0.2">
      <c r="A3636">
        <v>13295</v>
      </c>
      <c r="B3636" t="s">
        <v>388</v>
      </c>
      <c r="C3636" t="s">
        <v>21325</v>
      </c>
      <c r="D3636" t="s">
        <v>2661</v>
      </c>
      <c r="E3636" t="s">
        <v>21326</v>
      </c>
      <c r="F3636" t="s">
        <v>171</v>
      </c>
      <c r="G3636" t="s">
        <v>172</v>
      </c>
      <c r="H3636" s="1">
        <v>34772</v>
      </c>
      <c r="I3636" t="s">
        <v>173</v>
      </c>
      <c r="K3636" t="s">
        <v>304</v>
      </c>
      <c r="M3636" t="s">
        <v>176</v>
      </c>
      <c r="N3636">
        <v>2016</v>
      </c>
      <c r="O3636" t="s">
        <v>634</v>
      </c>
      <c r="P3636" t="s">
        <v>178</v>
      </c>
      <c r="Q3636" t="s">
        <v>172</v>
      </c>
      <c r="S3636">
        <v>28290650</v>
      </c>
      <c r="T3636" t="s">
        <v>196</v>
      </c>
      <c r="W3636" t="s">
        <v>21327</v>
      </c>
      <c r="X3636">
        <v>7249648535</v>
      </c>
      <c r="Y3636" t="s">
        <v>186</v>
      </c>
      <c r="Z3636" t="s">
        <v>282</v>
      </c>
      <c r="AA3636">
        <v>2017</v>
      </c>
      <c r="AB3636">
        <v>2017</v>
      </c>
      <c r="AC3636" t="s">
        <v>382</v>
      </c>
      <c r="AD3636" t="s">
        <v>185</v>
      </c>
      <c r="AE3636" t="s">
        <v>339</v>
      </c>
      <c r="AS3636">
        <v>3.65</v>
      </c>
      <c r="AT3636" t="s">
        <v>188</v>
      </c>
      <c r="AU3636" t="s">
        <v>189</v>
      </c>
      <c r="AV3636" t="s">
        <v>190</v>
      </c>
      <c r="AW3636" t="s">
        <v>264</v>
      </c>
      <c r="BM3636" t="s">
        <v>21328</v>
      </c>
      <c r="BN3636" t="s">
        <v>193</v>
      </c>
      <c r="BP3636" t="s">
        <v>194</v>
      </c>
      <c r="BQ3636" t="s">
        <v>195</v>
      </c>
      <c r="BS3636">
        <v>14627</v>
      </c>
      <c r="BT3636" t="s">
        <v>196</v>
      </c>
      <c r="BU3636">
        <v>7246517493</v>
      </c>
      <c r="BZ3636" t="s">
        <v>21329</v>
      </c>
      <c r="CC3636" t="s">
        <v>21330</v>
      </c>
      <c r="CD3636" t="s">
        <v>650</v>
      </c>
      <c r="CF3636">
        <v>16159</v>
      </c>
      <c r="CG3636" t="s">
        <v>196</v>
      </c>
      <c r="CH3636">
        <v>7246517493</v>
      </c>
      <c r="CM3636" t="str">
        <f>"025 BURTON HALL"</f>
        <v>025 BURTON HALL</v>
      </c>
      <c r="CN3636" t="s">
        <v>1758</v>
      </c>
      <c r="CP3636" t="s">
        <v>194</v>
      </c>
      <c r="CQ3636" t="s">
        <v>195</v>
      </c>
      <c r="CS3636">
        <v>14627</v>
      </c>
      <c r="CT3636" t="s">
        <v>196</v>
      </c>
      <c r="CU3636">
        <v>7246517493</v>
      </c>
      <c r="EM3636" t="s">
        <v>21329</v>
      </c>
      <c r="EP3636" t="s">
        <v>21330</v>
      </c>
      <c r="EQ3636" t="s">
        <v>650</v>
      </c>
      <c r="ES3636">
        <v>16159</v>
      </c>
      <c r="ET3636" t="s">
        <v>196</v>
      </c>
      <c r="EU3636">
        <v>7246517493</v>
      </c>
    </row>
    <row r="3637" spans="1:151" x14ac:dyDescent="0.2">
      <c r="A3637">
        <v>38486</v>
      </c>
      <c r="B3637" t="s">
        <v>2185</v>
      </c>
      <c r="C3637" t="s">
        <v>21331</v>
      </c>
      <c r="E3637" t="s">
        <v>21332</v>
      </c>
      <c r="F3637" t="s">
        <v>171</v>
      </c>
      <c r="G3637" t="str">
        <f>"0"</f>
        <v>0</v>
      </c>
      <c r="H3637" s="1">
        <v>37609</v>
      </c>
      <c r="I3637" t="s">
        <v>221</v>
      </c>
      <c r="K3637" t="s">
        <v>4372</v>
      </c>
      <c r="L3637" t="s">
        <v>1731</v>
      </c>
      <c r="M3637" t="s">
        <v>306</v>
      </c>
      <c r="N3637">
        <v>2023</v>
      </c>
      <c r="O3637" t="s">
        <v>908</v>
      </c>
      <c r="P3637" t="s">
        <v>178</v>
      </c>
      <c r="Q3637" t="s">
        <v>172</v>
      </c>
      <c r="S3637">
        <v>31801584</v>
      </c>
      <c r="T3637" t="s">
        <v>226</v>
      </c>
      <c r="Y3637" t="str">
        <f>"01AS"</f>
        <v>01AS</v>
      </c>
      <c r="Z3637" t="s">
        <v>227</v>
      </c>
      <c r="AA3637" t="s">
        <v>320</v>
      </c>
      <c r="AB3637" t="s">
        <v>321</v>
      </c>
      <c r="AC3637" t="s">
        <v>4851</v>
      </c>
      <c r="AD3637" t="s">
        <v>185</v>
      </c>
      <c r="AS3637">
        <v>3</v>
      </c>
      <c r="AU3637" t="s">
        <v>235</v>
      </c>
      <c r="AV3637" t="s">
        <v>823</v>
      </c>
      <c r="AW3637" t="s">
        <v>294</v>
      </c>
      <c r="BM3637" t="s">
        <v>21333</v>
      </c>
      <c r="BN3637" t="s">
        <v>239</v>
      </c>
      <c r="BO3637" t="s">
        <v>21334</v>
      </c>
      <c r="BP3637" t="s">
        <v>241</v>
      </c>
      <c r="BQ3637" t="s">
        <v>195</v>
      </c>
      <c r="BS3637">
        <v>14627</v>
      </c>
      <c r="CA3637" t="s">
        <v>21335</v>
      </c>
      <c r="CD3637" t="s">
        <v>195</v>
      </c>
      <c r="CM3637" t="s">
        <v>21336</v>
      </c>
      <c r="CN3637" t="s">
        <v>21335</v>
      </c>
      <c r="CO3637" t="s">
        <v>21334</v>
      </c>
      <c r="CP3637" t="s">
        <v>720</v>
      </c>
      <c r="CQ3637" t="s">
        <v>247</v>
      </c>
      <c r="CS3637" t="s">
        <v>21337</v>
      </c>
      <c r="CT3637" t="s">
        <v>244</v>
      </c>
      <c r="CU3637" t="s">
        <v>21338</v>
      </c>
    </row>
    <row r="3638" spans="1:151" x14ac:dyDescent="0.2">
      <c r="A3638">
        <v>13273</v>
      </c>
      <c r="B3638" t="s">
        <v>21339</v>
      </c>
      <c r="C3638" t="s">
        <v>21340</v>
      </c>
      <c r="E3638" t="s">
        <v>21341</v>
      </c>
      <c r="F3638" t="s">
        <v>171</v>
      </c>
      <c r="G3638" t="s">
        <v>172</v>
      </c>
      <c r="H3638" s="1">
        <v>34476</v>
      </c>
      <c r="I3638" t="s">
        <v>221</v>
      </c>
      <c r="K3638" t="s">
        <v>1046</v>
      </c>
      <c r="L3638" t="s">
        <v>1047</v>
      </c>
      <c r="M3638" t="s">
        <v>176</v>
      </c>
      <c r="N3638">
        <v>2016</v>
      </c>
      <c r="O3638" t="s">
        <v>634</v>
      </c>
      <c r="P3638" t="s">
        <v>178</v>
      </c>
      <c r="Q3638" t="s">
        <v>172</v>
      </c>
      <c r="R3638" t="s">
        <v>510</v>
      </c>
      <c r="S3638">
        <v>28224167</v>
      </c>
      <c r="BM3638" t="s">
        <v>4408</v>
      </c>
    </row>
    <row r="3639" spans="1:151" x14ac:dyDescent="0.2">
      <c r="A3639">
        <v>28029</v>
      </c>
      <c r="B3639" t="s">
        <v>976</v>
      </c>
      <c r="C3639" t="s">
        <v>21342</v>
      </c>
      <c r="D3639" t="s">
        <v>3186</v>
      </c>
      <c r="E3639" t="s">
        <v>21343</v>
      </c>
      <c r="F3639" t="s">
        <v>21344</v>
      </c>
      <c r="G3639" t="s">
        <v>172</v>
      </c>
      <c r="H3639" s="1">
        <v>35729</v>
      </c>
      <c r="I3639" t="s">
        <v>173</v>
      </c>
      <c r="K3639" t="s">
        <v>21345</v>
      </c>
      <c r="L3639" t="s">
        <v>1189</v>
      </c>
      <c r="M3639" t="s">
        <v>224</v>
      </c>
      <c r="N3639">
        <v>2019</v>
      </c>
      <c r="O3639" t="s">
        <v>279</v>
      </c>
      <c r="P3639" t="s">
        <v>178</v>
      </c>
      <c r="Q3639" t="s">
        <v>172</v>
      </c>
      <c r="S3639">
        <v>30030855</v>
      </c>
      <c r="T3639" t="s">
        <v>196</v>
      </c>
      <c r="W3639" t="s">
        <v>21346</v>
      </c>
      <c r="X3639">
        <v>4124958548</v>
      </c>
      <c r="Y3639" t="s">
        <v>186</v>
      </c>
      <c r="Z3639" t="s">
        <v>282</v>
      </c>
      <c r="AA3639">
        <v>2021</v>
      </c>
      <c r="AB3639">
        <v>2021</v>
      </c>
      <c r="AC3639" t="s">
        <v>2230</v>
      </c>
      <c r="AD3639" t="s">
        <v>172</v>
      </c>
      <c r="AS3639">
        <v>3.71</v>
      </c>
      <c r="AT3639" t="s">
        <v>188</v>
      </c>
      <c r="AU3639" t="s">
        <v>189</v>
      </c>
      <c r="AV3639" t="s">
        <v>190</v>
      </c>
      <c r="AW3639" t="s">
        <v>264</v>
      </c>
      <c r="BM3639" t="s">
        <v>21347</v>
      </c>
      <c r="BN3639" t="s">
        <v>193</v>
      </c>
      <c r="BP3639" t="s">
        <v>194</v>
      </c>
      <c r="BQ3639" t="s">
        <v>195</v>
      </c>
      <c r="BS3639">
        <v>14627</v>
      </c>
      <c r="BT3639" t="s">
        <v>196</v>
      </c>
      <c r="BU3639">
        <v>4752276773</v>
      </c>
      <c r="BZ3639" t="s">
        <v>21348</v>
      </c>
      <c r="CC3639" t="s">
        <v>21349</v>
      </c>
      <c r="CD3639" t="s">
        <v>1508</v>
      </c>
      <c r="CF3639" t="str">
        <f>"06517"</f>
        <v>06517</v>
      </c>
      <c r="CG3639" t="s">
        <v>196</v>
      </c>
      <c r="CH3639">
        <v>2032308379</v>
      </c>
      <c r="CM3639" t="s">
        <v>2431</v>
      </c>
      <c r="CP3639" t="s">
        <v>194</v>
      </c>
      <c r="CQ3639" t="s">
        <v>195</v>
      </c>
      <c r="CS3639">
        <v>14627</v>
      </c>
      <c r="CT3639" t="s">
        <v>196</v>
      </c>
      <c r="CU3639">
        <v>4752276773</v>
      </c>
      <c r="ED3639" t="s">
        <v>1508</v>
      </c>
      <c r="EG3639" t="s">
        <v>196</v>
      </c>
      <c r="EH3639">
        <v>2032308379</v>
      </c>
      <c r="EM3639" t="s">
        <v>21348</v>
      </c>
      <c r="EP3639" t="s">
        <v>21349</v>
      </c>
      <c r="EQ3639" t="s">
        <v>1508</v>
      </c>
      <c r="ES3639" t="str">
        <f>"06517"</f>
        <v>06517</v>
      </c>
      <c r="ET3639" t="s">
        <v>196</v>
      </c>
      <c r="EU3639">
        <v>2032308379</v>
      </c>
    </row>
    <row r="3640" spans="1:151" x14ac:dyDescent="0.2">
      <c r="A3640">
        <v>42520</v>
      </c>
      <c r="B3640" t="s">
        <v>21350</v>
      </c>
      <c r="C3640" t="s">
        <v>21351</v>
      </c>
      <c r="D3640" t="s">
        <v>201</v>
      </c>
      <c r="E3640" t="s">
        <v>21352</v>
      </c>
      <c r="F3640" t="s">
        <v>171</v>
      </c>
      <c r="G3640" t="str">
        <f>"0"</f>
        <v>0</v>
      </c>
      <c r="H3640" s="1">
        <v>37939</v>
      </c>
      <c r="I3640" t="s">
        <v>221</v>
      </c>
      <c r="K3640" t="s">
        <v>1910</v>
      </c>
      <c r="L3640" t="s">
        <v>1911</v>
      </c>
      <c r="M3640" t="s">
        <v>176</v>
      </c>
      <c r="N3640">
        <v>2025</v>
      </c>
      <c r="O3640" t="s">
        <v>677</v>
      </c>
      <c r="P3640" t="s">
        <v>178</v>
      </c>
      <c r="Q3640" t="s">
        <v>172</v>
      </c>
      <c r="R3640" t="s">
        <v>510</v>
      </c>
      <c r="S3640">
        <v>32309409</v>
      </c>
      <c r="BM3640" t="s">
        <v>4676</v>
      </c>
    </row>
    <row r="3641" spans="1:151" x14ac:dyDescent="0.2">
      <c r="A3641">
        <v>46316</v>
      </c>
      <c r="B3641" t="s">
        <v>21350</v>
      </c>
      <c r="C3641" t="s">
        <v>21351</v>
      </c>
      <c r="D3641" t="s">
        <v>201</v>
      </c>
      <c r="E3641" t="s">
        <v>21352</v>
      </c>
      <c r="F3641" t="s">
        <v>171</v>
      </c>
      <c r="G3641" t="str">
        <f>"0"</f>
        <v>0</v>
      </c>
      <c r="H3641" s="1">
        <v>37939</v>
      </c>
      <c r="I3641" t="s">
        <v>221</v>
      </c>
      <c r="K3641" t="s">
        <v>2246</v>
      </c>
      <c r="L3641" t="s">
        <v>1911</v>
      </c>
      <c r="M3641" t="s">
        <v>224</v>
      </c>
      <c r="N3641">
        <v>2025</v>
      </c>
      <c r="O3641" t="s">
        <v>528</v>
      </c>
      <c r="P3641" t="s">
        <v>178</v>
      </c>
      <c r="Q3641" t="s">
        <v>172</v>
      </c>
      <c r="R3641" t="s">
        <v>510</v>
      </c>
      <c r="S3641">
        <v>32309409</v>
      </c>
      <c r="BM3641" t="s">
        <v>4676</v>
      </c>
    </row>
    <row r="3642" spans="1:151" x14ac:dyDescent="0.2">
      <c r="A3642">
        <v>41496</v>
      </c>
      <c r="B3642" t="s">
        <v>21350</v>
      </c>
      <c r="C3642" t="s">
        <v>21351</v>
      </c>
      <c r="D3642" t="s">
        <v>201</v>
      </c>
      <c r="E3642" t="s">
        <v>21352</v>
      </c>
      <c r="F3642" t="s">
        <v>171</v>
      </c>
      <c r="G3642" t="str">
        <f>"0"</f>
        <v>0</v>
      </c>
      <c r="H3642" s="1">
        <v>37939</v>
      </c>
      <c r="I3642" t="s">
        <v>221</v>
      </c>
      <c r="K3642" t="s">
        <v>882</v>
      </c>
      <c r="L3642" t="s">
        <v>318</v>
      </c>
      <c r="M3642" t="s">
        <v>255</v>
      </c>
      <c r="N3642" t="s">
        <v>256</v>
      </c>
      <c r="O3642" t="s">
        <v>257</v>
      </c>
      <c r="P3642" t="s">
        <v>178</v>
      </c>
      <c r="Q3642" t="s">
        <v>172</v>
      </c>
      <c r="R3642" t="s">
        <v>510</v>
      </c>
      <c r="S3642">
        <v>32309409</v>
      </c>
      <c r="BM3642" t="s">
        <v>4676</v>
      </c>
    </row>
    <row r="3643" spans="1:151" x14ac:dyDescent="0.2">
      <c r="A3643">
        <v>25886</v>
      </c>
      <c r="B3643" t="s">
        <v>6328</v>
      </c>
      <c r="C3643" t="s">
        <v>21353</v>
      </c>
      <c r="E3643" t="s">
        <v>21354</v>
      </c>
      <c r="F3643" t="s">
        <v>171</v>
      </c>
      <c r="K3643" t="s">
        <v>1012</v>
      </c>
      <c r="M3643" t="s">
        <v>306</v>
      </c>
      <c r="N3643">
        <v>2014</v>
      </c>
      <c r="O3643" t="s">
        <v>591</v>
      </c>
      <c r="P3643" t="s">
        <v>178</v>
      </c>
      <c r="Q3643" t="s">
        <v>172</v>
      </c>
    </row>
    <row r="3644" spans="1:151" x14ac:dyDescent="0.2">
      <c r="A3644">
        <v>46441</v>
      </c>
      <c r="B3644" t="s">
        <v>21355</v>
      </c>
      <c r="C3644" t="s">
        <v>21356</v>
      </c>
      <c r="D3644" t="s">
        <v>1154</v>
      </c>
      <c r="E3644" t="s">
        <v>21357</v>
      </c>
      <c r="F3644" t="s">
        <v>171</v>
      </c>
      <c r="G3644" t="str">
        <f>"0"</f>
        <v>0</v>
      </c>
      <c r="H3644" s="1">
        <v>37838</v>
      </c>
      <c r="I3644" t="s">
        <v>173</v>
      </c>
      <c r="K3644" t="s">
        <v>526</v>
      </c>
      <c r="L3644" t="s">
        <v>527</v>
      </c>
      <c r="M3644" t="s">
        <v>224</v>
      </c>
      <c r="N3644">
        <v>2025</v>
      </c>
      <c r="O3644" t="s">
        <v>528</v>
      </c>
      <c r="P3644" t="s">
        <v>178</v>
      </c>
      <c r="Q3644" t="s">
        <v>172</v>
      </c>
      <c r="R3644" t="s">
        <v>510</v>
      </c>
      <c r="S3644">
        <v>32302646</v>
      </c>
      <c r="BM3644" t="s">
        <v>10955</v>
      </c>
    </row>
    <row r="3645" spans="1:151" x14ac:dyDescent="0.2">
      <c r="A3645">
        <v>20970</v>
      </c>
      <c r="B3645" t="s">
        <v>12056</v>
      </c>
      <c r="C3645" t="s">
        <v>21358</v>
      </c>
      <c r="E3645" t="s">
        <v>21359</v>
      </c>
      <c r="F3645" t="s">
        <v>171</v>
      </c>
      <c r="G3645" t="s">
        <v>172</v>
      </c>
      <c r="H3645" s="1">
        <v>35232</v>
      </c>
      <c r="I3645" t="s">
        <v>221</v>
      </c>
      <c r="K3645" t="s">
        <v>392</v>
      </c>
      <c r="L3645" t="s">
        <v>393</v>
      </c>
      <c r="M3645" t="s">
        <v>176</v>
      </c>
      <c r="N3645">
        <v>2018</v>
      </c>
      <c r="O3645" t="s">
        <v>612</v>
      </c>
      <c r="P3645" t="s">
        <v>178</v>
      </c>
      <c r="Q3645" t="s">
        <v>172</v>
      </c>
      <c r="S3645">
        <v>29433087</v>
      </c>
      <c r="T3645" t="s">
        <v>21360</v>
      </c>
      <c r="U3645" t="s">
        <v>180</v>
      </c>
      <c r="V3645" s="2">
        <v>43604</v>
      </c>
      <c r="W3645" t="s">
        <v>21361</v>
      </c>
      <c r="X3645" t="s">
        <v>21362</v>
      </c>
      <c r="Y3645" t="s">
        <v>186</v>
      </c>
      <c r="Z3645" t="s">
        <v>183</v>
      </c>
      <c r="AA3645">
        <v>2019</v>
      </c>
      <c r="AB3645">
        <v>2019</v>
      </c>
      <c r="AC3645" t="s">
        <v>6505</v>
      </c>
      <c r="AD3645" t="s">
        <v>185</v>
      </c>
      <c r="AS3645">
        <v>3.99</v>
      </c>
      <c r="AT3645" t="s">
        <v>188</v>
      </c>
      <c r="AU3645" t="s">
        <v>189</v>
      </c>
      <c r="AV3645" t="s">
        <v>190</v>
      </c>
      <c r="AW3645" t="s">
        <v>191</v>
      </c>
      <c r="BM3645" t="s">
        <v>487</v>
      </c>
      <c r="BN3645" t="s">
        <v>21363</v>
      </c>
      <c r="BP3645" t="s">
        <v>194</v>
      </c>
      <c r="BQ3645" t="s">
        <v>195</v>
      </c>
      <c r="BS3645">
        <v>14627</v>
      </c>
      <c r="BT3645" t="s">
        <v>196</v>
      </c>
      <c r="BU3645">
        <v>3475586262</v>
      </c>
      <c r="CM3645" t="s">
        <v>21364</v>
      </c>
      <c r="CP3645" t="s">
        <v>194</v>
      </c>
      <c r="CQ3645" t="s">
        <v>195</v>
      </c>
      <c r="CS3645">
        <v>14627</v>
      </c>
      <c r="CT3645" t="s">
        <v>196</v>
      </c>
      <c r="CU3645">
        <v>3475586262</v>
      </c>
    </row>
    <row r="3646" spans="1:151" x14ac:dyDescent="0.2">
      <c r="A3646">
        <v>45464</v>
      </c>
      <c r="B3646" t="s">
        <v>4777</v>
      </c>
      <c r="C3646" t="s">
        <v>21365</v>
      </c>
      <c r="E3646" t="s">
        <v>21366</v>
      </c>
      <c r="F3646" t="s">
        <v>171</v>
      </c>
      <c r="G3646" t="str">
        <f>"0"</f>
        <v>0</v>
      </c>
      <c r="H3646" s="1">
        <v>38397</v>
      </c>
      <c r="I3646" t="s">
        <v>221</v>
      </c>
      <c r="K3646" t="s">
        <v>4091</v>
      </c>
      <c r="L3646" t="s">
        <v>3127</v>
      </c>
      <c r="M3646" t="s">
        <v>224</v>
      </c>
      <c r="N3646">
        <v>2025</v>
      </c>
      <c r="O3646" t="s">
        <v>528</v>
      </c>
      <c r="P3646" t="s">
        <v>178</v>
      </c>
      <c r="Q3646" t="s">
        <v>172</v>
      </c>
      <c r="R3646" t="s">
        <v>510</v>
      </c>
      <c r="S3646">
        <v>32573435</v>
      </c>
      <c r="BM3646" t="s">
        <v>1566</v>
      </c>
    </row>
    <row r="3647" spans="1:151" x14ac:dyDescent="0.2">
      <c r="A3647">
        <v>17818</v>
      </c>
      <c r="B3647" t="s">
        <v>4611</v>
      </c>
      <c r="C3647" t="s">
        <v>21367</v>
      </c>
      <c r="D3647" t="s">
        <v>2661</v>
      </c>
      <c r="E3647" t="s">
        <v>21368</v>
      </c>
      <c r="F3647" t="s">
        <v>1502</v>
      </c>
      <c r="G3647" t="s">
        <v>172</v>
      </c>
      <c r="H3647" s="1">
        <v>34848</v>
      </c>
      <c r="I3647" t="s">
        <v>173</v>
      </c>
      <c r="K3647" t="s">
        <v>937</v>
      </c>
      <c r="M3647" t="s">
        <v>224</v>
      </c>
      <c r="N3647">
        <v>2016</v>
      </c>
      <c r="O3647" t="s">
        <v>410</v>
      </c>
      <c r="P3647" t="s">
        <v>178</v>
      </c>
      <c r="Q3647" t="s">
        <v>172</v>
      </c>
      <c r="S3647">
        <v>28186724</v>
      </c>
      <c r="T3647" t="s">
        <v>196</v>
      </c>
      <c r="W3647" t="s">
        <v>21369</v>
      </c>
      <c r="X3647">
        <v>3157296478</v>
      </c>
      <c r="Y3647" t="s">
        <v>186</v>
      </c>
      <c r="Z3647" t="s">
        <v>282</v>
      </c>
      <c r="AA3647">
        <v>2017</v>
      </c>
      <c r="AB3647">
        <v>2017</v>
      </c>
      <c r="AC3647" t="s">
        <v>857</v>
      </c>
      <c r="AD3647" t="s">
        <v>185</v>
      </c>
      <c r="AM3647" t="s">
        <v>412</v>
      </c>
      <c r="AS3647">
        <v>3.83</v>
      </c>
      <c r="AT3647" t="s">
        <v>188</v>
      </c>
      <c r="AU3647" t="s">
        <v>189</v>
      </c>
      <c r="AV3647" t="s">
        <v>190</v>
      </c>
      <c r="AW3647" t="s">
        <v>264</v>
      </c>
      <c r="BM3647" t="s">
        <v>21370</v>
      </c>
      <c r="BN3647" t="s">
        <v>193</v>
      </c>
      <c r="BP3647" t="s">
        <v>194</v>
      </c>
      <c r="BQ3647" t="s">
        <v>195</v>
      </c>
      <c r="BS3647">
        <v>14627</v>
      </c>
      <c r="BT3647" t="s">
        <v>196</v>
      </c>
      <c r="BU3647">
        <v>3156046414</v>
      </c>
      <c r="BZ3647" t="s">
        <v>21371</v>
      </c>
      <c r="CC3647" t="s">
        <v>19555</v>
      </c>
      <c r="CD3647" t="s">
        <v>195</v>
      </c>
      <c r="CF3647">
        <v>13021</v>
      </c>
      <c r="CG3647" t="s">
        <v>196</v>
      </c>
      <c r="CH3647">
        <v>3152525062</v>
      </c>
      <c r="CM3647" t="s">
        <v>21372</v>
      </c>
      <c r="CP3647" t="s">
        <v>194</v>
      </c>
      <c r="CQ3647" t="s">
        <v>195</v>
      </c>
      <c r="CS3647">
        <v>14627</v>
      </c>
      <c r="CT3647" t="s">
        <v>196</v>
      </c>
      <c r="CU3647">
        <v>3156046414</v>
      </c>
      <c r="EM3647" t="s">
        <v>21371</v>
      </c>
      <c r="EP3647" t="s">
        <v>19555</v>
      </c>
      <c r="EQ3647" t="s">
        <v>195</v>
      </c>
      <c r="ES3647">
        <v>13021</v>
      </c>
      <c r="ET3647" t="s">
        <v>196</v>
      </c>
      <c r="EU3647">
        <v>3152525062</v>
      </c>
    </row>
    <row r="3648" spans="1:151" x14ac:dyDescent="0.2">
      <c r="A3648">
        <v>26744</v>
      </c>
      <c r="B3648" t="s">
        <v>21373</v>
      </c>
      <c r="C3648" t="s">
        <v>21374</v>
      </c>
      <c r="D3648" t="s">
        <v>940</v>
      </c>
      <c r="E3648" t="s">
        <v>21375</v>
      </c>
      <c r="F3648" t="s">
        <v>171</v>
      </c>
      <c r="G3648" t="s">
        <v>172</v>
      </c>
      <c r="H3648" s="1">
        <v>35640</v>
      </c>
      <c r="I3648" t="s">
        <v>221</v>
      </c>
      <c r="K3648" t="s">
        <v>547</v>
      </c>
      <c r="L3648" t="s">
        <v>548</v>
      </c>
      <c r="M3648" t="s">
        <v>176</v>
      </c>
      <c r="N3648">
        <v>2019</v>
      </c>
      <c r="O3648" t="s">
        <v>482</v>
      </c>
      <c r="P3648" t="s">
        <v>178</v>
      </c>
      <c r="Q3648" t="s">
        <v>172</v>
      </c>
      <c r="S3648">
        <v>29386918</v>
      </c>
      <c r="T3648" t="s">
        <v>196</v>
      </c>
      <c r="W3648" t="s">
        <v>21376</v>
      </c>
      <c r="X3648">
        <v>5612894357</v>
      </c>
      <c r="Y3648" t="s">
        <v>182</v>
      </c>
      <c r="Z3648" t="s">
        <v>282</v>
      </c>
      <c r="AA3648">
        <v>2019</v>
      </c>
      <c r="AB3648">
        <v>2019</v>
      </c>
      <c r="AC3648" t="s">
        <v>3101</v>
      </c>
      <c r="AD3648" t="s">
        <v>185</v>
      </c>
      <c r="AS3648">
        <v>2.59</v>
      </c>
      <c r="AT3648" t="s">
        <v>188</v>
      </c>
      <c r="AU3648" t="s">
        <v>189</v>
      </c>
      <c r="AV3648" t="s">
        <v>190</v>
      </c>
      <c r="AW3648" t="s">
        <v>210</v>
      </c>
      <c r="BM3648" t="s">
        <v>21377</v>
      </c>
      <c r="BN3648" t="s">
        <v>193</v>
      </c>
      <c r="BP3648" t="s">
        <v>194</v>
      </c>
      <c r="BQ3648" t="s">
        <v>195</v>
      </c>
      <c r="BS3648">
        <v>14627</v>
      </c>
      <c r="BT3648" t="s">
        <v>196</v>
      </c>
      <c r="BU3648">
        <v>5612996443</v>
      </c>
      <c r="BZ3648" t="s">
        <v>21378</v>
      </c>
      <c r="CC3648" t="s">
        <v>9423</v>
      </c>
      <c r="CD3648" t="s">
        <v>214</v>
      </c>
      <c r="CF3648">
        <v>33432</v>
      </c>
      <c r="CG3648" t="s">
        <v>196</v>
      </c>
      <c r="CH3648">
        <v>5612996443</v>
      </c>
      <c r="CM3648" t="s">
        <v>11570</v>
      </c>
      <c r="CP3648" t="s">
        <v>194</v>
      </c>
      <c r="CQ3648" t="s">
        <v>195</v>
      </c>
      <c r="CS3648">
        <v>14627</v>
      </c>
      <c r="CT3648" t="s">
        <v>196</v>
      </c>
      <c r="CU3648">
        <v>5612996443</v>
      </c>
      <c r="ED3648" t="s">
        <v>214</v>
      </c>
      <c r="EG3648" t="s">
        <v>196</v>
      </c>
      <c r="EH3648">
        <v>5612996443</v>
      </c>
      <c r="EM3648" t="s">
        <v>21378</v>
      </c>
      <c r="EP3648" t="s">
        <v>9423</v>
      </c>
      <c r="EQ3648" t="s">
        <v>214</v>
      </c>
      <c r="ES3648">
        <v>33432</v>
      </c>
      <c r="ET3648" t="s">
        <v>196</v>
      </c>
      <c r="EU3648">
        <v>5612996443</v>
      </c>
    </row>
    <row r="3649" spans="1:151" x14ac:dyDescent="0.2">
      <c r="A3649">
        <v>19224</v>
      </c>
      <c r="B3649" t="s">
        <v>21373</v>
      </c>
      <c r="C3649" t="s">
        <v>21374</v>
      </c>
      <c r="D3649" t="s">
        <v>940</v>
      </c>
      <c r="E3649" t="s">
        <v>21375</v>
      </c>
      <c r="F3649" t="s">
        <v>171</v>
      </c>
      <c r="G3649" t="s">
        <v>172</v>
      </c>
      <c r="H3649" s="1">
        <v>35640</v>
      </c>
      <c r="I3649" t="s">
        <v>221</v>
      </c>
      <c r="K3649" t="s">
        <v>439</v>
      </c>
      <c r="L3649" t="s">
        <v>175</v>
      </c>
      <c r="M3649" t="s">
        <v>224</v>
      </c>
      <c r="N3649">
        <v>2016</v>
      </c>
      <c r="O3649" t="s">
        <v>410</v>
      </c>
      <c r="P3649" t="s">
        <v>363</v>
      </c>
      <c r="Q3649" t="s">
        <v>172</v>
      </c>
      <c r="S3649">
        <v>29386918</v>
      </c>
      <c r="T3649" t="s">
        <v>196</v>
      </c>
      <c r="W3649" t="s">
        <v>21376</v>
      </c>
      <c r="X3649">
        <v>5612894357</v>
      </c>
      <c r="Y3649" t="s">
        <v>182</v>
      </c>
      <c r="Z3649" t="s">
        <v>282</v>
      </c>
      <c r="AA3649">
        <v>2019</v>
      </c>
      <c r="AB3649">
        <v>2019</v>
      </c>
      <c r="AC3649" t="s">
        <v>3101</v>
      </c>
      <c r="AD3649" t="s">
        <v>185</v>
      </c>
      <c r="AS3649">
        <v>2.59</v>
      </c>
      <c r="AT3649" t="s">
        <v>188</v>
      </c>
      <c r="AU3649" t="s">
        <v>189</v>
      </c>
      <c r="AV3649" t="s">
        <v>190</v>
      </c>
      <c r="AW3649" t="s">
        <v>210</v>
      </c>
      <c r="BM3649" t="s">
        <v>21377</v>
      </c>
      <c r="BN3649" t="s">
        <v>193</v>
      </c>
      <c r="BP3649" t="s">
        <v>194</v>
      </c>
      <c r="BQ3649" t="s">
        <v>195</v>
      </c>
      <c r="BS3649">
        <v>14627</v>
      </c>
      <c r="BT3649" t="s">
        <v>196</v>
      </c>
      <c r="BU3649">
        <v>5612996443</v>
      </c>
      <c r="BZ3649" t="s">
        <v>21378</v>
      </c>
      <c r="CC3649" t="s">
        <v>9423</v>
      </c>
      <c r="CD3649" t="s">
        <v>214</v>
      </c>
      <c r="CF3649">
        <v>33432</v>
      </c>
      <c r="CG3649" t="s">
        <v>196</v>
      </c>
      <c r="CH3649">
        <v>5612996443</v>
      </c>
      <c r="CM3649" t="s">
        <v>11570</v>
      </c>
      <c r="CP3649" t="s">
        <v>194</v>
      </c>
      <c r="CQ3649" t="s">
        <v>195</v>
      </c>
      <c r="CS3649">
        <v>14627</v>
      </c>
      <c r="CT3649" t="s">
        <v>196</v>
      </c>
      <c r="CU3649">
        <v>5612996443</v>
      </c>
      <c r="ED3649" t="s">
        <v>214</v>
      </c>
      <c r="EG3649" t="s">
        <v>196</v>
      </c>
      <c r="EH3649">
        <v>5612996443</v>
      </c>
      <c r="EM3649" t="s">
        <v>21378</v>
      </c>
      <c r="EP3649" t="s">
        <v>9423</v>
      </c>
      <c r="EQ3649" t="s">
        <v>214</v>
      </c>
      <c r="ES3649">
        <v>33432</v>
      </c>
      <c r="ET3649" t="s">
        <v>196</v>
      </c>
      <c r="EU3649">
        <v>5612996443</v>
      </c>
    </row>
    <row r="3650" spans="1:151" x14ac:dyDescent="0.2">
      <c r="A3650">
        <v>41970</v>
      </c>
      <c r="B3650" t="s">
        <v>21379</v>
      </c>
      <c r="C3650" t="s">
        <v>21380</v>
      </c>
      <c r="D3650" t="s">
        <v>1456</v>
      </c>
      <c r="E3650" t="s">
        <v>21381</v>
      </c>
      <c r="F3650" t="s">
        <v>21382</v>
      </c>
      <c r="G3650" t="str">
        <f>"0"</f>
        <v>0</v>
      </c>
      <c r="H3650" s="1">
        <v>38165</v>
      </c>
      <c r="I3650" t="s">
        <v>173</v>
      </c>
      <c r="K3650" t="s">
        <v>4354</v>
      </c>
      <c r="L3650" t="s">
        <v>4355</v>
      </c>
      <c r="M3650" t="s">
        <v>306</v>
      </c>
      <c r="N3650">
        <v>2024</v>
      </c>
      <c r="O3650" t="s">
        <v>710</v>
      </c>
      <c r="P3650" t="s">
        <v>178</v>
      </c>
      <c r="Q3650" t="s">
        <v>172</v>
      </c>
      <c r="S3650">
        <v>32069198</v>
      </c>
      <c r="T3650" t="s">
        <v>226</v>
      </c>
      <c r="Y3650" t="str">
        <f>"01AS"</f>
        <v>01AS</v>
      </c>
      <c r="Z3650" t="s">
        <v>227</v>
      </c>
      <c r="AA3650" t="s">
        <v>320</v>
      </c>
      <c r="AB3650" t="s">
        <v>321</v>
      </c>
      <c r="AC3650" t="s">
        <v>425</v>
      </c>
      <c r="AD3650" t="s">
        <v>185</v>
      </c>
      <c r="AE3650" t="s">
        <v>1203</v>
      </c>
      <c r="AM3650" t="s">
        <v>2140</v>
      </c>
      <c r="AS3650">
        <v>3.6</v>
      </c>
      <c r="AU3650" t="s">
        <v>235</v>
      </c>
      <c r="AV3650" t="s">
        <v>236</v>
      </c>
      <c r="AW3650" t="s">
        <v>264</v>
      </c>
      <c r="BM3650" t="s">
        <v>21383</v>
      </c>
      <c r="BN3650" t="s">
        <v>239</v>
      </c>
      <c r="BO3650" t="s">
        <v>21384</v>
      </c>
      <c r="BP3650" t="s">
        <v>241</v>
      </c>
      <c r="BQ3650" t="s">
        <v>195</v>
      </c>
      <c r="BS3650">
        <v>14627</v>
      </c>
      <c r="CD3650" t="s">
        <v>195</v>
      </c>
      <c r="CM3650" t="s">
        <v>21385</v>
      </c>
      <c r="CO3650" t="s">
        <v>21384</v>
      </c>
      <c r="CP3650" t="s">
        <v>21386</v>
      </c>
      <c r="CQ3650" t="s">
        <v>247</v>
      </c>
      <c r="CS3650" t="s">
        <v>21387</v>
      </c>
      <c r="CT3650" t="s">
        <v>244</v>
      </c>
      <c r="CU3650" t="s">
        <v>21388</v>
      </c>
    </row>
    <row r="3651" spans="1:151" x14ac:dyDescent="0.2">
      <c r="A3651">
        <v>38727</v>
      </c>
      <c r="B3651" t="s">
        <v>21379</v>
      </c>
      <c r="C3651" t="s">
        <v>21380</v>
      </c>
      <c r="D3651" t="s">
        <v>1456</v>
      </c>
      <c r="E3651" t="s">
        <v>21381</v>
      </c>
      <c r="F3651" t="s">
        <v>171</v>
      </c>
      <c r="G3651" t="str">
        <f>"0"</f>
        <v>0</v>
      </c>
      <c r="H3651" s="1">
        <v>38165</v>
      </c>
      <c r="I3651" t="s">
        <v>173</v>
      </c>
      <c r="K3651" t="s">
        <v>290</v>
      </c>
      <c r="L3651" t="s">
        <v>291</v>
      </c>
      <c r="M3651" t="s">
        <v>205</v>
      </c>
      <c r="N3651">
        <v>2023</v>
      </c>
      <c r="O3651" t="s">
        <v>921</v>
      </c>
      <c r="P3651" t="s">
        <v>178</v>
      </c>
      <c r="Q3651" t="s">
        <v>172</v>
      </c>
      <c r="S3651">
        <v>32069198</v>
      </c>
      <c r="T3651" t="s">
        <v>226</v>
      </c>
      <c r="Y3651" t="str">
        <f>"01AS"</f>
        <v>01AS</v>
      </c>
      <c r="Z3651" t="s">
        <v>227</v>
      </c>
      <c r="AA3651" t="s">
        <v>320</v>
      </c>
      <c r="AB3651" t="s">
        <v>321</v>
      </c>
      <c r="AC3651" t="s">
        <v>425</v>
      </c>
      <c r="AD3651" t="s">
        <v>185</v>
      </c>
      <c r="AE3651" t="s">
        <v>1203</v>
      </c>
      <c r="AM3651" t="s">
        <v>2140</v>
      </c>
      <c r="AS3651">
        <v>3.6</v>
      </c>
      <c r="AU3651" t="s">
        <v>235</v>
      </c>
      <c r="AV3651" t="s">
        <v>236</v>
      </c>
      <c r="AW3651" t="s">
        <v>264</v>
      </c>
      <c r="BM3651" t="s">
        <v>21383</v>
      </c>
      <c r="BN3651" t="s">
        <v>239</v>
      </c>
      <c r="BO3651" t="s">
        <v>21384</v>
      </c>
      <c r="BP3651" t="s">
        <v>241</v>
      </c>
      <c r="BQ3651" t="s">
        <v>195</v>
      </c>
      <c r="BS3651">
        <v>14627</v>
      </c>
      <c r="CD3651" t="s">
        <v>195</v>
      </c>
      <c r="CM3651" t="s">
        <v>21385</v>
      </c>
      <c r="CO3651" t="s">
        <v>21384</v>
      </c>
      <c r="CP3651" t="s">
        <v>21386</v>
      </c>
      <c r="CQ3651" t="s">
        <v>247</v>
      </c>
      <c r="CS3651" t="s">
        <v>21387</v>
      </c>
      <c r="CT3651" t="s">
        <v>244</v>
      </c>
      <c r="CU3651" t="s">
        <v>21388</v>
      </c>
    </row>
    <row r="3652" spans="1:151" x14ac:dyDescent="0.2">
      <c r="A3652">
        <v>24923</v>
      </c>
      <c r="B3652" t="s">
        <v>21389</v>
      </c>
      <c r="C3652" t="s">
        <v>21390</v>
      </c>
      <c r="D3652" t="s">
        <v>21391</v>
      </c>
      <c r="E3652" t="s">
        <v>21392</v>
      </c>
      <c r="F3652" t="s">
        <v>3199</v>
      </c>
      <c r="G3652" t="s">
        <v>172</v>
      </c>
      <c r="H3652" s="1">
        <v>35366</v>
      </c>
      <c r="I3652" t="s">
        <v>221</v>
      </c>
      <c r="K3652" t="s">
        <v>943</v>
      </c>
      <c r="L3652" t="s">
        <v>318</v>
      </c>
      <c r="M3652" t="s">
        <v>306</v>
      </c>
      <c r="N3652">
        <v>2018</v>
      </c>
      <c r="O3652" t="s">
        <v>307</v>
      </c>
      <c r="P3652" t="s">
        <v>178</v>
      </c>
      <c r="Q3652" t="s">
        <v>172</v>
      </c>
      <c r="S3652">
        <v>29425693</v>
      </c>
      <c r="T3652" t="s">
        <v>196</v>
      </c>
      <c r="W3652" t="s">
        <v>21393</v>
      </c>
      <c r="X3652">
        <v>8183316282</v>
      </c>
      <c r="Y3652" t="s">
        <v>186</v>
      </c>
      <c r="Z3652" t="s">
        <v>282</v>
      </c>
      <c r="AA3652">
        <v>2019</v>
      </c>
      <c r="AB3652">
        <v>2019</v>
      </c>
      <c r="AC3652" t="s">
        <v>856</v>
      </c>
      <c r="AD3652" t="s">
        <v>185</v>
      </c>
      <c r="AS3652">
        <v>3.61</v>
      </c>
      <c r="AT3652" t="s">
        <v>188</v>
      </c>
      <c r="AU3652" t="s">
        <v>189</v>
      </c>
      <c r="AV3652" t="s">
        <v>190</v>
      </c>
      <c r="AW3652" t="s">
        <v>237</v>
      </c>
      <c r="BM3652" t="s">
        <v>21394</v>
      </c>
      <c r="BN3652" t="s">
        <v>193</v>
      </c>
      <c r="BP3652" t="s">
        <v>194</v>
      </c>
      <c r="BQ3652" t="s">
        <v>195</v>
      </c>
      <c r="BS3652">
        <v>14627</v>
      </c>
      <c r="BT3652" t="s">
        <v>196</v>
      </c>
      <c r="BU3652">
        <v>8188236640</v>
      </c>
      <c r="BZ3652" t="s">
        <v>21395</v>
      </c>
      <c r="CC3652" t="s">
        <v>21396</v>
      </c>
      <c r="CD3652" t="s">
        <v>461</v>
      </c>
      <c r="CF3652">
        <v>91505</v>
      </c>
      <c r="CG3652" t="s">
        <v>196</v>
      </c>
      <c r="CH3652">
        <v>8188236640</v>
      </c>
      <c r="CM3652" t="s">
        <v>21397</v>
      </c>
      <c r="CP3652" t="s">
        <v>194</v>
      </c>
      <c r="CQ3652" t="s">
        <v>195</v>
      </c>
      <c r="CS3652">
        <v>14627</v>
      </c>
      <c r="CT3652" t="s">
        <v>196</v>
      </c>
      <c r="CU3652">
        <v>8188236640</v>
      </c>
      <c r="ED3652" t="s">
        <v>461</v>
      </c>
      <c r="EG3652" t="s">
        <v>196</v>
      </c>
      <c r="EH3652">
        <v>8188236640</v>
      </c>
      <c r="EM3652" t="s">
        <v>21395</v>
      </c>
      <c r="EP3652" t="s">
        <v>21396</v>
      </c>
      <c r="EQ3652" t="s">
        <v>461</v>
      </c>
      <c r="ES3652">
        <v>91505</v>
      </c>
      <c r="ET3652" t="s">
        <v>196</v>
      </c>
      <c r="EU3652">
        <v>8188236640</v>
      </c>
    </row>
    <row r="3653" spans="1:151" x14ac:dyDescent="0.2">
      <c r="A3653">
        <v>31511</v>
      </c>
      <c r="B3653" t="s">
        <v>21398</v>
      </c>
      <c r="C3653" t="s">
        <v>21399</v>
      </c>
      <c r="D3653" t="s">
        <v>21400</v>
      </c>
      <c r="E3653" t="s">
        <v>21401</v>
      </c>
      <c r="F3653" t="s">
        <v>171</v>
      </c>
      <c r="G3653" t="str">
        <f>"0"</f>
        <v>0</v>
      </c>
      <c r="K3653" t="s">
        <v>1345</v>
      </c>
      <c r="L3653" t="s">
        <v>2201</v>
      </c>
      <c r="M3653" t="s">
        <v>255</v>
      </c>
      <c r="N3653" t="s">
        <v>421</v>
      </c>
      <c r="O3653" t="s">
        <v>422</v>
      </c>
      <c r="P3653" t="s">
        <v>178</v>
      </c>
      <c r="Q3653" t="s">
        <v>172</v>
      </c>
      <c r="S3653">
        <v>31326582</v>
      </c>
      <c r="T3653" t="s">
        <v>226</v>
      </c>
      <c r="Y3653" t="str">
        <f>"01AS"</f>
        <v>01AS</v>
      </c>
      <c r="Z3653" t="s">
        <v>227</v>
      </c>
      <c r="AA3653" t="s">
        <v>228</v>
      </c>
      <c r="AB3653" t="s">
        <v>229</v>
      </c>
      <c r="AC3653" t="s">
        <v>1693</v>
      </c>
      <c r="AD3653" t="s">
        <v>172</v>
      </c>
      <c r="AS3653">
        <v>3.58</v>
      </c>
      <c r="AT3653" t="s">
        <v>429</v>
      </c>
      <c r="AU3653" t="s">
        <v>235</v>
      </c>
      <c r="AV3653" t="s">
        <v>236</v>
      </c>
      <c r="AW3653" t="s">
        <v>264</v>
      </c>
      <c r="BM3653" t="s">
        <v>21402</v>
      </c>
      <c r="BN3653" t="s">
        <v>239</v>
      </c>
      <c r="BO3653" t="s">
        <v>21403</v>
      </c>
      <c r="BP3653" t="s">
        <v>241</v>
      </c>
      <c r="BQ3653" t="s">
        <v>195</v>
      </c>
      <c r="BS3653">
        <v>14627</v>
      </c>
      <c r="CA3653" t="s">
        <v>21404</v>
      </c>
      <c r="CD3653" t="s">
        <v>195</v>
      </c>
      <c r="CM3653" t="s">
        <v>21405</v>
      </c>
      <c r="CN3653" t="s">
        <v>21404</v>
      </c>
      <c r="CO3653" t="s">
        <v>21403</v>
      </c>
      <c r="CP3653" t="s">
        <v>6243</v>
      </c>
      <c r="CQ3653" t="s">
        <v>541</v>
      </c>
      <c r="CS3653" t="str">
        <f>"01742-2189"</f>
        <v>01742-2189</v>
      </c>
      <c r="CT3653" t="s">
        <v>244</v>
      </c>
      <c r="CU3653" t="s">
        <v>21406</v>
      </c>
    </row>
    <row r="3654" spans="1:151" x14ac:dyDescent="0.2">
      <c r="A3654">
        <v>23801</v>
      </c>
      <c r="B3654" t="s">
        <v>7494</v>
      </c>
      <c r="C3654" t="s">
        <v>21407</v>
      </c>
      <c r="D3654" t="s">
        <v>3474</v>
      </c>
      <c r="E3654" t="s">
        <v>21408</v>
      </c>
      <c r="F3654" t="s">
        <v>171</v>
      </c>
      <c r="G3654" t="s">
        <v>172</v>
      </c>
      <c r="H3654" s="1">
        <v>34683</v>
      </c>
      <c r="I3654" t="s">
        <v>173</v>
      </c>
      <c r="K3654" t="s">
        <v>798</v>
      </c>
      <c r="L3654" t="s">
        <v>799</v>
      </c>
      <c r="M3654" t="s">
        <v>224</v>
      </c>
      <c r="N3654">
        <v>2017</v>
      </c>
      <c r="O3654" t="s">
        <v>441</v>
      </c>
      <c r="P3654" t="s">
        <v>178</v>
      </c>
      <c r="Q3654" t="s">
        <v>172</v>
      </c>
      <c r="S3654">
        <v>28332787</v>
      </c>
      <c r="T3654" t="s">
        <v>196</v>
      </c>
      <c r="W3654" t="s">
        <v>21409</v>
      </c>
      <c r="X3654">
        <v>9102733246</v>
      </c>
      <c r="Y3654" t="s">
        <v>802</v>
      </c>
      <c r="Z3654" t="s">
        <v>1583</v>
      </c>
      <c r="AA3654">
        <v>2017</v>
      </c>
      <c r="AB3654">
        <v>2017</v>
      </c>
      <c r="AC3654" t="s">
        <v>1584</v>
      </c>
      <c r="AD3654" t="s">
        <v>185</v>
      </c>
      <c r="AS3654">
        <v>3.79</v>
      </c>
      <c r="AT3654" t="s">
        <v>188</v>
      </c>
      <c r="AU3654" t="s">
        <v>189</v>
      </c>
      <c r="AV3654" t="s">
        <v>190</v>
      </c>
      <c r="AW3654" t="s">
        <v>264</v>
      </c>
      <c r="BM3654" t="s">
        <v>21410</v>
      </c>
      <c r="BN3654" t="s">
        <v>3591</v>
      </c>
      <c r="BP3654" t="s">
        <v>194</v>
      </c>
      <c r="BQ3654" t="s">
        <v>195</v>
      </c>
      <c r="BS3654">
        <v>14605</v>
      </c>
      <c r="BT3654" t="s">
        <v>196</v>
      </c>
      <c r="BU3654">
        <v>9102865079</v>
      </c>
      <c r="BZ3654" t="s">
        <v>21411</v>
      </c>
      <c r="CC3654" t="s">
        <v>13793</v>
      </c>
      <c r="CD3654" t="s">
        <v>936</v>
      </c>
      <c r="CF3654">
        <v>283055324</v>
      </c>
      <c r="CG3654" t="s">
        <v>196</v>
      </c>
      <c r="CH3654">
        <v>9102865079</v>
      </c>
      <c r="CM3654" t="s">
        <v>21410</v>
      </c>
      <c r="CN3654" t="s">
        <v>3591</v>
      </c>
      <c r="CP3654" t="s">
        <v>194</v>
      </c>
      <c r="CQ3654" t="s">
        <v>195</v>
      </c>
      <c r="CS3654">
        <v>14605</v>
      </c>
      <c r="CT3654" t="s">
        <v>196</v>
      </c>
      <c r="CU3654">
        <v>9102865079</v>
      </c>
      <c r="EM3654" t="s">
        <v>21411</v>
      </c>
      <c r="EP3654" t="s">
        <v>13793</v>
      </c>
      <c r="EQ3654" t="s">
        <v>936</v>
      </c>
      <c r="ES3654">
        <v>283055324</v>
      </c>
      <c r="ET3654" t="s">
        <v>196</v>
      </c>
      <c r="EU3654">
        <v>9102865079</v>
      </c>
    </row>
    <row r="3655" spans="1:151" x14ac:dyDescent="0.2">
      <c r="A3655">
        <v>13077</v>
      </c>
      <c r="B3655" t="s">
        <v>7984</v>
      </c>
      <c r="C3655" t="s">
        <v>21412</v>
      </c>
      <c r="D3655" t="s">
        <v>917</v>
      </c>
      <c r="E3655" t="s">
        <v>21413</v>
      </c>
      <c r="F3655" t="s">
        <v>171</v>
      </c>
      <c r="H3655" s="1">
        <v>34520</v>
      </c>
      <c r="I3655" t="s">
        <v>221</v>
      </c>
      <c r="J3655" t="s">
        <v>21414</v>
      </c>
      <c r="K3655" t="s">
        <v>1035</v>
      </c>
      <c r="L3655" t="s">
        <v>1036</v>
      </c>
      <c r="M3655" t="s">
        <v>224</v>
      </c>
      <c r="N3655">
        <v>2015</v>
      </c>
      <c r="O3655" t="s">
        <v>692</v>
      </c>
      <c r="P3655" t="s">
        <v>178</v>
      </c>
      <c r="Q3655" t="s">
        <v>185</v>
      </c>
    </row>
    <row r="3656" spans="1:151" x14ac:dyDescent="0.2">
      <c r="A3656">
        <v>25913</v>
      </c>
      <c r="B3656" t="s">
        <v>4547</v>
      </c>
      <c r="C3656" t="s">
        <v>21415</v>
      </c>
      <c r="E3656" t="s">
        <v>21416</v>
      </c>
      <c r="F3656" t="s">
        <v>171</v>
      </c>
      <c r="K3656" t="s">
        <v>8327</v>
      </c>
      <c r="M3656" t="s">
        <v>306</v>
      </c>
      <c r="N3656">
        <v>2014</v>
      </c>
      <c r="O3656" t="s">
        <v>591</v>
      </c>
      <c r="P3656" t="s">
        <v>178</v>
      </c>
      <c r="Q3656" t="s">
        <v>172</v>
      </c>
    </row>
    <row r="3657" spans="1:151" x14ac:dyDescent="0.2">
      <c r="A3657">
        <v>10317</v>
      </c>
      <c r="B3657" t="s">
        <v>21417</v>
      </c>
      <c r="C3657" t="s">
        <v>21418</v>
      </c>
      <c r="E3657" t="s">
        <v>21419</v>
      </c>
      <c r="F3657" t="s">
        <v>171</v>
      </c>
      <c r="G3657" t="s">
        <v>172</v>
      </c>
      <c r="H3657" s="1">
        <v>34412</v>
      </c>
      <c r="I3657" t="s">
        <v>173</v>
      </c>
      <c r="K3657" t="s">
        <v>11606</v>
      </c>
      <c r="L3657" t="s">
        <v>318</v>
      </c>
      <c r="M3657" t="s">
        <v>176</v>
      </c>
      <c r="N3657">
        <v>2015</v>
      </c>
      <c r="O3657" t="s">
        <v>1014</v>
      </c>
      <c r="P3657" t="s">
        <v>178</v>
      </c>
      <c r="Q3657" t="s">
        <v>172</v>
      </c>
      <c r="S3657">
        <v>27813065</v>
      </c>
      <c r="T3657" t="s">
        <v>196</v>
      </c>
      <c r="W3657" t="s">
        <v>21420</v>
      </c>
      <c r="X3657">
        <v>2032309392</v>
      </c>
      <c r="Y3657" t="s">
        <v>182</v>
      </c>
      <c r="Z3657" t="s">
        <v>183</v>
      </c>
      <c r="AA3657">
        <v>2016</v>
      </c>
      <c r="AB3657">
        <v>2016</v>
      </c>
      <c r="AC3657" t="s">
        <v>208</v>
      </c>
      <c r="AD3657" t="s">
        <v>185</v>
      </c>
      <c r="AS3657">
        <v>3.82</v>
      </c>
      <c r="AT3657" t="s">
        <v>188</v>
      </c>
      <c r="AU3657" t="s">
        <v>189</v>
      </c>
      <c r="AV3657" t="s">
        <v>190</v>
      </c>
      <c r="AW3657" t="s">
        <v>264</v>
      </c>
      <c r="BM3657" t="s">
        <v>21421</v>
      </c>
      <c r="BN3657" t="s">
        <v>487</v>
      </c>
      <c r="BP3657" t="s">
        <v>194</v>
      </c>
      <c r="BQ3657" t="s">
        <v>195</v>
      </c>
      <c r="BS3657">
        <v>14627</v>
      </c>
      <c r="BT3657" t="s">
        <v>196</v>
      </c>
      <c r="BU3657">
        <v>2039090441</v>
      </c>
      <c r="BZ3657" t="s">
        <v>21422</v>
      </c>
      <c r="CC3657" t="s">
        <v>21349</v>
      </c>
      <c r="CD3657" t="s">
        <v>1508</v>
      </c>
      <c r="CF3657" t="str">
        <f>"06518"</f>
        <v>06518</v>
      </c>
      <c r="CG3657" t="s">
        <v>196</v>
      </c>
      <c r="CH3657">
        <v>2032309392</v>
      </c>
      <c r="CM3657" t="s">
        <v>21423</v>
      </c>
      <c r="CN3657" t="s">
        <v>487</v>
      </c>
      <c r="CP3657" t="s">
        <v>194</v>
      </c>
      <c r="CQ3657" t="s">
        <v>195</v>
      </c>
      <c r="CS3657">
        <v>14627</v>
      </c>
      <c r="CT3657" t="s">
        <v>196</v>
      </c>
      <c r="CU3657">
        <v>2039090441</v>
      </c>
      <c r="EM3657" t="s">
        <v>21422</v>
      </c>
      <c r="EP3657" t="s">
        <v>21349</v>
      </c>
      <c r="EQ3657" t="s">
        <v>1508</v>
      </c>
      <c r="ES3657" t="str">
        <f>"06518"</f>
        <v>06518</v>
      </c>
      <c r="ET3657" t="s">
        <v>196</v>
      </c>
      <c r="EU3657">
        <v>2032309392</v>
      </c>
    </row>
    <row r="3658" spans="1:151" x14ac:dyDescent="0.2">
      <c r="A3658">
        <v>26894</v>
      </c>
      <c r="B3658" t="s">
        <v>1475</v>
      </c>
      <c r="C3658" t="s">
        <v>21424</v>
      </c>
      <c r="D3658" t="s">
        <v>1154</v>
      </c>
      <c r="E3658" t="s">
        <v>21425</v>
      </c>
      <c r="F3658" t="s">
        <v>171</v>
      </c>
      <c r="G3658" t="s">
        <v>172</v>
      </c>
      <c r="H3658" s="1">
        <v>36280</v>
      </c>
      <c r="I3658" t="s">
        <v>173</v>
      </c>
      <c r="K3658" t="s">
        <v>1012</v>
      </c>
      <c r="L3658" t="s">
        <v>1013</v>
      </c>
      <c r="M3658" t="s">
        <v>176</v>
      </c>
      <c r="N3658">
        <v>2019</v>
      </c>
      <c r="O3658" t="s">
        <v>482</v>
      </c>
      <c r="P3658" t="s">
        <v>178</v>
      </c>
      <c r="Q3658" t="s">
        <v>172</v>
      </c>
      <c r="S3658">
        <v>30726529</v>
      </c>
      <c r="T3658" t="s">
        <v>196</v>
      </c>
      <c r="W3658" t="s">
        <v>21426</v>
      </c>
      <c r="X3658">
        <v>2072337423</v>
      </c>
      <c r="Y3658" t="s">
        <v>186</v>
      </c>
      <c r="Z3658" t="s">
        <v>282</v>
      </c>
      <c r="AA3658">
        <v>2021</v>
      </c>
      <c r="AB3658">
        <v>2021</v>
      </c>
      <c r="AC3658" t="s">
        <v>283</v>
      </c>
      <c r="AD3658" t="s">
        <v>172</v>
      </c>
      <c r="AS3658">
        <v>3.15</v>
      </c>
      <c r="AT3658" t="s">
        <v>188</v>
      </c>
      <c r="AU3658" t="s">
        <v>189</v>
      </c>
      <c r="AV3658" t="s">
        <v>190</v>
      </c>
      <c r="AW3658" t="s">
        <v>264</v>
      </c>
      <c r="BM3658" t="s">
        <v>21427</v>
      </c>
      <c r="BN3658" t="s">
        <v>193</v>
      </c>
      <c r="BP3658" t="s">
        <v>194</v>
      </c>
      <c r="BQ3658" t="s">
        <v>195</v>
      </c>
      <c r="BS3658">
        <v>14627</v>
      </c>
      <c r="BT3658" t="s">
        <v>196</v>
      </c>
      <c r="BU3658">
        <v>2075728054</v>
      </c>
      <c r="BZ3658" t="s">
        <v>21428</v>
      </c>
      <c r="CC3658" t="s">
        <v>21429</v>
      </c>
      <c r="CD3658" t="s">
        <v>6135</v>
      </c>
      <c r="CF3658" t="str">
        <f>"040213240"</f>
        <v>040213240</v>
      </c>
      <c r="CG3658" t="s">
        <v>196</v>
      </c>
      <c r="CH3658">
        <v>2072337423</v>
      </c>
      <c r="CM3658" t="s">
        <v>21430</v>
      </c>
      <c r="CP3658" t="s">
        <v>194</v>
      </c>
      <c r="CQ3658" t="s">
        <v>195</v>
      </c>
      <c r="CS3658">
        <v>14620</v>
      </c>
      <c r="CT3658" t="s">
        <v>196</v>
      </c>
      <c r="CU3658">
        <v>2075728054</v>
      </c>
      <c r="ED3658" t="s">
        <v>6135</v>
      </c>
      <c r="EG3658" t="s">
        <v>196</v>
      </c>
      <c r="EH3658">
        <v>2072337423</v>
      </c>
      <c r="EM3658" t="s">
        <v>21428</v>
      </c>
      <c r="EP3658" t="s">
        <v>21429</v>
      </c>
      <c r="EQ3658" t="s">
        <v>6135</v>
      </c>
      <c r="ES3658" t="str">
        <f>"040213240"</f>
        <v>040213240</v>
      </c>
      <c r="ET3658" t="s">
        <v>196</v>
      </c>
      <c r="EU3658">
        <v>2072337423</v>
      </c>
    </row>
    <row r="3659" spans="1:151" x14ac:dyDescent="0.2">
      <c r="A3659">
        <v>13331</v>
      </c>
      <c r="B3659" t="s">
        <v>1546</v>
      </c>
      <c r="C3659" t="s">
        <v>21431</v>
      </c>
      <c r="D3659" t="s">
        <v>4611</v>
      </c>
      <c r="E3659" t="s">
        <v>21432</v>
      </c>
      <c r="F3659" t="s">
        <v>171</v>
      </c>
      <c r="G3659" t="s">
        <v>172</v>
      </c>
      <c r="H3659" s="1">
        <v>34740</v>
      </c>
      <c r="I3659" t="s">
        <v>173</v>
      </c>
      <c r="K3659" t="s">
        <v>1408</v>
      </c>
      <c r="M3659" t="s">
        <v>176</v>
      </c>
      <c r="N3659">
        <v>2016</v>
      </c>
      <c r="O3659" t="s">
        <v>634</v>
      </c>
      <c r="P3659" t="s">
        <v>178</v>
      </c>
      <c r="Q3659" t="s">
        <v>172</v>
      </c>
      <c r="S3659">
        <v>28304395</v>
      </c>
      <c r="T3659" t="s">
        <v>196</v>
      </c>
      <c r="W3659" t="s">
        <v>21433</v>
      </c>
      <c r="X3659">
        <v>5187917602</v>
      </c>
      <c r="Y3659" t="s">
        <v>186</v>
      </c>
      <c r="Z3659" t="s">
        <v>282</v>
      </c>
      <c r="AA3659">
        <v>2017</v>
      </c>
      <c r="AB3659">
        <v>2017</v>
      </c>
      <c r="AC3659" t="s">
        <v>382</v>
      </c>
      <c r="AD3659" t="s">
        <v>185</v>
      </c>
      <c r="AM3659" t="s">
        <v>696</v>
      </c>
      <c r="AN3659" t="s">
        <v>187</v>
      </c>
      <c r="AO3659" t="s">
        <v>310</v>
      </c>
      <c r="AS3659">
        <v>3.16</v>
      </c>
      <c r="AT3659" t="s">
        <v>188</v>
      </c>
      <c r="AU3659" t="s">
        <v>189</v>
      </c>
      <c r="AV3659" t="s">
        <v>190</v>
      </c>
      <c r="AW3659" t="s">
        <v>237</v>
      </c>
      <c r="BM3659" t="s">
        <v>21434</v>
      </c>
      <c r="BN3659" t="s">
        <v>193</v>
      </c>
      <c r="BP3659" t="s">
        <v>194</v>
      </c>
      <c r="BQ3659" t="s">
        <v>195</v>
      </c>
      <c r="BS3659">
        <v>14627</v>
      </c>
      <c r="BT3659" t="s">
        <v>196</v>
      </c>
      <c r="BU3659">
        <v>5187918544</v>
      </c>
      <c r="BZ3659" t="s">
        <v>21435</v>
      </c>
      <c r="CC3659" t="s">
        <v>2575</v>
      </c>
      <c r="CD3659" t="s">
        <v>195</v>
      </c>
      <c r="CF3659">
        <v>128049182</v>
      </c>
      <c r="CG3659" t="s">
        <v>196</v>
      </c>
      <c r="CH3659">
        <v>5187935641</v>
      </c>
      <c r="CM3659" t="s">
        <v>21436</v>
      </c>
      <c r="CP3659" t="s">
        <v>2575</v>
      </c>
      <c r="CQ3659" t="s">
        <v>195</v>
      </c>
      <c r="CS3659">
        <v>12804</v>
      </c>
      <c r="CT3659" t="s">
        <v>196</v>
      </c>
      <c r="CU3659">
        <v>5187935641</v>
      </c>
      <c r="EM3659" t="s">
        <v>21435</v>
      </c>
      <c r="EP3659" t="s">
        <v>2575</v>
      </c>
      <c r="EQ3659" t="s">
        <v>195</v>
      </c>
      <c r="ES3659">
        <v>128049182</v>
      </c>
      <c r="ET3659" t="s">
        <v>196</v>
      </c>
      <c r="EU3659">
        <v>5187935641</v>
      </c>
    </row>
    <row r="3660" spans="1:151" x14ac:dyDescent="0.2">
      <c r="A3660">
        <v>12474</v>
      </c>
      <c r="B3660" t="s">
        <v>1546</v>
      </c>
      <c r="C3660" t="s">
        <v>21431</v>
      </c>
      <c r="D3660" t="s">
        <v>4611</v>
      </c>
      <c r="E3660" t="s">
        <v>21432</v>
      </c>
      <c r="F3660" t="s">
        <v>171</v>
      </c>
      <c r="G3660" t="s">
        <v>172</v>
      </c>
      <c r="H3660" s="1">
        <v>34740</v>
      </c>
      <c r="I3660" t="s">
        <v>173</v>
      </c>
      <c r="K3660" t="s">
        <v>439</v>
      </c>
      <c r="L3660" t="s">
        <v>175</v>
      </c>
      <c r="M3660" t="s">
        <v>224</v>
      </c>
      <c r="N3660">
        <v>2015</v>
      </c>
      <c r="O3660" t="s">
        <v>692</v>
      </c>
      <c r="P3660" t="s">
        <v>363</v>
      </c>
      <c r="Q3660" t="s">
        <v>172</v>
      </c>
      <c r="S3660">
        <v>28304395</v>
      </c>
      <c r="T3660" t="s">
        <v>196</v>
      </c>
      <c r="W3660" t="s">
        <v>21433</v>
      </c>
      <c r="X3660">
        <v>5187917602</v>
      </c>
      <c r="Y3660" t="s">
        <v>186</v>
      </c>
      <c r="Z3660" t="s">
        <v>282</v>
      </c>
      <c r="AA3660">
        <v>2017</v>
      </c>
      <c r="AB3660">
        <v>2017</v>
      </c>
      <c r="AC3660" t="s">
        <v>382</v>
      </c>
      <c r="AD3660" t="s">
        <v>185</v>
      </c>
      <c r="AM3660" t="s">
        <v>696</v>
      </c>
      <c r="AN3660" t="s">
        <v>187</v>
      </c>
      <c r="AO3660" t="s">
        <v>310</v>
      </c>
      <c r="AS3660">
        <v>3.16</v>
      </c>
      <c r="AT3660" t="s">
        <v>188</v>
      </c>
      <c r="AU3660" t="s">
        <v>189</v>
      </c>
      <c r="AV3660" t="s">
        <v>190</v>
      </c>
      <c r="AW3660" t="s">
        <v>237</v>
      </c>
      <c r="BM3660" t="s">
        <v>21434</v>
      </c>
      <c r="BN3660" t="s">
        <v>193</v>
      </c>
      <c r="BP3660" t="s">
        <v>194</v>
      </c>
      <c r="BQ3660" t="s">
        <v>195</v>
      </c>
      <c r="BS3660">
        <v>14627</v>
      </c>
      <c r="BT3660" t="s">
        <v>196</v>
      </c>
      <c r="BU3660">
        <v>5187918544</v>
      </c>
      <c r="BZ3660" t="s">
        <v>21435</v>
      </c>
      <c r="CC3660" t="s">
        <v>2575</v>
      </c>
      <c r="CD3660" t="s">
        <v>195</v>
      </c>
      <c r="CF3660">
        <v>128049182</v>
      </c>
      <c r="CG3660" t="s">
        <v>196</v>
      </c>
      <c r="CH3660">
        <v>5187935641</v>
      </c>
      <c r="CM3660" t="s">
        <v>21436</v>
      </c>
      <c r="CP3660" t="s">
        <v>2575</v>
      </c>
      <c r="CQ3660" t="s">
        <v>195</v>
      </c>
      <c r="CS3660">
        <v>12804</v>
      </c>
      <c r="CT3660" t="s">
        <v>196</v>
      </c>
      <c r="CU3660">
        <v>5187935641</v>
      </c>
      <c r="EM3660" t="s">
        <v>21435</v>
      </c>
      <c r="EP3660" t="s">
        <v>2575</v>
      </c>
      <c r="EQ3660" t="s">
        <v>195</v>
      </c>
      <c r="ES3660">
        <v>128049182</v>
      </c>
      <c r="ET3660" t="s">
        <v>196</v>
      </c>
      <c r="EU3660">
        <v>5187935641</v>
      </c>
    </row>
    <row r="3661" spans="1:151" x14ac:dyDescent="0.2">
      <c r="A3661">
        <v>37257</v>
      </c>
      <c r="B3661" t="s">
        <v>4340</v>
      </c>
      <c r="C3661" t="s">
        <v>21437</v>
      </c>
      <c r="D3661" t="s">
        <v>940</v>
      </c>
      <c r="E3661" t="s">
        <v>21438</v>
      </c>
      <c r="F3661" t="s">
        <v>171</v>
      </c>
      <c r="G3661" t="str">
        <f>"0"</f>
        <v>0</v>
      </c>
      <c r="H3661" s="1">
        <v>37178</v>
      </c>
      <c r="I3661" t="s">
        <v>1450</v>
      </c>
      <c r="K3661" t="s">
        <v>632</v>
      </c>
      <c r="L3661" t="s">
        <v>633</v>
      </c>
      <c r="M3661" t="s">
        <v>306</v>
      </c>
      <c r="N3661">
        <v>2022</v>
      </c>
      <c r="O3661" t="s">
        <v>782</v>
      </c>
      <c r="P3661" t="s">
        <v>178</v>
      </c>
      <c r="Q3661" t="s">
        <v>172</v>
      </c>
      <c r="S3661">
        <v>31554404</v>
      </c>
      <c r="T3661" t="s">
        <v>226</v>
      </c>
      <c r="Y3661" t="str">
        <f>"01AS"</f>
        <v>01AS</v>
      </c>
      <c r="Z3661" t="s">
        <v>227</v>
      </c>
      <c r="AA3661" t="s">
        <v>321</v>
      </c>
      <c r="AC3661" t="s">
        <v>656</v>
      </c>
      <c r="AD3661" t="s">
        <v>185</v>
      </c>
      <c r="AE3661" t="s">
        <v>4356</v>
      </c>
      <c r="AS3661">
        <v>3.49</v>
      </c>
      <c r="AU3661" t="s">
        <v>235</v>
      </c>
      <c r="AV3661" t="s">
        <v>236</v>
      </c>
      <c r="AW3661" t="s">
        <v>264</v>
      </c>
      <c r="BF3661" t="s">
        <v>474</v>
      </c>
      <c r="BM3661" t="s">
        <v>21439</v>
      </c>
      <c r="BN3661" t="s">
        <v>239</v>
      </c>
      <c r="BO3661" t="s">
        <v>21440</v>
      </c>
      <c r="BP3661" t="s">
        <v>241</v>
      </c>
      <c r="BQ3661" t="s">
        <v>195</v>
      </c>
      <c r="BS3661">
        <v>14627</v>
      </c>
      <c r="CD3661" t="s">
        <v>195</v>
      </c>
      <c r="CM3661" t="s">
        <v>21441</v>
      </c>
      <c r="CO3661" t="s">
        <v>21440</v>
      </c>
      <c r="CP3661" t="s">
        <v>21442</v>
      </c>
      <c r="CQ3661" t="s">
        <v>247</v>
      </c>
      <c r="CS3661" t="s">
        <v>21443</v>
      </c>
      <c r="CT3661" t="s">
        <v>244</v>
      </c>
      <c r="CU3661" t="s">
        <v>21444</v>
      </c>
    </row>
    <row r="3662" spans="1:151" x14ac:dyDescent="0.2">
      <c r="A3662">
        <v>23919</v>
      </c>
      <c r="B3662" t="s">
        <v>21445</v>
      </c>
      <c r="C3662" t="s">
        <v>21446</v>
      </c>
      <c r="D3662" t="s">
        <v>7510</v>
      </c>
      <c r="E3662" t="s">
        <v>21447</v>
      </c>
      <c r="F3662" t="s">
        <v>171</v>
      </c>
      <c r="G3662" t="s">
        <v>172</v>
      </c>
      <c r="H3662" s="1">
        <v>35312</v>
      </c>
      <c r="I3662" t="s">
        <v>221</v>
      </c>
      <c r="K3662" t="s">
        <v>3218</v>
      </c>
      <c r="L3662" t="s">
        <v>21448</v>
      </c>
      <c r="M3662" t="s">
        <v>224</v>
      </c>
      <c r="N3662">
        <v>2017</v>
      </c>
      <c r="O3662" t="s">
        <v>441</v>
      </c>
      <c r="P3662" t="s">
        <v>178</v>
      </c>
      <c r="Q3662" t="s">
        <v>172</v>
      </c>
      <c r="R3662" t="s">
        <v>510</v>
      </c>
      <c r="S3662">
        <v>28880127</v>
      </c>
      <c r="BM3662" t="s">
        <v>21449</v>
      </c>
    </row>
    <row r="3663" spans="1:151" x14ac:dyDescent="0.2">
      <c r="A3663">
        <v>23922</v>
      </c>
      <c r="B3663" t="s">
        <v>21445</v>
      </c>
      <c r="C3663" t="s">
        <v>21446</v>
      </c>
      <c r="D3663" t="s">
        <v>7510</v>
      </c>
      <c r="E3663" t="s">
        <v>21447</v>
      </c>
      <c r="F3663" t="s">
        <v>171</v>
      </c>
      <c r="G3663" t="s">
        <v>172</v>
      </c>
      <c r="H3663" s="1">
        <v>35312</v>
      </c>
      <c r="I3663" t="s">
        <v>221</v>
      </c>
      <c r="K3663" t="s">
        <v>3218</v>
      </c>
      <c r="L3663" t="s">
        <v>21448</v>
      </c>
      <c r="M3663" t="s">
        <v>224</v>
      </c>
      <c r="N3663">
        <v>2017</v>
      </c>
      <c r="O3663" t="s">
        <v>441</v>
      </c>
      <c r="P3663" t="s">
        <v>178</v>
      </c>
      <c r="Q3663" t="s">
        <v>172</v>
      </c>
      <c r="R3663" t="s">
        <v>510</v>
      </c>
      <c r="S3663">
        <v>28880127</v>
      </c>
      <c r="BM3663" t="s">
        <v>21449</v>
      </c>
    </row>
    <row r="3664" spans="1:151" x14ac:dyDescent="0.2">
      <c r="A3664">
        <v>12737</v>
      </c>
      <c r="B3664" t="s">
        <v>20725</v>
      </c>
      <c r="C3664" t="s">
        <v>21450</v>
      </c>
      <c r="D3664" t="s">
        <v>169</v>
      </c>
      <c r="E3664" t="s">
        <v>21451</v>
      </c>
      <c r="F3664" t="s">
        <v>171</v>
      </c>
      <c r="G3664" t="s">
        <v>172</v>
      </c>
      <c r="H3664" s="1">
        <v>35226</v>
      </c>
      <c r="I3664" t="s">
        <v>221</v>
      </c>
      <c r="K3664" t="s">
        <v>1326</v>
      </c>
      <c r="L3664" t="s">
        <v>548</v>
      </c>
      <c r="M3664" t="s">
        <v>224</v>
      </c>
      <c r="N3664">
        <v>2015</v>
      </c>
      <c r="O3664" t="s">
        <v>692</v>
      </c>
      <c r="P3664" t="s">
        <v>178</v>
      </c>
      <c r="Q3664" t="s">
        <v>172</v>
      </c>
      <c r="S3664">
        <v>28765042</v>
      </c>
      <c r="T3664" t="s">
        <v>196</v>
      </c>
      <c r="W3664" t="s">
        <v>21452</v>
      </c>
      <c r="X3664">
        <v>8582297351</v>
      </c>
      <c r="Y3664" t="s">
        <v>186</v>
      </c>
      <c r="Z3664" t="s">
        <v>183</v>
      </c>
      <c r="AA3664">
        <v>2018</v>
      </c>
      <c r="AB3664">
        <v>2018</v>
      </c>
      <c r="AC3664" t="s">
        <v>6505</v>
      </c>
      <c r="AD3664" t="s">
        <v>185</v>
      </c>
      <c r="AS3664">
        <v>3.95</v>
      </c>
      <c r="AT3664" t="s">
        <v>188</v>
      </c>
      <c r="AU3664" t="s">
        <v>189</v>
      </c>
      <c r="AV3664" t="s">
        <v>190</v>
      </c>
      <c r="AW3664" t="s">
        <v>264</v>
      </c>
      <c r="BM3664" t="s">
        <v>21453</v>
      </c>
      <c r="BN3664" t="s">
        <v>487</v>
      </c>
      <c r="BP3664" t="s">
        <v>194</v>
      </c>
      <c r="BQ3664" t="s">
        <v>195</v>
      </c>
      <c r="BS3664">
        <v>14627</v>
      </c>
      <c r="BT3664" t="s">
        <v>196</v>
      </c>
      <c r="BU3664">
        <v>8587768854</v>
      </c>
      <c r="BZ3664" t="s">
        <v>21454</v>
      </c>
      <c r="CC3664" t="s">
        <v>11600</v>
      </c>
      <c r="CD3664" t="s">
        <v>461</v>
      </c>
      <c r="CF3664">
        <v>92129</v>
      </c>
      <c r="CG3664" t="s">
        <v>196</v>
      </c>
      <c r="CH3664">
        <v>8587768854</v>
      </c>
      <c r="CM3664" t="s">
        <v>21455</v>
      </c>
      <c r="CP3664" t="s">
        <v>194</v>
      </c>
      <c r="CQ3664" t="s">
        <v>195</v>
      </c>
      <c r="CS3664">
        <v>14627</v>
      </c>
      <c r="CT3664" t="s">
        <v>196</v>
      </c>
      <c r="CU3664">
        <v>8587768854</v>
      </c>
      <c r="EM3664" t="s">
        <v>21454</v>
      </c>
      <c r="EP3664" t="s">
        <v>11600</v>
      </c>
      <c r="EQ3664" t="s">
        <v>461</v>
      </c>
      <c r="ES3664">
        <v>92129</v>
      </c>
      <c r="ET3664" t="s">
        <v>196</v>
      </c>
      <c r="EU3664">
        <v>8587768854</v>
      </c>
    </row>
    <row r="3665" spans="1:151" x14ac:dyDescent="0.2">
      <c r="A3665">
        <v>12826</v>
      </c>
      <c r="B3665" t="s">
        <v>4365</v>
      </c>
      <c r="C3665" t="s">
        <v>21456</v>
      </c>
      <c r="E3665" t="s">
        <v>21457</v>
      </c>
      <c r="F3665" t="s">
        <v>171</v>
      </c>
      <c r="G3665" t="s">
        <v>172</v>
      </c>
      <c r="H3665" s="1">
        <v>34646</v>
      </c>
      <c r="I3665" t="s">
        <v>221</v>
      </c>
      <c r="K3665" t="s">
        <v>4332</v>
      </c>
      <c r="L3665" t="s">
        <v>820</v>
      </c>
      <c r="M3665" t="s">
        <v>306</v>
      </c>
      <c r="N3665">
        <v>2015</v>
      </c>
      <c r="O3665" t="s">
        <v>517</v>
      </c>
      <c r="P3665" t="s">
        <v>178</v>
      </c>
      <c r="Q3665" t="s">
        <v>172</v>
      </c>
      <c r="S3665">
        <v>28267645</v>
      </c>
      <c r="T3665" t="s">
        <v>196</v>
      </c>
      <c r="W3665" t="s">
        <v>21458</v>
      </c>
      <c r="X3665">
        <v>2623521411</v>
      </c>
      <c r="Y3665" t="s">
        <v>186</v>
      </c>
      <c r="Z3665" t="s">
        <v>282</v>
      </c>
      <c r="AA3665">
        <v>2017</v>
      </c>
      <c r="AB3665">
        <v>2017</v>
      </c>
      <c r="AC3665" t="s">
        <v>396</v>
      </c>
      <c r="AD3665" t="s">
        <v>185</v>
      </c>
      <c r="AF3665" t="s">
        <v>186</v>
      </c>
      <c r="AG3665" t="s">
        <v>183</v>
      </c>
      <c r="AH3665">
        <v>2017</v>
      </c>
      <c r="AI3665">
        <v>2017</v>
      </c>
      <c r="AJ3665" t="s">
        <v>1109</v>
      </c>
      <c r="AK3665" t="s">
        <v>185</v>
      </c>
      <c r="AS3665">
        <v>3.87</v>
      </c>
      <c r="AT3665" t="s">
        <v>188</v>
      </c>
      <c r="AU3665" t="s">
        <v>189</v>
      </c>
      <c r="AV3665" t="s">
        <v>190</v>
      </c>
      <c r="AW3665" t="s">
        <v>264</v>
      </c>
      <c r="BM3665" t="s">
        <v>21459</v>
      </c>
      <c r="BN3665" t="s">
        <v>193</v>
      </c>
      <c r="BP3665" t="s">
        <v>194</v>
      </c>
      <c r="BQ3665" t="s">
        <v>195</v>
      </c>
      <c r="BS3665">
        <v>14627</v>
      </c>
      <c r="BT3665" t="s">
        <v>196</v>
      </c>
      <c r="BU3665">
        <v>2622271308</v>
      </c>
      <c r="BZ3665" t="s">
        <v>21460</v>
      </c>
      <c r="CC3665" t="s">
        <v>21461</v>
      </c>
      <c r="CD3665" t="s">
        <v>3224</v>
      </c>
      <c r="CF3665">
        <v>53089</v>
      </c>
      <c r="CG3665" t="s">
        <v>196</v>
      </c>
      <c r="CH3665">
        <v>2623521411</v>
      </c>
      <c r="CM3665" t="s">
        <v>215</v>
      </c>
      <c r="CP3665" t="s">
        <v>194</v>
      </c>
      <c r="CQ3665" t="s">
        <v>195</v>
      </c>
      <c r="CS3665">
        <v>14611</v>
      </c>
      <c r="CT3665" t="s">
        <v>196</v>
      </c>
      <c r="CU3665">
        <v>2622271308</v>
      </c>
      <c r="DZ3665" t="s">
        <v>21462</v>
      </c>
      <c r="EC3665" t="s">
        <v>21463</v>
      </c>
      <c r="ED3665" t="s">
        <v>3224</v>
      </c>
      <c r="EF3665">
        <v>53012</v>
      </c>
      <c r="EG3665" t="s">
        <v>196</v>
      </c>
      <c r="EH3665">
        <v>2623521411</v>
      </c>
      <c r="EM3665" t="s">
        <v>21460</v>
      </c>
      <c r="EP3665" t="s">
        <v>21461</v>
      </c>
      <c r="EQ3665" t="s">
        <v>3224</v>
      </c>
      <c r="ES3665">
        <v>53089</v>
      </c>
      <c r="ET3665" t="s">
        <v>196</v>
      </c>
      <c r="EU3665">
        <v>2623521411</v>
      </c>
    </row>
    <row r="3666" spans="1:151" x14ac:dyDescent="0.2">
      <c r="A3666">
        <v>20981</v>
      </c>
      <c r="B3666" t="s">
        <v>12439</v>
      </c>
      <c r="C3666" t="s">
        <v>21456</v>
      </c>
      <c r="D3666" t="s">
        <v>169</v>
      </c>
      <c r="E3666" t="s">
        <v>21464</v>
      </c>
      <c r="F3666" t="s">
        <v>7586</v>
      </c>
      <c r="G3666" t="s">
        <v>172</v>
      </c>
      <c r="H3666" s="1">
        <v>35428</v>
      </c>
      <c r="I3666" t="s">
        <v>221</v>
      </c>
      <c r="K3666" t="s">
        <v>439</v>
      </c>
      <c r="L3666" t="s">
        <v>21465</v>
      </c>
      <c r="M3666" t="s">
        <v>224</v>
      </c>
      <c r="N3666">
        <v>2017</v>
      </c>
      <c r="O3666" t="s">
        <v>441</v>
      </c>
      <c r="P3666" t="s">
        <v>178</v>
      </c>
      <c r="Q3666" t="s">
        <v>172</v>
      </c>
      <c r="S3666">
        <v>29377152</v>
      </c>
      <c r="T3666" t="s">
        <v>196</v>
      </c>
      <c r="W3666" t="s">
        <v>21466</v>
      </c>
      <c r="X3666">
        <v>6038014438</v>
      </c>
      <c r="Y3666" t="s">
        <v>186</v>
      </c>
      <c r="Z3666" t="s">
        <v>282</v>
      </c>
      <c r="AA3666">
        <v>2019</v>
      </c>
      <c r="AB3666">
        <v>2019</v>
      </c>
      <c r="AC3666" t="s">
        <v>696</v>
      </c>
      <c r="AD3666" t="s">
        <v>185</v>
      </c>
      <c r="AE3666" t="s">
        <v>960</v>
      </c>
      <c r="AS3666">
        <v>3.9</v>
      </c>
      <c r="AT3666" t="s">
        <v>188</v>
      </c>
      <c r="AU3666" t="s">
        <v>189</v>
      </c>
      <c r="AV3666" t="s">
        <v>190</v>
      </c>
      <c r="AW3666" t="s">
        <v>237</v>
      </c>
      <c r="BM3666" t="s">
        <v>21467</v>
      </c>
      <c r="BN3666" t="s">
        <v>193</v>
      </c>
      <c r="BP3666" t="s">
        <v>194</v>
      </c>
      <c r="BQ3666" t="s">
        <v>195</v>
      </c>
      <c r="BS3666">
        <v>14627</v>
      </c>
      <c r="BT3666" t="s">
        <v>196</v>
      </c>
      <c r="BU3666">
        <v>9782263126</v>
      </c>
      <c r="BZ3666" t="s">
        <v>21468</v>
      </c>
      <c r="CC3666" t="s">
        <v>1789</v>
      </c>
      <c r="CD3666" t="s">
        <v>2752</v>
      </c>
      <c r="CF3666" t="str">
        <f>"03031"</f>
        <v>03031</v>
      </c>
      <c r="CG3666" t="s">
        <v>196</v>
      </c>
      <c r="CH3666">
        <v>6037327916</v>
      </c>
      <c r="CM3666" t="s">
        <v>21467</v>
      </c>
      <c r="CN3666" t="s">
        <v>193</v>
      </c>
      <c r="CP3666" t="s">
        <v>194</v>
      </c>
      <c r="CQ3666" t="s">
        <v>195</v>
      </c>
      <c r="CS3666">
        <v>14627</v>
      </c>
      <c r="CT3666" t="s">
        <v>196</v>
      </c>
      <c r="CU3666">
        <v>6037327916</v>
      </c>
      <c r="ED3666" t="s">
        <v>2752</v>
      </c>
      <c r="EG3666" t="s">
        <v>196</v>
      </c>
      <c r="EH3666">
        <v>6037327916</v>
      </c>
      <c r="EM3666" t="s">
        <v>21468</v>
      </c>
      <c r="EP3666" t="s">
        <v>1789</v>
      </c>
      <c r="EQ3666" t="s">
        <v>2752</v>
      </c>
      <c r="ES3666" t="str">
        <f>"03031"</f>
        <v>03031</v>
      </c>
      <c r="ET3666" t="s">
        <v>196</v>
      </c>
      <c r="EU3666">
        <v>6037327916</v>
      </c>
    </row>
    <row r="3667" spans="1:151" x14ac:dyDescent="0.2">
      <c r="A3667">
        <v>25408</v>
      </c>
      <c r="B3667" t="s">
        <v>9515</v>
      </c>
      <c r="C3667" t="s">
        <v>21456</v>
      </c>
      <c r="E3667" t="s">
        <v>21469</v>
      </c>
      <c r="F3667" t="s">
        <v>171</v>
      </c>
      <c r="K3667" t="s">
        <v>769</v>
      </c>
      <c r="L3667" t="s">
        <v>770</v>
      </c>
      <c r="M3667" t="s">
        <v>176</v>
      </c>
      <c r="N3667">
        <v>2017</v>
      </c>
      <c r="O3667" t="s">
        <v>177</v>
      </c>
      <c r="P3667" t="s">
        <v>178</v>
      </c>
      <c r="Q3667" t="s">
        <v>172</v>
      </c>
    </row>
    <row r="3668" spans="1:151" x14ac:dyDescent="0.2">
      <c r="A3668">
        <v>40506</v>
      </c>
      <c r="B3668" t="s">
        <v>21470</v>
      </c>
      <c r="C3668" t="s">
        <v>21471</v>
      </c>
      <c r="E3668" t="s">
        <v>21472</v>
      </c>
      <c r="F3668" t="s">
        <v>171</v>
      </c>
      <c r="G3668" t="str">
        <f>"0"</f>
        <v>0</v>
      </c>
      <c r="H3668" s="1">
        <v>37110</v>
      </c>
      <c r="I3668" t="s">
        <v>173</v>
      </c>
      <c r="K3668" t="s">
        <v>687</v>
      </c>
      <c r="L3668" t="s">
        <v>633</v>
      </c>
      <c r="M3668" t="s">
        <v>1389</v>
      </c>
      <c r="N3668">
        <v>2023</v>
      </c>
      <c r="O3668" t="s">
        <v>2628</v>
      </c>
      <c r="P3668" t="s">
        <v>178</v>
      </c>
      <c r="Q3668" t="s">
        <v>172</v>
      </c>
      <c r="S3668">
        <v>31861526</v>
      </c>
      <c r="T3668" t="s">
        <v>1382</v>
      </c>
      <c r="U3668" t="s">
        <v>424</v>
      </c>
      <c r="Y3668" t="str">
        <f>"01AS"</f>
        <v>01AS</v>
      </c>
      <c r="Z3668" t="s">
        <v>499</v>
      </c>
      <c r="AA3668" t="s">
        <v>320</v>
      </c>
      <c r="AB3668" t="s">
        <v>321</v>
      </c>
      <c r="AC3668" t="s">
        <v>821</v>
      </c>
      <c r="AD3668" t="s">
        <v>185</v>
      </c>
      <c r="AM3668" t="s">
        <v>2457</v>
      </c>
      <c r="AN3668" t="s">
        <v>8216</v>
      </c>
      <c r="AS3668">
        <v>3.93</v>
      </c>
      <c r="AU3668" t="s">
        <v>235</v>
      </c>
      <c r="AV3668" t="s">
        <v>236</v>
      </c>
      <c r="AW3668" t="s">
        <v>430</v>
      </c>
      <c r="BO3668" t="s">
        <v>475</v>
      </c>
      <c r="BQ3668" t="s">
        <v>195</v>
      </c>
      <c r="CD3668" t="s">
        <v>195</v>
      </c>
      <c r="CM3668" t="s">
        <v>21473</v>
      </c>
      <c r="CO3668" t="s">
        <v>475</v>
      </c>
      <c r="CP3668" t="s">
        <v>241</v>
      </c>
      <c r="CQ3668" t="s">
        <v>247</v>
      </c>
      <c r="CS3668">
        <v>14620</v>
      </c>
      <c r="CT3668" t="s">
        <v>244</v>
      </c>
      <c r="CU3668" t="s">
        <v>21474</v>
      </c>
    </row>
    <row r="3669" spans="1:151" x14ac:dyDescent="0.2">
      <c r="A3669">
        <v>36196</v>
      </c>
      <c r="B3669" t="s">
        <v>21470</v>
      </c>
      <c r="C3669" t="s">
        <v>21471</v>
      </c>
      <c r="E3669" t="s">
        <v>21472</v>
      </c>
      <c r="F3669" t="s">
        <v>171</v>
      </c>
      <c r="G3669" t="str">
        <f>"0"</f>
        <v>0</v>
      </c>
      <c r="H3669" s="1">
        <v>37110</v>
      </c>
      <c r="I3669" t="s">
        <v>173</v>
      </c>
      <c r="K3669" t="s">
        <v>1377</v>
      </c>
      <c r="L3669" t="s">
        <v>10268</v>
      </c>
      <c r="M3669" t="s">
        <v>176</v>
      </c>
      <c r="N3669">
        <v>2021</v>
      </c>
      <c r="O3669" t="s">
        <v>3142</v>
      </c>
      <c r="P3669" t="s">
        <v>178</v>
      </c>
      <c r="Q3669" t="s">
        <v>172</v>
      </c>
      <c r="S3669">
        <v>31861526</v>
      </c>
      <c r="T3669" t="s">
        <v>1382</v>
      </c>
      <c r="U3669" t="s">
        <v>424</v>
      </c>
      <c r="Y3669" t="str">
        <f>"01AS"</f>
        <v>01AS</v>
      </c>
      <c r="Z3669" t="s">
        <v>499</v>
      </c>
      <c r="AA3669" t="s">
        <v>320</v>
      </c>
      <c r="AB3669" t="s">
        <v>321</v>
      </c>
      <c r="AC3669" t="s">
        <v>821</v>
      </c>
      <c r="AD3669" t="s">
        <v>185</v>
      </c>
      <c r="AM3669" t="s">
        <v>2457</v>
      </c>
      <c r="AN3669" t="s">
        <v>8216</v>
      </c>
      <c r="AS3669">
        <v>3.93</v>
      </c>
      <c r="AU3669" t="s">
        <v>235</v>
      </c>
      <c r="AV3669" t="s">
        <v>236</v>
      </c>
      <c r="AW3669" t="s">
        <v>430</v>
      </c>
      <c r="BO3669" t="s">
        <v>475</v>
      </c>
      <c r="BQ3669" t="s">
        <v>195</v>
      </c>
      <c r="CD3669" t="s">
        <v>195</v>
      </c>
      <c r="CM3669" t="s">
        <v>21473</v>
      </c>
      <c r="CO3669" t="s">
        <v>475</v>
      </c>
      <c r="CP3669" t="s">
        <v>241</v>
      </c>
      <c r="CQ3669" t="s">
        <v>247</v>
      </c>
      <c r="CS3669">
        <v>14620</v>
      </c>
      <c r="CT3669" t="s">
        <v>244</v>
      </c>
      <c r="CU3669" t="s">
        <v>21474</v>
      </c>
    </row>
    <row r="3670" spans="1:151" x14ac:dyDescent="0.2">
      <c r="A3670">
        <v>24456</v>
      </c>
      <c r="B3670" t="s">
        <v>21475</v>
      </c>
      <c r="C3670" t="s">
        <v>21476</v>
      </c>
      <c r="D3670" t="s">
        <v>21477</v>
      </c>
      <c r="E3670" t="s">
        <v>21478</v>
      </c>
      <c r="F3670" t="s">
        <v>171</v>
      </c>
      <c r="G3670" t="s">
        <v>172</v>
      </c>
      <c r="H3670" s="1">
        <v>35663</v>
      </c>
      <c r="I3670" t="s">
        <v>221</v>
      </c>
      <c r="K3670" t="s">
        <v>6492</v>
      </c>
      <c r="L3670" t="s">
        <v>353</v>
      </c>
      <c r="M3670" t="s">
        <v>176</v>
      </c>
      <c r="N3670">
        <v>2018</v>
      </c>
      <c r="O3670" t="s">
        <v>612</v>
      </c>
      <c r="P3670" t="s">
        <v>178</v>
      </c>
      <c r="Q3670" t="s">
        <v>172</v>
      </c>
      <c r="S3670">
        <v>29241842</v>
      </c>
      <c r="T3670" t="s">
        <v>196</v>
      </c>
      <c r="W3670" t="s">
        <v>21479</v>
      </c>
      <c r="X3670">
        <v>7036271577</v>
      </c>
      <c r="Y3670" t="s">
        <v>186</v>
      </c>
      <c r="Z3670" t="s">
        <v>282</v>
      </c>
      <c r="AA3670">
        <v>2019</v>
      </c>
      <c r="AB3670">
        <v>2019</v>
      </c>
      <c r="AC3670" t="s">
        <v>1067</v>
      </c>
      <c r="AD3670" t="s">
        <v>185</v>
      </c>
      <c r="AS3670">
        <v>2.77</v>
      </c>
      <c r="AT3670" t="s">
        <v>188</v>
      </c>
      <c r="AU3670" t="s">
        <v>1520</v>
      </c>
      <c r="AV3670" t="s">
        <v>4161</v>
      </c>
      <c r="AW3670" t="s">
        <v>294</v>
      </c>
      <c r="BM3670" t="s">
        <v>21480</v>
      </c>
      <c r="BN3670" t="s">
        <v>21481</v>
      </c>
      <c r="BP3670" t="s">
        <v>194</v>
      </c>
      <c r="BQ3670" t="s">
        <v>195</v>
      </c>
      <c r="BS3670">
        <v>14627</v>
      </c>
      <c r="BT3670" t="s">
        <v>196</v>
      </c>
      <c r="BU3670">
        <v>7036271577</v>
      </c>
      <c r="BZ3670" t="s">
        <v>21482</v>
      </c>
      <c r="CC3670" t="s">
        <v>21483</v>
      </c>
      <c r="CD3670" t="s">
        <v>3451</v>
      </c>
      <c r="CF3670">
        <v>22003</v>
      </c>
      <c r="CG3670" t="s">
        <v>196</v>
      </c>
      <c r="CH3670">
        <v>7036276319</v>
      </c>
      <c r="CM3670" t="s">
        <v>21484</v>
      </c>
      <c r="CN3670" t="s">
        <v>487</v>
      </c>
      <c r="CP3670" t="s">
        <v>194</v>
      </c>
      <c r="CQ3670" t="s">
        <v>195</v>
      </c>
      <c r="CS3670">
        <v>14627</v>
      </c>
      <c r="CT3670" t="s">
        <v>196</v>
      </c>
      <c r="CU3670">
        <v>7036271677</v>
      </c>
      <c r="ED3670" t="s">
        <v>3451</v>
      </c>
      <c r="EG3670" t="s">
        <v>196</v>
      </c>
      <c r="EH3670">
        <v>7036276319</v>
      </c>
      <c r="EM3670" t="s">
        <v>21482</v>
      </c>
      <c r="EP3670" t="s">
        <v>21483</v>
      </c>
      <c r="EQ3670" t="s">
        <v>3451</v>
      </c>
      <c r="ES3670">
        <v>22003</v>
      </c>
      <c r="ET3670" t="s">
        <v>196</v>
      </c>
      <c r="EU3670">
        <v>7036276319</v>
      </c>
    </row>
    <row r="3671" spans="1:151" x14ac:dyDescent="0.2">
      <c r="A3671">
        <v>37356</v>
      </c>
      <c r="B3671" t="s">
        <v>21485</v>
      </c>
      <c r="C3671" t="s">
        <v>21486</v>
      </c>
      <c r="E3671" t="s">
        <v>21487</v>
      </c>
      <c r="F3671" t="s">
        <v>171</v>
      </c>
      <c r="G3671" t="s">
        <v>172</v>
      </c>
      <c r="H3671" s="1">
        <v>36092</v>
      </c>
      <c r="I3671" t="s">
        <v>173</v>
      </c>
      <c r="K3671" t="s">
        <v>1046</v>
      </c>
      <c r="L3671" t="s">
        <v>1047</v>
      </c>
      <c r="M3671" t="s">
        <v>306</v>
      </c>
      <c r="N3671">
        <v>2022</v>
      </c>
      <c r="O3671" t="s">
        <v>782</v>
      </c>
      <c r="P3671" t="s">
        <v>178</v>
      </c>
      <c r="Q3671" t="s">
        <v>172</v>
      </c>
      <c r="S3671">
        <v>31400817</v>
      </c>
      <c r="T3671" t="s">
        <v>12338</v>
      </c>
      <c r="U3671" t="s">
        <v>424</v>
      </c>
      <c r="Y3671" t="str">
        <f>"01AS"</f>
        <v>01AS</v>
      </c>
      <c r="Z3671" t="s">
        <v>499</v>
      </c>
      <c r="AA3671" t="s">
        <v>321</v>
      </c>
      <c r="AC3671" t="s">
        <v>1334</v>
      </c>
      <c r="AD3671" t="s">
        <v>185</v>
      </c>
      <c r="AS3671">
        <v>3.75</v>
      </c>
      <c r="AV3671" t="s">
        <v>823</v>
      </c>
      <c r="AW3671" t="s">
        <v>430</v>
      </c>
      <c r="BF3671" t="s">
        <v>474</v>
      </c>
      <c r="BM3671" t="s">
        <v>21488</v>
      </c>
      <c r="BN3671" t="s">
        <v>239</v>
      </c>
      <c r="BO3671" t="s">
        <v>21489</v>
      </c>
      <c r="BP3671" t="s">
        <v>241</v>
      </c>
      <c r="BQ3671" t="s">
        <v>195</v>
      </c>
      <c r="BS3671">
        <v>14627</v>
      </c>
      <c r="CD3671" t="s">
        <v>195</v>
      </c>
      <c r="CM3671" t="s">
        <v>21490</v>
      </c>
      <c r="CO3671" t="s">
        <v>21489</v>
      </c>
      <c r="CP3671" t="s">
        <v>21491</v>
      </c>
      <c r="CQ3671" t="s">
        <v>14298</v>
      </c>
      <c r="CS3671" t="s">
        <v>21492</v>
      </c>
      <c r="CT3671" t="s">
        <v>2238</v>
      </c>
      <c r="CU3671" t="s">
        <v>21493</v>
      </c>
    </row>
    <row r="3672" spans="1:151" x14ac:dyDescent="0.2">
      <c r="A3672">
        <v>26881</v>
      </c>
      <c r="B3672" t="s">
        <v>21494</v>
      </c>
      <c r="C3672" t="s">
        <v>21495</v>
      </c>
      <c r="E3672" t="s">
        <v>21496</v>
      </c>
      <c r="F3672" t="s">
        <v>171</v>
      </c>
      <c r="G3672" t="s">
        <v>172</v>
      </c>
      <c r="H3672" s="1">
        <v>35918</v>
      </c>
      <c r="I3672" t="s">
        <v>221</v>
      </c>
      <c r="K3672" t="s">
        <v>867</v>
      </c>
      <c r="L3672" t="s">
        <v>868</v>
      </c>
      <c r="M3672" t="s">
        <v>224</v>
      </c>
      <c r="N3672">
        <v>2019</v>
      </c>
      <c r="O3672" t="s">
        <v>279</v>
      </c>
      <c r="P3672" t="s">
        <v>363</v>
      </c>
      <c r="Q3672" t="s">
        <v>172</v>
      </c>
      <c r="S3672">
        <v>29907748</v>
      </c>
      <c r="T3672" t="s">
        <v>179</v>
      </c>
      <c r="U3672" t="s">
        <v>180</v>
      </c>
      <c r="V3672" s="2">
        <v>43968</v>
      </c>
      <c r="W3672" t="s">
        <v>21497</v>
      </c>
      <c r="X3672" t="s">
        <v>21498</v>
      </c>
      <c r="Y3672" t="s">
        <v>186</v>
      </c>
      <c r="Z3672" t="s">
        <v>282</v>
      </c>
      <c r="AA3672">
        <v>2020</v>
      </c>
      <c r="AB3672">
        <v>2020</v>
      </c>
      <c r="AC3672" t="s">
        <v>2179</v>
      </c>
      <c r="AD3672" t="s">
        <v>172</v>
      </c>
      <c r="AS3672">
        <v>2.62</v>
      </c>
      <c r="AT3672" t="s">
        <v>188</v>
      </c>
      <c r="AU3672" t="s">
        <v>189</v>
      </c>
      <c r="AV3672" t="s">
        <v>190</v>
      </c>
      <c r="AW3672" t="s">
        <v>191</v>
      </c>
      <c r="BM3672" t="s">
        <v>21499</v>
      </c>
      <c r="BN3672" t="s">
        <v>21500</v>
      </c>
      <c r="BP3672" t="s">
        <v>194</v>
      </c>
      <c r="BQ3672" t="s">
        <v>195</v>
      </c>
      <c r="BS3672">
        <v>14620</v>
      </c>
      <c r="BT3672" t="s">
        <v>196</v>
      </c>
      <c r="BU3672">
        <v>5856628463</v>
      </c>
      <c r="CM3672" t="s">
        <v>21501</v>
      </c>
      <c r="CN3672" t="s">
        <v>21500</v>
      </c>
      <c r="CP3672" t="s">
        <v>194</v>
      </c>
      <c r="CQ3672" t="s">
        <v>195</v>
      </c>
      <c r="CS3672">
        <v>14620</v>
      </c>
      <c r="CT3672" t="s">
        <v>196</v>
      </c>
      <c r="CU3672">
        <v>5856628463</v>
      </c>
    </row>
    <row r="3673" spans="1:151" x14ac:dyDescent="0.2">
      <c r="A3673">
        <v>46382</v>
      </c>
      <c r="B3673" t="s">
        <v>21502</v>
      </c>
      <c r="C3673" t="s">
        <v>21503</v>
      </c>
      <c r="E3673" t="s">
        <v>21504</v>
      </c>
      <c r="F3673" t="s">
        <v>171</v>
      </c>
      <c r="G3673" t="str">
        <f>"0"</f>
        <v>0</v>
      </c>
      <c r="H3673" s="1">
        <v>37753</v>
      </c>
      <c r="I3673" t="s">
        <v>221</v>
      </c>
      <c r="K3673" t="s">
        <v>929</v>
      </c>
      <c r="M3673" t="s">
        <v>176</v>
      </c>
      <c r="N3673">
        <v>2026</v>
      </c>
      <c r="O3673" t="s">
        <v>508</v>
      </c>
      <c r="P3673" t="s">
        <v>509</v>
      </c>
      <c r="Q3673" t="s">
        <v>172</v>
      </c>
      <c r="S3673">
        <v>32632446</v>
      </c>
      <c r="T3673" t="s">
        <v>1382</v>
      </c>
      <c r="U3673" t="s">
        <v>424</v>
      </c>
      <c r="Y3673" t="str">
        <f>"01AS"</f>
        <v>01AS</v>
      </c>
      <c r="Z3673" t="s">
        <v>227</v>
      </c>
      <c r="AA3673" t="s">
        <v>320</v>
      </c>
      <c r="AB3673" t="s">
        <v>321</v>
      </c>
      <c r="AC3673" t="s">
        <v>425</v>
      </c>
      <c r="AD3673" t="s">
        <v>185</v>
      </c>
      <c r="AM3673" t="s">
        <v>5251</v>
      </c>
      <c r="AN3673" t="s">
        <v>599</v>
      </c>
      <c r="AS3673">
        <v>3.78</v>
      </c>
      <c r="AU3673" t="s">
        <v>472</v>
      </c>
      <c r="AV3673" t="s">
        <v>473</v>
      </c>
      <c r="AW3673" t="s">
        <v>430</v>
      </c>
      <c r="BO3673" t="s">
        <v>5314</v>
      </c>
      <c r="BQ3673" t="s">
        <v>195</v>
      </c>
      <c r="BZ3673" t="s">
        <v>3928</v>
      </c>
      <c r="CA3673" t="s">
        <v>21505</v>
      </c>
      <c r="CB3673" t="s">
        <v>475</v>
      </c>
      <c r="CD3673" t="s">
        <v>195</v>
      </c>
      <c r="CF3673">
        <v>14620</v>
      </c>
      <c r="CG3673" t="s">
        <v>244</v>
      </c>
      <c r="CM3673" t="s">
        <v>21506</v>
      </c>
      <c r="CN3673" t="s">
        <v>21505</v>
      </c>
      <c r="CO3673" t="s">
        <v>5314</v>
      </c>
      <c r="CP3673" t="s">
        <v>241</v>
      </c>
      <c r="CQ3673" t="s">
        <v>247</v>
      </c>
      <c r="CS3673">
        <v>14604</v>
      </c>
      <c r="CT3673" t="s">
        <v>244</v>
      </c>
      <c r="CU3673" t="s">
        <v>21507</v>
      </c>
    </row>
    <row r="3674" spans="1:151" x14ac:dyDescent="0.2">
      <c r="A3674">
        <v>46381</v>
      </c>
      <c r="B3674" t="s">
        <v>21502</v>
      </c>
      <c r="C3674" t="s">
        <v>21503</v>
      </c>
      <c r="E3674" t="s">
        <v>21504</v>
      </c>
      <c r="F3674" t="s">
        <v>171</v>
      </c>
      <c r="G3674" t="str">
        <f>"0"</f>
        <v>0</v>
      </c>
      <c r="H3674" s="1">
        <v>37753</v>
      </c>
      <c r="I3674" t="s">
        <v>221</v>
      </c>
      <c r="K3674" t="s">
        <v>5579</v>
      </c>
      <c r="M3674" t="s">
        <v>176</v>
      </c>
      <c r="N3674">
        <v>2026</v>
      </c>
      <c r="O3674" t="s">
        <v>508</v>
      </c>
      <c r="P3674" t="s">
        <v>509</v>
      </c>
      <c r="Q3674" t="s">
        <v>172</v>
      </c>
      <c r="S3674">
        <v>32632446</v>
      </c>
      <c r="T3674" t="s">
        <v>1382</v>
      </c>
      <c r="U3674" t="s">
        <v>424</v>
      </c>
      <c r="Y3674" t="str">
        <f>"01AS"</f>
        <v>01AS</v>
      </c>
      <c r="Z3674" t="s">
        <v>227</v>
      </c>
      <c r="AA3674" t="s">
        <v>320</v>
      </c>
      <c r="AB3674" t="s">
        <v>321</v>
      </c>
      <c r="AC3674" t="s">
        <v>425</v>
      </c>
      <c r="AD3674" t="s">
        <v>185</v>
      </c>
      <c r="AM3674" t="s">
        <v>5251</v>
      </c>
      <c r="AN3674" t="s">
        <v>599</v>
      </c>
      <c r="AS3674">
        <v>3.78</v>
      </c>
      <c r="AU3674" t="s">
        <v>472</v>
      </c>
      <c r="AV3674" t="s">
        <v>473</v>
      </c>
      <c r="AW3674" t="s">
        <v>430</v>
      </c>
      <c r="BO3674" t="s">
        <v>5314</v>
      </c>
      <c r="BQ3674" t="s">
        <v>195</v>
      </c>
      <c r="BZ3674" t="s">
        <v>3928</v>
      </c>
      <c r="CA3674" t="s">
        <v>21505</v>
      </c>
      <c r="CB3674" t="s">
        <v>475</v>
      </c>
      <c r="CD3674" t="s">
        <v>195</v>
      </c>
      <c r="CF3674">
        <v>14620</v>
      </c>
      <c r="CG3674" t="s">
        <v>244</v>
      </c>
      <c r="CM3674" t="s">
        <v>21506</v>
      </c>
      <c r="CN3674" t="s">
        <v>21505</v>
      </c>
      <c r="CO3674" t="s">
        <v>5314</v>
      </c>
      <c r="CP3674" t="s">
        <v>241</v>
      </c>
      <c r="CQ3674" t="s">
        <v>247</v>
      </c>
      <c r="CS3674">
        <v>14604</v>
      </c>
      <c r="CT3674" t="s">
        <v>244</v>
      </c>
      <c r="CU3674" t="s">
        <v>21507</v>
      </c>
    </row>
    <row r="3675" spans="1:151" x14ac:dyDescent="0.2">
      <c r="A3675">
        <v>25727</v>
      </c>
      <c r="B3675" t="s">
        <v>21508</v>
      </c>
      <c r="C3675" t="s">
        <v>21509</v>
      </c>
      <c r="E3675" t="s">
        <v>21510</v>
      </c>
      <c r="F3675" t="s">
        <v>171</v>
      </c>
      <c r="I3675" t="s">
        <v>221</v>
      </c>
      <c r="K3675" t="s">
        <v>769</v>
      </c>
      <c r="L3675" t="s">
        <v>770</v>
      </c>
      <c r="M3675" t="s">
        <v>176</v>
      </c>
      <c r="N3675">
        <v>2018</v>
      </c>
      <c r="O3675" t="s">
        <v>612</v>
      </c>
      <c r="P3675" t="s">
        <v>178</v>
      </c>
      <c r="Q3675" t="s">
        <v>172</v>
      </c>
      <c r="R3675" t="s">
        <v>510</v>
      </c>
      <c r="S3675">
        <v>28958659</v>
      </c>
      <c r="BM3675" t="s">
        <v>21511</v>
      </c>
    </row>
    <row r="3676" spans="1:151" x14ac:dyDescent="0.2">
      <c r="A3676">
        <v>14470</v>
      </c>
      <c r="B3676" t="s">
        <v>9150</v>
      </c>
      <c r="C3676" t="s">
        <v>21512</v>
      </c>
      <c r="D3676" t="s">
        <v>654</v>
      </c>
      <c r="E3676" t="s">
        <v>21513</v>
      </c>
      <c r="F3676" t="s">
        <v>171</v>
      </c>
      <c r="G3676" t="s">
        <v>172</v>
      </c>
      <c r="H3676" s="1">
        <v>34718</v>
      </c>
      <c r="I3676" t="s">
        <v>221</v>
      </c>
      <c r="K3676" t="s">
        <v>2955</v>
      </c>
      <c r="L3676" t="s">
        <v>868</v>
      </c>
      <c r="M3676" t="s">
        <v>176</v>
      </c>
      <c r="N3676">
        <v>2016</v>
      </c>
      <c r="O3676" t="s">
        <v>634</v>
      </c>
      <c r="P3676" t="s">
        <v>178</v>
      </c>
      <c r="Q3676" t="s">
        <v>172</v>
      </c>
      <c r="S3676">
        <v>28295518</v>
      </c>
      <c r="T3676" t="s">
        <v>196</v>
      </c>
      <c r="W3676" t="s">
        <v>21514</v>
      </c>
      <c r="X3676">
        <v>8145022193</v>
      </c>
      <c r="Y3676" t="s">
        <v>186</v>
      </c>
      <c r="Z3676" t="s">
        <v>282</v>
      </c>
      <c r="AA3676">
        <v>2017</v>
      </c>
      <c r="AB3676">
        <v>2017</v>
      </c>
      <c r="AC3676" t="s">
        <v>396</v>
      </c>
      <c r="AD3676" t="s">
        <v>185</v>
      </c>
      <c r="AS3676">
        <v>3.41</v>
      </c>
      <c r="AT3676" t="s">
        <v>188</v>
      </c>
      <c r="AU3676" t="s">
        <v>189</v>
      </c>
      <c r="AV3676" t="s">
        <v>190</v>
      </c>
      <c r="AW3676" t="s">
        <v>264</v>
      </c>
      <c r="BM3676" t="s">
        <v>21515</v>
      </c>
      <c r="BN3676" t="s">
        <v>193</v>
      </c>
      <c r="BP3676" t="s">
        <v>194</v>
      </c>
      <c r="BQ3676" t="s">
        <v>195</v>
      </c>
      <c r="BS3676">
        <v>14627</v>
      </c>
      <c r="BT3676" t="s">
        <v>196</v>
      </c>
      <c r="BU3676">
        <v>8145022193</v>
      </c>
      <c r="BZ3676" t="s">
        <v>21516</v>
      </c>
      <c r="CC3676" t="s">
        <v>21517</v>
      </c>
      <c r="CD3676" t="s">
        <v>650</v>
      </c>
      <c r="CF3676">
        <v>16648</v>
      </c>
      <c r="CG3676" t="s">
        <v>196</v>
      </c>
      <c r="CH3676">
        <v>8145022193</v>
      </c>
      <c r="CM3676" t="s">
        <v>21518</v>
      </c>
      <c r="CP3676" t="s">
        <v>194</v>
      </c>
      <c r="CQ3676" t="s">
        <v>195</v>
      </c>
      <c r="CS3676">
        <v>14627</v>
      </c>
      <c r="CT3676" t="s">
        <v>196</v>
      </c>
      <c r="CU3676">
        <v>8145022193</v>
      </c>
      <c r="EM3676" t="s">
        <v>21516</v>
      </c>
      <c r="EP3676" t="s">
        <v>21517</v>
      </c>
      <c r="EQ3676" t="s">
        <v>650</v>
      </c>
      <c r="ES3676">
        <v>16648</v>
      </c>
      <c r="ET3676" t="s">
        <v>196</v>
      </c>
      <c r="EU3676">
        <v>8145022193</v>
      </c>
    </row>
    <row r="3677" spans="1:151" x14ac:dyDescent="0.2">
      <c r="A3677">
        <v>27883</v>
      </c>
      <c r="B3677" t="s">
        <v>21519</v>
      </c>
      <c r="C3677" t="s">
        <v>21520</v>
      </c>
      <c r="D3677" t="s">
        <v>21521</v>
      </c>
      <c r="E3677" t="s">
        <v>21522</v>
      </c>
      <c r="F3677" t="s">
        <v>21523</v>
      </c>
      <c r="G3677" t="s">
        <v>172</v>
      </c>
      <c r="H3677" s="1">
        <v>35777</v>
      </c>
      <c r="I3677" t="s">
        <v>173</v>
      </c>
      <c r="K3677" t="s">
        <v>1078</v>
      </c>
      <c r="L3677" t="s">
        <v>393</v>
      </c>
      <c r="M3677" t="s">
        <v>1164</v>
      </c>
      <c r="N3677" t="s">
        <v>421</v>
      </c>
      <c r="O3677" t="s">
        <v>1594</v>
      </c>
      <c r="P3677" t="s">
        <v>979</v>
      </c>
      <c r="Q3677" t="s">
        <v>172</v>
      </c>
      <c r="S3677">
        <v>30689947</v>
      </c>
      <c r="T3677" t="s">
        <v>21524</v>
      </c>
      <c r="U3677" t="s">
        <v>424</v>
      </c>
      <c r="Y3677" t="str">
        <f>"01AS"</f>
        <v>01AS</v>
      </c>
      <c r="Z3677" t="s">
        <v>227</v>
      </c>
      <c r="AA3677" t="s">
        <v>320</v>
      </c>
      <c r="AB3677" t="s">
        <v>321</v>
      </c>
      <c r="AC3677" t="s">
        <v>425</v>
      </c>
      <c r="AD3677" t="s">
        <v>185</v>
      </c>
      <c r="AF3677" t="s">
        <v>426</v>
      </c>
      <c r="AJ3677" t="s">
        <v>2285</v>
      </c>
      <c r="AK3677" t="s">
        <v>185</v>
      </c>
      <c r="AS3677">
        <v>3.85</v>
      </c>
      <c r="AT3677" t="s">
        <v>1261</v>
      </c>
      <c r="AV3677" t="s">
        <v>473</v>
      </c>
      <c r="AW3677" t="s">
        <v>430</v>
      </c>
      <c r="BM3677" t="s">
        <v>21525</v>
      </c>
      <c r="BN3677" t="s">
        <v>239</v>
      </c>
      <c r="BO3677" t="str">
        <f>"0454 Oslo"</f>
        <v>0454 Oslo</v>
      </c>
      <c r="BP3677" t="s">
        <v>241</v>
      </c>
      <c r="BQ3677" t="s">
        <v>195</v>
      </c>
      <c r="BS3677">
        <v>14627</v>
      </c>
      <c r="CD3677" t="s">
        <v>195</v>
      </c>
      <c r="CM3677" t="s">
        <v>21526</v>
      </c>
      <c r="CO3677" t="str">
        <f>"0454 Oslo"</f>
        <v>0454 Oslo</v>
      </c>
      <c r="CP3677" t="s">
        <v>21527</v>
      </c>
      <c r="CQ3677" t="s">
        <v>21528</v>
      </c>
      <c r="CS3677" t="str">
        <f>"0454"</f>
        <v>0454</v>
      </c>
      <c r="CT3677" t="s">
        <v>21524</v>
      </c>
    </row>
    <row r="3678" spans="1:151" x14ac:dyDescent="0.2">
      <c r="A3678">
        <v>11349</v>
      </c>
      <c r="B3678" t="s">
        <v>17729</v>
      </c>
      <c r="C3678" t="s">
        <v>21529</v>
      </c>
      <c r="D3678" t="s">
        <v>2361</v>
      </c>
      <c r="E3678" t="s">
        <v>21530</v>
      </c>
      <c r="F3678" t="s">
        <v>7702</v>
      </c>
      <c r="G3678" t="s">
        <v>172</v>
      </c>
      <c r="H3678" s="1">
        <v>34592</v>
      </c>
      <c r="I3678" t="s">
        <v>221</v>
      </c>
      <c r="K3678" t="s">
        <v>2176</v>
      </c>
      <c r="M3678" t="s">
        <v>176</v>
      </c>
      <c r="N3678">
        <v>2015</v>
      </c>
      <c r="O3678" t="s">
        <v>1014</v>
      </c>
      <c r="P3678" t="s">
        <v>178</v>
      </c>
      <c r="Q3678" t="s">
        <v>172</v>
      </c>
      <c r="S3678">
        <v>27720233</v>
      </c>
      <c r="T3678" t="s">
        <v>196</v>
      </c>
      <c r="W3678" t="s">
        <v>21531</v>
      </c>
      <c r="X3678">
        <v>3019058464</v>
      </c>
      <c r="Y3678" t="s">
        <v>186</v>
      </c>
      <c r="Z3678" t="s">
        <v>282</v>
      </c>
      <c r="AA3678">
        <v>2016</v>
      </c>
      <c r="AB3678">
        <v>2016</v>
      </c>
      <c r="AC3678" t="s">
        <v>1307</v>
      </c>
      <c r="AD3678" t="s">
        <v>185</v>
      </c>
      <c r="AE3678" t="s">
        <v>2598</v>
      </c>
      <c r="AS3678">
        <v>3.83</v>
      </c>
      <c r="AT3678" t="s">
        <v>188</v>
      </c>
      <c r="AU3678" t="s">
        <v>189</v>
      </c>
      <c r="AV3678" t="s">
        <v>190</v>
      </c>
      <c r="AW3678" t="s">
        <v>264</v>
      </c>
      <c r="BM3678" t="s">
        <v>21532</v>
      </c>
      <c r="BN3678" t="s">
        <v>487</v>
      </c>
      <c r="BP3678" t="s">
        <v>194</v>
      </c>
      <c r="BQ3678" t="s">
        <v>195</v>
      </c>
      <c r="BS3678">
        <v>14627</v>
      </c>
      <c r="BT3678" t="s">
        <v>196</v>
      </c>
      <c r="BU3678">
        <v>3015097947</v>
      </c>
      <c r="BZ3678" t="s">
        <v>21533</v>
      </c>
      <c r="CC3678" t="s">
        <v>935</v>
      </c>
      <c r="CD3678" t="s">
        <v>849</v>
      </c>
      <c r="CF3678">
        <v>21771</v>
      </c>
      <c r="CG3678" t="s">
        <v>196</v>
      </c>
      <c r="CH3678">
        <v>3016078174</v>
      </c>
      <c r="CM3678" t="s">
        <v>21534</v>
      </c>
      <c r="CN3678" t="s">
        <v>487</v>
      </c>
      <c r="CP3678" t="s">
        <v>194</v>
      </c>
      <c r="CQ3678" t="s">
        <v>195</v>
      </c>
      <c r="CS3678">
        <v>14627</v>
      </c>
      <c r="CT3678" t="s">
        <v>196</v>
      </c>
      <c r="CU3678">
        <v>3015097947</v>
      </c>
      <c r="EM3678" t="s">
        <v>21533</v>
      </c>
      <c r="EP3678" t="s">
        <v>935</v>
      </c>
      <c r="EQ3678" t="s">
        <v>849</v>
      </c>
      <c r="ES3678">
        <v>21771</v>
      </c>
      <c r="ET3678" t="s">
        <v>196</v>
      </c>
      <c r="EU3678">
        <v>3016078174</v>
      </c>
    </row>
    <row r="3679" spans="1:151" x14ac:dyDescent="0.2">
      <c r="A3679">
        <v>25409</v>
      </c>
      <c r="B3679" t="s">
        <v>21535</v>
      </c>
      <c r="C3679" t="s">
        <v>21529</v>
      </c>
      <c r="E3679" t="s">
        <v>21536</v>
      </c>
      <c r="F3679" t="s">
        <v>171</v>
      </c>
      <c r="K3679" t="s">
        <v>769</v>
      </c>
      <c r="L3679" t="s">
        <v>770</v>
      </c>
      <c r="M3679" t="s">
        <v>176</v>
      </c>
      <c r="N3679">
        <v>2017</v>
      </c>
      <c r="O3679" t="s">
        <v>177</v>
      </c>
      <c r="P3679" t="s">
        <v>178</v>
      </c>
      <c r="Q3679" t="s">
        <v>172</v>
      </c>
    </row>
    <row r="3680" spans="1:151" x14ac:dyDescent="0.2">
      <c r="A3680">
        <v>46817</v>
      </c>
      <c r="B3680" t="s">
        <v>21537</v>
      </c>
      <c r="C3680" t="s">
        <v>21538</v>
      </c>
      <c r="D3680" t="s">
        <v>654</v>
      </c>
      <c r="E3680" t="s">
        <v>1213</v>
      </c>
      <c r="F3680" t="s">
        <v>171</v>
      </c>
      <c r="G3680" t="str">
        <f>"0"</f>
        <v>0</v>
      </c>
      <c r="H3680" s="1">
        <v>30944</v>
      </c>
      <c r="I3680" t="s">
        <v>173</v>
      </c>
      <c r="K3680" t="s">
        <v>687</v>
      </c>
      <c r="L3680" t="s">
        <v>21539</v>
      </c>
      <c r="M3680" t="s">
        <v>224</v>
      </c>
      <c r="N3680">
        <v>2025</v>
      </c>
      <c r="O3680" t="s">
        <v>528</v>
      </c>
      <c r="P3680" t="s">
        <v>178</v>
      </c>
      <c r="Q3680" t="s">
        <v>172</v>
      </c>
      <c r="R3680" t="s">
        <v>510</v>
      </c>
      <c r="S3680">
        <v>32837964</v>
      </c>
      <c r="BM3680" t="s">
        <v>4408</v>
      </c>
    </row>
    <row r="3681" spans="1:151" x14ac:dyDescent="0.2">
      <c r="A3681">
        <v>42601</v>
      </c>
      <c r="B3681" t="s">
        <v>8672</v>
      </c>
      <c r="C3681" t="s">
        <v>21540</v>
      </c>
      <c r="E3681" t="s">
        <v>21541</v>
      </c>
      <c r="F3681" t="s">
        <v>171</v>
      </c>
      <c r="G3681" t="str">
        <f>"0"</f>
        <v>0</v>
      </c>
      <c r="H3681" s="1">
        <v>38125</v>
      </c>
      <c r="I3681" t="s">
        <v>221</v>
      </c>
      <c r="K3681" t="s">
        <v>2246</v>
      </c>
      <c r="L3681" t="s">
        <v>318</v>
      </c>
      <c r="M3681" t="s">
        <v>224</v>
      </c>
      <c r="N3681">
        <v>2024</v>
      </c>
      <c r="O3681" t="s">
        <v>225</v>
      </c>
      <c r="P3681" t="s">
        <v>178</v>
      </c>
      <c r="Q3681" t="s">
        <v>172</v>
      </c>
      <c r="S3681">
        <v>32249590</v>
      </c>
      <c r="T3681" t="s">
        <v>13823</v>
      </c>
      <c r="U3681" t="s">
        <v>424</v>
      </c>
      <c r="Y3681" t="str">
        <f>"01AS"</f>
        <v>01AS</v>
      </c>
      <c r="Z3681" t="s">
        <v>227</v>
      </c>
      <c r="AA3681" t="s">
        <v>320</v>
      </c>
      <c r="AB3681" t="s">
        <v>321</v>
      </c>
      <c r="AC3681" t="s">
        <v>425</v>
      </c>
      <c r="AD3681" t="s">
        <v>185</v>
      </c>
      <c r="AS3681">
        <v>3.5</v>
      </c>
      <c r="AU3681" t="s">
        <v>472</v>
      </c>
      <c r="AV3681" t="s">
        <v>473</v>
      </c>
      <c r="AW3681" t="s">
        <v>430</v>
      </c>
      <c r="BM3681" t="s">
        <v>21542</v>
      </c>
      <c r="BN3681" t="s">
        <v>239</v>
      </c>
      <c r="BP3681" t="s">
        <v>241</v>
      </c>
      <c r="BQ3681" t="s">
        <v>195</v>
      </c>
      <c r="BS3681">
        <v>14627</v>
      </c>
      <c r="BZ3681" t="s">
        <v>242</v>
      </c>
      <c r="CB3681" t="s">
        <v>243</v>
      </c>
      <c r="CD3681" t="s">
        <v>195</v>
      </c>
      <c r="CF3681">
        <v>14642</v>
      </c>
      <c r="CG3681" t="s">
        <v>244</v>
      </c>
      <c r="CM3681" t="s">
        <v>21543</v>
      </c>
      <c r="CP3681" t="s">
        <v>21544</v>
      </c>
      <c r="CS3681" t="s">
        <v>21545</v>
      </c>
      <c r="CT3681" t="s">
        <v>980</v>
      </c>
      <c r="CU3681" t="s">
        <v>21546</v>
      </c>
    </row>
    <row r="3682" spans="1:151" x14ac:dyDescent="0.2">
      <c r="A3682">
        <v>46688</v>
      </c>
      <c r="B3682" t="s">
        <v>21547</v>
      </c>
      <c r="C3682" t="s">
        <v>21548</v>
      </c>
      <c r="D3682" t="s">
        <v>940</v>
      </c>
      <c r="E3682" t="s">
        <v>1213</v>
      </c>
      <c r="F3682" t="s">
        <v>171</v>
      </c>
      <c r="G3682" t="str">
        <f>"0"</f>
        <v>0</v>
      </c>
      <c r="H3682" s="1">
        <v>38589</v>
      </c>
      <c r="I3682" t="s">
        <v>173</v>
      </c>
      <c r="K3682" t="s">
        <v>3576</v>
      </c>
      <c r="L3682" t="s">
        <v>633</v>
      </c>
      <c r="M3682" t="s">
        <v>1389</v>
      </c>
      <c r="N3682">
        <v>2025</v>
      </c>
      <c r="O3682" t="s">
        <v>2484</v>
      </c>
      <c r="P3682" t="s">
        <v>178</v>
      </c>
      <c r="Q3682" t="s">
        <v>172</v>
      </c>
      <c r="R3682" t="s">
        <v>510</v>
      </c>
      <c r="S3682">
        <v>32494419</v>
      </c>
      <c r="BM3682" t="s">
        <v>2635</v>
      </c>
    </row>
    <row r="3683" spans="1:151" x14ac:dyDescent="0.2">
      <c r="A3683">
        <v>31294</v>
      </c>
      <c r="B3683" t="s">
        <v>21549</v>
      </c>
      <c r="C3683" t="s">
        <v>21550</v>
      </c>
      <c r="D3683" t="s">
        <v>201</v>
      </c>
      <c r="E3683" t="s">
        <v>21551</v>
      </c>
      <c r="F3683" t="s">
        <v>171</v>
      </c>
      <c r="G3683" t="s">
        <v>172</v>
      </c>
      <c r="H3683" s="1">
        <v>36157</v>
      </c>
      <c r="I3683" t="s">
        <v>221</v>
      </c>
      <c r="K3683" t="s">
        <v>8144</v>
      </c>
      <c r="L3683" t="s">
        <v>8145</v>
      </c>
      <c r="M3683" t="s">
        <v>176</v>
      </c>
      <c r="N3683">
        <v>2020</v>
      </c>
      <c r="O3683" t="s">
        <v>978</v>
      </c>
      <c r="P3683" t="s">
        <v>979</v>
      </c>
      <c r="Q3683" t="s">
        <v>172</v>
      </c>
      <c r="S3683">
        <v>30632370</v>
      </c>
      <c r="T3683" t="s">
        <v>226</v>
      </c>
      <c r="Y3683" t="str">
        <f>"01AS"</f>
        <v>01AS</v>
      </c>
      <c r="Z3683" t="s">
        <v>499</v>
      </c>
      <c r="AA3683" t="s">
        <v>320</v>
      </c>
      <c r="AB3683" t="s">
        <v>321</v>
      </c>
      <c r="AC3683" t="s">
        <v>4871</v>
      </c>
      <c r="AD3683" t="s">
        <v>185</v>
      </c>
      <c r="AS3683">
        <v>3.2</v>
      </c>
      <c r="AT3683" t="s">
        <v>1261</v>
      </c>
      <c r="AU3683" t="s">
        <v>6620</v>
      </c>
      <c r="AV3683" t="s">
        <v>236</v>
      </c>
      <c r="AW3683" t="s">
        <v>237</v>
      </c>
      <c r="BM3683" t="s">
        <v>21552</v>
      </c>
      <c r="BN3683" t="s">
        <v>239</v>
      </c>
      <c r="BO3683" t="s">
        <v>21553</v>
      </c>
      <c r="BP3683" t="s">
        <v>241</v>
      </c>
      <c r="BQ3683" t="s">
        <v>195</v>
      </c>
      <c r="BS3683">
        <v>14627</v>
      </c>
      <c r="CD3683" t="s">
        <v>195</v>
      </c>
      <c r="CM3683" t="s">
        <v>21554</v>
      </c>
      <c r="CO3683" t="s">
        <v>21553</v>
      </c>
      <c r="CP3683" t="s">
        <v>21555</v>
      </c>
      <c r="CQ3683" t="s">
        <v>571</v>
      </c>
      <c r="CS3683">
        <v>18942</v>
      </c>
      <c r="CT3683" t="s">
        <v>244</v>
      </c>
      <c r="CU3683" t="s">
        <v>21556</v>
      </c>
    </row>
    <row r="3684" spans="1:151" x14ac:dyDescent="0.2">
      <c r="A3684">
        <v>38451</v>
      </c>
      <c r="B3684" t="s">
        <v>21557</v>
      </c>
      <c r="C3684" t="s">
        <v>21558</v>
      </c>
      <c r="E3684" t="s">
        <v>21559</v>
      </c>
      <c r="F3684" t="s">
        <v>171</v>
      </c>
      <c r="G3684" t="str">
        <f>"0"</f>
        <v>0</v>
      </c>
      <c r="H3684" s="1">
        <v>37056</v>
      </c>
      <c r="I3684" t="s">
        <v>173</v>
      </c>
      <c r="K3684" t="s">
        <v>222</v>
      </c>
      <c r="L3684" t="s">
        <v>223</v>
      </c>
      <c r="M3684" t="s">
        <v>224</v>
      </c>
      <c r="N3684">
        <v>2023</v>
      </c>
      <c r="O3684" t="s">
        <v>597</v>
      </c>
      <c r="P3684" t="s">
        <v>178</v>
      </c>
      <c r="Q3684" t="s">
        <v>172</v>
      </c>
      <c r="S3684">
        <v>31623339</v>
      </c>
      <c r="T3684" t="s">
        <v>226</v>
      </c>
      <c r="Y3684" t="str">
        <f>"04HSEAS"</f>
        <v>04HSEAS</v>
      </c>
      <c r="Z3684" t="s">
        <v>499</v>
      </c>
      <c r="AA3684" t="s">
        <v>320</v>
      </c>
      <c r="AB3684" t="s">
        <v>321</v>
      </c>
      <c r="AC3684" t="s">
        <v>8177</v>
      </c>
      <c r="AD3684" t="s">
        <v>185</v>
      </c>
      <c r="AM3684" t="s">
        <v>730</v>
      </c>
      <c r="AS3684">
        <v>3.82</v>
      </c>
      <c r="AU3684" t="s">
        <v>472</v>
      </c>
      <c r="AV3684" t="s">
        <v>473</v>
      </c>
      <c r="AW3684" t="s">
        <v>264</v>
      </c>
      <c r="BO3684" t="s">
        <v>21560</v>
      </c>
      <c r="BQ3684" t="s">
        <v>195</v>
      </c>
      <c r="CD3684" t="s">
        <v>195</v>
      </c>
      <c r="CM3684" t="s">
        <v>21561</v>
      </c>
      <c r="CO3684" t="s">
        <v>21560</v>
      </c>
      <c r="CP3684" t="s">
        <v>8597</v>
      </c>
      <c r="CQ3684" t="s">
        <v>8598</v>
      </c>
      <c r="CS3684" t="s">
        <v>21562</v>
      </c>
      <c r="CT3684" t="s">
        <v>244</v>
      </c>
      <c r="CU3684" t="s">
        <v>21563</v>
      </c>
    </row>
    <row r="3685" spans="1:151" x14ac:dyDescent="0.2">
      <c r="A3685">
        <v>45824</v>
      </c>
      <c r="B3685" t="s">
        <v>21564</v>
      </c>
      <c r="C3685" t="s">
        <v>21565</v>
      </c>
      <c r="D3685" t="s">
        <v>4401</v>
      </c>
      <c r="E3685" t="s">
        <v>21566</v>
      </c>
      <c r="F3685" t="s">
        <v>171</v>
      </c>
      <c r="G3685" t="str">
        <f>"0"</f>
        <v>0</v>
      </c>
      <c r="H3685" s="1">
        <v>38795</v>
      </c>
      <c r="I3685" t="s">
        <v>221</v>
      </c>
      <c r="K3685" t="s">
        <v>409</v>
      </c>
      <c r="L3685" t="s">
        <v>1643</v>
      </c>
      <c r="M3685" t="s">
        <v>224</v>
      </c>
      <c r="N3685">
        <v>2025</v>
      </c>
      <c r="O3685" t="s">
        <v>528</v>
      </c>
      <c r="P3685" t="s">
        <v>363</v>
      </c>
      <c r="Q3685" t="s">
        <v>172</v>
      </c>
      <c r="S3685">
        <v>32809145</v>
      </c>
      <c r="T3685" t="s">
        <v>226</v>
      </c>
      <c r="Y3685" t="str">
        <f>"01AS"</f>
        <v>01AS</v>
      </c>
      <c r="Z3685" t="s">
        <v>227</v>
      </c>
      <c r="AA3685" t="s">
        <v>833</v>
      </c>
      <c r="AB3685" t="s">
        <v>834</v>
      </c>
      <c r="AC3685" t="s">
        <v>14157</v>
      </c>
      <c r="AD3685" t="s">
        <v>172</v>
      </c>
      <c r="AS3685">
        <v>3.1</v>
      </c>
      <c r="AU3685" t="s">
        <v>472</v>
      </c>
      <c r="AV3685" t="s">
        <v>473</v>
      </c>
      <c r="AW3685" t="s">
        <v>210</v>
      </c>
      <c r="BM3685" t="s">
        <v>17849</v>
      </c>
      <c r="BN3685" t="s">
        <v>239</v>
      </c>
      <c r="BO3685" t="s">
        <v>21567</v>
      </c>
      <c r="BP3685" t="s">
        <v>241</v>
      </c>
      <c r="BQ3685" t="s">
        <v>195</v>
      </c>
      <c r="BS3685">
        <v>14627</v>
      </c>
      <c r="BZ3685" t="s">
        <v>242</v>
      </c>
      <c r="CB3685" t="s">
        <v>243</v>
      </c>
      <c r="CD3685" t="s">
        <v>195</v>
      </c>
      <c r="CF3685">
        <v>14642</v>
      </c>
      <c r="CG3685" t="s">
        <v>244</v>
      </c>
      <c r="CM3685" t="s">
        <v>21568</v>
      </c>
      <c r="CO3685" t="s">
        <v>21567</v>
      </c>
      <c r="CP3685" t="s">
        <v>21569</v>
      </c>
      <c r="CQ3685" t="s">
        <v>247</v>
      </c>
      <c r="CS3685">
        <v>11412</v>
      </c>
      <c r="CT3685" t="s">
        <v>244</v>
      </c>
      <c r="CU3685" t="s">
        <v>21570</v>
      </c>
    </row>
    <row r="3686" spans="1:151" x14ac:dyDescent="0.2">
      <c r="A3686">
        <v>25508</v>
      </c>
      <c r="B3686" t="s">
        <v>11953</v>
      </c>
      <c r="C3686" t="s">
        <v>21571</v>
      </c>
      <c r="D3686" t="s">
        <v>4917</v>
      </c>
      <c r="E3686" t="s">
        <v>21572</v>
      </c>
      <c r="F3686" t="s">
        <v>21573</v>
      </c>
      <c r="G3686" t="s">
        <v>172</v>
      </c>
      <c r="H3686" s="1">
        <v>35846</v>
      </c>
      <c r="I3686" t="s">
        <v>173</v>
      </c>
      <c r="K3686" t="s">
        <v>1078</v>
      </c>
      <c r="L3686" t="s">
        <v>21574</v>
      </c>
      <c r="M3686" t="s">
        <v>224</v>
      </c>
      <c r="N3686">
        <v>2018</v>
      </c>
      <c r="O3686" t="s">
        <v>354</v>
      </c>
      <c r="P3686" t="s">
        <v>178</v>
      </c>
      <c r="Q3686" t="s">
        <v>172</v>
      </c>
      <c r="S3686">
        <v>29900015</v>
      </c>
      <c r="T3686" t="s">
        <v>196</v>
      </c>
      <c r="W3686" t="s">
        <v>21575</v>
      </c>
      <c r="X3686">
        <v>5166597238</v>
      </c>
      <c r="Y3686" t="s">
        <v>186</v>
      </c>
      <c r="Z3686" t="s">
        <v>282</v>
      </c>
      <c r="AA3686">
        <v>2020</v>
      </c>
      <c r="AB3686">
        <v>2020</v>
      </c>
      <c r="AC3686" t="s">
        <v>443</v>
      </c>
      <c r="AD3686" t="s">
        <v>185</v>
      </c>
      <c r="AE3686" t="s">
        <v>960</v>
      </c>
      <c r="AS3686">
        <v>3.68</v>
      </c>
      <c r="AT3686" t="s">
        <v>188</v>
      </c>
      <c r="AU3686" t="s">
        <v>189</v>
      </c>
      <c r="AV3686" t="s">
        <v>190</v>
      </c>
      <c r="AW3686" t="s">
        <v>264</v>
      </c>
      <c r="BM3686" t="s">
        <v>21576</v>
      </c>
      <c r="BN3686" t="s">
        <v>193</v>
      </c>
      <c r="BP3686" t="s">
        <v>194</v>
      </c>
      <c r="BQ3686" t="s">
        <v>195</v>
      </c>
      <c r="BS3686">
        <v>14627</v>
      </c>
      <c r="BT3686" t="s">
        <v>196</v>
      </c>
      <c r="BU3686">
        <v>6318485833</v>
      </c>
      <c r="BZ3686" t="s">
        <v>21577</v>
      </c>
      <c r="CC3686" t="s">
        <v>21578</v>
      </c>
      <c r="CD3686" t="s">
        <v>195</v>
      </c>
      <c r="CF3686">
        <v>11725</v>
      </c>
      <c r="CG3686" t="s">
        <v>196</v>
      </c>
      <c r="CH3686">
        <v>6315444498</v>
      </c>
      <c r="CM3686" t="s">
        <v>21579</v>
      </c>
      <c r="CP3686" t="s">
        <v>194</v>
      </c>
      <c r="CQ3686" t="s">
        <v>195</v>
      </c>
      <c r="CS3686">
        <v>14627</v>
      </c>
      <c r="CT3686" t="s">
        <v>196</v>
      </c>
      <c r="CU3686">
        <v>6318485833</v>
      </c>
      <c r="ED3686" t="s">
        <v>195</v>
      </c>
      <c r="EG3686" t="s">
        <v>196</v>
      </c>
      <c r="EH3686">
        <v>6315444498</v>
      </c>
      <c r="EM3686" t="s">
        <v>21577</v>
      </c>
      <c r="EP3686" t="s">
        <v>21578</v>
      </c>
      <c r="EQ3686" t="s">
        <v>195</v>
      </c>
      <c r="ES3686">
        <v>11725</v>
      </c>
      <c r="ET3686" t="s">
        <v>196</v>
      </c>
      <c r="EU3686">
        <v>6315444498</v>
      </c>
    </row>
    <row r="3687" spans="1:151" x14ac:dyDescent="0.2">
      <c r="A3687">
        <v>23340</v>
      </c>
      <c r="B3687" t="s">
        <v>11953</v>
      </c>
      <c r="C3687" t="s">
        <v>21571</v>
      </c>
      <c r="D3687" t="s">
        <v>4917</v>
      </c>
      <c r="E3687" t="s">
        <v>21572</v>
      </c>
      <c r="F3687" t="s">
        <v>21580</v>
      </c>
      <c r="G3687" t="s">
        <v>172</v>
      </c>
      <c r="H3687" s="1">
        <v>35846</v>
      </c>
      <c r="I3687" t="s">
        <v>173</v>
      </c>
      <c r="K3687" t="s">
        <v>1078</v>
      </c>
      <c r="L3687" t="s">
        <v>3070</v>
      </c>
      <c r="M3687" t="s">
        <v>224</v>
      </c>
      <c r="N3687">
        <v>2017</v>
      </c>
      <c r="O3687" t="s">
        <v>441</v>
      </c>
      <c r="P3687" t="s">
        <v>178</v>
      </c>
      <c r="Q3687" t="s">
        <v>172</v>
      </c>
      <c r="S3687">
        <v>29900015</v>
      </c>
      <c r="T3687" t="s">
        <v>196</v>
      </c>
      <c r="W3687" t="s">
        <v>21575</v>
      </c>
      <c r="X3687">
        <v>5166597238</v>
      </c>
      <c r="Y3687" t="s">
        <v>186</v>
      </c>
      <c r="Z3687" t="s">
        <v>282</v>
      </c>
      <c r="AA3687">
        <v>2020</v>
      </c>
      <c r="AB3687">
        <v>2020</v>
      </c>
      <c r="AC3687" t="s">
        <v>443</v>
      </c>
      <c r="AD3687" t="s">
        <v>185</v>
      </c>
      <c r="AE3687" t="s">
        <v>960</v>
      </c>
      <c r="AS3687">
        <v>3.68</v>
      </c>
      <c r="AT3687" t="s">
        <v>188</v>
      </c>
      <c r="AU3687" t="s">
        <v>189</v>
      </c>
      <c r="AV3687" t="s">
        <v>190</v>
      </c>
      <c r="AW3687" t="s">
        <v>264</v>
      </c>
      <c r="BM3687" t="s">
        <v>21576</v>
      </c>
      <c r="BN3687" t="s">
        <v>193</v>
      </c>
      <c r="BP3687" t="s">
        <v>194</v>
      </c>
      <c r="BQ3687" t="s">
        <v>195</v>
      </c>
      <c r="BS3687">
        <v>14627</v>
      </c>
      <c r="BT3687" t="s">
        <v>196</v>
      </c>
      <c r="BU3687">
        <v>6318485833</v>
      </c>
      <c r="BZ3687" t="s">
        <v>21577</v>
      </c>
      <c r="CC3687" t="s">
        <v>21578</v>
      </c>
      <c r="CD3687" t="s">
        <v>195</v>
      </c>
      <c r="CF3687">
        <v>11725</v>
      </c>
      <c r="CG3687" t="s">
        <v>196</v>
      </c>
      <c r="CH3687">
        <v>6315444498</v>
      </c>
      <c r="CM3687" t="s">
        <v>21579</v>
      </c>
      <c r="CP3687" t="s">
        <v>194</v>
      </c>
      <c r="CQ3687" t="s">
        <v>195</v>
      </c>
      <c r="CS3687">
        <v>14627</v>
      </c>
      <c r="CT3687" t="s">
        <v>196</v>
      </c>
      <c r="CU3687">
        <v>6318485833</v>
      </c>
      <c r="ED3687" t="s">
        <v>195</v>
      </c>
      <c r="EG3687" t="s">
        <v>196</v>
      </c>
      <c r="EH3687">
        <v>6315444498</v>
      </c>
      <c r="EM3687" t="s">
        <v>21577</v>
      </c>
      <c r="EP3687" t="s">
        <v>21578</v>
      </c>
      <c r="EQ3687" t="s">
        <v>195</v>
      </c>
      <c r="ES3687">
        <v>11725</v>
      </c>
      <c r="ET3687" t="s">
        <v>196</v>
      </c>
      <c r="EU3687">
        <v>6315444498</v>
      </c>
    </row>
    <row r="3688" spans="1:151" x14ac:dyDescent="0.2">
      <c r="A3688">
        <v>19664</v>
      </c>
      <c r="B3688" t="s">
        <v>543</v>
      </c>
      <c r="C3688" t="s">
        <v>21581</v>
      </c>
      <c r="E3688" t="s">
        <v>21582</v>
      </c>
      <c r="F3688" t="s">
        <v>171</v>
      </c>
      <c r="G3688" t="s">
        <v>172</v>
      </c>
      <c r="H3688" s="1">
        <v>35291</v>
      </c>
      <c r="I3688" t="s">
        <v>173</v>
      </c>
      <c r="K3688" t="s">
        <v>3465</v>
      </c>
      <c r="M3688" t="s">
        <v>176</v>
      </c>
      <c r="N3688">
        <v>2017</v>
      </c>
      <c r="O3688" t="s">
        <v>177</v>
      </c>
      <c r="P3688" t="s">
        <v>363</v>
      </c>
      <c r="Q3688" t="s">
        <v>172</v>
      </c>
      <c r="S3688">
        <v>28713807</v>
      </c>
      <c r="T3688" t="s">
        <v>196</v>
      </c>
      <c r="W3688" t="s">
        <v>21583</v>
      </c>
      <c r="X3688">
        <v>6176451291</v>
      </c>
      <c r="Y3688" t="s">
        <v>182</v>
      </c>
      <c r="Z3688" t="s">
        <v>183</v>
      </c>
      <c r="AA3688">
        <v>2018</v>
      </c>
      <c r="AB3688">
        <v>2018</v>
      </c>
      <c r="AC3688" t="s">
        <v>208</v>
      </c>
      <c r="AD3688" t="s">
        <v>185</v>
      </c>
      <c r="AS3688">
        <v>2.96</v>
      </c>
      <c r="AT3688" t="s">
        <v>188</v>
      </c>
      <c r="AU3688" t="s">
        <v>189</v>
      </c>
      <c r="AV3688" t="s">
        <v>190</v>
      </c>
      <c r="AW3688" t="s">
        <v>264</v>
      </c>
      <c r="BM3688" t="s">
        <v>21584</v>
      </c>
      <c r="BN3688" t="s">
        <v>193</v>
      </c>
      <c r="BP3688" t="s">
        <v>194</v>
      </c>
      <c r="BQ3688" t="s">
        <v>195</v>
      </c>
      <c r="BS3688">
        <v>14627</v>
      </c>
      <c r="BT3688" t="s">
        <v>196</v>
      </c>
      <c r="BU3688">
        <v>7815073202</v>
      </c>
      <c r="BZ3688" t="s">
        <v>21585</v>
      </c>
      <c r="CC3688" t="s">
        <v>9798</v>
      </c>
      <c r="CD3688" t="s">
        <v>401</v>
      </c>
      <c r="CF3688" t="str">
        <f>"02420"</f>
        <v>02420</v>
      </c>
      <c r="CG3688" t="s">
        <v>196</v>
      </c>
      <c r="CH3688">
        <v>7818610465</v>
      </c>
      <c r="CM3688" t="s">
        <v>21586</v>
      </c>
      <c r="CP3688" t="s">
        <v>194</v>
      </c>
      <c r="CQ3688" t="s">
        <v>195</v>
      </c>
      <c r="CS3688">
        <v>14611</v>
      </c>
      <c r="CT3688" t="s">
        <v>196</v>
      </c>
      <c r="CU3688">
        <v>7815073202</v>
      </c>
      <c r="ED3688" t="s">
        <v>401</v>
      </c>
      <c r="EG3688" t="s">
        <v>196</v>
      </c>
      <c r="EH3688">
        <v>7818610465</v>
      </c>
      <c r="EM3688" t="s">
        <v>21585</v>
      </c>
      <c r="EP3688" t="s">
        <v>9798</v>
      </c>
      <c r="EQ3688" t="s">
        <v>401</v>
      </c>
      <c r="ES3688" t="str">
        <f>"02420"</f>
        <v>02420</v>
      </c>
      <c r="ET3688" t="s">
        <v>196</v>
      </c>
      <c r="EU3688">
        <v>7818610465</v>
      </c>
    </row>
    <row r="3689" spans="1:151" x14ac:dyDescent="0.2">
      <c r="A3689">
        <v>45703</v>
      </c>
      <c r="B3689" t="s">
        <v>21587</v>
      </c>
      <c r="C3689" t="s">
        <v>21588</v>
      </c>
      <c r="E3689" t="s">
        <v>21589</v>
      </c>
      <c r="F3689" t="s">
        <v>18252</v>
      </c>
      <c r="G3689" t="str">
        <f>"0"</f>
        <v>0</v>
      </c>
      <c r="H3689" s="1">
        <v>37872</v>
      </c>
      <c r="I3689" t="s">
        <v>221</v>
      </c>
      <c r="K3689" t="s">
        <v>2724</v>
      </c>
      <c r="L3689" t="s">
        <v>820</v>
      </c>
      <c r="M3689" t="s">
        <v>306</v>
      </c>
      <c r="N3689">
        <v>2025</v>
      </c>
      <c r="O3689" t="s">
        <v>2065</v>
      </c>
      <c r="P3689" t="s">
        <v>178</v>
      </c>
      <c r="Q3689" t="s">
        <v>172</v>
      </c>
      <c r="R3689" t="s">
        <v>510</v>
      </c>
      <c r="S3689">
        <v>32029796</v>
      </c>
      <c r="BM3689" t="s">
        <v>1488</v>
      </c>
    </row>
    <row r="3690" spans="1:151" x14ac:dyDescent="0.2">
      <c r="A3690">
        <v>37732</v>
      </c>
      <c r="B3690" t="s">
        <v>21590</v>
      </c>
      <c r="C3690" t="s">
        <v>21591</v>
      </c>
      <c r="D3690" t="s">
        <v>2934</v>
      </c>
      <c r="E3690" t="s">
        <v>21592</v>
      </c>
      <c r="F3690" t="s">
        <v>171</v>
      </c>
      <c r="G3690" t="str">
        <f>"0"</f>
        <v>0</v>
      </c>
      <c r="H3690" s="1">
        <v>37298</v>
      </c>
      <c r="I3690" t="s">
        <v>173</v>
      </c>
      <c r="K3690" t="s">
        <v>2724</v>
      </c>
      <c r="L3690" t="s">
        <v>820</v>
      </c>
      <c r="M3690" t="s">
        <v>176</v>
      </c>
      <c r="N3690">
        <v>2023</v>
      </c>
      <c r="O3690" t="s">
        <v>1048</v>
      </c>
      <c r="P3690" t="s">
        <v>178</v>
      </c>
      <c r="Q3690" t="s">
        <v>172</v>
      </c>
      <c r="S3690">
        <v>31772396</v>
      </c>
      <c r="T3690" t="s">
        <v>226</v>
      </c>
      <c r="Y3690" t="str">
        <f>"01AS"</f>
        <v>01AS</v>
      </c>
      <c r="Z3690" t="s">
        <v>227</v>
      </c>
      <c r="AA3690" t="s">
        <v>320</v>
      </c>
      <c r="AB3690" t="s">
        <v>321</v>
      </c>
      <c r="AC3690" t="s">
        <v>2828</v>
      </c>
      <c r="AD3690" t="s">
        <v>185</v>
      </c>
      <c r="AE3690" t="s">
        <v>1237</v>
      </c>
      <c r="AF3690" t="s">
        <v>426</v>
      </c>
      <c r="AG3690" t="s">
        <v>8214</v>
      </c>
      <c r="AJ3690" t="s">
        <v>21593</v>
      </c>
      <c r="AK3690" t="s">
        <v>185</v>
      </c>
      <c r="AS3690">
        <v>3.99</v>
      </c>
      <c r="AU3690" t="s">
        <v>235</v>
      </c>
      <c r="AV3690" t="s">
        <v>236</v>
      </c>
      <c r="AW3690" t="s">
        <v>264</v>
      </c>
      <c r="BM3690" t="s">
        <v>21594</v>
      </c>
      <c r="BN3690" t="s">
        <v>239</v>
      </c>
      <c r="BO3690" t="s">
        <v>21595</v>
      </c>
      <c r="BP3690" t="s">
        <v>241</v>
      </c>
      <c r="BQ3690" t="s">
        <v>195</v>
      </c>
      <c r="BS3690">
        <v>14627</v>
      </c>
      <c r="BZ3690" t="s">
        <v>266</v>
      </c>
      <c r="CB3690" t="s">
        <v>267</v>
      </c>
      <c r="CD3690" t="s">
        <v>195</v>
      </c>
      <c r="CF3690">
        <v>14627</v>
      </c>
      <c r="CG3690" t="s">
        <v>244</v>
      </c>
      <c r="CM3690" t="s">
        <v>21596</v>
      </c>
      <c r="CO3690" t="s">
        <v>21595</v>
      </c>
      <c r="CP3690" t="s">
        <v>9848</v>
      </c>
      <c r="CQ3690" t="s">
        <v>247</v>
      </c>
      <c r="CS3690" t="str">
        <f>"07090-3010"</f>
        <v>07090-3010</v>
      </c>
      <c r="CT3690" t="s">
        <v>244</v>
      </c>
      <c r="CU3690" t="s">
        <v>21597</v>
      </c>
    </row>
    <row r="3691" spans="1:151" x14ac:dyDescent="0.2">
      <c r="A3691">
        <v>23773</v>
      </c>
      <c r="B3691" t="s">
        <v>21598</v>
      </c>
      <c r="C3691" t="s">
        <v>21599</v>
      </c>
      <c r="E3691" t="s">
        <v>21600</v>
      </c>
      <c r="F3691" t="s">
        <v>171</v>
      </c>
      <c r="G3691" t="s">
        <v>172</v>
      </c>
      <c r="H3691" s="1">
        <v>34618</v>
      </c>
      <c r="I3691" t="s">
        <v>173</v>
      </c>
      <c r="K3691" t="s">
        <v>798</v>
      </c>
      <c r="L3691" t="s">
        <v>799</v>
      </c>
      <c r="M3691" t="s">
        <v>224</v>
      </c>
      <c r="N3691">
        <v>2017</v>
      </c>
      <c r="O3691" t="s">
        <v>441</v>
      </c>
      <c r="P3691" t="s">
        <v>178</v>
      </c>
      <c r="Q3691" t="s">
        <v>172</v>
      </c>
      <c r="S3691">
        <v>27975008</v>
      </c>
      <c r="T3691" t="s">
        <v>196</v>
      </c>
      <c r="W3691" t="s">
        <v>21601</v>
      </c>
      <c r="X3691">
        <v>3143238760</v>
      </c>
      <c r="Y3691" t="s">
        <v>802</v>
      </c>
      <c r="Z3691" t="s">
        <v>1583</v>
      </c>
      <c r="AA3691">
        <v>2017</v>
      </c>
      <c r="AB3691">
        <v>2017</v>
      </c>
      <c r="AC3691" t="s">
        <v>1584</v>
      </c>
      <c r="AD3691" t="s">
        <v>185</v>
      </c>
      <c r="AM3691" t="s">
        <v>1585</v>
      </c>
      <c r="AS3691">
        <v>3.74</v>
      </c>
      <c r="AT3691" t="s">
        <v>188</v>
      </c>
      <c r="AU3691" t="s">
        <v>189</v>
      </c>
      <c r="AV3691" t="s">
        <v>190</v>
      </c>
      <c r="AW3691" t="s">
        <v>264</v>
      </c>
      <c r="BM3691" t="s">
        <v>11965</v>
      </c>
      <c r="BN3691" t="s">
        <v>21602</v>
      </c>
      <c r="BP3691" t="s">
        <v>194</v>
      </c>
      <c r="BQ3691" t="s">
        <v>195</v>
      </c>
      <c r="BS3691">
        <v>14604</v>
      </c>
      <c r="BT3691" t="s">
        <v>196</v>
      </c>
      <c r="BU3691">
        <v>3147491213</v>
      </c>
      <c r="BZ3691" t="s">
        <v>21603</v>
      </c>
      <c r="CC3691" t="s">
        <v>21604</v>
      </c>
      <c r="CD3691" t="s">
        <v>1895</v>
      </c>
      <c r="CF3691">
        <v>63124</v>
      </c>
      <c r="CG3691" t="s">
        <v>196</v>
      </c>
      <c r="CH3691">
        <v>3148351082</v>
      </c>
      <c r="CM3691" t="s">
        <v>11965</v>
      </c>
      <c r="CN3691" t="s">
        <v>21602</v>
      </c>
      <c r="CP3691" t="s">
        <v>194</v>
      </c>
      <c r="CQ3691" t="s">
        <v>195</v>
      </c>
      <c r="CS3691">
        <v>14604</v>
      </c>
      <c r="CT3691" t="s">
        <v>196</v>
      </c>
      <c r="CU3691">
        <v>3147491213</v>
      </c>
      <c r="EM3691" t="s">
        <v>21605</v>
      </c>
      <c r="EP3691" t="s">
        <v>21606</v>
      </c>
      <c r="EQ3691" t="s">
        <v>461</v>
      </c>
      <c r="ES3691">
        <v>91011</v>
      </c>
      <c r="ET3691" t="s">
        <v>196</v>
      </c>
      <c r="EU3691">
        <v>3147491213</v>
      </c>
    </row>
    <row r="3692" spans="1:151" x14ac:dyDescent="0.2">
      <c r="A3692">
        <v>42145</v>
      </c>
      <c r="B3692" t="s">
        <v>2072</v>
      </c>
      <c r="C3692" t="s">
        <v>21607</v>
      </c>
      <c r="E3692" t="s">
        <v>21608</v>
      </c>
      <c r="F3692" t="s">
        <v>10494</v>
      </c>
      <c r="G3692" t="str">
        <f>"0"</f>
        <v>0</v>
      </c>
      <c r="H3692" s="1">
        <v>38295</v>
      </c>
      <c r="I3692" t="s">
        <v>221</v>
      </c>
      <c r="K3692" t="s">
        <v>819</v>
      </c>
      <c r="L3692" t="s">
        <v>820</v>
      </c>
      <c r="M3692" t="s">
        <v>224</v>
      </c>
      <c r="N3692">
        <v>2024</v>
      </c>
      <c r="O3692" t="s">
        <v>225</v>
      </c>
      <c r="P3692" t="s">
        <v>178</v>
      </c>
      <c r="Q3692" t="s">
        <v>172</v>
      </c>
      <c r="S3692">
        <v>32302660</v>
      </c>
      <c r="T3692" t="s">
        <v>226</v>
      </c>
      <c r="Y3692" t="str">
        <f>"01AS"</f>
        <v>01AS</v>
      </c>
      <c r="Z3692" t="s">
        <v>499</v>
      </c>
      <c r="AA3692" t="s">
        <v>228</v>
      </c>
      <c r="AB3692" t="s">
        <v>229</v>
      </c>
      <c r="AC3692" t="s">
        <v>5962</v>
      </c>
      <c r="AD3692" t="s">
        <v>185</v>
      </c>
      <c r="AM3692" t="s">
        <v>21609</v>
      </c>
      <c r="AS3692">
        <v>3.49</v>
      </c>
      <c r="AU3692" t="s">
        <v>235</v>
      </c>
      <c r="AV3692" t="s">
        <v>236</v>
      </c>
      <c r="AW3692" t="s">
        <v>210</v>
      </c>
      <c r="BM3692" t="s">
        <v>21610</v>
      </c>
      <c r="BN3692" t="s">
        <v>239</v>
      </c>
      <c r="BO3692" t="s">
        <v>21611</v>
      </c>
      <c r="BP3692" t="s">
        <v>241</v>
      </c>
      <c r="BQ3692" t="s">
        <v>195</v>
      </c>
      <c r="BS3692">
        <v>14627</v>
      </c>
      <c r="BZ3692" t="s">
        <v>242</v>
      </c>
      <c r="CA3692" t="s">
        <v>21612</v>
      </c>
      <c r="CB3692" t="s">
        <v>243</v>
      </c>
      <c r="CD3692" t="s">
        <v>195</v>
      </c>
      <c r="CF3692">
        <v>14642</v>
      </c>
      <c r="CG3692" t="s">
        <v>244</v>
      </c>
      <c r="CM3692" t="s">
        <v>21613</v>
      </c>
      <c r="CN3692" t="s">
        <v>21612</v>
      </c>
      <c r="CO3692" t="s">
        <v>21611</v>
      </c>
      <c r="CP3692" t="s">
        <v>9163</v>
      </c>
      <c r="CQ3692" t="s">
        <v>247</v>
      </c>
      <c r="CS3692">
        <v>89148</v>
      </c>
      <c r="CT3692" t="s">
        <v>244</v>
      </c>
      <c r="CU3692" t="s">
        <v>21614</v>
      </c>
    </row>
    <row r="3693" spans="1:151" x14ac:dyDescent="0.2">
      <c r="A3693">
        <v>45573</v>
      </c>
      <c r="B3693" t="s">
        <v>21615</v>
      </c>
      <c r="C3693" t="s">
        <v>21616</v>
      </c>
      <c r="E3693" t="s">
        <v>1213</v>
      </c>
      <c r="F3693" t="s">
        <v>171</v>
      </c>
      <c r="G3693" t="str">
        <f>"0"</f>
        <v>0</v>
      </c>
      <c r="H3693" s="1">
        <v>37052</v>
      </c>
      <c r="I3693" t="s">
        <v>221</v>
      </c>
      <c r="K3693" t="s">
        <v>5148</v>
      </c>
      <c r="L3693" t="s">
        <v>5149</v>
      </c>
      <c r="M3693" t="s">
        <v>176</v>
      </c>
      <c r="N3693">
        <v>2025</v>
      </c>
      <c r="O3693" t="s">
        <v>677</v>
      </c>
      <c r="P3693" t="s">
        <v>178</v>
      </c>
      <c r="Q3693" t="s">
        <v>172</v>
      </c>
      <c r="R3693" t="s">
        <v>510</v>
      </c>
      <c r="S3693">
        <v>32851373</v>
      </c>
      <c r="BM3693" t="s">
        <v>10955</v>
      </c>
    </row>
    <row r="3694" spans="1:151" x14ac:dyDescent="0.2">
      <c r="A3694">
        <v>25410</v>
      </c>
      <c r="B3694" t="s">
        <v>21617</v>
      </c>
      <c r="C3694" t="s">
        <v>21618</v>
      </c>
      <c r="E3694" t="s">
        <v>21619</v>
      </c>
      <c r="F3694" t="s">
        <v>171</v>
      </c>
      <c r="K3694" t="s">
        <v>769</v>
      </c>
      <c r="L3694" t="s">
        <v>770</v>
      </c>
      <c r="M3694" t="s">
        <v>176</v>
      </c>
      <c r="N3694">
        <v>2017</v>
      </c>
      <c r="O3694" t="s">
        <v>177</v>
      </c>
      <c r="P3694" t="s">
        <v>178</v>
      </c>
      <c r="Q3694" t="s">
        <v>172</v>
      </c>
    </row>
    <row r="3695" spans="1:151" x14ac:dyDescent="0.2">
      <c r="A3695">
        <v>13151</v>
      </c>
      <c r="B3695" t="s">
        <v>12423</v>
      </c>
      <c r="C3695" t="s">
        <v>21620</v>
      </c>
      <c r="E3695" t="s">
        <v>21621</v>
      </c>
      <c r="F3695" t="s">
        <v>171</v>
      </c>
      <c r="G3695" t="s">
        <v>172</v>
      </c>
      <c r="H3695" s="1">
        <v>34712</v>
      </c>
      <c r="I3695" t="s">
        <v>221</v>
      </c>
      <c r="K3695" t="s">
        <v>2664</v>
      </c>
      <c r="L3695" t="s">
        <v>305</v>
      </c>
      <c r="M3695" t="s">
        <v>176</v>
      </c>
      <c r="N3695">
        <v>2016</v>
      </c>
      <c r="O3695" t="s">
        <v>634</v>
      </c>
      <c r="P3695" t="s">
        <v>178</v>
      </c>
      <c r="Q3695" t="s">
        <v>172</v>
      </c>
      <c r="S3695">
        <v>28177517</v>
      </c>
      <c r="T3695" t="s">
        <v>196</v>
      </c>
      <c r="W3695" t="s">
        <v>21622</v>
      </c>
      <c r="X3695">
        <v>8606689068</v>
      </c>
      <c r="Y3695" t="s">
        <v>182</v>
      </c>
      <c r="Z3695" t="s">
        <v>2958</v>
      </c>
      <c r="AA3695" t="s">
        <v>615</v>
      </c>
      <c r="AB3695" t="s">
        <v>259</v>
      </c>
      <c r="AC3695" t="s">
        <v>6841</v>
      </c>
      <c r="AD3695" t="s">
        <v>185</v>
      </c>
      <c r="AS3695" t="str">
        <f>"0"</f>
        <v>0</v>
      </c>
      <c r="AT3695" t="s">
        <v>188</v>
      </c>
      <c r="AU3695" t="s">
        <v>189</v>
      </c>
      <c r="AV3695" t="s">
        <v>615</v>
      </c>
      <c r="AW3695" t="s">
        <v>264</v>
      </c>
      <c r="BM3695" t="s">
        <v>21623</v>
      </c>
      <c r="BP3695" t="s">
        <v>21624</v>
      </c>
      <c r="BQ3695" t="s">
        <v>1508</v>
      </c>
      <c r="BS3695" t="str">
        <f>"06078"</f>
        <v>06078</v>
      </c>
      <c r="BT3695" t="s">
        <v>196</v>
      </c>
      <c r="BU3695">
        <v>8606689068</v>
      </c>
      <c r="BZ3695" t="s">
        <v>21623</v>
      </c>
      <c r="CC3695" t="s">
        <v>21624</v>
      </c>
      <c r="CD3695" t="s">
        <v>1508</v>
      </c>
      <c r="CF3695" t="str">
        <f>"06078"</f>
        <v>06078</v>
      </c>
      <c r="CG3695" t="s">
        <v>196</v>
      </c>
      <c r="CH3695">
        <v>8606689068</v>
      </c>
      <c r="CM3695" t="s">
        <v>21625</v>
      </c>
      <c r="CP3695" t="s">
        <v>194</v>
      </c>
      <c r="CQ3695" t="s">
        <v>195</v>
      </c>
      <c r="CS3695">
        <v>14620</v>
      </c>
      <c r="CT3695" t="s">
        <v>196</v>
      </c>
      <c r="CU3695">
        <v>8607524958</v>
      </c>
      <c r="EM3695" t="s">
        <v>21623</v>
      </c>
      <c r="EP3695" t="s">
        <v>21624</v>
      </c>
      <c r="EQ3695" t="s">
        <v>1508</v>
      </c>
      <c r="ES3695" t="str">
        <f>"06078"</f>
        <v>06078</v>
      </c>
      <c r="ET3695" t="s">
        <v>196</v>
      </c>
      <c r="EU3695">
        <v>8606689068</v>
      </c>
    </row>
    <row r="3696" spans="1:151" x14ac:dyDescent="0.2">
      <c r="A3696">
        <v>41769</v>
      </c>
      <c r="B3696" t="s">
        <v>1456</v>
      </c>
      <c r="C3696" t="s">
        <v>21626</v>
      </c>
      <c r="D3696" t="s">
        <v>13653</v>
      </c>
      <c r="E3696" t="s">
        <v>21627</v>
      </c>
      <c r="F3696" t="s">
        <v>171</v>
      </c>
      <c r="G3696" t="str">
        <f>"0"</f>
        <v>0</v>
      </c>
      <c r="H3696" s="1">
        <v>38428</v>
      </c>
      <c r="I3696" t="s">
        <v>173</v>
      </c>
      <c r="K3696" t="s">
        <v>4535</v>
      </c>
      <c r="L3696" t="s">
        <v>1689</v>
      </c>
      <c r="M3696" t="s">
        <v>224</v>
      </c>
      <c r="N3696">
        <v>2024</v>
      </c>
      <c r="O3696" t="s">
        <v>225</v>
      </c>
      <c r="P3696" t="s">
        <v>178</v>
      </c>
      <c r="Q3696" t="s">
        <v>172</v>
      </c>
      <c r="S3696">
        <v>32618938</v>
      </c>
      <c r="T3696" t="s">
        <v>226</v>
      </c>
      <c r="Y3696" t="str">
        <f>"01AS"</f>
        <v>01AS</v>
      </c>
      <c r="Z3696" t="s">
        <v>499</v>
      </c>
      <c r="AA3696" t="s">
        <v>228</v>
      </c>
      <c r="AB3696" t="s">
        <v>229</v>
      </c>
      <c r="AC3696" t="s">
        <v>2129</v>
      </c>
      <c r="AD3696" t="s">
        <v>185</v>
      </c>
      <c r="AS3696">
        <v>3.23</v>
      </c>
      <c r="AU3696" t="s">
        <v>472</v>
      </c>
      <c r="AV3696" t="s">
        <v>473</v>
      </c>
      <c r="AW3696" t="s">
        <v>715</v>
      </c>
      <c r="BM3696" t="s">
        <v>21628</v>
      </c>
      <c r="BN3696" t="s">
        <v>239</v>
      </c>
      <c r="BO3696" t="s">
        <v>21629</v>
      </c>
      <c r="BP3696" t="s">
        <v>241</v>
      </c>
      <c r="BQ3696" t="s">
        <v>195</v>
      </c>
      <c r="BS3696">
        <v>14627</v>
      </c>
      <c r="BZ3696" t="s">
        <v>3928</v>
      </c>
      <c r="CB3696" t="s">
        <v>475</v>
      </c>
      <c r="CD3696" t="s">
        <v>195</v>
      </c>
      <c r="CF3696">
        <v>14620</v>
      </c>
      <c r="CG3696" t="s">
        <v>244</v>
      </c>
      <c r="CM3696" t="s">
        <v>21630</v>
      </c>
      <c r="CO3696" t="s">
        <v>21629</v>
      </c>
      <c r="CP3696" t="s">
        <v>21631</v>
      </c>
      <c r="CQ3696" t="s">
        <v>735</v>
      </c>
      <c r="CS3696" t="s">
        <v>21632</v>
      </c>
      <c r="CT3696" t="s">
        <v>244</v>
      </c>
      <c r="CU3696" t="s">
        <v>21633</v>
      </c>
    </row>
    <row r="3697" spans="1:151" x14ac:dyDescent="0.2">
      <c r="A3697">
        <v>30000</v>
      </c>
      <c r="B3697" t="s">
        <v>21634</v>
      </c>
      <c r="C3697" t="s">
        <v>21635</v>
      </c>
      <c r="D3697" t="s">
        <v>1549</v>
      </c>
      <c r="E3697" t="s">
        <v>21636</v>
      </c>
      <c r="F3697" t="s">
        <v>171</v>
      </c>
      <c r="G3697" t="s">
        <v>172</v>
      </c>
      <c r="H3697" s="1">
        <v>36068</v>
      </c>
      <c r="I3697" t="s">
        <v>221</v>
      </c>
      <c r="K3697" t="s">
        <v>8144</v>
      </c>
      <c r="L3697" t="s">
        <v>8145</v>
      </c>
      <c r="M3697" t="s">
        <v>176</v>
      </c>
      <c r="N3697">
        <v>2020</v>
      </c>
      <c r="O3697" t="s">
        <v>978</v>
      </c>
      <c r="P3697" t="s">
        <v>979</v>
      </c>
      <c r="Q3697" t="s">
        <v>172</v>
      </c>
      <c r="S3697">
        <v>30725935</v>
      </c>
      <c r="T3697" t="s">
        <v>980</v>
      </c>
      <c r="Y3697" t="str">
        <f>"01AS"</f>
        <v>01AS</v>
      </c>
      <c r="Z3697" t="s">
        <v>499</v>
      </c>
      <c r="AA3697" t="s">
        <v>833</v>
      </c>
      <c r="AB3697" t="s">
        <v>834</v>
      </c>
      <c r="AC3697" t="s">
        <v>4871</v>
      </c>
      <c r="AD3697" t="s">
        <v>185</v>
      </c>
      <c r="AS3697">
        <v>3.23</v>
      </c>
      <c r="AT3697" t="s">
        <v>1261</v>
      </c>
      <c r="AU3697" t="s">
        <v>235</v>
      </c>
      <c r="AV3697" t="s">
        <v>6636</v>
      </c>
      <c r="AW3697" t="s">
        <v>237</v>
      </c>
      <c r="BM3697" t="s">
        <v>21637</v>
      </c>
      <c r="BN3697" t="s">
        <v>239</v>
      </c>
      <c r="BO3697" t="s">
        <v>21638</v>
      </c>
      <c r="BP3697" t="s">
        <v>241</v>
      </c>
      <c r="BQ3697" t="s">
        <v>195</v>
      </c>
      <c r="BS3697">
        <v>14627</v>
      </c>
      <c r="CD3697" t="s">
        <v>195</v>
      </c>
      <c r="CM3697" t="s">
        <v>21639</v>
      </c>
      <c r="CO3697" t="s">
        <v>21638</v>
      </c>
      <c r="CP3697" t="s">
        <v>2893</v>
      </c>
      <c r="CQ3697" t="s">
        <v>571</v>
      </c>
      <c r="CS3697">
        <v>15044</v>
      </c>
      <c r="CT3697" t="s">
        <v>244</v>
      </c>
      <c r="CU3697" t="s">
        <v>21640</v>
      </c>
    </row>
    <row r="3698" spans="1:151" x14ac:dyDescent="0.2">
      <c r="A3698">
        <v>14589</v>
      </c>
      <c r="B3698" t="s">
        <v>21641</v>
      </c>
      <c r="C3698" t="s">
        <v>21642</v>
      </c>
      <c r="D3698" t="s">
        <v>21643</v>
      </c>
      <c r="E3698" t="s">
        <v>21644</v>
      </c>
      <c r="F3698" t="s">
        <v>171</v>
      </c>
      <c r="G3698" t="s">
        <v>172</v>
      </c>
      <c r="H3698" s="1">
        <v>34775</v>
      </c>
      <c r="I3698" t="s">
        <v>221</v>
      </c>
      <c r="K3698" t="s">
        <v>16404</v>
      </c>
      <c r="L3698" t="s">
        <v>9010</v>
      </c>
      <c r="M3698" t="s">
        <v>176</v>
      </c>
      <c r="N3698">
        <v>2016</v>
      </c>
      <c r="O3698" t="s">
        <v>634</v>
      </c>
      <c r="P3698" t="s">
        <v>178</v>
      </c>
      <c r="Q3698" t="s">
        <v>172</v>
      </c>
      <c r="S3698">
        <v>28194873</v>
      </c>
      <c r="T3698" t="s">
        <v>196</v>
      </c>
      <c r="W3698" t="s">
        <v>21645</v>
      </c>
      <c r="X3698">
        <v>9178385213</v>
      </c>
      <c r="Y3698" t="s">
        <v>186</v>
      </c>
      <c r="Z3698" t="s">
        <v>282</v>
      </c>
      <c r="AA3698">
        <v>2017</v>
      </c>
      <c r="AB3698">
        <v>2017</v>
      </c>
      <c r="AC3698" t="s">
        <v>443</v>
      </c>
      <c r="AD3698" t="s">
        <v>185</v>
      </c>
      <c r="AM3698" t="s">
        <v>397</v>
      </c>
      <c r="AS3698">
        <v>3.36</v>
      </c>
      <c r="AT3698" t="s">
        <v>188</v>
      </c>
      <c r="AU3698" t="s">
        <v>189</v>
      </c>
      <c r="AV3698" t="s">
        <v>190</v>
      </c>
      <c r="AW3698" t="s">
        <v>264</v>
      </c>
      <c r="BM3698" t="s">
        <v>21646</v>
      </c>
      <c r="BN3698" t="s">
        <v>193</v>
      </c>
      <c r="BP3698" t="s">
        <v>194</v>
      </c>
      <c r="BQ3698" t="s">
        <v>195</v>
      </c>
      <c r="BS3698">
        <v>14627</v>
      </c>
      <c r="BT3698" t="s">
        <v>196</v>
      </c>
      <c r="BU3698">
        <v>9178381704</v>
      </c>
      <c r="BZ3698" t="s">
        <v>21647</v>
      </c>
      <c r="CC3698" t="s">
        <v>973</v>
      </c>
      <c r="CD3698" t="s">
        <v>195</v>
      </c>
      <c r="CF3698">
        <v>10003</v>
      </c>
      <c r="CG3698" t="s">
        <v>196</v>
      </c>
      <c r="CH3698">
        <v>2129248684</v>
      </c>
      <c r="CM3698" t="s">
        <v>8413</v>
      </c>
      <c r="CP3698" t="s">
        <v>194</v>
      </c>
      <c r="CQ3698" t="s">
        <v>195</v>
      </c>
      <c r="CS3698">
        <v>14611</v>
      </c>
      <c r="CT3698" t="s">
        <v>196</v>
      </c>
      <c r="CU3698">
        <v>9178381704</v>
      </c>
      <c r="EM3698" t="s">
        <v>21647</v>
      </c>
      <c r="EP3698" t="s">
        <v>973</v>
      </c>
      <c r="EQ3698" t="s">
        <v>195</v>
      </c>
      <c r="ES3698">
        <v>10003</v>
      </c>
      <c r="ET3698" t="s">
        <v>196</v>
      </c>
      <c r="EU3698">
        <v>2129248684</v>
      </c>
    </row>
    <row r="3699" spans="1:151" x14ac:dyDescent="0.2">
      <c r="A3699">
        <v>46427</v>
      </c>
      <c r="B3699" t="s">
        <v>21648</v>
      </c>
      <c r="C3699" t="s">
        <v>21649</v>
      </c>
      <c r="D3699" t="s">
        <v>1436</v>
      </c>
      <c r="E3699" t="s">
        <v>21650</v>
      </c>
      <c r="F3699" t="s">
        <v>171</v>
      </c>
      <c r="G3699" t="str">
        <f>"0"</f>
        <v>0</v>
      </c>
      <c r="H3699" s="1">
        <v>38815</v>
      </c>
      <c r="I3699" t="s">
        <v>173</v>
      </c>
      <c r="K3699" t="s">
        <v>20246</v>
      </c>
      <c r="M3699" t="s">
        <v>176</v>
      </c>
      <c r="N3699">
        <v>2026</v>
      </c>
      <c r="O3699" t="s">
        <v>508</v>
      </c>
      <c r="P3699" t="s">
        <v>509</v>
      </c>
      <c r="Q3699" t="s">
        <v>172</v>
      </c>
      <c r="R3699" t="s">
        <v>510</v>
      </c>
      <c r="S3699">
        <v>32826647</v>
      </c>
      <c r="BM3699" t="s">
        <v>4789</v>
      </c>
    </row>
    <row r="3700" spans="1:151" x14ac:dyDescent="0.2">
      <c r="A3700">
        <v>13199</v>
      </c>
      <c r="B3700" t="s">
        <v>3315</v>
      </c>
      <c r="C3700" t="s">
        <v>21651</v>
      </c>
      <c r="E3700" t="s">
        <v>21652</v>
      </c>
      <c r="F3700" t="s">
        <v>171</v>
      </c>
      <c r="H3700" s="1">
        <v>34017</v>
      </c>
      <c r="I3700" t="s">
        <v>221</v>
      </c>
      <c r="K3700" t="s">
        <v>1304</v>
      </c>
      <c r="L3700" t="s">
        <v>633</v>
      </c>
      <c r="M3700" t="s">
        <v>224</v>
      </c>
      <c r="N3700">
        <v>2015</v>
      </c>
      <c r="O3700" t="s">
        <v>692</v>
      </c>
      <c r="P3700" t="s">
        <v>9701</v>
      </c>
      <c r="Q3700" t="s">
        <v>185</v>
      </c>
    </row>
    <row r="3701" spans="1:151" x14ac:dyDescent="0.2">
      <c r="A3701">
        <v>26561</v>
      </c>
      <c r="B3701" t="s">
        <v>21653</v>
      </c>
      <c r="C3701" t="s">
        <v>16878</v>
      </c>
      <c r="E3701" t="s">
        <v>21654</v>
      </c>
      <c r="F3701" t="s">
        <v>21655</v>
      </c>
      <c r="G3701" t="s">
        <v>172</v>
      </c>
      <c r="H3701" s="1">
        <v>35824</v>
      </c>
      <c r="I3701" t="s">
        <v>221</v>
      </c>
      <c r="K3701" t="s">
        <v>4354</v>
      </c>
      <c r="L3701" t="s">
        <v>4355</v>
      </c>
      <c r="M3701" t="s">
        <v>176</v>
      </c>
      <c r="N3701">
        <v>2019</v>
      </c>
      <c r="O3701" t="s">
        <v>482</v>
      </c>
      <c r="P3701" t="s">
        <v>178</v>
      </c>
      <c r="Q3701" t="s">
        <v>172</v>
      </c>
      <c r="S3701">
        <v>30066984</v>
      </c>
      <c r="T3701" t="s">
        <v>179</v>
      </c>
      <c r="U3701" t="s">
        <v>180</v>
      </c>
      <c r="V3701" s="2">
        <v>43968</v>
      </c>
      <c r="W3701" t="s">
        <v>21656</v>
      </c>
      <c r="X3701">
        <v>5857473965</v>
      </c>
      <c r="Y3701" t="s">
        <v>186</v>
      </c>
      <c r="Z3701" t="s">
        <v>183</v>
      </c>
      <c r="AA3701">
        <v>2020</v>
      </c>
      <c r="AB3701">
        <v>2020</v>
      </c>
      <c r="AC3701" t="s">
        <v>187</v>
      </c>
      <c r="AD3701" t="s">
        <v>172</v>
      </c>
      <c r="AS3701">
        <v>3.83</v>
      </c>
      <c r="AT3701" t="s">
        <v>188</v>
      </c>
      <c r="AU3701" t="s">
        <v>189</v>
      </c>
      <c r="AV3701" t="s">
        <v>190</v>
      </c>
      <c r="AW3701" t="s">
        <v>191</v>
      </c>
      <c r="BM3701" t="s">
        <v>193</v>
      </c>
      <c r="BN3701" t="s">
        <v>15622</v>
      </c>
      <c r="BP3701" t="s">
        <v>194</v>
      </c>
      <c r="BQ3701" t="s">
        <v>195</v>
      </c>
      <c r="BS3701">
        <v>14627</v>
      </c>
      <c r="BT3701" t="s">
        <v>196</v>
      </c>
      <c r="BU3701">
        <v>5856359325</v>
      </c>
      <c r="CM3701" t="s">
        <v>21657</v>
      </c>
      <c r="CN3701" t="s">
        <v>21658</v>
      </c>
      <c r="CP3701" t="s">
        <v>194</v>
      </c>
      <c r="CQ3701" t="s">
        <v>195</v>
      </c>
      <c r="CS3701">
        <v>14627</v>
      </c>
      <c r="CT3701" t="s">
        <v>196</v>
      </c>
      <c r="CU3701">
        <v>5856359325</v>
      </c>
    </row>
    <row r="3702" spans="1:151" x14ac:dyDescent="0.2">
      <c r="A3702">
        <v>35600</v>
      </c>
      <c r="B3702" t="s">
        <v>21659</v>
      </c>
      <c r="C3702" t="s">
        <v>16878</v>
      </c>
      <c r="E3702" t="s">
        <v>21660</v>
      </c>
      <c r="F3702" t="s">
        <v>171</v>
      </c>
      <c r="G3702" t="s">
        <v>172</v>
      </c>
      <c r="H3702" s="1">
        <v>36706</v>
      </c>
      <c r="I3702" t="s">
        <v>173</v>
      </c>
      <c r="K3702" t="s">
        <v>1377</v>
      </c>
      <c r="L3702" t="s">
        <v>1378</v>
      </c>
      <c r="M3702" t="s">
        <v>306</v>
      </c>
      <c r="N3702">
        <v>2020</v>
      </c>
      <c r="O3702" t="s">
        <v>1379</v>
      </c>
      <c r="P3702" t="s">
        <v>509</v>
      </c>
      <c r="Q3702" t="s">
        <v>172</v>
      </c>
      <c r="S3702">
        <v>31317900</v>
      </c>
      <c r="T3702" t="s">
        <v>1382</v>
      </c>
      <c r="U3702" t="s">
        <v>424</v>
      </c>
      <c r="Y3702" t="str">
        <f>"01AS"</f>
        <v>01AS</v>
      </c>
      <c r="Z3702" t="s">
        <v>227</v>
      </c>
      <c r="AA3702" t="s">
        <v>228</v>
      </c>
      <c r="AB3702" t="s">
        <v>229</v>
      </c>
      <c r="AC3702" t="s">
        <v>1203</v>
      </c>
      <c r="AD3702" t="s">
        <v>185</v>
      </c>
      <c r="AS3702">
        <v>3.62</v>
      </c>
      <c r="AT3702" t="s">
        <v>1261</v>
      </c>
      <c r="AU3702" t="s">
        <v>235</v>
      </c>
      <c r="AV3702" t="s">
        <v>236</v>
      </c>
      <c r="AW3702" t="s">
        <v>430</v>
      </c>
      <c r="BM3702" t="s">
        <v>20957</v>
      </c>
      <c r="BN3702" t="s">
        <v>239</v>
      </c>
      <c r="BO3702" t="s">
        <v>5314</v>
      </c>
      <c r="BP3702" t="s">
        <v>241</v>
      </c>
      <c r="BQ3702" t="s">
        <v>195</v>
      </c>
      <c r="BS3702">
        <v>14627</v>
      </c>
      <c r="CD3702" t="s">
        <v>195</v>
      </c>
      <c r="CM3702" t="s">
        <v>21661</v>
      </c>
      <c r="CO3702" t="s">
        <v>5314</v>
      </c>
      <c r="CP3702" t="s">
        <v>241</v>
      </c>
      <c r="CQ3702" t="s">
        <v>247</v>
      </c>
      <c r="CS3702">
        <v>14604</v>
      </c>
      <c r="CT3702" t="s">
        <v>244</v>
      </c>
      <c r="CU3702" t="s">
        <v>21662</v>
      </c>
    </row>
    <row r="3703" spans="1:151" x14ac:dyDescent="0.2">
      <c r="A3703">
        <v>36065</v>
      </c>
      <c r="B3703" t="s">
        <v>21663</v>
      </c>
      <c r="C3703" t="s">
        <v>16878</v>
      </c>
      <c r="E3703" t="s">
        <v>21664</v>
      </c>
      <c r="F3703" t="s">
        <v>171</v>
      </c>
      <c r="G3703" t="s">
        <v>172</v>
      </c>
      <c r="H3703" s="1">
        <v>36663</v>
      </c>
      <c r="I3703" t="s">
        <v>173</v>
      </c>
      <c r="K3703" t="s">
        <v>1377</v>
      </c>
      <c r="L3703" t="s">
        <v>1378</v>
      </c>
      <c r="M3703" t="s">
        <v>176</v>
      </c>
      <c r="N3703">
        <v>2021</v>
      </c>
      <c r="O3703" t="s">
        <v>3142</v>
      </c>
      <c r="P3703" t="s">
        <v>178</v>
      </c>
      <c r="Q3703" t="s">
        <v>172</v>
      </c>
      <c r="S3703">
        <v>31374033</v>
      </c>
      <c r="T3703" t="s">
        <v>1382</v>
      </c>
      <c r="U3703" t="s">
        <v>712</v>
      </c>
      <c r="Y3703" t="str">
        <f>"01AS"</f>
        <v>01AS</v>
      </c>
      <c r="Z3703" t="s">
        <v>499</v>
      </c>
      <c r="AA3703" t="s">
        <v>320</v>
      </c>
      <c r="AB3703" t="s">
        <v>321</v>
      </c>
      <c r="AC3703" t="s">
        <v>428</v>
      </c>
      <c r="AD3703" t="s">
        <v>185</v>
      </c>
      <c r="AM3703" t="s">
        <v>5251</v>
      </c>
      <c r="AS3703">
        <v>3.59</v>
      </c>
      <c r="AT3703" t="s">
        <v>429</v>
      </c>
      <c r="AU3703" t="s">
        <v>472</v>
      </c>
      <c r="AV3703" t="s">
        <v>473</v>
      </c>
      <c r="AW3703" t="s">
        <v>715</v>
      </c>
      <c r="BM3703" t="s">
        <v>21665</v>
      </c>
      <c r="BN3703" t="s">
        <v>239</v>
      </c>
      <c r="BO3703" t="s">
        <v>21666</v>
      </c>
      <c r="BP3703" t="s">
        <v>241</v>
      </c>
      <c r="BQ3703" t="s">
        <v>195</v>
      </c>
      <c r="BS3703">
        <v>14627</v>
      </c>
      <c r="CD3703" t="s">
        <v>195</v>
      </c>
      <c r="CM3703" t="s">
        <v>21667</v>
      </c>
      <c r="CO3703" t="s">
        <v>21666</v>
      </c>
      <c r="CP3703" t="s">
        <v>10714</v>
      </c>
      <c r="CQ3703" t="s">
        <v>735</v>
      </c>
      <c r="CS3703" t="s">
        <v>21668</v>
      </c>
      <c r="CT3703" t="s">
        <v>244</v>
      </c>
      <c r="CU3703" t="s">
        <v>21669</v>
      </c>
    </row>
    <row r="3704" spans="1:151" x14ac:dyDescent="0.2">
      <c r="A3704">
        <v>33949</v>
      </c>
      <c r="B3704" t="s">
        <v>21663</v>
      </c>
      <c r="C3704" t="s">
        <v>16878</v>
      </c>
      <c r="E3704" t="s">
        <v>21664</v>
      </c>
      <c r="F3704" t="s">
        <v>171</v>
      </c>
      <c r="G3704" t="s">
        <v>172</v>
      </c>
      <c r="H3704" s="1">
        <v>36663</v>
      </c>
      <c r="I3704" t="s">
        <v>173</v>
      </c>
      <c r="K3704" t="s">
        <v>1377</v>
      </c>
      <c r="L3704" t="s">
        <v>1378</v>
      </c>
      <c r="M3704" t="s">
        <v>306</v>
      </c>
      <c r="N3704">
        <v>2020</v>
      </c>
      <c r="O3704" t="s">
        <v>1379</v>
      </c>
      <c r="P3704" t="s">
        <v>509</v>
      </c>
      <c r="Q3704" t="s">
        <v>172</v>
      </c>
      <c r="S3704">
        <v>31374033</v>
      </c>
      <c r="T3704" t="s">
        <v>1382</v>
      </c>
      <c r="U3704" t="s">
        <v>712</v>
      </c>
      <c r="Y3704" t="str">
        <f>"01AS"</f>
        <v>01AS</v>
      </c>
      <c r="Z3704" t="s">
        <v>499</v>
      </c>
      <c r="AA3704" t="s">
        <v>320</v>
      </c>
      <c r="AB3704" t="s">
        <v>321</v>
      </c>
      <c r="AC3704" t="s">
        <v>428</v>
      </c>
      <c r="AD3704" t="s">
        <v>185</v>
      </c>
      <c r="AM3704" t="s">
        <v>5251</v>
      </c>
      <c r="AS3704">
        <v>3.59</v>
      </c>
      <c r="AT3704" t="s">
        <v>429</v>
      </c>
      <c r="AU3704" t="s">
        <v>472</v>
      </c>
      <c r="AV3704" t="s">
        <v>473</v>
      </c>
      <c r="AW3704" t="s">
        <v>715</v>
      </c>
      <c r="BM3704" t="s">
        <v>21665</v>
      </c>
      <c r="BN3704" t="s">
        <v>239</v>
      </c>
      <c r="BO3704" t="s">
        <v>21666</v>
      </c>
      <c r="BP3704" t="s">
        <v>241</v>
      </c>
      <c r="BQ3704" t="s">
        <v>195</v>
      </c>
      <c r="BS3704">
        <v>14627</v>
      </c>
      <c r="CD3704" t="s">
        <v>195</v>
      </c>
      <c r="CM3704" t="s">
        <v>21667</v>
      </c>
      <c r="CO3704" t="s">
        <v>21666</v>
      </c>
      <c r="CP3704" t="s">
        <v>10714</v>
      </c>
      <c r="CQ3704" t="s">
        <v>735</v>
      </c>
      <c r="CS3704" t="s">
        <v>21668</v>
      </c>
      <c r="CT3704" t="s">
        <v>244</v>
      </c>
      <c r="CU3704" t="s">
        <v>21669</v>
      </c>
    </row>
    <row r="3705" spans="1:151" x14ac:dyDescent="0.2">
      <c r="A3705">
        <v>34469</v>
      </c>
      <c r="B3705" t="s">
        <v>21670</v>
      </c>
      <c r="C3705" t="s">
        <v>21671</v>
      </c>
      <c r="E3705" t="s">
        <v>21672</v>
      </c>
      <c r="F3705" t="s">
        <v>171</v>
      </c>
      <c r="I3705" t="s">
        <v>173</v>
      </c>
      <c r="K3705" t="s">
        <v>1377</v>
      </c>
      <c r="L3705" t="s">
        <v>1378</v>
      </c>
      <c r="M3705" t="s">
        <v>306</v>
      </c>
      <c r="N3705">
        <v>2020</v>
      </c>
      <c r="O3705" t="s">
        <v>1379</v>
      </c>
      <c r="P3705" t="s">
        <v>178</v>
      </c>
      <c r="Q3705" t="s">
        <v>185</v>
      </c>
      <c r="BM3705" t="s">
        <v>21673</v>
      </c>
      <c r="BP3705" t="s">
        <v>5511</v>
      </c>
      <c r="BR3705" t="s">
        <v>5568</v>
      </c>
      <c r="BS3705">
        <v>210036</v>
      </c>
      <c r="BT3705" t="s">
        <v>1382</v>
      </c>
      <c r="BU3705">
        <v>15850788648</v>
      </c>
      <c r="BX3705" t="s">
        <v>21674</v>
      </c>
      <c r="BY3705" t="s">
        <v>5710</v>
      </c>
    </row>
    <row r="3706" spans="1:151" x14ac:dyDescent="0.2">
      <c r="A3706">
        <v>36089</v>
      </c>
      <c r="B3706" t="s">
        <v>21670</v>
      </c>
      <c r="C3706" t="s">
        <v>21671</v>
      </c>
      <c r="E3706" t="s">
        <v>21672</v>
      </c>
      <c r="F3706" t="s">
        <v>171</v>
      </c>
      <c r="H3706" s="1">
        <v>36839</v>
      </c>
      <c r="K3706" t="s">
        <v>1377</v>
      </c>
      <c r="L3706" t="s">
        <v>1378</v>
      </c>
      <c r="M3706" t="s">
        <v>176</v>
      </c>
      <c r="N3706">
        <v>2021</v>
      </c>
      <c r="O3706" t="s">
        <v>3142</v>
      </c>
      <c r="P3706" t="s">
        <v>178</v>
      </c>
      <c r="Q3706" t="s">
        <v>172</v>
      </c>
      <c r="S3706">
        <v>31845700</v>
      </c>
      <c r="T3706" t="s">
        <v>1382</v>
      </c>
      <c r="U3706" t="s">
        <v>424</v>
      </c>
      <c r="Y3706" t="str">
        <f>"01AS"</f>
        <v>01AS</v>
      </c>
      <c r="Z3706" t="s">
        <v>227</v>
      </c>
      <c r="AA3706" t="s">
        <v>833</v>
      </c>
      <c r="AB3706" t="s">
        <v>834</v>
      </c>
      <c r="AC3706" t="s">
        <v>1236</v>
      </c>
      <c r="AD3706" t="s">
        <v>172</v>
      </c>
      <c r="AS3706">
        <v>3.55</v>
      </c>
      <c r="AT3706" t="s">
        <v>1261</v>
      </c>
      <c r="AU3706" t="s">
        <v>472</v>
      </c>
      <c r="AV3706" t="s">
        <v>473</v>
      </c>
      <c r="AW3706" t="s">
        <v>430</v>
      </c>
      <c r="BM3706" t="s">
        <v>21675</v>
      </c>
      <c r="BN3706" t="s">
        <v>239</v>
      </c>
      <c r="BO3706" t="s">
        <v>5511</v>
      </c>
      <c r="BP3706" t="s">
        <v>241</v>
      </c>
      <c r="BQ3706" t="s">
        <v>195</v>
      </c>
      <c r="BS3706">
        <v>14627</v>
      </c>
      <c r="CA3706" t="s">
        <v>21676</v>
      </c>
      <c r="CD3706" t="s">
        <v>195</v>
      </c>
      <c r="CM3706" t="s">
        <v>21677</v>
      </c>
      <c r="CN3706" t="s">
        <v>21676</v>
      </c>
      <c r="CO3706" t="s">
        <v>5511</v>
      </c>
      <c r="CP3706" t="s">
        <v>5511</v>
      </c>
      <c r="CQ3706" t="s">
        <v>3674</v>
      </c>
      <c r="CS3706">
        <v>210024</v>
      </c>
      <c r="CT3706" t="s">
        <v>1382</v>
      </c>
      <c r="CU3706" t="s">
        <v>21678</v>
      </c>
    </row>
    <row r="3707" spans="1:151" x14ac:dyDescent="0.2">
      <c r="A3707">
        <v>38931</v>
      </c>
      <c r="B3707" t="s">
        <v>21679</v>
      </c>
      <c r="C3707" t="s">
        <v>21671</v>
      </c>
      <c r="E3707" t="s">
        <v>21680</v>
      </c>
      <c r="F3707" t="s">
        <v>8720</v>
      </c>
      <c r="G3707" t="str">
        <f t="shared" ref="G3707:G3712" si="30">"0"</f>
        <v>0</v>
      </c>
      <c r="H3707" s="1">
        <v>36954</v>
      </c>
      <c r="I3707" t="s">
        <v>173</v>
      </c>
      <c r="K3707" t="s">
        <v>709</v>
      </c>
      <c r="L3707" t="s">
        <v>318</v>
      </c>
      <c r="M3707" t="s">
        <v>306</v>
      </c>
      <c r="N3707">
        <v>2023</v>
      </c>
      <c r="O3707" t="s">
        <v>908</v>
      </c>
      <c r="P3707" t="s">
        <v>178</v>
      </c>
      <c r="Q3707" t="s">
        <v>172</v>
      </c>
      <c r="S3707">
        <v>32109719</v>
      </c>
      <c r="T3707" t="s">
        <v>1382</v>
      </c>
      <c r="U3707" t="s">
        <v>424</v>
      </c>
      <c r="Y3707" t="str">
        <f>"01AS"</f>
        <v>01AS</v>
      </c>
      <c r="Z3707" t="s">
        <v>499</v>
      </c>
      <c r="AA3707" t="s">
        <v>320</v>
      </c>
      <c r="AB3707" t="s">
        <v>321</v>
      </c>
      <c r="AC3707" t="s">
        <v>428</v>
      </c>
      <c r="AD3707" t="s">
        <v>185</v>
      </c>
      <c r="AS3707">
        <v>3.5</v>
      </c>
      <c r="AU3707" t="s">
        <v>235</v>
      </c>
      <c r="AV3707" t="s">
        <v>236</v>
      </c>
      <c r="AW3707" t="s">
        <v>430</v>
      </c>
      <c r="BO3707" t="s">
        <v>4724</v>
      </c>
      <c r="BQ3707" t="s">
        <v>195</v>
      </c>
      <c r="CA3707" t="s">
        <v>21681</v>
      </c>
      <c r="CD3707" t="s">
        <v>195</v>
      </c>
      <c r="CM3707" t="s">
        <v>21682</v>
      </c>
      <c r="CN3707" t="s">
        <v>21681</v>
      </c>
      <c r="CO3707" t="s">
        <v>4724</v>
      </c>
      <c r="CP3707" t="s">
        <v>4724</v>
      </c>
      <c r="CQ3707" t="s">
        <v>7039</v>
      </c>
      <c r="CS3707">
        <v>310014</v>
      </c>
      <c r="CT3707" t="s">
        <v>1382</v>
      </c>
      <c r="CU3707" t="s">
        <v>21683</v>
      </c>
    </row>
    <row r="3708" spans="1:151" x14ac:dyDescent="0.2">
      <c r="A3708">
        <v>40504</v>
      </c>
      <c r="B3708" t="s">
        <v>21684</v>
      </c>
      <c r="C3708" t="s">
        <v>21671</v>
      </c>
      <c r="E3708" t="s">
        <v>21685</v>
      </c>
      <c r="F3708" t="s">
        <v>171</v>
      </c>
      <c r="G3708" t="str">
        <f t="shared" si="30"/>
        <v>0</v>
      </c>
      <c r="H3708" s="1">
        <v>37577</v>
      </c>
      <c r="I3708" t="s">
        <v>221</v>
      </c>
      <c r="K3708" t="s">
        <v>687</v>
      </c>
      <c r="L3708" t="s">
        <v>633</v>
      </c>
      <c r="M3708" t="s">
        <v>1389</v>
      </c>
      <c r="N3708">
        <v>2023</v>
      </c>
      <c r="O3708" t="s">
        <v>2628</v>
      </c>
      <c r="P3708" t="s">
        <v>178</v>
      </c>
      <c r="Q3708" t="s">
        <v>172</v>
      </c>
      <c r="R3708" t="s">
        <v>510</v>
      </c>
      <c r="S3708">
        <v>31775892</v>
      </c>
      <c r="BM3708" t="s">
        <v>2635</v>
      </c>
    </row>
    <row r="3709" spans="1:151" x14ac:dyDescent="0.2">
      <c r="A3709">
        <v>41362</v>
      </c>
      <c r="B3709" t="s">
        <v>21686</v>
      </c>
      <c r="C3709" t="s">
        <v>21671</v>
      </c>
      <c r="E3709" t="s">
        <v>21687</v>
      </c>
      <c r="F3709" t="s">
        <v>171</v>
      </c>
      <c r="G3709" t="str">
        <f t="shared" si="30"/>
        <v>0</v>
      </c>
      <c r="H3709" s="1">
        <v>38105</v>
      </c>
      <c r="I3709" t="s">
        <v>221</v>
      </c>
      <c r="K3709" t="s">
        <v>1730</v>
      </c>
      <c r="L3709" t="s">
        <v>1731</v>
      </c>
      <c r="M3709" t="s">
        <v>224</v>
      </c>
      <c r="N3709">
        <v>2024</v>
      </c>
      <c r="O3709" t="s">
        <v>225</v>
      </c>
      <c r="P3709" t="s">
        <v>178</v>
      </c>
      <c r="Q3709" t="s">
        <v>172</v>
      </c>
      <c r="S3709">
        <v>32273830</v>
      </c>
      <c r="T3709" t="s">
        <v>1382</v>
      </c>
      <c r="U3709" t="s">
        <v>424</v>
      </c>
      <c r="Y3709" t="str">
        <f>"01AS"</f>
        <v>01AS</v>
      </c>
      <c r="Z3709" t="s">
        <v>499</v>
      </c>
      <c r="AA3709" t="s">
        <v>228</v>
      </c>
      <c r="AB3709" t="s">
        <v>229</v>
      </c>
      <c r="AC3709" t="s">
        <v>2003</v>
      </c>
      <c r="AD3709" t="s">
        <v>185</v>
      </c>
      <c r="AM3709" t="s">
        <v>5251</v>
      </c>
      <c r="AS3709">
        <v>2.82</v>
      </c>
      <c r="AU3709" t="s">
        <v>235</v>
      </c>
      <c r="AV3709" t="s">
        <v>236</v>
      </c>
      <c r="AW3709" t="s">
        <v>430</v>
      </c>
      <c r="BM3709" t="s">
        <v>21688</v>
      </c>
      <c r="BN3709" t="s">
        <v>239</v>
      </c>
      <c r="BO3709" t="s">
        <v>21689</v>
      </c>
      <c r="BP3709" t="s">
        <v>241</v>
      </c>
      <c r="BQ3709" t="s">
        <v>195</v>
      </c>
      <c r="BS3709">
        <v>14627</v>
      </c>
      <c r="CA3709" t="s">
        <v>21690</v>
      </c>
      <c r="CD3709" t="s">
        <v>195</v>
      </c>
      <c r="CM3709" t="s">
        <v>21691</v>
      </c>
      <c r="CN3709" t="s">
        <v>21690</v>
      </c>
      <c r="CO3709" t="s">
        <v>21689</v>
      </c>
      <c r="CP3709" t="s">
        <v>21689</v>
      </c>
      <c r="CQ3709" t="s">
        <v>7039</v>
      </c>
      <c r="CS3709">
        <v>325299</v>
      </c>
      <c r="CT3709" t="s">
        <v>1382</v>
      </c>
      <c r="CU3709" t="s">
        <v>21692</v>
      </c>
    </row>
    <row r="3710" spans="1:151" x14ac:dyDescent="0.2">
      <c r="A3710">
        <v>41839</v>
      </c>
      <c r="B3710" t="s">
        <v>21693</v>
      </c>
      <c r="C3710" t="s">
        <v>21671</v>
      </c>
      <c r="E3710" t="s">
        <v>21694</v>
      </c>
      <c r="F3710" t="s">
        <v>171</v>
      </c>
      <c r="G3710" t="str">
        <f t="shared" si="30"/>
        <v>0</v>
      </c>
      <c r="H3710" s="1">
        <v>36557</v>
      </c>
      <c r="I3710" t="s">
        <v>173</v>
      </c>
      <c r="K3710" t="s">
        <v>769</v>
      </c>
      <c r="L3710" t="s">
        <v>2488</v>
      </c>
      <c r="M3710" t="s">
        <v>176</v>
      </c>
      <c r="N3710">
        <v>2024</v>
      </c>
      <c r="O3710" t="s">
        <v>319</v>
      </c>
      <c r="P3710" t="s">
        <v>178</v>
      </c>
      <c r="Q3710" t="s">
        <v>172</v>
      </c>
      <c r="S3710">
        <v>32636789</v>
      </c>
      <c r="T3710" t="s">
        <v>1382</v>
      </c>
      <c r="U3710" t="s">
        <v>424</v>
      </c>
      <c r="Y3710" t="str">
        <f>"02SBS"</f>
        <v>02SBS</v>
      </c>
      <c r="Z3710" t="s">
        <v>4693</v>
      </c>
      <c r="AA3710" t="s">
        <v>259</v>
      </c>
      <c r="AB3710" t="s">
        <v>260</v>
      </c>
      <c r="AC3710" t="s">
        <v>4694</v>
      </c>
      <c r="AD3710" t="s">
        <v>185</v>
      </c>
      <c r="AS3710">
        <v>3.35</v>
      </c>
      <c r="AU3710" t="s">
        <v>2925</v>
      </c>
      <c r="AV3710" t="s">
        <v>236</v>
      </c>
      <c r="AW3710" t="s">
        <v>430</v>
      </c>
      <c r="BO3710" t="s">
        <v>4724</v>
      </c>
      <c r="BQ3710" t="s">
        <v>195</v>
      </c>
      <c r="CD3710" t="s">
        <v>195</v>
      </c>
      <c r="CM3710" t="s">
        <v>21695</v>
      </c>
      <c r="CO3710" t="s">
        <v>4724</v>
      </c>
      <c r="CP3710" t="s">
        <v>4724</v>
      </c>
      <c r="CQ3710" t="s">
        <v>7039</v>
      </c>
      <c r="CS3710">
        <v>311400</v>
      </c>
      <c r="CT3710" t="s">
        <v>1382</v>
      </c>
      <c r="CU3710" t="s">
        <v>21696</v>
      </c>
    </row>
    <row r="3711" spans="1:151" x14ac:dyDescent="0.2">
      <c r="A3711">
        <v>42737</v>
      </c>
      <c r="B3711" t="s">
        <v>10207</v>
      </c>
      <c r="C3711" t="s">
        <v>21671</v>
      </c>
      <c r="D3711" t="s">
        <v>21697</v>
      </c>
      <c r="E3711" t="s">
        <v>21698</v>
      </c>
      <c r="F3711" t="s">
        <v>171</v>
      </c>
      <c r="G3711" t="str">
        <f t="shared" si="30"/>
        <v>0</v>
      </c>
      <c r="H3711" s="1">
        <v>34077</v>
      </c>
      <c r="I3711" t="s">
        <v>221</v>
      </c>
      <c r="K3711" t="s">
        <v>21699</v>
      </c>
      <c r="L3711" t="s">
        <v>9356</v>
      </c>
      <c r="M3711" t="s">
        <v>224</v>
      </c>
      <c r="N3711">
        <v>2024</v>
      </c>
      <c r="O3711" t="s">
        <v>225</v>
      </c>
      <c r="P3711" t="s">
        <v>178</v>
      </c>
      <c r="Q3711" t="s">
        <v>172</v>
      </c>
      <c r="S3711">
        <v>32673890</v>
      </c>
      <c r="T3711" t="s">
        <v>226</v>
      </c>
      <c r="Y3711" t="str">
        <f>"07SMD"</f>
        <v>07SMD</v>
      </c>
      <c r="Z3711" t="s">
        <v>849</v>
      </c>
      <c r="AA3711" t="s">
        <v>3400</v>
      </c>
      <c r="AB3711" t="s">
        <v>3401</v>
      </c>
      <c r="AC3711" t="s">
        <v>3402</v>
      </c>
      <c r="AD3711" t="s">
        <v>185</v>
      </c>
      <c r="AS3711" t="str">
        <f>"0"</f>
        <v>0</v>
      </c>
      <c r="AU3711" t="s">
        <v>472</v>
      </c>
      <c r="AV3711" t="s">
        <v>473</v>
      </c>
      <c r="AW3711" t="s">
        <v>715</v>
      </c>
      <c r="BO3711" t="s">
        <v>21700</v>
      </c>
      <c r="BQ3711" t="s">
        <v>195</v>
      </c>
      <c r="CD3711" t="s">
        <v>195</v>
      </c>
      <c r="CM3711" t="s">
        <v>21701</v>
      </c>
      <c r="CO3711" t="s">
        <v>21700</v>
      </c>
      <c r="CP3711" t="s">
        <v>21702</v>
      </c>
      <c r="CQ3711" t="s">
        <v>4463</v>
      </c>
      <c r="CS3711" t="str">
        <f>"06013"</f>
        <v>06013</v>
      </c>
      <c r="CT3711" t="s">
        <v>244</v>
      </c>
      <c r="CU3711" t="s">
        <v>21703</v>
      </c>
    </row>
    <row r="3712" spans="1:151" x14ac:dyDescent="0.2">
      <c r="A3712">
        <v>46696</v>
      </c>
      <c r="B3712" t="s">
        <v>21704</v>
      </c>
      <c r="C3712" t="s">
        <v>21705</v>
      </c>
      <c r="E3712" t="s">
        <v>1213</v>
      </c>
      <c r="F3712" t="s">
        <v>21706</v>
      </c>
      <c r="G3712" t="str">
        <f t="shared" si="30"/>
        <v>0</v>
      </c>
      <c r="H3712" s="1">
        <v>38567</v>
      </c>
      <c r="I3712" t="s">
        <v>173</v>
      </c>
      <c r="K3712" t="s">
        <v>304</v>
      </c>
      <c r="M3712" t="s">
        <v>176</v>
      </c>
      <c r="N3712">
        <v>2026</v>
      </c>
      <c r="O3712" t="s">
        <v>508</v>
      </c>
      <c r="P3712" t="s">
        <v>509</v>
      </c>
      <c r="Q3712" t="s">
        <v>172</v>
      </c>
      <c r="R3712" t="s">
        <v>510</v>
      </c>
      <c r="S3712">
        <v>32595185</v>
      </c>
      <c r="BM3712" t="s">
        <v>21707</v>
      </c>
    </row>
    <row r="3713" spans="1:151" x14ac:dyDescent="0.2">
      <c r="A3713">
        <v>19021</v>
      </c>
      <c r="B3713" t="s">
        <v>21708</v>
      </c>
      <c r="C3713" t="s">
        <v>21709</v>
      </c>
      <c r="E3713" t="s">
        <v>21710</v>
      </c>
      <c r="F3713" t="s">
        <v>171</v>
      </c>
      <c r="G3713" t="s">
        <v>172</v>
      </c>
      <c r="H3713" s="1">
        <v>34875</v>
      </c>
      <c r="I3713" t="s">
        <v>221</v>
      </c>
      <c r="K3713" t="s">
        <v>1046</v>
      </c>
      <c r="L3713" t="s">
        <v>1047</v>
      </c>
      <c r="M3713" t="s">
        <v>306</v>
      </c>
      <c r="N3713">
        <v>2016</v>
      </c>
      <c r="O3713" t="s">
        <v>380</v>
      </c>
      <c r="P3713" t="s">
        <v>178</v>
      </c>
      <c r="Q3713" t="s">
        <v>172</v>
      </c>
      <c r="S3713">
        <v>28246893</v>
      </c>
      <c r="T3713" t="s">
        <v>196</v>
      </c>
      <c r="W3713" t="s">
        <v>21711</v>
      </c>
      <c r="X3713">
        <v>9176870009</v>
      </c>
      <c r="Y3713" t="s">
        <v>186</v>
      </c>
      <c r="Z3713" t="s">
        <v>183</v>
      </c>
      <c r="AA3713">
        <v>2017</v>
      </c>
      <c r="AB3713">
        <v>2017</v>
      </c>
      <c r="AC3713" t="s">
        <v>457</v>
      </c>
      <c r="AD3713" t="s">
        <v>185</v>
      </c>
      <c r="AF3713" t="s">
        <v>186</v>
      </c>
      <c r="AG3713" t="s">
        <v>282</v>
      </c>
      <c r="AH3713">
        <v>2017</v>
      </c>
      <c r="AI3713">
        <v>2017</v>
      </c>
      <c r="AJ3713" t="s">
        <v>396</v>
      </c>
      <c r="AK3713" t="s">
        <v>185</v>
      </c>
      <c r="AS3713">
        <v>3.31</v>
      </c>
      <c r="AT3713" t="s">
        <v>188</v>
      </c>
      <c r="AU3713" t="s">
        <v>647</v>
      </c>
      <c r="AV3713" t="s">
        <v>190</v>
      </c>
      <c r="AW3713" t="s">
        <v>237</v>
      </c>
      <c r="BM3713" t="s">
        <v>21712</v>
      </c>
      <c r="BP3713" t="s">
        <v>973</v>
      </c>
      <c r="BQ3713" t="s">
        <v>195</v>
      </c>
      <c r="BS3713">
        <v>10002</v>
      </c>
      <c r="BT3713" t="s">
        <v>196</v>
      </c>
      <c r="BU3713">
        <v>2125335638</v>
      </c>
      <c r="BZ3713" t="s">
        <v>21712</v>
      </c>
      <c r="CC3713" t="s">
        <v>973</v>
      </c>
      <c r="CD3713" t="s">
        <v>195</v>
      </c>
      <c r="CF3713">
        <v>10002</v>
      </c>
      <c r="CG3713" t="s">
        <v>196</v>
      </c>
      <c r="CH3713">
        <v>2125335638</v>
      </c>
      <c r="CM3713" t="s">
        <v>21712</v>
      </c>
      <c r="CP3713" t="s">
        <v>973</v>
      </c>
      <c r="CQ3713" t="s">
        <v>195</v>
      </c>
      <c r="CS3713">
        <v>10002</v>
      </c>
      <c r="CT3713" t="s">
        <v>196</v>
      </c>
      <c r="CU3713">
        <v>2125335638</v>
      </c>
      <c r="EM3713" t="s">
        <v>21712</v>
      </c>
      <c r="EP3713" t="s">
        <v>973</v>
      </c>
      <c r="EQ3713" t="s">
        <v>195</v>
      </c>
      <c r="ES3713">
        <v>10002</v>
      </c>
      <c r="ET3713" t="s">
        <v>196</v>
      </c>
      <c r="EU3713">
        <v>2125335638</v>
      </c>
    </row>
    <row r="3714" spans="1:151" x14ac:dyDescent="0.2">
      <c r="A3714">
        <v>34177</v>
      </c>
      <c r="B3714" t="s">
        <v>21713</v>
      </c>
      <c r="C3714" t="s">
        <v>21714</v>
      </c>
      <c r="E3714" t="s">
        <v>21715</v>
      </c>
      <c r="F3714" t="s">
        <v>171</v>
      </c>
      <c r="I3714" t="s">
        <v>221</v>
      </c>
      <c r="K3714" t="s">
        <v>1377</v>
      </c>
      <c r="L3714" t="s">
        <v>1378</v>
      </c>
      <c r="M3714" t="s">
        <v>306</v>
      </c>
      <c r="N3714">
        <v>2020</v>
      </c>
      <c r="O3714" t="s">
        <v>1379</v>
      </c>
      <c r="P3714" t="s">
        <v>3256</v>
      </c>
      <c r="Q3714" t="s">
        <v>185</v>
      </c>
      <c r="BM3714" t="s">
        <v>21716</v>
      </c>
      <c r="BP3714" t="s">
        <v>16938</v>
      </c>
      <c r="BR3714" t="s">
        <v>9868</v>
      </c>
      <c r="BS3714">
        <v>116023</v>
      </c>
      <c r="BT3714" t="s">
        <v>1382</v>
      </c>
      <c r="BU3714">
        <v>8613889602736</v>
      </c>
      <c r="BW3714">
        <v>8613889602736</v>
      </c>
      <c r="BX3714" t="s">
        <v>21717</v>
      </c>
      <c r="BY3714" t="s">
        <v>7385</v>
      </c>
    </row>
    <row r="3715" spans="1:151" x14ac:dyDescent="0.2">
      <c r="A3715">
        <v>36182</v>
      </c>
      <c r="B3715" t="s">
        <v>21713</v>
      </c>
      <c r="C3715" t="s">
        <v>21714</v>
      </c>
      <c r="E3715" t="s">
        <v>21715</v>
      </c>
      <c r="F3715" t="s">
        <v>171</v>
      </c>
      <c r="H3715" s="1">
        <v>37252</v>
      </c>
      <c r="K3715" t="s">
        <v>1377</v>
      </c>
      <c r="L3715" t="s">
        <v>1378</v>
      </c>
      <c r="M3715" t="s">
        <v>176</v>
      </c>
      <c r="N3715">
        <v>2021</v>
      </c>
      <c r="O3715" t="s">
        <v>3142</v>
      </c>
      <c r="P3715" t="s">
        <v>178</v>
      </c>
      <c r="Q3715" t="s">
        <v>172</v>
      </c>
      <c r="S3715">
        <v>31753043</v>
      </c>
      <c r="T3715" t="s">
        <v>1382</v>
      </c>
      <c r="U3715" t="s">
        <v>424</v>
      </c>
      <c r="Y3715" t="str">
        <f>"01AS"</f>
        <v>01AS</v>
      </c>
      <c r="Z3715" t="s">
        <v>227</v>
      </c>
      <c r="AA3715" t="s">
        <v>833</v>
      </c>
      <c r="AB3715" t="s">
        <v>834</v>
      </c>
      <c r="AC3715" t="s">
        <v>21718</v>
      </c>
      <c r="AD3715" t="s">
        <v>172</v>
      </c>
      <c r="AS3715">
        <v>3.71</v>
      </c>
      <c r="AT3715" t="s">
        <v>1261</v>
      </c>
      <c r="AU3715" t="s">
        <v>472</v>
      </c>
      <c r="AV3715" t="s">
        <v>473</v>
      </c>
      <c r="AW3715" t="s">
        <v>430</v>
      </c>
      <c r="BM3715" t="s">
        <v>21719</v>
      </c>
      <c r="BN3715" t="s">
        <v>239</v>
      </c>
      <c r="BO3715" t="s">
        <v>21720</v>
      </c>
      <c r="BP3715" t="s">
        <v>241</v>
      </c>
      <c r="BQ3715" t="s">
        <v>195</v>
      </c>
      <c r="BS3715">
        <v>14627</v>
      </c>
      <c r="CD3715" t="s">
        <v>195</v>
      </c>
      <c r="CM3715" t="s">
        <v>21721</v>
      </c>
      <c r="CO3715" t="s">
        <v>21720</v>
      </c>
      <c r="CP3715" t="s">
        <v>16938</v>
      </c>
      <c r="CQ3715" t="s">
        <v>9832</v>
      </c>
      <c r="CS3715">
        <v>116023</v>
      </c>
      <c r="CT3715" t="s">
        <v>1382</v>
      </c>
      <c r="CU3715" t="s">
        <v>21722</v>
      </c>
    </row>
    <row r="3716" spans="1:151" x14ac:dyDescent="0.2">
      <c r="A3716">
        <v>36774</v>
      </c>
      <c r="B3716" t="s">
        <v>21723</v>
      </c>
      <c r="C3716" t="s">
        <v>21724</v>
      </c>
      <c r="E3716" t="s">
        <v>21725</v>
      </c>
      <c r="F3716" t="s">
        <v>171</v>
      </c>
      <c r="G3716" t="s">
        <v>172</v>
      </c>
      <c r="H3716" s="1">
        <v>36774</v>
      </c>
      <c r="I3716" t="s">
        <v>173</v>
      </c>
      <c r="K3716" t="s">
        <v>515</v>
      </c>
      <c r="L3716" t="s">
        <v>516</v>
      </c>
      <c r="M3716" t="s">
        <v>176</v>
      </c>
      <c r="N3716">
        <v>2022</v>
      </c>
      <c r="O3716" t="s">
        <v>555</v>
      </c>
      <c r="P3716" t="s">
        <v>178</v>
      </c>
      <c r="Q3716" t="s">
        <v>172</v>
      </c>
      <c r="S3716">
        <v>31529419</v>
      </c>
      <c r="T3716" t="s">
        <v>491</v>
      </c>
      <c r="U3716" t="s">
        <v>424</v>
      </c>
      <c r="Y3716" t="str">
        <f>"04HSEAS"</f>
        <v>04HSEAS</v>
      </c>
      <c r="Z3716" t="s">
        <v>499</v>
      </c>
      <c r="AA3716" t="s">
        <v>321</v>
      </c>
      <c r="AC3716" t="s">
        <v>500</v>
      </c>
      <c r="AD3716" t="s">
        <v>185</v>
      </c>
      <c r="AF3716" t="s">
        <v>426</v>
      </c>
      <c r="AG3716" t="s">
        <v>729</v>
      </c>
      <c r="AJ3716" t="s">
        <v>425</v>
      </c>
      <c r="AK3716" t="s">
        <v>185</v>
      </c>
      <c r="AS3716">
        <v>3.89</v>
      </c>
      <c r="AU3716" t="s">
        <v>235</v>
      </c>
      <c r="AV3716" t="s">
        <v>236</v>
      </c>
      <c r="AW3716" t="s">
        <v>430</v>
      </c>
      <c r="BF3716" t="s">
        <v>474</v>
      </c>
      <c r="BG3716" t="s">
        <v>474</v>
      </c>
      <c r="BM3716" t="s">
        <v>16715</v>
      </c>
      <c r="BN3716" t="s">
        <v>239</v>
      </c>
      <c r="BO3716" t="s">
        <v>267</v>
      </c>
      <c r="BP3716" t="s">
        <v>241</v>
      </c>
      <c r="BQ3716" t="s">
        <v>195</v>
      </c>
      <c r="BS3716">
        <v>14627</v>
      </c>
      <c r="CD3716" t="s">
        <v>195</v>
      </c>
      <c r="CM3716" t="s">
        <v>193</v>
      </c>
      <c r="CO3716" t="s">
        <v>267</v>
      </c>
      <c r="CP3716" t="s">
        <v>241</v>
      </c>
      <c r="CQ3716" t="s">
        <v>247</v>
      </c>
      <c r="CS3716">
        <v>14627</v>
      </c>
      <c r="CT3716" t="s">
        <v>244</v>
      </c>
      <c r="CU3716" t="s">
        <v>21726</v>
      </c>
    </row>
    <row r="3717" spans="1:151" x14ac:dyDescent="0.2">
      <c r="A3717">
        <v>40716</v>
      </c>
      <c r="B3717" t="s">
        <v>4069</v>
      </c>
      <c r="C3717" t="s">
        <v>21727</v>
      </c>
      <c r="D3717" t="s">
        <v>6769</v>
      </c>
      <c r="E3717" t="s">
        <v>21728</v>
      </c>
      <c r="F3717" t="s">
        <v>171</v>
      </c>
      <c r="G3717" t="str">
        <f>"0"</f>
        <v>0</v>
      </c>
      <c r="H3717" s="1">
        <v>37672</v>
      </c>
      <c r="I3717" t="s">
        <v>221</v>
      </c>
      <c r="K3717" t="s">
        <v>1046</v>
      </c>
      <c r="L3717" t="s">
        <v>1047</v>
      </c>
      <c r="M3717" t="s">
        <v>176</v>
      </c>
      <c r="N3717">
        <v>2024</v>
      </c>
      <c r="O3717" t="s">
        <v>319</v>
      </c>
      <c r="P3717" t="s">
        <v>178</v>
      </c>
      <c r="Q3717" t="s">
        <v>172</v>
      </c>
      <c r="S3717">
        <v>31977395</v>
      </c>
      <c r="T3717" t="s">
        <v>226</v>
      </c>
      <c r="Y3717" t="str">
        <f>"01AS"</f>
        <v>01AS</v>
      </c>
      <c r="Z3717" t="s">
        <v>227</v>
      </c>
      <c r="AA3717" t="s">
        <v>320</v>
      </c>
      <c r="AB3717" t="s">
        <v>321</v>
      </c>
      <c r="AC3717" t="s">
        <v>2129</v>
      </c>
      <c r="AD3717" t="s">
        <v>185</v>
      </c>
      <c r="AE3717" t="s">
        <v>1237</v>
      </c>
      <c r="AM3717" t="s">
        <v>3055</v>
      </c>
      <c r="AS3717">
        <v>3.72</v>
      </c>
      <c r="AU3717" t="s">
        <v>235</v>
      </c>
      <c r="AV3717" t="s">
        <v>236</v>
      </c>
      <c r="AW3717" t="s">
        <v>264</v>
      </c>
      <c r="BM3717" t="s">
        <v>21729</v>
      </c>
      <c r="BN3717" t="s">
        <v>239</v>
      </c>
      <c r="BO3717" t="s">
        <v>21730</v>
      </c>
      <c r="BP3717" t="s">
        <v>241</v>
      </c>
      <c r="BQ3717" t="s">
        <v>195</v>
      </c>
      <c r="BS3717">
        <v>14627</v>
      </c>
      <c r="CD3717" t="s">
        <v>195</v>
      </c>
      <c r="CM3717" t="s">
        <v>21731</v>
      </c>
      <c r="CO3717" t="s">
        <v>21730</v>
      </c>
      <c r="CP3717" t="s">
        <v>540</v>
      </c>
      <c r="CQ3717" t="s">
        <v>541</v>
      </c>
      <c r="CS3717" t="str">
        <f>"01776-1946"</f>
        <v>01776-1946</v>
      </c>
      <c r="CT3717" t="s">
        <v>244</v>
      </c>
      <c r="CU3717" t="s">
        <v>21732</v>
      </c>
    </row>
    <row r="3718" spans="1:151" x14ac:dyDescent="0.2">
      <c r="A3718">
        <v>14577</v>
      </c>
      <c r="B3718" t="s">
        <v>1144</v>
      </c>
      <c r="C3718" t="s">
        <v>21733</v>
      </c>
      <c r="D3718" t="s">
        <v>12429</v>
      </c>
      <c r="E3718" t="s">
        <v>21734</v>
      </c>
      <c r="F3718" t="s">
        <v>171</v>
      </c>
      <c r="G3718" t="s">
        <v>172</v>
      </c>
      <c r="H3718" s="1">
        <v>34416</v>
      </c>
      <c r="I3718" t="s">
        <v>173</v>
      </c>
      <c r="K3718" t="s">
        <v>18350</v>
      </c>
      <c r="L3718" t="s">
        <v>13978</v>
      </c>
      <c r="M3718" t="s">
        <v>176</v>
      </c>
      <c r="N3718">
        <v>2016</v>
      </c>
      <c r="O3718" t="s">
        <v>634</v>
      </c>
      <c r="P3718" t="s">
        <v>178</v>
      </c>
      <c r="Q3718" t="s">
        <v>172</v>
      </c>
      <c r="S3718">
        <v>28180838</v>
      </c>
      <c r="T3718" t="s">
        <v>196</v>
      </c>
      <c r="W3718" t="s">
        <v>21735</v>
      </c>
      <c r="X3718">
        <v>7138990992</v>
      </c>
      <c r="Y3718" t="s">
        <v>186</v>
      </c>
      <c r="Z3718" t="s">
        <v>282</v>
      </c>
      <c r="AA3718">
        <v>2017</v>
      </c>
      <c r="AB3718">
        <v>2017</v>
      </c>
      <c r="AC3718" t="s">
        <v>580</v>
      </c>
      <c r="AD3718" t="s">
        <v>185</v>
      </c>
      <c r="AM3718" t="s">
        <v>3109</v>
      </c>
      <c r="AS3718">
        <v>3.75</v>
      </c>
      <c r="AT3718" t="s">
        <v>188</v>
      </c>
      <c r="AU3718" t="s">
        <v>189</v>
      </c>
      <c r="AV3718" t="s">
        <v>190</v>
      </c>
      <c r="AW3718" t="s">
        <v>264</v>
      </c>
      <c r="BM3718" t="s">
        <v>21736</v>
      </c>
      <c r="BN3718" t="s">
        <v>193</v>
      </c>
      <c r="BP3718" t="s">
        <v>194</v>
      </c>
      <c r="BQ3718" t="s">
        <v>195</v>
      </c>
      <c r="BS3718">
        <v>14627</v>
      </c>
      <c r="BT3718" t="s">
        <v>196</v>
      </c>
      <c r="BU3718">
        <v>7138990992</v>
      </c>
      <c r="BZ3718" t="s">
        <v>21737</v>
      </c>
      <c r="CC3718" t="s">
        <v>2430</v>
      </c>
      <c r="CD3718" t="s">
        <v>344</v>
      </c>
      <c r="CF3718">
        <v>77024</v>
      </c>
      <c r="CG3718" t="s">
        <v>196</v>
      </c>
      <c r="CH3718">
        <v>7138990992</v>
      </c>
      <c r="CM3718" t="s">
        <v>1114</v>
      </c>
      <c r="CN3718">
        <v>320</v>
      </c>
      <c r="CP3718" t="s">
        <v>194</v>
      </c>
      <c r="CQ3718" t="s">
        <v>195</v>
      </c>
      <c r="CS3718">
        <v>14627</v>
      </c>
      <c r="CT3718" t="s">
        <v>196</v>
      </c>
      <c r="CU3718">
        <v>7138990992</v>
      </c>
      <c r="DZ3718" t="s">
        <v>21738</v>
      </c>
      <c r="EA3718" t="s">
        <v>18773</v>
      </c>
      <c r="EC3718" t="s">
        <v>2430</v>
      </c>
      <c r="ED3718" t="s">
        <v>344</v>
      </c>
      <c r="EF3718">
        <v>77077</v>
      </c>
      <c r="EG3718" t="s">
        <v>196</v>
      </c>
      <c r="EM3718" t="s">
        <v>21737</v>
      </c>
      <c r="EP3718" t="s">
        <v>2430</v>
      </c>
      <c r="EQ3718" t="s">
        <v>344</v>
      </c>
      <c r="ES3718">
        <v>77024</v>
      </c>
      <c r="ET3718" t="s">
        <v>196</v>
      </c>
      <c r="EU3718">
        <v>7138990992</v>
      </c>
    </row>
    <row r="3719" spans="1:151" x14ac:dyDescent="0.2">
      <c r="A3719">
        <v>10313</v>
      </c>
      <c r="B3719" t="s">
        <v>1144</v>
      </c>
      <c r="C3719" t="s">
        <v>21733</v>
      </c>
      <c r="D3719" t="s">
        <v>12429</v>
      </c>
      <c r="E3719" t="s">
        <v>21734</v>
      </c>
      <c r="F3719" t="s">
        <v>171</v>
      </c>
      <c r="G3719" t="s">
        <v>172</v>
      </c>
      <c r="H3719" s="1">
        <v>34416</v>
      </c>
      <c r="I3719" t="s">
        <v>173</v>
      </c>
      <c r="K3719" t="s">
        <v>14590</v>
      </c>
      <c r="L3719" t="s">
        <v>577</v>
      </c>
      <c r="M3719" t="s">
        <v>176</v>
      </c>
      <c r="N3719">
        <v>2015</v>
      </c>
      <c r="O3719" t="s">
        <v>1014</v>
      </c>
      <c r="P3719" t="s">
        <v>178</v>
      </c>
      <c r="Q3719" t="s">
        <v>172</v>
      </c>
      <c r="S3719">
        <v>28180838</v>
      </c>
      <c r="T3719" t="s">
        <v>196</v>
      </c>
      <c r="W3719" t="s">
        <v>21735</v>
      </c>
      <c r="X3719">
        <v>7138990992</v>
      </c>
      <c r="Y3719" t="s">
        <v>186</v>
      </c>
      <c r="Z3719" t="s">
        <v>282</v>
      </c>
      <c r="AA3719">
        <v>2017</v>
      </c>
      <c r="AB3719">
        <v>2017</v>
      </c>
      <c r="AC3719" t="s">
        <v>580</v>
      </c>
      <c r="AD3719" t="s">
        <v>185</v>
      </c>
      <c r="AM3719" t="s">
        <v>3109</v>
      </c>
      <c r="AS3719">
        <v>3.75</v>
      </c>
      <c r="AT3719" t="s">
        <v>188</v>
      </c>
      <c r="AU3719" t="s">
        <v>189</v>
      </c>
      <c r="AV3719" t="s">
        <v>190</v>
      </c>
      <c r="AW3719" t="s">
        <v>264</v>
      </c>
      <c r="BM3719" t="s">
        <v>21736</v>
      </c>
      <c r="BN3719" t="s">
        <v>193</v>
      </c>
      <c r="BP3719" t="s">
        <v>194</v>
      </c>
      <c r="BQ3719" t="s">
        <v>195</v>
      </c>
      <c r="BS3719">
        <v>14627</v>
      </c>
      <c r="BT3719" t="s">
        <v>196</v>
      </c>
      <c r="BU3719">
        <v>7138990992</v>
      </c>
      <c r="BZ3719" t="s">
        <v>21737</v>
      </c>
      <c r="CC3719" t="s">
        <v>2430</v>
      </c>
      <c r="CD3719" t="s">
        <v>344</v>
      </c>
      <c r="CF3719">
        <v>77024</v>
      </c>
      <c r="CG3719" t="s">
        <v>196</v>
      </c>
      <c r="CH3719">
        <v>7138990992</v>
      </c>
      <c r="CM3719" t="s">
        <v>1114</v>
      </c>
      <c r="CN3719">
        <v>320</v>
      </c>
      <c r="CP3719" t="s">
        <v>194</v>
      </c>
      <c r="CQ3719" t="s">
        <v>195</v>
      </c>
      <c r="CS3719">
        <v>14627</v>
      </c>
      <c r="CT3719" t="s">
        <v>196</v>
      </c>
      <c r="CU3719">
        <v>7138990992</v>
      </c>
      <c r="DZ3719" t="s">
        <v>21738</v>
      </c>
      <c r="EA3719" t="s">
        <v>18773</v>
      </c>
      <c r="EC3719" t="s">
        <v>2430</v>
      </c>
      <c r="ED3719" t="s">
        <v>344</v>
      </c>
      <c r="EF3719">
        <v>77077</v>
      </c>
      <c r="EG3719" t="s">
        <v>196</v>
      </c>
      <c r="EM3719" t="s">
        <v>21737</v>
      </c>
      <c r="EP3719" t="s">
        <v>2430</v>
      </c>
      <c r="EQ3719" t="s">
        <v>344</v>
      </c>
      <c r="ES3719">
        <v>77024</v>
      </c>
      <c r="ET3719" t="s">
        <v>196</v>
      </c>
      <c r="EU3719">
        <v>7138990992</v>
      </c>
    </row>
    <row r="3720" spans="1:151" x14ac:dyDescent="0.2">
      <c r="A3720">
        <v>46824</v>
      </c>
      <c r="B3720" t="s">
        <v>21739</v>
      </c>
      <c r="C3720" t="s">
        <v>21740</v>
      </c>
      <c r="D3720" t="s">
        <v>654</v>
      </c>
      <c r="E3720" t="s">
        <v>21741</v>
      </c>
      <c r="F3720" t="s">
        <v>171</v>
      </c>
      <c r="G3720" t="str">
        <f>"0"</f>
        <v>0</v>
      </c>
      <c r="H3720" s="1">
        <v>38559</v>
      </c>
      <c r="I3720" t="s">
        <v>221</v>
      </c>
      <c r="K3720" t="s">
        <v>1910</v>
      </c>
      <c r="M3720" t="s">
        <v>176</v>
      </c>
      <c r="N3720">
        <v>2026</v>
      </c>
      <c r="O3720" t="s">
        <v>508</v>
      </c>
      <c r="P3720" t="s">
        <v>509</v>
      </c>
      <c r="Q3720" t="s">
        <v>172</v>
      </c>
      <c r="R3720" t="s">
        <v>510</v>
      </c>
      <c r="S3720">
        <v>32567182</v>
      </c>
      <c r="BA3720" t="s">
        <v>21742</v>
      </c>
      <c r="BM3720" t="s">
        <v>2635</v>
      </c>
    </row>
    <row r="3721" spans="1:151" x14ac:dyDescent="0.2">
      <c r="A3721">
        <v>39221</v>
      </c>
      <c r="B3721" t="s">
        <v>21743</v>
      </c>
      <c r="C3721" t="s">
        <v>21744</v>
      </c>
      <c r="E3721" t="s">
        <v>21745</v>
      </c>
      <c r="F3721" t="s">
        <v>171</v>
      </c>
      <c r="G3721" t="str">
        <f>"0"</f>
        <v>0</v>
      </c>
      <c r="I3721" t="s">
        <v>173</v>
      </c>
      <c r="K3721" t="s">
        <v>1396</v>
      </c>
      <c r="L3721" t="s">
        <v>1397</v>
      </c>
      <c r="M3721" t="s">
        <v>224</v>
      </c>
      <c r="N3721">
        <v>2023</v>
      </c>
      <c r="O3721" t="s">
        <v>597</v>
      </c>
      <c r="P3721" t="s">
        <v>178</v>
      </c>
      <c r="Q3721" t="s">
        <v>172</v>
      </c>
      <c r="R3721" t="s">
        <v>510</v>
      </c>
      <c r="S3721">
        <v>31585545</v>
      </c>
      <c r="BM3721" t="s">
        <v>5799</v>
      </c>
    </row>
    <row r="3722" spans="1:151" x14ac:dyDescent="0.2">
      <c r="A3722">
        <v>13399</v>
      </c>
      <c r="B3722" t="s">
        <v>976</v>
      </c>
      <c r="C3722" t="s">
        <v>21746</v>
      </c>
      <c r="E3722" t="s">
        <v>21747</v>
      </c>
      <c r="F3722" t="s">
        <v>171</v>
      </c>
      <c r="G3722" t="s">
        <v>172</v>
      </c>
      <c r="H3722" s="1">
        <v>34738</v>
      </c>
      <c r="I3722" t="s">
        <v>173</v>
      </c>
      <c r="K3722" t="s">
        <v>21748</v>
      </c>
      <c r="L3722" t="s">
        <v>8758</v>
      </c>
      <c r="M3722" t="s">
        <v>176</v>
      </c>
      <c r="N3722">
        <v>2016</v>
      </c>
      <c r="O3722" t="s">
        <v>634</v>
      </c>
      <c r="P3722" t="s">
        <v>178</v>
      </c>
      <c r="Q3722" t="s">
        <v>172</v>
      </c>
      <c r="S3722">
        <v>28190615</v>
      </c>
      <c r="T3722" t="s">
        <v>196</v>
      </c>
      <c r="W3722" t="s">
        <v>21749</v>
      </c>
      <c r="X3722">
        <v>6093324857</v>
      </c>
      <c r="Y3722" t="s">
        <v>186</v>
      </c>
      <c r="Z3722" t="s">
        <v>282</v>
      </c>
      <c r="AA3722">
        <v>2017</v>
      </c>
      <c r="AB3722">
        <v>2017</v>
      </c>
      <c r="AC3722" t="s">
        <v>382</v>
      </c>
      <c r="AD3722" t="s">
        <v>185</v>
      </c>
      <c r="AE3722" t="s">
        <v>696</v>
      </c>
      <c r="AS3722">
        <v>3.54</v>
      </c>
      <c r="AT3722" t="s">
        <v>188</v>
      </c>
      <c r="AU3722" t="s">
        <v>189</v>
      </c>
      <c r="AV3722" t="s">
        <v>190</v>
      </c>
      <c r="AW3722" t="s">
        <v>952</v>
      </c>
      <c r="BM3722" t="s">
        <v>21750</v>
      </c>
      <c r="BN3722" t="s">
        <v>193</v>
      </c>
      <c r="BP3722" t="s">
        <v>194</v>
      </c>
      <c r="BQ3722" t="s">
        <v>195</v>
      </c>
      <c r="BS3722">
        <v>14627</v>
      </c>
      <c r="BT3722" t="s">
        <v>196</v>
      </c>
      <c r="BU3722">
        <v>6093324857</v>
      </c>
      <c r="BZ3722" t="s">
        <v>21751</v>
      </c>
      <c r="CC3722" t="s">
        <v>21752</v>
      </c>
      <c r="CD3722" t="s">
        <v>1150</v>
      </c>
      <c r="CF3722" t="str">
        <f>"08057"</f>
        <v>08057</v>
      </c>
      <c r="CG3722" t="s">
        <v>196</v>
      </c>
      <c r="CH3722">
        <v>8566086062</v>
      </c>
      <c r="CM3722" t="s">
        <v>997</v>
      </c>
      <c r="CP3722" t="s">
        <v>194</v>
      </c>
      <c r="CQ3722" t="s">
        <v>195</v>
      </c>
      <c r="CS3722">
        <v>14627</v>
      </c>
      <c r="CT3722" t="s">
        <v>196</v>
      </c>
      <c r="CU3722">
        <v>6093324857</v>
      </c>
      <c r="EM3722" t="s">
        <v>21751</v>
      </c>
      <c r="EP3722" t="s">
        <v>21752</v>
      </c>
      <c r="EQ3722" t="s">
        <v>1150</v>
      </c>
      <c r="ES3722" t="str">
        <f>"08057"</f>
        <v>08057</v>
      </c>
      <c r="ET3722" t="s">
        <v>196</v>
      </c>
      <c r="EU3722">
        <v>8566086062</v>
      </c>
    </row>
    <row r="3723" spans="1:151" x14ac:dyDescent="0.2">
      <c r="A3723">
        <v>25879</v>
      </c>
      <c r="B3723" t="s">
        <v>21753</v>
      </c>
      <c r="C3723" t="s">
        <v>21754</v>
      </c>
      <c r="E3723" t="s">
        <v>21755</v>
      </c>
      <c r="F3723" t="s">
        <v>171</v>
      </c>
      <c r="K3723" t="s">
        <v>21756</v>
      </c>
      <c r="M3723" t="s">
        <v>306</v>
      </c>
      <c r="N3723">
        <v>2014</v>
      </c>
      <c r="O3723" t="s">
        <v>591</v>
      </c>
      <c r="P3723" t="s">
        <v>178</v>
      </c>
      <c r="Q3723" t="s">
        <v>172</v>
      </c>
    </row>
    <row r="3724" spans="1:151" x14ac:dyDescent="0.2">
      <c r="A3724">
        <v>46048</v>
      </c>
      <c r="B3724" t="s">
        <v>21757</v>
      </c>
      <c r="C3724" t="s">
        <v>21754</v>
      </c>
      <c r="E3724" t="s">
        <v>21758</v>
      </c>
      <c r="F3724" t="s">
        <v>171</v>
      </c>
      <c r="G3724" t="str">
        <f>"0"</f>
        <v>0</v>
      </c>
      <c r="H3724" s="1">
        <v>38556</v>
      </c>
      <c r="I3724" t="s">
        <v>221</v>
      </c>
      <c r="K3724" t="s">
        <v>726</v>
      </c>
      <c r="L3724" t="s">
        <v>727</v>
      </c>
      <c r="M3724" t="s">
        <v>224</v>
      </c>
      <c r="N3724">
        <v>2025</v>
      </c>
      <c r="O3724" t="s">
        <v>528</v>
      </c>
      <c r="P3724" t="s">
        <v>178</v>
      </c>
      <c r="Q3724" t="s">
        <v>172</v>
      </c>
      <c r="S3724">
        <v>32571028</v>
      </c>
      <c r="T3724" t="s">
        <v>226</v>
      </c>
      <c r="Y3724" t="str">
        <f>"01AS"</f>
        <v>01AS</v>
      </c>
      <c r="Z3724" t="s">
        <v>227</v>
      </c>
      <c r="AA3724" t="s">
        <v>228</v>
      </c>
      <c r="AB3724" t="s">
        <v>229</v>
      </c>
      <c r="AC3724" t="s">
        <v>3017</v>
      </c>
      <c r="AD3724" t="s">
        <v>185</v>
      </c>
      <c r="AF3724" t="s">
        <v>426</v>
      </c>
      <c r="AG3724" t="s">
        <v>427</v>
      </c>
      <c r="AJ3724" t="s">
        <v>5612</v>
      </c>
      <c r="AK3724" t="s">
        <v>185</v>
      </c>
      <c r="AS3724">
        <v>3.96</v>
      </c>
      <c r="AU3724" t="s">
        <v>472</v>
      </c>
      <c r="AV3724" t="s">
        <v>473</v>
      </c>
      <c r="AW3724" t="s">
        <v>715</v>
      </c>
      <c r="BM3724" t="s">
        <v>21759</v>
      </c>
      <c r="BN3724" t="s">
        <v>239</v>
      </c>
      <c r="BO3724" t="s">
        <v>21760</v>
      </c>
      <c r="BP3724" t="s">
        <v>241</v>
      </c>
      <c r="BQ3724" t="s">
        <v>195</v>
      </c>
      <c r="BS3724">
        <v>14627</v>
      </c>
      <c r="CD3724" t="s">
        <v>195</v>
      </c>
      <c r="CM3724" t="s">
        <v>21761</v>
      </c>
      <c r="CO3724" t="s">
        <v>21760</v>
      </c>
      <c r="CP3724" t="s">
        <v>21762</v>
      </c>
      <c r="CQ3724" t="s">
        <v>247</v>
      </c>
      <c r="CS3724" t="s">
        <v>21763</v>
      </c>
      <c r="CT3724" t="s">
        <v>244</v>
      </c>
      <c r="CU3724" t="s">
        <v>21764</v>
      </c>
    </row>
    <row r="3725" spans="1:151" x14ac:dyDescent="0.2">
      <c r="A3725">
        <v>41682</v>
      </c>
      <c r="B3725" t="s">
        <v>21765</v>
      </c>
      <c r="C3725" t="s">
        <v>21766</v>
      </c>
      <c r="D3725" t="s">
        <v>21767</v>
      </c>
      <c r="E3725" t="s">
        <v>21768</v>
      </c>
      <c r="F3725" t="s">
        <v>171</v>
      </c>
      <c r="G3725" t="str">
        <f>"0"</f>
        <v>0</v>
      </c>
      <c r="H3725" s="1">
        <v>37929</v>
      </c>
      <c r="I3725" t="s">
        <v>221</v>
      </c>
      <c r="K3725" t="s">
        <v>1866</v>
      </c>
      <c r="L3725" t="s">
        <v>1867</v>
      </c>
      <c r="M3725" t="s">
        <v>255</v>
      </c>
      <c r="N3725" t="s">
        <v>256</v>
      </c>
      <c r="O3725" t="s">
        <v>257</v>
      </c>
      <c r="P3725" t="s">
        <v>178</v>
      </c>
      <c r="Q3725" t="s">
        <v>172</v>
      </c>
      <c r="S3725">
        <v>32298710</v>
      </c>
      <c r="T3725" t="s">
        <v>226</v>
      </c>
      <c r="Y3725" t="str">
        <f>"01AS"</f>
        <v>01AS</v>
      </c>
      <c r="Z3725" t="s">
        <v>499</v>
      </c>
      <c r="AA3725" t="s">
        <v>228</v>
      </c>
      <c r="AB3725" t="s">
        <v>229</v>
      </c>
      <c r="AC3725" t="s">
        <v>5592</v>
      </c>
      <c r="AD3725" t="s">
        <v>185</v>
      </c>
      <c r="AM3725" t="s">
        <v>2191</v>
      </c>
      <c r="AS3725">
        <v>2.77</v>
      </c>
      <c r="AU3725" t="s">
        <v>472</v>
      </c>
      <c r="AV3725" t="s">
        <v>473</v>
      </c>
      <c r="AW3725" t="s">
        <v>210</v>
      </c>
      <c r="BM3725" t="s">
        <v>21769</v>
      </c>
      <c r="BN3725" t="s">
        <v>239</v>
      </c>
      <c r="BO3725" t="s">
        <v>21770</v>
      </c>
      <c r="BP3725" t="s">
        <v>241</v>
      </c>
      <c r="BQ3725" t="s">
        <v>195</v>
      </c>
      <c r="BS3725">
        <v>14627</v>
      </c>
      <c r="CD3725" t="s">
        <v>195</v>
      </c>
      <c r="CM3725" t="s">
        <v>21771</v>
      </c>
      <c r="CO3725" t="s">
        <v>21770</v>
      </c>
      <c r="CP3725" t="s">
        <v>1872</v>
      </c>
      <c r="CQ3725" t="s">
        <v>541</v>
      </c>
      <c r="CS3725" t="s">
        <v>21772</v>
      </c>
      <c r="CT3725" t="s">
        <v>244</v>
      </c>
      <c r="CU3725" t="s">
        <v>21773</v>
      </c>
    </row>
    <row r="3726" spans="1:151" x14ac:dyDescent="0.2">
      <c r="A3726">
        <v>45667</v>
      </c>
      <c r="B3726" t="s">
        <v>12342</v>
      </c>
      <c r="C3726" t="s">
        <v>21774</v>
      </c>
      <c r="E3726" t="s">
        <v>21775</v>
      </c>
      <c r="F3726" t="s">
        <v>171</v>
      </c>
      <c r="G3726" t="str">
        <f>"0"</f>
        <v>0</v>
      </c>
      <c r="H3726" s="1">
        <v>38216</v>
      </c>
      <c r="I3726" t="s">
        <v>221</v>
      </c>
      <c r="K3726" t="s">
        <v>3866</v>
      </c>
      <c r="L3726" t="s">
        <v>1257</v>
      </c>
      <c r="M3726" t="s">
        <v>224</v>
      </c>
      <c r="N3726">
        <v>2025</v>
      </c>
      <c r="O3726" t="s">
        <v>528</v>
      </c>
      <c r="P3726" t="s">
        <v>178</v>
      </c>
      <c r="Q3726" t="s">
        <v>172</v>
      </c>
      <c r="S3726">
        <v>32289312</v>
      </c>
      <c r="T3726" t="s">
        <v>226</v>
      </c>
      <c r="Y3726" t="str">
        <f>"04HSEAS"</f>
        <v>04HSEAS</v>
      </c>
      <c r="Z3726" t="s">
        <v>499</v>
      </c>
      <c r="AA3726" t="s">
        <v>320</v>
      </c>
      <c r="AB3726" t="s">
        <v>321</v>
      </c>
      <c r="AC3726" t="s">
        <v>1868</v>
      </c>
      <c r="AD3726" t="s">
        <v>185</v>
      </c>
      <c r="AS3726">
        <v>3.27</v>
      </c>
      <c r="AU3726" t="s">
        <v>472</v>
      </c>
      <c r="AV3726" t="s">
        <v>473</v>
      </c>
      <c r="AW3726" t="s">
        <v>264</v>
      </c>
      <c r="BM3726" t="s">
        <v>21776</v>
      </c>
      <c r="BN3726" t="s">
        <v>239</v>
      </c>
      <c r="BO3726" t="s">
        <v>21777</v>
      </c>
      <c r="BP3726" t="s">
        <v>241</v>
      </c>
      <c r="BQ3726" t="s">
        <v>195</v>
      </c>
      <c r="BS3726">
        <v>14627</v>
      </c>
      <c r="CD3726" t="s">
        <v>195</v>
      </c>
      <c r="CM3726" t="s">
        <v>21778</v>
      </c>
      <c r="CO3726" t="s">
        <v>21777</v>
      </c>
      <c r="CP3726" t="s">
        <v>4301</v>
      </c>
      <c r="CQ3726" t="s">
        <v>571</v>
      </c>
      <c r="CS3726" t="s">
        <v>21779</v>
      </c>
      <c r="CT3726" t="s">
        <v>244</v>
      </c>
      <c r="CU3726" t="s">
        <v>21780</v>
      </c>
    </row>
    <row r="3727" spans="1:151" x14ac:dyDescent="0.2">
      <c r="A3727">
        <v>25861</v>
      </c>
      <c r="B3727" t="s">
        <v>21781</v>
      </c>
      <c r="C3727" t="s">
        <v>21782</v>
      </c>
      <c r="E3727" t="s">
        <v>21783</v>
      </c>
      <c r="F3727" t="s">
        <v>9843</v>
      </c>
      <c r="K3727" t="s">
        <v>1078</v>
      </c>
      <c r="M3727" t="s">
        <v>306</v>
      </c>
      <c r="N3727">
        <v>2014</v>
      </c>
      <c r="O3727" t="s">
        <v>591</v>
      </c>
      <c r="P3727" t="s">
        <v>178</v>
      </c>
      <c r="Q3727" t="s">
        <v>172</v>
      </c>
    </row>
    <row r="3728" spans="1:151" x14ac:dyDescent="0.2">
      <c r="A3728">
        <v>13348</v>
      </c>
      <c r="B3728" t="s">
        <v>3225</v>
      </c>
      <c r="C3728" t="s">
        <v>21784</v>
      </c>
      <c r="D3728" t="s">
        <v>545</v>
      </c>
      <c r="E3728" t="s">
        <v>21785</v>
      </c>
      <c r="F3728" t="s">
        <v>21786</v>
      </c>
      <c r="G3728" t="s">
        <v>172</v>
      </c>
      <c r="H3728" s="1">
        <v>34798</v>
      </c>
      <c r="I3728" t="s">
        <v>173</v>
      </c>
      <c r="K3728" t="s">
        <v>1078</v>
      </c>
      <c r="L3728" t="s">
        <v>1047</v>
      </c>
      <c r="M3728" t="s">
        <v>176</v>
      </c>
      <c r="N3728">
        <v>2016</v>
      </c>
      <c r="O3728" t="s">
        <v>634</v>
      </c>
      <c r="P3728" t="s">
        <v>178</v>
      </c>
      <c r="Q3728" t="s">
        <v>172</v>
      </c>
      <c r="S3728">
        <v>28199861</v>
      </c>
      <c r="T3728" t="s">
        <v>196</v>
      </c>
      <c r="W3728" t="s">
        <v>21787</v>
      </c>
      <c r="X3728">
        <v>9149533025</v>
      </c>
      <c r="Y3728" t="s">
        <v>186</v>
      </c>
      <c r="Z3728" t="s">
        <v>183</v>
      </c>
      <c r="AA3728">
        <v>2017</v>
      </c>
      <c r="AB3728">
        <v>2017</v>
      </c>
      <c r="AC3728" t="s">
        <v>187</v>
      </c>
      <c r="AD3728" t="s">
        <v>185</v>
      </c>
      <c r="AM3728" t="s">
        <v>21788</v>
      </c>
      <c r="AS3728">
        <v>3.36</v>
      </c>
      <c r="AT3728" t="s">
        <v>188</v>
      </c>
      <c r="AU3728" t="s">
        <v>189</v>
      </c>
      <c r="AV3728" t="s">
        <v>190</v>
      </c>
      <c r="AW3728" t="s">
        <v>264</v>
      </c>
      <c r="BM3728" t="s">
        <v>21789</v>
      </c>
      <c r="BN3728" t="s">
        <v>193</v>
      </c>
      <c r="BP3728" t="s">
        <v>194</v>
      </c>
      <c r="BQ3728" t="s">
        <v>195</v>
      </c>
      <c r="BS3728">
        <v>14627</v>
      </c>
      <c r="BT3728" t="s">
        <v>196</v>
      </c>
      <c r="BU3728">
        <v>9142170626</v>
      </c>
      <c r="BZ3728" t="s">
        <v>21790</v>
      </c>
      <c r="CC3728" t="s">
        <v>10887</v>
      </c>
      <c r="CD3728" t="s">
        <v>195</v>
      </c>
      <c r="CF3728">
        <v>10510</v>
      </c>
      <c r="CG3728" t="s">
        <v>196</v>
      </c>
      <c r="CH3728">
        <v>9149233647</v>
      </c>
      <c r="CM3728" t="s">
        <v>1151</v>
      </c>
      <c r="CP3728" t="s">
        <v>194</v>
      </c>
      <c r="CQ3728" t="s">
        <v>195</v>
      </c>
      <c r="CS3728">
        <v>14619</v>
      </c>
      <c r="CT3728" t="s">
        <v>196</v>
      </c>
      <c r="CU3728">
        <v>9142170626</v>
      </c>
      <c r="ED3728" t="s">
        <v>195</v>
      </c>
      <c r="EG3728" t="s">
        <v>196</v>
      </c>
      <c r="EH3728">
        <v>9149233647</v>
      </c>
      <c r="EM3728" t="s">
        <v>21790</v>
      </c>
      <c r="EP3728" t="s">
        <v>10887</v>
      </c>
      <c r="EQ3728" t="s">
        <v>195</v>
      </c>
      <c r="ES3728">
        <v>10510</v>
      </c>
      <c r="ET3728" t="s">
        <v>196</v>
      </c>
      <c r="EU3728">
        <v>9149233647</v>
      </c>
    </row>
    <row r="3729" spans="1:151" x14ac:dyDescent="0.2">
      <c r="A3729">
        <v>21033</v>
      </c>
      <c r="B3729" t="s">
        <v>8529</v>
      </c>
      <c r="C3729" t="s">
        <v>21791</v>
      </c>
      <c r="D3729" t="s">
        <v>1792</v>
      </c>
      <c r="E3729" t="s">
        <v>21792</v>
      </c>
      <c r="F3729" t="s">
        <v>171</v>
      </c>
      <c r="G3729" t="s">
        <v>172</v>
      </c>
      <c r="H3729" s="1">
        <v>35555</v>
      </c>
      <c r="I3729" t="s">
        <v>173</v>
      </c>
      <c r="K3729" t="s">
        <v>1910</v>
      </c>
      <c r="L3729" t="s">
        <v>1911</v>
      </c>
      <c r="M3729" t="s">
        <v>306</v>
      </c>
      <c r="N3729">
        <v>2017</v>
      </c>
      <c r="O3729" t="s">
        <v>646</v>
      </c>
      <c r="P3729" t="s">
        <v>178</v>
      </c>
      <c r="Q3729" t="s">
        <v>172</v>
      </c>
      <c r="S3729">
        <v>29354580</v>
      </c>
      <c r="T3729" t="s">
        <v>196</v>
      </c>
      <c r="W3729" t="s">
        <v>21793</v>
      </c>
      <c r="X3729">
        <v>5185268391</v>
      </c>
      <c r="Y3729" t="s">
        <v>182</v>
      </c>
      <c r="Z3729" t="s">
        <v>183</v>
      </c>
      <c r="AA3729">
        <v>2019</v>
      </c>
      <c r="AB3729">
        <v>2019</v>
      </c>
      <c r="AC3729" t="s">
        <v>752</v>
      </c>
      <c r="AD3729" t="s">
        <v>185</v>
      </c>
      <c r="AM3729" t="s">
        <v>20434</v>
      </c>
      <c r="AS3729">
        <v>3.94</v>
      </c>
      <c r="AT3729" t="s">
        <v>188</v>
      </c>
      <c r="AU3729" t="s">
        <v>189</v>
      </c>
      <c r="AV3729" t="s">
        <v>190</v>
      </c>
      <c r="AW3729" t="s">
        <v>264</v>
      </c>
      <c r="BM3729" t="s">
        <v>21794</v>
      </c>
      <c r="BN3729" t="s">
        <v>193</v>
      </c>
      <c r="BP3729" t="s">
        <v>194</v>
      </c>
      <c r="BQ3729" t="s">
        <v>195</v>
      </c>
      <c r="BS3729">
        <v>14627</v>
      </c>
      <c r="BT3729" t="s">
        <v>196</v>
      </c>
      <c r="BU3729">
        <v>5185422243</v>
      </c>
      <c r="BZ3729" t="s">
        <v>21795</v>
      </c>
      <c r="CC3729" t="s">
        <v>21796</v>
      </c>
      <c r="CD3729" t="s">
        <v>195</v>
      </c>
      <c r="CF3729">
        <v>12186</v>
      </c>
      <c r="CG3729" t="s">
        <v>196</v>
      </c>
      <c r="CH3729">
        <v>5185422243</v>
      </c>
      <c r="CM3729" t="s">
        <v>17339</v>
      </c>
      <c r="CP3729" t="s">
        <v>194</v>
      </c>
      <c r="CQ3729" t="s">
        <v>195</v>
      </c>
      <c r="CS3729">
        <v>14619</v>
      </c>
      <c r="CT3729" t="s">
        <v>196</v>
      </c>
      <c r="CU3729">
        <v>5185422243</v>
      </c>
      <c r="ED3729" t="s">
        <v>195</v>
      </c>
      <c r="EG3729" t="s">
        <v>196</v>
      </c>
      <c r="EH3729">
        <v>5185422243</v>
      </c>
      <c r="EM3729" t="s">
        <v>21795</v>
      </c>
      <c r="EP3729" t="s">
        <v>21796</v>
      </c>
      <c r="EQ3729" t="s">
        <v>195</v>
      </c>
      <c r="ES3729">
        <v>12186</v>
      </c>
      <c r="ET3729" t="s">
        <v>196</v>
      </c>
      <c r="EU3729">
        <v>5185422243</v>
      </c>
    </row>
    <row r="3730" spans="1:151" x14ac:dyDescent="0.2">
      <c r="A3730">
        <v>25562</v>
      </c>
      <c r="B3730" t="s">
        <v>3225</v>
      </c>
      <c r="C3730" t="s">
        <v>21797</v>
      </c>
      <c r="D3730" t="s">
        <v>21798</v>
      </c>
      <c r="E3730" t="s">
        <v>21799</v>
      </c>
      <c r="F3730" t="s">
        <v>21800</v>
      </c>
      <c r="G3730" t="s">
        <v>172</v>
      </c>
      <c r="H3730" s="1">
        <v>35874</v>
      </c>
      <c r="I3730" t="s">
        <v>173</v>
      </c>
      <c r="K3730" t="s">
        <v>1078</v>
      </c>
      <c r="L3730" t="s">
        <v>393</v>
      </c>
      <c r="M3730" t="s">
        <v>306</v>
      </c>
      <c r="N3730">
        <v>2018</v>
      </c>
      <c r="O3730" t="s">
        <v>307</v>
      </c>
      <c r="P3730" t="s">
        <v>178</v>
      </c>
      <c r="Q3730" t="s">
        <v>172</v>
      </c>
      <c r="S3730">
        <v>29880355</v>
      </c>
      <c r="T3730" t="s">
        <v>196</v>
      </c>
      <c r="W3730" t="s">
        <v>21801</v>
      </c>
      <c r="X3730">
        <v>4123032509</v>
      </c>
      <c r="Y3730" t="s">
        <v>186</v>
      </c>
      <c r="Z3730" t="s">
        <v>183</v>
      </c>
      <c r="AA3730">
        <v>2020</v>
      </c>
      <c r="AB3730">
        <v>2020</v>
      </c>
      <c r="AC3730" t="s">
        <v>993</v>
      </c>
      <c r="AD3730" t="s">
        <v>185</v>
      </c>
      <c r="AS3730">
        <v>3.86</v>
      </c>
      <c r="AT3730" t="s">
        <v>188</v>
      </c>
      <c r="AU3730" t="s">
        <v>189</v>
      </c>
      <c r="AV3730" t="s">
        <v>190</v>
      </c>
      <c r="AW3730" t="s">
        <v>264</v>
      </c>
      <c r="BM3730" t="s">
        <v>21802</v>
      </c>
      <c r="BN3730" t="s">
        <v>193</v>
      </c>
      <c r="BP3730" t="s">
        <v>194</v>
      </c>
      <c r="BQ3730" t="s">
        <v>195</v>
      </c>
      <c r="BS3730">
        <v>14627</v>
      </c>
      <c r="BT3730" t="s">
        <v>196</v>
      </c>
      <c r="BU3730">
        <v>7247144379</v>
      </c>
      <c r="BZ3730" t="s">
        <v>21803</v>
      </c>
      <c r="CC3730" t="s">
        <v>21804</v>
      </c>
      <c r="CD3730" t="s">
        <v>650</v>
      </c>
      <c r="CF3730">
        <v>16142</v>
      </c>
      <c r="CG3730" t="s">
        <v>196</v>
      </c>
      <c r="CH3730">
        <v>4123032509</v>
      </c>
      <c r="CM3730" t="s">
        <v>215</v>
      </c>
      <c r="CP3730" t="s">
        <v>194</v>
      </c>
      <c r="CQ3730" t="s">
        <v>195</v>
      </c>
      <c r="CS3730">
        <v>14627</v>
      </c>
      <c r="CT3730" t="s">
        <v>196</v>
      </c>
      <c r="CU3730">
        <v>7247144379</v>
      </c>
      <c r="ED3730" t="s">
        <v>650</v>
      </c>
      <c r="EG3730" t="s">
        <v>196</v>
      </c>
      <c r="EH3730">
        <v>4123032509</v>
      </c>
      <c r="EM3730" t="s">
        <v>21803</v>
      </c>
      <c r="EP3730" t="s">
        <v>21804</v>
      </c>
      <c r="EQ3730" t="s">
        <v>650</v>
      </c>
      <c r="ES3730">
        <v>16142</v>
      </c>
      <c r="ET3730" t="s">
        <v>196</v>
      </c>
      <c r="EU3730">
        <v>4123032509</v>
      </c>
    </row>
    <row r="3731" spans="1:151" x14ac:dyDescent="0.2">
      <c r="A3731">
        <v>17892</v>
      </c>
      <c r="B3731" t="s">
        <v>21805</v>
      </c>
      <c r="C3731" t="s">
        <v>21806</v>
      </c>
      <c r="D3731" t="s">
        <v>172</v>
      </c>
      <c r="E3731" t="s">
        <v>21807</v>
      </c>
      <c r="F3731" t="s">
        <v>171</v>
      </c>
      <c r="G3731" t="s">
        <v>172</v>
      </c>
      <c r="H3731" s="1">
        <v>35634</v>
      </c>
      <c r="I3731" t="s">
        <v>221</v>
      </c>
      <c r="K3731" t="s">
        <v>409</v>
      </c>
      <c r="M3731" t="s">
        <v>224</v>
      </c>
      <c r="N3731">
        <v>2016</v>
      </c>
      <c r="O3731" t="s">
        <v>410</v>
      </c>
      <c r="P3731" t="s">
        <v>178</v>
      </c>
      <c r="Q3731" t="s">
        <v>172</v>
      </c>
      <c r="S3731">
        <v>29425457</v>
      </c>
      <c r="T3731" t="s">
        <v>196</v>
      </c>
      <c r="W3731" t="s">
        <v>21808</v>
      </c>
      <c r="X3731">
        <v>2017071048</v>
      </c>
      <c r="Y3731" t="s">
        <v>186</v>
      </c>
      <c r="Z3731" t="s">
        <v>282</v>
      </c>
      <c r="AA3731">
        <v>2019</v>
      </c>
      <c r="AB3731">
        <v>2019</v>
      </c>
      <c r="AC3731" t="s">
        <v>886</v>
      </c>
      <c r="AD3731" t="s">
        <v>172</v>
      </c>
      <c r="AS3731" t="str">
        <f>"0"</f>
        <v>0</v>
      </c>
      <c r="AT3731" t="s">
        <v>188</v>
      </c>
      <c r="AU3731" t="s">
        <v>189</v>
      </c>
      <c r="AV3731" t="s">
        <v>190</v>
      </c>
      <c r="AW3731" t="s">
        <v>715</v>
      </c>
      <c r="BM3731" t="s">
        <v>21809</v>
      </c>
      <c r="BN3731" t="s">
        <v>193</v>
      </c>
      <c r="BP3731" t="s">
        <v>194</v>
      </c>
      <c r="BQ3731" t="s">
        <v>195</v>
      </c>
      <c r="BS3731">
        <v>14627</v>
      </c>
      <c r="BT3731" t="s">
        <v>196</v>
      </c>
      <c r="BU3731">
        <v>2012453174</v>
      </c>
      <c r="BZ3731" t="s">
        <v>21810</v>
      </c>
      <c r="CC3731" t="s">
        <v>21811</v>
      </c>
      <c r="CD3731" t="s">
        <v>1150</v>
      </c>
      <c r="CF3731" t="str">
        <f>"07652"</f>
        <v>07652</v>
      </c>
      <c r="CG3731" t="s">
        <v>196</v>
      </c>
      <c r="CH3731">
        <v>2016341178</v>
      </c>
      <c r="CM3731" t="s">
        <v>21812</v>
      </c>
      <c r="CP3731" t="s">
        <v>194</v>
      </c>
      <c r="CQ3731" t="s">
        <v>195</v>
      </c>
      <c r="CS3731">
        <v>14627</v>
      </c>
      <c r="CT3731" t="s">
        <v>196</v>
      </c>
      <c r="CU3731">
        <v>2012453174</v>
      </c>
      <c r="EM3731" t="s">
        <v>21810</v>
      </c>
      <c r="EP3731" t="s">
        <v>21811</v>
      </c>
      <c r="EQ3731" t="s">
        <v>1150</v>
      </c>
      <c r="ES3731" t="str">
        <f>"07652"</f>
        <v>07652</v>
      </c>
      <c r="ET3731" t="s">
        <v>196</v>
      </c>
      <c r="EU3731">
        <v>2016341178</v>
      </c>
    </row>
    <row r="3732" spans="1:151" x14ac:dyDescent="0.2">
      <c r="A3732">
        <v>19428</v>
      </c>
      <c r="B3732" t="s">
        <v>21813</v>
      </c>
      <c r="C3732" t="s">
        <v>21806</v>
      </c>
      <c r="D3732" t="s">
        <v>1154</v>
      </c>
      <c r="E3732" t="s">
        <v>21814</v>
      </c>
      <c r="F3732" t="s">
        <v>171</v>
      </c>
      <c r="G3732" t="s">
        <v>172</v>
      </c>
      <c r="H3732" s="1">
        <v>35689</v>
      </c>
      <c r="I3732" t="s">
        <v>173</v>
      </c>
      <c r="K3732" t="s">
        <v>6934</v>
      </c>
      <c r="L3732" t="s">
        <v>6935</v>
      </c>
      <c r="M3732" t="s">
        <v>176</v>
      </c>
      <c r="N3732">
        <v>2017</v>
      </c>
      <c r="O3732" t="s">
        <v>177</v>
      </c>
      <c r="P3732" t="s">
        <v>178</v>
      </c>
      <c r="Q3732" t="s">
        <v>172</v>
      </c>
      <c r="S3732">
        <v>29219452</v>
      </c>
      <c r="T3732" t="s">
        <v>196</v>
      </c>
      <c r="W3732" t="s">
        <v>21815</v>
      </c>
      <c r="X3732">
        <v>5127409666</v>
      </c>
      <c r="Y3732" t="s">
        <v>186</v>
      </c>
      <c r="Z3732" t="s">
        <v>183</v>
      </c>
      <c r="AA3732">
        <v>2019</v>
      </c>
      <c r="AB3732">
        <v>2019</v>
      </c>
      <c r="AC3732" t="s">
        <v>5200</v>
      </c>
      <c r="AD3732" t="s">
        <v>185</v>
      </c>
      <c r="AS3732">
        <v>2.89</v>
      </c>
      <c r="AT3732" t="s">
        <v>188</v>
      </c>
      <c r="AU3732" t="s">
        <v>189</v>
      </c>
      <c r="AV3732" t="s">
        <v>190</v>
      </c>
      <c r="AW3732" t="s">
        <v>715</v>
      </c>
      <c r="BM3732" t="s">
        <v>21816</v>
      </c>
      <c r="BN3732" t="s">
        <v>193</v>
      </c>
      <c r="BP3732" t="s">
        <v>194</v>
      </c>
      <c r="BQ3732" t="s">
        <v>195</v>
      </c>
      <c r="BS3732">
        <v>14627</v>
      </c>
      <c r="BT3732" t="s">
        <v>196</v>
      </c>
      <c r="BU3732">
        <v>5127409666</v>
      </c>
      <c r="BZ3732" t="s">
        <v>21817</v>
      </c>
      <c r="CC3732" t="s">
        <v>545</v>
      </c>
      <c r="CD3732" t="s">
        <v>344</v>
      </c>
      <c r="CF3732">
        <v>78750</v>
      </c>
      <c r="CG3732" t="s">
        <v>196</v>
      </c>
      <c r="CH3732">
        <v>5127409666</v>
      </c>
      <c r="CM3732" t="s">
        <v>863</v>
      </c>
      <c r="CP3732" t="s">
        <v>194</v>
      </c>
      <c r="CQ3732" t="s">
        <v>195</v>
      </c>
      <c r="CS3732">
        <v>14627</v>
      </c>
      <c r="CT3732" t="s">
        <v>196</v>
      </c>
      <c r="CU3732">
        <v>5127409666</v>
      </c>
      <c r="ED3732" t="s">
        <v>344</v>
      </c>
      <c r="EG3732" t="s">
        <v>196</v>
      </c>
      <c r="EH3732">
        <v>5127409666</v>
      </c>
      <c r="EM3732" t="s">
        <v>21817</v>
      </c>
      <c r="EP3732" t="s">
        <v>545</v>
      </c>
      <c r="EQ3732" t="s">
        <v>344</v>
      </c>
      <c r="ES3732">
        <v>78750</v>
      </c>
      <c r="ET3732" t="s">
        <v>196</v>
      </c>
      <c r="EU3732">
        <v>5127409666</v>
      </c>
    </row>
    <row r="3733" spans="1:151" x14ac:dyDescent="0.2">
      <c r="A3733">
        <v>38503</v>
      </c>
      <c r="B3733" t="s">
        <v>21818</v>
      </c>
      <c r="C3733" t="s">
        <v>21819</v>
      </c>
      <c r="D3733" t="s">
        <v>185</v>
      </c>
      <c r="E3733" t="s">
        <v>21820</v>
      </c>
      <c r="F3733" t="s">
        <v>8720</v>
      </c>
      <c r="G3733" t="str">
        <f>"0"</f>
        <v>0</v>
      </c>
      <c r="H3733" s="1">
        <v>37248</v>
      </c>
      <c r="I3733" t="s">
        <v>173</v>
      </c>
      <c r="K3733" t="s">
        <v>4354</v>
      </c>
      <c r="L3733" t="s">
        <v>4355</v>
      </c>
      <c r="M3733" t="s">
        <v>306</v>
      </c>
      <c r="N3733">
        <v>2023</v>
      </c>
      <c r="O3733" t="s">
        <v>908</v>
      </c>
      <c r="P3733" t="s">
        <v>178</v>
      </c>
      <c r="Q3733" t="s">
        <v>172</v>
      </c>
      <c r="R3733" t="s">
        <v>510</v>
      </c>
      <c r="S3733">
        <v>31729123</v>
      </c>
      <c r="BM3733" t="s">
        <v>6366</v>
      </c>
    </row>
    <row r="3734" spans="1:151" x14ac:dyDescent="0.2">
      <c r="A3734">
        <v>40926</v>
      </c>
      <c r="B3734" t="s">
        <v>1385</v>
      </c>
      <c r="C3734" t="s">
        <v>21819</v>
      </c>
      <c r="D3734" t="s">
        <v>21821</v>
      </c>
      <c r="E3734" t="s">
        <v>21822</v>
      </c>
      <c r="F3734" t="s">
        <v>171</v>
      </c>
      <c r="G3734" t="str">
        <f>"0"</f>
        <v>0</v>
      </c>
      <c r="H3734" s="1">
        <v>37657</v>
      </c>
      <c r="I3734" t="s">
        <v>221</v>
      </c>
      <c r="K3734" t="s">
        <v>317</v>
      </c>
      <c r="L3734" t="s">
        <v>318</v>
      </c>
      <c r="M3734" t="s">
        <v>176</v>
      </c>
      <c r="N3734">
        <v>2024</v>
      </c>
      <c r="O3734" t="s">
        <v>319</v>
      </c>
      <c r="P3734" t="s">
        <v>178</v>
      </c>
      <c r="Q3734" t="s">
        <v>172</v>
      </c>
      <c r="S3734">
        <v>32082562</v>
      </c>
      <c r="T3734" t="s">
        <v>226</v>
      </c>
      <c r="Y3734" t="str">
        <f>"01AS"</f>
        <v>01AS</v>
      </c>
      <c r="Z3734" t="s">
        <v>227</v>
      </c>
      <c r="AA3734" t="s">
        <v>320</v>
      </c>
      <c r="AB3734" t="s">
        <v>321</v>
      </c>
      <c r="AC3734" t="s">
        <v>1237</v>
      </c>
      <c r="AD3734" t="s">
        <v>185</v>
      </c>
      <c r="AE3734" t="s">
        <v>17270</v>
      </c>
      <c r="AS3734">
        <v>3.87</v>
      </c>
      <c r="AU3734" t="s">
        <v>6620</v>
      </c>
      <c r="AV3734" t="s">
        <v>473</v>
      </c>
      <c r="AW3734" t="s">
        <v>715</v>
      </c>
      <c r="BM3734" t="s">
        <v>21823</v>
      </c>
      <c r="BN3734" t="s">
        <v>239</v>
      </c>
      <c r="BO3734" t="s">
        <v>21824</v>
      </c>
      <c r="BP3734" t="s">
        <v>241</v>
      </c>
      <c r="BQ3734" t="s">
        <v>195</v>
      </c>
      <c r="BS3734">
        <v>14627</v>
      </c>
      <c r="CD3734" t="s">
        <v>195</v>
      </c>
      <c r="CM3734" t="s">
        <v>21825</v>
      </c>
      <c r="CO3734" t="s">
        <v>21824</v>
      </c>
      <c r="CP3734" t="s">
        <v>2078</v>
      </c>
      <c r="CQ3734" t="s">
        <v>2079</v>
      </c>
      <c r="CS3734" t="s">
        <v>21826</v>
      </c>
      <c r="CT3734" t="s">
        <v>244</v>
      </c>
      <c r="CU3734" t="s">
        <v>21827</v>
      </c>
    </row>
    <row r="3735" spans="1:151" x14ac:dyDescent="0.2">
      <c r="A3735">
        <v>41587</v>
      </c>
      <c r="B3735" t="s">
        <v>21828</v>
      </c>
      <c r="C3735" t="s">
        <v>21819</v>
      </c>
      <c r="D3735" t="s">
        <v>1436</v>
      </c>
      <c r="E3735" t="s">
        <v>1213</v>
      </c>
      <c r="F3735" t="s">
        <v>171</v>
      </c>
      <c r="G3735" t="str">
        <f>"0"</f>
        <v>0</v>
      </c>
      <c r="H3735" s="1">
        <v>38005</v>
      </c>
      <c r="I3735" t="s">
        <v>221</v>
      </c>
      <c r="K3735" t="s">
        <v>304</v>
      </c>
      <c r="L3735" t="s">
        <v>305</v>
      </c>
      <c r="M3735" t="s">
        <v>306</v>
      </c>
      <c r="N3735">
        <v>2024</v>
      </c>
      <c r="O3735" t="s">
        <v>710</v>
      </c>
      <c r="P3735" t="s">
        <v>178</v>
      </c>
      <c r="Q3735" t="s">
        <v>172</v>
      </c>
      <c r="R3735" t="s">
        <v>510</v>
      </c>
      <c r="S3735">
        <v>32337129</v>
      </c>
      <c r="BM3735" t="s">
        <v>21829</v>
      </c>
    </row>
    <row r="3736" spans="1:151" x14ac:dyDescent="0.2">
      <c r="A3736">
        <v>15704</v>
      </c>
      <c r="B3736" t="s">
        <v>21830</v>
      </c>
      <c r="C3736" t="s">
        <v>21831</v>
      </c>
      <c r="D3736" t="s">
        <v>21832</v>
      </c>
      <c r="E3736" t="s">
        <v>21833</v>
      </c>
      <c r="F3736" t="s">
        <v>21834</v>
      </c>
      <c r="G3736" t="s">
        <v>172</v>
      </c>
      <c r="H3736" s="1">
        <v>35026</v>
      </c>
      <c r="I3736" t="s">
        <v>221</v>
      </c>
      <c r="K3736" t="s">
        <v>1078</v>
      </c>
      <c r="L3736" t="s">
        <v>1409</v>
      </c>
      <c r="M3736" t="s">
        <v>224</v>
      </c>
      <c r="N3736">
        <v>2016</v>
      </c>
      <c r="O3736" t="s">
        <v>410</v>
      </c>
      <c r="P3736" t="s">
        <v>178</v>
      </c>
      <c r="Q3736" t="s">
        <v>172</v>
      </c>
      <c r="S3736">
        <v>28247616</v>
      </c>
      <c r="T3736" t="s">
        <v>2784</v>
      </c>
      <c r="U3736" t="s">
        <v>180</v>
      </c>
      <c r="V3736" s="2">
        <v>42876</v>
      </c>
      <c r="W3736" t="s">
        <v>21835</v>
      </c>
      <c r="X3736">
        <v>8649084057</v>
      </c>
      <c r="Y3736" t="s">
        <v>186</v>
      </c>
      <c r="Z3736" t="s">
        <v>183</v>
      </c>
      <c r="AA3736">
        <v>2017</v>
      </c>
      <c r="AB3736">
        <v>2017</v>
      </c>
      <c r="AC3736" t="s">
        <v>187</v>
      </c>
      <c r="AD3736" t="s">
        <v>185</v>
      </c>
      <c r="AM3736" t="s">
        <v>886</v>
      </c>
      <c r="AS3736">
        <v>3.3</v>
      </c>
      <c r="AT3736" t="s">
        <v>188</v>
      </c>
      <c r="AU3736" t="s">
        <v>189</v>
      </c>
      <c r="AV3736" t="s">
        <v>190</v>
      </c>
      <c r="AW3736" t="s">
        <v>191</v>
      </c>
      <c r="BM3736" t="s">
        <v>21836</v>
      </c>
      <c r="BN3736" t="s">
        <v>193</v>
      </c>
      <c r="BP3736" t="s">
        <v>194</v>
      </c>
      <c r="BQ3736" t="s">
        <v>195</v>
      </c>
      <c r="BS3736">
        <v>14627</v>
      </c>
      <c r="BT3736" t="s">
        <v>196</v>
      </c>
      <c r="BU3736">
        <v>8643094187</v>
      </c>
      <c r="CM3736" t="s">
        <v>21837</v>
      </c>
      <c r="CP3736" t="s">
        <v>194</v>
      </c>
      <c r="CQ3736" t="s">
        <v>195</v>
      </c>
      <c r="CS3736">
        <v>14618</v>
      </c>
      <c r="CT3736" t="s">
        <v>196</v>
      </c>
      <c r="CU3736">
        <v>8643094187</v>
      </c>
    </row>
    <row r="3737" spans="1:151" x14ac:dyDescent="0.2">
      <c r="A3737">
        <v>25502</v>
      </c>
      <c r="B3737" t="s">
        <v>21838</v>
      </c>
      <c r="C3737" t="s">
        <v>21831</v>
      </c>
      <c r="E3737" t="s">
        <v>21839</v>
      </c>
      <c r="F3737" t="s">
        <v>171</v>
      </c>
      <c r="G3737" t="s">
        <v>172</v>
      </c>
      <c r="H3737" s="1">
        <v>35610</v>
      </c>
      <c r="I3737" t="s">
        <v>221</v>
      </c>
      <c r="K3737" t="s">
        <v>15440</v>
      </c>
      <c r="L3737" t="s">
        <v>820</v>
      </c>
      <c r="M3737" t="s">
        <v>306</v>
      </c>
      <c r="N3737">
        <v>2018</v>
      </c>
      <c r="O3737" t="s">
        <v>307</v>
      </c>
      <c r="P3737" t="s">
        <v>178</v>
      </c>
      <c r="Q3737" t="s">
        <v>172</v>
      </c>
      <c r="S3737">
        <v>29288229</v>
      </c>
      <c r="T3737" t="s">
        <v>196</v>
      </c>
      <c r="W3737" t="s">
        <v>21840</v>
      </c>
      <c r="X3737">
        <v>4086212942</v>
      </c>
      <c r="Y3737" t="s">
        <v>3079</v>
      </c>
      <c r="Z3737" t="s">
        <v>3080</v>
      </c>
      <c r="AA3737">
        <v>2023</v>
      </c>
      <c r="AB3737">
        <v>2023</v>
      </c>
      <c r="AC3737" t="s">
        <v>3081</v>
      </c>
      <c r="AD3737" t="s">
        <v>172</v>
      </c>
      <c r="AS3737">
        <v>3.9</v>
      </c>
      <c r="AT3737" t="s">
        <v>188</v>
      </c>
      <c r="AU3737" t="s">
        <v>189</v>
      </c>
      <c r="AV3737" t="s">
        <v>190</v>
      </c>
      <c r="AW3737" t="s">
        <v>237</v>
      </c>
      <c r="BM3737" t="s">
        <v>21841</v>
      </c>
      <c r="BN3737" t="s">
        <v>3083</v>
      </c>
      <c r="BP3737" t="s">
        <v>194</v>
      </c>
      <c r="BQ3737" t="s">
        <v>195</v>
      </c>
      <c r="BS3737">
        <v>14642</v>
      </c>
      <c r="BT3737" t="s">
        <v>196</v>
      </c>
      <c r="BU3737">
        <v>4087250174</v>
      </c>
      <c r="BZ3737" t="s">
        <v>21842</v>
      </c>
      <c r="CC3737" t="s">
        <v>21843</v>
      </c>
      <c r="CD3737" t="s">
        <v>461</v>
      </c>
      <c r="CF3737">
        <v>95037</v>
      </c>
      <c r="CG3737" t="s">
        <v>196</v>
      </c>
      <c r="CM3737" t="s">
        <v>21844</v>
      </c>
      <c r="CP3737" t="s">
        <v>194</v>
      </c>
      <c r="CQ3737" t="s">
        <v>195</v>
      </c>
      <c r="CS3737">
        <v>14627</v>
      </c>
      <c r="CT3737" t="s">
        <v>196</v>
      </c>
      <c r="CU3737">
        <v>4086212942</v>
      </c>
      <c r="ED3737" t="s">
        <v>461</v>
      </c>
      <c r="EG3737" t="s">
        <v>196</v>
      </c>
      <c r="EM3737" t="s">
        <v>21842</v>
      </c>
      <c r="EP3737" t="s">
        <v>21843</v>
      </c>
      <c r="EQ3737" t="s">
        <v>461</v>
      </c>
      <c r="ES3737">
        <v>95037</v>
      </c>
      <c r="ET3737" t="s">
        <v>196</v>
      </c>
    </row>
    <row r="3738" spans="1:151" x14ac:dyDescent="0.2">
      <c r="A3738">
        <v>19607</v>
      </c>
      <c r="B3738" t="s">
        <v>5219</v>
      </c>
      <c r="C3738" t="s">
        <v>3180</v>
      </c>
      <c r="D3738" t="s">
        <v>940</v>
      </c>
      <c r="E3738" t="s">
        <v>21845</v>
      </c>
      <c r="F3738" t="s">
        <v>171</v>
      </c>
      <c r="G3738" t="s">
        <v>172</v>
      </c>
      <c r="H3738" s="1">
        <v>34998</v>
      </c>
      <c r="I3738" t="s">
        <v>221</v>
      </c>
      <c r="K3738" t="s">
        <v>515</v>
      </c>
      <c r="L3738" t="s">
        <v>516</v>
      </c>
      <c r="M3738" t="s">
        <v>176</v>
      </c>
      <c r="N3738">
        <v>2017</v>
      </c>
      <c r="O3738" t="s">
        <v>177</v>
      </c>
      <c r="P3738" t="s">
        <v>178</v>
      </c>
      <c r="Q3738" t="s">
        <v>172</v>
      </c>
      <c r="S3738">
        <v>28723172</v>
      </c>
      <c r="T3738" t="s">
        <v>196</v>
      </c>
      <c r="W3738" t="s">
        <v>21846</v>
      </c>
      <c r="X3738">
        <v>5089626637</v>
      </c>
      <c r="Y3738" t="s">
        <v>182</v>
      </c>
      <c r="Z3738" t="s">
        <v>183</v>
      </c>
      <c r="AA3738">
        <v>2018</v>
      </c>
      <c r="AB3738">
        <v>2018</v>
      </c>
      <c r="AC3738" t="s">
        <v>184</v>
      </c>
      <c r="AD3738" t="s">
        <v>185</v>
      </c>
      <c r="AM3738" t="s">
        <v>208</v>
      </c>
      <c r="AS3738">
        <v>3.83</v>
      </c>
      <c r="AT3738" t="s">
        <v>188</v>
      </c>
      <c r="AU3738" t="s">
        <v>189</v>
      </c>
      <c r="AV3738" t="s">
        <v>190</v>
      </c>
      <c r="AW3738" t="s">
        <v>264</v>
      </c>
      <c r="BM3738" t="s">
        <v>21847</v>
      </c>
      <c r="BN3738" t="s">
        <v>193</v>
      </c>
      <c r="BP3738" t="s">
        <v>194</v>
      </c>
      <c r="BQ3738" t="s">
        <v>195</v>
      </c>
      <c r="BS3738">
        <v>14627</v>
      </c>
      <c r="BT3738" t="s">
        <v>196</v>
      </c>
      <c r="BU3738">
        <v>7742265113</v>
      </c>
      <c r="BZ3738" t="s">
        <v>21848</v>
      </c>
      <c r="CC3738" t="s">
        <v>21849</v>
      </c>
      <c r="CD3738" t="s">
        <v>401</v>
      </c>
      <c r="CF3738" t="str">
        <f>"02702"</f>
        <v>02702</v>
      </c>
      <c r="CG3738" t="s">
        <v>196</v>
      </c>
      <c r="CH3738">
        <v>5086442328</v>
      </c>
      <c r="CM3738" t="s">
        <v>702</v>
      </c>
      <c r="CP3738" t="s">
        <v>194</v>
      </c>
      <c r="CQ3738" t="s">
        <v>195</v>
      </c>
      <c r="CS3738">
        <v>14627</v>
      </c>
      <c r="CT3738" t="s">
        <v>196</v>
      </c>
      <c r="CU3738">
        <v>7742265113</v>
      </c>
      <c r="ED3738" t="s">
        <v>401</v>
      </c>
      <c r="EG3738" t="s">
        <v>196</v>
      </c>
      <c r="EH3738">
        <v>5086442328</v>
      </c>
      <c r="EM3738" t="s">
        <v>21848</v>
      </c>
      <c r="EP3738" t="s">
        <v>21849</v>
      </c>
      <c r="EQ3738" t="s">
        <v>401</v>
      </c>
      <c r="ES3738" t="str">
        <f>"02702"</f>
        <v>02702</v>
      </c>
      <c r="ET3738" t="s">
        <v>196</v>
      </c>
      <c r="EU3738">
        <v>5086442328</v>
      </c>
    </row>
    <row r="3739" spans="1:151" x14ac:dyDescent="0.2">
      <c r="A3739">
        <v>37230</v>
      </c>
      <c r="B3739" t="s">
        <v>998</v>
      </c>
      <c r="C3739" t="s">
        <v>21850</v>
      </c>
      <c r="D3739" t="s">
        <v>21851</v>
      </c>
      <c r="E3739" t="s">
        <v>21852</v>
      </c>
      <c r="F3739" t="s">
        <v>171</v>
      </c>
      <c r="G3739" t="str">
        <f>"0"</f>
        <v>0</v>
      </c>
      <c r="H3739" s="1">
        <v>37010</v>
      </c>
      <c r="I3739" t="s">
        <v>1571</v>
      </c>
      <c r="K3739" t="s">
        <v>2724</v>
      </c>
      <c r="M3739" t="s">
        <v>306</v>
      </c>
      <c r="N3739">
        <v>2022</v>
      </c>
      <c r="O3739" t="s">
        <v>782</v>
      </c>
      <c r="P3739" t="s">
        <v>363</v>
      </c>
      <c r="Q3739" t="s">
        <v>172</v>
      </c>
      <c r="S3739">
        <v>31528115</v>
      </c>
      <c r="T3739" t="s">
        <v>226</v>
      </c>
      <c r="Y3739" t="str">
        <f>"01AS"</f>
        <v>01AS</v>
      </c>
      <c r="Z3739" t="s">
        <v>227</v>
      </c>
      <c r="AA3739" t="s">
        <v>320</v>
      </c>
      <c r="AB3739" t="s">
        <v>321</v>
      </c>
      <c r="AC3739" t="s">
        <v>4851</v>
      </c>
      <c r="AD3739" t="s">
        <v>185</v>
      </c>
      <c r="AS3739">
        <v>2.94</v>
      </c>
      <c r="AV3739" t="s">
        <v>823</v>
      </c>
      <c r="AW3739" t="s">
        <v>264</v>
      </c>
      <c r="BF3739" t="s">
        <v>474</v>
      </c>
      <c r="BO3739" t="s">
        <v>21853</v>
      </c>
      <c r="BQ3739" t="s">
        <v>195</v>
      </c>
      <c r="CD3739" t="s">
        <v>195</v>
      </c>
      <c r="CM3739" t="s">
        <v>21854</v>
      </c>
      <c r="CO3739" t="s">
        <v>21853</v>
      </c>
      <c r="CP3739" t="s">
        <v>2078</v>
      </c>
      <c r="CQ3739" t="s">
        <v>2079</v>
      </c>
      <c r="CS3739" t="s">
        <v>21855</v>
      </c>
      <c r="CT3739" t="s">
        <v>244</v>
      </c>
      <c r="CU3739" t="s">
        <v>21856</v>
      </c>
    </row>
    <row r="3740" spans="1:151" x14ac:dyDescent="0.2">
      <c r="A3740">
        <v>37228</v>
      </c>
      <c r="B3740" t="s">
        <v>998</v>
      </c>
      <c r="C3740" t="s">
        <v>21850</v>
      </c>
      <c r="D3740" t="s">
        <v>21851</v>
      </c>
      <c r="E3740" t="s">
        <v>21852</v>
      </c>
      <c r="F3740" t="s">
        <v>171</v>
      </c>
      <c r="G3740" t="str">
        <f>"0"</f>
        <v>0</v>
      </c>
      <c r="H3740" s="1">
        <v>37010</v>
      </c>
      <c r="I3740" t="s">
        <v>1571</v>
      </c>
      <c r="K3740" t="s">
        <v>2212</v>
      </c>
      <c r="L3740" t="s">
        <v>2172</v>
      </c>
      <c r="M3740" t="s">
        <v>306</v>
      </c>
      <c r="N3740">
        <v>2022</v>
      </c>
      <c r="O3740" t="s">
        <v>782</v>
      </c>
      <c r="P3740" t="s">
        <v>178</v>
      </c>
      <c r="Q3740" t="s">
        <v>172</v>
      </c>
      <c r="S3740">
        <v>31528115</v>
      </c>
      <c r="T3740" t="s">
        <v>226</v>
      </c>
      <c r="Y3740" t="str">
        <f>"01AS"</f>
        <v>01AS</v>
      </c>
      <c r="Z3740" t="s">
        <v>227</v>
      </c>
      <c r="AA3740" t="s">
        <v>320</v>
      </c>
      <c r="AB3740" t="s">
        <v>321</v>
      </c>
      <c r="AC3740" t="s">
        <v>4851</v>
      </c>
      <c r="AD3740" t="s">
        <v>185</v>
      </c>
      <c r="AS3740">
        <v>2.94</v>
      </c>
      <c r="AV3740" t="s">
        <v>823</v>
      </c>
      <c r="AW3740" t="s">
        <v>264</v>
      </c>
      <c r="BF3740" t="s">
        <v>474</v>
      </c>
      <c r="BO3740" t="s">
        <v>21853</v>
      </c>
      <c r="BQ3740" t="s">
        <v>195</v>
      </c>
      <c r="CD3740" t="s">
        <v>195</v>
      </c>
      <c r="CM3740" t="s">
        <v>21854</v>
      </c>
      <c r="CO3740" t="s">
        <v>21853</v>
      </c>
      <c r="CP3740" t="s">
        <v>2078</v>
      </c>
      <c r="CQ3740" t="s">
        <v>2079</v>
      </c>
      <c r="CS3740" t="s">
        <v>21855</v>
      </c>
      <c r="CT3740" t="s">
        <v>244</v>
      </c>
      <c r="CU3740" t="s">
        <v>21856</v>
      </c>
    </row>
    <row r="3741" spans="1:151" x14ac:dyDescent="0.2">
      <c r="A3741">
        <v>46599</v>
      </c>
      <c r="B3741" t="s">
        <v>1269</v>
      </c>
      <c r="C3741" t="s">
        <v>21857</v>
      </c>
      <c r="D3741" t="s">
        <v>7209</v>
      </c>
      <c r="E3741" t="s">
        <v>21858</v>
      </c>
      <c r="F3741" t="s">
        <v>171</v>
      </c>
      <c r="G3741" t="str">
        <f>"0"</f>
        <v>0</v>
      </c>
      <c r="H3741" s="1">
        <v>36011</v>
      </c>
      <c r="I3741" t="s">
        <v>173</v>
      </c>
      <c r="K3741" t="s">
        <v>21859</v>
      </c>
      <c r="L3741" t="s">
        <v>516</v>
      </c>
      <c r="M3741" t="s">
        <v>306</v>
      </c>
      <c r="N3741">
        <v>2025</v>
      </c>
      <c r="O3741" t="s">
        <v>2065</v>
      </c>
      <c r="P3741" t="s">
        <v>509</v>
      </c>
      <c r="Q3741" t="s">
        <v>172</v>
      </c>
      <c r="S3741">
        <v>32390100</v>
      </c>
      <c r="T3741" t="s">
        <v>226</v>
      </c>
      <c r="Y3741" t="str">
        <f>"07SMD"</f>
        <v>07SMD</v>
      </c>
      <c r="Z3741" t="s">
        <v>849</v>
      </c>
      <c r="AA3741" t="s">
        <v>3400</v>
      </c>
      <c r="AB3741" t="s">
        <v>3401</v>
      </c>
      <c r="AC3741" t="s">
        <v>3402</v>
      </c>
      <c r="AD3741" t="s">
        <v>185</v>
      </c>
      <c r="AS3741" t="str">
        <f>"0"</f>
        <v>0</v>
      </c>
      <c r="AU3741" t="s">
        <v>472</v>
      </c>
      <c r="AV3741" t="s">
        <v>473</v>
      </c>
      <c r="AW3741" t="s">
        <v>264</v>
      </c>
      <c r="BO3741" t="s">
        <v>21860</v>
      </c>
      <c r="BQ3741" t="s">
        <v>195</v>
      </c>
      <c r="CD3741" t="s">
        <v>195</v>
      </c>
      <c r="CM3741" t="s">
        <v>21861</v>
      </c>
      <c r="CO3741" t="s">
        <v>21860</v>
      </c>
      <c r="CP3741" t="s">
        <v>21862</v>
      </c>
      <c r="CQ3741" t="s">
        <v>6214</v>
      </c>
      <c r="CS3741">
        <v>46307</v>
      </c>
      <c r="CT3741" t="s">
        <v>244</v>
      </c>
      <c r="CU3741" t="s">
        <v>21863</v>
      </c>
    </row>
    <row r="3742" spans="1:151" x14ac:dyDescent="0.2">
      <c r="A3742">
        <v>40673</v>
      </c>
      <c r="B3742" t="s">
        <v>3250</v>
      </c>
      <c r="C3742" t="s">
        <v>21864</v>
      </c>
      <c r="D3742" t="s">
        <v>2510</v>
      </c>
      <c r="E3742" t="s">
        <v>21865</v>
      </c>
      <c r="F3742" t="s">
        <v>171</v>
      </c>
      <c r="G3742" t="str">
        <f>"0"</f>
        <v>0</v>
      </c>
      <c r="H3742" s="1">
        <v>37685</v>
      </c>
      <c r="I3742" t="s">
        <v>221</v>
      </c>
      <c r="K3742" t="s">
        <v>1001</v>
      </c>
      <c r="L3742" t="s">
        <v>1002</v>
      </c>
      <c r="M3742" t="s">
        <v>224</v>
      </c>
      <c r="N3742">
        <v>2023</v>
      </c>
      <c r="O3742" t="s">
        <v>597</v>
      </c>
      <c r="P3742" t="s">
        <v>178</v>
      </c>
      <c r="Q3742" t="s">
        <v>172</v>
      </c>
      <c r="S3742">
        <v>32055474</v>
      </c>
      <c r="T3742" t="s">
        <v>226</v>
      </c>
      <c r="Y3742" t="str">
        <f>"01AS"</f>
        <v>01AS</v>
      </c>
      <c r="Z3742" t="s">
        <v>499</v>
      </c>
      <c r="AA3742" t="s">
        <v>320</v>
      </c>
      <c r="AB3742" t="s">
        <v>321</v>
      </c>
      <c r="AC3742" t="s">
        <v>728</v>
      </c>
      <c r="AD3742" t="s">
        <v>185</v>
      </c>
      <c r="AM3742" t="s">
        <v>2130</v>
      </c>
      <c r="AN3742" t="s">
        <v>10273</v>
      </c>
      <c r="AS3742">
        <v>3.96</v>
      </c>
      <c r="AU3742" t="s">
        <v>472</v>
      </c>
      <c r="AV3742" t="s">
        <v>473</v>
      </c>
      <c r="AW3742" t="s">
        <v>264</v>
      </c>
      <c r="BO3742" t="s">
        <v>21866</v>
      </c>
      <c r="BQ3742" t="s">
        <v>195</v>
      </c>
      <c r="CD3742" t="s">
        <v>195</v>
      </c>
      <c r="CM3742" t="s">
        <v>21867</v>
      </c>
      <c r="CO3742" t="s">
        <v>21866</v>
      </c>
      <c r="CP3742" t="s">
        <v>21868</v>
      </c>
      <c r="CQ3742" t="s">
        <v>247</v>
      </c>
      <c r="CS3742" t="s">
        <v>21869</v>
      </c>
      <c r="CT3742" t="s">
        <v>244</v>
      </c>
      <c r="CU3742" t="s">
        <v>21870</v>
      </c>
    </row>
    <row r="3743" spans="1:151" x14ac:dyDescent="0.2">
      <c r="A3743">
        <v>41795</v>
      </c>
      <c r="B3743" t="s">
        <v>11749</v>
      </c>
      <c r="C3743" t="s">
        <v>21871</v>
      </c>
      <c r="D3743" t="s">
        <v>2127</v>
      </c>
      <c r="E3743" t="s">
        <v>21872</v>
      </c>
      <c r="F3743" t="s">
        <v>171</v>
      </c>
      <c r="G3743" t="str">
        <f>"0"</f>
        <v>0</v>
      </c>
      <c r="H3743" s="1">
        <v>37701</v>
      </c>
      <c r="I3743" t="s">
        <v>221</v>
      </c>
      <c r="K3743" t="s">
        <v>13364</v>
      </c>
      <c r="L3743" t="s">
        <v>1025</v>
      </c>
      <c r="M3743" t="s">
        <v>224</v>
      </c>
      <c r="N3743">
        <v>2024</v>
      </c>
      <c r="O3743" t="s">
        <v>225</v>
      </c>
      <c r="P3743" t="s">
        <v>178</v>
      </c>
      <c r="Q3743" t="s">
        <v>172</v>
      </c>
      <c r="S3743">
        <v>32033410</v>
      </c>
      <c r="T3743" t="s">
        <v>226</v>
      </c>
      <c r="Y3743" t="str">
        <f>"01AS"</f>
        <v>01AS</v>
      </c>
      <c r="Z3743" t="s">
        <v>227</v>
      </c>
      <c r="AA3743" t="s">
        <v>320</v>
      </c>
      <c r="AB3743" t="s">
        <v>321</v>
      </c>
      <c r="AC3743" t="s">
        <v>1237</v>
      </c>
      <c r="AD3743" t="s">
        <v>185</v>
      </c>
      <c r="AF3743" t="s">
        <v>426</v>
      </c>
      <c r="AG3743" t="s">
        <v>427</v>
      </c>
      <c r="AJ3743" t="s">
        <v>2129</v>
      </c>
      <c r="AK3743" t="s">
        <v>185</v>
      </c>
      <c r="AS3743">
        <v>3.95</v>
      </c>
      <c r="AU3743" t="s">
        <v>235</v>
      </c>
      <c r="AV3743" t="s">
        <v>236</v>
      </c>
      <c r="AW3743" t="s">
        <v>264</v>
      </c>
      <c r="BM3743" t="s">
        <v>21873</v>
      </c>
      <c r="BN3743" t="s">
        <v>239</v>
      </c>
      <c r="BO3743" t="s">
        <v>21874</v>
      </c>
      <c r="BP3743" t="s">
        <v>241</v>
      </c>
      <c r="BQ3743" t="s">
        <v>195</v>
      </c>
      <c r="BS3743">
        <v>14627</v>
      </c>
      <c r="BZ3743" t="s">
        <v>242</v>
      </c>
      <c r="CB3743" t="s">
        <v>243</v>
      </c>
      <c r="CD3743" t="s">
        <v>195</v>
      </c>
      <c r="CF3743">
        <v>14642</v>
      </c>
      <c r="CG3743" t="s">
        <v>244</v>
      </c>
      <c r="CM3743" t="s">
        <v>21875</v>
      </c>
      <c r="CO3743" t="s">
        <v>21874</v>
      </c>
      <c r="CP3743" t="s">
        <v>1872</v>
      </c>
      <c r="CQ3743" t="s">
        <v>541</v>
      </c>
      <c r="CS3743" t="s">
        <v>21876</v>
      </c>
      <c r="CT3743" t="s">
        <v>244</v>
      </c>
      <c r="CU3743" t="s">
        <v>21877</v>
      </c>
    </row>
    <row r="3744" spans="1:151" x14ac:dyDescent="0.2">
      <c r="A3744">
        <v>13002</v>
      </c>
      <c r="B3744" t="s">
        <v>3657</v>
      </c>
      <c r="C3744" t="s">
        <v>21878</v>
      </c>
      <c r="E3744" t="s">
        <v>21879</v>
      </c>
      <c r="F3744" t="s">
        <v>171</v>
      </c>
      <c r="H3744" s="1">
        <v>34333</v>
      </c>
      <c r="I3744" t="s">
        <v>221</v>
      </c>
      <c r="K3744" t="s">
        <v>547</v>
      </c>
      <c r="L3744" t="s">
        <v>548</v>
      </c>
      <c r="M3744" t="s">
        <v>306</v>
      </c>
      <c r="N3744">
        <v>2015</v>
      </c>
      <c r="O3744" t="s">
        <v>517</v>
      </c>
      <c r="P3744" t="s">
        <v>178</v>
      </c>
      <c r="Q3744" t="s">
        <v>172</v>
      </c>
      <c r="S3744">
        <v>27840283</v>
      </c>
      <c r="T3744" t="s">
        <v>196</v>
      </c>
      <c r="W3744" t="s">
        <v>21880</v>
      </c>
      <c r="X3744">
        <v>3032461523</v>
      </c>
      <c r="Y3744" t="s">
        <v>186</v>
      </c>
      <c r="Z3744" t="s">
        <v>282</v>
      </c>
      <c r="AA3744">
        <v>2016</v>
      </c>
      <c r="AB3744">
        <v>2016</v>
      </c>
      <c r="AC3744" t="s">
        <v>696</v>
      </c>
      <c r="AD3744" t="s">
        <v>185</v>
      </c>
      <c r="AM3744" t="s">
        <v>5407</v>
      </c>
      <c r="AS3744">
        <v>3.41</v>
      </c>
      <c r="AT3744" t="s">
        <v>188</v>
      </c>
      <c r="AU3744" t="s">
        <v>189</v>
      </c>
      <c r="AV3744" t="s">
        <v>190</v>
      </c>
      <c r="AW3744" t="s">
        <v>237</v>
      </c>
      <c r="BM3744" t="s">
        <v>21881</v>
      </c>
      <c r="BN3744" t="s">
        <v>487</v>
      </c>
      <c r="BP3744" t="s">
        <v>194</v>
      </c>
      <c r="BQ3744" t="s">
        <v>195</v>
      </c>
      <c r="BS3744">
        <v>14627</v>
      </c>
      <c r="BT3744" t="s">
        <v>196</v>
      </c>
      <c r="BU3744">
        <v>7203196681</v>
      </c>
      <c r="BZ3744" t="s">
        <v>21882</v>
      </c>
      <c r="CC3744" t="s">
        <v>21883</v>
      </c>
      <c r="CD3744" t="s">
        <v>2314</v>
      </c>
      <c r="CF3744">
        <v>80015</v>
      </c>
      <c r="CG3744" t="s">
        <v>196</v>
      </c>
      <c r="CH3744">
        <v>3036936575</v>
      </c>
      <c r="CM3744" t="s">
        <v>21884</v>
      </c>
      <c r="CP3744" t="s">
        <v>194</v>
      </c>
      <c r="CQ3744" t="s">
        <v>195</v>
      </c>
      <c r="CS3744">
        <v>14627</v>
      </c>
      <c r="CT3744" t="s">
        <v>196</v>
      </c>
      <c r="CU3744">
        <v>7203196681</v>
      </c>
      <c r="EM3744" t="s">
        <v>21882</v>
      </c>
      <c r="EP3744" t="s">
        <v>21883</v>
      </c>
      <c r="EQ3744" t="s">
        <v>2314</v>
      </c>
      <c r="ES3744">
        <v>80015</v>
      </c>
      <c r="ET3744" t="s">
        <v>196</v>
      </c>
      <c r="EU3744">
        <v>3036936575</v>
      </c>
    </row>
    <row r="3745" spans="1:151" x14ac:dyDescent="0.2">
      <c r="A3745">
        <v>11432</v>
      </c>
      <c r="B3745" t="s">
        <v>3657</v>
      </c>
      <c r="C3745" t="s">
        <v>21878</v>
      </c>
      <c r="E3745" t="s">
        <v>21879</v>
      </c>
      <c r="F3745" t="s">
        <v>171</v>
      </c>
      <c r="H3745" s="1">
        <v>34333</v>
      </c>
      <c r="I3745" t="s">
        <v>221</v>
      </c>
      <c r="K3745" t="s">
        <v>943</v>
      </c>
      <c r="L3745" t="s">
        <v>318</v>
      </c>
      <c r="M3745" t="s">
        <v>306</v>
      </c>
      <c r="N3745">
        <v>2014</v>
      </c>
      <c r="O3745" t="s">
        <v>591</v>
      </c>
      <c r="P3745" t="s">
        <v>178</v>
      </c>
      <c r="Q3745" t="s">
        <v>172</v>
      </c>
      <c r="S3745">
        <v>27840283</v>
      </c>
      <c r="T3745" t="s">
        <v>196</v>
      </c>
      <c r="W3745" t="s">
        <v>21880</v>
      </c>
      <c r="X3745">
        <v>3032461523</v>
      </c>
      <c r="Y3745" t="s">
        <v>186</v>
      </c>
      <c r="Z3745" t="s">
        <v>282</v>
      </c>
      <c r="AA3745">
        <v>2016</v>
      </c>
      <c r="AB3745">
        <v>2016</v>
      </c>
      <c r="AC3745" t="s">
        <v>696</v>
      </c>
      <c r="AD3745" t="s">
        <v>185</v>
      </c>
      <c r="AM3745" t="s">
        <v>5407</v>
      </c>
      <c r="AS3745">
        <v>3.41</v>
      </c>
      <c r="AT3745" t="s">
        <v>188</v>
      </c>
      <c r="AU3745" t="s">
        <v>189</v>
      </c>
      <c r="AV3745" t="s">
        <v>190</v>
      </c>
      <c r="AW3745" t="s">
        <v>237</v>
      </c>
      <c r="BM3745" t="s">
        <v>21881</v>
      </c>
      <c r="BN3745" t="s">
        <v>487</v>
      </c>
      <c r="BP3745" t="s">
        <v>194</v>
      </c>
      <c r="BQ3745" t="s">
        <v>195</v>
      </c>
      <c r="BS3745">
        <v>14627</v>
      </c>
      <c r="BT3745" t="s">
        <v>196</v>
      </c>
      <c r="BU3745">
        <v>7203196681</v>
      </c>
      <c r="BZ3745" t="s">
        <v>21882</v>
      </c>
      <c r="CC3745" t="s">
        <v>21883</v>
      </c>
      <c r="CD3745" t="s">
        <v>2314</v>
      </c>
      <c r="CF3745">
        <v>80015</v>
      </c>
      <c r="CG3745" t="s">
        <v>196</v>
      </c>
      <c r="CH3745">
        <v>3036936575</v>
      </c>
      <c r="CM3745" t="s">
        <v>21884</v>
      </c>
      <c r="CP3745" t="s">
        <v>194</v>
      </c>
      <c r="CQ3745" t="s">
        <v>195</v>
      </c>
      <c r="CS3745">
        <v>14627</v>
      </c>
      <c r="CT3745" t="s">
        <v>196</v>
      </c>
      <c r="CU3745">
        <v>7203196681</v>
      </c>
      <c r="EM3745" t="s">
        <v>21882</v>
      </c>
      <c r="EP3745" t="s">
        <v>21883</v>
      </c>
      <c r="EQ3745" t="s">
        <v>2314</v>
      </c>
      <c r="ES3745">
        <v>80015</v>
      </c>
      <c r="ET3745" t="s">
        <v>196</v>
      </c>
      <c r="EU3745">
        <v>3036936575</v>
      </c>
    </row>
    <row r="3746" spans="1:151" x14ac:dyDescent="0.2">
      <c r="A3746">
        <v>23747</v>
      </c>
      <c r="B3746" t="s">
        <v>532</v>
      </c>
      <c r="C3746" t="s">
        <v>21885</v>
      </c>
      <c r="D3746" t="s">
        <v>4013</v>
      </c>
      <c r="E3746" t="s">
        <v>21886</v>
      </c>
      <c r="F3746" t="s">
        <v>171</v>
      </c>
      <c r="G3746" t="s">
        <v>172</v>
      </c>
      <c r="H3746" s="1">
        <v>33994</v>
      </c>
      <c r="I3746" t="s">
        <v>221</v>
      </c>
      <c r="K3746" t="s">
        <v>798</v>
      </c>
      <c r="L3746" t="s">
        <v>799</v>
      </c>
      <c r="M3746" t="s">
        <v>224</v>
      </c>
      <c r="N3746">
        <v>2017</v>
      </c>
      <c r="O3746" t="s">
        <v>441</v>
      </c>
      <c r="P3746" t="s">
        <v>178</v>
      </c>
      <c r="Q3746" t="s">
        <v>172</v>
      </c>
      <c r="S3746">
        <v>29440481</v>
      </c>
      <c r="T3746" t="s">
        <v>196</v>
      </c>
      <c r="W3746" t="s">
        <v>21887</v>
      </c>
      <c r="X3746">
        <v>7068678056</v>
      </c>
      <c r="Y3746" t="s">
        <v>802</v>
      </c>
      <c r="Z3746" t="s">
        <v>803</v>
      </c>
      <c r="AA3746" t="s">
        <v>615</v>
      </c>
      <c r="AB3746" t="s">
        <v>259</v>
      </c>
      <c r="AC3746" t="s">
        <v>804</v>
      </c>
      <c r="AD3746" t="s">
        <v>185</v>
      </c>
      <c r="AS3746" t="str">
        <f>"0"</f>
        <v>0</v>
      </c>
      <c r="AT3746" t="s">
        <v>188</v>
      </c>
      <c r="AU3746" t="s">
        <v>189</v>
      </c>
      <c r="AV3746" t="s">
        <v>190</v>
      </c>
      <c r="AW3746" t="s">
        <v>264</v>
      </c>
      <c r="BM3746" t="s">
        <v>8207</v>
      </c>
      <c r="BP3746" t="s">
        <v>194</v>
      </c>
      <c r="BQ3746" t="s">
        <v>195</v>
      </c>
      <c r="BS3746">
        <v>14605</v>
      </c>
      <c r="BT3746" t="s">
        <v>196</v>
      </c>
      <c r="BU3746">
        <v>4044356060</v>
      </c>
      <c r="BZ3746" t="s">
        <v>21888</v>
      </c>
      <c r="CC3746" t="s">
        <v>21889</v>
      </c>
      <c r="CD3746" t="s">
        <v>1072</v>
      </c>
      <c r="CF3746">
        <v>305335258</v>
      </c>
      <c r="CG3746" t="s">
        <v>196</v>
      </c>
      <c r="CH3746">
        <v>4044356060</v>
      </c>
      <c r="CM3746" t="s">
        <v>8207</v>
      </c>
      <c r="CP3746" t="s">
        <v>194</v>
      </c>
      <c r="CQ3746" t="s">
        <v>195</v>
      </c>
      <c r="CS3746">
        <v>14605</v>
      </c>
      <c r="CT3746" t="s">
        <v>196</v>
      </c>
      <c r="CU3746">
        <v>4044356060</v>
      </c>
      <c r="DZ3746" t="s">
        <v>21890</v>
      </c>
      <c r="EC3746" t="s">
        <v>21891</v>
      </c>
      <c r="ED3746" t="s">
        <v>1072</v>
      </c>
      <c r="EG3746" t="s">
        <v>196</v>
      </c>
      <c r="EH3746">
        <v>4044356060</v>
      </c>
      <c r="EM3746" t="s">
        <v>21888</v>
      </c>
      <c r="EP3746" t="s">
        <v>21889</v>
      </c>
      <c r="EQ3746" t="s">
        <v>1072</v>
      </c>
      <c r="ES3746">
        <v>305335258</v>
      </c>
      <c r="ET3746" t="s">
        <v>196</v>
      </c>
      <c r="EU3746">
        <v>4044356060</v>
      </c>
    </row>
    <row r="3747" spans="1:151" x14ac:dyDescent="0.2">
      <c r="A3747">
        <v>23415</v>
      </c>
      <c r="B3747" t="s">
        <v>4432</v>
      </c>
      <c r="C3747" t="s">
        <v>5800</v>
      </c>
      <c r="D3747" t="s">
        <v>3631</v>
      </c>
      <c r="E3747" t="s">
        <v>21892</v>
      </c>
      <c r="F3747" t="s">
        <v>171</v>
      </c>
      <c r="G3747" t="s">
        <v>172</v>
      </c>
      <c r="H3747" s="1">
        <v>35067</v>
      </c>
      <c r="I3747" t="s">
        <v>221</v>
      </c>
      <c r="K3747" t="s">
        <v>2812</v>
      </c>
      <c r="L3747" t="s">
        <v>577</v>
      </c>
      <c r="M3747" t="s">
        <v>306</v>
      </c>
      <c r="N3747">
        <v>2017</v>
      </c>
      <c r="O3747" t="s">
        <v>646</v>
      </c>
      <c r="P3747" t="s">
        <v>178</v>
      </c>
      <c r="Q3747" t="s">
        <v>172</v>
      </c>
      <c r="S3747">
        <v>28876014</v>
      </c>
      <c r="T3747" t="s">
        <v>196</v>
      </c>
      <c r="W3747" t="s">
        <v>21893</v>
      </c>
      <c r="X3747">
        <v>9204102771</v>
      </c>
      <c r="Y3747" t="s">
        <v>186</v>
      </c>
      <c r="Z3747" t="s">
        <v>282</v>
      </c>
      <c r="AA3747">
        <v>2018</v>
      </c>
      <c r="AB3747">
        <v>2018</v>
      </c>
      <c r="AC3747" t="s">
        <v>580</v>
      </c>
      <c r="AD3747" t="s">
        <v>185</v>
      </c>
      <c r="AE3747" t="s">
        <v>636</v>
      </c>
      <c r="AS3747">
        <v>2.77</v>
      </c>
      <c r="AT3747" t="s">
        <v>188</v>
      </c>
      <c r="AU3747" t="s">
        <v>1520</v>
      </c>
      <c r="AV3747" t="s">
        <v>11274</v>
      </c>
      <c r="AW3747" t="s">
        <v>264</v>
      </c>
      <c r="BM3747" t="s">
        <v>21894</v>
      </c>
      <c r="BN3747" t="s">
        <v>3757</v>
      </c>
      <c r="BP3747" t="s">
        <v>194</v>
      </c>
      <c r="BQ3747" t="s">
        <v>195</v>
      </c>
      <c r="BS3747">
        <v>14604</v>
      </c>
      <c r="BT3747" t="s">
        <v>196</v>
      </c>
      <c r="BU3747">
        <v>9204207241</v>
      </c>
      <c r="BZ3747" t="s">
        <v>21894</v>
      </c>
      <c r="CA3747" t="s">
        <v>3757</v>
      </c>
      <c r="CC3747" t="s">
        <v>194</v>
      </c>
      <c r="CD3747" t="s">
        <v>195</v>
      </c>
      <c r="CF3747">
        <v>14604</v>
      </c>
      <c r="CG3747" t="s">
        <v>196</v>
      </c>
      <c r="CH3747">
        <v>9204207241</v>
      </c>
      <c r="CM3747" t="s">
        <v>1063</v>
      </c>
      <c r="CP3747" t="s">
        <v>194</v>
      </c>
      <c r="CQ3747" t="s">
        <v>195</v>
      </c>
      <c r="CS3747">
        <v>14627</v>
      </c>
      <c r="CT3747" t="s">
        <v>196</v>
      </c>
      <c r="CU3747">
        <v>9204207241</v>
      </c>
      <c r="ED3747" t="s">
        <v>3224</v>
      </c>
      <c r="EG3747" t="s">
        <v>196</v>
      </c>
      <c r="EH3747">
        <v>9202329788</v>
      </c>
      <c r="EM3747" t="s">
        <v>21895</v>
      </c>
      <c r="EP3747" t="s">
        <v>21896</v>
      </c>
      <c r="EQ3747" t="s">
        <v>3224</v>
      </c>
      <c r="ES3747">
        <v>54904</v>
      </c>
      <c r="ET3747" t="s">
        <v>196</v>
      </c>
      <c r="EU3747">
        <v>9202329788</v>
      </c>
    </row>
    <row r="3748" spans="1:151" x14ac:dyDescent="0.2">
      <c r="A3748">
        <v>19827</v>
      </c>
      <c r="B3748" t="s">
        <v>4432</v>
      </c>
      <c r="C3748" t="s">
        <v>5800</v>
      </c>
      <c r="D3748" t="s">
        <v>3631</v>
      </c>
      <c r="E3748" t="s">
        <v>21892</v>
      </c>
      <c r="F3748" t="s">
        <v>171</v>
      </c>
      <c r="G3748" t="s">
        <v>172</v>
      </c>
      <c r="H3748" s="1">
        <v>35067</v>
      </c>
      <c r="I3748" t="s">
        <v>221</v>
      </c>
      <c r="K3748" t="s">
        <v>2812</v>
      </c>
      <c r="M3748" t="s">
        <v>176</v>
      </c>
      <c r="N3748">
        <v>2017</v>
      </c>
      <c r="O3748" t="s">
        <v>177</v>
      </c>
      <c r="P3748" t="s">
        <v>363</v>
      </c>
      <c r="Q3748" t="s">
        <v>172</v>
      </c>
      <c r="S3748">
        <v>28876014</v>
      </c>
      <c r="T3748" t="s">
        <v>196</v>
      </c>
      <c r="W3748" t="s">
        <v>21893</v>
      </c>
      <c r="X3748">
        <v>9204102771</v>
      </c>
      <c r="Y3748" t="s">
        <v>186</v>
      </c>
      <c r="Z3748" t="s">
        <v>282</v>
      </c>
      <c r="AA3748">
        <v>2018</v>
      </c>
      <c r="AB3748">
        <v>2018</v>
      </c>
      <c r="AC3748" t="s">
        <v>580</v>
      </c>
      <c r="AD3748" t="s">
        <v>185</v>
      </c>
      <c r="AE3748" t="s">
        <v>636</v>
      </c>
      <c r="AS3748">
        <v>2.77</v>
      </c>
      <c r="AT3748" t="s">
        <v>188</v>
      </c>
      <c r="AU3748" t="s">
        <v>1520</v>
      </c>
      <c r="AV3748" t="s">
        <v>11274</v>
      </c>
      <c r="AW3748" t="s">
        <v>264</v>
      </c>
      <c r="BM3748" t="s">
        <v>21894</v>
      </c>
      <c r="BN3748" t="s">
        <v>3757</v>
      </c>
      <c r="BP3748" t="s">
        <v>194</v>
      </c>
      <c r="BQ3748" t="s">
        <v>195</v>
      </c>
      <c r="BS3748">
        <v>14604</v>
      </c>
      <c r="BT3748" t="s">
        <v>196</v>
      </c>
      <c r="BU3748">
        <v>9204207241</v>
      </c>
      <c r="BZ3748" t="s">
        <v>21894</v>
      </c>
      <c r="CA3748" t="s">
        <v>3757</v>
      </c>
      <c r="CC3748" t="s">
        <v>194</v>
      </c>
      <c r="CD3748" t="s">
        <v>195</v>
      </c>
      <c r="CF3748">
        <v>14604</v>
      </c>
      <c r="CG3748" t="s">
        <v>196</v>
      </c>
      <c r="CH3748">
        <v>9204207241</v>
      </c>
      <c r="CM3748" t="s">
        <v>1063</v>
      </c>
      <c r="CP3748" t="s">
        <v>194</v>
      </c>
      <c r="CQ3748" t="s">
        <v>195</v>
      </c>
      <c r="CS3748">
        <v>14627</v>
      </c>
      <c r="CT3748" t="s">
        <v>196</v>
      </c>
      <c r="CU3748">
        <v>9204207241</v>
      </c>
      <c r="ED3748" t="s">
        <v>3224</v>
      </c>
      <c r="EG3748" t="s">
        <v>196</v>
      </c>
      <c r="EH3748">
        <v>9202329788</v>
      </c>
      <c r="EM3748" t="s">
        <v>21895</v>
      </c>
      <c r="EP3748" t="s">
        <v>21896</v>
      </c>
      <c r="EQ3748" t="s">
        <v>3224</v>
      </c>
      <c r="ES3748">
        <v>54904</v>
      </c>
      <c r="ET3748" t="s">
        <v>196</v>
      </c>
      <c r="EU3748">
        <v>9202329788</v>
      </c>
    </row>
    <row r="3749" spans="1:151" x14ac:dyDescent="0.2">
      <c r="A3749">
        <v>22076</v>
      </c>
      <c r="B3749" t="s">
        <v>4432</v>
      </c>
      <c r="C3749" t="s">
        <v>5800</v>
      </c>
      <c r="D3749" t="s">
        <v>3631</v>
      </c>
      <c r="E3749" t="s">
        <v>21892</v>
      </c>
      <c r="F3749" t="s">
        <v>171</v>
      </c>
      <c r="G3749" t="s">
        <v>172</v>
      </c>
      <c r="H3749" s="1">
        <v>35067</v>
      </c>
      <c r="I3749" t="s">
        <v>221</v>
      </c>
      <c r="K3749" t="s">
        <v>576</v>
      </c>
      <c r="L3749" t="s">
        <v>577</v>
      </c>
      <c r="M3749" t="s">
        <v>224</v>
      </c>
      <c r="N3749">
        <v>2017</v>
      </c>
      <c r="O3749" t="s">
        <v>441</v>
      </c>
      <c r="P3749" t="s">
        <v>178</v>
      </c>
      <c r="Q3749" t="s">
        <v>172</v>
      </c>
      <c r="S3749">
        <v>28876014</v>
      </c>
      <c r="T3749" t="s">
        <v>196</v>
      </c>
      <c r="W3749" t="s">
        <v>21893</v>
      </c>
      <c r="X3749">
        <v>9204102771</v>
      </c>
      <c r="Y3749" t="s">
        <v>186</v>
      </c>
      <c r="Z3749" t="s">
        <v>282</v>
      </c>
      <c r="AA3749">
        <v>2018</v>
      </c>
      <c r="AB3749">
        <v>2018</v>
      </c>
      <c r="AC3749" t="s">
        <v>580</v>
      </c>
      <c r="AD3749" t="s">
        <v>185</v>
      </c>
      <c r="AE3749" t="s">
        <v>636</v>
      </c>
      <c r="AS3749">
        <v>2.77</v>
      </c>
      <c r="AT3749" t="s">
        <v>188</v>
      </c>
      <c r="AU3749" t="s">
        <v>1520</v>
      </c>
      <c r="AV3749" t="s">
        <v>11274</v>
      </c>
      <c r="AW3749" t="s">
        <v>264</v>
      </c>
      <c r="BM3749" t="s">
        <v>21894</v>
      </c>
      <c r="BN3749" t="s">
        <v>3757</v>
      </c>
      <c r="BP3749" t="s">
        <v>194</v>
      </c>
      <c r="BQ3749" t="s">
        <v>195</v>
      </c>
      <c r="BS3749">
        <v>14604</v>
      </c>
      <c r="BT3749" t="s">
        <v>196</v>
      </c>
      <c r="BU3749">
        <v>9204207241</v>
      </c>
      <c r="BZ3749" t="s">
        <v>21894</v>
      </c>
      <c r="CA3749" t="s">
        <v>3757</v>
      </c>
      <c r="CC3749" t="s">
        <v>194</v>
      </c>
      <c r="CD3749" t="s">
        <v>195</v>
      </c>
      <c r="CF3749">
        <v>14604</v>
      </c>
      <c r="CG3749" t="s">
        <v>196</v>
      </c>
      <c r="CH3749">
        <v>9204207241</v>
      </c>
      <c r="CM3749" t="s">
        <v>1063</v>
      </c>
      <c r="CP3749" t="s">
        <v>194</v>
      </c>
      <c r="CQ3749" t="s">
        <v>195</v>
      </c>
      <c r="CS3749">
        <v>14627</v>
      </c>
      <c r="CT3749" t="s">
        <v>196</v>
      </c>
      <c r="CU3749">
        <v>9204207241</v>
      </c>
      <c r="ED3749" t="s">
        <v>3224</v>
      </c>
      <c r="EG3749" t="s">
        <v>196</v>
      </c>
      <c r="EH3749">
        <v>9202329788</v>
      </c>
      <c r="EM3749" t="s">
        <v>21895</v>
      </c>
      <c r="EP3749" t="s">
        <v>21896</v>
      </c>
      <c r="EQ3749" t="s">
        <v>3224</v>
      </c>
      <c r="ES3749">
        <v>54904</v>
      </c>
      <c r="ET3749" t="s">
        <v>196</v>
      </c>
      <c r="EU3749">
        <v>9202329788</v>
      </c>
    </row>
    <row r="3750" spans="1:151" x14ac:dyDescent="0.2">
      <c r="A3750">
        <v>13360</v>
      </c>
      <c r="B3750" t="s">
        <v>4432</v>
      </c>
      <c r="C3750" t="s">
        <v>5800</v>
      </c>
      <c r="D3750" t="s">
        <v>3631</v>
      </c>
      <c r="E3750" t="s">
        <v>21892</v>
      </c>
      <c r="F3750" t="s">
        <v>171</v>
      </c>
      <c r="G3750" t="s">
        <v>172</v>
      </c>
      <c r="H3750" s="1">
        <v>35067</v>
      </c>
      <c r="I3750" t="s">
        <v>221</v>
      </c>
      <c r="K3750" t="s">
        <v>222</v>
      </c>
      <c r="L3750" t="s">
        <v>223</v>
      </c>
      <c r="M3750" t="s">
        <v>224</v>
      </c>
      <c r="N3750">
        <v>2015</v>
      </c>
      <c r="O3750" t="s">
        <v>692</v>
      </c>
      <c r="P3750" t="s">
        <v>178</v>
      </c>
      <c r="Q3750" t="s">
        <v>172</v>
      </c>
      <c r="S3750">
        <v>28876014</v>
      </c>
      <c r="T3750" t="s">
        <v>196</v>
      </c>
      <c r="W3750" t="s">
        <v>21893</v>
      </c>
      <c r="X3750">
        <v>9204102771</v>
      </c>
      <c r="Y3750" t="s">
        <v>186</v>
      </c>
      <c r="Z3750" t="s">
        <v>282</v>
      </c>
      <c r="AA3750">
        <v>2018</v>
      </c>
      <c r="AB3750">
        <v>2018</v>
      </c>
      <c r="AC3750" t="s">
        <v>580</v>
      </c>
      <c r="AD3750" t="s">
        <v>185</v>
      </c>
      <c r="AE3750" t="s">
        <v>636</v>
      </c>
      <c r="AS3750">
        <v>2.77</v>
      </c>
      <c r="AT3750" t="s">
        <v>188</v>
      </c>
      <c r="AU3750" t="s">
        <v>1520</v>
      </c>
      <c r="AV3750" t="s">
        <v>11274</v>
      </c>
      <c r="AW3750" t="s">
        <v>264</v>
      </c>
      <c r="BM3750" t="s">
        <v>21894</v>
      </c>
      <c r="BN3750" t="s">
        <v>3757</v>
      </c>
      <c r="BP3750" t="s">
        <v>194</v>
      </c>
      <c r="BQ3750" t="s">
        <v>195</v>
      </c>
      <c r="BS3750">
        <v>14604</v>
      </c>
      <c r="BT3750" t="s">
        <v>196</v>
      </c>
      <c r="BU3750">
        <v>9204207241</v>
      </c>
      <c r="BZ3750" t="s">
        <v>21894</v>
      </c>
      <c r="CA3750" t="s">
        <v>3757</v>
      </c>
      <c r="CC3750" t="s">
        <v>194</v>
      </c>
      <c r="CD3750" t="s">
        <v>195</v>
      </c>
      <c r="CF3750">
        <v>14604</v>
      </c>
      <c r="CG3750" t="s">
        <v>196</v>
      </c>
      <c r="CH3750">
        <v>9204207241</v>
      </c>
      <c r="CM3750" t="s">
        <v>1063</v>
      </c>
      <c r="CP3750" t="s">
        <v>194</v>
      </c>
      <c r="CQ3750" t="s">
        <v>195</v>
      </c>
      <c r="CS3750">
        <v>14627</v>
      </c>
      <c r="CT3750" t="s">
        <v>196</v>
      </c>
      <c r="CU3750">
        <v>9204207241</v>
      </c>
      <c r="ED3750" t="s">
        <v>3224</v>
      </c>
      <c r="EG3750" t="s">
        <v>196</v>
      </c>
      <c r="EH3750">
        <v>9202329788</v>
      </c>
      <c r="EM3750" t="s">
        <v>21895</v>
      </c>
      <c r="EP3750" t="s">
        <v>21896</v>
      </c>
      <c r="EQ3750" t="s">
        <v>3224</v>
      </c>
      <c r="ES3750">
        <v>54904</v>
      </c>
      <c r="ET3750" t="s">
        <v>196</v>
      </c>
      <c r="EU3750">
        <v>9202329788</v>
      </c>
    </row>
    <row r="3751" spans="1:151" x14ac:dyDescent="0.2">
      <c r="A3751">
        <v>26501</v>
      </c>
      <c r="B3751" t="s">
        <v>21897</v>
      </c>
      <c r="C3751" t="s">
        <v>21898</v>
      </c>
      <c r="D3751" t="s">
        <v>505</v>
      </c>
      <c r="E3751" t="s">
        <v>21899</v>
      </c>
      <c r="F3751" t="s">
        <v>171</v>
      </c>
      <c r="G3751" t="s">
        <v>172</v>
      </c>
      <c r="H3751" s="1">
        <v>35998</v>
      </c>
      <c r="I3751" t="s">
        <v>221</v>
      </c>
      <c r="K3751" t="s">
        <v>853</v>
      </c>
      <c r="L3751" t="s">
        <v>854</v>
      </c>
      <c r="M3751" t="s">
        <v>176</v>
      </c>
      <c r="N3751">
        <v>2019</v>
      </c>
      <c r="O3751" t="s">
        <v>482</v>
      </c>
      <c r="P3751" t="s">
        <v>178</v>
      </c>
      <c r="Q3751" t="s">
        <v>172</v>
      </c>
      <c r="S3751">
        <v>29998531</v>
      </c>
      <c r="T3751" t="s">
        <v>196</v>
      </c>
      <c r="W3751" t="s">
        <v>21900</v>
      </c>
      <c r="X3751">
        <v>3072860129</v>
      </c>
      <c r="Y3751" t="s">
        <v>186</v>
      </c>
      <c r="Z3751" t="s">
        <v>282</v>
      </c>
      <c r="AA3751">
        <v>2020</v>
      </c>
      <c r="AB3751">
        <v>2020</v>
      </c>
      <c r="AC3751" t="s">
        <v>187</v>
      </c>
      <c r="AD3751" t="s">
        <v>172</v>
      </c>
      <c r="AS3751">
        <v>3.9</v>
      </c>
      <c r="AT3751" t="s">
        <v>188</v>
      </c>
      <c r="AU3751" t="s">
        <v>189</v>
      </c>
      <c r="AV3751" t="s">
        <v>190</v>
      </c>
      <c r="AW3751" t="s">
        <v>952</v>
      </c>
      <c r="BM3751" t="s">
        <v>21901</v>
      </c>
      <c r="BN3751" t="s">
        <v>193</v>
      </c>
      <c r="BP3751" t="s">
        <v>194</v>
      </c>
      <c r="BQ3751" t="s">
        <v>195</v>
      </c>
      <c r="BS3751">
        <v>14627</v>
      </c>
      <c r="BT3751" t="s">
        <v>196</v>
      </c>
      <c r="BU3751">
        <v>3072869876</v>
      </c>
      <c r="BZ3751" t="s">
        <v>21902</v>
      </c>
      <c r="CC3751" t="s">
        <v>21903</v>
      </c>
      <c r="CD3751" t="s">
        <v>21904</v>
      </c>
      <c r="CF3751">
        <v>82009</v>
      </c>
      <c r="CG3751" t="s">
        <v>196</v>
      </c>
      <c r="CH3751">
        <v>3072869876</v>
      </c>
      <c r="CM3751" t="s">
        <v>215</v>
      </c>
      <c r="CN3751" t="s">
        <v>21905</v>
      </c>
      <c r="CP3751" t="s">
        <v>194</v>
      </c>
      <c r="CQ3751" t="s">
        <v>195</v>
      </c>
      <c r="CS3751">
        <v>14611</v>
      </c>
      <c r="CT3751" t="s">
        <v>196</v>
      </c>
      <c r="CU3751">
        <v>3072869876</v>
      </c>
      <c r="ED3751" t="s">
        <v>21904</v>
      </c>
      <c r="EG3751" t="s">
        <v>196</v>
      </c>
      <c r="EH3751">
        <v>3072869876</v>
      </c>
      <c r="EM3751" t="s">
        <v>21902</v>
      </c>
      <c r="EP3751" t="s">
        <v>21903</v>
      </c>
      <c r="EQ3751" t="s">
        <v>21904</v>
      </c>
      <c r="ES3751">
        <v>82009</v>
      </c>
      <c r="ET3751" t="s">
        <v>196</v>
      </c>
      <c r="EU3751">
        <v>3072869876</v>
      </c>
    </row>
    <row r="3752" spans="1:151" x14ac:dyDescent="0.2">
      <c r="A3752">
        <v>23205</v>
      </c>
      <c r="B3752" t="s">
        <v>21906</v>
      </c>
      <c r="C3752" t="s">
        <v>21907</v>
      </c>
      <c r="D3752" t="s">
        <v>21908</v>
      </c>
      <c r="E3752" t="s">
        <v>21909</v>
      </c>
      <c r="F3752" t="s">
        <v>171</v>
      </c>
      <c r="G3752" t="s">
        <v>172</v>
      </c>
      <c r="H3752" s="1">
        <v>35391</v>
      </c>
      <c r="I3752" t="s">
        <v>221</v>
      </c>
      <c r="K3752" t="s">
        <v>554</v>
      </c>
      <c r="L3752" t="s">
        <v>175</v>
      </c>
      <c r="M3752" t="s">
        <v>306</v>
      </c>
      <c r="N3752">
        <v>2017</v>
      </c>
      <c r="O3752" t="s">
        <v>646</v>
      </c>
      <c r="P3752" t="s">
        <v>178</v>
      </c>
      <c r="Q3752" t="s">
        <v>172</v>
      </c>
      <c r="S3752">
        <v>28716389</v>
      </c>
      <c r="T3752" t="s">
        <v>196</v>
      </c>
      <c r="W3752" t="s">
        <v>21910</v>
      </c>
      <c r="X3752">
        <v>9165478001</v>
      </c>
      <c r="Y3752" t="s">
        <v>186</v>
      </c>
      <c r="Z3752" t="s">
        <v>183</v>
      </c>
      <c r="AA3752">
        <v>2018</v>
      </c>
      <c r="AB3752">
        <v>2018</v>
      </c>
      <c r="AC3752" t="s">
        <v>6505</v>
      </c>
      <c r="AD3752" t="s">
        <v>185</v>
      </c>
      <c r="AM3752" t="s">
        <v>3411</v>
      </c>
      <c r="AS3752">
        <v>4</v>
      </c>
      <c r="AT3752" t="s">
        <v>188</v>
      </c>
      <c r="AU3752" t="s">
        <v>189</v>
      </c>
      <c r="AV3752" t="s">
        <v>190</v>
      </c>
      <c r="AW3752" t="s">
        <v>237</v>
      </c>
      <c r="BM3752" t="s">
        <v>21911</v>
      </c>
      <c r="BN3752" t="s">
        <v>193</v>
      </c>
      <c r="BP3752" t="s">
        <v>194</v>
      </c>
      <c r="BQ3752" t="s">
        <v>195</v>
      </c>
      <c r="BS3752">
        <v>14627</v>
      </c>
      <c r="BT3752" t="s">
        <v>196</v>
      </c>
      <c r="BU3752">
        <v>9168658082</v>
      </c>
      <c r="BZ3752" t="s">
        <v>21912</v>
      </c>
      <c r="CC3752" t="s">
        <v>21913</v>
      </c>
      <c r="CD3752" t="s">
        <v>461</v>
      </c>
      <c r="CF3752">
        <v>95661</v>
      </c>
      <c r="CG3752" t="s">
        <v>196</v>
      </c>
      <c r="CH3752">
        <v>9167977249</v>
      </c>
      <c r="CM3752" t="s">
        <v>21914</v>
      </c>
      <c r="CN3752" t="s">
        <v>4921</v>
      </c>
      <c r="CP3752" t="s">
        <v>194</v>
      </c>
      <c r="CQ3752" t="s">
        <v>195</v>
      </c>
      <c r="CS3752">
        <v>14627</v>
      </c>
      <c r="CT3752" t="s">
        <v>196</v>
      </c>
      <c r="CU3752">
        <v>9168658082</v>
      </c>
      <c r="ED3752" t="s">
        <v>461</v>
      </c>
      <c r="EG3752" t="s">
        <v>196</v>
      </c>
      <c r="EH3752">
        <v>9167977249</v>
      </c>
      <c r="EM3752" t="s">
        <v>21912</v>
      </c>
      <c r="EP3752" t="s">
        <v>21913</v>
      </c>
      <c r="EQ3752" t="s">
        <v>461</v>
      </c>
      <c r="ES3752">
        <v>95661</v>
      </c>
      <c r="ET3752" t="s">
        <v>196</v>
      </c>
      <c r="EU3752">
        <v>9167977249</v>
      </c>
    </row>
    <row r="3753" spans="1:151" x14ac:dyDescent="0.2">
      <c r="A3753">
        <v>31131</v>
      </c>
      <c r="B3753" t="s">
        <v>16089</v>
      </c>
      <c r="C3753" t="s">
        <v>21915</v>
      </c>
      <c r="D3753" t="s">
        <v>4013</v>
      </c>
      <c r="E3753" t="s">
        <v>21916</v>
      </c>
      <c r="F3753" t="s">
        <v>171</v>
      </c>
      <c r="G3753" t="s">
        <v>172</v>
      </c>
      <c r="H3753" s="1">
        <v>36289</v>
      </c>
      <c r="I3753" t="s">
        <v>221</v>
      </c>
      <c r="K3753" t="s">
        <v>304</v>
      </c>
      <c r="L3753" t="s">
        <v>305</v>
      </c>
      <c r="M3753" t="s">
        <v>176</v>
      </c>
      <c r="N3753">
        <v>2020</v>
      </c>
      <c r="O3753" t="s">
        <v>978</v>
      </c>
      <c r="P3753" t="s">
        <v>979</v>
      </c>
      <c r="Q3753" t="s">
        <v>172</v>
      </c>
      <c r="S3753">
        <v>30730045</v>
      </c>
      <c r="T3753" t="s">
        <v>226</v>
      </c>
      <c r="Y3753" t="str">
        <f>"01AS"</f>
        <v>01AS</v>
      </c>
      <c r="Z3753" t="s">
        <v>227</v>
      </c>
      <c r="AA3753" t="s">
        <v>320</v>
      </c>
      <c r="AB3753" t="s">
        <v>321</v>
      </c>
      <c r="AC3753" t="s">
        <v>2190</v>
      </c>
      <c r="AD3753" t="s">
        <v>185</v>
      </c>
      <c r="AE3753" t="s">
        <v>2860</v>
      </c>
      <c r="AF3753" t="s">
        <v>426</v>
      </c>
      <c r="AJ3753" t="s">
        <v>2860</v>
      </c>
      <c r="AK3753" t="s">
        <v>185</v>
      </c>
      <c r="AM3753" t="s">
        <v>2130</v>
      </c>
      <c r="AN3753" t="s">
        <v>2191</v>
      </c>
      <c r="AO3753" t="s">
        <v>2618</v>
      </c>
      <c r="AS3753">
        <v>3.21</v>
      </c>
      <c r="AT3753" t="s">
        <v>1261</v>
      </c>
      <c r="AV3753" t="s">
        <v>473</v>
      </c>
      <c r="AW3753" t="s">
        <v>210</v>
      </c>
      <c r="BM3753" t="s">
        <v>21917</v>
      </c>
      <c r="BN3753" t="s">
        <v>239</v>
      </c>
      <c r="BO3753" t="s">
        <v>21918</v>
      </c>
      <c r="BP3753" t="s">
        <v>241</v>
      </c>
      <c r="BQ3753" t="s">
        <v>195</v>
      </c>
      <c r="BS3753">
        <v>14627</v>
      </c>
      <c r="CA3753" t="s">
        <v>21919</v>
      </c>
      <c r="CD3753" t="s">
        <v>195</v>
      </c>
      <c r="CM3753" t="s">
        <v>21920</v>
      </c>
      <c r="CN3753" t="s">
        <v>21919</v>
      </c>
      <c r="CO3753" t="s">
        <v>21918</v>
      </c>
      <c r="CP3753" t="s">
        <v>17959</v>
      </c>
      <c r="CQ3753" t="s">
        <v>2008</v>
      </c>
      <c r="CS3753">
        <v>33142</v>
      </c>
      <c r="CT3753" t="s">
        <v>244</v>
      </c>
      <c r="CU3753" t="s">
        <v>21921</v>
      </c>
    </row>
    <row r="3754" spans="1:151" x14ac:dyDescent="0.2">
      <c r="A3754">
        <v>27557</v>
      </c>
      <c r="B3754" t="s">
        <v>16089</v>
      </c>
      <c r="C3754" t="s">
        <v>21915</v>
      </c>
      <c r="D3754" t="s">
        <v>4013</v>
      </c>
      <c r="E3754" t="s">
        <v>21916</v>
      </c>
      <c r="F3754" t="s">
        <v>171</v>
      </c>
      <c r="G3754" t="s">
        <v>172</v>
      </c>
      <c r="H3754" s="1">
        <v>36289</v>
      </c>
      <c r="I3754" t="s">
        <v>221</v>
      </c>
      <c r="K3754" t="s">
        <v>1304</v>
      </c>
      <c r="L3754" t="s">
        <v>633</v>
      </c>
      <c r="M3754" t="s">
        <v>224</v>
      </c>
      <c r="N3754">
        <v>2019</v>
      </c>
      <c r="O3754" t="s">
        <v>279</v>
      </c>
      <c r="P3754" t="s">
        <v>178</v>
      </c>
      <c r="Q3754" t="s">
        <v>172</v>
      </c>
      <c r="S3754">
        <v>30730045</v>
      </c>
      <c r="T3754" t="s">
        <v>226</v>
      </c>
      <c r="Y3754" t="str">
        <f>"01AS"</f>
        <v>01AS</v>
      </c>
      <c r="Z3754" t="s">
        <v>227</v>
      </c>
      <c r="AA3754" t="s">
        <v>320</v>
      </c>
      <c r="AB3754" t="s">
        <v>321</v>
      </c>
      <c r="AC3754" t="s">
        <v>2190</v>
      </c>
      <c r="AD3754" t="s">
        <v>185</v>
      </c>
      <c r="AE3754" t="s">
        <v>2860</v>
      </c>
      <c r="AF3754" t="s">
        <v>426</v>
      </c>
      <c r="AJ3754" t="s">
        <v>2860</v>
      </c>
      <c r="AK3754" t="s">
        <v>185</v>
      </c>
      <c r="AM3754" t="s">
        <v>2130</v>
      </c>
      <c r="AN3754" t="s">
        <v>2191</v>
      </c>
      <c r="AO3754" t="s">
        <v>2618</v>
      </c>
      <c r="AS3754">
        <v>3.21</v>
      </c>
      <c r="AT3754" t="s">
        <v>1261</v>
      </c>
      <c r="AV3754" t="s">
        <v>473</v>
      </c>
      <c r="AW3754" t="s">
        <v>210</v>
      </c>
      <c r="BM3754" t="s">
        <v>21917</v>
      </c>
      <c r="BN3754" t="s">
        <v>239</v>
      </c>
      <c r="BO3754" t="s">
        <v>21918</v>
      </c>
      <c r="BP3754" t="s">
        <v>241</v>
      </c>
      <c r="BQ3754" t="s">
        <v>195</v>
      </c>
      <c r="BS3754">
        <v>14627</v>
      </c>
      <c r="CA3754" t="s">
        <v>21919</v>
      </c>
      <c r="CD3754" t="s">
        <v>195</v>
      </c>
      <c r="CM3754" t="s">
        <v>21920</v>
      </c>
      <c r="CN3754" t="s">
        <v>21919</v>
      </c>
      <c r="CO3754" t="s">
        <v>21918</v>
      </c>
      <c r="CP3754" t="s">
        <v>17959</v>
      </c>
      <c r="CQ3754" t="s">
        <v>2008</v>
      </c>
      <c r="CS3754">
        <v>33142</v>
      </c>
      <c r="CT3754" t="s">
        <v>244</v>
      </c>
      <c r="CU3754" t="s">
        <v>21921</v>
      </c>
    </row>
    <row r="3755" spans="1:151" x14ac:dyDescent="0.2">
      <c r="A3755">
        <v>33894</v>
      </c>
      <c r="B3755" t="s">
        <v>11205</v>
      </c>
      <c r="C3755" t="s">
        <v>13109</v>
      </c>
      <c r="E3755" t="s">
        <v>21922</v>
      </c>
      <c r="F3755" t="s">
        <v>171</v>
      </c>
      <c r="G3755" t="s">
        <v>172</v>
      </c>
      <c r="H3755" s="1">
        <v>36164</v>
      </c>
      <c r="I3755" t="s">
        <v>173</v>
      </c>
      <c r="K3755" t="s">
        <v>1377</v>
      </c>
      <c r="L3755" t="s">
        <v>1378</v>
      </c>
      <c r="M3755" t="s">
        <v>306</v>
      </c>
      <c r="N3755">
        <v>2020</v>
      </c>
      <c r="O3755" t="s">
        <v>1379</v>
      </c>
      <c r="P3755" t="s">
        <v>509</v>
      </c>
      <c r="Q3755" t="s">
        <v>172</v>
      </c>
      <c r="S3755">
        <v>31405164</v>
      </c>
      <c r="T3755" t="s">
        <v>1382</v>
      </c>
      <c r="U3755" t="s">
        <v>712</v>
      </c>
      <c r="Y3755" t="str">
        <f>"01AS"</f>
        <v>01AS</v>
      </c>
      <c r="Z3755" t="s">
        <v>227</v>
      </c>
      <c r="AA3755" t="s">
        <v>228</v>
      </c>
      <c r="AB3755" t="s">
        <v>229</v>
      </c>
      <c r="AC3755" t="s">
        <v>425</v>
      </c>
      <c r="AD3755" t="s">
        <v>172</v>
      </c>
      <c r="AS3755">
        <v>2.94</v>
      </c>
      <c r="AT3755" t="s">
        <v>429</v>
      </c>
      <c r="AU3755" t="s">
        <v>235</v>
      </c>
      <c r="AV3755" t="s">
        <v>236</v>
      </c>
      <c r="AW3755" t="s">
        <v>715</v>
      </c>
      <c r="BM3755" t="s">
        <v>21923</v>
      </c>
      <c r="BN3755" t="s">
        <v>239</v>
      </c>
      <c r="BO3755" t="s">
        <v>4702</v>
      </c>
      <c r="BP3755" t="s">
        <v>241</v>
      </c>
      <c r="BQ3755" t="s">
        <v>195</v>
      </c>
      <c r="BS3755">
        <v>14627</v>
      </c>
      <c r="CA3755" t="s">
        <v>21924</v>
      </c>
      <c r="CD3755" t="s">
        <v>195</v>
      </c>
      <c r="CM3755" t="s">
        <v>21925</v>
      </c>
      <c r="CN3755" t="s">
        <v>21924</v>
      </c>
      <c r="CO3755" t="s">
        <v>4702</v>
      </c>
      <c r="CP3755" t="s">
        <v>4702</v>
      </c>
      <c r="CQ3755" t="s">
        <v>4705</v>
      </c>
      <c r="CS3755">
        <v>200127</v>
      </c>
      <c r="CT3755" t="s">
        <v>1382</v>
      </c>
      <c r="CU3755" t="s">
        <v>21926</v>
      </c>
    </row>
    <row r="3756" spans="1:151" x14ac:dyDescent="0.2">
      <c r="A3756">
        <v>13215</v>
      </c>
      <c r="B3756" t="s">
        <v>21927</v>
      </c>
      <c r="C3756" t="s">
        <v>21928</v>
      </c>
      <c r="E3756" t="s">
        <v>21929</v>
      </c>
      <c r="F3756" t="s">
        <v>171</v>
      </c>
      <c r="G3756" t="s">
        <v>172</v>
      </c>
      <c r="H3756" s="1">
        <v>34859</v>
      </c>
      <c r="I3756" t="s">
        <v>173</v>
      </c>
      <c r="K3756" t="s">
        <v>867</v>
      </c>
      <c r="L3756" t="s">
        <v>868</v>
      </c>
      <c r="M3756" t="s">
        <v>224</v>
      </c>
      <c r="N3756">
        <v>2015</v>
      </c>
      <c r="O3756" t="s">
        <v>692</v>
      </c>
      <c r="P3756" t="s">
        <v>178</v>
      </c>
      <c r="Q3756" t="s">
        <v>172</v>
      </c>
      <c r="S3756">
        <v>28694045</v>
      </c>
      <c r="T3756" t="s">
        <v>3935</v>
      </c>
      <c r="U3756" t="s">
        <v>180</v>
      </c>
      <c r="V3756" s="2">
        <v>43240</v>
      </c>
      <c r="W3756" t="s">
        <v>21930</v>
      </c>
      <c r="X3756" t="s">
        <v>21931</v>
      </c>
      <c r="Y3756" t="s">
        <v>186</v>
      </c>
      <c r="Z3756" t="s">
        <v>282</v>
      </c>
      <c r="AA3756">
        <v>2018</v>
      </c>
      <c r="AB3756">
        <v>2018</v>
      </c>
      <c r="AC3756" t="s">
        <v>187</v>
      </c>
      <c r="AD3756" t="s">
        <v>172</v>
      </c>
      <c r="AS3756">
        <v>2.92</v>
      </c>
      <c r="AT3756" t="s">
        <v>188</v>
      </c>
      <c r="AU3756" t="s">
        <v>189</v>
      </c>
      <c r="AV3756" t="s">
        <v>190</v>
      </c>
      <c r="AW3756" t="s">
        <v>191</v>
      </c>
      <c r="BM3756" t="s">
        <v>21932</v>
      </c>
      <c r="BN3756" t="s">
        <v>487</v>
      </c>
      <c r="BP3756" t="s">
        <v>194</v>
      </c>
      <c r="BQ3756" t="s">
        <v>195</v>
      </c>
      <c r="BS3756">
        <v>14627</v>
      </c>
      <c r="BT3756" t="s">
        <v>196</v>
      </c>
      <c r="BU3756">
        <v>5852607183</v>
      </c>
      <c r="BZ3756" t="s">
        <v>21933</v>
      </c>
      <c r="CC3756" t="s">
        <v>21934</v>
      </c>
      <c r="CF3756">
        <v>75000</v>
      </c>
      <c r="CG3756" t="s">
        <v>3935</v>
      </c>
      <c r="CH3756" t="s">
        <v>21935</v>
      </c>
      <c r="CM3756" t="s">
        <v>21936</v>
      </c>
      <c r="CN3756" t="s">
        <v>487</v>
      </c>
      <c r="CP3756" t="s">
        <v>194</v>
      </c>
      <c r="CQ3756" t="s">
        <v>195</v>
      </c>
      <c r="CS3756">
        <v>14627</v>
      </c>
      <c r="CT3756" t="s">
        <v>196</v>
      </c>
      <c r="CU3756">
        <v>5852607183</v>
      </c>
      <c r="CZ3756" t="s">
        <v>21933</v>
      </c>
      <c r="DC3756" t="s">
        <v>21934</v>
      </c>
      <c r="DF3756">
        <v>75000</v>
      </c>
      <c r="DG3756" t="s">
        <v>3935</v>
      </c>
      <c r="DH3756" t="s">
        <v>21935</v>
      </c>
      <c r="EM3756" t="s">
        <v>21933</v>
      </c>
      <c r="EP3756" t="s">
        <v>21934</v>
      </c>
      <c r="ES3756">
        <v>75000</v>
      </c>
      <c r="ET3756" t="s">
        <v>3935</v>
      </c>
      <c r="EU3756" t="s">
        <v>21935</v>
      </c>
    </row>
    <row r="3757" spans="1:151" x14ac:dyDescent="0.2">
      <c r="A3757">
        <v>25906</v>
      </c>
      <c r="B3757" t="s">
        <v>8464</v>
      </c>
      <c r="C3757" t="s">
        <v>21937</v>
      </c>
      <c r="E3757" t="s">
        <v>21938</v>
      </c>
      <c r="F3757" t="s">
        <v>171</v>
      </c>
      <c r="K3757" t="s">
        <v>632</v>
      </c>
      <c r="M3757" t="s">
        <v>306</v>
      </c>
      <c r="N3757">
        <v>2014</v>
      </c>
      <c r="O3757" t="s">
        <v>591</v>
      </c>
      <c r="P3757" t="s">
        <v>178</v>
      </c>
      <c r="Q3757" t="s">
        <v>172</v>
      </c>
    </row>
    <row r="3758" spans="1:151" x14ac:dyDescent="0.2">
      <c r="A3758">
        <v>13213</v>
      </c>
      <c r="B3758" t="s">
        <v>20921</v>
      </c>
      <c r="C3758" t="s">
        <v>21939</v>
      </c>
      <c r="D3758" t="s">
        <v>21940</v>
      </c>
      <c r="E3758" t="s">
        <v>21941</v>
      </c>
      <c r="F3758" t="s">
        <v>171</v>
      </c>
      <c r="G3758" t="s">
        <v>172</v>
      </c>
      <c r="H3758" s="1">
        <v>34312</v>
      </c>
      <c r="I3758" t="s">
        <v>221</v>
      </c>
      <c r="K3758" t="s">
        <v>867</v>
      </c>
      <c r="L3758" t="s">
        <v>868</v>
      </c>
      <c r="M3758" t="s">
        <v>224</v>
      </c>
      <c r="N3758">
        <v>2015</v>
      </c>
      <c r="O3758" t="s">
        <v>692</v>
      </c>
      <c r="P3758" t="s">
        <v>178</v>
      </c>
      <c r="Q3758" t="s">
        <v>172</v>
      </c>
      <c r="S3758">
        <v>27698747</v>
      </c>
      <c r="T3758" t="s">
        <v>196</v>
      </c>
      <c r="W3758" t="s">
        <v>21942</v>
      </c>
      <c r="X3758">
        <v>5853879744</v>
      </c>
      <c r="Y3758" t="s">
        <v>802</v>
      </c>
      <c r="Z3758" t="s">
        <v>1583</v>
      </c>
      <c r="AA3758">
        <v>2016</v>
      </c>
      <c r="AB3758">
        <v>2016</v>
      </c>
      <c r="AC3758" t="s">
        <v>21943</v>
      </c>
      <c r="AD3758" t="s">
        <v>185</v>
      </c>
      <c r="AE3758" t="s">
        <v>1584</v>
      </c>
      <c r="AS3758">
        <v>3.65</v>
      </c>
      <c r="AT3758" t="s">
        <v>188</v>
      </c>
      <c r="AU3758" t="s">
        <v>189</v>
      </c>
      <c r="AV3758" t="s">
        <v>190</v>
      </c>
      <c r="AW3758" t="s">
        <v>264</v>
      </c>
      <c r="BM3758" t="s">
        <v>13752</v>
      </c>
      <c r="BN3758" t="s">
        <v>8851</v>
      </c>
      <c r="BP3758" t="s">
        <v>194</v>
      </c>
      <c r="BQ3758" t="s">
        <v>195</v>
      </c>
      <c r="BS3758">
        <v>14605</v>
      </c>
      <c r="BT3758" t="s">
        <v>196</v>
      </c>
      <c r="BU3758">
        <v>5857343445</v>
      </c>
      <c r="BZ3758" t="s">
        <v>21944</v>
      </c>
      <c r="CC3758" t="s">
        <v>194</v>
      </c>
      <c r="CD3758" t="s">
        <v>195</v>
      </c>
      <c r="CF3758">
        <v>14610</v>
      </c>
      <c r="CG3758" t="s">
        <v>196</v>
      </c>
      <c r="CH3758">
        <v>5853879744</v>
      </c>
      <c r="CM3758" t="s">
        <v>13752</v>
      </c>
      <c r="CN3758" t="s">
        <v>8851</v>
      </c>
      <c r="CP3758" t="s">
        <v>194</v>
      </c>
      <c r="CQ3758" t="s">
        <v>195</v>
      </c>
      <c r="CS3758">
        <v>14605</v>
      </c>
      <c r="CT3758" t="s">
        <v>196</v>
      </c>
      <c r="CU3758">
        <v>5857343445</v>
      </c>
      <c r="EM3758" t="s">
        <v>21944</v>
      </c>
      <c r="EP3758" t="s">
        <v>194</v>
      </c>
      <c r="EQ3758" t="s">
        <v>195</v>
      </c>
      <c r="ES3758">
        <v>14610</v>
      </c>
      <c r="ET3758" t="s">
        <v>196</v>
      </c>
      <c r="EU3758">
        <v>5853879744</v>
      </c>
    </row>
    <row r="3759" spans="1:151" x14ac:dyDescent="0.2">
      <c r="A3759">
        <v>37735</v>
      </c>
      <c r="B3759" t="s">
        <v>17786</v>
      </c>
      <c r="C3759" t="s">
        <v>21945</v>
      </c>
      <c r="D3759" t="s">
        <v>2127</v>
      </c>
      <c r="E3759" t="s">
        <v>21946</v>
      </c>
      <c r="F3759" t="s">
        <v>171</v>
      </c>
      <c r="G3759" t="str">
        <f>"0"</f>
        <v>0</v>
      </c>
      <c r="H3759" s="1">
        <v>37361</v>
      </c>
      <c r="I3759" t="s">
        <v>221</v>
      </c>
      <c r="K3759" t="s">
        <v>4372</v>
      </c>
      <c r="L3759" t="s">
        <v>1731</v>
      </c>
      <c r="M3759" t="s">
        <v>176</v>
      </c>
      <c r="N3759">
        <v>2023</v>
      </c>
      <c r="O3759" t="s">
        <v>1048</v>
      </c>
      <c r="P3759" t="s">
        <v>178</v>
      </c>
      <c r="Q3759" t="s">
        <v>172</v>
      </c>
      <c r="S3759">
        <v>31727563</v>
      </c>
      <c r="T3759" t="s">
        <v>226</v>
      </c>
      <c r="Y3759" t="str">
        <f>"01AS"</f>
        <v>01AS</v>
      </c>
      <c r="Z3759" t="s">
        <v>227</v>
      </c>
      <c r="AA3759" t="s">
        <v>320</v>
      </c>
      <c r="AB3759" t="s">
        <v>321</v>
      </c>
      <c r="AC3759" t="s">
        <v>5781</v>
      </c>
      <c r="AD3759" t="s">
        <v>185</v>
      </c>
      <c r="AM3759" t="s">
        <v>21947</v>
      </c>
      <c r="AS3759">
        <v>3.54</v>
      </c>
      <c r="AU3759" t="s">
        <v>235</v>
      </c>
      <c r="AV3759" t="s">
        <v>236</v>
      </c>
      <c r="AW3759" t="s">
        <v>264</v>
      </c>
      <c r="BA3759" t="s">
        <v>19387</v>
      </c>
      <c r="BH3759" t="s">
        <v>474</v>
      </c>
      <c r="BM3759" t="s">
        <v>21948</v>
      </c>
      <c r="BN3759" t="s">
        <v>239</v>
      </c>
      <c r="BO3759" t="s">
        <v>21949</v>
      </c>
      <c r="BP3759" t="s">
        <v>241</v>
      </c>
      <c r="BQ3759" t="s">
        <v>195</v>
      </c>
      <c r="BS3759">
        <v>14627</v>
      </c>
      <c r="BZ3759" t="s">
        <v>266</v>
      </c>
      <c r="CB3759" t="s">
        <v>267</v>
      </c>
      <c r="CD3759" t="s">
        <v>195</v>
      </c>
      <c r="CF3759">
        <v>14627</v>
      </c>
      <c r="CG3759" t="s">
        <v>244</v>
      </c>
      <c r="CM3759" t="s">
        <v>21950</v>
      </c>
      <c r="CO3759" t="s">
        <v>21949</v>
      </c>
      <c r="CP3759" t="s">
        <v>2376</v>
      </c>
      <c r="CQ3759" t="s">
        <v>247</v>
      </c>
      <c r="CS3759" t="s">
        <v>21951</v>
      </c>
      <c r="CT3759" t="s">
        <v>244</v>
      </c>
      <c r="CU3759" t="s">
        <v>21952</v>
      </c>
    </row>
    <row r="3760" spans="1:151" x14ac:dyDescent="0.2">
      <c r="A3760">
        <v>19454</v>
      </c>
      <c r="B3760" t="s">
        <v>4769</v>
      </c>
      <c r="C3760" t="s">
        <v>21953</v>
      </c>
      <c r="E3760" t="s">
        <v>21954</v>
      </c>
      <c r="F3760" t="s">
        <v>171</v>
      </c>
      <c r="G3760" t="s">
        <v>172</v>
      </c>
      <c r="H3760" s="1">
        <v>35357</v>
      </c>
      <c r="I3760" t="s">
        <v>173</v>
      </c>
      <c r="K3760" t="s">
        <v>392</v>
      </c>
      <c r="M3760" t="s">
        <v>176</v>
      </c>
      <c r="N3760">
        <v>2017</v>
      </c>
      <c r="O3760" t="s">
        <v>177</v>
      </c>
      <c r="P3760" t="s">
        <v>363</v>
      </c>
      <c r="Q3760" t="s">
        <v>172</v>
      </c>
      <c r="S3760">
        <v>29480050</v>
      </c>
      <c r="T3760" t="s">
        <v>196</v>
      </c>
      <c r="W3760" t="s">
        <v>21955</v>
      </c>
      <c r="X3760">
        <v>6314334232</v>
      </c>
      <c r="Y3760" t="s">
        <v>186</v>
      </c>
      <c r="Z3760" t="s">
        <v>282</v>
      </c>
      <c r="AA3760">
        <v>2018</v>
      </c>
      <c r="AB3760">
        <v>2018</v>
      </c>
      <c r="AC3760" t="s">
        <v>209</v>
      </c>
      <c r="AD3760" t="s">
        <v>185</v>
      </c>
      <c r="AS3760" t="str">
        <f>"0"</f>
        <v>0</v>
      </c>
      <c r="AT3760" t="s">
        <v>188</v>
      </c>
      <c r="AU3760" t="s">
        <v>189</v>
      </c>
      <c r="AV3760" t="s">
        <v>190</v>
      </c>
      <c r="AW3760" t="s">
        <v>264</v>
      </c>
      <c r="BM3760" t="s">
        <v>15350</v>
      </c>
      <c r="BN3760" t="s">
        <v>193</v>
      </c>
      <c r="BP3760" t="s">
        <v>194</v>
      </c>
      <c r="BQ3760" t="s">
        <v>195</v>
      </c>
      <c r="BS3760">
        <v>14627</v>
      </c>
      <c r="BT3760" t="s">
        <v>196</v>
      </c>
      <c r="BU3760">
        <v>6314878244</v>
      </c>
      <c r="BZ3760" t="s">
        <v>21956</v>
      </c>
      <c r="CC3760" t="s">
        <v>21957</v>
      </c>
      <c r="CD3760" t="s">
        <v>195</v>
      </c>
      <c r="CF3760">
        <v>11730</v>
      </c>
      <c r="CG3760" t="s">
        <v>196</v>
      </c>
      <c r="CH3760">
        <v>6312247541</v>
      </c>
      <c r="CM3760" t="s">
        <v>11662</v>
      </c>
      <c r="CN3760" t="s">
        <v>193</v>
      </c>
      <c r="CP3760" t="s">
        <v>194</v>
      </c>
      <c r="CQ3760" t="s">
        <v>195</v>
      </c>
      <c r="CS3760">
        <v>14627</v>
      </c>
      <c r="CT3760" t="s">
        <v>196</v>
      </c>
      <c r="CU3760">
        <v>6314878244</v>
      </c>
      <c r="EM3760" t="s">
        <v>21956</v>
      </c>
      <c r="EP3760" t="s">
        <v>21957</v>
      </c>
      <c r="EQ3760" t="s">
        <v>195</v>
      </c>
      <c r="ES3760">
        <v>11730</v>
      </c>
      <c r="ET3760" t="s">
        <v>196</v>
      </c>
      <c r="EU3760">
        <v>6312247541</v>
      </c>
    </row>
    <row r="3761" spans="1:151" x14ac:dyDescent="0.2">
      <c r="A3761">
        <v>41077</v>
      </c>
      <c r="B3761" t="s">
        <v>21958</v>
      </c>
      <c r="C3761" t="s">
        <v>21959</v>
      </c>
      <c r="D3761" t="s">
        <v>169</v>
      </c>
      <c r="E3761" t="s">
        <v>21960</v>
      </c>
      <c r="F3761" t="s">
        <v>171</v>
      </c>
      <c r="G3761" t="str">
        <f>"0"</f>
        <v>0</v>
      </c>
      <c r="H3761" s="1">
        <v>37261</v>
      </c>
      <c r="I3761" t="s">
        <v>221</v>
      </c>
      <c r="K3761" t="s">
        <v>9502</v>
      </c>
      <c r="L3761" t="s">
        <v>1047</v>
      </c>
      <c r="M3761" t="s">
        <v>176</v>
      </c>
      <c r="N3761">
        <v>2024</v>
      </c>
      <c r="O3761" t="s">
        <v>319</v>
      </c>
      <c r="P3761" t="s">
        <v>178</v>
      </c>
      <c r="Q3761" t="s">
        <v>172</v>
      </c>
      <c r="S3761">
        <v>31727754</v>
      </c>
      <c r="T3761" t="s">
        <v>226</v>
      </c>
      <c r="Y3761" t="str">
        <f>"01AS"</f>
        <v>01AS</v>
      </c>
      <c r="Z3761" t="s">
        <v>227</v>
      </c>
      <c r="AA3761" t="s">
        <v>320</v>
      </c>
      <c r="AB3761" t="s">
        <v>321</v>
      </c>
      <c r="AC3761" t="s">
        <v>1451</v>
      </c>
      <c r="AD3761" t="s">
        <v>185</v>
      </c>
      <c r="AE3761" t="s">
        <v>8676</v>
      </c>
      <c r="AM3761" t="s">
        <v>3849</v>
      </c>
      <c r="AS3761">
        <v>3.3</v>
      </c>
      <c r="AU3761" t="s">
        <v>235</v>
      </c>
      <c r="AV3761" t="s">
        <v>236</v>
      </c>
      <c r="AW3761" t="s">
        <v>210</v>
      </c>
      <c r="BF3761" t="s">
        <v>474</v>
      </c>
      <c r="BJ3761" t="s">
        <v>474</v>
      </c>
      <c r="BO3761" t="s">
        <v>21961</v>
      </c>
      <c r="BQ3761" t="s">
        <v>195</v>
      </c>
      <c r="CD3761" t="s">
        <v>195</v>
      </c>
      <c r="CM3761" t="s">
        <v>21962</v>
      </c>
      <c r="CO3761" t="s">
        <v>21961</v>
      </c>
      <c r="CP3761" t="s">
        <v>720</v>
      </c>
      <c r="CQ3761" t="s">
        <v>247</v>
      </c>
      <c r="CS3761" t="s">
        <v>21963</v>
      </c>
      <c r="CT3761" t="s">
        <v>244</v>
      </c>
      <c r="CU3761" t="s">
        <v>21964</v>
      </c>
    </row>
    <row r="3762" spans="1:151" x14ac:dyDescent="0.2">
      <c r="A3762">
        <v>37125</v>
      </c>
      <c r="B3762" t="s">
        <v>21958</v>
      </c>
      <c r="C3762" t="s">
        <v>21959</v>
      </c>
      <c r="D3762" t="s">
        <v>169</v>
      </c>
      <c r="E3762" t="s">
        <v>21960</v>
      </c>
      <c r="F3762" t="s">
        <v>171</v>
      </c>
      <c r="G3762" t="str">
        <f>"0"</f>
        <v>0</v>
      </c>
      <c r="H3762" s="1">
        <v>37261</v>
      </c>
      <c r="I3762" t="s">
        <v>221</v>
      </c>
      <c r="K3762" t="s">
        <v>853</v>
      </c>
      <c r="L3762" t="s">
        <v>854</v>
      </c>
      <c r="M3762" t="s">
        <v>306</v>
      </c>
      <c r="N3762">
        <v>2022</v>
      </c>
      <c r="O3762" t="s">
        <v>782</v>
      </c>
      <c r="P3762" t="s">
        <v>178</v>
      </c>
      <c r="Q3762" t="s">
        <v>172</v>
      </c>
      <c r="S3762">
        <v>31727754</v>
      </c>
      <c r="T3762" t="s">
        <v>226</v>
      </c>
      <c r="Y3762" t="str">
        <f>"01AS"</f>
        <v>01AS</v>
      </c>
      <c r="Z3762" t="s">
        <v>227</v>
      </c>
      <c r="AA3762" t="s">
        <v>320</v>
      </c>
      <c r="AB3762" t="s">
        <v>321</v>
      </c>
      <c r="AC3762" t="s">
        <v>1451</v>
      </c>
      <c r="AD3762" t="s">
        <v>185</v>
      </c>
      <c r="AE3762" t="s">
        <v>8676</v>
      </c>
      <c r="AM3762" t="s">
        <v>3849</v>
      </c>
      <c r="AS3762">
        <v>3.3</v>
      </c>
      <c r="AU3762" t="s">
        <v>235</v>
      </c>
      <c r="AV3762" t="s">
        <v>236</v>
      </c>
      <c r="AW3762" t="s">
        <v>210</v>
      </c>
      <c r="BF3762" t="s">
        <v>474</v>
      </c>
      <c r="BJ3762" t="s">
        <v>474</v>
      </c>
      <c r="BO3762" t="s">
        <v>21961</v>
      </c>
      <c r="BQ3762" t="s">
        <v>195</v>
      </c>
      <c r="CD3762" t="s">
        <v>195</v>
      </c>
      <c r="CM3762" t="s">
        <v>21962</v>
      </c>
      <c r="CO3762" t="s">
        <v>21961</v>
      </c>
      <c r="CP3762" t="s">
        <v>720</v>
      </c>
      <c r="CQ3762" t="s">
        <v>247</v>
      </c>
      <c r="CS3762" t="s">
        <v>21963</v>
      </c>
      <c r="CT3762" t="s">
        <v>244</v>
      </c>
      <c r="CU3762" t="s">
        <v>21964</v>
      </c>
    </row>
    <row r="3763" spans="1:151" x14ac:dyDescent="0.2">
      <c r="A3763">
        <v>37051</v>
      </c>
      <c r="B3763" t="s">
        <v>21958</v>
      </c>
      <c r="C3763" t="s">
        <v>21959</v>
      </c>
      <c r="D3763" t="s">
        <v>169</v>
      </c>
      <c r="E3763" t="s">
        <v>21960</v>
      </c>
      <c r="F3763" t="s">
        <v>171</v>
      </c>
      <c r="G3763" t="str">
        <f>"0"</f>
        <v>0</v>
      </c>
      <c r="H3763" s="1">
        <v>37261</v>
      </c>
      <c r="I3763" t="s">
        <v>221</v>
      </c>
      <c r="K3763" t="s">
        <v>466</v>
      </c>
      <c r="L3763" t="s">
        <v>467</v>
      </c>
      <c r="M3763" t="s">
        <v>224</v>
      </c>
      <c r="N3763">
        <v>2022</v>
      </c>
      <c r="O3763" t="s">
        <v>468</v>
      </c>
      <c r="P3763" t="s">
        <v>178</v>
      </c>
      <c r="Q3763" t="s">
        <v>172</v>
      </c>
      <c r="S3763">
        <v>31727754</v>
      </c>
      <c r="T3763" t="s">
        <v>226</v>
      </c>
      <c r="Y3763" t="str">
        <f>"01AS"</f>
        <v>01AS</v>
      </c>
      <c r="Z3763" t="s">
        <v>227</v>
      </c>
      <c r="AA3763" t="s">
        <v>320</v>
      </c>
      <c r="AB3763" t="s">
        <v>321</v>
      </c>
      <c r="AC3763" t="s">
        <v>1451</v>
      </c>
      <c r="AD3763" t="s">
        <v>185</v>
      </c>
      <c r="AE3763" t="s">
        <v>8676</v>
      </c>
      <c r="AM3763" t="s">
        <v>3849</v>
      </c>
      <c r="AS3763">
        <v>3.3</v>
      </c>
      <c r="AU3763" t="s">
        <v>235</v>
      </c>
      <c r="AV3763" t="s">
        <v>236</v>
      </c>
      <c r="AW3763" t="s">
        <v>210</v>
      </c>
      <c r="BF3763" t="s">
        <v>474</v>
      </c>
      <c r="BJ3763" t="s">
        <v>474</v>
      </c>
      <c r="BO3763" t="s">
        <v>21961</v>
      </c>
      <c r="BQ3763" t="s">
        <v>195</v>
      </c>
      <c r="CD3763" t="s">
        <v>195</v>
      </c>
      <c r="CM3763" t="s">
        <v>21962</v>
      </c>
      <c r="CO3763" t="s">
        <v>21961</v>
      </c>
      <c r="CP3763" t="s">
        <v>720</v>
      </c>
      <c r="CQ3763" t="s">
        <v>247</v>
      </c>
      <c r="CS3763" t="s">
        <v>21963</v>
      </c>
      <c r="CT3763" t="s">
        <v>244</v>
      </c>
      <c r="CU3763" t="s">
        <v>21964</v>
      </c>
    </row>
    <row r="3764" spans="1:151" x14ac:dyDescent="0.2">
      <c r="A3764">
        <v>40492</v>
      </c>
      <c r="B3764" t="s">
        <v>5902</v>
      </c>
      <c r="C3764" t="s">
        <v>21959</v>
      </c>
      <c r="D3764" t="s">
        <v>20517</v>
      </c>
      <c r="E3764" t="s">
        <v>21965</v>
      </c>
      <c r="F3764" t="s">
        <v>171</v>
      </c>
      <c r="G3764" t="str">
        <f>"0"</f>
        <v>0</v>
      </c>
      <c r="H3764" s="1">
        <v>37971</v>
      </c>
      <c r="I3764" t="s">
        <v>221</v>
      </c>
      <c r="K3764" t="s">
        <v>1046</v>
      </c>
      <c r="L3764" t="s">
        <v>1047</v>
      </c>
      <c r="M3764" t="s">
        <v>176</v>
      </c>
      <c r="N3764">
        <v>2024</v>
      </c>
      <c r="O3764" t="s">
        <v>319</v>
      </c>
      <c r="P3764" t="s">
        <v>178</v>
      </c>
      <c r="Q3764" t="s">
        <v>172</v>
      </c>
      <c r="S3764">
        <v>32062403</v>
      </c>
      <c r="T3764" t="s">
        <v>226</v>
      </c>
      <c r="Y3764" t="str">
        <f>"01AS"</f>
        <v>01AS</v>
      </c>
      <c r="Z3764" t="s">
        <v>499</v>
      </c>
      <c r="AA3764" t="s">
        <v>320</v>
      </c>
      <c r="AB3764" t="s">
        <v>321</v>
      </c>
      <c r="AC3764" t="s">
        <v>5592</v>
      </c>
      <c r="AD3764" t="s">
        <v>185</v>
      </c>
      <c r="AF3764" t="s">
        <v>426</v>
      </c>
      <c r="AG3764" t="s">
        <v>729</v>
      </c>
      <c r="AJ3764" t="s">
        <v>1451</v>
      </c>
      <c r="AK3764" t="s">
        <v>185</v>
      </c>
      <c r="AS3764">
        <v>3.46</v>
      </c>
      <c r="AU3764" t="s">
        <v>235</v>
      </c>
      <c r="AV3764" t="s">
        <v>236</v>
      </c>
      <c r="AW3764" t="s">
        <v>210</v>
      </c>
      <c r="BJ3764" t="s">
        <v>474</v>
      </c>
      <c r="BM3764" t="s">
        <v>21966</v>
      </c>
      <c r="BN3764" t="s">
        <v>239</v>
      </c>
      <c r="BO3764" t="s">
        <v>21967</v>
      </c>
      <c r="BP3764" t="s">
        <v>241</v>
      </c>
      <c r="BQ3764" t="s">
        <v>195</v>
      </c>
      <c r="BS3764">
        <v>14627</v>
      </c>
      <c r="BZ3764" t="s">
        <v>242</v>
      </c>
      <c r="CA3764" t="s">
        <v>21968</v>
      </c>
      <c r="CB3764" t="s">
        <v>243</v>
      </c>
      <c r="CD3764" t="s">
        <v>195</v>
      </c>
      <c r="CF3764">
        <v>14642</v>
      </c>
      <c r="CG3764" t="s">
        <v>244</v>
      </c>
      <c r="CM3764" t="s">
        <v>21969</v>
      </c>
      <c r="CN3764" t="s">
        <v>21968</v>
      </c>
      <c r="CO3764" t="s">
        <v>21967</v>
      </c>
      <c r="CP3764" t="s">
        <v>20517</v>
      </c>
      <c r="CQ3764" t="s">
        <v>1885</v>
      </c>
      <c r="CS3764" t="str">
        <f>"00985"</f>
        <v>00985</v>
      </c>
      <c r="CT3764" t="s">
        <v>244</v>
      </c>
      <c r="CU3764" t="s">
        <v>21970</v>
      </c>
    </row>
    <row r="3765" spans="1:151" x14ac:dyDescent="0.2">
      <c r="A3765">
        <v>33568</v>
      </c>
      <c r="B3765" t="s">
        <v>2453</v>
      </c>
      <c r="C3765" t="s">
        <v>21971</v>
      </c>
      <c r="D3765" t="s">
        <v>21972</v>
      </c>
      <c r="E3765" t="s">
        <v>21973</v>
      </c>
      <c r="F3765" t="s">
        <v>171</v>
      </c>
      <c r="G3765" t="str">
        <f>"0"</f>
        <v>0</v>
      </c>
      <c r="K3765" t="s">
        <v>453</v>
      </c>
      <c r="L3765" t="s">
        <v>454</v>
      </c>
      <c r="M3765" t="s">
        <v>205</v>
      </c>
      <c r="N3765">
        <v>2020</v>
      </c>
      <c r="O3765" t="s">
        <v>455</v>
      </c>
      <c r="P3765" t="s">
        <v>178</v>
      </c>
      <c r="Q3765" t="s">
        <v>172</v>
      </c>
      <c r="S3765">
        <v>31329507</v>
      </c>
      <c r="T3765" t="s">
        <v>226</v>
      </c>
      <c r="Y3765" t="str">
        <f>"01AS"</f>
        <v>01AS</v>
      </c>
      <c r="Z3765" t="s">
        <v>499</v>
      </c>
      <c r="AA3765" t="s">
        <v>228</v>
      </c>
      <c r="AB3765" t="s">
        <v>229</v>
      </c>
      <c r="AC3765" t="s">
        <v>5592</v>
      </c>
      <c r="AD3765" t="s">
        <v>185</v>
      </c>
      <c r="AS3765">
        <v>3.17</v>
      </c>
      <c r="AT3765" t="s">
        <v>429</v>
      </c>
      <c r="AU3765" t="s">
        <v>235</v>
      </c>
      <c r="AV3765" t="s">
        <v>236</v>
      </c>
      <c r="AW3765" t="s">
        <v>264</v>
      </c>
      <c r="BM3765" t="s">
        <v>21974</v>
      </c>
      <c r="BN3765" t="s">
        <v>239</v>
      </c>
      <c r="BO3765" t="s">
        <v>21975</v>
      </c>
      <c r="BP3765" t="s">
        <v>241</v>
      </c>
      <c r="BQ3765" t="s">
        <v>195</v>
      </c>
      <c r="BS3765">
        <v>14627</v>
      </c>
      <c r="CD3765" t="s">
        <v>195</v>
      </c>
      <c r="CM3765" t="s">
        <v>21976</v>
      </c>
      <c r="CO3765" t="s">
        <v>21975</v>
      </c>
      <c r="CP3765" t="s">
        <v>16208</v>
      </c>
      <c r="CQ3765" t="s">
        <v>6293</v>
      </c>
      <c r="CS3765" t="s">
        <v>21977</v>
      </c>
      <c r="CT3765" t="s">
        <v>244</v>
      </c>
      <c r="CU3765" t="s">
        <v>21978</v>
      </c>
    </row>
    <row r="3766" spans="1:151" x14ac:dyDescent="0.2">
      <c r="A3766">
        <v>26487</v>
      </c>
      <c r="B3766" t="s">
        <v>4201</v>
      </c>
      <c r="C3766" t="s">
        <v>2052</v>
      </c>
      <c r="D3766" t="s">
        <v>940</v>
      </c>
      <c r="E3766" t="s">
        <v>21979</v>
      </c>
      <c r="F3766" t="s">
        <v>171</v>
      </c>
      <c r="G3766" t="s">
        <v>172</v>
      </c>
      <c r="H3766" s="1">
        <v>35981</v>
      </c>
      <c r="I3766" t="s">
        <v>221</v>
      </c>
      <c r="K3766" t="s">
        <v>515</v>
      </c>
      <c r="L3766" t="s">
        <v>516</v>
      </c>
      <c r="M3766" t="s">
        <v>176</v>
      </c>
      <c r="N3766">
        <v>2019</v>
      </c>
      <c r="O3766" t="s">
        <v>482</v>
      </c>
      <c r="P3766" t="s">
        <v>178</v>
      </c>
      <c r="Q3766" t="s">
        <v>172</v>
      </c>
      <c r="S3766">
        <v>29966943</v>
      </c>
      <c r="T3766" t="s">
        <v>196</v>
      </c>
      <c r="W3766" t="s">
        <v>21980</v>
      </c>
      <c r="X3766">
        <v>5084884866</v>
      </c>
      <c r="Y3766" t="s">
        <v>186</v>
      </c>
      <c r="Z3766" t="s">
        <v>183</v>
      </c>
      <c r="AA3766">
        <v>2020</v>
      </c>
      <c r="AB3766">
        <v>2020</v>
      </c>
      <c r="AC3766" t="s">
        <v>208</v>
      </c>
      <c r="AD3766" t="s">
        <v>172</v>
      </c>
      <c r="AS3766">
        <v>3.85</v>
      </c>
      <c r="AT3766" t="s">
        <v>188</v>
      </c>
      <c r="AU3766" t="s">
        <v>189</v>
      </c>
      <c r="AV3766" t="s">
        <v>190</v>
      </c>
      <c r="AW3766" t="s">
        <v>264</v>
      </c>
      <c r="BM3766" t="s">
        <v>21594</v>
      </c>
      <c r="BN3766" t="s">
        <v>193</v>
      </c>
      <c r="BP3766" t="s">
        <v>194</v>
      </c>
      <c r="BQ3766" t="s">
        <v>195</v>
      </c>
      <c r="BS3766">
        <v>14627</v>
      </c>
      <c r="BT3766" t="s">
        <v>196</v>
      </c>
      <c r="BU3766">
        <v>7745715558</v>
      </c>
      <c r="BZ3766" t="s">
        <v>21981</v>
      </c>
      <c r="CC3766" t="s">
        <v>21982</v>
      </c>
      <c r="CD3766" t="s">
        <v>401</v>
      </c>
      <c r="CF3766" t="str">
        <f>"01756"</f>
        <v>01756</v>
      </c>
      <c r="CG3766" t="s">
        <v>196</v>
      </c>
      <c r="CH3766">
        <v>5084884866</v>
      </c>
      <c r="CM3766" t="s">
        <v>21983</v>
      </c>
      <c r="CP3766" t="s">
        <v>194</v>
      </c>
      <c r="CQ3766" t="s">
        <v>195</v>
      </c>
      <c r="CS3766">
        <v>14627</v>
      </c>
      <c r="CT3766" t="s">
        <v>196</v>
      </c>
      <c r="CU3766">
        <v>7745715558</v>
      </c>
      <c r="DZ3766" t="s">
        <v>21984</v>
      </c>
      <c r="EC3766" t="s">
        <v>15690</v>
      </c>
      <c r="ED3766" t="s">
        <v>401</v>
      </c>
      <c r="EF3766" t="str">
        <f>"01748"</f>
        <v>01748</v>
      </c>
      <c r="EG3766" t="s">
        <v>196</v>
      </c>
      <c r="EH3766">
        <v>5084884866</v>
      </c>
      <c r="EM3766" t="s">
        <v>21981</v>
      </c>
      <c r="EP3766" t="s">
        <v>21982</v>
      </c>
      <c r="EQ3766" t="s">
        <v>401</v>
      </c>
      <c r="ES3766" t="str">
        <f>"01756"</f>
        <v>01756</v>
      </c>
      <c r="ET3766" t="s">
        <v>196</v>
      </c>
      <c r="EU3766">
        <v>5084884866</v>
      </c>
    </row>
    <row r="3767" spans="1:151" x14ac:dyDescent="0.2">
      <c r="A3767">
        <v>27353</v>
      </c>
      <c r="B3767" t="s">
        <v>21985</v>
      </c>
      <c r="C3767" t="s">
        <v>21986</v>
      </c>
      <c r="E3767" t="s">
        <v>21987</v>
      </c>
      <c r="F3767" t="s">
        <v>171</v>
      </c>
      <c r="G3767" t="s">
        <v>172</v>
      </c>
      <c r="H3767" s="1">
        <v>35985</v>
      </c>
      <c r="I3767" t="s">
        <v>173</v>
      </c>
      <c r="K3767" t="s">
        <v>867</v>
      </c>
      <c r="L3767" t="s">
        <v>868</v>
      </c>
      <c r="M3767" t="s">
        <v>224</v>
      </c>
      <c r="N3767">
        <v>2019</v>
      </c>
      <c r="O3767" t="s">
        <v>279</v>
      </c>
      <c r="P3767" t="s">
        <v>363</v>
      </c>
      <c r="Q3767" t="s">
        <v>172</v>
      </c>
      <c r="S3767">
        <v>30782853</v>
      </c>
      <c r="T3767" t="s">
        <v>179</v>
      </c>
      <c r="U3767" t="s">
        <v>180</v>
      </c>
      <c r="V3767" s="2">
        <v>44332</v>
      </c>
      <c r="W3767" t="s">
        <v>21988</v>
      </c>
      <c r="X3767">
        <v>6467148362</v>
      </c>
      <c r="Y3767" t="s">
        <v>186</v>
      </c>
      <c r="Z3767" t="s">
        <v>183</v>
      </c>
      <c r="AA3767">
        <v>2021</v>
      </c>
      <c r="AB3767">
        <v>2021</v>
      </c>
      <c r="AC3767" t="s">
        <v>293</v>
      </c>
      <c r="AD3767" t="s">
        <v>172</v>
      </c>
      <c r="AS3767">
        <v>3.62</v>
      </c>
      <c r="AT3767" t="s">
        <v>188</v>
      </c>
      <c r="AU3767" t="s">
        <v>189</v>
      </c>
      <c r="AV3767" t="s">
        <v>190</v>
      </c>
      <c r="AW3767" t="s">
        <v>191</v>
      </c>
      <c r="BM3767" t="s">
        <v>21989</v>
      </c>
      <c r="BN3767" t="s">
        <v>193</v>
      </c>
      <c r="BP3767" t="s">
        <v>194</v>
      </c>
      <c r="BQ3767" t="s">
        <v>195</v>
      </c>
      <c r="BS3767">
        <v>14627</v>
      </c>
      <c r="BT3767" t="s">
        <v>196</v>
      </c>
      <c r="BU3767">
        <v>5857753131</v>
      </c>
      <c r="CM3767" t="s">
        <v>1114</v>
      </c>
      <c r="CP3767" t="s">
        <v>194</v>
      </c>
      <c r="CQ3767" t="s">
        <v>195</v>
      </c>
      <c r="CS3767">
        <v>14627</v>
      </c>
      <c r="CT3767" t="s">
        <v>196</v>
      </c>
      <c r="CU3767">
        <v>5857753131</v>
      </c>
    </row>
    <row r="3768" spans="1:151" x14ac:dyDescent="0.2">
      <c r="A3768">
        <v>34294</v>
      </c>
      <c r="B3768" t="s">
        <v>21990</v>
      </c>
      <c r="C3768" t="s">
        <v>21991</v>
      </c>
      <c r="E3768" t="s">
        <v>21992</v>
      </c>
      <c r="F3768" t="s">
        <v>171</v>
      </c>
      <c r="I3768" t="s">
        <v>173</v>
      </c>
      <c r="K3768" t="s">
        <v>1377</v>
      </c>
      <c r="L3768" t="s">
        <v>1378</v>
      </c>
      <c r="M3768" t="s">
        <v>306</v>
      </c>
      <c r="N3768">
        <v>2020</v>
      </c>
      <c r="O3768" t="s">
        <v>1379</v>
      </c>
      <c r="P3768" t="s">
        <v>509</v>
      </c>
      <c r="Q3768" t="s">
        <v>185</v>
      </c>
      <c r="BC3768" t="s">
        <v>474</v>
      </c>
      <c r="BM3768" t="s">
        <v>21993</v>
      </c>
      <c r="BP3768" t="s">
        <v>5567</v>
      </c>
      <c r="BR3768" t="s">
        <v>5568</v>
      </c>
      <c r="BS3768">
        <v>214101</v>
      </c>
      <c r="BT3768" t="s">
        <v>1382</v>
      </c>
      <c r="BU3768" t="s">
        <v>21994</v>
      </c>
      <c r="BW3768" t="s">
        <v>21994</v>
      </c>
      <c r="BX3768" t="s">
        <v>21995</v>
      </c>
      <c r="BY3768" t="s">
        <v>5710</v>
      </c>
    </row>
    <row r="3769" spans="1:151" x14ac:dyDescent="0.2">
      <c r="A3769">
        <v>34518</v>
      </c>
      <c r="B3769" t="s">
        <v>21996</v>
      </c>
      <c r="C3769" t="s">
        <v>21991</v>
      </c>
      <c r="E3769" t="s">
        <v>21997</v>
      </c>
      <c r="F3769" t="s">
        <v>171</v>
      </c>
      <c r="I3769" t="s">
        <v>173</v>
      </c>
      <c r="K3769" t="s">
        <v>1377</v>
      </c>
      <c r="L3769" t="s">
        <v>1378</v>
      </c>
      <c r="M3769" t="s">
        <v>306</v>
      </c>
      <c r="N3769">
        <v>2020</v>
      </c>
      <c r="O3769" t="s">
        <v>1379</v>
      </c>
      <c r="P3769" t="s">
        <v>509</v>
      </c>
      <c r="Q3769" t="s">
        <v>185</v>
      </c>
      <c r="BC3769" t="s">
        <v>474</v>
      </c>
      <c r="BM3769" t="s">
        <v>21998</v>
      </c>
      <c r="BP3769" t="s">
        <v>11461</v>
      </c>
      <c r="BR3769" t="s">
        <v>11462</v>
      </c>
      <c r="BS3769">
        <v>266000</v>
      </c>
      <c r="BT3769" t="s">
        <v>1382</v>
      </c>
      <c r="BU3769" t="s">
        <v>21999</v>
      </c>
    </row>
    <row r="3770" spans="1:151" x14ac:dyDescent="0.2">
      <c r="A3770">
        <v>36024</v>
      </c>
      <c r="B3770" t="s">
        <v>22000</v>
      </c>
      <c r="C3770" t="s">
        <v>21991</v>
      </c>
      <c r="E3770" t="s">
        <v>22001</v>
      </c>
      <c r="F3770" t="s">
        <v>171</v>
      </c>
      <c r="H3770" s="1">
        <v>37187</v>
      </c>
      <c r="K3770" t="s">
        <v>1377</v>
      </c>
      <c r="L3770" t="s">
        <v>1378</v>
      </c>
      <c r="M3770" t="s">
        <v>176</v>
      </c>
      <c r="N3770">
        <v>2021</v>
      </c>
      <c r="O3770" t="s">
        <v>3142</v>
      </c>
      <c r="P3770" t="s">
        <v>178</v>
      </c>
      <c r="Q3770" t="s">
        <v>172</v>
      </c>
      <c r="S3770">
        <v>31726443</v>
      </c>
      <c r="T3770" t="s">
        <v>1382</v>
      </c>
      <c r="U3770" t="s">
        <v>424</v>
      </c>
      <c r="Y3770" t="str">
        <f>"01AS"</f>
        <v>01AS</v>
      </c>
      <c r="Z3770" t="s">
        <v>227</v>
      </c>
      <c r="AA3770" t="s">
        <v>833</v>
      </c>
      <c r="AB3770" t="s">
        <v>834</v>
      </c>
      <c r="AC3770" t="s">
        <v>13935</v>
      </c>
      <c r="AD3770" t="s">
        <v>172</v>
      </c>
      <c r="AS3770">
        <v>2.89</v>
      </c>
      <c r="AT3770" t="s">
        <v>429</v>
      </c>
      <c r="AU3770" t="s">
        <v>472</v>
      </c>
      <c r="AV3770" t="s">
        <v>473</v>
      </c>
      <c r="AW3770" t="s">
        <v>430</v>
      </c>
      <c r="BM3770" t="s">
        <v>22002</v>
      </c>
      <c r="BN3770" t="s">
        <v>239</v>
      </c>
      <c r="BO3770" t="s">
        <v>267</v>
      </c>
      <c r="BP3770" t="s">
        <v>241</v>
      </c>
      <c r="BQ3770" t="s">
        <v>195</v>
      </c>
      <c r="BS3770">
        <v>14627</v>
      </c>
      <c r="CD3770" t="s">
        <v>195</v>
      </c>
      <c r="CM3770" t="s">
        <v>22003</v>
      </c>
      <c r="CO3770" t="s">
        <v>267</v>
      </c>
      <c r="CP3770" t="s">
        <v>241</v>
      </c>
      <c r="CQ3770" t="s">
        <v>247</v>
      </c>
      <c r="CS3770">
        <v>14627</v>
      </c>
      <c r="CT3770" t="s">
        <v>244</v>
      </c>
      <c r="CU3770" t="s">
        <v>22004</v>
      </c>
    </row>
    <row r="3771" spans="1:151" x14ac:dyDescent="0.2">
      <c r="A3771">
        <v>36189</v>
      </c>
      <c r="B3771" t="s">
        <v>21996</v>
      </c>
      <c r="C3771" t="s">
        <v>21991</v>
      </c>
      <c r="E3771" t="s">
        <v>21997</v>
      </c>
      <c r="F3771" t="s">
        <v>171</v>
      </c>
      <c r="H3771" s="1">
        <v>37358</v>
      </c>
      <c r="K3771" t="s">
        <v>1377</v>
      </c>
      <c r="L3771" t="s">
        <v>1378</v>
      </c>
      <c r="M3771" t="s">
        <v>176</v>
      </c>
      <c r="N3771">
        <v>2021</v>
      </c>
      <c r="O3771" t="s">
        <v>3142</v>
      </c>
      <c r="P3771" t="s">
        <v>178</v>
      </c>
      <c r="Q3771" t="s">
        <v>172</v>
      </c>
      <c r="S3771">
        <v>31824859</v>
      </c>
      <c r="T3771" t="s">
        <v>1382</v>
      </c>
      <c r="U3771" t="s">
        <v>424</v>
      </c>
      <c r="Y3771" t="str">
        <f>"01AS"</f>
        <v>01AS</v>
      </c>
      <c r="Z3771" t="s">
        <v>227</v>
      </c>
      <c r="AA3771" t="s">
        <v>4344</v>
      </c>
      <c r="AB3771" t="s">
        <v>4345</v>
      </c>
      <c r="AC3771" t="s">
        <v>425</v>
      </c>
      <c r="AD3771" t="s">
        <v>172</v>
      </c>
      <c r="AS3771">
        <v>3.5</v>
      </c>
      <c r="AT3771" t="s">
        <v>429</v>
      </c>
      <c r="AU3771" t="s">
        <v>472</v>
      </c>
      <c r="AV3771" t="s">
        <v>473</v>
      </c>
      <c r="AW3771" t="s">
        <v>430</v>
      </c>
      <c r="BM3771" t="s">
        <v>22005</v>
      </c>
      <c r="BN3771" t="s">
        <v>239</v>
      </c>
      <c r="BO3771" t="s">
        <v>11461</v>
      </c>
      <c r="BP3771" t="s">
        <v>241</v>
      </c>
      <c r="BQ3771" t="s">
        <v>195</v>
      </c>
      <c r="BS3771">
        <v>14627</v>
      </c>
      <c r="CD3771" t="s">
        <v>195</v>
      </c>
      <c r="CM3771" t="s">
        <v>22006</v>
      </c>
      <c r="CO3771" t="s">
        <v>11461</v>
      </c>
      <c r="CP3771" t="s">
        <v>11461</v>
      </c>
      <c r="CQ3771" t="s">
        <v>4705</v>
      </c>
      <c r="CS3771">
        <v>266000</v>
      </c>
      <c r="CT3771" t="s">
        <v>1382</v>
      </c>
      <c r="CU3771" t="s">
        <v>22007</v>
      </c>
    </row>
    <row r="3772" spans="1:151" x14ac:dyDescent="0.2">
      <c r="A3772">
        <v>38639</v>
      </c>
      <c r="B3772" t="s">
        <v>22008</v>
      </c>
      <c r="C3772" t="s">
        <v>21991</v>
      </c>
      <c r="E3772" t="s">
        <v>22009</v>
      </c>
      <c r="F3772" t="s">
        <v>171</v>
      </c>
      <c r="G3772" t="str">
        <f t="shared" ref="G3772:G3777" si="31">"0"</f>
        <v>0</v>
      </c>
      <c r="H3772" s="1">
        <v>37835</v>
      </c>
      <c r="I3772" t="s">
        <v>221</v>
      </c>
      <c r="K3772" t="s">
        <v>867</v>
      </c>
      <c r="L3772" t="s">
        <v>868</v>
      </c>
      <c r="M3772" t="s">
        <v>224</v>
      </c>
      <c r="N3772">
        <v>2023</v>
      </c>
      <c r="O3772" t="s">
        <v>597</v>
      </c>
      <c r="P3772" t="s">
        <v>178</v>
      </c>
      <c r="Q3772" t="s">
        <v>172</v>
      </c>
      <c r="S3772">
        <v>31982214</v>
      </c>
      <c r="T3772" t="s">
        <v>1382</v>
      </c>
      <c r="U3772" t="s">
        <v>424</v>
      </c>
      <c r="Y3772" t="str">
        <f>"01AS"</f>
        <v>01AS</v>
      </c>
      <c r="Z3772" t="s">
        <v>499</v>
      </c>
      <c r="AA3772" t="s">
        <v>320</v>
      </c>
      <c r="AB3772" t="s">
        <v>321</v>
      </c>
      <c r="AC3772" t="s">
        <v>428</v>
      </c>
      <c r="AD3772" t="s">
        <v>185</v>
      </c>
      <c r="AF3772" t="s">
        <v>426</v>
      </c>
      <c r="AG3772" t="s">
        <v>729</v>
      </c>
      <c r="AJ3772" t="s">
        <v>425</v>
      </c>
      <c r="AK3772" t="s">
        <v>185</v>
      </c>
      <c r="AL3772" t="s">
        <v>11856</v>
      </c>
      <c r="AS3772">
        <v>3.5</v>
      </c>
      <c r="AU3772" t="s">
        <v>472</v>
      </c>
      <c r="AV3772" t="s">
        <v>473</v>
      </c>
      <c r="AW3772" t="s">
        <v>430</v>
      </c>
      <c r="BO3772" t="s">
        <v>22010</v>
      </c>
      <c r="BQ3772" t="s">
        <v>195</v>
      </c>
      <c r="BZ3772" t="s">
        <v>266</v>
      </c>
      <c r="CB3772" t="s">
        <v>267</v>
      </c>
      <c r="CD3772" t="s">
        <v>195</v>
      </c>
      <c r="CF3772">
        <v>14627</v>
      </c>
      <c r="CG3772" t="s">
        <v>244</v>
      </c>
      <c r="CM3772" t="s">
        <v>22011</v>
      </c>
      <c r="CO3772" t="s">
        <v>22010</v>
      </c>
      <c r="CP3772" t="s">
        <v>4702</v>
      </c>
      <c r="CQ3772" t="s">
        <v>4705</v>
      </c>
      <c r="CS3772">
        <v>200030</v>
      </c>
      <c r="CT3772" t="s">
        <v>1382</v>
      </c>
      <c r="CU3772" t="s">
        <v>22012</v>
      </c>
    </row>
    <row r="3773" spans="1:151" x14ac:dyDescent="0.2">
      <c r="A3773">
        <v>38713</v>
      </c>
      <c r="B3773" t="s">
        <v>22013</v>
      </c>
      <c r="C3773" t="s">
        <v>21991</v>
      </c>
      <c r="D3773" t="s">
        <v>22014</v>
      </c>
      <c r="E3773" t="s">
        <v>22015</v>
      </c>
      <c r="F3773" t="s">
        <v>171</v>
      </c>
      <c r="G3773" t="str">
        <f t="shared" si="31"/>
        <v>0</v>
      </c>
      <c r="H3773" s="1">
        <v>37805</v>
      </c>
      <c r="I3773" t="s">
        <v>221</v>
      </c>
      <c r="K3773" t="s">
        <v>6656</v>
      </c>
      <c r="L3773" t="s">
        <v>1689</v>
      </c>
      <c r="M3773" t="s">
        <v>306</v>
      </c>
      <c r="N3773">
        <v>2023</v>
      </c>
      <c r="O3773" t="s">
        <v>908</v>
      </c>
      <c r="P3773" t="s">
        <v>178</v>
      </c>
      <c r="Q3773" t="s">
        <v>172</v>
      </c>
      <c r="S3773">
        <v>32079579</v>
      </c>
      <c r="T3773" t="s">
        <v>226</v>
      </c>
      <c r="Y3773" t="str">
        <f>"01AS"</f>
        <v>01AS</v>
      </c>
      <c r="Z3773" t="s">
        <v>227</v>
      </c>
      <c r="AA3773" t="s">
        <v>320</v>
      </c>
      <c r="AB3773" t="s">
        <v>321</v>
      </c>
      <c r="AC3773" t="s">
        <v>1167</v>
      </c>
      <c r="AD3773" t="s">
        <v>185</v>
      </c>
      <c r="AE3773" t="s">
        <v>1236</v>
      </c>
      <c r="AS3773">
        <v>3.65</v>
      </c>
      <c r="AU3773" t="s">
        <v>235</v>
      </c>
      <c r="AV3773" t="s">
        <v>236</v>
      </c>
      <c r="AW3773" t="s">
        <v>715</v>
      </c>
      <c r="AX3773" t="s">
        <v>22013</v>
      </c>
      <c r="BA3773" t="s">
        <v>3199</v>
      </c>
      <c r="BM3773" t="s">
        <v>22016</v>
      </c>
      <c r="BN3773" t="s">
        <v>239</v>
      </c>
      <c r="BO3773" t="s">
        <v>22017</v>
      </c>
      <c r="BP3773" t="s">
        <v>241</v>
      </c>
      <c r="BQ3773" t="s">
        <v>195</v>
      </c>
      <c r="BS3773">
        <v>14627</v>
      </c>
      <c r="CD3773" t="s">
        <v>195</v>
      </c>
      <c r="CM3773" t="s">
        <v>22018</v>
      </c>
      <c r="CO3773" t="s">
        <v>22017</v>
      </c>
      <c r="CP3773" t="s">
        <v>241</v>
      </c>
      <c r="CQ3773" t="s">
        <v>247</v>
      </c>
      <c r="CS3773" t="s">
        <v>22019</v>
      </c>
      <c r="CT3773" t="s">
        <v>244</v>
      </c>
      <c r="CU3773" t="s">
        <v>22020</v>
      </c>
    </row>
    <row r="3774" spans="1:151" x14ac:dyDescent="0.2">
      <c r="A3774">
        <v>45557</v>
      </c>
      <c r="B3774" t="s">
        <v>22021</v>
      </c>
      <c r="C3774" t="s">
        <v>21991</v>
      </c>
      <c r="E3774" t="s">
        <v>22022</v>
      </c>
      <c r="F3774" t="s">
        <v>171</v>
      </c>
      <c r="G3774" t="str">
        <f t="shared" si="31"/>
        <v>0</v>
      </c>
      <c r="H3774" s="1">
        <v>34299</v>
      </c>
      <c r="I3774" t="s">
        <v>221</v>
      </c>
      <c r="K3774" t="s">
        <v>769</v>
      </c>
      <c r="L3774" t="s">
        <v>2488</v>
      </c>
      <c r="M3774" t="s">
        <v>176</v>
      </c>
      <c r="N3774">
        <v>2025</v>
      </c>
      <c r="O3774" t="s">
        <v>677</v>
      </c>
      <c r="P3774" t="s">
        <v>178</v>
      </c>
      <c r="Q3774" t="s">
        <v>172</v>
      </c>
      <c r="S3774">
        <v>32929676</v>
      </c>
      <c r="T3774" t="s">
        <v>1382</v>
      </c>
      <c r="U3774" t="s">
        <v>424</v>
      </c>
      <c r="Y3774" t="str">
        <f>"02SBS"</f>
        <v>02SBS</v>
      </c>
      <c r="Z3774" t="s">
        <v>4693</v>
      </c>
      <c r="AA3774" t="s">
        <v>259</v>
      </c>
      <c r="AB3774" t="s">
        <v>260</v>
      </c>
      <c r="AC3774" t="s">
        <v>22023</v>
      </c>
      <c r="AD3774" t="s">
        <v>185</v>
      </c>
      <c r="AF3774" t="s">
        <v>22024</v>
      </c>
      <c r="AG3774" t="s">
        <v>22025</v>
      </c>
      <c r="AJ3774" t="s">
        <v>22026</v>
      </c>
      <c r="AK3774" t="s">
        <v>185</v>
      </c>
      <c r="AS3774">
        <v>3.45</v>
      </c>
      <c r="AU3774" t="s">
        <v>2925</v>
      </c>
      <c r="AV3774" t="s">
        <v>236</v>
      </c>
      <c r="AW3774" t="s">
        <v>430</v>
      </c>
      <c r="BO3774" t="s">
        <v>1381</v>
      </c>
      <c r="BQ3774" t="s">
        <v>195</v>
      </c>
      <c r="CD3774" t="s">
        <v>195</v>
      </c>
      <c r="CM3774" t="s">
        <v>22027</v>
      </c>
      <c r="CO3774" t="s">
        <v>1381</v>
      </c>
      <c r="CP3774" t="s">
        <v>1381</v>
      </c>
      <c r="CQ3774" t="s">
        <v>4697</v>
      </c>
      <c r="CS3774">
        <v>101300</v>
      </c>
      <c r="CT3774" t="s">
        <v>1382</v>
      </c>
      <c r="CU3774" t="s">
        <v>22028</v>
      </c>
    </row>
    <row r="3775" spans="1:151" x14ac:dyDescent="0.2">
      <c r="A3775">
        <v>37904</v>
      </c>
      <c r="B3775" t="s">
        <v>22029</v>
      </c>
      <c r="C3775" t="s">
        <v>22030</v>
      </c>
      <c r="D3775" t="s">
        <v>22031</v>
      </c>
      <c r="E3775" t="s">
        <v>22032</v>
      </c>
      <c r="F3775" t="s">
        <v>171</v>
      </c>
      <c r="G3775" t="str">
        <f t="shared" si="31"/>
        <v>0</v>
      </c>
      <c r="H3775" s="1">
        <v>37195</v>
      </c>
      <c r="I3775" t="s">
        <v>221</v>
      </c>
      <c r="K3775" t="s">
        <v>1853</v>
      </c>
      <c r="L3775" t="s">
        <v>516</v>
      </c>
      <c r="M3775" t="s">
        <v>176</v>
      </c>
      <c r="N3775">
        <v>2023</v>
      </c>
      <c r="O3775" t="s">
        <v>1048</v>
      </c>
      <c r="P3775" t="s">
        <v>178</v>
      </c>
      <c r="Q3775" t="s">
        <v>172</v>
      </c>
      <c r="S3775">
        <v>31776073</v>
      </c>
      <c r="T3775" t="s">
        <v>226</v>
      </c>
      <c r="Y3775" t="str">
        <f>"01AS"</f>
        <v>01AS</v>
      </c>
      <c r="Z3775" t="s">
        <v>227</v>
      </c>
      <c r="AA3775" t="s">
        <v>320</v>
      </c>
      <c r="AB3775" t="s">
        <v>321</v>
      </c>
      <c r="AC3775" t="s">
        <v>1662</v>
      </c>
      <c r="AD3775" t="s">
        <v>185</v>
      </c>
      <c r="AE3775" t="s">
        <v>323</v>
      </c>
      <c r="AM3775" t="s">
        <v>680</v>
      </c>
      <c r="AS3775">
        <v>3.75</v>
      </c>
      <c r="AU3775" t="s">
        <v>235</v>
      </c>
      <c r="AV3775" t="s">
        <v>236</v>
      </c>
      <c r="AW3775" t="s">
        <v>264</v>
      </c>
      <c r="BH3775" t="s">
        <v>474</v>
      </c>
      <c r="BM3775" t="s">
        <v>22033</v>
      </c>
      <c r="BN3775" t="s">
        <v>239</v>
      </c>
      <c r="BO3775" t="s">
        <v>22034</v>
      </c>
      <c r="BP3775" t="s">
        <v>241</v>
      </c>
      <c r="BQ3775" t="s">
        <v>195</v>
      </c>
      <c r="BS3775">
        <v>14627</v>
      </c>
      <c r="BZ3775" t="s">
        <v>266</v>
      </c>
      <c r="CB3775" t="s">
        <v>267</v>
      </c>
      <c r="CD3775" t="s">
        <v>195</v>
      </c>
      <c r="CF3775">
        <v>14627</v>
      </c>
      <c r="CG3775" t="s">
        <v>244</v>
      </c>
      <c r="CM3775" t="s">
        <v>22035</v>
      </c>
      <c r="CO3775" t="s">
        <v>22034</v>
      </c>
      <c r="CP3775" t="s">
        <v>22036</v>
      </c>
      <c r="CQ3775" t="s">
        <v>3244</v>
      </c>
      <c r="CS3775" t="s">
        <v>22037</v>
      </c>
      <c r="CT3775" t="s">
        <v>244</v>
      </c>
      <c r="CU3775" t="s">
        <v>22038</v>
      </c>
    </row>
    <row r="3776" spans="1:151" x14ac:dyDescent="0.2">
      <c r="A3776">
        <v>36732</v>
      </c>
      <c r="B3776" t="s">
        <v>22029</v>
      </c>
      <c r="C3776" t="s">
        <v>22030</v>
      </c>
      <c r="D3776" t="s">
        <v>22031</v>
      </c>
      <c r="E3776" t="s">
        <v>22032</v>
      </c>
      <c r="F3776" t="s">
        <v>171</v>
      </c>
      <c r="G3776" t="str">
        <f t="shared" si="31"/>
        <v>0</v>
      </c>
      <c r="H3776" s="1">
        <v>37195</v>
      </c>
      <c r="I3776" t="s">
        <v>221</v>
      </c>
      <c r="K3776" t="s">
        <v>1256</v>
      </c>
      <c r="L3776" t="s">
        <v>1257</v>
      </c>
      <c r="M3776" t="s">
        <v>205</v>
      </c>
      <c r="N3776">
        <v>2022</v>
      </c>
      <c r="O3776" t="s">
        <v>1258</v>
      </c>
      <c r="P3776" t="s">
        <v>178</v>
      </c>
      <c r="Q3776" t="s">
        <v>172</v>
      </c>
      <c r="S3776">
        <v>31776073</v>
      </c>
      <c r="T3776" t="s">
        <v>226</v>
      </c>
      <c r="Y3776" t="str">
        <f>"01AS"</f>
        <v>01AS</v>
      </c>
      <c r="Z3776" t="s">
        <v>227</v>
      </c>
      <c r="AA3776" t="s">
        <v>320</v>
      </c>
      <c r="AB3776" t="s">
        <v>321</v>
      </c>
      <c r="AC3776" t="s">
        <v>1662</v>
      </c>
      <c r="AD3776" t="s">
        <v>185</v>
      </c>
      <c r="AE3776" t="s">
        <v>323</v>
      </c>
      <c r="AM3776" t="s">
        <v>680</v>
      </c>
      <c r="AS3776">
        <v>3.75</v>
      </c>
      <c r="AU3776" t="s">
        <v>235</v>
      </c>
      <c r="AV3776" t="s">
        <v>236</v>
      </c>
      <c r="AW3776" t="s">
        <v>264</v>
      </c>
      <c r="BH3776" t="s">
        <v>474</v>
      </c>
      <c r="BM3776" t="s">
        <v>22033</v>
      </c>
      <c r="BN3776" t="s">
        <v>239</v>
      </c>
      <c r="BO3776" t="s">
        <v>22034</v>
      </c>
      <c r="BP3776" t="s">
        <v>241</v>
      </c>
      <c r="BQ3776" t="s">
        <v>195</v>
      </c>
      <c r="BS3776">
        <v>14627</v>
      </c>
      <c r="BZ3776" t="s">
        <v>266</v>
      </c>
      <c r="CB3776" t="s">
        <v>267</v>
      </c>
      <c r="CD3776" t="s">
        <v>195</v>
      </c>
      <c r="CF3776">
        <v>14627</v>
      </c>
      <c r="CG3776" t="s">
        <v>244</v>
      </c>
      <c r="CM3776" t="s">
        <v>22035</v>
      </c>
      <c r="CO3776" t="s">
        <v>22034</v>
      </c>
      <c r="CP3776" t="s">
        <v>22036</v>
      </c>
      <c r="CQ3776" t="s">
        <v>3244</v>
      </c>
      <c r="CS3776" t="s">
        <v>22037</v>
      </c>
      <c r="CT3776" t="s">
        <v>244</v>
      </c>
      <c r="CU3776" t="s">
        <v>22038</v>
      </c>
    </row>
    <row r="3777" spans="1:151" x14ac:dyDescent="0.2">
      <c r="A3777">
        <v>46780</v>
      </c>
      <c r="B3777" t="s">
        <v>22039</v>
      </c>
      <c r="C3777" t="s">
        <v>22040</v>
      </c>
      <c r="D3777" t="s">
        <v>201</v>
      </c>
      <c r="E3777" t="s">
        <v>22041</v>
      </c>
      <c r="F3777" t="s">
        <v>22042</v>
      </c>
      <c r="G3777" t="str">
        <f t="shared" si="31"/>
        <v>0</v>
      </c>
      <c r="H3777" s="1">
        <v>38531</v>
      </c>
      <c r="I3777" t="s">
        <v>221</v>
      </c>
      <c r="K3777" t="s">
        <v>1408</v>
      </c>
      <c r="M3777" t="s">
        <v>176</v>
      </c>
      <c r="N3777">
        <v>2026</v>
      </c>
      <c r="O3777" t="s">
        <v>508</v>
      </c>
      <c r="P3777" t="s">
        <v>509</v>
      </c>
      <c r="Q3777" t="s">
        <v>172</v>
      </c>
      <c r="R3777" t="s">
        <v>510</v>
      </c>
      <c r="S3777">
        <v>32545586</v>
      </c>
      <c r="BM3777" t="s">
        <v>22043</v>
      </c>
    </row>
    <row r="3778" spans="1:151" x14ac:dyDescent="0.2">
      <c r="A3778">
        <v>24876</v>
      </c>
      <c r="B3778" t="s">
        <v>22044</v>
      </c>
      <c r="C3778" t="s">
        <v>22045</v>
      </c>
      <c r="E3778" t="s">
        <v>22046</v>
      </c>
      <c r="F3778" t="s">
        <v>171</v>
      </c>
      <c r="K3778" t="s">
        <v>1372</v>
      </c>
      <c r="L3778" t="s">
        <v>1373</v>
      </c>
      <c r="M3778" t="s">
        <v>176</v>
      </c>
      <c r="N3778">
        <v>2017</v>
      </c>
      <c r="O3778" t="s">
        <v>177</v>
      </c>
      <c r="P3778" t="s">
        <v>178</v>
      </c>
      <c r="Q3778" t="s">
        <v>172</v>
      </c>
    </row>
    <row r="3779" spans="1:151" x14ac:dyDescent="0.2">
      <c r="A3779">
        <v>31513</v>
      </c>
      <c r="B3779" t="s">
        <v>3225</v>
      </c>
      <c r="C3779" t="s">
        <v>22045</v>
      </c>
      <c r="D3779" t="s">
        <v>22047</v>
      </c>
      <c r="E3779" t="s">
        <v>22048</v>
      </c>
      <c r="F3779" t="s">
        <v>171</v>
      </c>
      <c r="G3779" t="str">
        <f>"0"</f>
        <v>0</v>
      </c>
      <c r="K3779" t="s">
        <v>1345</v>
      </c>
      <c r="L3779" t="s">
        <v>2201</v>
      </c>
      <c r="M3779" t="s">
        <v>255</v>
      </c>
      <c r="N3779" t="s">
        <v>421</v>
      </c>
      <c r="O3779" t="s">
        <v>422</v>
      </c>
      <c r="P3779" t="s">
        <v>178</v>
      </c>
      <c r="Q3779" t="s">
        <v>172</v>
      </c>
      <c r="S3779">
        <v>30726536</v>
      </c>
      <c r="T3779" t="s">
        <v>226</v>
      </c>
      <c r="Y3779" t="str">
        <f>"01AS"</f>
        <v>01AS</v>
      </c>
      <c r="Z3779" t="s">
        <v>499</v>
      </c>
      <c r="AA3779" t="s">
        <v>228</v>
      </c>
      <c r="AB3779" t="s">
        <v>229</v>
      </c>
      <c r="AC3779" t="s">
        <v>2066</v>
      </c>
      <c r="AD3779" t="s">
        <v>185</v>
      </c>
      <c r="AS3779">
        <v>3.24</v>
      </c>
      <c r="AT3779" t="s">
        <v>429</v>
      </c>
      <c r="AU3779" t="s">
        <v>235</v>
      </c>
      <c r="AV3779" t="s">
        <v>22049</v>
      </c>
      <c r="AW3779" t="s">
        <v>210</v>
      </c>
      <c r="BM3779" t="s">
        <v>22050</v>
      </c>
      <c r="BN3779" t="s">
        <v>239</v>
      </c>
      <c r="BO3779" t="s">
        <v>22051</v>
      </c>
      <c r="BP3779" t="s">
        <v>241</v>
      </c>
      <c r="BQ3779" t="s">
        <v>195</v>
      </c>
      <c r="BS3779">
        <v>14627</v>
      </c>
      <c r="CD3779" t="s">
        <v>195</v>
      </c>
      <c r="CM3779" t="s">
        <v>22052</v>
      </c>
      <c r="CO3779" t="s">
        <v>22051</v>
      </c>
      <c r="CP3779" t="s">
        <v>269</v>
      </c>
      <c r="CQ3779" t="s">
        <v>2773</v>
      </c>
      <c r="CS3779">
        <v>76262</v>
      </c>
      <c r="CT3779" t="s">
        <v>244</v>
      </c>
      <c r="CU3779" t="s">
        <v>22053</v>
      </c>
    </row>
    <row r="3780" spans="1:151" x14ac:dyDescent="0.2">
      <c r="A3780">
        <v>39114</v>
      </c>
      <c r="B3780" t="s">
        <v>22054</v>
      </c>
      <c r="C3780" t="s">
        <v>22055</v>
      </c>
      <c r="E3780" t="s">
        <v>22056</v>
      </c>
      <c r="F3780" t="s">
        <v>171</v>
      </c>
      <c r="G3780" t="str">
        <f>"0"</f>
        <v>0</v>
      </c>
      <c r="H3780" s="1">
        <v>29905</v>
      </c>
      <c r="I3780" t="s">
        <v>173</v>
      </c>
      <c r="K3780" t="s">
        <v>3943</v>
      </c>
      <c r="L3780" t="s">
        <v>1940</v>
      </c>
      <c r="M3780" t="s">
        <v>224</v>
      </c>
      <c r="N3780">
        <v>2023</v>
      </c>
      <c r="O3780" t="s">
        <v>597</v>
      </c>
      <c r="P3780" t="s">
        <v>178</v>
      </c>
      <c r="Q3780" t="s">
        <v>172</v>
      </c>
      <c r="S3780">
        <v>32458664</v>
      </c>
      <c r="T3780" t="s">
        <v>226</v>
      </c>
      <c r="Y3780" t="str">
        <f>"02SBS"</f>
        <v>02SBS</v>
      </c>
      <c r="Z3780" t="s">
        <v>258</v>
      </c>
      <c r="AA3780" t="s">
        <v>259</v>
      </c>
      <c r="AB3780" t="s">
        <v>260</v>
      </c>
      <c r="AC3780" t="s">
        <v>15864</v>
      </c>
      <c r="AD3780" t="s">
        <v>185</v>
      </c>
      <c r="AS3780">
        <v>3.77</v>
      </c>
      <c r="AU3780" t="s">
        <v>3009</v>
      </c>
      <c r="AV3780" t="s">
        <v>236</v>
      </c>
      <c r="AW3780" t="s">
        <v>210</v>
      </c>
      <c r="BO3780" t="s">
        <v>22057</v>
      </c>
      <c r="BQ3780" t="s">
        <v>195</v>
      </c>
      <c r="CD3780" t="s">
        <v>195</v>
      </c>
      <c r="CM3780" t="s">
        <v>22058</v>
      </c>
      <c r="CO3780" t="s">
        <v>22057</v>
      </c>
      <c r="CP3780" t="s">
        <v>241</v>
      </c>
      <c r="CQ3780" t="s">
        <v>247</v>
      </c>
      <c r="CS3780" t="s">
        <v>22059</v>
      </c>
      <c r="CT3780" t="s">
        <v>244</v>
      </c>
      <c r="CU3780" t="s">
        <v>22060</v>
      </c>
    </row>
    <row r="3781" spans="1:151" x14ac:dyDescent="0.2">
      <c r="A3781">
        <v>26976</v>
      </c>
      <c r="B3781" t="s">
        <v>8969</v>
      </c>
      <c r="C3781" t="s">
        <v>22061</v>
      </c>
      <c r="D3781" t="s">
        <v>22062</v>
      </c>
      <c r="E3781" t="s">
        <v>22063</v>
      </c>
      <c r="F3781" t="s">
        <v>171</v>
      </c>
      <c r="G3781" t="s">
        <v>172</v>
      </c>
      <c r="H3781" s="1">
        <v>36727</v>
      </c>
      <c r="I3781" t="s">
        <v>173</v>
      </c>
      <c r="K3781" t="s">
        <v>867</v>
      </c>
      <c r="L3781" t="s">
        <v>868</v>
      </c>
      <c r="M3781" t="s">
        <v>224</v>
      </c>
      <c r="N3781">
        <v>2019</v>
      </c>
      <c r="O3781" t="s">
        <v>279</v>
      </c>
      <c r="P3781" t="s">
        <v>363</v>
      </c>
      <c r="Q3781" t="s">
        <v>172</v>
      </c>
      <c r="S3781">
        <v>31336949</v>
      </c>
      <c r="T3781" t="s">
        <v>4567</v>
      </c>
      <c r="U3781" t="s">
        <v>180</v>
      </c>
      <c r="V3781" s="2">
        <v>44696</v>
      </c>
      <c r="W3781" t="s">
        <v>22064</v>
      </c>
      <c r="X3781" t="s">
        <v>22065</v>
      </c>
      <c r="Y3781" t="s">
        <v>186</v>
      </c>
      <c r="Z3781" t="s">
        <v>183</v>
      </c>
      <c r="AA3781">
        <v>2022</v>
      </c>
      <c r="AB3781">
        <v>2022</v>
      </c>
      <c r="AC3781" t="s">
        <v>184</v>
      </c>
      <c r="AD3781" t="s">
        <v>172</v>
      </c>
      <c r="AS3781">
        <v>3.83</v>
      </c>
      <c r="AT3781" t="s">
        <v>188</v>
      </c>
      <c r="AU3781" t="s">
        <v>189</v>
      </c>
      <c r="AV3781" t="s">
        <v>190</v>
      </c>
      <c r="AW3781" t="s">
        <v>191</v>
      </c>
      <c r="BM3781" t="s">
        <v>22066</v>
      </c>
      <c r="BN3781" t="s">
        <v>193</v>
      </c>
      <c r="BP3781" t="s">
        <v>194</v>
      </c>
      <c r="BQ3781" t="s">
        <v>195</v>
      </c>
      <c r="BS3781">
        <v>14627</v>
      </c>
      <c r="BT3781" t="s">
        <v>196</v>
      </c>
      <c r="BU3781">
        <v>528186552373</v>
      </c>
      <c r="CM3781" t="s">
        <v>22067</v>
      </c>
      <c r="CN3781" t="s">
        <v>22068</v>
      </c>
      <c r="CP3781" t="s">
        <v>194</v>
      </c>
      <c r="CQ3781" t="s">
        <v>195</v>
      </c>
      <c r="CS3781">
        <v>14627</v>
      </c>
      <c r="CT3781" t="s">
        <v>196</v>
      </c>
      <c r="CU3781">
        <v>528186552373</v>
      </c>
    </row>
    <row r="3782" spans="1:151" x14ac:dyDescent="0.2">
      <c r="A3782">
        <v>13089</v>
      </c>
      <c r="B3782" t="s">
        <v>3554</v>
      </c>
      <c r="C3782" t="s">
        <v>22069</v>
      </c>
      <c r="E3782" t="s">
        <v>22070</v>
      </c>
      <c r="F3782" t="s">
        <v>22071</v>
      </c>
      <c r="G3782" t="s">
        <v>172</v>
      </c>
      <c r="H3782" s="1">
        <v>34606</v>
      </c>
      <c r="I3782" t="s">
        <v>173</v>
      </c>
      <c r="K3782" t="s">
        <v>1078</v>
      </c>
      <c r="L3782" t="s">
        <v>4957</v>
      </c>
      <c r="M3782" t="s">
        <v>224</v>
      </c>
      <c r="N3782">
        <v>2015</v>
      </c>
      <c r="O3782" t="s">
        <v>692</v>
      </c>
      <c r="P3782" t="s">
        <v>178</v>
      </c>
      <c r="Q3782" t="s">
        <v>172</v>
      </c>
      <c r="S3782">
        <v>29149773</v>
      </c>
      <c r="T3782" t="s">
        <v>196</v>
      </c>
      <c r="W3782" t="s">
        <v>22072</v>
      </c>
      <c r="X3782">
        <v>5085778817</v>
      </c>
      <c r="Y3782" t="s">
        <v>186</v>
      </c>
      <c r="Z3782" t="s">
        <v>183</v>
      </c>
      <c r="AA3782">
        <v>2017</v>
      </c>
      <c r="AB3782">
        <v>2017</v>
      </c>
      <c r="AC3782" t="s">
        <v>209</v>
      </c>
      <c r="AD3782" t="s">
        <v>185</v>
      </c>
      <c r="AS3782">
        <v>4</v>
      </c>
      <c r="AT3782" t="s">
        <v>188</v>
      </c>
      <c r="AU3782" t="s">
        <v>189</v>
      </c>
      <c r="AV3782" t="s">
        <v>190</v>
      </c>
      <c r="AW3782" t="s">
        <v>237</v>
      </c>
      <c r="BM3782" t="s">
        <v>887</v>
      </c>
      <c r="BN3782" t="s">
        <v>22073</v>
      </c>
      <c r="BP3782" t="s">
        <v>194</v>
      </c>
      <c r="BQ3782" t="s">
        <v>195</v>
      </c>
      <c r="BS3782">
        <v>14627</v>
      </c>
      <c r="BT3782" t="s">
        <v>196</v>
      </c>
      <c r="BU3782">
        <v>5084461246</v>
      </c>
      <c r="BZ3782" t="s">
        <v>887</v>
      </c>
      <c r="CA3782" t="s">
        <v>22073</v>
      </c>
      <c r="CC3782" t="s">
        <v>194</v>
      </c>
      <c r="CD3782" t="s">
        <v>195</v>
      </c>
      <c r="CF3782">
        <v>14627</v>
      </c>
      <c r="CG3782" t="s">
        <v>196</v>
      </c>
      <c r="CH3782">
        <v>5084461246</v>
      </c>
      <c r="CM3782" t="s">
        <v>22074</v>
      </c>
      <c r="CN3782" t="s">
        <v>22073</v>
      </c>
      <c r="CP3782" t="s">
        <v>194</v>
      </c>
      <c r="CQ3782" t="s">
        <v>195</v>
      </c>
      <c r="CS3782">
        <v>14627</v>
      </c>
      <c r="CT3782" t="s">
        <v>196</v>
      </c>
      <c r="CU3782">
        <v>5084461246</v>
      </c>
      <c r="EM3782" t="s">
        <v>887</v>
      </c>
      <c r="EN3782" t="s">
        <v>22073</v>
      </c>
      <c r="EP3782" t="s">
        <v>194</v>
      </c>
      <c r="EQ3782" t="s">
        <v>195</v>
      </c>
      <c r="ES3782">
        <v>14627</v>
      </c>
      <c r="ET3782" t="s">
        <v>196</v>
      </c>
      <c r="EU3782">
        <v>5084461246</v>
      </c>
    </row>
    <row r="3783" spans="1:151" x14ac:dyDescent="0.2">
      <c r="A3783">
        <v>21023</v>
      </c>
      <c r="B3783" t="s">
        <v>1546</v>
      </c>
      <c r="C3783" t="s">
        <v>22069</v>
      </c>
      <c r="D3783" t="s">
        <v>2423</v>
      </c>
      <c r="E3783" t="s">
        <v>22075</v>
      </c>
      <c r="F3783" t="s">
        <v>171</v>
      </c>
      <c r="G3783" t="str">
        <f>"0"</f>
        <v>0</v>
      </c>
      <c r="K3783" t="s">
        <v>334</v>
      </c>
      <c r="L3783" t="s">
        <v>2172</v>
      </c>
      <c r="M3783" t="s">
        <v>306</v>
      </c>
      <c r="N3783">
        <v>2016</v>
      </c>
      <c r="O3783" t="s">
        <v>380</v>
      </c>
      <c r="P3783" t="s">
        <v>178</v>
      </c>
      <c r="Q3783" t="s">
        <v>172</v>
      </c>
      <c r="S3783">
        <v>28285212</v>
      </c>
      <c r="T3783" t="s">
        <v>196</v>
      </c>
      <c r="W3783" t="s">
        <v>22076</v>
      </c>
      <c r="X3783">
        <v>2282165836</v>
      </c>
      <c r="Y3783" t="s">
        <v>182</v>
      </c>
      <c r="Z3783" t="s">
        <v>183</v>
      </c>
      <c r="AA3783">
        <v>2017</v>
      </c>
      <c r="AB3783">
        <v>2017</v>
      </c>
      <c r="AC3783" t="s">
        <v>208</v>
      </c>
      <c r="AD3783" t="s">
        <v>185</v>
      </c>
      <c r="AM3783" t="s">
        <v>209</v>
      </c>
      <c r="AS3783">
        <v>3.73</v>
      </c>
      <c r="AT3783" t="s">
        <v>188</v>
      </c>
      <c r="AU3783" t="s">
        <v>189</v>
      </c>
      <c r="AV3783" t="s">
        <v>190</v>
      </c>
      <c r="AW3783" t="s">
        <v>264</v>
      </c>
      <c r="BM3783" t="s">
        <v>22077</v>
      </c>
      <c r="BN3783" t="s">
        <v>193</v>
      </c>
      <c r="BP3783" t="s">
        <v>194</v>
      </c>
      <c r="BQ3783" t="s">
        <v>195</v>
      </c>
      <c r="BS3783">
        <v>14627</v>
      </c>
      <c r="BT3783" t="s">
        <v>196</v>
      </c>
      <c r="BU3783">
        <v>2282165837</v>
      </c>
      <c r="BZ3783" t="s">
        <v>22078</v>
      </c>
      <c r="CC3783" t="s">
        <v>22079</v>
      </c>
      <c r="CD3783" t="s">
        <v>4693</v>
      </c>
      <c r="CF3783">
        <v>39556</v>
      </c>
      <c r="CG3783" t="s">
        <v>196</v>
      </c>
      <c r="CH3783">
        <v>2282551100</v>
      </c>
      <c r="CM3783" t="s">
        <v>22080</v>
      </c>
      <c r="CP3783" t="s">
        <v>194</v>
      </c>
      <c r="CQ3783" t="s">
        <v>195</v>
      </c>
      <c r="CS3783">
        <v>14627</v>
      </c>
      <c r="CT3783" t="s">
        <v>196</v>
      </c>
      <c r="CU3783">
        <v>2282165837</v>
      </c>
      <c r="EM3783" t="s">
        <v>22078</v>
      </c>
      <c r="EP3783" t="s">
        <v>22079</v>
      </c>
      <c r="EQ3783" t="s">
        <v>4693</v>
      </c>
      <c r="ES3783">
        <v>39556</v>
      </c>
      <c r="ET3783" t="s">
        <v>196</v>
      </c>
      <c r="EU3783">
        <v>2282551100</v>
      </c>
    </row>
    <row r="3784" spans="1:151" x14ac:dyDescent="0.2">
      <c r="A3784">
        <v>25241</v>
      </c>
      <c r="B3784" t="s">
        <v>3958</v>
      </c>
      <c r="C3784" t="s">
        <v>22081</v>
      </c>
      <c r="D3784" t="s">
        <v>654</v>
      </c>
      <c r="E3784" t="s">
        <v>22082</v>
      </c>
      <c r="F3784" t="s">
        <v>171</v>
      </c>
      <c r="G3784" t="s">
        <v>172</v>
      </c>
      <c r="H3784" s="1">
        <v>35915</v>
      </c>
      <c r="I3784" t="s">
        <v>221</v>
      </c>
      <c r="K3784" t="s">
        <v>515</v>
      </c>
      <c r="L3784" t="s">
        <v>516</v>
      </c>
      <c r="M3784" t="s">
        <v>306</v>
      </c>
      <c r="N3784">
        <v>2018</v>
      </c>
      <c r="O3784" t="s">
        <v>307</v>
      </c>
      <c r="P3784" t="s">
        <v>178</v>
      </c>
      <c r="Q3784" t="s">
        <v>172</v>
      </c>
      <c r="S3784">
        <v>29931798</v>
      </c>
      <c r="T3784" t="s">
        <v>196</v>
      </c>
      <c r="W3784" t="s">
        <v>22083</v>
      </c>
      <c r="X3784">
        <v>5033475578</v>
      </c>
      <c r="Y3784" t="s">
        <v>182</v>
      </c>
      <c r="Z3784" t="s">
        <v>183</v>
      </c>
      <c r="AA3784">
        <v>2020</v>
      </c>
      <c r="AB3784">
        <v>2020</v>
      </c>
      <c r="AC3784" t="s">
        <v>184</v>
      </c>
      <c r="AD3784" t="s">
        <v>185</v>
      </c>
      <c r="AM3784" t="s">
        <v>413</v>
      </c>
      <c r="AS3784">
        <v>3.83</v>
      </c>
      <c r="AT3784" t="s">
        <v>188</v>
      </c>
      <c r="AU3784" t="s">
        <v>189</v>
      </c>
      <c r="AV3784" t="s">
        <v>190</v>
      </c>
      <c r="AW3784" t="s">
        <v>264</v>
      </c>
      <c r="BM3784" t="s">
        <v>22084</v>
      </c>
      <c r="BN3784" t="s">
        <v>193</v>
      </c>
      <c r="BP3784" t="s">
        <v>194</v>
      </c>
      <c r="BQ3784" t="s">
        <v>195</v>
      </c>
      <c r="BS3784">
        <v>14627</v>
      </c>
      <c r="BT3784" t="s">
        <v>196</v>
      </c>
      <c r="BU3784">
        <v>5037308394</v>
      </c>
      <c r="BZ3784" t="s">
        <v>22085</v>
      </c>
      <c r="CC3784" t="s">
        <v>8442</v>
      </c>
      <c r="CD3784" t="s">
        <v>8443</v>
      </c>
      <c r="CF3784">
        <v>97221</v>
      </c>
      <c r="CG3784" t="s">
        <v>196</v>
      </c>
      <c r="CH3784">
        <v>4033474478</v>
      </c>
      <c r="CM3784" t="s">
        <v>1434</v>
      </c>
      <c r="CP3784" t="s">
        <v>194</v>
      </c>
      <c r="CQ3784" t="s">
        <v>195</v>
      </c>
      <c r="CS3784">
        <v>14611</v>
      </c>
      <c r="CT3784" t="s">
        <v>196</v>
      </c>
      <c r="CU3784">
        <v>5037308394</v>
      </c>
      <c r="ED3784" t="s">
        <v>8443</v>
      </c>
      <c r="EG3784" t="s">
        <v>196</v>
      </c>
      <c r="EH3784">
        <v>4033474478</v>
      </c>
      <c r="EM3784" t="s">
        <v>22085</v>
      </c>
      <c r="EP3784" t="s">
        <v>8442</v>
      </c>
      <c r="EQ3784" t="s">
        <v>8443</v>
      </c>
      <c r="ES3784">
        <v>97221</v>
      </c>
      <c r="ET3784" t="s">
        <v>196</v>
      </c>
      <c r="EU3784">
        <v>4033474478</v>
      </c>
    </row>
    <row r="3785" spans="1:151" x14ac:dyDescent="0.2">
      <c r="A3785">
        <v>27082</v>
      </c>
      <c r="B3785" t="s">
        <v>3297</v>
      </c>
      <c r="C3785" t="s">
        <v>22081</v>
      </c>
      <c r="E3785" t="s">
        <v>22086</v>
      </c>
      <c r="F3785" t="s">
        <v>171</v>
      </c>
      <c r="G3785" t="str">
        <f>"0"</f>
        <v>0</v>
      </c>
      <c r="K3785" t="s">
        <v>1438</v>
      </c>
      <c r="L3785" t="s">
        <v>1439</v>
      </c>
      <c r="M3785" t="s">
        <v>255</v>
      </c>
      <c r="N3785" t="s">
        <v>1347</v>
      </c>
      <c r="O3785" t="s">
        <v>1348</v>
      </c>
      <c r="P3785" t="s">
        <v>178</v>
      </c>
      <c r="Q3785" t="s">
        <v>172</v>
      </c>
      <c r="S3785">
        <v>30771154</v>
      </c>
      <c r="T3785" t="s">
        <v>196</v>
      </c>
      <c r="W3785" t="s">
        <v>22087</v>
      </c>
      <c r="X3785">
        <v>2017398087</v>
      </c>
      <c r="Y3785" t="s">
        <v>186</v>
      </c>
      <c r="Z3785" t="s">
        <v>282</v>
      </c>
      <c r="AA3785">
        <v>2021</v>
      </c>
      <c r="AB3785">
        <v>2021</v>
      </c>
      <c r="AC3785" t="s">
        <v>209</v>
      </c>
      <c r="AD3785" t="s">
        <v>172</v>
      </c>
      <c r="AS3785">
        <v>3.74</v>
      </c>
      <c r="AT3785" t="s">
        <v>188</v>
      </c>
      <c r="AU3785" t="s">
        <v>189</v>
      </c>
      <c r="AV3785" t="s">
        <v>190</v>
      </c>
      <c r="AW3785" t="s">
        <v>264</v>
      </c>
      <c r="BM3785" t="s">
        <v>22088</v>
      </c>
      <c r="BN3785" t="s">
        <v>193</v>
      </c>
      <c r="BP3785" t="s">
        <v>194</v>
      </c>
      <c r="BQ3785" t="s">
        <v>195</v>
      </c>
      <c r="BS3785">
        <v>14627</v>
      </c>
      <c r="BT3785" t="s">
        <v>196</v>
      </c>
      <c r="BU3785">
        <v>2017874714</v>
      </c>
      <c r="BZ3785" t="s">
        <v>22089</v>
      </c>
      <c r="CC3785" t="s">
        <v>22090</v>
      </c>
      <c r="CD3785" t="s">
        <v>1150</v>
      </c>
      <c r="CF3785" t="str">
        <f>"07410"</f>
        <v>07410</v>
      </c>
      <c r="CG3785" t="s">
        <v>196</v>
      </c>
      <c r="CH3785">
        <v>2017962598</v>
      </c>
      <c r="CM3785" t="s">
        <v>22091</v>
      </c>
      <c r="CP3785" t="s">
        <v>194</v>
      </c>
      <c r="CQ3785" t="s">
        <v>195</v>
      </c>
      <c r="CS3785">
        <v>14627</v>
      </c>
      <c r="CT3785" t="s">
        <v>196</v>
      </c>
      <c r="CU3785">
        <v>2017874714</v>
      </c>
      <c r="ED3785" t="s">
        <v>1150</v>
      </c>
      <c r="EG3785" t="s">
        <v>196</v>
      </c>
      <c r="EH3785">
        <v>2017962598</v>
      </c>
      <c r="EM3785" t="s">
        <v>22089</v>
      </c>
      <c r="EP3785" t="s">
        <v>22090</v>
      </c>
      <c r="EQ3785" t="s">
        <v>1150</v>
      </c>
      <c r="ES3785" t="str">
        <f>"07410"</f>
        <v>07410</v>
      </c>
      <c r="ET3785" t="s">
        <v>196</v>
      </c>
      <c r="EU3785">
        <v>2017962598</v>
      </c>
    </row>
    <row r="3786" spans="1:151" x14ac:dyDescent="0.2">
      <c r="A3786">
        <v>44965</v>
      </c>
      <c r="B3786" t="s">
        <v>5326</v>
      </c>
      <c r="C3786" t="s">
        <v>22092</v>
      </c>
      <c r="D3786" t="s">
        <v>940</v>
      </c>
      <c r="E3786" t="s">
        <v>1213</v>
      </c>
      <c r="F3786" t="s">
        <v>22093</v>
      </c>
      <c r="G3786" t="str">
        <f>"0"</f>
        <v>0</v>
      </c>
      <c r="H3786" s="1">
        <v>38205</v>
      </c>
      <c r="I3786" t="s">
        <v>173</v>
      </c>
      <c r="K3786" t="s">
        <v>1078</v>
      </c>
      <c r="L3786" t="s">
        <v>393</v>
      </c>
      <c r="M3786" t="s">
        <v>176</v>
      </c>
      <c r="N3786">
        <v>2025</v>
      </c>
      <c r="O3786" t="s">
        <v>677</v>
      </c>
      <c r="P3786" t="s">
        <v>178</v>
      </c>
      <c r="Q3786" t="s">
        <v>172</v>
      </c>
      <c r="R3786" t="s">
        <v>510</v>
      </c>
      <c r="S3786">
        <v>32686432</v>
      </c>
      <c r="BM3786" t="s">
        <v>8843</v>
      </c>
    </row>
    <row r="3787" spans="1:151" x14ac:dyDescent="0.2">
      <c r="A3787">
        <v>45378</v>
      </c>
      <c r="B3787" t="s">
        <v>13271</v>
      </c>
      <c r="C3787" t="s">
        <v>22094</v>
      </c>
      <c r="D3787" t="s">
        <v>1616</v>
      </c>
      <c r="E3787" t="s">
        <v>22095</v>
      </c>
      <c r="F3787" t="s">
        <v>171</v>
      </c>
      <c r="G3787" t="str">
        <f>"0"</f>
        <v>0</v>
      </c>
      <c r="H3787" s="1">
        <v>38375</v>
      </c>
      <c r="I3787" t="s">
        <v>221</v>
      </c>
      <c r="K3787" t="s">
        <v>726</v>
      </c>
      <c r="L3787" t="s">
        <v>727</v>
      </c>
      <c r="M3787" t="s">
        <v>224</v>
      </c>
      <c r="N3787">
        <v>2025</v>
      </c>
      <c r="O3787" t="s">
        <v>528</v>
      </c>
      <c r="P3787" t="s">
        <v>178</v>
      </c>
      <c r="Q3787" t="s">
        <v>172</v>
      </c>
      <c r="S3787">
        <v>32553086</v>
      </c>
      <c r="T3787" t="s">
        <v>226</v>
      </c>
      <c r="Y3787" t="str">
        <f>"01AS"</f>
        <v>01AS</v>
      </c>
      <c r="Z3787" t="s">
        <v>227</v>
      </c>
      <c r="AA3787" t="s">
        <v>228</v>
      </c>
      <c r="AB3787" t="s">
        <v>229</v>
      </c>
      <c r="AC3787" t="s">
        <v>1662</v>
      </c>
      <c r="AD3787" t="s">
        <v>185</v>
      </c>
      <c r="AS3787">
        <v>3.9</v>
      </c>
      <c r="AU3787" t="s">
        <v>472</v>
      </c>
      <c r="AV3787" t="s">
        <v>473</v>
      </c>
      <c r="AW3787" t="s">
        <v>210</v>
      </c>
      <c r="BM3787" t="s">
        <v>19075</v>
      </c>
      <c r="BN3787" t="s">
        <v>239</v>
      </c>
      <c r="BO3787" t="s">
        <v>22096</v>
      </c>
      <c r="BP3787" t="s">
        <v>241</v>
      </c>
      <c r="BQ3787" t="s">
        <v>195</v>
      </c>
      <c r="BS3787">
        <v>14627</v>
      </c>
      <c r="CD3787" t="s">
        <v>195</v>
      </c>
      <c r="CM3787" t="s">
        <v>22097</v>
      </c>
      <c r="CO3787" t="s">
        <v>22096</v>
      </c>
      <c r="CP3787" t="s">
        <v>22098</v>
      </c>
      <c r="CQ3787" t="s">
        <v>560</v>
      </c>
      <c r="CS3787" t="s">
        <v>22099</v>
      </c>
      <c r="CT3787" t="s">
        <v>244</v>
      </c>
      <c r="CU3787" t="s">
        <v>22100</v>
      </c>
    </row>
    <row r="3788" spans="1:151" x14ac:dyDescent="0.2">
      <c r="A3788">
        <v>42374</v>
      </c>
      <c r="B3788" t="s">
        <v>13271</v>
      </c>
      <c r="C3788" t="s">
        <v>22094</v>
      </c>
      <c r="D3788" t="s">
        <v>1616</v>
      </c>
      <c r="E3788" t="s">
        <v>22095</v>
      </c>
      <c r="F3788" t="s">
        <v>171</v>
      </c>
      <c r="G3788" t="str">
        <f>"0"</f>
        <v>0</v>
      </c>
      <c r="H3788" s="1">
        <v>38375</v>
      </c>
      <c r="I3788" t="s">
        <v>221</v>
      </c>
      <c r="K3788" t="s">
        <v>2923</v>
      </c>
      <c r="L3788" t="s">
        <v>920</v>
      </c>
      <c r="M3788" t="s">
        <v>224</v>
      </c>
      <c r="N3788">
        <v>2024</v>
      </c>
      <c r="O3788" t="s">
        <v>225</v>
      </c>
      <c r="P3788" t="s">
        <v>178</v>
      </c>
      <c r="Q3788" t="s">
        <v>172</v>
      </c>
      <c r="S3788">
        <v>32553086</v>
      </c>
      <c r="T3788" t="s">
        <v>226</v>
      </c>
      <c r="Y3788" t="str">
        <f>"01AS"</f>
        <v>01AS</v>
      </c>
      <c r="Z3788" t="s">
        <v>227</v>
      </c>
      <c r="AA3788" t="s">
        <v>228</v>
      </c>
      <c r="AB3788" t="s">
        <v>229</v>
      </c>
      <c r="AC3788" t="s">
        <v>1662</v>
      </c>
      <c r="AD3788" t="s">
        <v>185</v>
      </c>
      <c r="AS3788">
        <v>3.9</v>
      </c>
      <c r="AU3788" t="s">
        <v>472</v>
      </c>
      <c r="AV3788" t="s">
        <v>473</v>
      </c>
      <c r="AW3788" t="s">
        <v>210</v>
      </c>
      <c r="BM3788" t="s">
        <v>19075</v>
      </c>
      <c r="BN3788" t="s">
        <v>239</v>
      </c>
      <c r="BO3788" t="s">
        <v>22096</v>
      </c>
      <c r="BP3788" t="s">
        <v>241</v>
      </c>
      <c r="BQ3788" t="s">
        <v>195</v>
      </c>
      <c r="BS3788">
        <v>14627</v>
      </c>
      <c r="CD3788" t="s">
        <v>195</v>
      </c>
      <c r="CM3788" t="s">
        <v>22097</v>
      </c>
      <c r="CO3788" t="s">
        <v>22096</v>
      </c>
      <c r="CP3788" t="s">
        <v>22098</v>
      </c>
      <c r="CQ3788" t="s">
        <v>560</v>
      </c>
      <c r="CS3788" t="s">
        <v>22099</v>
      </c>
      <c r="CT3788" t="s">
        <v>244</v>
      </c>
      <c r="CU3788" t="s">
        <v>22100</v>
      </c>
    </row>
    <row r="3789" spans="1:151" x14ac:dyDescent="0.2">
      <c r="A3789">
        <v>19440</v>
      </c>
      <c r="B3789" t="s">
        <v>7209</v>
      </c>
      <c r="C3789" t="s">
        <v>22101</v>
      </c>
      <c r="D3789" t="s">
        <v>1269</v>
      </c>
      <c r="E3789" t="s">
        <v>22102</v>
      </c>
      <c r="F3789" t="s">
        <v>171</v>
      </c>
      <c r="H3789" s="1">
        <v>34810</v>
      </c>
      <c r="I3789" t="s">
        <v>173</v>
      </c>
      <c r="K3789" t="s">
        <v>1807</v>
      </c>
      <c r="L3789" t="s">
        <v>633</v>
      </c>
      <c r="M3789" t="s">
        <v>224</v>
      </c>
      <c r="N3789">
        <v>2016</v>
      </c>
      <c r="O3789" t="s">
        <v>410</v>
      </c>
      <c r="P3789" t="s">
        <v>178</v>
      </c>
      <c r="Q3789" t="s">
        <v>185</v>
      </c>
    </row>
    <row r="3790" spans="1:151" x14ac:dyDescent="0.2">
      <c r="A3790">
        <v>26640</v>
      </c>
      <c r="B3790" t="s">
        <v>19558</v>
      </c>
      <c r="C3790" t="s">
        <v>7400</v>
      </c>
      <c r="D3790" t="s">
        <v>1562</v>
      </c>
      <c r="E3790" t="s">
        <v>22103</v>
      </c>
      <c r="F3790" t="s">
        <v>171</v>
      </c>
      <c r="G3790" t="s">
        <v>172</v>
      </c>
      <c r="H3790" s="1">
        <v>35892</v>
      </c>
      <c r="I3790" t="s">
        <v>173</v>
      </c>
      <c r="K3790" t="s">
        <v>1538</v>
      </c>
      <c r="L3790" t="s">
        <v>1539</v>
      </c>
      <c r="M3790" t="s">
        <v>176</v>
      </c>
      <c r="N3790">
        <v>2019</v>
      </c>
      <c r="O3790" t="s">
        <v>482</v>
      </c>
      <c r="P3790" t="s">
        <v>178</v>
      </c>
      <c r="Q3790" t="s">
        <v>172</v>
      </c>
      <c r="S3790">
        <v>29053971</v>
      </c>
      <c r="T3790" t="s">
        <v>196</v>
      </c>
      <c r="W3790" t="s">
        <v>22104</v>
      </c>
      <c r="X3790">
        <v>5859441678</v>
      </c>
      <c r="Y3790" t="s">
        <v>4206</v>
      </c>
      <c r="Z3790" t="s">
        <v>4207</v>
      </c>
      <c r="AA3790" t="s">
        <v>615</v>
      </c>
      <c r="AB3790" t="s">
        <v>4208</v>
      </c>
      <c r="AC3790" t="s">
        <v>4206</v>
      </c>
      <c r="AD3790" t="s">
        <v>172</v>
      </c>
      <c r="AS3790" t="str">
        <f>"0"</f>
        <v>0</v>
      </c>
      <c r="AT3790" t="s">
        <v>188</v>
      </c>
      <c r="AU3790" t="s">
        <v>647</v>
      </c>
      <c r="AV3790" t="s">
        <v>190</v>
      </c>
      <c r="AW3790" t="s">
        <v>294</v>
      </c>
      <c r="BM3790" t="s">
        <v>4921</v>
      </c>
      <c r="BP3790" t="s">
        <v>194</v>
      </c>
      <c r="BQ3790" t="s">
        <v>195</v>
      </c>
      <c r="BS3790">
        <v>14627</v>
      </c>
      <c r="BT3790" t="s">
        <v>196</v>
      </c>
      <c r="BU3790">
        <v>5854650497</v>
      </c>
      <c r="BZ3790" t="s">
        <v>22105</v>
      </c>
      <c r="CC3790" t="s">
        <v>194</v>
      </c>
      <c r="CD3790" t="s">
        <v>195</v>
      </c>
      <c r="CF3790">
        <v>14626</v>
      </c>
      <c r="CG3790" t="s">
        <v>196</v>
      </c>
      <c r="CH3790">
        <v>5854650497</v>
      </c>
      <c r="CM3790" t="s">
        <v>22105</v>
      </c>
      <c r="CP3790" t="s">
        <v>194</v>
      </c>
      <c r="CQ3790" t="s">
        <v>195</v>
      </c>
      <c r="CS3790">
        <v>14626</v>
      </c>
      <c r="CT3790" t="s">
        <v>196</v>
      </c>
      <c r="CU3790">
        <v>5854650497</v>
      </c>
      <c r="ED3790" t="s">
        <v>195</v>
      </c>
      <c r="EG3790" t="s">
        <v>196</v>
      </c>
      <c r="EH3790">
        <v>5854650497</v>
      </c>
      <c r="EM3790" t="s">
        <v>22105</v>
      </c>
      <c r="EP3790" t="s">
        <v>194</v>
      </c>
      <c r="EQ3790" t="s">
        <v>195</v>
      </c>
      <c r="ES3790">
        <v>14626</v>
      </c>
      <c r="ET3790" t="s">
        <v>196</v>
      </c>
      <c r="EU3790">
        <v>5854650497</v>
      </c>
    </row>
    <row r="3791" spans="1:151" x14ac:dyDescent="0.2">
      <c r="A3791">
        <v>25341</v>
      </c>
      <c r="B3791" t="s">
        <v>19558</v>
      </c>
      <c r="C3791" t="s">
        <v>7400</v>
      </c>
      <c r="D3791" t="s">
        <v>1562</v>
      </c>
      <c r="E3791" t="s">
        <v>22103</v>
      </c>
      <c r="F3791" t="s">
        <v>171</v>
      </c>
      <c r="G3791" t="s">
        <v>172</v>
      </c>
      <c r="H3791" s="1">
        <v>35892</v>
      </c>
      <c r="I3791" t="s">
        <v>173</v>
      </c>
      <c r="K3791" t="s">
        <v>1552</v>
      </c>
      <c r="L3791" t="s">
        <v>633</v>
      </c>
      <c r="M3791" t="s">
        <v>205</v>
      </c>
      <c r="N3791">
        <v>2018</v>
      </c>
      <c r="O3791" t="s">
        <v>1553</v>
      </c>
      <c r="P3791" t="s">
        <v>178</v>
      </c>
      <c r="Q3791" t="s">
        <v>172</v>
      </c>
      <c r="S3791">
        <v>29053971</v>
      </c>
      <c r="T3791" t="s">
        <v>196</v>
      </c>
      <c r="W3791" t="s">
        <v>22104</v>
      </c>
      <c r="X3791">
        <v>5859441678</v>
      </c>
      <c r="Y3791" t="s">
        <v>4206</v>
      </c>
      <c r="Z3791" t="s">
        <v>4207</v>
      </c>
      <c r="AA3791" t="s">
        <v>615</v>
      </c>
      <c r="AB3791" t="s">
        <v>4208</v>
      </c>
      <c r="AC3791" t="s">
        <v>4206</v>
      </c>
      <c r="AD3791" t="s">
        <v>172</v>
      </c>
      <c r="AS3791" t="str">
        <f>"0"</f>
        <v>0</v>
      </c>
      <c r="AT3791" t="s">
        <v>188</v>
      </c>
      <c r="AU3791" t="s">
        <v>647</v>
      </c>
      <c r="AV3791" t="s">
        <v>190</v>
      </c>
      <c r="AW3791" t="s">
        <v>294</v>
      </c>
      <c r="BM3791" t="s">
        <v>4921</v>
      </c>
      <c r="BP3791" t="s">
        <v>194</v>
      </c>
      <c r="BQ3791" t="s">
        <v>195</v>
      </c>
      <c r="BS3791">
        <v>14627</v>
      </c>
      <c r="BT3791" t="s">
        <v>196</v>
      </c>
      <c r="BU3791">
        <v>5854650497</v>
      </c>
      <c r="BZ3791" t="s">
        <v>22105</v>
      </c>
      <c r="CC3791" t="s">
        <v>194</v>
      </c>
      <c r="CD3791" t="s">
        <v>195</v>
      </c>
      <c r="CF3791">
        <v>14626</v>
      </c>
      <c r="CG3791" t="s">
        <v>196</v>
      </c>
      <c r="CH3791">
        <v>5854650497</v>
      </c>
      <c r="CM3791" t="s">
        <v>22105</v>
      </c>
      <c r="CP3791" t="s">
        <v>194</v>
      </c>
      <c r="CQ3791" t="s">
        <v>195</v>
      </c>
      <c r="CS3791">
        <v>14626</v>
      </c>
      <c r="CT3791" t="s">
        <v>196</v>
      </c>
      <c r="CU3791">
        <v>5854650497</v>
      </c>
      <c r="ED3791" t="s">
        <v>195</v>
      </c>
      <c r="EG3791" t="s">
        <v>196</v>
      </c>
      <c r="EH3791">
        <v>5854650497</v>
      </c>
      <c r="EM3791" t="s">
        <v>22105</v>
      </c>
      <c r="EP3791" t="s">
        <v>194</v>
      </c>
      <c r="EQ3791" t="s">
        <v>195</v>
      </c>
      <c r="ES3791">
        <v>14626</v>
      </c>
      <c r="ET3791" t="s">
        <v>196</v>
      </c>
      <c r="EU3791">
        <v>5854650497</v>
      </c>
    </row>
    <row r="3792" spans="1:151" x14ac:dyDescent="0.2">
      <c r="A3792">
        <v>21060</v>
      </c>
      <c r="B3792" t="s">
        <v>19558</v>
      </c>
      <c r="C3792" t="s">
        <v>7400</v>
      </c>
      <c r="D3792" t="s">
        <v>1562</v>
      </c>
      <c r="E3792" t="s">
        <v>22103</v>
      </c>
      <c r="F3792" t="s">
        <v>171</v>
      </c>
      <c r="G3792" t="s">
        <v>172</v>
      </c>
      <c r="H3792" s="1">
        <v>35892</v>
      </c>
      <c r="I3792" t="s">
        <v>173</v>
      </c>
      <c r="K3792" t="s">
        <v>439</v>
      </c>
      <c r="M3792" t="s">
        <v>224</v>
      </c>
      <c r="N3792">
        <v>2017</v>
      </c>
      <c r="O3792" t="s">
        <v>441</v>
      </c>
      <c r="P3792" t="s">
        <v>363</v>
      </c>
      <c r="Q3792" t="s">
        <v>172</v>
      </c>
      <c r="S3792">
        <v>29053971</v>
      </c>
      <c r="T3792" t="s">
        <v>196</v>
      </c>
      <c r="W3792" t="s">
        <v>22104</v>
      </c>
      <c r="X3792">
        <v>5859441678</v>
      </c>
      <c r="Y3792" t="s">
        <v>4206</v>
      </c>
      <c r="Z3792" t="s">
        <v>4207</v>
      </c>
      <c r="AA3792" t="s">
        <v>615</v>
      </c>
      <c r="AB3792" t="s">
        <v>4208</v>
      </c>
      <c r="AC3792" t="s">
        <v>4206</v>
      </c>
      <c r="AD3792" t="s">
        <v>172</v>
      </c>
      <c r="AS3792" t="str">
        <f>"0"</f>
        <v>0</v>
      </c>
      <c r="AT3792" t="s">
        <v>188</v>
      </c>
      <c r="AU3792" t="s">
        <v>647</v>
      </c>
      <c r="AV3792" t="s">
        <v>190</v>
      </c>
      <c r="AW3792" t="s">
        <v>294</v>
      </c>
      <c r="BM3792" t="s">
        <v>4921</v>
      </c>
      <c r="BP3792" t="s">
        <v>194</v>
      </c>
      <c r="BQ3792" t="s">
        <v>195</v>
      </c>
      <c r="BS3792">
        <v>14627</v>
      </c>
      <c r="BT3792" t="s">
        <v>196</v>
      </c>
      <c r="BU3792">
        <v>5854650497</v>
      </c>
      <c r="BZ3792" t="s">
        <v>22105</v>
      </c>
      <c r="CC3792" t="s">
        <v>194</v>
      </c>
      <c r="CD3792" t="s">
        <v>195</v>
      </c>
      <c r="CF3792">
        <v>14626</v>
      </c>
      <c r="CG3792" t="s">
        <v>196</v>
      </c>
      <c r="CH3792">
        <v>5854650497</v>
      </c>
      <c r="CM3792" t="s">
        <v>22105</v>
      </c>
      <c r="CP3792" t="s">
        <v>194</v>
      </c>
      <c r="CQ3792" t="s">
        <v>195</v>
      </c>
      <c r="CS3792">
        <v>14626</v>
      </c>
      <c r="CT3792" t="s">
        <v>196</v>
      </c>
      <c r="CU3792">
        <v>5854650497</v>
      </c>
      <c r="ED3792" t="s">
        <v>195</v>
      </c>
      <c r="EG3792" t="s">
        <v>196</v>
      </c>
      <c r="EH3792">
        <v>5854650497</v>
      </c>
      <c r="EM3792" t="s">
        <v>22105</v>
      </c>
      <c r="EP3792" t="s">
        <v>194</v>
      </c>
      <c r="EQ3792" t="s">
        <v>195</v>
      </c>
      <c r="ES3792">
        <v>14626</v>
      </c>
      <c r="ET3792" t="s">
        <v>196</v>
      </c>
      <c r="EU3792">
        <v>5854650497</v>
      </c>
    </row>
    <row r="3793" spans="1:151" x14ac:dyDescent="0.2">
      <c r="A3793">
        <v>24882</v>
      </c>
      <c r="B3793" t="s">
        <v>6439</v>
      </c>
      <c r="C3793" t="s">
        <v>7400</v>
      </c>
      <c r="E3793" t="s">
        <v>22106</v>
      </c>
      <c r="F3793" t="s">
        <v>171</v>
      </c>
      <c r="K3793" t="s">
        <v>1372</v>
      </c>
      <c r="L3793" t="s">
        <v>1373</v>
      </c>
      <c r="M3793" t="s">
        <v>176</v>
      </c>
      <c r="N3793">
        <v>2017</v>
      </c>
      <c r="O3793" t="s">
        <v>177</v>
      </c>
      <c r="P3793" t="s">
        <v>178</v>
      </c>
      <c r="Q3793" t="s">
        <v>172</v>
      </c>
    </row>
    <row r="3794" spans="1:151" x14ac:dyDescent="0.2">
      <c r="A3794">
        <v>38517</v>
      </c>
      <c r="B3794" t="s">
        <v>6650</v>
      </c>
      <c r="C3794" t="s">
        <v>22107</v>
      </c>
      <c r="D3794" t="s">
        <v>11749</v>
      </c>
      <c r="E3794" t="s">
        <v>22108</v>
      </c>
      <c r="F3794" t="s">
        <v>171</v>
      </c>
      <c r="G3794" t="str">
        <f>"0"</f>
        <v>0</v>
      </c>
      <c r="H3794" s="1">
        <v>37798</v>
      </c>
      <c r="I3794" t="s">
        <v>221</v>
      </c>
      <c r="K3794" t="s">
        <v>1304</v>
      </c>
      <c r="L3794" t="s">
        <v>633</v>
      </c>
      <c r="M3794" t="s">
        <v>224</v>
      </c>
      <c r="N3794">
        <v>2023</v>
      </c>
      <c r="O3794" t="s">
        <v>597</v>
      </c>
      <c r="P3794" t="s">
        <v>178</v>
      </c>
      <c r="Q3794" t="s">
        <v>172</v>
      </c>
      <c r="S3794">
        <v>31977494</v>
      </c>
      <c r="T3794" t="s">
        <v>226</v>
      </c>
      <c r="Y3794" t="str">
        <f>"01AS"</f>
        <v>01AS</v>
      </c>
      <c r="Z3794" t="s">
        <v>227</v>
      </c>
      <c r="AA3794" t="s">
        <v>228</v>
      </c>
      <c r="AB3794" t="s">
        <v>229</v>
      </c>
      <c r="AC3794" t="s">
        <v>322</v>
      </c>
      <c r="AD3794" t="s">
        <v>185</v>
      </c>
      <c r="AE3794" t="s">
        <v>2860</v>
      </c>
      <c r="AS3794">
        <v>3.58</v>
      </c>
      <c r="AU3794" t="s">
        <v>472</v>
      </c>
      <c r="AV3794" t="s">
        <v>473</v>
      </c>
      <c r="AW3794" t="s">
        <v>264</v>
      </c>
      <c r="BM3794" t="s">
        <v>22109</v>
      </c>
      <c r="BN3794" t="s">
        <v>239</v>
      </c>
      <c r="BO3794" t="s">
        <v>22110</v>
      </c>
      <c r="BP3794" t="s">
        <v>241</v>
      </c>
      <c r="BQ3794" t="s">
        <v>195</v>
      </c>
      <c r="BS3794">
        <v>14627</v>
      </c>
      <c r="BZ3794" t="s">
        <v>266</v>
      </c>
      <c r="CB3794" t="s">
        <v>267</v>
      </c>
      <c r="CD3794" t="s">
        <v>195</v>
      </c>
      <c r="CF3794">
        <v>14627</v>
      </c>
      <c r="CG3794" t="s">
        <v>244</v>
      </c>
      <c r="CM3794" t="s">
        <v>22111</v>
      </c>
      <c r="CO3794" t="s">
        <v>22110</v>
      </c>
      <c r="CP3794" t="s">
        <v>4554</v>
      </c>
      <c r="CQ3794" t="s">
        <v>270</v>
      </c>
      <c r="CS3794" t="s">
        <v>22112</v>
      </c>
      <c r="CT3794" t="s">
        <v>244</v>
      </c>
      <c r="CU3794" t="s">
        <v>22113</v>
      </c>
    </row>
    <row r="3795" spans="1:151" x14ac:dyDescent="0.2">
      <c r="A3795">
        <v>38783</v>
      </c>
      <c r="B3795" t="s">
        <v>1813</v>
      </c>
      <c r="C3795" t="s">
        <v>22114</v>
      </c>
      <c r="D3795" t="s">
        <v>3657</v>
      </c>
      <c r="E3795" t="s">
        <v>22115</v>
      </c>
      <c r="F3795" t="s">
        <v>171</v>
      </c>
      <c r="G3795" t="str">
        <f>"0"</f>
        <v>0</v>
      </c>
      <c r="H3795" s="1">
        <v>37455</v>
      </c>
      <c r="I3795" t="s">
        <v>1450</v>
      </c>
      <c r="K3795" t="s">
        <v>919</v>
      </c>
      <c r="L3795" t="s">
        <v>920</v>
      </c>
      <c r="M3795" t="s">
        <v>205</v>
      </c>
      <c r="N3795">
        <v>2023</v>
      </c>
      <c r="O3795" t="s">
        <v>921</v>
      </c>
      <c r="P3795" t="s">
        <v>178</v>
      </c>
      <c r="Q3795" t="s">
        <v>172</v>
      </c>
      <c r="S3795">
        <v>31769747</v>
      </c>
      <c r="T3795" t="s">
        <v>226</v>
      </c>
      <c r="Y3795" t="str">
        <f>"01AS"</f>
        <v>01AS</v>
      </c>
      <c r="Z3795" t="s">
        <v>227</v>
      </c>
      <c r="AA3795" t="s">
        <v>320</v>
      </c>
      <c r="AB3795" t="s">
        <v>321</v>
      </c>
      <c r="AC3795" t="s">
        <v>4851</v>
      </c>
      <c r="AD3795" t="s">
        <v>185</v>
      </c>
      <c r="AE3795" t="s">
        <v>1662</v>
      </c>
      <c r="AM3795" t="s">
        <v>22116</v>
      </c>
      <c r="AS3795">
        <v>3.99</v>
      </c>
      <c r="AU3795" t="s">
        <v>235</v>
      </c>
      <c r="AV3795" t="s">
        <v>236</v>
      </c>
      <c r="AW3795" t="s">
        <v>264</v>
      </c>
      <c r="BF3795" t="s">
        <v>474</v>
      </c>
      <c r="BM3795" t="s">
        <v>22117</v>
      </c>
      <c r="BN3795" t="s">
        <v>239</v>
      </c>
      <c r="BO3795" t="s">
        <v>22118</v>
      </c>
      <c r="BP3795" t="s">
        <v>241</v>
      </c>
      <c r="BQ3795" t="s">
        <v>195</v>
      </c>
      <c r="BS3795">
        <v>14627</v>
      </c>
      <c r="BZ3795" t="s">
        <v>266</v>
      </c>
      <c r="CB3795" t="s">
        <v>267</v>
      </c>
      <c r="CD3795" t="s">
        <v>195</v>
      </c>
      <c r="CF3795">
        <v>14627</v>
      </c>
      <c r="CG3795" t="s">
        <v>244</v>
      </c>
      <c r="CM3795" t="s">
        <v>22119</v>
      </c>
      <c r="CO3795" t="s">
        <v>22118</v>
      </c>
      <c r="CP3795" t="s">
        <v>22120</v>
      </c>
      <c r="CQ3795" t="s">
        <v>2079</v>
      </c>
      <c r="CS3795" t="s">
        <v>22121</v>
      </c>
      <c r="CT3795" t="s">
        <v>244</v>
      </c>
      <c r="CU3795" t="s">
        <v>22122</v>
      </c>
    </row>
    <row r="3796" spans="1:151" x14ac:dyDescent="0.2">
      <c r="A3796">
        <v>37177</v>
      </c>
      <c r="B3796" t="s">
        <v>1813</v>
      </c>
      <c r="C3796" t="s">
        <v>22114</v>
      </c>
      <c r="D3796" t="s">
        <v>3657</v>
      </c>
      <c r="E3796" t="s">
        <v>22115</v>
      </c>
      <c r="F3796" t="s">
        <v>171</v>
      </c>
      <c r="G3796" t="str">
        <f>"0"</f>
        <v>0</v>
      </c>
      <c r="H3796" s="1">
        <v>37455</v>
      </c>
      <c r="I3796" t="s">
        <v>1450</v>
      </c>
      <c r="K3796" t="s">
        <v>2724</v>
      </c>
      <c r="L3796" t="s">
        <v>820</v>
      </c>
      <c r="M3796" t="s">
        <v>306</v>
      </c>
      <c r="N3796">
        <v>2022</v>
      </c>
      <c r="O3796" t="s">
        <v>782</v>
      </c>
      <c r="P3796" t="s">
        <v>178</v>
      </c>
      <c r="Q3796" t="s">
        <v>172</v>
      </c>
      <c r="S3796">
        <v>31769747</v>
      </c>
      <c r="T3796" t="s">
        <v>226</v>
      </c>
      <c r="Y3796" t="str">
        <f>"01AS"</f>
        <v>01AS</v>
      </c>
      <c r="Z3796" t="s">
        <v>227</v>
      </c>
      <c r="AA3796" t="s">
        <v>320</v>
      </c>
      <c r="AB3796" t="s">
        <v>321</v>
      </c>
      <c r="AC3796" t="s">
        <v>4851</v>
      </c>
      <c r="AD3796" t="s">
        <v>185</v>
      </c>
      <c r="AE3796" t="s">
        <v>1662</v>
      </c>
      <c r="AM3796" t="s">
        <v>22116</v>
      </c>
      <c r="AS3796">
        <v>3.99</v>
      </c>
      <c r="AU3796" t="s">
        <v>235</v>
      </c>
      <c r="AV3796" t="s">
        <v>236</v>
      </c>
      <c r="AW3796" t="s">
        <v>264</v>
      </c>
      <c r="BF3796" t="s">
        <v>474</v>
      </c>
      <c r="BM3796" t="s">
        <v>22117</v>
      </c>
      <c r="BN3796" t="s">
        <v>239</v>
      </c>
      <c r="BO3796" t="s">
        <v>22118</v>
      </c>
      <c r="BP3796" t="s">
        <v>241</v>
      </c>
      <c r="BQ3796" t="s">
        <v>195</v>
      </c>
      <c r="BS3796">
        <v>14627</v>
      </c>
      <c r="BZ3796" t="s">
        <v>266</v>
      </c>
      <c r="CB3796" t="s">
        <v>267</v>
      </c>
      <c r="CD3796" t="s">
        <v>195</v>
      </c>
      <c r="CF3796">
        <v>14627</v>
      </c>
      <c r="CG3796" t="s">
        <v>244</v>
      </c>
      <c r="CM3796" t="s">
        <v>22119</v>
      </c>
      <c r="CO3796" t="s">
        <v>22118</v>
      </c>
      <c r="CP3796" t="s">
        <v>22120</v>
      </c>
      <c r="CQ3796" t="s">
        <v>2079</v>
      </c>
      <c r="CS3796" t="s">
        <v>22121</v>
      </c>
      <c r="CT3796" t="s">
        <v>244</v>
      </c>
      <c r="CU3796" t="s">
        <v>22122</v>
      </c>
    </row>
    <row r="3797" spans="1:151" x14ac:dyDescent="0.2">
      <c r="A3797">
        <v>37554</v>
      </c>
      <c r="B3797" t="s">
        <v>1813</v>
      </c>
      <c r="C3797" t="s">
        <v>22114</v>
      </c>
      <c r="D3797" t="s">
        <v>3657</v>
      </c>
      <c r="E3797" t="s">
        <v>22115</v>
      </c>
      <c r="F3797" t="s">
        <v>171</v>
      </c>
      <c r="G3797" t="str">
        <f>"0"</f>
        <v>0</v>
      </c>
      <c r="H3797" s="1">
        <v>37455</v>
      </c>
      <c r="I3797" t="s">
        <v>1450</v>
      </c>
      <c r="K3797" t="s">
        <v>2923</v>
      </c>
      <c r="L3797" t="s">
        <v>920</v>
      </c>
      <c r="M3797" t="s">
        <v>224</v>
      </c>
      <c r="N3797">
        <v>2022</v>
      </c>
      <c r="O3797" t="s">
        <v>468</v>
      </c>
      <c r="P3797" t="s">
        <v>178</v>
      </c>
      <c r="Q3797" t="s">
        <v>172</v>
      </c>
      <c r="S3797">
        <v>31769747</v>
      </c>
      <c r="T3797" t="s">
        <v>226</v>
      </c>
      <c r="Y3797" t="str">
        <f>"01AS"</f>
        <v>01AS</v>
      </c>
      <c r="Z3797" t="s">
        <v>227</v>
      </c>
      <c r="AA3797" t="s">
        <v>320</v>
      </c>
      <c r="AB3797" t="s">
        <v>321</v>
      </c>
      <c r="AC3797" t="s">
        <v>4851</v>
      </c>
      <c r="AD3797" t="s">
        <v>185</v>
      </c>
      <c r="AE3797" t="s">
        <v>1662</v>
      </c>
      <c r="AM3797" t="s">
        <v>22116</v>
      </c>
      <c r="AS3797">
        <v>3.99</v>
      </c>
      <c r="AU3797" t="s">
        <v>235</v>
      </c>
      <c r="AV3797" t="s">
        <v>236</v>
      </c>
      <c r="AW3797" t="s">
        <v>264</v>
      </c>
      <c r="BF3797" t="s">
        <v>474</v>
      </c>
      <c r="BM3797" t="s">
        <v>22117</v>
      </c>
      <c r="BN3797" t="s">
        <v>239</v>
      </c>
      <c r="BO3797" t="s">
        <v>22118</v>
      </c>
      <c r="BP3797" t="s">
        <v>241</v>
      </c>
      <c r="BQ3797" t="s">
        <v>195</v>
      </c>
      <c r="BS3797">
        <v>14627</v>
      </c>
      <c r="BZ3797" t="s">
        <v>266</v>
      </c>
      <c r="CB3797" t="s">
        <v>267</v>
      </c>
      <c r="CD3797" t="s">
        <v>195</v>
      </c>
      <c r="CF3797">
        <v>14627</v>
      </c>
      <c r="CG3797" t="s">
        <v>244</v>
      </c>
      <c r="CM3797" t="s">
        <v>22119</v>
      </c>
      <c r="CO3797" t="s">
        <v>22118</v>
      </c>
      <c r="CP3797" t="s">
        <v>22120</v>
      </c>
      <c r="CQ3797" t="s">
        <v>2079</v>
      </c>
      <c r="CS3797" t="s">
        <v>22121</v>
      </c>
      <c r="CT3797" t="s">
        <v>244</v>
      </c>
      <c r="CU3797" t="s">
        <v>22122</v>
      </c>
    </row>
    <row r="3798" spans="1:151" x14ac:dyDescent="0.2">
      <c r="A3798">
        <v>46654</v>
      </c>
      <c r="B3798" t="s">
        <v>22123</v>
      </c>
      <c r="C3798" t="s">
        <v>22124</v>
      </c>
      <c r="E3798" t="s">
        <v>22125</v>
      </c>
      <c r="F3798" t="s">
        <v>22126</v>
      </c>
      <c r="G3798" t="str">
        <f>"0"</f>
        <v>0</v>
      </c>
      <c r="H3798" s="1">
        <v>38691</v>
      </c>
      <c r="I3798" t="s">
        <v>221</v>
      </c>
      <c r="K3798" t="s">
        <v>1046</v>
      </c>
      <c r="L3798" t="s">
        <v>1047</v>
      </c>
      <c r="M3798" t="s">
        <v>176</v>
      </c>
      <c r="N3798">
        <v>2026</v>
      </c>
      <c r="O3798" t="s">
        <v>508</v>
      </c>
      <c r="P3798" t="s">
        <v>2100</v>
      </c>
      <c r="Q3798" t="s">
        <v>172</v>
      </c>
      <c r="R3798" t="s">
        <v>510</v>
      </c>
      <c r="S3798">
        <v>32520835</v>
      </c>
      <c r="BM3798" t="s">
        <v>2635</v>
      </c>
    </row>
    <row r="3799" spans="1:151" x14ac:dyDescent="0.2">
      <c r="A3799">
        <v>19377</v>
      </c>
      <c r="B3799" t="s">
        <v>8472</v>
      </c>
      <c r="C3799" t="s">
        <v>22127</v>
      </c>
      <c r="E3799" t="s">
        <v>22128</v>
      </c>
      <c r="F3799" t="s">
        <v>171</v>
      </c>
      <c r="K3799" t="s">
        <v>3582</v>
      </c>
      <c r="L3799" t="s">
        <v>3583</v>
      </c>
      <c r="M3799" t="s">
        <v>224</v>
      </c>
      <c r="N3799">
        <v>2016</v>
      </c>
      <c r="O3799" t="s">
        <v>410</v>
      </c>
      <c r="P3799" t="s">
        <v>178</v>
      </c>
      <c r="Q3799" t="s">
        <v>172</v>
      </c>
      <c r="S3799">
        <v>22542175</v>
      </c>
      <c r="T3799" t="s">
        <v>196</v>
      </c>
      <c r="W3799" t="s">
        <v>22129</v>
      </c>
      <c r="X3799">
        <v>2568821919</v>
      </c>
      <c r="Y3799" t="s">
        <v>802</v>
      </c>
      <c r="Z3799" t="s">
        <v>803</v>
      </c>
      <c r="AA3799" t="s">
        <v>615</v>
      </c>
      <c r="AB3799" t="s">
        <v>259</v>
      </c>
      <c r="AC3799" t="s">
        <v>22130</v>
      </c>
      <c r="AD3799" t="s">
        <v>185</v>
      </c>
      <c r="AS3799" t="str">
        <f>"0"</f>
        <v>0</v>
      </c>
      <c r="AT3799" t="s">
        <v>188</v>
      </c>
      <c r="AU3799" t="s">
        <v>189</v>
      </c>
      <c r="AV3799" t="s">
        <v>4528</v>
      </c>
      <c r="AW3799" t="s">
        <v>264</v>
      </c>
      <c r="BM3799" t="s">
        <v>22131</v>
      </c>
      <c r="BP3799" t="s">
        <v>194</v>
      </c>
      <c r="BQ3799" t="s">
        <v>195</v>
      </c>
      <c r="BS3799">
        <v>14607</v>
      </c>
      <c r="BT3799" t="s">
        <v>196</v>
      </c>
      <c r="BU3799">
        <v>2566534328</v>
      </c>
      <c r="BZ3799" t="s">
        <v>22131</v>
      </c>
      <c r="CC3799" t="s">
        <v>194</v>
      </c>
      <c r="CD3799" t="s">
        <v>195</v>
      </c>
      <c r="CF3799">
        <v>14607</v>
      </c>
      <c r="CG3799" t="s">
        <v>196</v>
      </c>
      <c r="CH3799">
        <v>2566534328</v>
      </c>
      <c r="CM3799" t="s">
        <v>22131</v>
      </c>
      <c r="CP3799" t="s">
        <v>194</v>
      </c>
      <c r="CQ3799" t="s">
        <v>195</v>
      </c>
      <c r="CS3799">
        <v>14607</v>
      </c>
      <c r="CT3799" t="s">
        <v>196</v>
      </c>
      <c r="CU3799">
        <v>2566534328</v>
      </c>
      <c r="EM3799" t="s">
        <v>22132</v>
      </c>
      <c r="EP3799" t="s">
        <v>22133</v>
      </c>
      <c r="EQ3799" t="s">
        <v>10971</v>
      </c>
      <c r="ES3799">
        <v>35803</v>
      </c>
      <c r="ET3799" t="s">
        <v>196</v>
      </c>
    </row>
    <row r="3800" spans="1:151" x14ac:dyDescent="0.2">
      <c r="A3800">
        <v>23965</v>
      </c>
      <c r="B3800" t="s">
        <v>8472</v>
      </c>
      <c r="C3800" t="s">
        <v>22127</v>
      </c>
      <c r="E3800" t="s">
        <v>22134</v>
      </c>
      <c r="F3800" t="s">
        <v>171</v>
      </c>
      <c r="H3800" s="1">
        <v>31156</v>
      </c>
      <c r="I3800" t="s">
        <v>173</v>
      </c>
      <c r="K3800" t="s">
        <v>3582</v>
      </c>
      <c r="L3800" t="s">
        <v>3583</v>
      </c>
      <c r="M3800" t="s">
        <v>224</v>
      </c>
      <c r="N3800">
        <v>2017</v>
      </c>
      <c r="O3800" t="s">
        <v>441</v>
      </c>
      <c r="P3800" t="s">
        <v>178</v>
      </c>
      <c r="Q3800" t="s">
        <v>185</v>
      </c>
      <c r="BM3800" t="s">
        <v>22135</v>
      </c>
      <c r="BN3800" t="s">
        <v>22136</v>
      </c>
      <c r="BP3800" t="s">
        <v>2078</v>
      </c>
      <c r="BQ3800" t="s">
        <v>1648</v>
      </c>
      <c r="BS3800">
        <v>60615</v>
      </c>
      <c r="BT3800" t="s">
        <v>226</v>
      </c>
      <c r="BU3800" t="s">
        <v>22137</v>
      </c>
      <c r="BX3800" t="s">
        <v>22138</v>
      </c>
    </row>
    <row r="3801" spans="1:151" x14ac:dyDescent="0.2">
      <c r="A3801">
        <v>13003</v>
      </c>
      <c r="B3801" t="s">
        <v>22139</v>
      </c>
      <c r="C3801" t="s">
        <v>22140</v>
      </c>
      <c r="D3801" t="s">
        <v>3170</v>
      </c>
      <c r="E3801" t="s">
        <v>22141</v>
      </c>
      <c r="F3801" t="s">
        <v>171</v>
      </c>
      <c r="G3801" t="s">
        <v>172</v>
      </c>
      <c r="H3801" s="1">
        <v>34530</v>
      </c>
      <c r="I3801" t="s">
        <v>221</v>
      </c>
      <c r="K3801" t="s">
        <v>547</v>
      </c>
      <c r="L3801" t="s">
        <v>548</v>
      </c>
      <c r="M3801" t="s">
        <v>306</v>
      </c>
      <c r="N3801">
        <v>2015</v>
      </c>
      <c r="O3801" t="s">
        <v>517</v>
      </c>
      <c r="P3801" t="s">
        <v>178</v>
      </c>
      <c r="Q3801" t="s">
        <v>172</v>
      </c>
      <c r="S3801">
        <v>27744352</v>
      </c>
      <c r="T3801" t="s">
        <v>196</v>
      </c>
      <c r="W3801" t="s">
        <v>22142</v>
      </c>
      <c r="X3801">
        <v>7168683793</v>
      </c>
      <c r="Y3801" t="s">
        <v>186</v>
      </c>
      <c r="Z3801" t="s">
        <v>183</v>
      </c>
      <c r="AA3801" t="s">
        <v>615</v>
      </c>
      <c r="AB3801" t="s">
        <v>3710</v>
      </c>
      <c r="AC3801" t="s">
        <v>457</v>
      </c>
      <c r="AD3801" t="s">
        <v>185</v>
      </c>
      <c r="AM3801" t="s">
        <v>3411</v>
      </c>
      <c r="AS3801">
        <v>3.51</v>
      </c>
      <c r="AT3801" t="s">
        <v>188</v>
      </c>
      <c r="AU3801" t="s">
        <v>189</v>
      </c>
      <c r="AV3801" t="s">
        <v>190</v>
      </c>
      <c r="AW3801" t="s">
        <v>264</v>
      </c>
      <c r="BM3801" t="s">
        <v>22143</v>
      </c>
      <c r="BN3801" t="s">
        <v>487</v>
      </c>
      <c r="BP3801" t="s">
        <v>194</v>
      </c>
      <c r="BQ3801" t="s">
        <v>195</v>
      </c>
      <c r="BS3801">
        <v>14627</v>
      </c>
      <c r="BT3801" t="s">
        <v>196</v>
      </c>
      <c r="BU3801">
        <v>7164714207</v>
      </c>
      <c r="BZ3801" t="s">
        <v>22144</v>
      </c>
      <c r="CC3801" t="s">
        <v>22145</v>
      </c>
      <c r="CD3801" t="s">
        <v>195</v>
      </c>
      <c r="CF3801">
        <v>14223</v>
      </c>
      <c r="CG3801" t="s">
        <v>196</v>
      </c>
      <c r="CH3801">
        <v>7168710525</v>
      </c>
      <c r="CM3801" t="s">
        <v>22146</v>
      </c>
      <c r="CN3801" t="s">
        <v>487</v>
      </c>
      <c r="CP3801" t="s">
        <v>194</v>
      </c>
      <c r="CQ3801" t="s">
        <v>195</v>
      </c>
      <c r="CS3801">
        <v>14627</v>
      </c>
      <c r="CT3801" t="s">
        <v>196</v>
      </c>
      <c r="CU3801">
        <v>7164714207</v>
      </c>
      <c r="ED3801" t="s">
        <v>195</v>
      </c>
      <c r="EG3801" t="s">
        <v>196</v>
      </c>
      <c r="EH3801">
        <v>7168710525</v>
      </c>
      <c r="EM3801" t="s">
        <v>22144</v>
      </c>
      <c r="EP3801" t="s">
        <v>22145</v>
      </c>
      <c r="EQ3801" t="s">
        <v>195</v>
      </c>
      <c r="ES3801">
        <v>14223</v>
      </c>
      <c r="ET3801" t="s">
        <v>196</v>
      </c>
      <c r="EU3801">
        <v>7168710525</v>
      </c>
    </row>
    <row r="3802" spans="1:151" x14ac:dyDescent="0.2">
      <c r="A3802">
        <v>23243</v>
      </c>
      <c r="B3802" t="s">
        <v>4848</v>
      </c>
      <c r="C3802" t="s">
        <v>22147</v>
      </c>
      <c r="D3802" t="s">
        <v>22148</v>
      </c>
      <c r="E3802" t="s">
        <v>22149</v>
      </c>
      <c r="F3802" t="s">
        <v>171</v>
      </c>
      <c r="G3802" t="s">
        <v>172</v>
      </c>
      <c r="H3802" s="1">
        <v>35091</v>
      </c>
      <c r="I3802" t="s">
        <v>221</v>
      </c>
      <c r="K3802" t="s">
        <v>1024</v>
      </c>
      <c r="L3802" t="s">
        <v>1025</v>
      </c>
      <c r="M3802" t="s">
        <v>306</v>
      </c>
      <c r="N3802">
        <v>2017</v>
      </c>
      <c r="O3802" t="s">
        <v>646</v>
      </c>
      <c r="P3802" t="s">
        <v>178</v>
      </c>
      <c r="Q3802" t="s">
        <v>172</v>
      </c>
      <c r="S3802">
        <v>28752745</v>
      </c>
      <c r="T3802" t="s">
        <v>196</v>
      </c>
      <c r="W3802" t="s">
        <v>22150</v>
      </c>
      <c r="X3802">
        <v>9145606991</v>
      </c>
      <c r="Y3802" t="s">
        <v>186</v>
      </c>
      <c r="Z3802" t="s">
        <v>282</v>
      </c>
      <c r="AA3802">
        <v>2018</v>
      </c>
      <c r="AB3802">
        <v>2018</v>
      </c>
      <c r="AC3802" t="s">
        <v>856</v>
      </c>
      <c r="AD3802" t="s">
        <v>185</v>
      </c>
      <c r="AS3802">
        <v>3.67</v>
      </c>
      <c r="AT3802" t="s">
        <v>188</v>
      </c>
      <c r="AU3802" t="s">
        <v>189</v>
      </c>
      <c r="AV3802" t="s">
        <v>190</v>
      </c>
      <c r="AW3802" t="s">
        <v>264</v>
      </c>
      <c r="BM3802" t="s">
        <v>22151</v>
      </c>
      <c r="BN3802" t="s">
        <v>193</v>
      </c>
      <c r="BP3802" t="s">
        <v>194</v>
      </c>
      <c r="BQ3802" t="s">
        <v>195</v>
      </c>
      <c r="BS3802">
        <v>14627</v>
      </c>
      <c r="BT3802" t="s">
        <v>196</v>
      </c>
      <c r="BU3802">
        <v>9145606271</v>
      </c>
      <c r="BZ3802" t="s">
        <v>22152</v>
      </c>
      <c r="CC3802" t="s">
        <v>20132</v>
      </c>
      <c r="CD3802" t="s">
        <v>195</v>
      </c>
      <c r="CF3802">
        <v>10552</v>
      </c>
      <c r="CG3802" t="s">
        <v>196</v>
      </c>
      <c r="CH3802">
        <v>9145606271</v>
      </c>
      <c r="CM3802" t="s">
        <v>22153</v>
      </c>
      <c r="CP3802" t="s">
        <v>194</v>
      </c>
      <c r="CQ3802" t="s">
        <v>195</v>
      </c>
      <c r="CS3802">
        <v>14619</v>
      </c>
      <c r="CT3802" t="s">
        <v>196</v>
      </c>
      <c r="CU3802">
        <v>9145606271</v>
      </c>
      <c r="ED3802" t="s">
        <v>195</v>
      </c>
      <c r="EG3802" t="s">
        <v>196</v>
      </c>
      <c r="EH3802">
        <v>9145606271</v>
      </c>
      <c r="EM3802" t="s">
        <v>22152</v>
      </c>
      <c r="EP3802" t="s">
        <v>20132</v>
      </c>
      <c r="EQ3802" t="s">
        <v>195</v>
      </c>
      <c r="ES3802">
        <v>10552</v>
      </c>
      <c r="ET3802" t="s">
        <v>196</v>
      </c>
      <c r="EU3802">
        <v>9145606271</v>
      </c>
    </row>
    <row r="3803" spans="1:151" x14ac:dyDescent="0.2">
      <c r="A3803">
        <v>42600</v>
      </c>
      <c r="B3803" t="s">
        <v>22154</v>
      </c>
      <c r="C3803" t="s">
        <v>22155</v>
      </c>
      <c r="D3803" t="s">
        <v>940</v>
      </c>
      <c r="E3803" t="s">
        <v>22156</v>
      </c>
      <c r="F3803" t="s">
        <v>171</v>
      </c>
      <c r="G3803" t="str">
        <f>"0"</f>
        <v>0</v>
      </c>
      <c r="H3803" s="1">
        <v>37578</v>
      </c>
      <c r="I3803" t="s">
        <v>221</v>
      </c>
      <c r="K3803" t="s">
        <v>2246</v>
      </c>
      <c r="L3803" t="s">
        <v>22157</v>
      </c>
      <c r="M3803" t="s">
        <v>224</v>
      </c>
      <c r="N3803">
        <v>2024</v>
      </c>
      <c r="O3803" t="s">
        <v>225</v>
      </c>
      <c r="P3803" t="s">
        <v>178</v>
      </c>
      <c r="Q3803" t="s">
        <v>172</v>
      </c>
      <c r="S3803">
        <v>32033991</v>
      </c>
      <c r="T3803" t="s">
        <v>226</v>
      </c>
      <c r="Y3803" t="str">
        <f>"01AS"</f>
        <v>01AS</v>
      </c>
      <c r="Z3803" t="s">
        <v>227</v>
      </c>
      <c r="AA3803" t="s">
        <v>320</v>
      </c>
      <c r="AB3803" t="s">
        <v>321</v>
      </c>
      <c r="AC3803" t="s">
        <v>322</v>
      </c>
      <c r="AD3803" t="s">
        <v>185</v>
      </c>
      <c r="AE3803" t="s">
        <v>1693</v>
      </c>
      <c r="AS3803">
        <v>3.97</v>
      </c>
      <c r="AU3803" t="s">
        <v>235</v>
      </c>
      <c r="AV3803" t="s">
        <v>236</v>
      </c>
      <c r="AW3803" t="s">
        <v>715</v>
      </c>
      <c r="BM3803" t="s">
        <v>22158</v>
      </c>
      <c r="BN3803" t="s">
        <v>239</v>
      </c>
      <c r="BO3803" t="s">
        <v>22159</v>
      </c>
      <c r="BP3803" t="s">
        <v>241</v>
      </c>
      <c r="BQ3803" t="s">
        <v>195</v>
      </c>
      <c r="BS3803">
        <v>14627</v>
      </c>
      <c r="BZ3803" t="s">
        <v>242</v>
      </c>
      <c r="CB3803" t="s">
        <v>243</v>
      </c>
      <c r="CD3803" t="s">
        <v>195</v>
      </c>
      <c r="CF3803">
        <v>14642</v>
      </c>
      <c r="CG3803" t="s">
        <v>244</v>
      </c>
      <c r="CM3803" t="s">
        <v>22160</v>
      </c>
      <c r="CO3803" t="s">
        <v>22159</v>
      </c>
      <c r="CP3803" t="s">
        <v>22161</v>
      </c>
      <c r="CQ3803" t="s">
        <v>247</v>
      </c>
      <c r="CS3803" t="str">
        <f>"07869-5215"</f>
        <v>07869-5215</v>
      </c>
      <c r="CT3803" t="s">
        <v>244</v>
      </c>
      <c r="CU3803" t="s">
        <v>22162</v>
      </c>
    </row>
    <row r="3804" spans="1:151" x14ac:dyDescent="0.2">
      <c r="A3804">
        <v>14545</v>
      </c>
      <c r="B3804" t="s">
        <v>2361</v>
      </c>
      <c r="C3804" t="s">
        <v>22163</v>
      </c>
      <c r="D3804" t="s">
        <v>2359</v>
      </c>
      <c r="E3804" t="s">
        <v>22164</v>
      </c>
      <c r="F3804" t="s">
        <v>171</v>
      </c>
      <c r="G3804" t="s">
        <v>172</v>
      </c>
      <c r="H3804" s="1">
        <v>34851</v>
      </c>
      <c r="I3804" t="s">
        <v>221</v>
      </c>
      <c r="K3804" t="s">
        <v>515</v>
      </c>
      <c r="L3804" t="s">
        <v>516</v>
      </c>
      <c r="M3804" t="s">
        <v>176</v>
      </c>
      <c r="N3804">
        <v>2016</v>
      </c>
      <c r="O3804" t="s">
        <v>634</v>
      </c>
      <c r="P3804" t="s">
        <v>178</v>
      </c>
      <c r="Q3804" t="s">
        <v>172</v>
      </c>
      <c r="S3804">
        <v>28278641</v>
      </c>
      <c r="T3804" t="s">
        <v>196</v>
      </c>
      <c r="W3804" t="s">
        <v>22165</v>
      </c>
      <c r="X3804">
        <v>3155921726</v>
      </c>
      <c r="Y3804" t="s">
        <v>182</v>
      </c>
      <c r="Z3804" t="s">
        <v>183</v>
      </c>
      <c r="AA3804">
        <v>2017</v>
      </c>
      <c r="AB3804">
        <v>2017</v>
      </c>
      <c r="AC3804" t="s">
        <v>184</v>
      </c>
      <c r="AD3804" t="s">
        <v>185</v>
      </c>
      <c r="AS3804">
        <v>3.52</v>
      </c>
      <c r="AT3804" t="s">
        <v>188</v>
      </c>
      <c r="AU3804" t="s">
        <v>189</v>
      </c>
      <c r="AV3804" t="s">
        <v>190</v>
      </c>
      <c r="AW3804" t="s">
        <v>264</v>
      </c>
      <c r="BM3804" t="s">
        <v>19351</v>
      </c>
      <c r="BN3804" t="s">
        <v>193</v>
      </c>
      <c r="BP3804" t="s">
        <v>194</v>
      </c>
      <c r="BQ3804" t="s">
        <v>195</v>
      </c>
      <c r="BS3804">
        <v>14627</v>
      </c>
      <c r="BT3804" t="s">
        <v>196</v>
      </c>
      <c r="BU3804">
        <v>3157203557</v>
      </c>
      <c r="BZ3804" t="s">
        <v>22166</v>
      </c>
      <c r="CC3804" t="s">
        <v>21124</v>
      </c>
      <c r="CD3804" t="s">
        <v>195</v>
      </c>
      <c r="CF3804">
        <v>13027</v>
      </c>
      <c r="CG3804" t="s">
        <v>196</v>
      </c>
      <c r="CH3804">
        <v>3157203557</v>
      </c>
      <c r="CM3804" t="s">
        <v>22167</v>
      </c>
      <c r="CP3804" t="s">
        <v>194</v>
      </c>
      <c r="CQ3804" t="s">
        <v>195</v>
      </c>
      <c r="CS3804">
        <v>14620</v>
      </c>
      <c r="CT3804" t="s">
        <v>196</v>
      </c>
      <c r="CU3804">
        <v>3157203557</v>
      </c>
      <c r="EM3804" t="s">
        <v>22166</v>
      </c>
      <c r="EP3804" t="s">
        <v>21124</v>
      </c>
      <c r="EQ3804" t="s">
        <v>195</v>
      </c>
      <c r="ES3804">
        <v>13027</v>
      </c>
      <c r="ET3804" t="s">
        <v>196</v>
      </c>
      <c r="EU3804">
        <v>3157203557</v>
      </c>
    </row>
    <row r="3805" spans="1:151" x14ac:dyDescent="0.2">
      <c r="A3805">
        <v>14536</v>
      </c>
      <c r="B3805" t="s">
        <v>6691</v>
      </c>
      <c r="C3805" t="s">
        <v>22163</v>
      </c>
      <c r="E3805" t="s">
        <v>22168</v>
      </c>
      <c r="F3805" t="s">
        <v>22169</v>
      </c>
      <c r="G3805" t="s">
        <v>172</v>
      </c>
      <c r="H3805" s="1">
        <v>34900</v>
      </c>
      <c r="I3805" t="s">
        <v>221</v>
      </c>
      <c r="K3805" t="s">
        <v>2514</v>
      </c>
      <c r="L3805" t="s">
        <v>2515</v>
      </c>
      <c r="M3805" t="s">
        <v>306</v>
      </c>
      <c r="N3805">
        <v>2016</v>
      </c>
      <c r="O3805" t="s">
        <v>380</v>
      </c>
      <c r="P3805" t="s">
        <v>178</v>
      </c>
      <c r="Q3805" t="s">
        <v>172</v>
      </c>
      <c r="S3805">
        <v>28217930</v>
      </c>
      <c r="T3805" t="s">
        <v>196</v>
      </c>
      <c r="W3805" t="s">
        <v>22170</v>
      </c>
      <c r="X3805">
        <v>7245162389</v>
      </c>
      <c r="Y3805" t="s">
        <v>3079</v>
      </c>
      <c r="Z3805" t="s">
        <v>3080</v>
      </c>
      <c r="AA3805">
        <v>2022</v>
      </c>
      <c r="AB3805">
        <v>2022</v>
      </c>
      <c r="AC3805" t="s">
        <v>3081</v>
      </c>
      <c r="AD3805" t="s">
        <v>172</v>
      </c>
      <c r="AS3805">
        <v>3.64</v>
      </c>
      <c r="AT3805" t="s">
        <v>188</v>
      </c>
      <c r="AU3805" t="s">
        <v>189</v>
      </c>
      <c r="AV3805" t="s">
        <v>190</v>
      </c>
      <c r="AW3805" t="s">
        <v>264</v>
      </c>
      <c r="BM3805" t="s">
        <v>22171</v>
      </c>
      <c r="BN3805" t="s">
        <v>3083</v>
      </c>
      <c r="BP3805" t="s">
        <v>194</v>
      </c>
      <c r="BQ3805" t="s">
        <v>195</v>
      </c>
      <c r="BS3805">
        <v>14642</v>
      </c>
      <c r="BT3805" t="s">
        <v>196</v>
      </c>
      <c r="BZ3805" t="s">
        <v>22172</v>
      </c>
      <c r="CC3805" t="s">
        <v>18755</v>
      </c>
      <c r="CD3805" t="s">
        <v>650</v>
      </c>
      <c r="CF3805">
        <v>15627</v>
      </c>
      <c r="CG3805" t="s">
        <v>196</v>
      </c>
      <c r="CH3805">
        <v>7247878650</v>
      </c>
      <c r="CM3805" t="s">
        <v>22172</v>
      </c>
      <c r="CP3805" t="s">
        <v>18755</v>
      </c>
      <c r="CQ3805" t="s">
        <v>650</v>
      </c>
      <c r="CS3805">
        <v>15627</v>
      </c>
      <c r="CT3805" t="s">
        <v>196</v>
      </c>
      <c r="CU3805">
        <v>7247878650</v>
      </c>
      <c r="DM3805" t="s">
        <v>22173</v>
      </c>
      <c r="DP3805" t="s">
        <v>22174</v>
      </c>
      <c r="DQ3805" t="s">
        <v>650</v>
      </c>
      <c r="DS3805">
        <v>15620</v>
      </c>
      <c r="DT3805" t="s">
        <v>226</v>
      </c>
      <c r="DU3805">
        <v>7245162389</v>
      </c>
      <c r="DW3805">
        <v>7245162389</v>
      </c>
      <c r="DX3805" t="s">
        <v>22175</v>
      </c>
      <c r="DY3805" t="s">
        <v>406</v>
      </c>
      <c r="DZ3805" t="s">
        <v>22176</v>
      </c>
      <c r="EC3805" t="s">
        <v>22177</v>
      </c>
      <c r="ED3805" t="s">
        <v>650</v>
      </c>
      <c r="EF3805">
        <v>15671</v>
      </c>
      <c r="EG3805" t="s">
        <v>196</v>
      </c>
      <c r="EH3805">
        <v>7247878650</v>
      </c>
      <c r="EM3805" t="s">
        <v>22172</v>
      </c>
      <c r="EP3805" t="s">
        <v>18755</v>
      </c>
      <c r="EQ3805" t="s">
        <v>650</v>
      </c>
      <c r="ES3805">
        <v>15627</v>
      </c>
      <c r="ET3805" t="s">
        <v>196</v>
      </c>
      <c r="EU3805">
        <v>7247878650</v>
      </c>
    </row>
    <row r="3806" spans="1:151" x14ac:dyDescent="0.2">
      <c r="A3806">
        <v>18997</v>
      </c>
      <c r="B3806" t="s">
        <v>2197</v>
      </c>
      <c r="C3806" t="s">
        <v>22163</v>
      </c>
      <c r="D3806" t="s">
        <v>3216</v>
      </c>
      <c r="E3806" t="s">
        <v>22178</v>
      </c>
      <c r="F3806" t="s">
        <v>171</v>
      </c>
      <c r="G3806" t="s">
        <v>172</v>
      </c>
      <c r="H3806" s="1">
        <v>34554</v>
      </c>
      <c r="I3806" t="s">
        <v>173</v>
      </c>
      <c r="K3806" t="s">
        <v>3333</v>
      </c>
      <c r="L3806" t="s">
        <v>3334</v>
      </c>
      <c r="M3806" t="s">
        <v>224</v>
      </c>
      <c r="N3806">
        <v>2016</v>
      </c>
      <c r="O3806" t="s">
        <v>410</v>
      </c>
      <c r="P3806" t="s">
        <v>178</v>
      </c>
      <c r="Q3806" t="s">
        <v>172</v>
      </c>
      <c r="S3806">
        <v>28238652</v>
      </c>
      <c r="T3806" t="s">
        <v>196</v>
      </c>
      <c r="W3806" t="s">
        <v>22179</v>
      </c>
      <c r="X3806">
        <v>6033453974</v>
      </c>
      <c r="Y3806" t="s">
        <v>182</v>
      </c>
      <c r="Z3806" t="s">
        <v>183</v>
      </c>
      <c r="AA3806">
        <v>2017</v>
      </c>
      <c r="AB3806">
        <v>2017</v>
      </c>
      <c r="AC3806" t="s">
        <v>184</v>
      </c>
      <c r="AD3806" t="s">
        <v>185</v>
      </c>
      <c r="AS3806">
        <v>3.41</v>
      </c>
      <c r="AT3806" t="s">
        <v>188</v>
      </c>
      <c r="AU3806" t="s">
        <v>189</v>
      </c>
      <c r="AV3806" t="s">
        <v>190</v>
      </c>
      <c r="AW3806" t="s">
        <v>264</v>
      </c>
      <c r="BM3806" t="s">
        <v>22180</v>
      </c>
      <c r="BP3806" t="s">
        <v>194</v>
      </c>
      <c r="BQ3806" t="s">
        <v>195</v>
      </c>
      <c r="BS3806">
        <v>14611</v>
      </c>
      <c r="BT3806" t="s">
        <v>196</v>
      </c>
      <c r="BU3806">
        <v>6033453974</v>
      </c>
      <c r="BZ3806" t="s">
        <v>22181</v>
      </c>
      <c r="CC3806" t="s">
        <v>1789</v>
      </c>
      <c r="CD3806" t="s">
        <v>2752</v>
      </c>
      <c r="CF3806" t="str">
        <f>"03031"</f>
        <v>03031</v>
      </c>
      <c r="CG3806" t="s">
        <v>196</v>
      </c>
      <c r="CH3806">
        <v>6033453974</v>
      </c>
      <c r="CM3806" t="s">
        <v>22180</v>
      </c>
      <c r="CP3806" t="s">
        <v>194</v>
      </c>
      <c r="CQ3806" t="s">
        <v>195</v>
      </c>
      <c r="CS3806">
        <v>14611</v>
      </c>
      <c r="CT3806" t="s">
        <v>196</v>
      </c>
      <c r="CU3806">
        <v>8888842404</v>
      </c>
      <c r="EM3806" t="s">
        <v>22181</v>
      </c>
      <c r="EP3806" t="s">
        <v>1789</v>
      </c>
      <c r="EQ3806" t="s">
        <v>2752</v>
      </c>
      <c r="ES3806" t="str">
        <f>"03031"</f>
        <v>03031</v>
      </c>
      <c r="ET3806" t="s">
        <v>196</v>
      </c>
      <c r="EU3806">
        <v>6033453974</v>
      </c>
    </row>
    <row r="3807" spans="1:151" x14ac:dyDescent="0.2">
      <c r="A3807">
        <v>28322</v>
      </c>
      <c r="B3807" t="s">
        <v>22182</v>
      </c>
      <c r="C3807" t="s">
        <v>22163</v>
      </c>
      <c r="D3807" t="s">
        <v>7964</v>
      </c>
      <c r="E3807" t="s">
        <v>22183</v>
      </c>
      <c r="F3807" t="s">
        <v>171</v>
      </c>
      <c r="G3807" t="s">
        <v>172</v>
      </c>
      <c r="H3807" s="1">
        <v>35828</v>
      </c>
      <c r="I3807" t="s">
        <v>173</v>
      </c>
      <c r="K3807" t="s">
        <v>6067</v>
      </c>
      <c r="L3807" t="s">
        <v>6068</v>
      </c>
      <c r="M3807" t="s">
        <v>224</v>
      </c>
      <c r="N3807">
        <v>2019</v>
      </c>
      <c r="O3807" t="s">
        <v>279</v>
      </c>
      <c r="P3807" t="s">
        <v>178</v>
      </c>
      <c r="Q3807" t="s">
        <v>172</v>
      </c>
      <c r="S3807">
        <v>29999873</v>
      </c>
      <c r="T3807" t="s">
        <v>196</v>
      </c>
      <c r="W3807" t="s">
        <v>22184</v>
      </c>
      <c r="X3807">
        <v>9196326538</v>
      </c>
      <c r="Y3807" t="s">
        <v>802</v>
      </c>
      <c r="Z3807" t="s">
        <v>1583</v>
      </c>
      <c r="AA3807">
        <v>2020</v>
      </c>
      <c r="AB3807">
        <v>2020</v>
      </c>
      <c r="AC3807" t="s">
        <v>1584</v>
      </c>
      <c r="AD3807" t="s">
        <v>185</v>
      </c>
      <c r="AF3807" t="s">
        <v>186</v>
      </c>
      <c r="AG3807" t="s">
        <v>183</v>
      </c>
      <c r="AH3807">
        <v>2020</v>
      </c>
      <c r="AI3807">
        <v>2020</v>
      </c>
      <c r="AJ3807" t="s">
        <v>283</v>
      </c>
      <c r="AK3807" t="s">
        <v>172</v>
      </c>
      <c r="AS3807">
        <v>3.96</v>
      </c>
      <c r="AT3807" t="s">
        <v>188</v>
      </c>
      <c r="AU3807" t="s">
        <v>189</v>
      </c>
      <c r="AV3807" t="s">
        <v>190</v>
      </c>
      <c r="AW3807" t="s">
        <v>264</v>
      </c>
      <c r="BM3807" t="s">
        <v>18971</v>
      </c>
      <c r="BN3807" t="s">
        <v>22185</v>
      </c>
      <c r="BP3807" t="s">
        <v>194</v>
      </c>
      <c r="BQ3807" t="s">
        <v>195</v>
      </c>
      <c r="BS3807">
        <v>14604</v>
      </c>
      <c r="BT3807" t="s">
        <v>196</v>
      </c>
      <c r="BU3807">
        <v>9193556127</v>
      </c>
      <c r="BZ3807" t="s">
        <v>22186</v>
      </c>
      <c r="CA3807" t="s">
        <v>22187</v>
      </c>
      <c r="CC3807" t="s">
        <v>4214</v>
      </c>
      <c r="CD3807" t="s">
        <v>936</v>
      </c>
      <c r="CF3807">
        <v>27603</v>
      </c>
      <c r="CG3807" t="s">
        <v>196</v>
      </c>
      <c r="CH3807">
        <v>9193628251</v>
      </c>
      <c r="CM3807" t="s">
        <v>18971</v>
      </c>
      <c r="CN3807" t="s">
        <v>22185</v>
      </c>
      <c r="CP3807" t="s">
        <v>194</v>
      </c>
      <c r="CQ3807" t="s">
        <v>195</v>
      </c>
      <c r="CS3807">
        <v>14604</v>
      </c>
      <c r="CT3807" t="s">
        <v>196</v>
      </c>
      <c r="CU3807">
        <v>9193556127</v>
      </c>
      <c r="DZ3807" t="s">
        <v>22188</v>
      </c>
      <c r="EC3807" t="s">
        <v>22189</v>
      </c>
      <c r="ED3807" t="s">
        <v>936</v>
      </c>
      <c r="EF3807">
        <v>27502</v>
      </c>
      <c r="EG3807" t="s">
        <v>196</v>
      </c>
      <c r="EH3807">
        <v>9193628251</v>
      </c>
      <c r="EM3807" t="s">
        <v>22186</v>
      </c>
      <c r="EN3807" t="s">
        <v>22187</v>
      </c>
      <c r="EP3807" t="s">
        <v>4214</v>
      </c>
      <c r="EQ3807" t="s">
        <v>936</v>
      </c>
      <c r="ES3807">
        <v>27603</v>
      </c>
      <c r="ET3807" t="s">
        <v>196</v>
      </c>
      <c r="EU3807">
        <v>9193628251</v>
      </c>
    </row>
    <row r="3808" spans="1:151" x14ac:dyDescent="0.2">
      <c r="A3808">
        <v>42110</v>
      </c>
      <c r="B3808" t="s">
        <v>22190</v>
      </c>
      <c r="C3808" t="s">
        <v>22191</v>
      </c>
      <c r="D3808" t="s">
        <v>2510</v>
      </c>
      <c r="E3808" t="s">
        <v>22192</v>
      </c>
      <c r="F3808" t="s">
        <v>171</v>
      </c>
      <c r="G3808" t="str">
        <f>"0"</f>
        <v>0</v>
      </c>
      <c r="H3808" s="1">
        <v>37297</v>
      </c>
      <c r="I3808" t="s">
        <v>221</v>
      </c>
      <c r="K3808" t="s">
        <v>453</v>
      </c>
      <c r="L3808" t="s">
        <v>2757</v>
      </c>
      <c r="M3808" t="s">
        <v>205</v>
      </c>
      <c r="N3808">
        <v>2024</v>
      </c>
      <c r="O3808" t="s">
        <v>2271</v>
      </c>
      <c r="P3808" t="s">
        <v>178</v>
      </c>
      <c r="Q3808" t="s">
        <v>172</v>
      </c>
      <c r="S3808">
        <v>31826990</v>
      </c>
      <c r="T3808" t="s">
        <v>226</v>
      </c>
      <c r="Y3808" t="str">
        <f>"01AS"</f>
        <v>01AS</v>
      </c>
      <c r="Z3808" t="s">
        <v>227</v>
      </c>
      <c r="AA3808" t="s">
        <v>320</v>
      </c>
      <c r="AB3808" t="s">
        <v>321</v>
      </c>
      <c r="AC3808" t="s">
        <v>11053</v>
      </c>
      <c r="AD3808" t="s">
        <v>185</v>
      </c>
      <c r="AF3808" t="s">
        <v>426</v>
      </c>
      <c r="AG3808" t="s">
        <v>427</v>
      </c>
      <c r="AJ3808" t="s">
        <v>2066</v>
      </c>
      <c r="AK3808" t="s">
        <v>185</v>
      </c>
      <c r="AS3808">
        <v>3.72</v>
      </c>
      <c r="AU3808" t="s">
        <v>235</v>
      </c>
      <c r="AV3808" t="s">
        <v>823</v>
      </c>
      <c r="AW3808" t="s">
        <v>264</v>
      </c>
      <c r="BM3808" t="s">
        <v>22193</v>
      </c>
      <c r="BN3808" t="s">
        <v>239</v>
      </c>
      <c r="BO3808" t="s">
        <v>22194</v>
      </c>
      <c r="BP3808" t="s">
        <v>241</v>
      </c>
      <c r="BQ3808" t="s">
        <v>195</v>
      </c>
      <c r="BS3808">
        <v>14627</v>
      </c>
      <c r="CD3808" t="s">
        <v>195</v>
      </c>
      <c r="CM3808" t="s">
        <v>22195</v>
      </c>
      <c r="CO3808" t="s">
        <v>22194</v>
      </c>
      <c r="CP3808" t="s">
        <v>6079</v>
      </c>
      <c r="CQ3808" t="s">
        <v>247</v>
      </c>
      <c r="CS3808" t="s">
        <v>22196</v>
      </c>
      <c r="CT3808" t="s">
        <v>244</v>
      </c>
      <c r="CU3808" t="s">
        <v>22197</v>
      </c>
    </row>
    <row r="3809" spans="1:151" x14ac:dyDescent="0.2">
      <c r="A3809">
        <v>12876</v>
      </c>
      <c r="B3809" t="s">
        <v>10953</v>
      </c>
      <c r="C3809" t="s">
        <v>22198</v>
      </c>
      <c r="D3809" t="s">
        <v>6386</v>
      </c>
      <c r="E3809" t="s">
        <v>22199</v>
      </c>
      <c r="F3809" t="s">
        <v>171</v>
      </c>
      <c r="G3809" t="s">
        <v>172</v>
      </c>
      <c r="H3809" s="1">
        <v>34297</v>
      </c>
      <c r="I3809" t="s">
        <v>173</v>
      </c>
      <c r="K3809" t="s">
        <v>1046</v>
      </c>
      <c r="L3809" t="s">
        <v>1047</v>
      </c>
      <c r="M3809" t="s">
        <v>306</v>
      </c>
      <c r="N3809">
        <v>2015</v>
      </c>
      <c r="O3809" t="s">
        <v>517</v>
      </c>
      <c r="P3809" t="s">
        <v>178</v>
      </c>
      <c r="Q3809" t="s">
        <v>172</v>
      </c>
      <c r="S3809">
        <v>27712641</v>
      </c>
      <c r="T3809" t="s">
        <v>196</v>
      </c>
      <c r="W3809" t="s">
        <v>22200</v>
      </c>
      <c r="X3809">
        <v>9047189537</v>
      </c>
      <c r="Y3809" t="s">
        <v>186</v>
      </c>
      <c r="Z3809" t="s">
        <v>282</v>
      </c>
      <c r="AA3809">
        <v>2016</v>
      </c>
      <c r="AB3809">
        <v>2016</v>
      </c>
      <c r="AC3809" t="s">
        <v>1950</v>
      </c>
      <c r="AD3809" t="s">
        <v>185</v>
      </c>
      <c r="AE3809" t="s">
        <v>696</v>
      </c>
      <c r="AS3809">
        <v>3.67</v>
      </c>
      <c r="AT3809" t="s">
        <v>188</v>
      </c>
      <c r="AU3809" t="s">
        <v>189</v>
      </c>
      <c r="AV3809" t="s">
        <v>190</v>
      </c>
      <c r="AW3809" t="s">
        <v>210</v>
      </c>
      <c r="BM3809" t="s">
        <v>22201</v>
      </c>
      <c r="BN3809" t="s">
        <v>487</v>
      </c>
      <c r="BP3809" t="s">
        <v>194</v>
      </c>
      <c r="BQ3809" t="s">
        <v>195</v>
      </c>
      <c r="BS3809">
        <v>14627</v>
      </c>
      <c r="BT3809" t="s">
        <v>196</v>
      </c>
      <c r="BU3809">
        <v>9047189537</v>
      </c>
      <c r="BZ3809" t="s">
        <v>22202</v>
      </c>
      <c r="CC3809" t="s">
        <v>14545</v>
      </c>
      <c r="CD3809" t="s">
        <v>214</v>
      </c>
      <c r="CF3809">
        <v>32257</v>
      </c>
      <c r="CG3809" t="s">
        <v>196</v>
      </c>
      <c r="CH3809">
        <v>9046368952</v>
      </c>
      <c r="CM3809" t="s">
        <v>22203</v>
      </c>
      <c r="CP3809" t="s">
        <v>1083</v>
      </c>
      <c r="CQ3809" t="s">
        <v>195</v>
      </c>
      <c r="CS3809">
        <v>14627</v>
      </c>
      <c r="CT3809" t="s">
        <v>196</v>
      </c>
      <c r="CU3809">
        <v>9047189548</v>
      </c>
      <c r="EM3809" t="s">
        <v>22202</v>
      </c>
      <c r="EP3809" t="s">
        <v>14545</v>
      </c>
      <c r="EQ3809" t="s">
        <v>214</v>
      </c>
      <c r="ES3809">
        <v>32257</v>
      </c>
      <c r="ET3809" t="s">
        <v>196</v>
      </c>
      <c r="EU3809">
        <v>9046368952</v>
      </c>
    </row>
    <row r="3810" spans="1:151" x14ac:dyDescent="0.2">
      <c r="A3810">
        <v>23718</v>
      </c>
      <c r="B3810" t="s">
        <v>6691</v>
      </c>
      <c r="C3810" t="s">
        <v>22204</v>
      </c>
      <c r="D3810" t="s">
        <v>6589</v>
      </c>
      <c r="E3810" t="s">
        <v>22205</v>
      </c>
      <c r="F3810" t="s">
        <v>171</v>
      </c>
      <c r="G3810" t="s">
        <v>172</v>
      </c>
      <c r="H3810" s="1">
        <v>33955</v>
      </c>
      <c r="I3810" t="s">
        <v>221</v>
      </c>
      <c r="K3810" t="s">
        <v>798</v>
      </c>
      <c r="L3810" t="s">
        <v>799</v>
      </c>
      <c r="M3810" t="s">
        <v>224</v>
      </c>
      <c r="N3810">
        <v>2017</v>
      </c>
      <c r="O3810" t="s">
        <v>441</v>
      </c>
      <c r="P3810" t="s">
        <v>178</v>
      </c>
      <c r="Q3810" t="s">
        <v>172</v>
      </c>
      <c r="R3810" t="s">
        <v>510</v>
      </c>
      <c r="S3810">
        <v>29438464</v>
      </c>
      <c r="BM3810" t="s">
        <v>15747</v>
      </c>
    </row>
    <row r="3811" spans="1:151" x14ac:dyDescent="0.2">
      <c r="A3811">
        <v>43777</v>
      </c>
      <c r="B3811" t="s">
        <v>22206</v>
      </c>
      <c r="C3811" t="s">
        <v>22207</v>
      </c>
      <c r="E3811" t="s">
        <v>22208</v>
      </c>
      <c r="F3811" t="s">
        <v>3256</v>
      </c>
      <c r="G3811" t="str">
        <f>"0"</f>
        <v>0</v>
      </c>
      <c r="H3811" s="1">
        <v>38516</v>
      </c>
      <c r="I3811" t="s">
        <v>221</v>
      </c>
      <c r="K3811" t="s">
        <v>709</v>
      </c>
      <c r="L3811" t="s">
        <v>318</v>
      </c>
      <c r="M3811" t="s">
        <v>176</v>
      </c>
      <c r="N3811">
        <v>2025</v>
      </c>
      <c r="O3811" t="s">
        <v>677</v>
      </c>
      <c r="P3811" t="s">
        <v>178</v>
      </c>
      <c r="Q3811" t="s">
        <v>172</v>
      </c>
      <c r="R3811" t="s">
        <v>510</v>
      </c>
      <c r="S3811">
        <v>32494501</v>
      </c>
      <c r="BM3811" t="s">
        <v>3769</v>
      </c>
    </row>
    <row r="3812" spans="1:151" x14ac:dyDescent="0.2">
      <c r="A3812">
        <v>41683</v>
      </c>
      <c r="B3812" t="s">
        <v>22206</v>
      </c>
      <c r="C3812" t="s">
        <v>22207</v>
      </c>
      <c r="E3812" t="s">
        <v>22208</v>
      </c>
      <c r="F3812" t="s">
        <v>171</v>
      </c>
      <c r="G3812" t="str">
        <f>"0"</f>
        <v>0</v>
      </c>
      <c r="H3812" s="1">
        <v>38516</v>
      </c>
      <c r="I3812" t="s">
        <v>221</v>
      </c>
      <c r="K3812" t="s">
        <v>1866</v>
      </c>
      <c r="L3812" t="s">
        <v>1867</v>
      </c>
      <c r="M3812" t="s">
        <v>255</v>
      </c>
      <c r="N3812" t="s">
        <v>256</v>
      </c>
      <c r="O3812" t="s">
        <v>257</v>
      </c>
      <c r="P3812" t="s">
        <v>178</v>
      </c>
      <c r="Q3812" t="s">
        <v>172</v>
      </c>
      <c r="R3812" t="s">
        <v>510</v>
      </c>
      <c r="S3812">
        <v>32494501</v>
      </c>
      <c r="BM3812" t="s">
        <v>3769</v>
      </c>
    </row>
    <row r="3813" spans="1:151" x14ac:dyDescent="0.2">
      <c r="A3813">
        <v>14449</v>
      </c>
      <c r="B3813" t="s">
        <v>4314</v>
      </c>
      <c r="C3813" t="s">
        <v>22209</v>
      </c>
      <c r="E3813" t="s">
        <v>22210</v>
      </c>
      <c r="F3813" t="s">
        <v>171</v>
      </c>
      <c r="G3813" t="s">
        <v>172</v>
      </c>
      <c r="H3813" s="1">
        <v>34929</v>
      </c>
      <c r="I3813" t="s">
        <v>221</v>
      </c>
      <c r="K3813" t="s">
        <v>1177</v>
      </c>
      <c r="L3813" t="s">
        <v>1178</v>
      </c>
      <c r="M3813" t="s">
        <v>176</v>
      </c>
      <c r="N3813">
        <v>2016</v>
      </c>
      <c r="O3813" t="s">
        <v>634</v>
      </c>
      <c r="P3813" t="s">
        <v>178</v>
      </c>
      <c r="Q3813" t="s">
        <v>172</v>
      </c>
      <c r="S3813">
        <v>28221159</v>
      </c>
      <c r="T3813" t="s">
        <v>196</v>
      </c>
      <c r="W3813" t="s">
        <v>22211</v>
      </c>
      <c r="X3813">
        <v>7815821894</v>
      </c>
      <c r="Y3813" t="s">
        <v>186</v>
      </c>
      <c r="Z3813" t="s">
        <v>282</v>
      </c>
      <c r="AA3813">
        <v>2017</v>
      </c>
      <c r="AB3813">
        <v>2017</v>
      </c>
      <c r="AC3813" t="s">
        <v>1280</v>
      </c>
      <c r="AD3813" t="s">
        <v>185</v>
      </c>
      <c r="AE3813" t="s">
        <v>856</v>
      </c>
      <c r="AM3813" t="s">
        <v>636</v>
      </c>
      <c r="AS3813">
        <v>3.71</v>
      </c>
      <c r="AT3813" t="s">
        <v>188</v>
      </c>
      <c r="AU3813" t="s">
        <v>189</v>
      </c>
      <c r="AV3813" t="s">
        <v>190</v>
      </c>
      <c r="AW3813" t="s">
        <v>264</v>
      </c>
      <c r="BM3813" t="s">
        <v>22212</v>
      </c>
      <c r="BN3813" t="s">
        <v>193</v>
      </c>
      <c r="BP3813" t="s">
        <v>194</v>
      </c>
      <c r="BQ3813" t="s">
        <v>195</v>
      </c>
      <c r="BS3813">
        <v>14627</v>
      </c>
      <c r="BT3813" t="s">
        <v>196</v>
      </c>
      <c r="BU3813">
        <v>3398328779</v>
      </c>
      <c r="BZ3813" t="s">
        <v>22213</v>
      </c>
      <c r="CC3813" t="s">
        <v>22214</v>
      </c>
      <c r="CD3813" t="s">
        <v>401</v>
      </c>
      <c r="CF3813" t="str">
        <f>"02364"</f>
        <v>02364</v>
      </c>
      <c r="CG3813" t="s">
        <v>196</v>
      </c>
      <c r="CH3813">
        <v>7815821894</v>
      </c>
      <c r="CM3813" t="s">
        <v>1434</v>
      </c>
      <c r="CP3813" t="s">
        <v>194</v>
      </c>
      <c r="CQ3813" t="s">
        <v>195</v>
      </c>
      <c r="CS3813">
        <v>14611</v>
      </c>
      <c r="CT3813" t="s">
        <v>196</v>
      </c>
      <c r="CU3813">
        <v>3398328779</v>
      </c>
      <c r="EM3813" t="s">
        <v>22213</v>
      </c>
      <c r="EP3813" t="s">
        <v>22214</v>
      </c>
      <c r="EQ3813" t="s">
        <v>401</v>
      </c>
      <c r="ES3813" t="str">
        <f>"02364"</f>
        <v>02364</v>
      </c>
      <c r="ET3813" t="s">
        <v>196</v>
      </c>
      <c r="EU3813">
        <v>7815821894</v>
      </c>
    </row>
    <row r="3814" spans="1:151" x14ac:dyDescent="0.2">
      <c r="A3814">
        <v>46853</v>
      </c>
      <c r="B3814" t="s">
        <v>22215</v>
      </c>
      <c r="C3814" t="s">
        <v>22216</v>
      </c>
      <c r="D3814" t="s">
        <v>22217</v>
      </c>
      <c r="E3814" t="s">
        <v>22218</v>
      </c>
      <c r="F3814" t="s">
        <v>171</v>
      </c>
      <c r="G3814" t="str">
        <f>"0"</f>
        <v>0</v>
      </c>
      <c r="H3814" s="1">
        <v>37924</v>
      </c>
      <c r="I3814" t="s">
        <v>221</v>
      </c>
      <c r="K3814" t="s">
        <v>2724</v>
      </c>
      <c r="L3814" t="s">
        <v>820</v>
      </c>
      <c r="M3814" t="s">
        <v>176</v>
      </c>
      <c r="N3814">
        <v>2026</v>
      </c>
      <c r="O3814" t="s">
        <v>508</v>
      </c>
      <c r="P3814" t="s">
        <v>509</v>
      </c>
      <c r="Q3814" t="s">
        <v>172</v>
      </c>
      <c r="S3814">
        <v>32617108</v>
      </c>
      <c r="T3814" t="s">
        <v>7312</v>
      </c>
      <c r="U3814" t="s">
        <v>424</v>
      </c>
      <c r="Y3814" t="str">
        <f>"01AS"</f>
        <v>01AS</v>
      </c>
      <c r="Z3814" t="s">
        <v>499</v>
      </c>
      <c r="AA3814" t="s">
        <v>833</v>
      </c>
      <c r="AB3814" t="s">
        <v>834</v>
      </c>
      <c r="AC3814" t="s">
        <v>728</v>
      </c>
      <c r="AD3814" t="s">
        <v>172</v>
      </c>
      <c r="AS3814">
        <v>3.9</v>
      </c>
      <c r="AU3814" t="s">
        <v>472</v>
      </c>
      <c r="AV3814" t="s">
        <v>473</v>
      </c>
      <c r="AW3814" t="s">
        <v>430</v>
      </c>
      <c r="BM3814" t="s">
        <v>22219</v>
      </c>
      <c r="BN3814" t="s">
        <v>239</v>
      </c>
      <c r="BO3814" t="s">
        <v>22220</v>
      </c>
      <c r="BP3814" t="s">
        <v>241</v>
      </c>
      <c r="BQ3814" t="s">
        <v>195</v>
      </c>
      <c r="BS3814">
        <v>14627</v>
      </c>
      <c r="BZ3814" t="s">
        <v>3928</v>
      </c>
      <c r="CA3814" t="s">
        <v>22221</v>
      </c>
      <c r="CB3814" t="s">
        <v>475</v>
      </c>
      <c r="CD3814" t="s">
        <v>195</v>
      </c>
      <c r="CF3814">
        <v>14620</v>
      </c>
      <c r="CG3814" t="s">
        <v>244</v>
      </c>
      <c r="CM3814" t="s">
        <v>22222</v>
      </c>
      <c r="CN3814" t="s">
        <v>22221</v>
      </c>
      <c r="CO3814" t="s">
        <v>22220</v>
      </c>
      <c r="CP3814" t="s">
        <v>22221</v>
      </c>
      <c r="CS3814">
        <v>9154</v>
      </c>
      <c r="CT3814" t="s">
        <v>7312</v>
      </c>
      <c r="CU3814" t="s">
        <v>22223</v>
      </c>
    </row>
    <row r="3815" spans="1:151" x14ac:dyDescent="0.2">
      <c r="A3815">
        <v>12567</v>
      </c>
      <c r="B3815" t="s">
        <v>22224</v>
      </c>
      <c r="C3815" t="s">
        <v>22225</v>
      </c>
      <c r="E3815" t="s">
        <v>22226</v>
      </c>
      <c r="F3815" t="s">
        <v>171</v>
      </c>
      <c r="G3815" t="s">
        <v>172</v>
      </c>
      <c r="H3815" s="1">
        <v>34628</v>
      </c>
      <c r="I3815" t="s">
        <v>221</v>
      </c>
      <c r="K3815" t="s">
        <v>1493</v>
      </c>
      <c r="L3815" t="s">
        <v>1158</v>
      </c>
      <c r="M3815" t="s">
        <v>306</v>
      </c>
      <c r="N3815">
        <v>2015</v>
      </c>
      <c r="O3815" t="s">
        <v>517</v>
      </c>
      <c r="P3815" t="s">
        <v>178</v>
      </c>
      <c r="Q3815" t="s">
        <v>172</v>
      </c>
      <c r="S3815">
        <v>27104224</v>
      </c>
      <c r="T3815" t="s">
        <v>196</v>
      </c>
      <c r="W3815" t="s">
        <v>22227</v>
      </c>
      <c r="X3815">
        <v>5852446645</v>
      </c>
      <c r="Y3815" t="s">
        <v>186</v>
      </c>
      <c r="Z3815" t="s">
        <v>282</v>
      </c>
      <c r="AA3815">
        <v>2016</v>
      </c>
      <c r="AB3815">
        <v>2016</v>
      </c>
      <c r="AC3815" t="s">
        <v>397</v>
      </c>
      <c r="AD3815" t="s">
        <v>185</v>
      </c>
      <c r="AM3815" t="s">
        <v>4374</v>
      </c>
      <c r="AS3815">
        <v>3.16</v>
      </c>
      <c r="AT3815" t="s">
        <v>188</v>
      </c>
      <c r="AU3815" t="s">
        <v>189</v>
      </c>
      <c r="AV3815" t="s">
        <v>190</v>
      </c>
      <c r="AW3815" t="s">
        <v>237</v>
      </c>
      <c r="BM3815" t="s">
        <v>22228</v>
      </c>
      <c r="BP3815" t="s">
        <v>194</v>
      </c>
      <c r="BQ3815" t="s">
        <v>195</v>
      </c>
      <c r="BS3815">
        <v>14620</v>
      </c>
      <c r="BT3815" t="s">
        <v>196</v>
      </c>
      <c r="BU3815">
        <v>5852446645</v>
      </c>
      <c r="BZ3815" t="s">
        <v>22228</v>
      </c>
      <c r="CC3815" t="s">
        <v>194</v>
      </c>
      <c r="CD3815" t="s">
        <v>195</v>
      </c>
      <c r="CF3815">
        <v>14620</v>
      </c>
      <c r="CG3815" t="s">
        <v>196</v>
      </c>
      <c r="CH3815">
        <v>5852446645</v>
      </c>
      <c r="CM3815" t="s">
        <v>15312</v>
      </c>
      <c r="CP3815" t="s">
        <v>194</v>
      </c>
      <c r="CQ3815" t="s">
        <v>195</v>
      </c>
      <c r="CS3815">
        <v>14619</v>
      </c>
      <c r="CT3815" t="s">
        <v>196</v>
      </c>
      <c r="CU3815">
        <v>5852446645</v>
      </c>
      <c r="EM3815" t="s">
        <v>22228</v>
      </c>
      <c r="EP3815" t="s">
        <v>194</v>
      </c>
      <c r="EQ3815" t="s">
        <v>195</v>
      </c>
      <c r="ES3815">
        <v>14620</v>
      </c>
      <c r="ET3815" t="s">
        <v>196</v>
      </c>
      <c r="EU3815">
        <v>5852446645</v>
      </c>
    </row>
    <row r="3816" spans="1:151" x14ac:dyDescent="0.2">
      <c r="A3816">
        <v>45578</v>
      </c>
      <c r="B3816" t="s">
        <v>20962</v>
      </c>
      <c r="C3816" t="s">
        <v>22229</v>
      </c>
      <c r="D3816" t="s">
        <v>2244</v>
      </c>
      <c r="E3816" t="s">
        <v>22230</v>
      </c>
      <c r="F3816" t="s">
        <v>171</v>
      </c>
      <c r="G3816" t="str">
        <f>"0"</f>
        <v>0</v>
      </c>
      <c r="H3816" s="1">
        <v>37887</v>
      </c>
      <c r="I3816" t="s">
        <v>173</v>
      </c>
      <c r="K3816" t="s">
        <v>1345</v>
      </c>
      <c r="L3816" t="s">
        <v>2201</v>
      </c>
      <c r="M3816" t="s">
        <v>255</v>
      </c>
      <c r="N3816" t="s">
        <v>1165</v>
      </c>
      <c r="O3816" t="s">
        <v>1214</v>
      </c>
      <c r="P3816" t="s">
        <v>178</v>
      </c>
      <c r="Q3816" t="s">
        <v>172</v>
      </c>
      <c r="R3816" t="s">
        <v>510</v>
      </c>
      <c r="S3816">
        <v>32057591</v>
      </c>
      <c r="BM3816" t="s">
        <v>4511</v>
      </c>
    </row>
    <row r="3817" spans="1:151" x14ac:dyDescent="0.2">
      <c r="A3817">
        <v>25100</v>
      </c>
      <c r="B3817" t="s">
        <v>12300</v>
      </c>
      <c r="C3817" t="s">
        <v>22231</v>
      </c>
      <c r="E3817" t="s">
        <v>22232</v>
      </c>
      <c r="F3817" t="s">
        <v>171</v>
      </c>
      <c r="K3817" t="s">
        <v>22233</v>
      </c>
      <c r="L3817" t="s">
        <v>22234</v>
      </c>
      <c r="M3817" t="s">
        <v>306</v>
      </c>
      <c r="N3817">
        <v>2016</v>
      </c>
      <c r="O3817" t="s">
        <v>380</v>
      </c>
      <c r="P3817" t="s">
        <v>178</v>
      </c>
      <c r="Q3817" t="s">
        <v>172</v>
      </c>
      <c r="R3817" t="s">
        <v>510</v>
      </c>
      <c r="S3817">
        <v>27059210</v>
      </c>
    </row>
    <row r="3818" spans="1:151" x14ac:dyDescent="0.2">
      <c r="A3818">
        <v>23934</v>
      </c>
      <c r="B3818" t="s">
        <v>22235</v>
      </c>
      <c r="C3818" t="s">
        <v>22236</v>
      </c>
      <c r="D3818" t="s">
        <v>1436</v>
      </c>
      <c r="E3818" t="s">
        <v>22237</v>
      </c>
      <c r="F3818" t="s">
        <v>171</v>
      </c>
      <c r="G3818" t="s">
        <v>172</v>
      </c>
      <c r="H3818" s="1">
        <v>35485</v>
      </c>
      <c r="I3818" t="s">
        <v>173</v>
      </c>
      <c r="K3818" t="s">
        <v>1046</v>
      </c>
      <c r="L3818" t="s">
        <v>1047</v>
      </c>
      <c r="M3818" t="s">
        <v>176</v>
      </c>
      <c r="N3818">
        <v>2018</v>
      </c>
      <c r="O3818" t="s">
        <v>612</v>
      </c>
      <c r="P3818" t="s">
        <v>178</v>
      </c>
      <c r="Q3818" t="s">
        <v>172</v>
      </c>
      <c r="S3818">
        <v>29437016</v>
      </c>
      <c r="T3818" t="s">
        <v>196</v>
      </c>
      <c r="W3818" t="s">
        <v>22238</v>
      </c>
      <c r="X3818">
        <v>3474890356</v>
      </c>
      <c r="Y3818" t="s">
        <v>186</v>
      </c>
      <c r="Z3818" t="s">
        <v>183</v>
      </c>
      <c r="AA3818">
        <v>2019</v>
      </c>
      <c r="AB3818">
        <v>2019</v>
      </c>
      <c r="AC3818" t="s">
        <v>993</v>
      </c>
      <c r="AD3818" t="s">
        <v>185</v>
      </c>
      <c r="AM3818" t="s">
        <v>396</v>
      </c>
      <c r="AS3818">
        <v>3.49</v>
      </c>
      <c r="AT3818" t="s">
        <v>188</v>
      </c>
      <c r="AU3818" t="s">
        <v>189</v>
      </c>
      <c r="AV3818" t="s">
        <v>190</v>
      </c>
      <c r="AW3818" t="s">
        <v>294</v>
      </c>
      <c r="BM3818" t="s">
        <v>11316</v>
      </c>
      <c r="BN3818" t="s">
        <v>22239</v>
      </c>
      <c r="BP3818" t="s">
        <v>20142</v>
      </c>
      <c r="BQ3818" t="s">
        <v>195</v>
      </c>
      <c r="BS3818">
        <v>14627</v>
      </c>
      <c r="BT3818" t="s">
        <v>196</v>
      </c>
      <c r="BU3818">
        <v>3474890356</v>
      </c>
      <c r="BZ3818" t="s">
        <v>22240</v>
      </c>
      <c r="CC3818" t="s">
        <v>11001</v>
      </c>
      <c r="CD3818" t="s">
        <v>195</v>
      </c>
      <c r="CF3818">
        <v>11433</v>
      </c>
      <c r="CG3818" t="s">
        <v>196</v>
      </c>
      <c r="CH3818">
        <v>3476235480</v>
      </c>
      <c r="CM3818" t="s">
        <v>3414</v>
      </c>
      <c r="CP3818" t="s">
        <v>194</v>
      </c>
      <c r="CQ3818" t="s">
        <v>195</v>
      </c>
      <c r="CS3818">
        <v>14611</v>
      </c>
      <c r="CT3818" t="s">
        <v>196</v>
      </c>
      <c r="CU3818">
        <v>3476235480</v>
      </c>
      <c r="ED3818" t="s">
        <v>195</v>
      </c>
      <c r="EG3818" t="s">
        <v>196</v>
      </c>
      <c r="EH3818">
        <v>3476235480</v>
      </c>
      <c r="EM3818" t="s">
        <v>22240</v>
      </c>
      <c r="EP3818" t="s">
        <v>11001</v>
      </c>
      <c r="EQ3818" t="s">
        <v>195</v>
      </c>
      <c r="ES3818">
        <v>11433</v>
      </c>
      <c r="ET3818" t="s">
        <v>196</v>
      </c>
      <c r="EU3818">
        <v>3476235480</v>
      </c>
    </row>
    <row r="3819" spans="1:151" x14ac:dyDescent="0.2">
      <c r="A3819">
        <v>14609</v>
      </c>
      <c r="B3819" t="s">
        <v>10588</v>
      </c>
      <c r="C3819" t="s">
        <v>22241</v>
      </c>
      <c r="D3819" t="s">
        <v>4848</v>
      </c>
      <c r="E3819" t="s">
        <v>22242</v>
      </c>
      <c r="F3819" t="s">
        <v>171</v>
      </c>
      <c r="G3819" t="s">
        <v>172</v>
      </c>
      <c r="H3819" s="1">
        <v>35344</v>
      </c>
      <c r="I3819" t="s">
        <v>221</v>
      </c>
      <c r="K3819" t="s">
        <v>853</v>
      </c>
      <c r="L3819" t="s">
        <v>854</v>
      </c>
      <c r="M3819" t="s">
        <v>306</v>
      </c>
      <c r="N3819">
        <v>2016</v>
      </c>
      <c r="O3819" t="s">
        <v>380</v>
      </c>
      <c r="P3819" t="s">
        <v>178</v>
      </c>
      <c r="Q3819" t="s">
        <v>172</v>
      </c>
      <c r="S3819">
        <v>28697213</v>
      </c>
      <c r="T3819" t="s">
        <v>196</v>
      </c>
      <c r="W3819" t="s">
        <v>22243</v>
      </c>
      <c r="X3819">
        <v>7164337038</v>
      </c>
      <c r="Y3819" t="s">
        <v>186</v>
      </c>
      <c r="Z3819" t="s">
        <v>183</v>
      </c>
      <c r="AA3819">
        <v>2018</v>
      </c>
      <c r="AB3819">
        <v>2018</v>
      </c>
      <c r="AC3819" t="s">
        <v>187</v>
      </c>
      <c r="AD3819" t="s">
        <v>185</v>
      </c>
      <c r="AM3819" t="s">
        <v>5407</v>
      </c>
      <c r="AN3819" t="s">
        <v>208</v>
      </c>
      <c r="AS3819">
        <v>3.43</v>
      </c>
      <c r="AT3819" t="s">
        <v>188</v>
      </c>
      <c r="AU3819" t="s">
        <v>189</v>
      </c>
      <c r="AV3819" t="s">
        <v>190</v>
      </c>
      <c r="AW3819" t="s">
        <v>264</v>
      </c>
      <c r="BM3819" t="s">
        <v>22244</v>
      </c>
      <c r="BN3819" t="s">
        <v>193</v>
      </c>
      <c r="BP3819" t="s">
        <v>194</v>
      </c>
      <c r="BQ3819" t="s">
        <v>195</v>
      </c>
      <c r="BS3819">
        <v>14627</v>
      </c>
      <c r="BT3819" t="s">
        <v>196</v>
      </c>
      <c r="BU3819">
        <v>7165256385</v>
      </c>
      <c r="BZ3819" t="s">
        <v>22245</v>
      </c>
      <c r="CC3819" t="s">
        <v>22246</v>
      </c>
      <c r="CD3819" t="s">
        <v>195</v>
      </c>
      <c r="CF3819">
        <v>14094</v>
      </c>
      <c r="CG3819" t="s">
        <v>196</v>
      </c>
      <c r="CH3819">
        <v>7164337038</v>
      </c>
      <c r="CM3819" t="s">
        <v>22247</v>
      </c>
      <c r="CP3819" t="s">
        <v>4437</v>
      </c>
      <c r="CQ3819" t="s">
        <v>195</v>
      </c>
      <c r="CS3819">
        <v>13905</v>
      </c>
      <c r="CT3819" t="s">
        <v>196</v>
      </c>
      <c r="CU3819">
        <v>7165256385</v>
      </c>
      <c r="ED3819" t="s">
        <v>195</v>
      </c>
      <c r="EG3819" t="s">
        <v>196</v>
      </c>
      <c r="EH3819">
        <v>7164337038</v>
      </c>
      <c r="EM3819" t="s">
        <v>22245</v>
      </c>
      <c r="EP3819" t="s">
        <v>22246</v>
      </c>
      <c r="EQ3819" t="s">
        <v>195</v>
      </c>
      <c r="ES3819">
        <v>14094</v>
      </c>
      <c r="ET3819" t="s">
        <v>196</v>
      </c>
      <c r="EU3819">
        <v>7164337038</v>
      </c>
    </row>
    <row r="3820" spans="1:151" x14ac:dyDescent="0.2">
      <c r="A3820">
        <v>24784</v>
      </c>
      <c r="B3820" t="s">
        <v>22248</v>
      </c>
      <c r="C3820" t="s">
        <v>22249</v>
      </c>
      <c r="D3820" t="s">
        <v>22250</v>
      </c>
      <c r="E3820" t="s">
        <v>22251</v>
      </c>
      <c r="F3820" t="s">
        <v>171</v>
      </c>
      <c r="G3820" t="s">
        <v>172</v>
      </c>
      <c r="H3820" s="1">
        <v>34827</v>
      </c>
      <c r="I3820" t="s">
        <v>221</v>
      </c>
      <c r="K3820" t="s">
        <v>8300</v>
      </c>
      <c r="L3820" t="s">
        <v>820</v>
      </c>
      <c r="M3820" t="s">
        <v>306</v>
      </c>
      <c r="N3820">
        <v>2018</v>
      </c>
      <c r="O3820" t="s">
        <v>307</v>
      </c>
      <c r="P3820" t="s">
        <v>178</v>
      </c>
      <c r="Q3820" t="s">
        <v>172</v>
      </c>
      <c r="S3820">
        <v>28278856</v>
      </c>
      <c r="T3820" t="s">
        <v>196</v>
      </c>
      <c r="W3820" t="s">
        <v>22252</v>
      </c>
      <c r="X3820">
        <v>7183606790</v>
      </c>
      <c r="Y3820" t="s">
        <v>186</v>
      </c>
      <c r="Z3820" t="s">
        <v>282</v>
      </c>
      <c r="AA3820">
        <v>2019</v>
      </c>
      <c r="AB3820">
        <v>2019</v>
      </c>
      <c r="AC3820" t="s">
        <v>22253</v>
      </c>
      <c r="AD3820" t="s">
        <v>185</v>
      </c>
      <c r="AE3820" t="s">
        <v>885</v>
      </c>
      <c r="AS3820">
        <v>3.17</v>
      </c>
      <c r="AT3820" t="s">
        <v>188</v>
      </c>
      <c r="AU3820" t="s">
        <v>189</v>
      </c>
      <c r="AV3820" t="s">
        <v>190</v>
      </c>
      <c r="AW3820" t="s">
        <v>294</v>
      </c>
      <c r="BM3820" t="s">
        <v>22254</v>
      </c>
      <c r="BN3820" t="s">
        <v>193</v>
      </c>
      <c r="BP3820" t="s">
        <v>194</v>
      </c>
      <c r="BQ3820" t="s">
        <v>195</v>
      </c>
      <c r="BS3820">
        <v>14627</v>
      </c>
      <c r="BT3820" t="s">
        <v>196</v>
      </c>
      <c r="BU3820">
        <v>3472543810</v>
      </c>
      <c r="BZ3820" t="s">
        <v>22255</v>
      </c>
      <c r="CC3820" t="s">
        <v>194</v>
      </c>
      <c r="CD3820" t="s">
        <v>195</v>
      </c>
      <c r="CF3820">
        <v>14611</v>
      </c>
      <c r="CG3820" t="s">
        <v>196</v>
      </c>
      <c r="CH3820">
        <v>3472543810</v>
      </c>
      <c r="CM3820" t="s">
        <v>12185</v>
      </c>
      <c r="CP3820" t="s">
        <v>194</v>
      </c>
      <c r="CQ3820" t="s">
        <v>195</v>
      </c>
      <c r="CS3820">
        <v>14620</v>
      </c>
      <c r="CT3820" t="s">
        <v>196</v>
      </c>
      <c r="CU3820">
        <v>3472543810</v>
      </c>
      <c r="ED3820" t="s">
        <v>195</v>
      </c>
      <c r="EG3820" t="s">
        <v>196</v>
      </c>
      <c r="EH3820">
        <v>3472543810</v>
      </c>
      <c r="EM3820" t="s">
        <v>22256</v>
      </c>
      <c r="EP3820" t="s">
        <v>704</v>
      </c>
      <c r="EQ3820" t="s">
        <v>195</v>
      </c>
      <c r="ES3820">
        <v>11210</v>
      </c>
      <c r="ET3820" t="s">
        <v>196</v>
      </c>
      <c r="EU3820">
        <v>3472543810</v>
      </c>
    </row>
    <row r="3821" spans="1:151" x14ac:dyDescent="0.2">
      <c r="A3821">
        <v>25200</v>
      </c>
      <c r="B3821" t="s">
        <v>3180</v>
      </c>
      <c r="C3821" t="s">
        <v>22249</v>
      </c>
      <c r="D3821" t="s">
        <v>2432</v>
      </c>
      <c r="E3821" t="s">
        <v>22257</v>
      </c>
      <c r="F3821" t="s">
        <v>171</v>
      </c>
      <c r="G3821" t="s">
        <v>172</v>
      </c>
      <c r="H3821" s="1">
        <v>36219</v>
      </c>
      <c r="I3821" t="s">
        <v>173</v>
      </c>
      <c r="K3821" t="s">
        <v>439</v>
      </c>
      <c r="L3821" t="s">
        <v>175</v>
      </c>
      <c r="M3821" t="s">
        <v>224</v>
      </c>
      <c r="N3821">
        <v>2018</v>
      </c>
      <c r="O3821" t="s">
        <v>354</v>
      </c>
      <c r="P3821" t="s">
        <v>363</v>
      </c>
      <c r="Q3821" t="s">
        <v>172</v>
      </c>
      <c r="S3821">
        <v>30690011</v>
      </c>
      <c r="T3821" t="s">
        <v>196</v>
      </c>
      <c r="W3821" t="s">
        <v>22258</v>
      </c>
      <c r="X3821">
        <v>5852981280</v>
      </c>
      <c r="Y3821" t="s">
        <v>182</v>
      </c>
      <c r="Z3821" t="s">
        <v>183</v>
      </c>
      <c r="AA3821">
        <v>2021</v>
      </c>
      <c r="AB3821">
        <v>2021</v>
      </c>
      <c r="AC3821" t="s">
        <v>208</v>
      </c>
      <c r="AD3821" t="s">
        <v>185</v>
      </c>
      <c r="AF3821" t="s">
        <v>182</v>
      </c>
      <c r="AG3821" t="s">
        <v>282</v>
      </c>
      <c r="AH3821">
        <v>2021</v>
      </c>
      <c r="AI3821">
        <v>2021</v>
      </c>
      <c r="AJ3821" t="s">
        <v>3101</v>
      </c>
      <c r="AK3821" t="s">
        <v>185</v>
      </c>
      <c r="AS3821">
        <v>3.94</v>
      </c>
      <c r="AT3821" t="s">
        <v>188</v>
      </c>
      <c r="AU3821" t="s">
        <v>189</v>
      </c>
      <c r="AV3821" t="s">
        <v>190</v>
      </c>
      <c r="AW3821" t="s">
        <v>264</v>
      </c>
      <c r="BM3821" t="s">
        <v>22259</v>
      </c>
      <c r="BP3821" t="s">
        <v>194</v>
      </c>
      <c r="BQ3821" t="s">
        <v>195</v>
      </c>
      <c r="BS3821">
        <v>14620</v>
      </c>
      <c r="BT3821" t="s">
        <v>196</v>
      </c>
      <c r="BU3821">
        <v>5854742276</v>
      </c>
      <c r="BZ3821" t="s">
        <v>22259</v>
      </c>
      <c r="CC3821" t="s">
        <v>194</v>
      </c>
      <c r="CD3821" t="s">
        <v>195</v>
      </c>
      <c r="CF3821">
        <v>14620</v>
      </c>
      <c r="CG3821" t="s">
        <v>196</v>
      </c>
      <c r="CH3821">
        <v>5854742276</v>
      </c>
      <c r="CM3821" t="s">
        <v>22260</v>
      </c>
      <c r="CP3821" t="s">
        <v>194</v>
      </c>
      <c r="CQ3821" t="s">
        <v>195</v>
      </c>
      <c r="CS3821">
        <v>14627</v>
      </c>
      <c r="CT3821" t="s">
        <v>196</v>
      </c>
      <c r="CU3821">
        <v>5854742276</v>
      </c>
      <c r="ED3821" t="s">
        <v>195</v>
      </c>
      <c r="EG3821" t="s">
        <v>196</v>
      </c>
      <c r="EH3821">
        <v>5854742276</v>
      </c>
      <c r="EM3821" t="s">
        <v>22259</v>
      </c>
      <c r="EP3821" t="s">
        <v>194</v>
      </c>
      <c r="EQ3821" t="s">
        <v>195</v>
      </c>
      <c r="ES3821">
        <v>14620</v>
      </c>
      <c r="ET3821" t="s">
        <v>196</v>
      </c>
      <c r="EU3821">
        <v>5854742276</v>
      </c>
    </row>
    <row r="3822" spans="1:151" x14ac:dyDescent="0.2">
      <c r="A3822">
        <v>27726</v>
      </c>
      <c r="B3822" t="s">
        <v>22261</v>
      </c>
      <c r="C3822" t="s">
        <v>22249</v>
      </c>
      <c r="E3822" t="s">
        <v>22262</v>
      </c>
      <c r="F3822" t="s">
        <v>171</v>
      </c>
      <c r="G3822" t="s">
        <v>172</v>
      </c>
      <c r="H3822" s="1">
        <v>35676</v>
      </c>
      <c r="I3822" t="s">
        <v>173</v>
      </c>
      <c r="K3822" t="s">
        <v>2448</v>
      </c>
      <c r="L3822" t="s">
        <v>2449</v>
      </c>
      <c r="M3822" t="s">
        <v>306</v>
      </c>
      <c r="N3822">
        <v>2019</v>
      </c>
      <c r="O3822" t="s">
        <v>534</v>
      </c>
      <c r="P3822" t="s">
        <v>178</v>
      </c>
      <c r="Q3822" t="s">
        <v>172</v>
      </c>
      <c r="S3822">
        <v>29222186</v>
      </c>
      <c r="T3822" t="s">
        <v>196</v>
      </c>
      <c r="W3822" t="s">
        <v>22263</v>
      </c>
      <c r="X3822">
        <v>2036440222</v>
      </c>
      <c r="Y3822" t="s">
        <v>186</v>
      </c>
      <c r="Z3822" t="s">
        <v>183</v>
      </c>
      <c r="AA3822">
        <v>2019</v>
      </c>
      <c r="AB3822">
        <v>2019</v>
      </c>
      <c r="AC3822" t="s">
        <v>184</v>
      </c>
      <c r="AD3822" t="s">
        <v>172</v>
      </c>
      <c r="AS3822">
        <v>2.48</v>
      </c>
      <c r="AT3822" t="s">
        <v>188</v>
      </c>
      <c r="AU3822" t="s">
        <v>189</v>
      </c>
      <c r="AV3822" t="s">
        <v>190</v>
      </c>
      <c r="AW3822" t="s">
        <v>237</v>
      </c>
      <c r="BM3822" t="s">
        <v>22264</v>
      </c>
      <c r="BN3822" t="s">
        <v>193</v>
      </c>
      <c r="BP3822" t="s">
        <v>194</v>
      </c>
      <c r="BQ3822" t="s">
        <v>195</v>
      </c>
      <c r="BS3822">
        <v>14627</v>
      </c>
      <c r="BT3822" t="s">
        <v>196</v>
      </c>
      <c r="BU3822">
        <v>2032221455</v>
      </c>
      <c r="BZ3822" t="s">
        <v>22265</v>
      </c>
      <c r="CC3822" t="s">
        <v>13537</v>
      </c>
      <c r="CD3822" t="s">
        <v>1508</v>
      </c>
      <c r="CF3822" t="str">
        <f>"06883"</f>
        <v>06883</v>
      </c>
      <c r="CG3822" t="s">
        <v>196</v>
      </c>
      <c r="CH3822">
        <v>2032221455</v>
      </c>
      <c r="CM3822" t="s">
        <v>6982</v>
      </c>
      <c r="CP3822" t="s">
        <v>973</v>
      </c>
      <c r="CQ3822" t="s">
        <v>195</v>
      </c>
      <c r="CS3822">
        <v>14627</v>
      </c>
      <c r="CT3822" t="s">
        <v>196</v>
      </c>
      <c r="CU3822">
        <v>2036449854</v>
      </c>
      <c r="ED3822" t="s">
        <v>1508</v>
      </c>
      <c r="EG3822" t="s">
        <v>196</v>
      </c>
      <c r="EH3822">
        <v>2032221455</v>
      </c>
      <c r="EM3822" t="s">
        <v>22265</v>
      </c>
      <c r="EP3822" t="s">
        <v>13537</v>
      </c>
      <c r="EQ3822" t="s">
        <v>1508</v>
      </c>
      <c r="ES3822" t="str">
        <f>"06883"</f>
        <v>06883</v>
      </c>
      <c r="ET3822" t="s">
        <v>196</v>
      </c>
      <c r="EU3822">
        <v>2032221455</v>
      </c>
    </row>
    <row r="3823" spans="1:151" x14ac:dyDescent="0.2">
      <c r="A3823">
        <v>27041</v>
      </c>
      <c r="B3823" t="s">
        <v>22261</v>
      </c>
      <c r="C3823" t="s">
        <v>22249</v>
      </c>
      <c r="E3823" t="s">
        <v>22262</v>
      </c>
      <c r="F3823" t="s">
        <v>171</v>
      </c>
      <c r="G3823" t="s">
        <v>172</v>
      </c>
      <c r="H3823" s="1">
        <v>35676</v>
      </c>
      <c r="I3823" t="s">
        <v>173</v>
      </c>
      <c r="K3823" t="s">
        <v>867</v>
      </c>
      <c r="L3823" t="s">
        <v>868</v>
      </c>
      <c r="M3823" t="s">
        <v>224</v>
      </c>
      <c r="N3823">
        <v>2019</v>
      </c>
      <c r="O3823" t="s">
        <v>279</v>
      </c>
      <c r="P3823" t="s">
        <v>178</v>
      </c>
      <c r="Q3823" t="s">
        <v>172</v>
      </c>
      <c r="S3823">
        <v>29222186</v>
      </c>
      <c r="T3823" t="s">
        <v>196</v>
      </c>
      <c r="W3823" t="s">
        <v>22263</v>
      </c>
      <c r="X3823">
        <v>2036440222</v>
      </c>
      <c r="Y3823" t="s">
        <v>186</v>
      </c>
      <c r="Z3823" t="s">
        <v>183</v>
      </c>
      <c r="AA3823">
        <v>2019</v>
      </c>
      <c r="AB3823">
        <v>2019</v>
      </c>
      <c r="AC3823" t="s">
        <v>184</v>
      </c>
      <c r="AD3823" t="s">
        <v>172</v>
      </c>
      <c r="AS3823">
        <v>2.48</v>
      </c>
      <c r="AT3823" t="s">
        <v>188</v>
      </c>
      <c r="AU3823" t="s">
        <v>189</v>
      </c>
      <c r="AV3823" t="s">
        <v>190</v>
      </c>
      <c r="AW3823" t="s">
        <v>237</v>
      </c>
      <c r="BM3823" t="s">
        <v>22264</v>
      </c>
      <c r="BN3823" t="s">
        <v>193</v>
      </c>
      <c r="BP3823" t="s">
        <v>194</v>
      </c>
      <c r="BQ3823" t="s">
        <v>195</v>
      </c>
      <c r="BS3823">
        <v>14627</v>
      </c>
      <c r="BT3823" t="s">
        <v>196</v>
      </c>
      <c r="BU3823">
        <v>2032221455</v>
      </c>
      <c r="BZ3823" t="s">
        <v>22265</v>
      </c>
      <c r="CC3823" t="s">
        <v>13537</v>
      </c>
      <c r="CD3823" t="s">
        <v>1508</v>
      </c>
      <c r="CF3823" t="str">
        <f>"06883"</f>
        <v>06883</v>
      </c>
      <c r="CG3823" t="s">
        <v>196</v>
      </c>
      <c r="CH3823">
        <v>2032221455</v>
      </c>
      <c r="CM3823" t="s">
        <v>6982</v>
      </c>
      <c r="CP3823" t="s">
        <v>973</v>
      </c>
      <c r="CQ3823" t="s">
        <v>195</v>
      </c>
      <c r="CS3823">
        <v>14627</v>
      </c>
      <c r="CT3823" t="s">
        <v>196</v>
      </c>
      <c r="CU3823">
        <v>2036449854</v>
      </c>
      <c r="ED3823" t="s">
        <v>1508</v>
      </c>
      <c r="EG3823" t="s">
        <v>196</v>
      </c>
      <c r="EH3823">
        <v>2032221455</v>
      </c>
      <c r="EM3823" t="s">
        <v>22265</v>
      </c>
      <c r="EP3823" t="s">
        <v>13537</v>
      </c>
      <c r="EQ3823" t="s">
        <v>1508</v>
      </c>
      <c r="ES3823" t="str">
        <f>"06883"</f>
        <v>06883</v>
      </c>
      <c r="ET3823" t="s">
        <v>196</v>
      </c>
      <c r="EU3823">
        <v>2032221455</v>
      </c>
    </row>
    <row r="3824" spans="1:151" x14ac:dyDescent="0.2">
      <c r="A3824">
        <v>38791</v>
      </c>
      <c r="B3824" t="s">
        <v>1813</v>
      </c>
      <c r="C3824" t="s">
        <v>22266</v>
      </c>
      <c r="D3824" t="s">
        <v>6943</v>
      </c>
      <c r="E3824" t="s">
        <v>22267</v>
      </c>
      <c r="F3824" t="s">
        <v>171</v>
      </c>
      <c r="G3824" t="str">
        <f>"0"</f>
        <v>0</v>
      </c>
      <c r="I3824" t="s">
        <v>221</v>
      </c>
      <c r="K3824" t="s">
        <v>919</v>
      </c>
      <c r="L3824" t="s">
        <v>920</v>
      </c>
      <c r="M3824" t="s">
        <v>205</v>
      </c>
      <c r="N3824">
        <v>2023</v>
      </c>
      <c r="O3824" t="s">
        <v>921</v>
      </c>
      <c r="P3824" t="s">
        <v>178</v>
      </c>
      <c r="Q3824" t="s">
        <v>172</v>
      </c>
      <c r="S3824">
        <v>32127713</v>
      </c>
      <c r="T3824" t="s">
        <v>226</v>
      </c>
      <c r="Y3824" t="str">
        <f>"01AS"</f>
        <v>01AS</v>
      </c>
      <c r="Z3824" t="s">
        <v>227</v>
      </c>
      <c r="AA3824" t="s">
        <v>320</v>
      </c>
      <c r="AB3824" t="s">
        <v>321</v>
      </c>
      <c r="AC3824" t="s">
        <v>678</v>
      </c>
      <c r="AD3824" t="s">
        <v>185</v>
      </c>
      <c r="AS3824">
        <v>3.4</v>
      </c>
      <c r="AU3824" t="s">
        <v>235</v>
      </c>
      <c r="AV3824" t="s">
        <v>236</v>
      </c>
      <c r="AW3824" t="s">
        <v>952</v>
      </c>
      <c r="BM3824" t="s">
        <v>22268</v>
      </c>
      <c r="BN3824" t="s">
        <v>239</v>
      </c>
      <c r="BO3824" t="s">
        <v>22269</v>
      </c>
      <c r="BP3824" t="s">
        <v>241</v>
      </c>
      <c r="BQ3824" t="s">
        <v>195</v>
      </c>
      <c r="BS3824">
        <v>14627</v>
      </c>
      <c r="CD3824" t="s">
        <v>195</v>
      </c>
      <c r="CM3824" t="s">
        <v>22270</v>
      </c>
      <c r="CO3824" t="s">
        <v>22269</v>
      </c>
      <c r="CP3824" t="s">
        <v>22271</v>
      </c>
      <c r="CQ3824" t="s">
        <v>2276</v>
      </c>
      <c r="CS3824">
        <v>55722</v>
      </c>
      <c r="CT3824" t="s">
        <v>244</v>
      </c>
      <c r="CU3824" t="s">
        <v>22272</v>
      </c>
    </row>
    <row r="3825" spans="1:151" x14ac:dyDescent="0.2">
      <c r="A3825">
        <v>42642</v>
      </c>
      <c r="B3825" t="s">
        <v>3657</v>
      </c>
      <c r="C3825" t="s">
        <v>22273</v>
      </c>
      <c r="E3825" t="s">
        <v>22274</v>
      </c>
      <c r="F3825" t="s">
        <v>171</v>
      </c>
      <c r="G3825" t="str">
        <f>"0"</f>
        <v>0</v>
      </c>
      <c r="H3825" s="1">
        <v>36368</v>
      </c>
      <c r="I3825" t="s">
        <v>221</v>
      </c>
      <c r="K3825" t="s">
        <v>687</v>
      </c>
      <c r="L3825" t="s">
        <v>2112</v>
      </c>
      <c r="M3825" t="s">
        <v>224</v>
      </c>
      <c r="N3825">
        <v>2024</v>
      </c>
      <c r="O3825" t="s">
        <v>225</v>
      </c>
      <c r="P3825" t="s">
        <v>178</v>
      </c>
      <c r="Q3825" t="s">
        <v>172</v>
      </c>
      <c r="S3825">
        <v>32111897</v>
      </c>
      <c r="T3825" t="s">
        <v>226</v>
      </c>
      <c r="Y3825" t="str">
        <f>"01AS"</f>
        <v>01AS</v>
      </c>
      <c r="Z3825" t="s">
        <v>470</v>
      </c>
      <c r="AA3825" t="s">
        <v>259</v>
      </c>
      <c r="AB3825" t="s">
        <v>260</v>
      </c>
      <c r="AC3825" t="s">
        <v>1854</v>
      </c>
      <c r="AD3825" t="s">
        <v>185</v>
      </c>
      <c r="AS3825" t="str">
        <f>"0"</f>
        <v>0</v>
      </c>
      <c r="AU3825" t="s">
        <v>235</v>
      </c>
      <c r="AV3825" t="s">
        <v>236</v>
      </c>
      <c r="AW3825" t="s">
        <v>264</v>
      </c>
      <c r="BO3825" t="s">
        <v>475</v>
      </c>
      <c r="BQ3825" t="s">
        <v>195</v>
      </c>
      <c r="BZ3825" t="s">
        <v>22275</v>
      </c>
      <c r="CB3825" t="s">
        <v>267</v>
      </c>
      <c r="CD3825" t="s">
        <v>195</v>
      </c>
      <c r="CF3825">
        <v>14627</v>
      </c>
      <c r="CG3825" t="s">
        <v>244</v>
      </c>
      <c r="CM3825" t="s">
        <v>22276</v>
      </c>
      <c r="CO3825" t="s">
        <v>475</v>
      </c>
      <c r="CP3825" t="s">
        <v>241</v>
      </c>
      <c r="CQ3825" t="s">
        <v>247</v>
      </c>
      <c r="CS3825">
        <v>14620</v>
      </c>
      <c r="CT3825" t="s">
        <v>244</v>
      </c>
      <c r="CU3825" t="s">
        <v>22277</v>
      </c>
    </row>
    <row r="3826" spans="1:151" x14ac:dyDescent="0.2">
      <c r="A3826">
        <v>27461</v>
      </c>
      <c r="B3826" t="s">
        <v>20384</v>
      </c>
      <c r="C3826" t="s">
        <v>22278</v>
      </c>
      <c r="D3826" t="s">
        <v>22279</v>
      </c>
      <c r="E3826" t="s">
        <v>22280</v>
      </c>
      <c r="F3826" t="s">
        <v>171</v>
      </c>
      <c r="G3826" t="s">
        <v>172</v>
      </c>
      <c r="H3826" s="1">
        <v>36619</v>
      </c>
      <c r="I3826" t="s">
        <v>221</v>
      </c>
      <c r="K3826" t="s">
        <v>867</v>
      </c>
      <c r="L3826" t="s">
        <v>868</v>
      </c>
      <c r="M3826" t="s">
        <v>224</v>
      </c>
      <c r="N3826">
        <v>2019</v>
      </c>
      <c r="O3826" t="s">
        <v>279</v>
      </c>
      <c r="P3826" t="s">
        <v>363</v>
      </c>
      <c r="Q3826" t="s">
        <v>172</v>
      </c>
      <c r="R3826" t="s">
        <v>5734</v>
      </c>
      <c r="S3826">
        <v>31449373</v>
      </c>
      <c r="T3826" t="s">
        <v>226</v>
      </c>
      <c r="Y3826" t="str">
        <f>"01AS"</f>
        <v>01AS</v>
      </c>
      <c r="Z3826" t="s">
        <v>499</v>
      </c>
      <c r="AC3826" t="s">
        <v>2066</v>
      </c>
      <c r="AS3826">
        <v>3.25</v>
      </c>
      <c r="AT3826" t="s">
        <v>429</v>
      </c>
      <c r="AW3826" t="s">
        <v>210</v>
      </c>
      <c r="BM3826" t="s">
        <v>22281</v>
      </c>
      <c r="BN3826" t="s">
        <v>239</v>
      </c>
      <c r="BO3826" t="s">
        <v>22282</v>
      </c>
      <c r="BP3826" t="s">
        <v>241</v>
      </c>
      <c r="BQ3826" t="s">
        <v>195</v>
      </c>
      <c r="BS3826">
        <v>14627</v>
      </c>
      <c r="CA3826" t="s">
        <v>22283</v>
      </c>
      <c r="CD3826" t="s">
        <v>195</v>
      </c>
      <c r="CM3826" t="s">
        <v>22284</v>
      </c>
      <c r="CN3826" t="s">
        <v>22283</v>
      </c>
      <c r="CO3826" t="s">
        <v>22282</v>
      </c>
      <c r="CP3826" t="s">
        <v>6701</v>
      </c>
      <c r="CQ3826" t="s">
        <v>247</v>
      </c>
      <c r="CS3826">
        <v>10603</v>
      </c>
      <c r="CT3826" t="s">
        <v>244</v>
      </c>
      <c r="CU3826" t="s">
        <v>22285</v>
      </c>
    </row>
    <row r="3827" spans="1:151" x14ac:dyDescent="0.2">
      <c r="A3827">
        <v>14645</v>
      </c>
      <c r="B3827" t="s">
        <v>22286</v>
      </c>
      <c r="C3827" t="s">
        <v>22287</v>
      </c>
      <c r="E3827" t="s">
        <v>22288</v>
      </c>
      <c r="F3827" t="s">
        <v>171</v>
      </c>
      <c r="G3827" t="s">
        <v>172</v>
      </c>
      <c r="H3827" s="1">
        <v>35142</v>
      </c>
      <c r="I3827" t="s">
        <v>221</v>
      </c>
      <c r="K3827" t="s">
        <v>4372</v>
      </c>
      <c r="L3827" t="s">
        <v>1731</v>
      </c>
      <c r="M3827" t="s">
        <v>306</v>
      </c>
      <c r="N3827">
        <v>2016</v>
      </c>
      <c r="O3827" t="s">
        <v>380</v>
      </c>
      <c r="P3827" t="s">
        <v>178</v>
      </c>
      <c r="Q3827" t="s">
        <v>172</v>
      </c>
      <c r="S3827">
        <v>28842705</v>
      </c>
      <c r="T3827" t="s">
        <v>179</v>
      </c>
      <c r="U3827" t="s">
        <v>180</v>
      </c>
      <c r="V3827" s="2">
        <v>43091</v>
      </c>
      <c r="W3827" t="s">
        <v>22289</v>
      </c>
      <c r="X3827">
        <v>8052685065</v>
      </c>
      <c r="Y3827" t="s">
        <v>186</v>
      </c>
      <c r="Z3827" t="s">
        <v>282</v>
      </c>
      <c r="AA3827">
        <v>2018</v>
      </c>
      <c r="AB3827">
        <v>2018</v>
      </c>
      <c r="AC3827" t="s">
        <v>1950</v>
      </c>
      <c r="AD3827" t="s">
        <v>185</v>
      </c>
      <c r="AM3827" t="s">
        <v>932</v>
      </c>
      <c r="AS3827">
        <v>3.66</v>
      </c>
      <c r="AT3827" t="s">
        <v>188</v>
      </c>
      <c r="AU3827" t="s">
        <v>189</v>
      </c>
      <c r="AV3827" t="s">
        <v>190</v>
      </c>
      <c r="AW3827" t="s">
        <v>191</v>
      </c>
      <c r="BM3827" t="s">
        <v>22290</v>
      </c>
      <c r="BN3827" t="s">
        <v>193</v>
      </c>
      <c r="BP3827" t="s">
        <v>194</v>
      </c>
      <c r="BQ3827" t="s">
        <v>195</v>
      </c>
      <c r="BS3827">
        <v>14627</v>
      </c>
      <c r="BT3827" t="s">
        <v>196</v>
      </c>
      <c r="BU3827">
        <v>8057208718</v>
      </c>
      <c r="CM3827" t="s">
        <v>22291</v>
      </c>
      <c r="CP3827" t="s">
        <v>194</v>
      </c>
      <c r="CQ3827" t="s">
        <v>195</v>
      </c>
      <c r="CS3827">
        <v>14627</v>
      </c>
      <c r="CT3827" t="s">
        <v>196</v>
      </c>
      <c r="CU3827">
        <v>8057208718</v>
      </c>
      <c r="DZ3827" t="s">
        <v>487</v>
      </c>
      <c r="EA3827" t="s">
        <v>22292</v>
      </c>
      <c r="EC3827" t="s">
        <v>194</v>
      </c>
      <c r="EF3827">
        <v>14627</v>
      </c>
    </row>
    <row r="3828" spans="1:151" x14ac:dyDescent="0.2">
      <c r="A3828">
        <v>33736</v>
      </c>
      <c r="B3828" t="s">
        <v>22293</v>
      </c>
      <c r="C3828" t="s">
        <v>22287</v>
      </c>
      <c r="E3828" t="s">
        <v>22294</v>
      </c>
      <c r="F3828" t="s">
        <v>171</v>
      </c>
      <c r="G3828" t="s">
        <v>172</v>
      </c>
      <c r="H3828" s="1">
        <v>36872</v>
      </c>
      <c r="I3828" t="s">
        <v>221</v>
      </c>
      <c r="K3828" t="s">
        <v>1377</v>
      </c>
      <c r="L3828" t="s">
        <v>1378</v>
      </c>
      <c r="M3828" t="s">
        <v>306</v>
      </c>
      <c r="N3828">
        <v>2020</v>
      </c>
      <c r="O3828" t="s">
        <v>1379</v>
      </c>
      <c r="P3828" t="s">
        <v>509</v>
      </c>
      <c r="Q3828" t="s">
        <v>172</v>
      </c>
      <c r="S3828">
        <v>31335591</v>
      </c>
      <c r="T3828" t="s">
        <v>1382</v>
      </c>
      <c r="U3828" t="s">
        <v>424</v>
      </c>
      <c r="Y3828" t="str">
        <f>"01AS"</f>
        <v>01AS</v>
      </c>
      <c r="Z3828" t="s">
        <v>499</v>
      </c>
      <c r="AA3828" t="s">
        <v>228</v>
      </c>
      <c r="AB3828" t="s">
        <v>229</v>
      </c>
      <c r="AC3828" t="s">
        <v>9681</v>
      </c>
      <c r="AD3828" t="s">
        <v>185</v>
      </c>
      <c r="AF3828" t="s">
        <v>426</v>
      </c>
      <c r="AG3828" t="s">
        <v>729</v>
      </c>
      <c r="AJ3828" t="s">
        <v>5261</v>
      </c>
      <c r="AK3828" t="s">
        <v>185</v>
      </c>
      <c r="AS3828">
        <v>3.88</v>
      </c>
      <c r="AT3828" t="s">
        <v>1261</v>
      </c>
      <c r="AU3828" t="s">
        <v>235</v>
      </c>
      <c r="AV3828" t="s">
        <v>236</v>
      </c>
      <c r="AW3828" t="s">
        <v>430</v>
      </c>
      <c r="BM3828" t="s">
        <v>22295</v>
      </c>
      <c r="BN3828" t="s">
        <v>239</v>
      </c>
      <c r="BO3828" t="s">
        <v>475</v>
      </c>
      <c r="BP3828" t="s">
        <v>241</v>
      </c>
      <c r="BQ3828" t="s">
        <v>195</v>
      </c>
      <c r="BS3828">
        <v>14627</v>
      </c>
      <c r="CA3828" t="s">
        <v>22296</v>
      </c>
      <c r="CD3828" t="s">
        <v>195</v>
      </c>
      <c r="CM3828" t="s">
        <v>22297</v>
      </c>
      <c r="CN3828" t="s">
        <v>22296</v>
      </c>
      <c r="CO3828" t="s">
        <v>475</v>
      </c>
      <c r="CP3828" t="s">
        <v>241</v>
      </c>
      <c r="CQ3828" t="s">
        <v>247</v>
      </c>
      <c r="CS3828">
        <v>14620</v>
      </c>
      <c r="CT3828" t="s">
        <v>244</v>
      </c>
      <c r="CU3828" t="s">
        <v>22298</v>
      </c>
    </row>
    <row r="3829" spans="1:151" x14ac:dyDescent="0.2">
      <c r="A3829">
        <v>27110</v>
      </c>
      <c r="B3829" t="s">
        <v>22293</v>
      </c>
      <c r="C3829" t="s">
        <v>22287</v>
      </c>
      <c r="E3829" t="s">
        <v>22294</v>
      </c>
      <c r="F3829" t="s">
        <v>171</v>
      </c>
      <c r="G3829" t="s">
        <v>172</v>
      </c>
      <c r="H3829" s="1">
        <v>36872</v>
      </c>
      <c r="I3829" t="s">
        <v>221</v>
      </c>
      <c r="K3829" t="s">
        <v>222</v>
      </c>
      <c r="L3829" t="s">
        <v>223</v>
      </c>
      <c r="M3829" t="s">
        <v>224</v>
      </c>
      <c r="N3829">
        <v>2019</v>
      </c>
      <c r="O3829" t="s">
        <v>279</v>
      </c>
      <c r="P3829" t="s">
        <v>178</v>
      </c>
      <c r="Q3829" t="s">
        <v>172</v>
      </c>
      <c r="S3829">
        <v>31335591</v>
      </c>
      <c r="T3829" t="s">
        <v>1382</v>
      </c>
      <c r="U3829" t="s">
        <v>424</v>
      </c>
      <c r="Y3829" t="str">
        <f>"01AS"</f>
        <v>01AS</v>
      </c>
      <c r="Z3829" t="s">
        <v>499</v>
      </c>
      <c r="AA3829" t="s">
        <v>228</v>
      </c>
      <c r="AB3829" t="s">
        <v>229</v>
      </c>
      <c r="AC3829" t="s">
        <v>9681</v>
      </c>
      <c r="AD3829" t="s">
        <v>185</v>
      </c>
      <c r="AF3829" t="s">
        <v>426</v>
      </c>
      <c r="AG3829" t="s">
        <v>729</v>
      </c>
      <c r="AJ3829" t="s">
        <v>5261</v>
      </c>
      <c r="AK3829" t="s">
        <v>185</v>
      </c>
      <c r="AS3829">
        <v>3.88</v>
      </c>
      <c r="AT3829" t="s">
        <v>1261</v>
      </c>
      <c r="AU3829" t="s">
        <v>235</v>
      </c>
      <c r="AV3829" t="s">
        <v>236</v>
      </c>
      <c r="AW3829" t="s">
        <v>430</v>
      </c>
      <c r="BM3829" t="s">
        <v>22295</v>
      </c>
      <c r="BN3829" t="s">
        <v>239</v>
      </c>
      <c r="BO3829" t="s">
        <v>475</v>
      </c>
      <c r="BP3829" t="s">
        <v>241</v>
      </c>
      <c r="BQ3829" t="s">
        <v>195</v>
      </c>
      <c r="BS3829">
        <v>14627</v>
      </c>
      <c r="CA3829" t="s">
        <v>22296</v>
      </c>
      <c r="CD3829" t="s">
        <v>195</v>
      </c>
      <c r="CM3829" t="s">
        <v>22297</v>
      </c>
      <c r="CN3829" t="s">
        <v>22296</v>
      </c>
      <c r="CO3829" t="s">
        <v>475</v>
      </c>
      <c r="CP3829" t="s">
        <v>241</v>
      </c>
      <c r="CQ3829" t="s">
        <v>247</v>
      </c>
      <c r="CS3829">
        <v>14620</v>
      </c>
      <c r="CT3829" t="s">
        <v>244</v>
      </c>
      <c r="CU3829" t="s">
        <v>22298</v>
      </c>
    </row>
    <row r="3830" spans="1:151" x14ac:dyDescent="0.2">
      <c r="A3830">
        <v>34111</v>
      </c>
      <c r="B3830" t="s">
        <v>22299</v>
      </c>
      <c r="C3830" t="s">
        <v>22287</v>
      </c>
      <c r="E3830" t="s">
        <v>22300</v>
      </c>
      <c r="F3830" t="s">
        <v>171</v>
      </c>
      <c r="G3830" t="s">
        <v>172</v>
      </c>
      <c r="H3830" s="1">
        <v>37091</v>
      </c>
      <c r="I3830" t="s">
        <v>221</v>
      </c>
      <c r="K3830" t="s">
        <v>1377</v>
      </c>
      <c r="L3830" t="s">
        <v>1378</v>
      </c>
      <c r="M3830" t="s">
        <v>306</v>
      </c>
      <c r="N3830">
        <v>2020</v>
      </c>
      <c r="O3830" t="s">
        <v>1379</v>
      </c>
      <c r="P3830" t="s">
        <v>509</v>
      </c>
      <c r="Q3830" t="s">
        <v>172</v>
      </c>
      <c r="S3830">
        <v>31529129</v>
      </c>
      <c r="T3830" t="s">
        <v>1382</v>
      </c>
      <c r="U3830" t="s">
        <v>424</v>
      </c>
      <c r="Y3830" t="str">
        <f>"01AS"</f>
        <v>01AS</v>
      </c>
      <c r="Z3830" t="s">
        <v>227</v>
      </c>
      <c r="AA3830" t="s">
        <v>833</v>
      </c>
      <c r="AB3830" t="s">
        <v>834</v>
      </c>
      <c r="AC3830" t="s">
        <v>425</v>
      </c>
      <c r="AD3830" t="s">
        <v>172</v>
      </c>
      <c r="AS3830">
        <v>3.77</v>
      </c>
      <c r="AT3830" t="s">
        <v>429</v>
      </c>
      <c r="AU3830" t="s">
        <v>235</v>
      </c>
      <c r="AV3830" t="s">
        <v>236</v>
      </c>
      <c r="AW3830" t="s">
        <v>430</v>
      </c>
      <c r="BM3830" t="s">
        <v>22301</v>
      </c>
      <c r="BN3830" t="s">
        <v>239</v>
      </c>
      <c r="BO3830" t="s">
        <v>4702</v>
      </c>
      <c r="BP3830" t="s">
        <v>241</v>
      </c>
      <c r="BQ3830" t="s">
        <v>195</v>
      </c>
      <c r="BS3830">
        <v>14627</v>
      </c>
      <c r="CA3830" t="s">
        <v>22302</v>
      </c>
      <c r="CD3830" t="s">
        <v>195</v>
      </c>
      <c r="CM3830" t="s">
        <v>22303</v>
      </c>
      <c r="CN3830" t="s">
        <v>22302</v>
      </c>
      <c r="CO3830" t="s">
        <v>4702</v>
      </c>
      <c r="CP3830" t="s">
        <v>4702</v>
      </c>
      <c r="CQ3830" t="s">
        <v>4705</v>
      </c>
      <c r="CS3830">
        <v>200135</v>
      </c>
      <c r="CT3830" t="s">
        <v>1382</v>
      </c>
      <c r="CU3830" t="s">
        <v>22304</v>
      </c>
    </row>
    <row r="3831" spans="1:151" x14ac:dyDescent="0.2">
      <c r="A3831">
        <v>24885</v>
      </c>
      <c r="B3831" t="s">
        <v>7419</v>
      </c>
      <c r="C3831" t="s">
        <v>22305</v>
      </c>
      <c r="E3831" t="s">
        <v>22306</v>
      </c>
      <c r="F3831" t="s">
        <v>171</v>
      </c>
      <c r="K3831" t="s">
        <v>1372</v>
      </c>
      <c r="L3831" t="s">
        <v>1373</v>
      </c>
      <c r="M3831" t="s">
        <v>176</v>
      </c>
      <c r="N3831">
        <v>2017</v>
      </c>
      <c r="O3831" t="s">
        <v>177</v>
      </c>
      <c r="P3831" t="s">
        <v>178</v>
      </c>
      <c r="Q3831" t="s">
        <v>172</v>
      </c>
    </row>
    <row r="3832" spans="1:151" x14ac:dyDescent="0.2">
      <c r="A3832">
        <v>25593</v>
      </c>
      <c r="B3832" t="s">
        <v>1475</v>
      </c>
      <c r="C3832" t="s">
        <v>22307</v>
      </c>
      <c r="D3832" t="s">
        <v>22308</v>
      </c>
      <c r="E3832" t="s">
        <v>22309</v>
      </c>
      <c r="F3832" t="s">
        <v>171</v>
      </c>
      <c r="G3832" t="s">
        <v>172</v>
      </c>
      <c r="H3832" s="1">
        <v>35005</v>
      </c>
      <c r="I3832" t="s">
        <v>173</v>
      </c>
      <c r="K3832" t="s">
        <v>4372</v>
      </c>
      <c r="L3832" t="s">
        <v>1731</v>
      </c>
      <c r="M3832" t="s">
        <v>306</v>
      </c>
      <c r="N3832">
        <v>2018</v>
      </c>
      <c r="O3832" t="s">
        <v>307</v>
      </c>
      <c r="P3832" t="s">
        <v>178</v>
      </c>
      <c r="Q3832" t="s">
        <v>172</v>
      </c>
      <c r="S3832">
        <v>30579385</v>
      </c>
      <c r="T3832" t="s">
        <v>196</v>
      </c>
      <c r="W3832" t="s">
        <v>22310</v>
      </c>
      <c r="X3832">
        <v>6152435506</v>
      </c>
      <c r="Y3832" t="s">
        <v>186</v>
      </c>
      <c r="Z3832" t="s">
        <v>282</v>
      </c>
      <c r="AA3832">
        <v>2019</v>
      </c>
      <c r="AB3832">
        <v>2019</v>
      </c>
      <c r="AC3832" t="s">
        <v>443</v>
      </c>
      <c r="AD3832" t="s">
        <v>185</v>
      </c>
      <c r="AM3832" t="s">
        <v>4374</v>
      </c>
      <c r="AS3832">
        <v>3.21</v>
      </c>
      <c r="AT3832" t="s">
        <v>188</v>
      </c>
      <c r="AU3832" t="s">
        <v>189</v>
      </c>
      <c r="AV3832" t="s">
        <v>190</v>
      </c>
      <c r="AW3832" t="s">
        <v>264</v>
      </c>
      <c r="BM3832" t="s">
        <v>22311</v>
      </c>
      <c r="BP3832" t="s">
        <v>22312</v>
      </c>
      <c r="BQ3832" t="s">
        <v>1039</v>
      </c>
      <c r="BS3832">
        <v>37082</v>
      </c>
      <c r="BT3832" t="s">
        <v>196</v>
      </c>
      <c r="BU3832">
        <v>6159749718</v>
      </c>
      <c r="BZ3832" t="s">
        <v>22311</v>
      </c>
      <c r="CC3832" t="s">
        <v>22312</v>
      </c>
      <c r="CD3832" t="s">
        <v>1039</v>
      </c>
      <c r="CF3832">
        <v>37082</v>
      </c>
      <c r="CG3832" t="s">
        <v>196</v>
      </c>
      <c r="CH3832">
        <v>6159749718</v>
      </c>
      <c r="CM3832" t="s">
        <v>5708</v>
      </c>
      <c r="CP3832" t="s">
        <v>194</v>
      </c>
      <c r="CQ3832" t="s">
        <v>195</v>
      </c>
      <c r="CS3832">
        <v>14627</v>
      </c>
      <c r="CT3832" t="s">
        <v>196</v>
      </c>
      <c r="CU3832">
        <v>6159749718</v>
      </c>
      <c r="ED3832" t="s">
        <v>1039</v>
      </c>
      <c r="EG3832" t="s">
        <v>196</v>
      </c>
      <c r="EH3832">
        <v>6159749718</v>
      </c>
      <c r="EM3832" t="s">
        <v>22311</v>
      </c>
      <c r="EP3832" t="s">
        <v>22312</v>
      </c>
      <c r="EQ3832" t="s">
        <v>1039</v>
      </c>
      <c r="ES3832">
        <v>37082</v>
      </c>
      <c r="ET3832" t="s">
        <v>196</v>
      </c>
      <c r="EU3832">
        <v>6159749718</v>
      </c>
    </row>
    <row r="3833" spans="1:151" x14ac:dyDescent="0.2">
      <c r="A3833">
        <v>27647</v>
      </c>
      <c r="B3833" t="s">
        <v>12084</v>
      </c>
      <c r="C3833" t="s">
        <v>22313</v>
      </c>
      <c r="D3833" t="s">
        <v>13326</v>
      </c>
      <c r="E3833" t="s">
        <v>22314</v>
      </c>
      <c r="F3833" t="s">
        <v>171</v>
      </c>
      <c r="H3833" s="1">
        <v>36269</v>
      </c>
      <c r="I3833" t="s">
        <v>221</v>
      </c>
      <c r="J3833" t="s">
        <v>22315</v>
      </c>
      <c r="K3833" t="s">
        <v>1304</v>
      </c>
      <c r="L3833" t="s">
        <v>633</v>
      </c>
      <c r="M3833" t="s">
        <v>224</v>
      </c>
      <c r="N3833">
        <v>2019</v>
      </c>
      <c r="O3833" t="s">
        <v>279</v>
      </c>
      <c r="P3833" t="s">
        <v>363</v>
      </c>
      <c r="Q3833" t="s">
        <v>185</v>
      </c>
      <c r="BM3833" t="s">
        <v>5708</v>
      </c>
      <c r="BN3833" t="s">
        <v>5708</v>
      </c>
      <c r="BO3833" t="s">
        <v>5708</v>
      </c>
      <c r="BP3833" t="s">
        <v>5708</v>
      </c>
      <c r="BQ3833" t="s">
        <v>6038</v>
      </c>
      <c r="BR3833" t="s">
        <v>5708</v>
      </c>
      <c r="BS3833" t="s">
        <v>5708</v>
      </c>
      <c r="BT3833" t="s">
        <v>226</v>
      </c>
      <c r="BU3833" t="s">
        <v>5708</v>
      </c>
      <c r="BW3833" t="s">
        <v>5708</v>
      </c>
      <c r="BX3833" t="s">
        <v>5708</v>
      </c>
      <c r="BY3833" t="s">
        <v>5708</v>
      </c>
    </row>
    <row r="3834" spans="1:151" x14ac:dyDescent="0.2">
      <c r="A3834">
        <v>38317</v>
      </c>
      <c r="B3834" t="s">
        <v>22316</v>
      </c>
      <c r="C3834" t="s">
        <v>22313</v>
      </c>
      <c r="E3834" t="s">
        <v>22317</v>
      </c>
      <c r="F3834" t="s">
        <v>171</v>
      </c>
      <c r="G3834" t="str">
        <f>"0"</f>
        <v>0</v>
      </c>
      <c r="I3834" t="s">
        <v>173</v>
      </c>
      <c r="K3834" t="s">
        <v>882</v>
      </c>
      <c r="L3834" t="s">
        <v>318</v>
      </c>
      <c r="M3834" t="s">
        <v>255</v>
      </c>
      <c r="N3834" t="s">
        <v>2610</v>
      </c>
      <c r="O3834" t="s">
        <v>2611</v>
      </c>
      <c r="P3834" t="s">
        <v>178</v>
      </c>
      <c r="Q3834" t="s">
        <v>172</v>
      </c>
      <c r="S3834">
        <v>30057678</v>
      </c>
      <c r="T3834" t="s">
        <v>226</v>
      </c>
      <c r="Y3834" t="str">
        <f>"04HSEAS"</f>
        <v>04HSEAS</v>
      </c>
      <c r="Z3834" t="s">
        <v>499</v>
      </c>
      <c r="AA3834" t="s">
        <v>228</v>
      </c>
      <c r="AB3834" t="s">
        <v>229</v>
      </c>
      <c r="AC3834" t="s">
        <v>535</v>
      </c>
      <c r="AD3834" t="s">
        <v>185</v>
      </c>
      <c r="AF3834" t="s">
        <v>426</v>
      </c>
      <c r="AG3834" t="s">
        <v>729</v>
      </c>
      <c r="AJ3834" t="s">
        <v>2456</v>
      </c>
      <c r="AK3834" t="s">
        <v>185</v>
      </c>
      <c r="AS3834">
        <v>3.53</v>
      </c>
      <c r="AU3834" t="s">
        <v>235</v>
      </c>
      <c r="AV3834" t="s">
        <v>236</v>
      </c>
      <c r="AW3834" t="s">
        <v>264</v>
      </c>
      <c r="BM3834" t="s">
        <v>8498</v>
      </c>
      <c r="BN3834" t="s">
        <v>239</v>
      </c>
      <c r="BO3834" t="s">
        <v>22318</v>
      </c>
      <c r="BP3834" t="s">
        <v>241</v>
      </c>
      <c r="BQ3834" t="s">
        <v>195</v>
      </c>
      <c r="BS3834">
        <v>14627</v>
      </c>
      <c r="CD3834" t="s">
        <v>195</v>
      </c>
      <c r="CM3834" t="s">
        <v>22319</v>
      </c>
      <c r="CO3834" t="s">
        <v>22318</v>
      </c>
      <c r="CP3834" t="s">
        <v>6007</v>
      </c>
      <c r="CQ3834" t="s">
        <v>247</v>
      </c>
      <c r="CS3834" t="s">
        <v>22320</v>
      </c>
      <c r="CT3834" t="s">
        <v>244</v>
      </c>
      <c r="CU3834" t="s">
        <v>22321</v>
      </c>
    </row>
    <row r="3835" spans="1:151" x14ac:dyDescent="0.2">
      <c r="A3835">
        <v>19400</v>
      </c>
      <c r="B3835" t="s">
        <v>22322</v>
      </c>
      <c r="C3835" t="s">
        <v>22323</v>
      </c>
      <c r="E3835" t="s">
        <v>22324</v>
      </c>
      <c r="F3835" t="s">
        <v>171</v>
      </c>
      <c r="H3835" s="1">
        <v>32537</v>
      </c>
      <c r="I3835" t="s">
        <v>173</v>
      </c>
      <c r="K3835" t="s">
        <v>1807</v>
      </c>
      <c r="L3835" t="s">
        <v>633</v>
      </c>
      <c r="M3835" t="s">
        <v>224</v>
      </c>
      <c r="N3835">
        <v>2016</v>
      </c>
      <c r="O3835" t="s">
        <v>410</v>
      </c>
      <c r="P3835" t="s">
        <v>178</v>
      </c>
      <c r="Q3835" t="s">
        <v>185</v>
      </c>
    </row>
    <row r="3836" spans="1:151" x14ac:dyDescent="0.2">
      <c r="A3836">
        <v>24460</v>
      </c>
      <c r="B3836" t="s">
        <v>3170</v>
      </c>
      <c r="C3836" t="s">
        <v>22325</v>
      </c>
      <c r="D3836" t="s">
        <v>1154</v>
      </c>
      <c r="E3836" t="s">
        <v>22326</v>
      </c>
      <c r="F3836" t="s">
        <v>171</v>
      </c>
      <c r="G3836" t="s">
        <v>172</v>
      </c>
      <c r="H3836" s="1">
        <v>35575</v>
      </c>
      <c r="I3836" t="s">
        <v>221</v>
      </c>
      <c r="K3836" t="s">
        <v>8300</v>
      </c>
      <c r="L3836" t="s">
        <v>820</v>
      </c>
      <c r="M3836" t="s">
        <v>176</v>
      </c>
      <c r="N3836">
        <v>2018</v>
      </c>
      <c r="O3836" t="s">
        <v>612</v>
      </c>
      <c r="P3836" t="s">
        <v>363</v>
      </c>
      <c r="Q3836" t="s">
        <v>172</v>
      </c>
      <c r="S3836">
        <v>29479900</v>
      </c>
      <c r="T3836" t="s">
        <v>196</v>
      </c>
      <c r="W3836" t="s">
        <v>22327</v>
      </c>
      <c r="X3836">
        <v>5853141162</v>
      </c>
      <c r="Y3836" t="s">
        <v>186</v>
      </c>
      <c r="Z3836" t="s">
        <v>282</v>
      </c>
      <c r="AA3836">
        <v>2020</v>
      </c>
      <c r="AB3836">
        <v>2020</v>
      </c>
      <c r="AC3836" t="s">
        <v>886</v>
      </c>
      <c r="AD3836" t="s">
        <v>172</v>
      </c>
      <c r="AS3836">
        <v>2.2200000000000002</v>
      </c>
      <c r="AT3836" t="s">
        <v>742</v>
      </c>
      <c r="AU3836" t="s">
        <v>189</v>
      </c>
      <c r="AV3836" t="s">
        <v>190</v>
      </c>
      <c r="AW3836" t="s">
        <v>264</v>
      </c>
      <c r="BM3836" t="s">
        <v>22328</v>
      </c>
      <c r="BN3836" t="s">
        <v>193</v>
      </c>
      <c r="BP3836" t="s">
        <v>194</v>
      </c>
      <c r="BQ3836" t="s">
        <v>195</v>
      </c>
      <c r="BS3836">
        <v>14627</v>
      </c>
      <c r="BT3836" t="s">
        <v>196</v>
      </c>
      <c r="BU3836">
        <v>5856459046</v>
      </c>
      <c r="BZ3836" t="s">
        <v>22329</v>
      </c>
      <c r="CC3836" t="s">
        <v>1083</v>
      </c>
      <c r="CD3836" t="s">
        <v>195</v>
      </c>
      <c r="CF3836">
        <v>14534</v>
      </c>
      <c r="CG3836" t="s">
        <v>196</v>
      </c>
      <c r="CH3836">
        <v>5853141162</v>
      </c>
      <c r="CM3836" t="s">
        <v>22329</v>
      </c>
      <c r="CP3836" t="s">
        <v>1083</v>
      </c>
      <c r="CQ3836" t="s">
        <v>195</v>
      </c>
      <c r="CS3836">
        <v>14534</v>
      </c>
      <c r="CT3836" t="s">
        <v>196</v>
      </c>
      <c r="CU3836">
        <v>5856459046</v>
      </c>
      <c r="ED3836" t="s">
        <v>195</v>
      </c>
      <c r="EG3836" t="s">
        <v>196</v>
      </c>
      <c r="EH3836">
        <v>5853141162</v>
      </c>
      <c r="EM3836" t="s">
        <v>22329</v>
      </c>
      <c r="EP3836" t="s">
        <v>1083</v>
      </c>
      <c r="EQ3836" t="s">
        <v>195</v>
      </c>
      <c r="ES3836">
        <v>14534</v>
      </c>
      <c r="ET3836" t="s">
        <v>196</v>
      </c>
      <c r="EU3836">
        <v>5853141162</v>
      </c>
    </row>
    <row r="3837" spans="1:151" x14ac:dyDescent="0.2">
      <c r="A3837">
        <v>24459</v>
      </c>
      <c r="B3837" t="s">
        <v>3170</v>
      </c>
      <c r="C3837" t="s">
        <v>22325</v>
      </c>
      <c r="D3837" t="s">
        <v>1154</v>
      </c>
      <c r="E3837" t="s">
        <v>22326</v>
      </c>
      <c r="F3837" t="s">
        <v>171</v>
      </c>
      <c r="G3837" t="s">
        <v>172</v>
      </c>
      <c r="H3837" s="1">
        <v>35575</v>
      </c>
      <c r="I3837" t="s">
        <v>221</v>
      </c>
      <c r="K3837" t="s">
        <v>2747</v>
      </c>
      <c r="L3837" t="s">
        <v>820</v>
      </c>
      <c r="M3837" t="s">
        <v>176</v>
      </c>
      <c r="N3837">
        <v>2018</v>
      </c>
      <c r="O3837" t="s">
        <v>612</v>
      </c>
      <c r="P3837" t="s">
        <v>363</v>
      </c>
      <c r="Q3837" t="s">
        <v>172</v>
      </c>
      <c r="S3837">
        <v>29479900</v>
      </c>
      <c r="T3837" t="s">
        <v>196</v>
      </c>
      <c r="W3837" t="s">
        <v>22327</v>
      </c>
      <c r="X3837">
        <v>5853141162</v>
      </c>
      <c r="Y3837" t="s">
        <v>186</v>
      </c>
      <c r="Z3837" t="s">
        <v>282</v>
      </c>
      <c r="AA3837">
        <v>2020</v>
      </c>
      <c r="AB3837">
        <v>2020</v>
      </c>
      <c r="AC3837" t="s">
        <v>886</v>
      </c>
      <c r="AD3837" t="s">
        <v>172</v>
      </c>
      <c r="AS3837">
        <v>2.2200000000000002</v>
      </c>
      <c r="AT3837" t="s">
        <v>742</v>
      </c>
      <c r="AU3837" t="s">
        <v>189</v>
      </c>
      <c r="AV3837" t="s">
        <v>190</v>
      </c>
      <c r="AW3837" t="s">
        <v>264</v>
      </c>
      <c r="BM3837" t="s">
        <v>22328</v>
      </c>
      <c r="BN3837" t="s">
        <v>193</v>
      </c>
      <c r="BP3837" t="s">
        <v>194</v>
      </c>
      <c r="BQ3837" t="s">
        <v>195</v>
      </c>
      <c r="BS3837">
        <v>14627</v>
      </c>
      <c r="BT3837" t="s">
        <v>196</v>
      </c>
      <c r="BU3837">
        <v>5856459046</v>
      </c>
      <c r="BZ3837" t="s">
        <v>22329</v>
      </c>
      <c r="CC3837" t="s">
        <v>1083</v>
      </c>
      <c r="CD3837" t="s">
        <v>195</v>
      </c>
      <c r="CF3837">
        <v>14534</v>
      </c>
      <c r="CG3837" t="s">
        <v>196</v>
      </c>
      <c r="CH3837">
        <v>5853141162</v>
      </c>
      <c r="CM3837" t="s">
        <v>22329</v>
      </c>
      <c r="CP3837" t="s">
        <v>1083</v>
      </c>
      <c r="CQ3837" t="s">
        <v>195</v>
      </c>
      <c r="CS3837">
        <v>14534</v>
      </c>
      <c r="CT3837" t="s">
        <v>196</v>
      </c>
      <c r="CU3837">
        <v>5856459046</v>
      </c>
      <c r="ED3837" t="s">
        <v>195</v>
      </c>
      <c r="EG3837" t="s">
        <v>196</v>
      </c>
      <c r="EH3837">
        <v>5853141162</v>
      </c>
      <c r="EM3837" t="s">
        <v>22329</v>
      </c>
      <c r="EP3837" t="s">
        <v>1083</v>
      </c>
      <c r="EQ3837" t="s">
        <v>195</v>
      </c>
      <c r="ES3837">
        <v>14534</v>
      </c>
      <c r="ET3837" t="s">
        <v>196</v>
      </c>
      <c r="EU3837">
        <v>5853141162</v>
      </c>
    </row>
    <row r="3838" spans="1:151" x14ac:dyDescent="0.2">
      <c r="A3838">
        <v>41389</v>
      </c>
      <c r="B3838" t="s">
        <v>22330</v>
      </c>
      <c r="C3838" t="s">
        <v>22331</v>
      </c>
      <c r="D3838" t="s">
        <v>10685</v>
      </c>
      <c r="E3838" t="s">
        <v>22332</v>
      </c>
      <c r="F3838" t="s">
        <v>171</v>
      </c>
      <c r="G3838" t="str">
        <f>"0"</f>
        <v>0</v>
      </c>
      <c r="H3838" s="1">
        <v>37720</v>
      </c>
      <c r="I3838" t="s">
        <v>221</v>
      </c>
      <c r="K3838" t="s">
        <v>466</v>
      </c>
      <c r="L3838" t="s">
        <v>467</v>
      </c>
      <c r="M3838" t="s">
        <v>224</v>
      </c>
      <c r="N3838">
        <v>2024</v>
      </c>
      <c r="O3838" t="s">
        <v>225</v>
      </c>
      <c r="P3838" t="s">
        <v>178</v>
      </c>
      <c r="Q3838" t="s">
        <v>172</v>
      </c>
      <c r="S3838">
        <v>31978231</v>
      </c>
      <c r="T3838" t="s">
        <v>226</v>
      </c>
      <c r="Y3838" t="str">
        <f>"01AS"</f>
        <v>01AS</v>
      </c>
      <c r="Z3838" t="s">
        <v>227</v>
      </c>
      <c r="AA3838" t="s">
        <v>320</v>
      </c>
      <c r="AB3838" t="s">
        <v>321</v>
      </c>
      <c r="AC3838" t="s">
        <v>1237</v>
      </c>
      <c r="AD3838" t="s">
        <v>185</v>
      </c>
      <c r="AM3838" t="s">
        <v>20264</v>
      </c>
      <c r="AS3838">
        <v>3.26</v>
      </c>
      <c r="AU3838" t="s">
        <v>235</v>
      </c>
      <c r="AV3838" t="s">
        <v>823</v>
      </c>
      <c r="AW3838" t="s">
        <v>264</v>
      </c>
      <c r="BM3838" t="s">
        <v>15926</v>
      </c>
      <c r="BN3838" t="s">
        <v>239</v>
      </c>
      <c r="BO3838" t="s">
        <v>22333</v>
      </c>
      <c r="BP3838" t="s">
        <v>241</v>
      </c>
      <c r="BQ3838" t="s">
        <v>195</v>
      </c>
      <c r="BS3838">
        <v>14627</v>
      </c>
      <c r="CD3838" t="s">
        <v>195</v>
      </c>
      <c r="CM3838" t="s">
        <v>22334</v>
      </c>
      <c r="CO3838" t="s">
        <v>22333</v>
      </c>
      <c r="CP3838" t="s">
        <v>1401</v>
      </c>
      <c r="CQ3838" t="s">
        <v>247</v>
      </c>
      <c r="CS3838" t="s">
        <v>22335</v>
      </c>
      <c r="CT3838" t="s">
        <v>244</v>
      </c>
      <c r="CU3838" t="s">
        <v>22336</v>
      </c>
    </row>
    <row r="3839" spans="1:151" x14ac:dyDescent="0.2">
      <c r="A3839">
        <v>45866</v>
      </c>
      <c r="B3839" t="s">
        <v>19208</v>
      </c>
      <c r="C3839" t="s">
        <v>22337</v>
      </c>
      <c r="D3839" t="s">
        <v>6881</v>
      </c>
      <c r="E3839" t="s">
        <v>22338</v>
      </c>
      <c r="F3839" t="s">
        <v>171</v>
      </c>
      <c r="G3839" t="str">
        <f>"0"</f>
        <v>0</v>
      </c>
      <c r="H3839" s="1">
        <v>37511</v>
      </c>
      <c r="I3839" t="s">
        <v>221</v>
      </c>
      <c r="K3839" t="s">
        <v>409</v>
      </c>
      <c r="L3839" t="s">
        <v>1643</v>
      </c>
      <c r="M3839" t="s">
        <v>224</v>
      </c>
      <c r="N3839">
        <v>2025</v>
      </c>
      <c r="O3839" t="s">
        <v>528</v>
      </c>
      <c r="P3839" t="s">
        <v>363</v>
      </c>
      <c r="Q3839" t="s">
        <v>172</v>
      </c>
      <c r="S3839">
        <v>32052916</v>
      </c>
      <c r="T3839" t="s">
        <v>226</v>
      </c>
      <c r="Y3839" t="str">
        <f>"04HSEAS"</f>
        <v>04HSEAS</v>
      </c>
      <c r="Z3839" t="s">
        <v>499</v>
      </c>
      <c r="AA3839" t="s">
        <v>320</v>
      </c>
      <c r="AB3839" t="s">
        <v>321</v>
      </c>
      <c r="AC3839" t="s">
        <v>500</v>
      </c>
      <c r="AD3839" t="s">
        <v>185</v>
      </c>
      <c r="AS3839">
        <v>2.4</v>
      </c>
      <c r="AU3839" t="s">
        <v>235</v>
      </c>
      <c r="AV3839" t="s">
        <v>236</v>
      </c>
      <c r="AW3839" t="s">
        <v>264</v>
      </c>
      <c r="BF3839" t="s">
        <v>474</v>
      </c>
      <c r="BM3839" t="s">
        <v>22339</v>
      </c>
      <c r="BN3839" t="s">
        <v>239</v>
      </c>
      <c r="BO3839" t="s">
        <v>22340</v>
      </c>
      <c r="BP3839" t="s">
        <v>241</v>
      </c>
      <c r="BQ3839" t="s">
        <v>195</v>
      </c>
      <c r="BS3839">
        <v>14627</v>
      </c>
      <c r="BZ3839" t="s">
        <v>242</v>
      </c>
      <c r="CB3839" t="s">
        <v>243</v>
      </c>
      <c r="CD3839" t="s">
        <v>195</v>
      </c>
      <c r="CF3839">
        <v>14642</v>
      </c>
      <c r="CG3839" t="s">
        <v>244</v>
      </c>
      <c r="CM3839" t="s">
        <v>22341</v>
      </c>
      <c r="CO3839" t="s">
        <v>22340</v>
      </c>
      <c r="CP3839" t="s">
        <v>22342</v>
      </c>
      <c r="CQ3839" t="s">
        <v>4463</v>
      </c>
      <c r="CS3839" t="s">
        <v>22343</v>
      </c>
      <c r="CT3839" t="s">
        <v>244</v>
      </c>
      <c r="CU3839" t="s">
        <v>22344</v>
      </c>
    </row>
    <row r="3840" spans="1:151" x14ac:dyDescent="0.2">
      <c r="A3840">
        <v>19555</v>
      </c>
      <c r="B3840" t="s">
        <v>6254</v>
      </c>
      <c r="C3840" t="s">
        <v>22345</v>
      </c>
      <c r="D3840" t="s">
        <v>940</v>
      </c>
      <c r="E3840" t="s">
        <v>22346</v>
      </c>
      <c r="F3840" t="s">
        <v>171</v>
      </c>
      <c r="G3840" t="s">
        <v>172</v>
      </c>
      <c r="H3840" s="1">
        <v>35381</v>
      </c>
      <c r="I3840" t="s">
        <v>221</v>
      </c>
      <c r="K3840" t="s">
        <v>1074</v>
      </c>
      <c r="L3840" t="s">
        <v>3382</v>
      </c>
      <c r="M3840" t="s">
        <v>176</v>
      </c>
      <c r="N3840">
        <v>2017</v>
      </c>
      <c r="O3840" t="s">
        <v>177</v>
      </c>
      <c r="P3840" t="s">
        <v>178</v>
      </c>
      <c r="Q3840" t="s">
        <v>172</v>
      </c>
      <c r="S3840">
        <v>29434299</v>
      </c>
      <c r="T3840" t="s">
        <v>196</v>
      </c>
      <c r="W3840" t="s">
        <v>22347</v>
      </c>
      <c r="X3840">
        <v>9176479743</v>
      </c>
      <c r="Y3840" t="s">
        <v>186</v>
      </c>
      <c r="Z3840" t="s">
        <v>282</v>
      </c>
      <c r="AA3840">
        <v>2019</v>
      </c>
      <c r="AB3840">
        <v>2019</v>
      </c>
      <c r="AC3840" t="s">
        <v>885</v>
      </c>
      <c r="AD3840" t="s">
        <v>185</v>
      </c>
      <c r="AE3840" t="s">
        <v>22348</v>
      </c>
      <c r="AS3840">
        <v>3.87</v>
      </c>
      <c r="AT3840" t="s">
        <v>188</v>
      </c>
      <c r="AU3840" t="s">
        <v>189</v>
      </c>
      <c r="AV3840" t="s">
        <v>190</v>
      </c>
      <c r="AW3840" t="s">
        <v>264</v>
      </c>
      <c r="BM3840" t="s">
        <v>22349</v>
      </c>
      <c r="BN3840" t="s">
        <v>193</v>
      </c>
      <c r="BP3840" t="s">
        <v>194</v>
      </c>
      <c r="BQ3840" t="s">
        <v>195</v>
      </c>
      <c r="BS3840">
        <v>14627</v>
      </c>
      <c r="BT3840" t="s">
        <v>196</v>
      </c>
      <c r="BU3840">
        <v>2017392026</v>
      </c>
      <c r="BZ3840" t="s">
        <v>22350</v>
      </c>
      <c r="CC3840" t="s">
        <v>22351</v>
      </c>
      <c r="CD3840" t="s">
        <v>1150</v>
      </c>
      <c r="CF3840" t="str">
        <f>"07450"</f>
        <v>07450</v>
      </c>
      <c r="CG3840" t="s">
        <v>196</v>
      </c>
      <c r="CH3840">
        <v>2017392026</v>
      </c>
      <c r="CM3840" t="s">
        <v>345</v>
      </c>
      <c r="CN3840" t="s">
        <v>4921</v>
      </c>
      <c r="CP3840" t="s">
        <v>194</v>
      </c>
      <c r="CQ3840" t="s">
        <v>195</v>
      </c>
      <c r="CS3840">
        <v>14627</v>
      </c>
      <c r="CT3840" t="s">
        <v>196</v>
      </c>
      <c r="CU3840">
        <v>2017392026</v>
      </c>
      <c r="DZ3840" t="s">
        <v>22352</v>
      </c>
      <c r="EC3840" t="s">
        <v>22353</v>
      </c>
      <c r="ED3840" t="s">
        <v>1150</v>
      </c>
      <c r="EF3840" t="str">
        <f>"07093"</f>
        <v>07093</v>
      </c>
      <c r="EG3840" t="s">
        <v>196</v>
      </c>
      <c r="EH3840">
        <v>2017392026</v>
      </c>
      <c r="EM3840" t="s">
        <v>22350</v>
      </c>
      <c r="EP3840" t="s">
        <v>22351</v>
      </c>
      <c r="EQ3840" t="s">
        <v>1150</v>
      </c>
      <c r="ES3840" t="str">
        <f>"07450"</f>
        <v>07450</v>
      </c>
      <c r="ET3840" t="s">
        <v>196</v>
      </c>
      <c r="EU3840">
        <v>2017392026</v>
      </c>
    </row>
    <row r="3841" spans="1:151" x14ac:dyDescent="0.2">
      <c r="A3841">
        <v>36569</v>
      </c>
      <c r="B3841" t="s">
        <v>1465</v>
      </c>
      <c r="C3841" t="s">
        <v>22354</v>
      </c>
      <c r="D3841" t="s">
        <v>9367</v>
      </c>
      <c r="E3841" t="s">
        <v>22355</v>
      </c>
      <c r="F3841" t="s">
        <v>171</v>
      </c>
      <c r="G3841" t="str">
        <f>"0"</f>
        <v>0</v>
      </c>
      <c r="H3841" s="1">
        <v>37159</v>
      </c>
      <c r="I3841" t="s">
        <v>1571</v>
      </c>
      <c r="K3841" t="s">
        <v>515</v>
      </c>
      <c r="L3841" t="s">
        <v>516</v>
      </c>
      <c r="M3841" t="s">
        <v>176</v>
      </c>
      <c r="N3841">
        <v>2022</v>
      </c>
      <c r="O3841" t="s">
        <v>555</v>
      </c>
      <c r="P3841" t="s">
        <v>178</v>
      </c>
      <c r="Q3841" t="s">
        <v>172</v>
      </c>
      <c r="S3841">
        <v>31592161</v>
      </c>
      <c r="T3841" t="s">
        <v>226</v>
      </c>
      <c r="Y3841" t="str">
        <f>"04HSEAS"</f>
        <v>04HSEAS</v>
      </c>
      <c r="Z3841" t="s">
        <v>227</v>
      </c>
      <c r="AA3841" t="s">
        <v>321</v>
      </c>
      <c r="AC3841" t="s">
        <v>500</v>
      </c>
      <c r="AD3841" t="s">
        <v>185</v>
      </c>
      <c r="AF3841" t="s">
        <v>426</v>
      </c>
      <c r="AG3841" t="s">
        <v>729</v>
      </c>
      <c r="AJ3841" t="s">
        <v>1203</v>
      </c>
      <c r="AK3841" t="s">
        <v>185</v>
      </c>
      <c r="AS3841">
        <v>3.32</v>
      </c>
      <c r="AU3841" t="s">
        <v>235</v>
      </c>
      <c r="AV3841" t="s">
        <v>236</v>
      </c>
      <c r="AW3841" t="s">
        <v>210</v>
      </c>
      <c r="BF3841" t="s">
        <v>474</v>
      </c>
      <c r="BM3841" t="s">
        <v>22356</v>
      </c>
      <c r="BN3841" t="s">
        <v>239</v>
      </c>
      <c r="BO3841" t="s">
        <v>22357</v>
      </c>
      <c r="BP3841" t="s">
        <v>241</v>
      </c>
      <c r="BQ3841" t="s">
        <v>195</v>
      </c>
      <c r="BS3841">
        <v>14627</v>
      </c>
      <c r="CA3841" t="s">
        <v>22358</v>
      </c>
      <c r="CD3841" t="s">
        <v>195</v>
      </c>
      <c r="CM3841" t="s">
        <v>22359</v>
      </c>
      <c r="CN3841" t="s">
        <v>22358</v>
      </c>
      <c r="CO3841" t="s">
        <v>22357</v>
      </c>
      <c r="CP3841" t="s">
        <v>5210</v>
      </c>
      <c r="CQ3841" t="s">
        <v>247</v>
      </c>
      <c r="CS3841" t="s">
        <v>22360</v>
      </c>
      <c r="CT3841" t="s">
        <v>244</v>
      </c>
      <c r="CU3841" t="s">
        <v>22361</v>
      </c>
    </row>
    <row r="3842" spans="1:151" x14ac:dyDescent="0.2">
      <c r="A3842">
        <v>19576</v>
      </c>
      <c r="B3842" t="s">
        <v>2661</v>
      </c>
      <c r="C3842" t="s">
        <v>22362</v>
      </c>
      <c r="D3842" t="s">
        <v>22363</v>
      </c>
      <c r="E3842" t="s">
        <v>22364</v>
      </c>
      <c r="F3842" t="s">
        <v>171</v>
      </c>
      <c r="G3842" t="s">
        <v>172</v>
      </c>
      <c r="H3842" s="1">
        <v>35025</v>
      </c>
      <c r="I3842" t="s">
        <v>173</v>
      </c>
      <c r="K3842" t="s">
        <v>3465</v>
      </c>
      <c r="L3842" t="s">
        <v>4957</v>
      </c>
      <c r="M3842" t="s">
        <v>176</v>
      </c>
      <c r="N3842">
        <v>2017</v>
      </c>
      <c r="O3842" t="s">
        <v>177</v>
      </c>
      <c r="P3842" t="s">
        <v>178</v>
      </c>
      <c r="Q3842" t="s">
        <v>172</v>
      </c>
      <c r="S3842">
        <v>28775867</v>
      </c>
      <c r="T3842" t="s">
        <v>196</v>
      </c>
      <c r="W3842" t="s">
        <v>22365</v>
      </c>
      <c r="X3842">
        <v>7815709737</v>
      </c>
      <c r="Y3842" t="s">
        <v>182</v>
      </c>
      <c r="Z3842" t="s">
        <v>183</v>
      </c>
      <c r="AA3842">
        <v>2018</v>
      </c>
      <c r="AB3842">
        <v>2018</v>
      </c>
      <c r="AC3842" t="s">
        <v>208</v>
      </c>
      <c r="AD3842" t="s">
        <v>185</v>
      </c>
      <c r="AS3842">
        <v>3.39</v>
      </c>
      <c r="AT3842" t="s">
        <v>188</v>
      </c>
      <c r="AU3842" t="s">
        <v>189</v>
      </c>
      <c r="AV3842" t="s">
        <v>190</v>
      </c>
      <c r="AW3842" t="s">
        <v>952</v>
      </c>
      <c r="BM3842" t="s">
        <v>22366</v>
      </c>
      <c r="BN3842" t="s">
        <v>193</v>
      </c>
      <c r="BP3842" t="s">
        <v>194</v>
      </c>
      <c r="BQ3842" t="s">
        <v>195</v>
      </c>
      <c r="BS3842">
        <v>14627</v>
      </c>
      <c r="BT3842" t="s">
        <v>196</v>
      </c>
      <c r="BU3842">
        <v>7815709811</v>
      </c>
      <c r="BZ3842" t="s">
        <v>22367</v>
      </c>
      <c r="CC3842" t="s">
        <v>22368</v>
      </c>
      <c r="CD3842" t="s">
        <v>401</v>
      </c>
      <c r="CF3842" t="str">
        <f>"01890"</f>
        <v>01890</v>
      </c>
      <c r="CG3842" t="s">
        <v>196</v>
      </c>
      <c r="CH3842">
        <v>7817561338</v>
      </c>
      <c r="CM3842" t="s">
        <v>20281</v>
      </c>
      <c r="CP3842" t="s">
        <v>194</v>
      </c>
      <c r="CQ3842" t="s">
        <v>195</v>
      </c>
      <c r="CS3842">
        <v>14627</v>
      </c>
      <c r="CT3842" t="s">
        <v>196</v>
      </c>
      <c r="CU3842">
        <v>7815709811</v>
      </c>
      <c r="ED3842" t="s">
        <v>401</v>
      </c>
      <c r="EG3842" t="s">
        <v>196</v>
      </c>
      <c r="EH3842">
        <v>7817561338</v>
      </c>
      <c r="EM3842" t="s">
        <v>22367</v>
      </c>
      <c r="EP3842" t="s">
        <v>22368</v>
      </c>
      <c r="EQ3842" t="s">
        <v>401</v>
      </c>
      <c r="ES3842" t="str">
        <f>"01890"</f>
        <v>01890</v>
      </c>
      <c r="ET3842" t="s">
        <v>196</v>
      </c>
      <c r="EU3842">
        <v>7817561338</v>
      </c>
    </row>
    <row r="3843" spans="1:151" x14ac:dyDescent="0.2">
      <c r="A3843">
        <v>23677</v>
      </c>
      <c r="B3843" t="s">
        <v>2576</v>
      </c>
      <c r="C3843" t="s">
        <v>22369</v>
      </c>
      <c r="D3843" t="s">
        <v>169</v>
      </c>
      <c r="E3843" t="s">
        <v>22370</v>
      </c>
      <c r="F3843" t="s">
        <v>171</v>
      </c>
      <c r="G3843" t="s">
        <v>172</v>
      </c>
      <c r="H3843" s="1">
        <v>35728</v>
      </c>
      <c r="I3843" t="s">
        <v>173</v>
      </c>
      <c r="K3843" t="s">
        <v>3300</v>
      </c>
      <c r="L3843" t="s">
        <v>3174</v>
      </c>
      <c r="M3843" t="s">
        <v>224</v>
      </c>
      <c r="N3843">
        <v>2017</v>
      </c>
      <c r="O3843" t="s">
        <v>441</v>
      </c>
      <c r="P3843" t="s">
        <v>178</v>
      </c>
      <c r="Q3843" t="s">
        <v>172</v>
      </c>
      <c r="S3843">
        <v>29852697</v>
      </c>
      <c r="T3843" t="s">
        <v>196</v>
      </c>
      <c r="W3843" t="s">
        <v>22371</v>
      </c>
      <c r="X3843">
        <v>2032164070</v>
      </c>
      <c r="Y3843" t="s">
        <v>186</v>
      </c>
      <c r="Z3843" t="s">
        <v>183</v>
      </c>
      <c r="AA3843">
        <v>2020</v>
      </c>
      <c r="AB3843">
        <v>2020</v>
      </c>
      <c r="AC3843" t="s">
        <v>6841</v>
      </c>
      <c r="AD3843" t="s">
        <v>172</v>
      </c>
      <c r="AS3843">
        <v>3.24</v>
      </c>
      <c r="AT3843" t="s">
        <v>188</v>
      </c>
      <c r="AU3843" t="s">
        <v>647</v>
      </c>
      <c r="AV3843" t="s">
        <v>190</v>
      </c>
      <c r="AW3843" t="s">
        <v>264</v>
      </c>
      <c r="BM3843" t="s">
        <v>22372</v>
      </c>
      <c r="BN3843" t="s">
        <v>193</v>
      </c>
      <c r="BP3843" t="s">
        <v>194</v>
      </c>
      <c r="BQ3843" t="s">
        <v>195</v>
      </c>
      <c r="BS3843">
        <v>14627</v>
      </c>
      <c r="BT3843" t="s">
        <v>196</v>
      </c>
      <c r="BU3843">
        <v>2032919720</v>
      </c>
      <c r="BZ3843" t="s">
        <v>22373</v>
      </c>
      <c r="CC3843" t="s">
        <v>17944</v>
      </c>
      <c r="CD3843" t="s">
        <v>1508</v>
      </c>
      <c r="CF3843" t="str">
        <f>"06880"</f>
        <v>06880</v>
      </c>
      <c r="CG3843" t="s">
        <v>196</v>
      </c>
      <c r="CH3843">
        <v>2032919720</v>
      </c>
      <c r="CM3843" t="s">
        <v>22374</v>
      </c>
      <c r="CP3843" t="s">
        <v>194</v>
      </c>
      <c r="CQ3843" t="s">
        <v>195</v>
      </c>
      <c r="CS3843">
        <v>14627</v>
      </c>
      <c r="CT3843" t="s">
        <v>196</v>
      </c>
      <c r="CU3843">
        <v>2032919720</v>
      </c>
      <c r="ED3843" t="s">
        <v>1508</v>
      </c>
      <c r="EG3843" t="s">
        <v>196</v>
      </c>
      <c r="EH3843">
        <v>2032919720</v>
      </c>
      <c r="EM3843" t="s">
        <v>22373</v>
      </c>
      <c r="EP3843" t="s">
        <v>17944</v>
      </c>
      <c r="EQ3843" t="s">
        <v>1508</v>
      </c>
      <c r="ES3843" t="str">
        <f>"06880"</f>
        <v>06880</v>
      </c>
      <c r="ET3843" t="s">
        <v>196</v>
      </c>
      <c r="EU3843">
        <v>2032919720</v>
      </c>
    </row>
    <row r="3844" spans="1:151" x14ac:dyDescent="0.2">
      <c r="A3844">
        <v>37144</v>
      </c>
      <c r="B3844" t="s">
        <v>22375</v>
      </c>
      <c r="C3844" t="s">
        <v>22376</v>
      </c>
      <c r="D3844" t="s">
        <v>11749</v>
      </c>
      <c r="E3844" t="s">
        <v>22377</v>
      </c>
      <c r="F3844" t="s">
        <v>171</v>
      </c>
      <c r="G3844" t="str">
        <f>"0"</f>
        <v>0</v>
      </c>
      <c r="H3844" s="1">
        <v>36811</v>
      </c>
      <c r="I3844" t="s">
        <v>1450</v>
      </c>
      <c r="K3844" t="s">
        <v>2976</v>
      </c>
      <c r="L3844" t="s">
        <v>2515</v>
      </c>
      <c r="M3844" t="s">
        <v>224</v>
      </c>
      <c r="N3844">
        <v>2022</v>
      </c>
      <c r="O3844" t="s">
        <v>468</v>
      </c>
      <c r="P3844" t="s">
        <v>178</v>
      </c>
      <c r="Q3844" t="s">
        <v>172</v>
      </c>
      <c r="S3844">
        <v>31879101</v>
      </c>
      <c r="T3844" t="s">
        <v>226</v>
      </c>
      <c r="Y3844" t="str">
        <f>"01AS"</f>
        <v>01AS</v>
      </c>
      <c r="Z3844" t="s">
        <v>499</v>
      </c>
      <c r="AA3844" t="s">
        <v>321</v>
      </c>
      <c r="AC3844" t="s">
        <v>5962</v>
      </c>
      <c r="AD3844" t="s">
        <v>185</v>
      </c>
      <c r="AS3844">
        <v>3.58</v>
      </c>
      <c r="AU3844" t="s">
        <v>235</v>
      </c>
      <c r="AV3844" t="s">
        <v>236</v>
      </c>
      <c r="AW3844" t="s">
        <v>210</v>
      </c>
      <c r="BF3844" t="s">
        <v>474</v>
      </c>
      <c r="BO3844" t="s">
        <v>22378</v>
      </c>
      <c r="BQ3844" t="s">
        <v>195</v>
      </c>
      <c r="CD3844" t="s">
        <v>195</v>
      </c>
      <c r="CM3844" t="s">
        <v>22379</v>
      </c>
      <c r="CO3844" t="s">
        <v>22378</v>
      </c>
      <c r="CP3844" t="s">
        <v>7769</v>
      </c>
      <c r="CQ3844" t="s">
        <v>247</v>
      </c>
      <c r="CS3844" t="s">
        <v>22380</v>
      </c>
      <c r="CT3844" t="s">
        <v>244</v>
      </c>
      <c r="CU3844" t="s">
        <v>22381</v>
      </c>
    </row>
    <row r="3845" spans="1:151" x14ac:dyDescent="0.2">
      <c r="A3845">
        <v>19438</v>
      </c>
      <c r="B3845" t="s">
        <v>11364</v>
      </c>
      <c r="C3845" t="s">
        <v>22382</v>
      </c>
      <c r="E3845" t="s">
        <v>22383</v>
      </c>
      <c r="F3845" t="s">
        <v>171</v>
      </c>
      <c r="G3845" t="s">
        <v>172</v>
      </c>
      <c r="H3845" s="1">
        <v>33897</v>
      </c>
      <c r="I3845" t="s">
        <v>173</v>
      </c>
      <c r="K3845" t="s">
        <v>1357</v>
      </c>
      <c r="L3845" t="s">
        <v>1358</v>
      </c>
      <c r="M3845" t="s">
        <v>224</v>
      </c>
      <c r="N3845">
        <v>2016</v>
      </c>
      <c r="O3845" t="s">
        <v>410</v>
      </c>
      <c r="P3845" t="s">
        <v>178</v>
      </c>
      <c r="Q3845" t="s">
        <v>172</v>
      </c>
      <c r="R3845" t="s">
        <v>510</v>
      </c>
      <c r="S3845">
        <v>28295037</v>
      </c>
      <c r="BM3845" t="s">
        <v>22384</v>
      </c>
    </row>
    <row r="3846" spans="1:151" x14ac:dyDescent="0.2">
      <c r="A3846">
        <v>46106</v>
      </c>
      <c r="B3846" t="s">
        <v>22385</v>
      </c>
      <c r="C3846" t="s">
        <v>22386</v>
      </c>
      <c r="D3846" t="s">
        <v>22387</v>
      </c>
      <c r="E3846" t="s">
        <v>22388</v>
      </c>
      <c r="F3846" t="s">
        <v>171</v>
      </c>
      <c r="G3846" t="str">
        <f>"0"</f>
        <v>0</v>
      </c>
      <c r="H3846" s="1">
        <v>38017</v>
      </c>
      <c r="I3846" t="s">
        <v>173</v>
      </c>
      <c r="K3846" t="s">
        <v>895</v>
      </c>
      <c r="L3846" t="s">
        <v>896</v>
      </c>
      <c r="M3846" t="s">
        <v>224</v>
      </c>
      <c r="N3846">
        <v>2025</v>
      </c>
      <c r="O3846" t="s">
        <v>528</v>
      </c>
      <c r="P3846" t="s">
        <v>178</v>
      </c>
      <c r="Q3846" t="s">
        <v>172</v>
      </c>
      <c r="S3846">
        <v>32558036</v>
      </c>
      <c r="T3846" t="s">
        <v>226</v>
      </c>
      <c r="Y3846" t="str">
        <f>"01AS"</f>
        <v>01AS</v>
      </c>
      <c r="Z3846" t="s">
        <v>499</v>
      </c>
      <c r="AA3846" t="s">
        <v>228</v>
      </c>
      <c r="AB3846" t="s">
        <v>229</v>
      </c>
      <c r="AC3846" t="s">
        <v>728</v>
      </c>
      <c r="AD3846" t="s">
        <v>172</v>
      </c>
      <c r="AS3846">
        <v>2.95</v>
      </c>
      <c r="AU3846" t="s">
        <v>472</v>
      </c>
      <c r="AV3846" t="s">
        <v>473</v>
      </c>
      <c r="AW3846" t="s">
        <v>264</v>
      </c>
      <c r="BM3846" t="s">
        <v>22389</v>
      </c>
      <c r="BN3846" t="s">
        <v>239</v>
      </c>
      <c r="BO3846" t="s">
        <v>22390</v>
      </c>
      <c r="BP3846" t="s">
        <v>241</v>
      </c>
      <c r="BQ3846" t="s">
        <v>195</v>
      </c>
      <c r="BS3846">
        <v>14627</v>
      </c>
      <c r="CD3846" t="s">
        <v>195</v>
      </c>
      <c r="CM3846" t="s">
        <v>22391</v>
      </c>
      <c r="CO3846" t="s">
        <v>22390</v>
      </c>
      <c r="CP3846" t="s">
        <v>12365</v>
      </c>
      <c r="CQ3846" t="s">
        <v>247</v>
      </c>
      <c r="CS3846">
        <v>89002</v>
      </c>
      <c r="CT3846" t="s">
        <v>244</v>
      </c>
      <c r="CU3846" t="s">
        <v>22392</v>
      </c>
    </row>
    <row r="3847" spans="1:151" x14ac:dyDescent="0.2">
      <c r="A3847">
        <v>26760</v>
      </c>
      <c r="B3847" t="s">
        <v>1216</v>
      </c>
      <c r="C3847" t="s">
        <v>22393</v>
      </c>
      <c r="E3847" t="s">
        <v>22394</v>
      </c>
      <c r="F3847" t="s">
        <v>171</v>
      </c>
      <c r="G3847" t="s">
        <v>172</v>
      </c>
      <c r="H3847" s="1">
        <v>35682</v>
      </c>
      <c r="I3847" t="s">
        <v>173</v>
      </c>
      <c r="K3847" t="s">
        <v>3651</v>
      </c>
      <c r="L3847" t="s">
        <v>1409</v>
      </c>
      <c r="M3847" t="s">
        <v>176</v>
      </c>
      <c r="N3847">
        <v>2019</v>
      </c>
      <c r="O3847" t="s">
        <v>482</v>
      </c>
      <c r="P3847" t="s">
        <v>178</v>
      </c>
      <c r="Q3847" t="s">
        <v>172</v>
      </c>
      <c r="S3847">
        <v>29938384</v>
      </c>
      <c r="T3847" t="s">
        <v>196</v>
      </c>
      <c r="W3847" t="s">
        <v>22395</v>
      </c>
      <c r="X3847">
        <v>2017600326</v>
      </c>
      <c r="Y3847" t="s">
        <v>186</v>
      </c>
      <c r="Z3847" t="s">
        <v>282</v>
      </c>
      <c r="AA3847">
        <v>2020</v>
      </c>
      <c r="AB3847">
        <v>2020</v>
      </c>
      <c r="AC3847" t="s">
        <v>579</v>
      </c>
      <c r="AD3847" t="s">
        <v>172</v>
      </c>
      <c r="AS3847">
        <v>3.65</v>
      </c>
      <c r="AT3847" t="s">
        <v>188</v>
      </c>
      <c r="AU3847" t="s">
        <v>189</v>
      </c>
      <c r="AV3847" t="s">
        <v>190</v>
      </c>
      <c r="AW3847" t="s">
        <v>237</v>
      </c>
      <c r="BM3847" t="s">
        <v>22396</v>
      </c>
      <c r="BP3847" t="s">
        <v>194</v>
      </c>
      <c r="BQ3847" t="s">
        <v>195</v>
      </c>
      <c r="BS3847">
        <v>14627</v>
      </c>
      <c r="BT3847" t="s">
        <v>196</v>
      </c>
      <c r="BU3847">
        <v>2014036641</v>
      </c>
      <c r="BZ3847" t="s">
        <v>22397</v>
      </c>
      <c r="CC3847" t="s">
        <v>22398</v>
      </c>
      <c r="CD3847" t="s">
        <v>1150</v>
      </c>
      <c r="CF3847" t="str">
        <f>"07458"</f>
        <v>07458</v>
      </c>
      <c r="CG3847" t="s">
        <v>196</v>
      </c>
      <c r="CH3847">
        <v>2017600326</v>
      </c>
      <c r="CM3847" t="s">
        <v>22396</v>
      </c>
      <c r="CP3847" t="s">
        <v>194</v>
      </c>
      <c r="CQ3847" t="s">
        <v>195</v>
      </c>
      <c r="CS3847">
        <v>14627</v>
      </c>
      <c r="CT3847" t="s">
        <v>196</v>
      </c>
      <c r="CU3847">
        <v>2014036641</v>
      </c>
      <c r="ED3847" t="s">
        <v>1150</v>
      </c>
      <c r="EG3847" t="s">
        <v>196</v>
      </c>
      <c r="EH3847">
        <v>2017600326</v>
      </c>
      <c r="EM3847" t="s">
        <v>22397</v>
      </c>
      <c r="EP3847" t="s">
        <v>22398</v>
      </c>
      <c r="EQ3847" t="s">
        <v>1150</v>
      </c>
      <c r="ES3847" t="str">
        <f>"07458"</f>
        <v>07458</v>
      </c>
      <c r="ET3847" t="s">
        <v>196</v>
      </c>
      <c r="EU3847">
        <v>2017600326</v>
      </c>
    </row>
    <row r="3848" spans="1:151" x14ac:dyDescent="0.2">
      <c r="A3848">
        <v>19045</v>
      </c>
      <c r="B3848" t="s">
        <v>850</v>
      </c>
      <c r="C3848" t="s">
        <v>22399</v>
      </c>
      <c r="D3848" t="s">
        <v>10322</v>
      </c>
      <c r="E3848" t="s">
        <v>22400</v>
      </c>
      <c r="F3848" t="s">
        <v>171</v>
      </c>
      <c r="G3848" t="s">
        <v>172</v>
      </c>
      <c r="H3848" s="1">
        <v>34633</v>
      </c>
      <c r="I3848" t="s">
        <v>221</v>
      </c>
      <c r="K3848" t="s">
        <v>937</v>
      </c>
      <c r="M3848" t="s">
        <v>224</v>
      </c>
      <c r="N3848">
        <v>2016</v>
      </c>
      <c r="O3848" t="s">
        <v>410</v>
      </c>
      <c r="P3848" t="s">
        <v>178</v>
      </c>
      <c r="Q3848" t="s">
        <v>172</v>
      </c>
      <c r="S3848">
        <v>28223719</v>
      </c>
      <c r="T3848" t="s">
        <v>196</v>
      </c>
      <c r="W3848" t="s">
        <v>22401</v>
      </c>
      <c r="X3848">
        <v>3153767636</v>
      </c>
      <c r="Y3848" t="s">
        <v>186</v>
      </c>
      <c r="Z3848" t="s">
        <v>282</v>
      </c>
      <c r="AA3848">
        <v>2017</v>
      </c>
      <c r="AB3848">
        <v>2017</v>
      </c>
      <c r="AC3848" t="s">
        <v>696</v>
      </c>
      <c r="AD3848" t="s">
        <v>185</v>
      </c>
      <c r="AM3848" t="s">
        <v>412</v>
      </c>
      <c r="AS3848">
        <v>3.41</v>
      </c>
      <c r="AT3848" t="s">
        <v>188</v>
      </c>
      <c r="AU3848" t="s">
        <v>1520</v>
      </c>
      <c r="AV3848" t="s">
        <v>4161</v>
      </c>
      <c r="AW3848" t="s">
        <v>237</v>
      </c>
      <c r="BM3848" t="s">
        <v>22402</v>
      </c>
      <c r="BN3848" t="s">
        <v>487</v>
      </c>
      <c r="BP3848" t="s">
        <v>194</v>
      </c>
      <c r="BQ3848" t="s">
        <v>195</v>
      </c>
      <c r="BS3848">
        <v>14627</v>
      </c>
      <c r="BT3848" t="s">
        <v>196</v>
      </c>
      <c r="BU3848">
        <v>3157712524</v>
      </c>
      <c r="BZ3848" t="s">
        <v>22403</v>
      </c>
      <c r="CC3848" t="s">
        <v>22404</v>
      </c>
      <c r="CD3848" t="s">
        <v>195</v>
      </c>
      <c r="CF3848">
        <v>13367</v>
      </c>
      <c r="CG3848" t="s">
        <v>196</v>
      </c>
      <c r="CH3848">
        <v>3153767636</v>
      </c>
      <c r="CM3848" t="s">
        <v>10075</v>
      </c>
      <c r="CP3848" t="s">
        <v>194</v>
      </c>
      <c r="CQ3848" t="s">
        <v>195</v>
      </c>
      <c r="CS3848">
        <v>14620</v>
      </c>
      <c r="CT3848" t="s">
        <v>196</v>
      </c>
      <c r="CU3848">
        <v>3157712524</v>
      </c>
      <c r="EM3848" t="s">
        <v>22403</v>
      </c>
      <c r="EP3848" t="s">
        <v>22404</v>
      </c>
      <c r="EQ3848" t="s">
        <v>195</v>
      </c>
      <c r="ES3848">
        <v>13367</v>
      </c>
      <c r="ET3848" t="s">
        <v>196</v>
      </c>
      <c r="EU3848">
        <v>3153767636</v>
      </c>
    </row>
    <row r="3849" spans="1:151" x14ac:dyDescent="0.2">
      <c r="A3849">
        <v>38439</v>
      </c>
      <c r="B3849" t="s">
        <v>22405</v>
      </c>
      <c r="C3849" t="s">
        <v>22406</v>
      </c>
      <c r="E3849" t="s">
        <v>22407</v>
      </c>
      <c r="F3849" t="s">
        <v>171</v>
      </c>
      <c r="G3849" t="str">
        <f>"0"</f>
        <v>0</v>
      </c>
      <c r="H3849" s="1">
        <v>36992</v>
      </c>
      <c r="I3849" t="s">
        <v>1450</v>
      </c>
      <c r="K3849" t="s">
        <v>1304</v>
      </c>
      <c r="L3849" t="s">
        <v>633</v>
      </c>
      <c r="M3849" t="s">
        <v>224</v>
      </c>
      <c r="N3849">
        <v>2023</v>
      </c>
      <c r="O3849" t="s">
        <v>597</v>
      </c>
      <c r="P3849" t="s">
        <v>178</v>
      </c>
      <c r="Q3849" t="s">
        <v>172</v>
      </c>
      <c r="S3849">
        <v>31524131</v>
      </c>
      <c r="T3849" t="s">
        <v>226</v>
      </c>
      <c r="Y3849" t="str">
        <f>"01AS"</f>
        <v>01AS</v>
      </c>
      <c r="Z3849" t="s">
        <v>227</v>
      </c>
      <c r="AA3849" t="s">
        <v>321</v>
      </c>
      <c r="AC3849" t="s">
        <v>2860</v>
      </c>
      <c r="AD3849" t="s">
        <v>185</v>
      </c>
      <c r="AE3849" t="s">
        <v>471</v>
      </c>
      <c r="AM3849" t="s">
        <v>5672</v>
      </c>
      <c r="AS3849">
        <v>3.99</v>
      </c>
      <c r="AU3849" t="s">
        <v>2925</v>
      </c>
      <c r="AV3849" t="s">
        <v>823</v>
      </c>
      <c r="AW3849" t="s">
        <v>264</v>
      </c>
      <c r="BA3849" t="s">
        <v>4073</v>
      </c>
      <c r="BM3849" t="s">
        <v>22408</v>
      </c>
      <c r="BN3849" t="s">
        <v>239</v>
      </c>
      <c r="BO3849" t="s">
        <v>22409</v>
      </c>
      <c r="BP3849" t="s">
        <v>241</v>
      </c>
      <c r="BQ3849" t="s">
        <v>195</v>
      </c>
      <c r="BS3849">
        <v>14627</v>
      </c>
      <c r="CD3849" t="s">
        <v>195</v>
      </c>
      <c r="CM3849" t="s">
        <v>22410</v>
      </c>
      <c r="CO3849" t="s">
        <v>22409</v>
      </c>
      <c r="CP3849" t="s">
        <v>22411</v>
      </c>
      <c r="CQ3849" t="s">
        <v>247</v>
      </c>
      <c r="CS3849" t="str">
        <f>"07444"</f>
        <v>07444</v>
      </c>
      <c r="CT3849" t="s">
        <v>244</v>
      </c>
      <c r="CU3849" t="s">
        <v>22412</v>
      </c>
    </row>
    <row r="3850" spans="1:151" x14ac:dyDescent="0.2">
      <c r="A3850">
        <v>45880</v>
      </c>
      <c r="B3850" t="s">
        <v>22413</v>
      </c>
      <c r="C3850" t="s">
        <v>22414</v>
      </c>
      <c r="D3850" t="s">
        <v>3846</v>
      </c>
      <c r="E3850" t="s">
        <v>22415</v>
      </c>
      <c r="F3850" t="s">
        <v>171</v>
      </c>
      <c r="I3850" t="s">
        <v>221</v>
      </c>
      <c r="J3850" t="s">
        <v>22416</v>
      </c>
      <c r="K3850" t="s">
        <v>1705</v>
      </c>
      <c r="L3850" t="s">
        <v>7716</v>
      </c>
      <c r="M3850" t="s">
        <v>224</v>
      </c>
      <c r="N3850">
        <v>2025</v>
      </c>
      <c r="O3850" t="s">
        <v>528</v>
      </c>
      <c r="P3850" t="s">
        <v>363</v>
      </c>
      <c r="Q3850" t="s">
        <v>185</v>
      </c>
      <c r="AA3850">
        <v>2026</v>
      </c>
      <c r="AC3850" t="s">
        <v>22417</v>
      </c>
      <c r="AX3850" t="s">
        <v>22413</v>
      </c>
      <c r="AY3850" t="s">
        <v>716</v>
      </c>
      <c r="BM3850" t="s">
        <v>22418</v>
      </c>
      <c r="BP3850" t="s">
        <v>22419</v>
      </c>
      <c r="BQ3850" t="s">
        <v>195</v>
      </c>
      <c r="BS3850">
        <v>14226</v>
      </c>
      <c r="BT3850" t="s">
        <v>226</v>
      </c>
      <c r="BU3850">
        <v>7163354232</v>
      </c>
    </row>
    <row r="3851" spans="1:151" x14ac:dyDescent="0.2">
      <c r="A3851">
        <v>42064</v>
      </c>
      <c r="B3851" t="s">
        <v>9244</v>
      </c>
      <c r="C3851" t="s">
        <v>22420</v>
      </c>
      <c r="D3851" t="s">
        <v>22421</v>
      </c>
      <c r="E3851" t="s">
        <v>22422</v>
      </c>
      <c r="F3851" t="s">
        <v>171</v>
      </c>
      <c r="G3851" t="str">
        <f>"0"</f>
        <v>0</v>
      </c>
      <c r="H3851" s="1">
        <v>37894</v>
      </c>
      <c r="I3851" t="s">
        <v>221</v>
      </c>
      <c r="K3851" t="s">
        <v>22423</v>
      </c>
      <c r="L3851" t="s">
        <v>1378</v>
      </c>
      <c r="M3851" t="s">
        <v>224</v>
      </c>
      <c r="N3851">
        <v>2024</v>
      </c>
      <c r="O3851" t="s">
        <v>225</v>
      </c>
      <c r="P3851" t="s">
        <v>9701</v>
      </c>
      <c r="Q3851" t="s">
        <v>172</v>
      </c>
      <c r="S3851">
        <v>32073638</v>
      </c>
      <c r="T3851" t="s">
        <v>226</v>
      </c>
      <c r="Y3851" t="str">
        <f>"01AS"</f>
        <v>01AS</v>
      </c>
      <c r="Z3851" t="s">
        <v>227</v>
      </c>
      <c r="AA3851" t="s">
        <v>320</v>
      </c>
      <c r="AB3851" t="s">
        <v>321</v>
      </c>
      <c r="AC3851" t="s">
        <v>425</v>
      </c>
      <c r="AD3851" t="s">
        <v>185</v>
      </c>
      <c r="AE3851" t="s">
        <v>678</v>
      </c>
      <c r="AS3851">
        <v>3.75</v>
      </c>
      <c r="AU3851" t="s">
        <v>235</v>
      </c>
      <c r="AV3851" t="s">
        <v>823</v>
      </c>
      <c r="AW3851" t="s">
        <v>237</v>
      </c>
      <c r="BM3851" t="s">
        <v>22424</v>
      </c>
      <c r="BN3851" t="s">
        <v>239</v>
      </c>
      <c r="BO3851" t="s">
        <v>22425</v>
      </c>
      <c r="BP3851" t="s">
        <v>241</v>
      </c>
      <c r="BQ3851" t="s">
        <v>195</v>
      </c>
      <c r="BS3851">
        <v>14627</v>
      </c>
      <c r="BZ3851" t="s">
        <v>13707</v>
      </c>
      <c r="CB3851" t="s">
        <v>267</v>
      </c>
      <c r="CD3851" t="s">
        <v>195</v>
      </c>
      <c r="CF3851">
        <v>14627</v>
      </c>
      <c r="CG3851" t="s">
        <v>244</v>
      </c>
      <c r="CM3851" t="s">
        <v>22426</v>
      </c>
      <c r="CO3851" t="s">
        <v>22425</v>
      </c>
      <c r="CP3851" t="s">
        <v>18263</v>
      </c>
      <c r="CQ3851" t="s">
        <v>247</v>
      </c>
      <c r="CS3851" t="s">
        <v>22427</v>
      </c>
      <c r="CT3851" t="s">
        <v>244</v>
      </c>
      <c r="CU3851" t="s">
        <v>22428</v>
      </c>
    </row>
    <row r="3852" spans="1:151" x14ac:dyDescent="0.2">
      <c r="A3852">
        <v>23753</v>
      </c>
      <c r="B3852" t="s">
        <v>22429</v>
      </c>
      <c r="C3852" t="s">
        <v>22430</v>
      </c>
      <c r="D3852" t="s">
        <v>2416</v>
      </c>
      <c r="E3852" t="s">
        <v>22431</v>
      </c>
      <c r="F3852" t="s">
        <v>171</v>
      </c>
      <c r="G3852" t="s">
        <v>172</v>
      </c>
      <c r="H3852" s="1">
        <v>35006</v>
      </c>
      <c r="I3852" t="s">
        <v>221</v>
      </c>
      <c r="K3852" t="s">
        <v>798</v>
      </c>
      <c r="L3852" t="s">
        <v>799</v>
      </c>
      <c r="M3852" t="s">
        <v>224</v>
      </c>
      <c r="N3852">
        <v>2017</v>
      </c>
      <c r="O3852" t="s">
        <v>441</v>
      </c>
      <c r="P3852" t="s">
        <v>178</v>
      </c>
      <c r="Q3852" t="s">
        <v>172</v>
      </c>
      <c r="R3852" t="s">
        <v>510</v>
      </c>
      <c r="S3852">
        <v>28784401</v>
      </c>
      <c r="BM3852" t="s">
        <v>15747</v>
      </c>
    </row>
    <row r="3853" spans="1:151" x14ac:dyDescent="0.2">
      <c r="A3853">
        <v>23552</v>
      </c>
      <c r="B3853" t="s">
        <v>22429</v>
      </c>
      <c r="C3853" t="s">
        <v>22430</v>
      </c>
      <c r="D3853" t="s">
        <v>2416</v>
      </c>
      <c r="E3853" t="s">
        <v>22431</v>
      </c>
      <c r="F3853" t="s">
        <v>22432</v>
      </c>
      <c r="G3853" t="s">
        <v>172</v>
      </c>
      <c r="H3853" s="1">
        <v>35006</v>
      </c>
      <c r="I3853" t="s">
        <v>221</v>
      </c>
      <c r="K3853" t="s">
        <v>1078</v>
      </c>
      <c r="L3853" t="s">
        <v>22433</v>
      </c>
      <c r="M3853" t="s">
        <v>224</v>
      </c>
      <c r="N3853">
        <v>2017</v>
      </c>
      <c r="O3853" t="s">
        <v>441</v>
      </c>
      <c r="P3853" t="s">
        <v>178</v>
      </c>
      <c r="Q3853" t="s">
        <v>172</v>
      </c>
      <c r="R3853" t="s">
        <v>510</v>
      </c>
      <c r="S3853">
        <v>28784401</v>
      </c>
      <c r="BM3853" t="s">
        <v>15747</v>
      </c>
    </row>
    <row r="3854" spans="1:151" x14ac:dyDescent="0.2">
      <c r="A3854">
        <v>13211</v>
      </c>
      <c r="B3854" t="s">
        <v>13460</v>
      </c>
      <c r="C3854" t="s">
        <v>22434</v>
      </c>
      <c r="D3854" t="s">
        <v>1436</v>
      </c>
      <c r="E3854" t="s">
        <v>22435</v>
      </c>
      <c r="F3854" t="s">
        <v>171</v>
      </c>
      <c r="G3854" t="s">
        <v>172</v>
      </c>
      <c r="H3854" s="1">
        <v>35258</v>
      </c>
      <c r="I3854" t="s">
        <v>173</v>
      </c>
      <c r="K3854" t="s">
        <v>867</v>
      </c>
      <c r="L3854" t="s">
        <v>868</v>
      </c>
      <c r="M3854" t="s">
        <v>224</v>
      </c>
      <c r="N3854">
        <v>2015</v>
      </c>
      <c r="O3854" t="s">
        <v>692</v>
      </c>
      <c r="P3854" t="s">
        <v>178</v>
      </c>
      <c r="Q3854" t="s">
        <v>172</v>
      </c>
      <c r="S3854">
        <v>28739180</v>
      </c>
      <c r="T3854" t="s">
        <v>196</v>
      </c>
      <c r="W3854" t="s">
        <v>22436</v>
      </c>
      <c r="X3854">
        <v>8607520260</v>
      </c>
      <c r="Y3854" t="s">
        <v>186</v>
      </c>
      <c r="Z3854" t="s">
        <v>282</v>
      </c>
      <c r="AA3854">
        <v>2018</v>
      </c>
      <c r="AB3854">
        <v>2018</v>
      </c>
      <c r="AC3854" t="s">
        <v>209</v>
      </c>
      <c r="AD3854" t="s">
        <v>185</v>
      </c>
      <c r="AS3854" t="str">
        <f>"0"</f>
        <v>0</v>
      </c>
      <c r="AT3854" t="s">
        <v>188</v>
      </c>
      <c r="AU3854" t="s">
        <v>189</v>
      </c>
      <c r="AV3854" t="s">
        <v>190</v>
      </c>
      <c r="AW3854" t="s">
        <v>264</v>
      </c>
      <c r="BM3854" t="s">
        <v>14681</v>
      </c>
      <c r="BN3854" t="s">
        <v>193</v>
      </c>
      <c r="BP3854" t="s">
        <v>194</v>
      </c>
      <c r="BQ3854" t="s">
        <v>195</v>
      </c>
      <c r="BS3854">
        <v>14627</v>
      </c>
      <c r="BT3854" t="s">
        <v>196</v>
      </c>
      <c r="BU3854">
        <v>8603286256</v>
      </c>
      <c r="BZ3854" t="s">
        <v>22437</v>
      </c>
      <c r="CC3854" t="s">
        <v>22438</v>
      </c>
      <c r="CD3854" t="s">
        <v>1508</v>
      </c>
      <c r="CF3854" t="str">
        <f>"06096"</f>
        <v>06096</v>
      </c>
      <c r="CG3854" t="s">
        <v>196</v>
      </c>
      <c r="CH3854">
        <v>8602545180</v>
      </c>
      <c r="CM3854" t="s">
        <v>22439</v>
      </c>
      <c r="CP3854" t="s">
        <v>194</v>
      </c>
      <c r="CQ3854" t="s">
        <v>195</v>
      </c>
      <c r="CS3854">
        <v>14611</v>
      </c>
      <c r="CT3854" t="s">
        <v>196</v>
      </c>
      <c r="CU3854">
        <v>8603286256</v>
      </c>
      <c r="DZ3854" t="s">
        <v>22440</v>
      </c>
      <c r="EC3854" t="s">
        <v>22438</v>
      </c>
      <c r="ED3854" t="s">
        <v>1508</v>
      </c>
      <c r="EF3854" t="str">
        <f>"06096"</f>
        <v>06096</v>
      </c>
      <c r="EG3854" t="s">
        <v>196</v>
      </c>
      <c r="EM3854" t="s">
        <v>22437</v>
      </c>
      <c r="EP3854" t="s">
        <v>22438</v>
      </c>
      <c r="EQ3854" t="s">
        <v>1508</v>
      </c>
      <c r="ES3854" t="str">
        <f>"06096"</f>
        <v>06096</v>
      </c>
      <c r="ET3854" t="s">
        <v>196</v>
      </c>
      <c r="EU3854">
        <v>8602545180</v>
      </c>
    </row>
    <row r="3855" spans="1:151" x14ac:dyDescent="0.2">
      <c r="A3855">
        <v>43761</v>
      </c>
      <c r="B3855" t="s">
        <v>22316</v>
      </c>
      <c r="C3855" t="s">
        <v>22441</v>
      </c>
      <c r="E3855" t="s">
        <v>1213</v>
      </c>
      <c r="F3855" t="s">
        <v>171</v>
      </c>
      <c r="G3855" t="str">
        <f>"0"</f>
        <v>0</v>
      </c>
      <c r="H3855" s="1">
        <v>38533</v>
      </c>
      <c r="I3855" t="s">
        <v>173</v>
      </c>
      <c r="K3855" t="s">
        <v>5139</v>
      </c>
      <c r="L3855" t="s">
        <v>633</v>
      </c>
      <c r="M3855" t="s">
        <v>176</v>
      </c>
      <c r="N3855">
        <v>2025</v>
      </c>
      <c r="O3855" t="s">
        <v>677</v>
      </c>
      <c r="P3855" t="s">
        <v>178</v>
      </c>
      <c r="Q3855" t="s">
        <v>172</v>
      </c>
      <c r="R3855" t="s">
        <v>510</v>
      </c>
      <c r="S3855">
        <v>27536643</v>
      </c>
      <c r="BK3855" t="s">
        <v>474</v>
      </c>
      <c r="BM3855" t="s">
        <v>22442</v>
      </c>
    </row>
    <row r="3856" spans="1:151" x14ac:dyDescent="0.2">
      <c r="A3856">
        <v>41315</v>
      </c>
      <c r="B3856" t="s">
        <v>22316</v>
      </c>
      <c r="C3856" t="s">
        <v>22441</v>
      </c>
      <c r="E3856" t="s">
        <v>1213</v>
      </c>
      <c r="F3856" t="s">
        <v>171</v>
      </c>
      <c r="G3856" t="str">
        <f>"0"</f>
        <v>0</v>
      </c>
      <c r="H3856" s="1">
        <v>38533</v>
      </c>
      <c r="I3856" t="s">
        <v>173</v>
      </c>
      <c r="K3856" t="s">
        <v>2001</v>
      </c>
      <c r="L3856" t="s">
        <v>1257</v>
      </c>
      <c r="M3856" t="s">
        <v>224</v>
      </c>
      <c r="N3856">
        <v>2024</v>
      </c>
      <c r="O3856" t="s">
        <v>225</v>
      </c>
      <c r="P3856" t="s">
        <v>178</v>
      </c>
      <c r="Q3856" t="s">
        <v>172</v>
      </c>
      <c r="R3856" t="s">
        <v>510</v>
      </c>
      <c r="S3856">
        <v>27536643</v>
      </c>
      <c r="BK3856" t="s">
        <v>474</v>
      </c>
      <c r="BM3856" t="s">
        <v>22442</v>
      </c>
    </row>
    <row r="3857" spans="1:151" x14ac:dyDescent="0.2">
      <c r="A3857">
        <v>41259</v>
      </c>
      <c r="B3857" t="s">
        <v>22443</v>
      </c>
      <c r="C3857" t="s">
        <v>22444</v>
      </c>
      <c r="D3857" t="s">
        <v>917</v>
      </c>
      <c r="E3857" t="s">
        <v>22445</v>
      </c>
      <c r="F3857" t="s">
        <v>171</v>
      </c>
      <c r="G3857" t="str">
        <f>"0"</f>
        <v>0</v>
      </c>
      <c r="H3857" s="1">
        <v>34650</v>
      </c>
      <c r="I3857" t="s">
        <v>221</v>
      </c>
      <c r="K3857" t="s">
        <v>253</v>
      </c>
      <c r="L3857" t="s">
        <v>254</v>
      </c>
      <c r="M3857" t="s">
        <v>255</v>
      </c>
      <c r="N3857" t="s">
        <v>256</v>
      </c>
      <c r="O3857" t="s">
        <v>257</v>
      </c>
      <c r="P3857" t="s">
        <v>178</v>
      </c>
      <c r="Q3857" t="s">
        <v>172</v>
      </c>
      <c r="S3857">
        <v>29493777</v>
      </c>
      <c r="T3857" t="s">
        <v>226</v>
      </c>
      <c r="Y3857" t="str">
        <f>"02SBS"</f>
        <v>02SBS</v>
      </c>
      <c r="Z3857" t="s">
        <v>258</v>
      </c>
      <c r="AA3857" t="s">
        <v>259</v>
      </c>
      <c r="AB3857" t="s">
        <v>260</v>
      </c>
      <c r="AC3857" t="s">
        <v>2778</v>
      </c>
      <c r="AD3857" t="s">
        <v>185</v>
      </c>
      <c r="AS3857">
        <v>3.36</v>
      </c>
      <c r="AU3857" t="s">
        <v>235</v>
      </c>
      <c r="AV3857" t="s">
        <v>236</v>
      </c>
      <c r="AW3857" t="s">
        <v>264</v>
      </c>
      <c r="BO3857" t="s">
        <v>22446</v>
      </c>
      <c r="BQ3857" t="s">
        <v>195</v>
      </c>
      <c r="BZ3857" t="s">
        <v>266</v>
      </c>
      <c r="CB3857" t="s">
        <v>267</v>
      </c>
      <c r="CD3857" t="s">
        <v>195</v>
      </c>
      <c r="CF3857">
        <v>14627</v>
      </c>
      <c r="CG3857" t="s">
        <v>244</v>
      </c>
      <c r="CM3857" t="s">
        <v>22447</v>
      </c>
      <c r="CO3857" t="s">
        <v>22446</v>
      </c>
      <c r="CP3857" t="s">
        <v>241</v>
      </c>
      <c r="CQ3857" t="s">
        <v>247</v>
      </c>
      <c r="CS3857" t="s">
        <v>22448</v>
      </c>
      <c r="CT3857" t="s">
        <v>244</v>
      </c>
      <c r="CU3857" t="s">
        <v>22449</v>
      </c>
    </row>
    <row r="3858" spans="1:151" x14ac:dyDescent="0.2">
      <c r="A3858">
        <v>26516</v>
      </c>
      <c r="B3858" t="s">
        <v>4305</v>
      </c>
      <c r="C3858" t="s">
        <v>22450</v>
      </c>
      <c r="D3858" t="s">
        <v>169</v>
      </c>
      <c r="E3858" t="s">
        <v>22451</v>
      </c>
      <c r="F3858" t="s">
        <v>22452</v>
      </c>
      <c r="G3858" t="s">
        <v>172</v>
      </c>
      <c r="H3858" s="1">
        <v>35856</v>
      </c>
      <c r="I3858" t="s">
        <v>173</v>
      </c>
      <c r="K3858" t="s">
        <v>7946</v>
      </c>
      <c r="L3858" t="s">
        <v>7947</v>
      </c>
      <c r="M3858" t="s">
        <v>176</v>
      </c>
      <c r="N3858">
        <v>2019</v>
      </c>
      <c r="O3858" t="s">
        <v>482</v>
      </c>
      <c r="P3858" t="s">
        <v>178</v>
      </c>
      <c r="Q3858" t="s">
        <v>172</v>
      </c>
      <c r="S3858">
        <v>29856671</v>
      </c>
      <c r="T3858" t="s">
        <v>196</v>
      </c>
      <c r="W3858" t="s">
        <v>22453</v>
      </c>
      <c r="X3858">
        <v>4135312939</v>
      </c>
      <c r="Y3858" t="s">
        <v>186</v>
      </c>
      <c r="Z3858" t="s">
        <v>183</v>
      </c>
      <c r="AA3858">
        <v>2020</v>
      </c>
      <c r="AB3858">
        <v>2020</v>
      </c>
      <c r="AC3858" t="s">
        <v>184</v>
      </c>
      <c r="AD3858" t="s">
        <v>172</v>
      </c>
      <c r="AS3858">
        <v>3.58</v>
      </c>
      <c r="AT3858" t="s">
        <v>188</v>
      </c>
      <c r="AU3858" t="s">
        <v>189</v>
      </c>
      <c r="AV3858" t="s">
        <v>190</v>
      </c>
      <c r="AW3858" t="s">
        <v>264</v>
      </c>
      <c r="BM3858" t="s">
        <v>22454</v>
      </c>
      <c r="BN3858" t="s">
        <v>193</v>
      </c>
      <c r="BP3858" t="s">
        <v>194</v>
      </c>
      <c r="BQ3858" t="s">
        <v>195</v>
      </c>
      <c r="BS3858">
        <v>14627</v>
      </c>
      <c r="BT3858" t="s">
        <v>196</v>
      </c>
      <c r="BU3858">
        <v>4138878961</v>
      </c>
      <c r="BZ3858" t="s">
        <v>22455</v>
      </c>
      <c r="CC3858" t="s">
        <v>22456</v>
      </c>
      <c r="CD3858" t="s">
        <v>401</v>
      </c>
      <c r="CF3858" t="str">
        <f>"01062"</f>
        <v>01062</v>
      </c>
      <c r="CG3858" t="s">
        <v>196</v>
      </c>
      <c r="CH3858">
        <v>4135862886</v>
      </c>
      <c r="CM3858" t="s">
        <v>22457</v>
      </c>
      <c r="CN3858" t="s">
        <v>863</v>
      </c>
      <c r="CP3858" t="s">
        <v>194</v>
      </c>
      <c r="CQ3858" t="s">
        <v>195</v>
      </c>
      <c r="CS3858">
        <v>14627</v>
      </c>
      <c r="CT3858" t="s">
        <v>196</v>
      </c>
      <c r="CU3858">
        <v>4138878961</v>
      </c>
      <c r="ED3858" t="s">
        <v>401</v>
      </c>
      <c r="EG3858" t="s">
        <v>196</v>
      </c>
      <c r="EH3858">
        <v>4135862886</v>
      </c>
      <c r="EM3858" t="s">
        <v>22455</v>
      </c>
      <c r="EP3858" t="s">
        <v>22456</v>
      </c>
      <c r="EQ3858" t="s">
        <v>401</v>
      </c>
      <c r="ES3858" t="str">
        <f>"01062"</f>
        <v>01062</v>
      </c>
      <c r="ET3858" t="s">
        <v>196</v>
      </c>
      <c r="EU3858">
        <v>4135862886</v>
      </c>
    </row>
    <row r="3859" spans="1:151" x14ac:dyDescent="0.2">
      <c r="A3859">
        <v>12769</v>
      </c>
      <c r="B3859" t="s">
        <v>4611</v>
      </c>
      <c r="C3859" t="s">
        <v>22458</v>
      </c>
      <c r="D3859" t="s">
        <v>22459</v>
      </c>
      <c r="E3859" t="s">
        <v>22460</v>
      </c>
      <c r="F3859" t="s">
        <v>171</v>
      </c>
      <c r="G3859" t="s">
        <v>172</v>
      </c>
      <c r="H3859" s="1">
        <v>34506</v>
      </c>
      <c r="I3859" t="s">
        <v>173</v>
      </c>
      <c r="K3859" t="s">
        <v>6653</v>
      </c>
      <c r="L3859" t="s">
        <v>7233</v>
      </c>
      <c r="M3859" t="s">
        <v>306</v>
      </c>
      <c r="N3859">
        <v>2015</v>
      </c>
      <c r="O3859" t="s">
        <v>517</v>
      </c>
      <c r="P3859" t="s">
        <v>178</v>
      </c>
      <c r="Q3859" t="s">
        <v>172</v>
      </c>
      <c r="S3859">
        <v>28270515</v>
      </c>
      <c r="T3859" t="s">
        <v>196</v>
      </c>
      <c r="W3859" t="s">
        <v>22461</v>
      </c>
      <c r="X3859">
        <v>3153962115</v>
      </c>
      <c r="Y3859" t="s">
        <v>182</v>
      </c>
      <c r="Z3859" t="s">
        <v>282</v>
      </c>
      <c r="AA3859">
        <v>2017</v>
      </c>
      <c r="AB3859">
        <v>2017</v>
      </c>
      <c r="AC3859" t="s">
        <v>208</v>
      </c>
      <c r="AD3859" t="s">
        <v>185</v>
      </c>
      <c r="AF3859" t="s">
        <v>186</v>
      </c>
      <c r="AG3859" t="s">
        <v>282</v>
      </c>
      <c r="AH3859">
        <v>2017</v>
      </c>
      <c r="AI3859">
        <v>2017</v>
      </c>
      <c r="AJ3859" t="s">
        <v>1307</v>
      </c>
      <c r="AK3859" t="s">
        <v>185</v>
      </c>
      <c r="AS3859">
        <v>3.6</v>
      </c>
      <c r="AT3859" t="s">
        <v>188</v>
      </c>
      <c r="AU3859" t="s">
        <v>189</v>
      </c>
      <c r="AV3859" t="s">
        <v>190</v>
      </c>
      <c r="AW3859" t="s">
        <v>264</v>
      </c>
      <c r="BM3859" t="s">
        <v>22462</v>
      </c>
      <c r="BN3859" t="s">
        <v>193</v>
      </c>
      <c r="BP3859" t="s">
        <v>194</v>
      </c>
      <c r="BQ3859" t="s">
        <v>195</v>
      </c>
      <c r="BS3859">
        <v>14627</v>
      </c>
      <c r="BT3859" t="s">
        <v>196</v>
      </c>
      <c r="BU3859">
        <v>3154034361</v>
      </c>
      <c r="BZ3859" t="s">
        <v>22463</v>
      </c>
      <c r="CC3859" t="s">
        <v>3825</v>
      </c>
      <c r="CD3859" t="s">
        <v>195</v>
      </c>
      <c r="CF3859">
        <v>13210</v>
      </c>
      <c r="CG3859" t="s">
        <v>196</v>
      </c>
      <c r="CH3859">
        <v>3154786081</v>
      </c>
      <c r="CM3859" t="s">
        <v>4385</v>
      </c>
      <c r="CP3859" t="s">
        <v>194</v>
      </c>
      <c r="CQ3859" t="s">
        <v>195</v>
      </c>
      <c r="CS3859">
        <v>14627</v>
      </c>
      <c r="CT3859" t="s">
        <v>196</v>
      </c>
      <c r="CU3859">
        <v>3154034361</v>
      </c>
      <c r="DZ3859" t="s">
        <v>22464</v>
      </c>
      <c r="EC3859" t="s">
        <v>6535</v>
      </c>
      <c r="ED3859" t="s">
        <v>195</v>
      </c>
      <c r="EF3859">
        <v>13159</v>
      </c>
      <c r="EG3859" t="s">
        <v>196</v>
      </c>
      <c r="EH3859">
        <v>3154786081</v>
      </c>
      <c r="EM3859" t="s">
        <v>22463</v>
      </c>
      <c r="EP3859" t="s">
        <v>3825</v>
      </c>
      <c r="EQ3859" t="s">
        <v>195</v>
      </c>
      <c r="ES3859">
        <v>13210</v>
      </c>
      <c r="ET3859" t="s">
        <v>196</v>
      </c>
      <c r="EU3859">
        <v>3154786081</v>
      </c>
    </row>
    <row r="3860" spans="1:151" x14ac:dyDescent="0.2">
      <c r="A3860">
        <v>14445</v>
      </c>
      <c r="B3860" t="s">
        <v>22465</v>
      </c>
      <c r="C3860" t="s">
        <v>22466</v>
      </c>
      <c r="E3860" t="s">
        <v>22467</v>
      </c>
      <c r="F3860" t="s">
        <v>171</v>
      </c>
      <c r="G3860" t="s">
        <v>172</v>
      </c>
      <c r="H3860" s="1">
        <v>34829</v>
      </c>
      <c r="I3860" t="s">
        <v>221</v>
      </c>
      <c r="K3860" t="s">
        <v>304</v>
      </c>
      <c r="M3860" t="s">
        <v>176</v>
      </c>
      <c r="N3860">
        <v>2016</v>
      </c>
      <c r="O3860" t="s">
        <v>634</v>
      </c>
      <c r="P3860" t="s">
        <v>178</v>
      </c>
      <c r="Q3860" t="s">
        <v>172</v>
      </c>
      <c r="S3860">
        <v>28942283</v>
      </c>
      <c r="T3860" t="s">
        <v>2784</v>
      </c>
      <c r="U3860" t="s">
        <v>180</v>
      </c>
      <c r="V3860" s="2">
        <v>43240</v>
      </c>
      <c r="W3860" t="s">
        <v>22468</v>
      </c>
      <c r="X3860">
        <v>8169145246</v>
      </c>
      <c r="Y3860" t="s">
        <v>186</v>
      </c>
      <c r="Z3860" t="s">
        <v>282</v>
      </c>
      <c r="AA3860">
        <v>2018</v>
      </c>
      <c r="AB3860">
        <v>2018</v>
      </c>
      <c r="AC3860" t="s">
        <v>382</v>
      </c>
      <c r="AD3860" t="s">
        <v>172</v>
      </c>
      <c r="AS3860">
        <v>3.08</v>
      </c>
      <c r="AT3860" t="s">
        <v>188</v>
      </c>
      <c r="AU3860" t="s">
        <v>1520</v>
      </c>
      <c r="AV3860" t="s">
        <v>18311</v>
      </c>
      <c r="AW3860" t="s">
        <v>191</v>
      </c>
      <c r="BM3860" t="s">
        <v>22469</v>
      </c>
      <c r="BN3860" t="s">
        <v>193</v>
      </c>
      <c r="BP3860" t="s">
        <v>194</v>
      </c>
      <c r="BQ3860" t="s">
        <v>195</v>
      </c>
      <c r="BS3860">
        <v>14627</v>
      </c>
      <c r="BT3860" t="s">
        <v>196</v>
      </c>
      <c r="BU3860">
        <v>8169145246</v>
      </c>
      <c r="CM3860" t="s">
        <v>22470</v>
      </c>
      <c r="CN3860" t="s">
        <v>487</v>
      </c>
      <c r="CP3860" t="s">
        <v>194</v>
      </c>
      <c r="CQ3860" t="s">
        <v>195</v>
      </c>
      <c r="CS3860">
        <v>14627</v>
      </c>
      <c r="CT3860" t="s">
        <v>196</v>
      </c>
      <c r="CU3860">
        <v>8169145246</v>
      </c>
    </row>
    <row r="3861" spans="1:151" x14ac:dyDescent="0.2">
      <c r="A3861">
        <v>18960</v>
      </c>
      <c r="B3861" t="s">
        <v>22471</v>
      </c>
      <c r="C3861" t="s">
        <v>22472</v>
      </c>
      <c r="D3861" t="s">
        <v>22473</v>
      </c>
      <c r="E3861" t="s">
        <v>22474</v>
      </c>
      <c r="F3861" t="s">
        <v>171</v>
      </c>
      <c r="G3861" t="s">
        <v>172</v>
      </c>
      <c r="H3861" s="1">
        <v>34811</v>
      </c>
      <c r="I3861" t="s">
        <v>221</v>
      </c>
      <c r="K3861" t="s">
        <v>5139</v>
      </c>
      <c r="L3861" t="s">
        <v>633</v>
      </c>
      <c r="M3861" t="s">
        <v>306</v>
      </c>
      <c r="N3861">
        <v>2016</v>
      </c>
      <c r="O3861" t="s">
        <v>380</v>
      </c>
      <c r="P3861" t="s">
        <v>178</v>
      </c>
      <c r="Q3861" t="s">
        <v>172</v>
      </c>
      <c r="S3861">
        <v>28266877</v>
      </c>
      <c r="T3861" t="s">
        <v>196</v>
      </c>
      <c r="W3861" t="s">
        <v>22475</v>
      </c>
      <c r="X3861">
        <v>9199714198</v>
      </c>
      <c r="Y3861" t="s">
        <v>186</v>
      </c>
      <c r="Z3861" t="s">
        <v>282</v>
      </c>
      <c r="AA3861">
        <v>2017</v>
      </c>
      <c r="AB3861">
        <v>2017</v>
      </c>
      <c r="AC3861" t="s">
        <v>636</v>
      </c>
      <c r="AD3861" t="s">
        <v>185</v>
      </c>
      <c r="AS3861">
        <v>2.89</v>
      </c>
      <c r="AT3861" t="s">
        <v>188</v>
      </c>
      <c r="AU3861" t="s">
        <v>189</v>
      </c>
      <c r="AV3861" t="s">
        <v>190</v>
      </c>
      <c r="AW3861" t="s">
        <v>294</v>
      </c>
      <c r="BM3861" t="s">
        <v>15382</v>
      </c>
      <c r="BN3861" t="s">
        <v>193</v>
      </c>
      <c r="BP3861" t="s">
        <v>194</v>
      </c>
      <c r="BQ3861" t="s">
        <v>195</v>
      </c>
      <c r="BS3861">
        <v>14627</v>
      </c>
      <c r="BT3861" t="s">
        <v>196</v>
      </c>
      <c r="BU3861">
        <v>9193580341</v>
      </c>
      <c r="BZ3861" t="s">
        <v>22476</v>
      </c>
      <c r="CC3861" t="s">
        <v>8286</v>
      </c>
      <c r="CD3861" t="s">
        <v>936</v>
      </c>
      <c r="CF3861">
        <v>27713</v>
      </c>
      <c r="CG3861" t="s">
        <v>196</v>
      </c>
      <c r="CH3861">
        <v>9193580341</v>
      </c>
      <c r="CM3861" t="s">
        <v>6982</v>
      </c>
      <c r="CP3861" t="s">
        <v>194</v>
      </c>
      <c r="CQ3861" t="s">
        <v>195</v>
      </c>
      <c r="CS3861">
        <v>14627</v>
      </c>
      <c r="CT3861" t="s">
        <v>196</v>
      </c>
      <c r="CU3861">
        <v>9193580341</v>
      </c>
      <c r="EM3861" t="s">
        <v>22476</v>
      </c>
      <c r="EP3861" t="s">
        <v>8286</v>
      </c>
      <c r="EQ3861" t="s">
        <v>936</v>
      </c>
      <c r="ES3861">
        <v>27713</v>
      </c>
      <c r="ET3861" t="s">
        <v>196</v>
      </c>
      <c r="EU3861">
        <v>9193580341</v>
      </c>
    </row>
    <row r="3862" spans="1:151" x14ac:dyDescent="0.2">
      <c r="A3862">
        <v>27791</v>
      </c>
      <c r="B3862" t="s">
        <v>7494</v>
      </c>
      <c r="C3862" t="s">
        <v>22477</v>
      </c>
      <c r="D3862" t="s">
        <v>2148</v>
      </c>
      <c r="E3862" t="s">
        <v>22478</v>
      </c>
      <c r="F3862" t="s">
        <v>171</v>
      </c>
      <c r="G3862" t="str">
        <f>"0"</f>
        <v>0</v>
      </c>
      <c r="K3862" t="s">
        <v>203</v>
      </c>
      <c r="L3862" t="s">
        <v>204</v>
      </c>
      <c r="M3862" t="s">
        <v>205</v>
      </c>
      <c r="N3862">
        <v>2019</v>
      </c>
      <c r="O3862" t="s">
        <v>206</v>
      </c>
      <c r="P3862" t="s">
        <v>178</v>
      </c>
      <c r="Q3862" t="s">
        <v>172</v>
      </c>
      <c r="S3862">
        <v>29377626</v>
      </c>
      <c r="T3862" t="s">
        <v>196</v>
      </c>
      <c r="W3862" t="s">
        <v>22479</v>
      </c>
      <c r="X3862">
        <v>7818647197</v>
      </c>
      <c r="Y3862" t="s">
        <v>182</v>
      </c>
      <c r="Z3862" t="s">
        <v>183</v>
      </c>
      <c r="AA3862">
        <v>2019</v>
      </c>
      <c r="AB3862">
        <v>2019</v>
      </c>
      <c r="AC3862" t="s">
        <v>208</v>
      </c>
      <c r="AD3862" t="s">
        <v>185</v>
      </c>
      <c r="AF3862" t="s">
        <v>186</v>
      </c>
      <c r="AG3862" t="s">
        <v>183</v>
      </c>
      <c r="AH3862">
        <v>2019</v>
      </c>
      <c r="AI3862">
        <v>2019</v>
      </c>
      <c r="AJ3862" t="s">
        <v>209</v>
      </c>
      <c r="AK3862" t="s">
        <v>185</v>
      </c>
      <c r="AM3862" t="s">
        <v>382</v>
      </c>
      <c r="AS3862">
        <v>3.77</v>
      </c>
      <c r="AT3862" t="s">
        <v>188</v>
      </c>
      <c r="AU3862" t="s">
        <v>189</v>
      </c>
      <c r="AV3862" t="s">
        <v>190</v>
      </c>
      <c r="AW3862" t="s">
        <v>264</v>
      </c>
      <c r="BM3862" t="s">
        <v>22480</v>
      </c>
      <c r="BN3862" t="s">
        <v>193</v>
      </c>
      <c r="BP3862" t="s">
        <v>194</v>
      </c>
      <c r="BQ3862" t="s">
        <v>195</v>
      </c>
      <c r="BS3862">
        <v>14627</v>
      </c>
      <c r="BT3862" t="s">
        <v>196</v>
      </c>
      <c r="BU3862">
        <v>6175841312</v>
      </c>
      <c r="BZ3862" t="s">
        <v>22481</v>
      </c>
      <c r="CC3862" t="s">
        <v>9798</v>
      </c>
      <c r="CD3862" t="s">
        <v>401</v>
      </c>
      <c r="CF3862" t="str">
        <f>"02421"</f>
        <v>02421</v>
      </c>
      <c r="CG3862" t="s">
        <v>196</v>
      </c>
      <c r="CH3862">
        <v>7815384127</v>
      </c>
      <c r="CM3862" t="s">
        <v>22482</v>
      </c>
      <c r="CP3862" t="s">
        <v>194</v>
      </c>
      <c r="CQ3862" t="s">
        <v>195</v>
      </c>
      <c r="CS3862">
        <v>14611</v>
      </c>
      <c r="CT3862" t="s">
        <v>196</v>
      </c>
      <c r="CU3862">
        <v>6175841312</v>
      </c>
      <c r="ED3862" t="s">
        <v>401</v>
      </c>
      <c r="EG3862" t="s">
        <v>196</v>
      </c>
      <c r="EH3862">
        <v>7815384127</v>
      </c>
      <c r="EM3862" t="s">
        <v>22481</v>
      </c>
      <c r="EP3862" t="s">
        <v>9798</v>
      </c>
      <c r="EQ3862" t="s">
        <v>401</v>
      </c>
      <c r="ES3862" t="str">
        <f>"02421"</f>
        <v>02421</v>
      </c>
      <c r="ET3862" t="s">
        <v>196</v>
      </c>
      <c r="EU3862">
        <v>7815384127</v>
      </c>
    </row>
    <row r="3863" spans="1:151" x14ac:dyDescent="0.2">
      <c r="A3863">
        <v>40947</v>
      </c>
      <c r="B3863" t="s">
        <v>22483</v>
      </c>
      <c r="C3863" t="s">
        <v>22484</v>
      </c>
      <c r="D3863" t="s">
        <v>22485</v>
      </c>
      <c r="E3863" t="s">
        <v>22486</v>
      </c>
      <c r="F3863" t="s">
        <v>171</v>
      </c>
      <c r="G3863" t="str">
        <f>"0"</f>
        <v>0</v>
      </c>
      <c r="H3863" s="1">
        <v>37862</v>
      </c>
      <c r="I3863" t="s">
        <v>221</v>
      </c>
      <c r="K3863" t="s">
        <v>14293</v>
      </c>
      <c r="L3863" t="s">
        <v>516</v>
      </c>
      <c r="M3863" t="s">
        <v>176</v>
      </c>
      <c r="N3863">
        <v>2024</v>
      </c>
      <c r="O3863" t="s">
        <v>319</v>
      </c>
      <c r="P3863" t="s">
        <v>178</v>
      </c>
      <c r="Q3863" t="s">
        <v>172</v>
      </c>
      <c r="S3863">
        <v>32104769</v>
      </c>
      <c r="T3863" t="s">
        <v>423</v>
      </c>
      <c r="U3863" t="s">
        <v>712</v>
      </c>
      <c r="Y3863" t="str">
        <f>"01AS"</f>
        <v>01AS</v>
      </c>
      <c r="Z3863" t="s">
        <v>227</v>
      </c>
      <c r="AA3863" t="s">
        <v>320</v>
      </c>
      <c r="AB3863" t="s">
        <v>321</v>
      </c>
      <c r="AC3863" t="s">
        <v>1236</v>
      </c>
      <c r="AD3863" t="s">
        <v>185</v>
      </c>
      <c r="AF3863" t="s">
        <v>426</v>
      </c>
      <c r="AG3863" t="s">
        <v>427</v>
      </c>
      <c r="AJ3863" t="s">
        <v>728</v>
      </c>
      <c r="AK3863" t="s">
        <v>185</v>
      </c>
      <c r="AS3863">
        <v>3.41</v>
      </c>
      <c r="AU3863" t="s">
        <v>235</v>
      </c>
      <c r="AV3863" t="s">
        <v>236</v>
      </c>
      <c r="AW3863" t="s">
        <v>715</v>
      </c>
      <c r="BM3863" t="s">
        <v>22487</v>
      </c>
      <c r="BN3863" t="s">
        <v>239</v>
      </c>
      <c r="BO3863" t="s">
        <v>22488</v>
      </c>
      <c r="BP3863" t="s">
        <v>241</v>
      </c>
      <c r="BQ3863" t="s">
        <v>195</v>
      </c>
      <c r="BS3863">
        <v>14627</v>
      </c>
      <c r="CD3863" t="s">
        <v>195</v>
      </c>
      <c r="CM3863" t="s">
        <v>22489</v>
      </c>
      <c r="CO3863" t="s">
        <v>22488</v>
      </c>
      <c r="CP3863" t="s">
        <v>22490</v>
      </c>
      <c r="CQ3863" t="s">
        <v>541</v>
      </c>
      <c r="CS3863" t="str">
        <f>"01532-2631"</f>
        <v>01532-2631</v>
      </c>
      <c r="CT3863" t="s">
        <v>244</v>
      </c>
      <c r="CU3863" t="s">
        <v>22491</v>
      </c>
    </row>
    <row r="3864" spans="1:151" x14ac:dyDescent="0.2">
      <c r="A3864">
        <v>13316</v>
      </c>
      <c r="B3864" t="s">
        <v>4093</v>
      </c>
      <c r="C3864" t="s">
        <v>22492</v>
      </c>
      <c r="D3864" t="s">
        <v>22493</v>
      </c>
      <c r="E3864" t="s">
        <v>22494</v>
      </c>
      <c r="F3864" t="s">
        <v>171</v>
      </c>
      <c r="G3864" t="s">
        <v>172</v>
      </c>
      <c r="H3864" s="1">
        <v>34622</v>
      </c>
      <c r="I3864" t="s">
        <v>221</v>
      </c>
      <c r="K3864" t="s">
        <v>8300</v>
      </c>
      <c r="L3864" t="s">
        <v>820</v>
      </c>
      <c r="M3864" t="s">
        <v>306</v>
      </c>
      <c r="N3864">
        <v>2016</v>
      </c>
      <c r="O3864" t="s">
        <v>380</v>
      </c>
      <c r="P3864" t="s">
        <v>178</v>
      </c>
      <c r="Q3864" t="s">
        <v>172</v>
      </c>
      <c r="S3864">
        <v>28176442</v>
      </c>
      <c r="T3864" t="s">
        <v>196</v>
      </c>
      <c r="W3864" t="s">
        <v>22495</v>
      </c>
      <c r="X3864">
        <v>4079290244</v>
      </c>
      <c r="Y3864" t="s">
        <v>186</v>
      </c>
      <c r="Z3864" t="s">
        <v>282</v>
      </c>
      <c r="AA3864">
        <v>2017</v>
      </c>
      <c r="AB3864">
        <v>2017</v>
      </c>
      <c r="AC3864" t="s">
        <v>1308</v>
      </c>
      <c r="AD3864" t="s">
        <v>185</v>
      </c>
      <c r="AE3864" t="s">
        <v>396</v>
      </c>
      <c r="AM3864" t="s">
        <v>2261</v>
      </c>
      <c r="AS3864">
        <v>3.28</v>
      </c>
      <c r="AT3864" t="s">
        <v>188</v>
      </c>
      <c r="AU3864" t="s">
        <v>647</v>
      </c>
      <c r="AV3864" t="s">
        <v>190</v>
      </c>
      <c r="AW3864" t="s">
        <v>952</v>
      </c>
      <c r="BM3864" t="s">
        <v>22496</v>
      </c>
      <c r="BN3864" t="s">
        <v>193</v>
      </c>
      <c r="BP3864" t="s">
        <v>194</v>
      </c>
      <c r="BQ3864" t="s">
        <v>195</v>
      </c>
      <c r="BS3864">
        <v>14627</v>
      </c>
      <c r="BT3864" t="s">
        <v>196</v>
      </c>
      <c r="BU3864">
        <v>4079290244</v>
      </c>
      <c r="BZ3864" t="s">
        <v>22497</v>
      </c>
      <c r="CC3864" t="s">
        <v>22498</v>
      </c>
      <c r="CD3864" t="s">
        <v>214</v>
      </c>
      <c r="CF3864">
        <v>32701</v>
      </c>
      <c r="CG3864" t="s">
        <v>196</v>
      </c>
      <c r="CH3864">
        <v>4079290244</v>
      </c>
      <c r="CM3864" t="s">
        <v>22499</v>
      </c>
      <c r="CP3864" t="s">
        <v>194</v>
      </c>
      <c r="CQ3864" t="s">
        <v>195</v>
      </c>
      <c r="CS3864">
        <v>14627</v>
      </c>
      <c r="CT3864" t="s">
        <v>196</v>
      </c>
      <c r="CU3864">
        <v>4079290244</v>
      </c>
      <c r="EM3864" t="s">
        <v>22497</v>
      </c>
      <c r="EP3864" t="s">
        <v>22498</v>
      </c>
      <c r="EQ3864" t="s">
        <v>214</v>
      </c>
      <c r="ES3864">
        <v>32701</v>
      </c>
      <c r="ET3864" t="s">
        <v>196</v>
      </c>
      <c r="EU3864">
        <v>4079290244</v>
      </c>
    </row>
    <row r="3865" spans="1:151" x14ac:dyDescent="0.2">
      <c r="A3865">
        <v>13195</v>
      </c>
      <c r="B3865" t="s">
        <v>4093</v>
      </c>
      <c r="C3865" t="s">
        <v>22492</v>
      </c>
      <c r="D3865" t="s">
        <v>22493</v>
      </c>
      <c r="E3865" t="s">
        <v>22494</v>
      </c>
      <c r="F3865" t="s">
        <v>171</v>
      </c>
      <c r="G3865" t="s">
        <v>172</v>
      </c>
      <c r="H3865" s="1">
        <v>34622</v>
      </c>
      <c r="I3865" t="s">
        <v>221</v>
      </c>
      <c r="K3865" t="s">
        <v>1304</v>
      </c>
      <c r="L3865" t="s">
        <v>633</v>
      </c>
      <c r="M3865" t="s">
        <v>224</v>
      </c>
      <c r="N3865">
        <v>2015</v>
      </c>
      <c r="O3865" t="s">
        <v>692</v>
      </c>
      <c r="P3865" t="s">
        <v>178</v>
      </c>
      <c r="Q3865" t="s">
        <v>172</v>
      </c>
      <c r="S3865">
        <v>28176442</v>
      </c>
      <c r="T3865" t="s">
        <v>196</v>
      </c>
      <c r="W3865" t="s">
        <v>22495</v>
      </c>
      <c r="X3865">
        <v>4079290244</v>
      </c>
      <c r="Y3865" t="s">
        <v>186</v>
      </c>
      <c r="Z3865" t="s">
        <v>282</v>
      </c>
      <c r="AA3865">
        <v>2017</v>
      </c>
      <c r="AB3865">
        <v>2017</v>
      </c>
      <c r="AC3865" t="s">
        <v>1308</v>
      </c>
      <c r="AD3865" t="s">
        <v>185</v>
      </c>
      <c r="AE3865" t="s">
        <v>396</v>
      </c>
      <c r="AM3865" t="s">
        <v>2261</v>
      </c>
      <c r="AS3865">
        <v>3.28</v>
      </c>
      <c r="AT3865" t="s">
        <v>188</v>
      </c>
      <c r="AU3865" t="s">
        <v>647</v>
      </c>
      <c r="AV3865" t="s">
        <v>190</v>
      </c>
      <c r="AW3865" t="s">
        <v>952</v>
      </c>
      <c r="BM3865" t="s">
        <v>22496</v>
      </c>
      <c r="BN3865" t="s">
        <v>193</v>
      </c>
      <c r="BP3865" t="s">
        <v>194</v>
      </c>
      <c r="BQ3865" t="s">
        <v>195</v>
      </c>
      <c r="BS3865">
        <v>14627</v>
      </c>
      <c r="BT3865" t="s">
        <v>196</v>
      </c>
      <c r="BU3865">
        <v>4079290244</v>
      </c>
      <c r="BZ3865" t="s">
        <v>22497</v>
      </c>
      <c r="CC3865" t="s">
        <v>22498</v>
      </c>
      <c r="CD3865" t="s">
        <v>214</v>
      </c>
      <c r="CF3865">
        <v>32701</v>
      </c>
      <c r="CG3865" t="s">
        <v>196</v>
      </c>
      <c r="CH3865">
        <v>4079290244</v>
      </c>
      <c r="CM3865" t="s">
        <v>22499</v>
      </c>
      <c r="CP3865" t="s">
        <v>194</v>
      </c>
      <c r="CQ3865" t="s">
        <v>195</v>
      </c>
      <c r="CS3865">
        <v>14627</v>
      </c>
      <c r="CT3865" t="s">
        <v>196</v>
      </c>
      <c r="CU3865">
        <v>4079290244</v>
      </c>
      <c r="EM3865" t="s">
        <v>22497</v>
      </c>
      <c r="EP3865" t="s">
        <v>22498</v>
      </c>
      <c r="EQ3865" t="s">
        <v>214</v>
      </c>
      <c r="ES3865">
        <v>32701</v>
      </c>
      <c r="ET3865" t="s">
        <v>196</v>
      </c>
      <c r="EU3865">
        <v>4079290244</v>
      </c>
    </row>
    <row r="3866" spans="1:151" x14ac:dyDescent="0.2">
      <c r="A3866">
        <v>42083</v>
      </c>
      <c r="B3866" t="s">
        <v>22500</v>
      </c>
      <c r="C3866" t="s">
        <v>22501</v>
      </c>
      <c r="D3866" t="s">
        <v>2046</v>
      </c>
      <c r="E3866" t="s">
        <v>22502</v>
      </c>
      <c r="F3866" t="s">
        <v>171</v>
      </c>
      <c r="G3866" t="str">
        <f>"0"</f>
        <v>0</v>
      </c>
      <c r="H3866" s="1">
        <v>37361</v>
      </c>
      <c r="I3866" t="s">
        <v>173</v>
      </c>
      <c r="K3866" t="s">
        <v>290</v>
      </c>
      <c r="L3866" t="s">
        <v>291</v>
      </c>
      <c r="M3866" t="s">
        <v>205</v>
      </c>
      <c r="N3866">
        <v>2024</v>
      </c>
      <c r="O3866" t="s">
        <v>2271</v>
      </c>
      <c r="P3866" t="s">
        <v>178</v>
      </c>
      <c r="Q3866" t="s">
        <v>172</v>
      </c>
      <c r="S3866">
        <v>31774208</v>
      </c>
      <c r="T3866" t="s">
        <v>226</v>
      </c>
      <c r="Y3866" t="str">
        <f>"01AS"</f>
        <v>01AS</v>
      </c>
      <c r="Z3866" t="s">
        <v>227</v>
      </c>
      <c r="AA3866" t="s">
        <v>320</v>
      </c>
      <c r="AB3866" t="s">
        <v>321</v>
      </c>
      <c r="AC3866" t="s">
        <v>425</v>
      </c>
      <c r="AD3866" t="s">
        <v>185</v>
      </c>
      <c r="AE3866" t="s">
        <v>656</v>
      </c>
      <c r="AS3866">
        <v>3.84</v>
      </c>
      <c r="AU3866" t="s">
        <v>235</v>
      </c>
      <c r="AV3866" t="s">
        <v>236</v>
      </c>
      <c r="AW3866" t="s">
        <v>264</v>
      </c>
      <c r="BM3866" t="s">
        <v>22503</v>
      </c>
      <c r="BN3866" t="s">
        <v>239</v>
      </c>
      <c r="BO3866" t="s">
        <v>22504</v>
      </c>
      <c r="BP3866" t="s">
        <v>241</v>
      </c>
      <c r="BQ3866" t="s">
        <v>195</v>
      </c>
      <c r="BS3866">
        <v>14627</v>
      </c>
      <c r="CD3866" t="s">
        <v>195</v>
      </c>
      <c r="CM3866" t="s">
        <v>22505</v>
      </c>
      <c r="CO3866" t="s">
        <v>22504</v>
      </c>
      <c r="CP3866" t="s">
        <v>2078</v>
      </c>
      <c r="CQ3866" t="s">
        <v>2079</v>
      </c>
      <c r="CS3866" t="s">
        <v>22506</v>
      </c>
      <c r="CT3866" t="s">
        <v>244</v>
      </c>
      <c r="CU3866" t="s">
        <v>22507</v>
      </c>
    </row>
    <row r="3867" spans="1:151" x14ac:dyDescent="0.2">
      <c r="A3867">
        <v>38717</v>
      </c>
      <c r="B3867" t="s">
        <v>22500</v>
      </c>
      <c r="C3867" t="s">
        <v>22501</v>
      </c>
      <c r="D3867" t="s">
        <v>2046</v>
      </c>
      <c r="E3867" t="s">
        <v>22502</v>
      </c>
      <c r="F3867" t="s">
        <v>171</v>
      </c>
      <c r="G3867" t="str">
        <f>"0"</f>
        <v>0</v>
      </c>
      <c r="H3867" s="1">
        <v>37361</v>
      </c>
      <c r="I3867" t="s">
        <v>173</v>
      </c>
      <c r="K3867" t="s">
        <v>290</v>
      </c>
      <c r="L3867" t="s">
        <v>291</v>
      </c>
      <c r="M3867" t="s">
        <v>205</v>
      </c>
      <c r="N3867">
        <v>2023</v>
      </c>
      <c r="O3867" t="s">
        <v>921</v>
      </c>
      <c r="P3867" t="s">
        <v>178</v>
      </c>
      <c r="Q3867" t="s">
        <v>172</v>
      </c>
      <c r="S3867">
        <v>31774208</v>
      </c>
      <c r="T3867" t="s">
        <v>226</v>
      </c>
      <c r="Y3867" t="str">
        <f>"01AS"</f>
        <v>01AS</v>
      </c>
      <c r="Z3867" t="s">
        <v>227</v>
      </c>
      <c r="AA3867" t="s">
        <v>320</v>
      </c>
      <c r="AB3867" t="s">
        <v>321</v>
      </c>
      <c r="AC3867" t="s">
        <v>425</v>
      </c>
      <c r="AD3867" t="s">
        <v>185</v>
      </c>
      <c r="AE3867" t="s">
        <v>656</v>
      </c>
      <c r="AS3867">
        <v>3.84</v>
      </c>
      <c r="AU3867" t="s">
        <v>235</v>
      </c>
      <c r="AV3867" t="s">
        <v>236</v>
      </c>
      <c r="AW3867" t="s">
        <v>264</v>
      </c>
      <c r="BM3867" t="s">
        <v>22503</v>
      </c>
      <c r="BN3867" t="s">
        <v>239</v>
      </c>
      <c r="BO3867" t="s">
        <v>22504</v>
      </c>
      <c r="BP3867" t="s">
        <v>241</v>
      </c>
      <c r="BQ3867" t="s">
        <v>195</v>
      </c>
      <c r="BS3867">
        <v>14627</v>
      </c>
      <c r="CD3867" t="s">
        <v>195</v>
      </c>
      <c r="CM3867" t="s">
        <v>22505</v>
      </c>
      <c r="CO3867" t="s">
        <v>22504</v>
      </c>
      <c r="CP3867" t="s">
        <v>2078</v>
      </c>
      <c r="CQ3867" t="s">
        <v>2079</v>
      </c>
      <c r="CS3867" t="s">
        <v>22506</v>
      </c>
      <c r="CT3867" t="s">
        <v>244</v>
      </c>
      <c r="CU3867" t="s">
        <v>22507</v>
      </c>
    </row>
    <row r="3868" spans="1:151" x14ac:dyDescent="0.2">
      <c r="A3868">
        <v>46490</v>
      </c>
      <c r="B3868" t="s">
        <v>22508</v>
      </c>
      <c r="C3868" t="s">
        <v>22509</v>
      </c>
      <c r="D3868" t="s">
        <v>22510</v>
      </c>
      <c r="E3868" t="s">
        <v>22511</v>
      </c>
      <c r="F3868" t="s">
        <v>171</v>
      </c>
      <c r="G3868" t="str">
        <f>"0"</f>
        <v>0</v>
      </c>
      <c r="H3868" s="1">
        <v>37834</v>
      </c>
      <c r="I3868" t="s">
        <v>221</v>
      </c>
      <c r="K3868" t="s">
        <v>10861</v>
      </c>
      <c r="L3868" t="s">
        <v>10862</v>
      </c>
      <c r="M3868" t="s">
        <v>224</v>
      </c>
      <c r="N3868">
        <v>2025</v>
      </c>
      <c r="O3868" t="s">
        <v>528</v>
      </c>
      <c r="P3868" t="s">
        <v>178</v>
      </c>
      <c r="Q3868" t="s">
        <v>172</v>
      </c>
      <c r="S3868">
        <v>32297713</v>
      </c>
      <c r="T3868" t="s">
        <v>226</v>
      </c>
      <c r="Y3868" t="str">
        <f>"01AS"</f>
        <v>01AS</v>
      </c>
      <c r="Z3868" t="s">
        <v>499</v>
      </c>
      <c r="AA3868" t="s">
        <v>320</v>
      </c>
      <c r="AB3868" t="s">
        <v>321</v>
      </c>
      <c r="AC3868" t="s">
        <v>5586</v>
      </c>
      <c r="AD3868" t="s">
        <v>185</v>
      </c>
      <c r="AF3868" t="s">
        <v>426</v>
      </c>
      <c r="AG3868" t="s">
        <v>729</v>
      </c>
      <c r="AJ3868" t="s">
        <v>3992</v>
      </c>
      <c r="AK3868" t="s">
        <v>185</v>
      </c>
      <c r="AS3868">
        <v>3.57</v>
      </c>
      <c r="AU3868" t="s">
        <v>472</v>
      </c>
      <c r="AV3868" t="s">
        <v>473</v>
      </c>
      <c r="AW3868" t="s">
        <v>264</v>
      </c>
      <c r="BM3868" t="s">
        <v>22512</v>
      </c>
      <c r="BN3868" t="s">
        <v>239</v>
      </c>
      <c r="BO3868" t="s">
        <v>22513</v>
      </c>
      <c r="BP3868" t="s">
        <v>241</v>
      </c>
      <c r="BQ3868" t="s">
        <v>195</v>
      </c>
      <c r="BS3868">
        <v>14627</v>
      </c>
      <c r="CD3868" t="s">
        <v>195</v>
      </c>
      <c r="CM3868" t="s">
        <v>22514</v>
      </c>
      <c r="CO3868" t="s">
        <v>22513</v>
      </c>
      <c r="CP3868" t="s">
        <v>2385</v>
      </c>
      <c r="CQ3868" t="s">
        <v>2386</v>
      </c>
      <c r="CS3868" t="s">
        <v>22515</v>
      </c>
      <c r="CT3868" t="s">
        <v>244</v>
      </c>
      <c r="CU3868" t="s">
        <v>22516</v>
      </c>
    </row>
    <row r="3869" spans="1:151" x14ac:dyDescent="0.2">
      <c r="A3869">
        <v>38151</v>
      </c>
      <c r="B3869" t="s">
        <v>22508</v>
      </c>
      <c r="C3869" t="s">
        <v>22509</v>
      </c>
      <c r="D3869" t="s">
        <v>22510</v>
      </c>
      <c r="E3869" t="s">
        <v>22511</v>
      </c>
      <c r="F3869" t="s">
        <v>171</v>
      </c>
      <c r="G3869" t="str">
        <f>"0"</f>
        <v>0</v>
      </c>
      <c r="H3869" s="1">
        <v>37834</v>
      </c>
      <c r="I3869" t="s">
        <v>221</v>
      </c>
      <c r="K3869" t="s">
        <v>1817</v>
      </c>
      <c r="L3869" t="s">
        <v>1158</v>
      </c>
      <c r="M3869" t="s">
        <v>205</v>
      </c>
      <c r="N3869">
        <v>2023</v>
      </c>
      <c r="O3869" t="s">
        <v>921</v>
      </c>
      <c r="P3869" t="s">
        <v>178</v>
      </c>
      <c r="Q3869" t="s">
        <v>172</v>
      </c>
      <c r="S3869">
        <v>32297713</v>
      </c>
      <c r="T3869" t="s">
        <v>226</v>
      </c>
      <c r="Y3869" t="str">
        <f>"01AS"</f>
        <v>01AS</v>
      </c>
      <c r="Z3869" t="s">
        <v>499</v>
      </c>
      <c r="AA3869" t="s">
        <v>320</v>
      </c>
      <c r="AB3869" t="s">
        <v>321</v>
      </c>
      <c r="AC3869" t="s">
        <v>5586</v>
      </c>
      <c r="AD3869" t="s">
        <v>185</v>
      </c>
      <c r="AF3869" t="s">
        <v>426</v>
      </c>
      <c r="AG3869" t="s">
        <v>729</v>
      </c>
      <c r="AJ3869" t="s">
        <v>3992</v>
      </c>
      <c r="AK3869" t="s">
        <v>185</v>
      </c>
      <c r="AS3869">
        <v>3.57</v>
      </c>
      <c r="AU3869" t="s">
        <v>472</v>
      </c>
      <c r="AV3869" t="s">
        <v>473</v>
      </c>
      <c r="AW3869" t="s">
        <v>264</v>
      </c>
      <c r="BM3869" t="s">
        <v>22512</v>
      </c>
      <c r="BN3869" t="s">
        <v>239</v>
      </c>
      <c r="BO3869" t="s">
        <v>22513</v>
      </c>
      <c r="BP3869" t="s">
        <v>241</v>
      </c>
      <c r="BQ3869" t="s">
        <v>195</v>
      </c>
      <c r="BS3869">
        <v>14627</v>
      </c>
      <c r="CD3869" t="s">
        <v>195</v>
      </c>
      <c r="CM3869" t="s">
        <v>22514</v>
      </c>
      <c r="CO3869" t="s">
        <v>22513</v>
      </c>
      <c r="CP3869" t="s">
        <v>2385</v>
      </c>
      <c r="CQ3869" t="s">
        <v>2386</v>
      </c>
      <c r="CS3869" t="s">
        <v>22515</v>
      </c>
      <c r="CT3869" t="s">
        <v>244</v>
      </c>
      <c r="CU3869" t="s">
        <v>22516</v>
      </c>
    </row>
    <row r="3870" spans="1:151" x14ac:dyDescent="0.2">
      <c r="A3870">
        <v>38411</v>
      </c>
      <c r="B3870" t="s">
        <v>22508</v>
      </c>
      <c r="C3870" t="s">
        <v>22509</v>
      </c>
      <c r="D3870" t="s">
        <v>22510</v>
      </c>
      <c r="E3870" t="s">
        <v>22511</v>
      </c>
      <c r="F3870" t="s">
        <v>171</v>
      </c>
      <c r="G3870" t="str">
        <f>"0"</f>
        <v>0</v>
      </c>
      <c r="H3870" s="1">
        <v>37834</v>
      </c>
      <c r="I3870" t="s">
        <v>221</v>
      </c>
      <c r="K3870" t="s">
        <v>1529</v>
      </c>
      <c r="L3870" t="s">
        <v>1530</v>
      </c>
      <c r="M3870" t="s">
        <v>224</v>
      </c>
      <c r="N3870">
        <v>2023</v>
      </c>
      <c r="O3870" t="s">
        <v>597</v>
      </c>
      <c r="P3870" t="s">
        <v>178</v>
      </c>
      <c r="Q3870" t="s">
        <v>172</v>
      </c>
      <c r="S3870">
        <v>32297713</v>
      </c>
      <c r="T3870" t="s">
        <v>226</v>
      </c>
      <c r="Y3870" t="str">
        <f>"01AS"</f>
        <v>01AS</v>
      </c>
      <c r="Z3870" t="s">
        <v>499</v>
      </c>
      <c r="AA3870" t="s">
        <v>320</v>
      </c>
      <c r="AB3870" t="s">
        <v>321</v>
      </c>
      <c r="AC3870" t="s">
        <v>5586</v>
      </c>
      <c r="AD3870" t="s">
        <v>185</v>
      </c>
      <c r="AF3870" t="s">
        <v>426</v>
      </c>
      <c r="AG3870" t="s">
        <v>729</v>
      </c>
      <c r="AJ3870" t="s">
        <v>3992</v>
      </c>
      <c r="AK3870" t="s">
        <v>185</v>
      </c>
      <c r="AS3870">
        <v>3.57</v>
      </c>
      <c r="AU3870" t="s">
        <v>472</v>
      </c>
      <c r="AV3870" t="s">
        <v>473</v>
      </c>
      <c r="AW3870" t="s">
        <v>264</v>
      </c>
      <c r="BM3870" t="s">
        <v>22512</v>
      </c>
      <c r="BN3870" t="s">
        <v>239</v>
      </c>
      <c r="BO3870" t="s">
        <v>22513</v>
      </c>
      <c r="BP3870" t="s">
        <v>241</v>
      </c>
      <c r="BQ3870" t="s">
        <v>195</v>
      </c>
      <c r="BS3870">
        <v>14627</v>
      </c>
      <c r="CD3870" t="s">
        <v>195</v>
      </c>
      <c r="CM3870" t="s">
        <v>22514</v>
      </c>
      <c r="CO3870" t="s">
        <v>22513</v>
      </c>
      <c r="CP3870" t="s">
        <v>2385</v>
      </c>
      <c r="CQ3870" t="s">
        <v>2386</v>
      </c>
      <c r="CS3870" t="s">
        <v>22515</v>
      </c>
      <c r="CT3870" t="s">
        <v>244</v>
      </c>
      <c r="CU3870" t="s">
        <v>22516</v>
      </c>
    </row>
    <row r="3871" spans="1:151" x14ac:dyDescent="0.2">
      <c r="A3871">
        <v>25094</v>
      </c>
      <c r="B3871" t="s">
        <v>545</v>
      </c>
      <c r="C3871" t="s">
        <v>22517</v>
      </c>
      <c r="D3871" t="s">
        <v>940</v>
      </c>
      <c r="E3871" t="s">
        <v>22518</v>
      </c>
      <c r="F3871" t="s">
        <v>171</v>
      </c>
      <c r="G3871" t="s">
        <v>172</v>
      </c>
      <c r="H3871" s="1">
        <v>35422</v>
      </c>
      <c r="I3871" t="s">
        <v>173</v>
      </c>
      <c r="K3871" t="s">
        <v>576</v>
      </c>
      <c r="L3871" t="s">
        <v>577</v>
      </c>
      <c r="M3871" t="s">
        <v>224</v>
      </c>
      <c r="N3871">
        <v>2018</v>
      </c>
      <c r="O3871" t="s">
        <v>354</v>
      </c>
      <c r="P3871" t="s">
        <v>178</v>
      </c>
      <c r="Q3871" t="s">
        <v>172</v>
      </c>
      <c r="S3871">
        <v>29399338</v>
      </c>
      <c r="T3871" t="s">
        <v>196</v>
      </c>
      <c r="W3871" t="s">
        <v>22519</v>
      </c>
      <c r="X3871">
        <v>7025231523</v>
      </c>
      <c r="Y3871" t="s">
        <v>186</v>
      </c>
      <c r="Z3871" t="s">
        <v>282</v>
      </c>
      <c r="AA3871">
        <v>2019</v>
      </c>
      <c r="AB3871">
        <v>2019</v>
      </c>
      <c r="AC3871" t="s">
        <v>696</v>
      </c>
      <c r="AD3871" t="s">
        <v>185</v>
      </c>
      <c r="AM3871" t="s">
        <v>580</v>
      </c>
      <c r="AS3871">
        <v>3.06</v>
      </c>
      <c r="AT3871" t="s">
        <v>188</v>
      </c>
      <c r="AU3871" t="s">
        <v>189</v>
      </c>
      <c r="AV3871" t="s">
        <v>190</v>
      </c>
      <c r="AW3871" t="s">
        <v>210</v>
      </c>
      <c r="BM3871" t="s">
        <v>193</v>
      </c>
      <c r="BN3871" t="s">
        <v>22520</v>
      </c>
      <c r="BP3871" t="s">
        <v>194</v>
      </c>
      <c r="BQ3871" t="s">
        <v>195</v>
      </c>
      <c r="BS3871">
        <v>14627</v>
      </c>
      <c r="BT3871" t="s">
        <v>196</v>
      </c>
      <c r="BU3871">
        <v>7025245035</v>
      </c>
      <c r="BZ3871" t="s">
        <v>22521</v>
      </c>
      <c r="CC3871" t="s">
        <v>22522</v>
      </c>
      <c r="CD3871" t="s">
        <v>3094</v>
      </c>
      <c r="CF3871">
        <v>89084</v>
      </c>
      <c r="CG3871" t="s">
        <v>196</v>
      </c>
      <c r="CH3871">
        <v>7025245035</v>
      </c>
      <c r="CM3871" t="s">
        <v>215</v>
      </c>
      <c r="CP3871" t="s">
        <v>194</v>
      </c>
      <c r="CQ3871" t="s">
        <v>195</v>
      </c>
      <c r="CS3871">
        <v>14611</v>
      </c>
      <c r="CT3871" t="s">
        <v>196</v>
      </c>
      <c r="CU3871">
        <v>7025245035</v>
      </c>
      <c r="ED3871" t="s">
        <v>3094</v>
      </c>
      <c r="EG3871" t="s">
        <v>196</v>
      </c>
      <c r="EH3871">
        <v>7025245035</v>
      </c>
      <c r="EM3871" t="s">
        <v>22521</v>
      </c>
      <c r="EP3871" t="s">
        <v>22522</v>
      </c>
      <c r="EQ3871" t="s">
        <v>3094</v>
      </c>
      <c r="ES3871">
        <v>89084</v>
      </c>
      <c r="ET3871" t="s">
        <v>196</v>
      </c>
      <c r="EU3871">
        <v>7025245035</v>
      </c>
    </row>
    <row r="3872" spans="1:151" x14ac:dyDescent="0.2">
      <c r="A3872">
        <v>37806</v>
      </c>
      <c r="B3872" t="s">
        <v>22523</v>
      </c>
      <c r="C3872" t="s">
        <v>22524</v>
      </c>
      <c r="E3872" t="s">
        <v>22525</v>
      </c>
      <c r="F3872" t="s">
        <v>171</v>
      </c>
      <c r="G3872" t="str">
        <f>"0"</f>
        <v>0</v>
      </c>
      <c r="H3872" s="1">
        <v>37259</v>
      </c>
      <c r="I3872" t="s">
        <v>173</v>
      </c>
      <c r="K3872" t="s">
        <v>1046</v>
      </c>
      <c r="L3872" t="s">
        <v>1047</v>
      </c>
      <c r="M3872" t="s">
        <v>176</v>
      </c>
      <c r="N3872">
        <v>2023</v>
      </c>
      <c r="O3872" t="s">
        <v>1048</v>
      </c>
      <c r="P3872" t="s">
        <v>178</v>
      </c>
      <c r="Q3872" t="s">
        <v>172</v>
      </c>
      <c r="S3872">
        <v>31843843</v>
      </c>
      <c r="T3872" t="s">
        <v>226</v>
      </c>
      <c r="Y3872" t="str">
        <f>"01AS"</f>
        <v>01AS</v>
      </c>
      <c r="Z3872" t="s">
        <v>227</v>
      </c>
      <c r="AA3872" t="s">
        <v>320</v>
      </c>
      <c r="AB3872" t="s">
        <v>321</v>
      </c>
      <c r="AC3872" t="s">
        <v>425</v>
      </c>
      <c r="AD3872" t="s">
        <v>185</v>
      </c>
      <c r="AM3872" t="s">
        <v>5890</v>
      </c>
      <c r="AN3872" t="s">
        <v>680</v>
      </c>
      <c r="AS3872">
        <v>3.01</v>
      </c>
      <c r="AU3872" t="s">
        <v>235</v>
      </c>
      <c r="AV3872" t="s">
        <v>823</v>
      </c>
      <c r="AW3872" t="s">
        <v>210</v>
      </c>
      <c r="BM3872" t="s">
        <v>16641</v>
      </c>
      <c r="BN3872" t="s">
        <v>239</v>
      </c>
      <c r="BO3872" t="s">
        <v>22526</v>
      </c>
      <c r="BP3872" t="s">
        <v>241</v>
      </c>
      <c r="BQ3872" t="s">
        <v>195</v>
      </c>
      <c r="BS3872">
        <v>14627</v>
      </c>
      <c r="CD3872" t="s">
        <v>195</v>
      </c>
      <c r="CM3872" t="s">
        <v>22527</v>
      </c>
      <c r="CO3872" t="s">
        <v>22526</v>
      </c>
      <c r="CP3872" t="s">
        <v>8014</v>
      </c>
      <c r="CQ3872" t="s">
        <v>247</v>
      </c>
      <c r="CS3872" t="s">
        <v>22528</v>
      </c>
      <c r="CT3872" t="s">
        <v>244</v>
      </c>
      <c r="CU3872" t="s">
        <v>22529</v>
      </c>
    </row>
    <row r="3873" spans="1:151" x14ac:dyDescent="0.2">
      <c r="A3873">
        <v>39202</v>
      </c>
      <c r="B3873" t="s">
        <v>22523</v>
      </c>
      <c r="C3873" t="s">
        <v>22524</v>
      </c>
      <c r="E3873" t="s">
        <v>22525</v>
      </c>
      <c r="F3873" t="s">
        <v>171</v>
      </c>
      <c r="G3873" t="str">
        <f>"0"</f>
        <v>0</v>
      </c>
      <c r="H3873" s="1">
        <v>37259</v>
      </c>
      <c r="I3873" t="s">
        <v>173</v>
      </c>
      <c r="K3873" t="s">
        <v>1396</v>
      </c>
      <c r="L3873" t="s">
        <v>1397</v>
      </c>
      <c r="M3873" t="s">
        <v>224</v>
      </c>
      <c r="N3873">
        <v>2023</v>
      </c>
      <c r="O3873" t="s">
        <v>597</v>
      </c>
      <c r="P3873" t="s">
        <v>178</v>
      </c>
      <c r="Q3873" t="s">
        <v>172</v>
      </c>
      <c r="S3873">
        <v>31843843</v>
      </c>
      <c r="T3873" t="s">
        <v>226</v>
      </c>
      <c r="Y3873" t="str">
        <f>"01AS"</f>
        <v>01AS</v>
      </c>
      <c r="Z3873" t="s">
        <v>227</v>
      </c>
      <c r="AA3873" t="s">
        <v>320</v>
      </c>
      <c r="AB3873" t="s">
        <v>321</v>
      </c>
      <c r="AC3873" t="s">
        <v>425</v>
      </c>
      <c r="AD3873" t="s">
        <v>185</v>
      </c>
      <c r="AM3873" t="s">
        <v>5890</v>
      </c>
      <c r="AN3873" t="s">
        <v>680</v>
      </c>
      <c r="AS3873">
        <v>3.01</v>
      </c>
      <c r="AU3873" t="s">
        <v>235</v>
      </c>
      <c r="AV3873" t="s">
        <v>823</v>
      </c>
      <c r="AW3873" t="s">
        <v>210</v>
      </c>
      <c r="BM3873" t="s">
        <v>16641</v>
      </c>
      <c r="BN3873" t="s">
        <v>239</v>
      </c>
      <c r="BO3873" t="s">
        <v>22526</v>
      </c>
      <c r="BP3873" t="s">
        <v>241</v>
      </c>
      <c r="BQ3873" t="s">
        <v>195</v>
      </c>
      <c r="BS3873">
        <v>14627</v>
      </c>
      <c r="CD3873" t="s">
        <v>195</v>
      </c>
      <c r="CM3873" t="s">
        <v>22527</v>
      </c>
      <c r="CO3873" t="s">
        <v>22526</v>
      </c>
      <c r="CP3873" t="s">
        <v>8014</v>
      </c>
      <c r="CQ3873" t="s">
        <v>247</v>
      </c>
      <c r="CS3873" t="s">
        <v>22528</v>
      </c>
      <c r="CT3873" t="s">
        <v>244</v>
      </c>
      <c r="CU3873" t="s">
        <v>22529</v>
      </c>
    </row>
    <row r="3874" spans="1:151" x14ac:dyDescent="0.2">
      <c r="A3874">
        <v>39115</v>
      </c>
      <c r="B3874" t="s">
        <v>22530</v>
      </c>
      <c r="C3874" t="s">
        <v>22531</v>
      </c>
      <c r="D3874" t="s">
        <v>22532</v>
      </c>
      <c r="E3874" t="s">
        <v>22533</v>
      </c>
      <c r="F3874" t="s">
        <v>171</v>
      </c>
      <c r="G3874" t="str">
        <f>"0"</f>
        <v>0</v>
      </c>
      <c r="H3874" s="1">
        <v>34755</v>
      </c>
      <c r="I3874" t="s">
        <v>173</v>
      </c>
      <c r="K3874" t="s">
        <v>3943</v>
      </c>
      <c r="L3874" t="s">
        <v>1940</v>
      </c>
      <c r="M3874" t="s">
        <v>224</v>
      </c>
      <c r="N3874">
        <v>2023</v>
      </c>
      <c r="O3874" t="s">
        <v>597</v>
      </c>
      <c r="P3874" t="s">
        <v>178</v>
      </c>
      <c r="Q3874" t="s">
        <v>172</v>
      </c>
      <c r="S3874">
        <v>32383546</v>
      </c>
      <c r="T3874" t="s">
        <v>226</v>
      </c>
      <c r="Y3874" t="str">
        <f>"02SBS"</f>
        <v>02SBS</v>
      </c>
      <c r="Z3874" t="s">
        <v>258</v>
      </c>
      <c r="AA3874" t="s">
        <v>259</v>
      </c>
      <c r="AB3874" t="s">
        <v>260</v>
      </c>
      <c r="AC3874" t="s">
        <v>2778</v>
      </c>
      <c r="AD3874" t="s">
        <v>185</v>
      </c>
      <c r="AM3874" t="s">
        <v>3775</v>
      </c>
      <c r="AN3874" t="s">
        <v>262</v>
      </c>
      <c r="AS3874">
        <v>3.28</v>
      </c>
      <c r="AU3874" t="s">
        <v>235</v>
      </c>
      <c r="AV3874" t="s">
        <v>236</v>
      </c>
      <c r="AW3874" t="s">
        <v>715</v>
      </c>
      <c r="BO3874" t="s">
        <v>22534</v>
      </c>
      <c r="BQ3874" t="s">
        <v>195</v>
      </c>
      <c r="CD3874" t="s">
        <v>195</v>
      </c>
      <c r="CM3874" t="s">
        <v>22535</v>
      </c>
      <c r="CO3874" t="s">
        <v>22534</v>
      </c>
      <c r="CP3874" t="s">
        <v>11494</v>
      </c>
      <c r="CQ3874" t="s">
        <v>735</v>
      </c>
      <c r="CS3874">
        <v>94583</v>
      </c>
      <c r="CT3874" t="s">
        <v>244</v>
      </c>
      <c r="CU3874" t="s">
        <v>22536</v>
      </c>
    </row>
    <row r="3875" spans="1:151" x14ac:dyDescent="0.2">
      <c r="A3875">
        <v>38550</v>
      </c>
      <c r="B3875" t="s">
        <v>1456</v>
      </c>
      <c r="C3875" t="s">
        <v>22537</v>
      </c>
      <c r="D3875" t="s">
        <v>4836</v>
      </c>
      <c r="E3875" t="s">
        <v>22538</v>
      </c>
      <c r="F3875" t="s">
        <v>171</v>
      </c>
      <c r="G3875" t="str">
        <f>"0"</f>
        <v>0</v>
      </c>
      <c r="H3875" s="1">
        <v>37807</v>
      </c>
      <c r="I3875" t="s">
        <v>173</v>
      </c>
      <c r="K3875" t="s">
        <v>1826</v>
      </c>
      <c r="L3875" t="s">
        <v>318</v>
      </c>
      <c r="M3875" t="s">
        <v>224</v>
      </c>
      <c r="N3875">
        <v>2023</v>
      </c>
      <c r="O3875" t="s">
        <v>597</v>
      </c>
      <c r="P3875" t="s">
        <v>178</v>
      </c>
      <c r="Q3875" t="s">
        <v>172</v>
      </c>
      <c r="S3875">
        <v>32017434</v>
      </c>
      <c r="T3875" t="s">
        <v>226</v>
      </c>
      <c r="Y3875" t="str">
        <f>"01AS"</f>
        <v>01AS</v>
      </c>
      <c r="Z3875" t="s">
        <v>227</v>
      </c>
      <c r="AA3875" t="s">
        <v>320</v>
      </c>
      <c r="AB3875" t="s">
        <v>321</v>
      </c>
      <c r="AC3875" t="s">
        <v>7875</v>
      </c>
      <c r="AD3875" t="s">
        <v>185</v>
      </c>
      <c r="AE3875" t="s">
        <v>1203</v>
      </c>
      <c r="AS3875">
        <v>3.42</v>
      </c>
      <c r="AU3875" t="s">
        <v>472</v>
      </c>
      <c r="AV3875" t="s">
        <v>473</v>
      </c>
      <c r="AW3875" t="s">
        <v>264</v>
      </c>
      <c r="BO3875" t="s">
        <v>22539</v>
      </c>
      <c r="BQ3875" t="s">
        <v>195</v>
      </c>
      <c r="CD3875" t="s">
        <v>195</v>
      </c>
      <c r="CM3875" t="s">
        <v>22540</v>
      </c>
      <c r="CO3875" t="s">
        <v>22539</v>
      </c>
      <c r="CP3875" t="s">
        <v>12615</v>
      </c>
      <c r="CQ3875" t="s">
        <v>1473</v>
      </c>
      <c r="CS3875" t="s">
        <v>22541</v>
      </c>
      <c r="CT3875" t="s">
        <v>244</v>
      </c>
      <c r="CU3875" t="s">
        <v>22542</v>
      </c>
    </row>
    <row r="3876" spans="1:151" x14ac:dyDescent="0.2">
      <c r="A3876">
        <v>33383</v>
      </c>
      <c r="B3876" t="s">
        <v>22279</v>
      </c>
      <c r="C3876" t="s">
        <v>22543</v>
      </c>
      <c r="D3876" t="s">
        <v>4013</v>
      </c>
      <c r="E3876" t="s">
        <v>22544</v>
      </c>
      <c r="F3876" t="s">
        <v>171</v>
      </c>
      <c r="G3876" t="str">
        <f>"0"</f>
        <v>0</v>
      </c>
      <c r="K3876" t="s">
        <v>8122</v>
      </c>
      <c r="L3876" t="s">
        <v>8123</v>
      </c>
      <c r="M3876" t="s">
        <v>205</v>
      </c>
      <c r="N3876">
        <v>2020</v>
      </c>
      <c r="O3876" t="s">
        <v>455</v>
      </c>
      <c r="P3876" t="s">
        <v>178</v>
      </c>
      <c r="Q3876" t="s">
        <v>172</v>
      </c>
      <c r="S3876">
        <v>29415595</v>
      </c>
      <c r="T3876" t="s">
        <v>226</v>
      </c>
      <c r="Y3876" t="str">
        <f>"01AS"</f>
        <v>01AS</v>
      </c>
      <c r="Z3876" t="s">
        <v>470</v>
      </c>
      <c r="AA3876" t="s">
        <v>259</v>
      </c>
      <c r="AB3876" t="s">
        <v>260</v>
      </c>
      <c r="AC3876" t="s">
        <v>1203</v>
      </c>
      <c r="AD3876" t="s">
        <v>185</v>
      </c>
      <c r="AS3876" t="str">
        <f>"0"</f>
        <v>0</v>
      </c>
      <c r="AT3876" t="s">
        <v>429</v>
      </c>
      <c r="AU3876" t="s">
        <v>235</v>
      </c>
      <c r="AV3876" t="s">
        <v>10211</v>
      </c>
      <c r="AW3876" t="s">
        <v>237</v>
      </c>
      <c r="BO3876" t="s">
        <v>1833</v>
      </c>
      <c r="BQ3876" t="s">
        <v>195</v>
      </c>
      <c r="CD3876" t="s">
        <v>195</v>
      </c>
      <c r="CM3876" t="s">
        <v>22545</v>
      </c>
      <c r="CO3876" t="s">
        <v>1833</v>
      </c>
      <c r="CP3876" t="s">
        <v>241</v>
      </c>
      <c r="CQ3876" t="s">
        <v>247</v>
      </c>
      <c r="CS3876">
        <v>14619</v>
      </c>
      <c r="CT3876" t="s">
        <v>244</v>
      </c>
      <c r="CU3876" t="s">
        <v>22546</v>
      </c>
    </row>
    <row r="3877" spans="1:151" x14ac:dyDescent="0.2">
      <c r="A3877">
        <v>12635</v>
      </c>
      <c r="B3877" t="s">
        <v>2698</v>
      </c>
      <c r="C3877" t="s">
        <v>22547</v>
      </c>
      <c r="D3877" t="s">
        <v>18728</v>
      </c>
      <c r="E3877" t="s">
        <v>22548</v>
      </c>
      <c r="F3877" t="s">
        <v>22549</v>
      </c>
      <c r="G3877" t="s">
        <v>172</v>
      </c>
      <c r="H3877" s="1">
        <v>34261</v>
      </c>
      <c r="I3877" t="s">
        <v>221</v>
      </c>
      <c r="K3877" t="s">
        <v>1078</v>
      </c>
      <c r="L3877" t="s">
        <v>633</v>
      </c>
      <c r="M3877" t="s">
        <v>224</v>
      </c>
      <c r="N3877">
        <v>2015</v>
      </c>
      <c r="O3877" t="s">
        <v>692</v>
      </c>
      <c r="P3877" t="s">
        <v>178</v>
      </c>
      <c r="Q3877" t="s">
        <v>172</v>
      </c>
      <c r="S3877">
        <v>27730416</v>
      </c>
      <c r="T3877" t="s">
        <v>196</v>
      </c>
      <c r="W3877" t="s">
        <v>22550</v>
      </c>
      <c r="X3877">
        <v>5083597673</v>
      </c>
      <c r="Y3877" t="s">
        <v>186</v>
      </c>
      <c r="Z3877" t="s">
        <v>282</v>
      </c>
      <c r="AA3877">
        <v>2016</v>
      </c>
      <c r="AB3877">
        <v>2016</v>
      </c>
      <c r="AC3877" t="s">
        <v>886</v>
      </c>
      <c r="AD3877" t="s">
        <v>185</v>
      </c>
      <c r="AM3877" t="s">
        <v>636</v>
      </c>
      <c r="AS3877">
        <v>3.74</v>
      </c>
      <c r="AT3877" t="s">
        <v>188</v>
      </c>
      <c r="AU3877" t="s">
        <v>189</v>
      </c>
      <c r="AV3877" t="s">
        <v>190</v>
      </c>
      <c r="AW3877" t="s">
        <v>264</v>
      </c>
      <c r="BM3877" t="s">
        <v>22551</v>
      </c>
      <c r="BN3877" t="s">
        <v>487</v>
      </c>
      <c r="BP3877" t="s">
        <v>194</v>
      </c>
      <c r="BQ3877" t="s">
        <v>195</v>
      </c>
      <c r="BS3877">
        <v>14627</v>
      </c>
      <c r="BT3877" t="s">
        <v>196</v>
      </c>
      <c r="BU3877">
        <v>5089349200</v>
      </c>
      <c r="BZ3877" t="s">
        <v>22552</v>
      </c>
      <c r="CC3877" t="s">
        <v>22553</v>
      </c>
      <c r="CD3877" t="s">
        <v>401</v>
      </c>
      <c r="CF3877" t="str">
        <f>"02052"</f>
        <v>02052</v>
      </c>
      <c r="CG3877" t="s">
        <v>196</v>
      </c>
      <c r="CH3877">
        <v>5083597673</v>
      </c>
      <c r="CM3877" t="s">
        <v>15312</v>
      </c>
      <c r="CP3877" t="s">
        <v>194</v>
      </c>
      <c r="CQ3877" t="s">
        <v>195</v>
      </c>
      <c r="CS3877">
        <v>14619</v>
      </c>
      <c r="CT3877" t="s">
        <v>196</v>
      </c>
      <c r="CU3877">
        <v>5089349200</v>
      </c>
      <c r="EM3877" t="s">
        <v>22552</v>
      </c>
      <c r="EP3877" t="s">
        <v>22553</v>
      </c>
      <c r="EQ3877" t="s">
        <v>401</v>
      </c>
      <c r="ES3877" t="str">
        <f>"02052"</f>
        <v>02052</v>
      </c>
      <c r="ET3877" t="s">
        <v>196</v>
      </c>
      <c r="EU3877">
        <v>5083597673</v>
      </c>
    </row>
    <row r="3878" spans="1:151" x14ac:dyDescent="0.2">
      <c r="A3878">
        <v>10163</v>
      </c>
      <c r="B3878" t="s">
        <v>16658</v>
      </c>
      <c r="C3878" t="s">
        <v>22554</v>
      </c>
      <c r="D3878" t="s">
        <v>6683</v>
      </c>
      <c r="E3878" t="s">
        <v>22555</v>
      </c>
      <c r="F3878" t="s">
        <v>22556</v>
      </c>
      <c r="G3878" t="s">
        <v>172</v>
      </c>
      <c r="H3878" s="1">
        <v>34455</v>
      </c>
      <c r="I3878" t="s">
        <v>221</v>
      </c>
      <c r="K3878" t="s">
        <v>1078</v>
      </c>
      <c r="L3878" t="s">
        <v>22557</v>
      </c>
      <c r="M3878" t="s">
        <v>176</v>
      </c>
      <c r="N3878">
        <v>2015</v>
      </c>
      <c r="O3878" t="s">
        <v>1014</v>
      </c>
      <c r="P3878" t="s">
        <v>178</v>
      </c>
      <c r="Q3878" t="s">
        <v>172</v>
      </c>
      <c r="S3878">
        <v>27767641</v>
      </c>
      <c r="T3878" t="s">
        <v>196</v>
      </c>
      <c r="W3878" t="s">
        <v>22558</v>
      </c>
      <c r="X3878">
        <v>6178032261</v>
      </c>
      <c r="Y3878" t="s">
        <v>186</v>
      </c>
      <c r="Z3878" t="s">
        <v>183</v>
      </c>
      <c r="AA3878">
        <v>2016</v>
      </c>
      <c r="AB3878">
        <v>2016</v>
      </c>
      <c r="AC3878" t="s">
        <v>1109</v>
      </c>
      <c r="AD3878" t="s">
        <v>185</v>
      </c>
      <c r="AS3878">
        <v>3.54</v>
      </c>
      <c r="AT3878" t="s">
        <v>188</v>
      </c>
      <c r="AU3878" t="s">
        <v>189</v>
      </c>
      <c r="AV3878" t="s">
        <v>190</v>
      </c>
      <c r="AW3878" t="s">
        <v>264</v>
      </c>
      <c r="BM3878" t="s">
        <v>22559</v>
      </c>
      <c r="BN3878" t="s">
        <v>487</v>
      </c>
      <c r="BP3878" t="s">
        <v>194</v>
      </c>
      <c r="BQ3878" t="s">
        <v>195</v>
      </c>
      <c r="BS3878">
        <v>14627</v>
      </c>
      <c r="BT3878" t="s">
        <v>196</v>
      </c>
      <c r="BU3878">
        <v>6174627491</v>
      </c>
      <c r="BZ3878" t="s">
        <v>22560</v>
      </c>
      <c r="CC3878" t="s">
        <v>4623</v>
      </c>
      <c r="CD3878" t="s">
        <v>401</v>
      </c>
      <c r="CF3878" t="str">
        <f>"02467"</f>
        <v>02467</v>
      </c>
      <c r="CG3878" t="s">
        <v>196</v>
      </c>
      <c r="CH3878">
        <v>6177973874</v>
      </c>
      <c r="CM3878" t="s">
        <v>22561</v>
      </c>
      <c r="CP3878" t="s">
        <v>194</v>
      </c>
      <c r="CQ3878" t="s">
        <v>195</v>
      </c>
      <c r="CS3878">
        <v>14627</v>
      </c>
      <c r="CT3878" t="s">
        <v>196</v>
      </c>
      <c r="CU3878">
        <v>6174627491</v>
      </c>
      <c r="EM3878" t="s">
        <v>22560</v>
      </c>
      <c r="EP3878" t="s">
        <v>4623</v>
      </c>
      <c r="EQ3878" t="s">
        <v>401</v>
      </c>
      <c r="ES3878" t="str">
        <f>"02467"</f>
        <v>02467</v>
      </c>
      <c r="ET3878" t="s">
        <v>196</v>
      </c>
      <c r="EU3878">
        <v>6177973874</v>
      </c>
    </row>
    <row r="3879" spans="1:151" x14ac:dyDescent="0.2">
      <c r="A3879">
        <v>38899</v>
      </c>
      <c r="B3879" t="s">
        <v>22562</v>
      </c>
      <c r="C3879" t="s">
        <v>22563</v>
      </c>
      <c r="E3879" t="s">
        <v>22564</v>
      </c>
      <c r="F3879" t="s">
        <v>171</v>
      </c>
      <c r="G3879" t="str">
        <f>"0"</f>
        <v>0</v>
      </c>
      <c r="H3879" s="1">
        <v>37561</v>
      </c>
      <c r="I3879" t="s">
        <v>173</v>
      </c>
      <c r="K3879" t="s">
        <v>2766</v>
      </c>
      <c r="L3879" t="s">
        <v>2767</v>
      </c>
      <c r="M3879" t="s">
        <v>306</v>
      </c>
      <c r="N3879">
        <v>2023</v>
      </c>
      <c r="O3879" t="s">
        <v>908</v>
      </c>
      <c r="P3879" t="s">
        <v>178</v>
      </c>
      <c r="Q3879" t="s">
        <v>172</v>
      </c>
      <c r="S3879">
        <v>31976947</v>
      </c>
      <c r="T3879" t="s">
        <v>226</v>
      </c>
      <c r="Y3879" t="str">
        <f>"01AS"</f>
        <v>01AS</v>
      </c>
      <c r="Z3879" t="s">
        <v>499</v>
      </c>
      <c r="AA3879" t="s">
        <v>320</v>
      </c>
      <c r="AB3879" t="s">
        <v>321</v>
      </c>
      <c r="AC3879" t="s">
        <v>1295</v>
      </c>
      <c r="AD3879" t="s">
        <v>185</v>
      </c>
      <c r="AS3879">
        <v>3.81</v>
      </c>
      <c r="AU3879" t="s">
        <v>235</v>
      </c>
      <c r="AV3879" t="s">
        <v>823</v>
      </c>
      <c r="AW3879" t="s">
        <v>264</v>
      </c>
      <c r="BM3879" t="s">
        <v>22565</v>
      </c>
      <c r="BN3879" t="s">
        <v>239</v>
      </c>
      <c r="BO3879" t="s">
        <v>22566</v>
      </c>
      <c r="BP3879" t="s">
        <v>241</v>
      </c>
      <c r="BQ3879" t="s">
        <v>195</v>
      </c>
      <c r="BS3879">
        <v>14627</v>
      </c>
      <c r="BZ3879" t="s">
        <v>242</v>
      </c>
      <c r="CB3879" t="s">
        <v>243</v>
      </c>
      <c r="CD3879" t="s">
        <v>195</v>
      </c>
      <c r="CF3879">
        <v>14642</v>
      </c>
      <c r="CG3879" t="s">
        <v>244</v>
      </c>
      <c r="CM3879" t="s">
        <v>22567</v>
      </c>
      <c r="CO3879" t="s">
        <v>22566</v>
      </c>
      <c r="CP3879" t="s">
        <v>5159</v>
      </c>
      <c r="CQ3879" t="s">
        <v>541</v>
      </c>
      <c r="CS3879" t="str">
        <f>"02482-4659"</f>
        <v>02482-4659</v>
      </c>
      <c r="CT3879" t="s">
        <v>244</v>
      </c>
      <c r="CU3879" t="s">
        <v>22568</v>
      </c>
    </row>
    <row r="3880" spans="1:151" x14ac:dyDescent="0.2">
      <c r="A3880">
        <v>45592</v>
      </c>
      <c r="B3880" t="s">
        <v>16365</v>
      </c>
      <c r="C3880" t="s">
        <v>22569</v>
      </c>
      <c r="E3880" t="s">
        <v>22570</v>
      </c>
      <c r="F3880" t="s">
        <v>171</v>
      </c>
      <c r="G3880" t="str">
        <f>"0"</f>
        <v>0</v>
      </c>
      <c r="H3880" s="1">
        <v>37754</v>
      </c>
      <c r="I3880" t="s">
        <v>173</v>
      </c>
      <c r="K3880" t="s">
        <v>8799</v>
      </c>
      <c r="L3880" t="s">
        <v>1047</v>
      </c>
      <c r="M3880" t="s">
        <v>255</v>
      </c>
      <c r="N3880" t="s">
        <v>1165</v>
      </c>
      <c r="O3880" t="s">
        <v>1214</v>
      </c>
      <c r="P3880" t="s">
        <v>178</v>
      </c>
      <c r="Q3880" t="s">
        <v>172</v>
      </c>
      <c r="R3880" t="s">
        <v>510</v>
      </c>
      <c r="S3880">
        <v>31979931</v>
      </c>
      <c r="BM3880" t="s">
        <v>22571</v>
      </c>
    </row>
    <row r="3881" spans="1:151" x14ac:dyDescent="0.2">
      <c r="A3881">
        <v>10114</v>
      </c>
      <c r="B3881" t="s">
        <v>1920</v>
      </c>
      <c r="C3881" t="s">
        <v>22572</v>
      </c>
      <c r="D3881" t="s">
        <v>7541</v>
      </c>
      <c r="E3881" t="s">
        <v>22573</v>
      </c>
      <c r="F3881" t="s">
        <v>171</v>
      </c>
      <c r="G3881" t="s">
        <v>172</v>
      </c>
      <c r="H3881" s="1">
        <v>34618</v>
      </c>
      <c r="I3881" t="s">
        <v>173</v>
      </c>
      <c r="K3881" t="s">
        <v>1012</v>
      </c>
      <c r="L3881" t="s">
        <v>1013</v>
      </c>
      <c r="M3881" t="s">
        <v>176</v>
      </c>
      <c r="N3881">
        <v>2015</v>
      </c>
      <c r="O3881" t="s">
        <v>1014</v>
      </c>
      <c r="P3881" t="s">
        <v>178</v>
      </c>
      <c r="Q3881" t="s">
        <v>172</v>
      </c>
      <c r="S3881">
        <v>28272151</v>
      </c>
      <c r="T3881" t="s">
        <v>196</v>
      </c>
      <c r="W3881" t="s">
        <v>22574</v>
      </c>
      <c r="X3881">
        <v>4403211945</v>
      </c>
      <c r="Y3881" t="s">
        <v>182</v>
      </c>
      <c r="Z3881" t="s">
        <v>183</v>
      </c>
      <c r="AA3881">
        <v>2017</v>
      </c>
      <c r="AB3881">
        <v>2017</v>
      </c>
      <c r="AC3881" t="s">
        <v>1191</v>
      </c>
      <c r="AD3881" t="s">
        <v>185</v>
      </c>
      <c r="AF3881" t="s">
        <v>186</v>
      </c>
      <c r="AG3881" t="s">
        <v>282</v>
      </c>
      <c r="AH3881">
        <v>2017</v>
      </c>
      <c r="AI3881">
        <v>2017</v>
      </c>
      <c r="AJ3881" t="s">
        <v>209</v>
      </c>
      <c r="AK3881" t="s">
        <v>185</v>
      </c>
      <c r="AS3881">
        <v>3.89</v>
      </c>
      <c r="AT3881" t="s">
        <v>188</v>
      </c>
      <c r="AU3881" t="s">
        <v>189</v>
      </c>
      <c r="AV3881" t="s">
        <v>190</v>
      </c>
      <c r="AW3881" t="s">
        <v>264</v>
      </c>
      <c r="BM3881" t="s">
        <v>22575</v>
      </c>
      <c r="BN3881" t="s">
        <v>193</v>
      </c>
      <c r="BP3881" t="s">
        <v>194</v>
      </c>
      <c r="BQ3881" t="s">
        <v>195</v>
      </c>
      <c r="BS3881">
        <v>14627</v>
      </c>
      <c r="BT3881" t="s">
        <v>196</v>
      </c>
      <c r="BU3881">
        <v>4402269589</v>
      </c>
      <c r="BZ3881" t="s">
        <v>22576</v>
      </c>
      <c r="CC3881" t="s">
        <v>22577</v>
      </c>
      <c r="CD3881" t="s">
        <v>1414</v>
      </c>
      <c r="CF3881">
        <v>44024</v>
      </c>
      <c r="CG3881" t="s">
        <v>196</v>
      </c>
      <c r="CH3881">
        <v>4402864356</v>
      </c>
      <c r="CM3881" t="s">
        <v>15259</v>
      </c>
      <c r="CP3881" t="s">
        <v>194</v>
      </c>
      <c r="CQ3881" t="s">
        <v>195</v>
      </c>
      <c r="CS3881">
        <v>14611</v>
      </c>
      <c r="CT3881" t="s">
        <v>196</v>
      </c>
      <c r="CU3881">
        <v>4402269589</v>
      </c>
      <c r="EM3881" t="s">
        <v>22576</v>
      </c>
      <c r="EP3881" t="s">
        <v>22577</v>
      </c>
      <c r="EQ3881" t="s">
        <v>1414</v>
      </c>
      <c r="ES3881">
        <v>44024</v>
      </c>
      <c r="ET3881" t="s">
        <v>196</v>
      </c>
      <c r="EU3881">
        <v>4402864356</v>
      </c>
    </row>
    <row r="3882" spans="1:151" x14ac:dyDescent="0.2">
      <c r="A3882">
        <v>25868</v>
      </c>
      <c r="B3882" t="s">
        <v>22578</v>
      </c>
      <c r="C3882" t="s">
        <v>22579</v>
      </c>
      <c r="E3882" t="s">
        <v>22580</v>
      </c>
      <c r="F3882" t="s">
        <v>171</v>
      </c>
      <c r="K3882" t="s">
        <v>1278</v>
      </c>
      <c r="L3882" t="s">
        <v>1503</v>
      </c>
      <c r="M3882" t="s">
        <v>306</v>
      </c>
      <c r="N3882">
        <v>2014</v>
      </c>
      <c r="O3882" t="s">
        <v>591</v>
      </c>
      <c r="P3882" t="s">
        <v>178</v>
      </c>
      <c r="Q3882" t="s">
        <v>172</v>
      </c>
    </row>
    <row r="3883" spans="1:151" x14ac:dyDescent="0.2">
      <c r="A3883">
        <v>41260</v>
      </c>
      <c r="B3883" t="s">
        <v>5970</v>
      </c>
      <c r="C3883" t="s">
        <v>22579</v>
      </c>
      <c r="D3883" t="s">
        <v>8339</v>
      </c>
      <c r="E3883" t="s">
        <v>22581</v>
      </c>
      <c r="F3883" t="s">
        <v>171</v>
      </c>
      <c r="G3883" t="str">
        <f t="shared" ref="G3883:G3889" si="32">"0"</f>
        <v>0</v>
      </c>
      <c r="H3883" s="1">
        <v>33123</v>
      </c>
      <c r="I3883" t="s">
        <v>221</v>
      </c>
      <c r="K3883" t="s">
        <v>253</v>
      </c>
      <c r="L3883" t="s">
        <v>254</v>
      </c>
      <c r="M3883" t="s">
        <v>255</v>
      </c>
      <c r="N3883" t="s">
        <v>256</v>
      </c>
      <c r="O3883" t="s">
        <v>257</v>
      </c>
      <c r="P3883" t="s">
        <v>178</v>
      </c>
      <c r="Q3883" t="s">
        <v>172</v>
      </c>
      <c r="R3883" t="s">
        <v>510</v>
      </c>
      <c r="S3883">
        <v>32384772</v>
      </c>
      <c r="BM3883" t="s">
        <v>10955</v>
      </c>
    </row>
    <row r="3884" spans="1:151" x14ac:dyDescent="0.2">
      <c r="A3884">
        <v>38256</v>
      </c>
      <c r="B3884" t="s">
        <v>22582</v>
      </c>
      <c r="C3884" t="s">
        <v>22583</v>
      </c>
      <c r="D3884" t="s">
        <v>22584</v>
      </c>
      <c r="E3884" t="s">
        <v>22585</v>
      </c>
      <c r="F3884" t="s">
        <v>171</v>
      </c>
      <c r="G3884" t="str">
        <f t="shared" si="32"/>
        <v>0</v>
      </c>
      <c r="H3884" s="1">
        <v>38113</v>
      </c>
      <c r="I3884" t="s">
        <v>221</v>
      </c>
      <c r="K3884" t="s">
        <v>277</v>
      </c>
      <c r="L3884" t="s">
        <v>278</v>
      </c>
      <c r="M3884" t="s">
        <v>224</v>
      </c>
      <c r="N3884">
        <v>2023</v>
      </c>
      <c r="O3884" t="s">
        <v>597</v>
      </c>
      <c r="P3884" t="s">
        <v>178</v>
      </c>
      <c r="Q3884" t="s">
        <v>172</v>
      </c>
      <c r="S3884">
        <v>32391886</v>
      </c>
      <c r="T3884" t="s">
        <v>226</v>
      </c>
      <c r="Y3884" t="str">
        <f>"06ESM"</f>
        <v>06ESM</v>
      </c>
      <c r="Z3884" t="s">
        <v>1717</v>
      </c>
      <c r="AA3884" t="s">
        <v>833</v>
      </c>
      <c r="AB3884" t="s">
        <v>834</v>
      </c>
      <c r="AC3884" t="s">
        <v>1718</v>
      </c>
      <c r="AD3884" t="s">
        <v>185</v>
      </c>
      <c r="AS3884">
        <v>3.42</v>
      </c>
      <c r="AU3884" t="s">
        <v>472</v>
      </c>
      <c r="AV3884" t="s">
        <v>473</v>
      </c>
      <c r="AW3884" t="s">
        <v>952</v>
      </c>
      <c r="BO3884" t="s">
        <v>22586</v>
      </c>
      <c r="BQ3884" t="s">
        <v>195</v>
      </c>
      <c r="BZ3884" t="s">
        <v>266</v>
      </c>
      <c r="CB3884" t="s">
        <v>267</v>
      </c>
      <c r="CD3884" t="s">
        <v>195</v>
      </c>
      <c r="CF3884">
        <v>14627</v>
      </c>
      <c r="CG3884" t="s">
        <v>244</v>
      </c>
      <c r="CM3884" t="s">
        <v>22587</v>
      </c>
      <c r="CO3884" t="s">
        <v>22586</v>
      </c>
      <c r="CP3884" t="s">
        <v>22588</v>
      </c>
      <c r="CQ3884" t="s">
        <v>2276</v>
      </c>
      <c r="CS3884" t="s">
        <v>22589</v>
      </c>
      <c r="CT3884" t="s">
        <v>244</v>
      </c>
      <c r="CU3884" t="s">
        <v>22590</v>
      </c>
    </row>
    <row r="3885" spans="1:151" x14ac:dyDescent="0.2">
      <c r="A3885">
        <v>20906</v>
      </c>
      <c r="B3885" t="s">
        <v>1216</v>
      </c>
      <c r="C3885" t="s">
        <v>22591</v>
      </c>
      <c r="D3885" t="s">
        <v>2199</v>
      </c>
      <c r="E3885" t="s">
        <v>22592</v>
      </c>
      <c r="F3885" t="s">
        <v>171</v>
      </c>
      <c r="G3885" t="str">
        <f t="shared" si="32"/>
        <v>0</v>
      </c>
      <c r="K3885" t="s">
        <v>882</v>
      </c>
      <c r="M3885" t="s">
        <v>255</v>
      </c>
      <c r="N3885">
        <v>2016</v>
      </c>
      <c r="O3885" t="s">
        <v>883</v>
      </c>
      <c r="P3885" t="s">
        <v>178</v>
      </c>
      <c r="Q3885" t="s">
        <v>172</v>
      </c>
      <c r="S3885">
        <v>28231530</v>
      </c>
      <c r="T3885" t="s">
        <v>196</v>
      </c>
      <c r="W3885" t="s">
        <v>22593</v>
      </c>
      <c r="X3885">
        <v>5852002145</v>
      </c>
      <c r="Y3885" t="s">
        <v>186</v>
      </c>
      <c r="Z3885" t="s">
        <v>183</v>
      </c>
      <c r="AA3885">
        <v>2017</v>
      </c>
      <c r="AB3885">
        <v>2017</v>
      </c>
      <c r="AC3885" t="s">
        <v>209</v>
      </c>
      <c r="AD3885" t="s">
        <v>185</v>
      </c>
      <c r="AM3885" t="s">
        <v>208</v>
      </c>
      <c r="AS3885">
        <v>3.54</v>
      </c>
      <c r="AT3885" t="s">
        <v>188</v>
      </c>
      <c r="AU3885" t="s">
        <v>189</v>
      </c>
      <c r="AV3885" t="s">
        <v>190</v>
      </c>
      <c r="AW3885" t="s">
        <v>264</v>
      </c>
      <c r="BM3885" t="s">
        <v>22594</v>
      </c>
      <c r="BP3885" t="s">
        <v>2421</v>
      </c>
      <c r="BQ3885" t="s">
        <v>195</v>
      </c>
      <c r="BS3885">
        <v>14450</v>
      </c>
      <c r="BT3885" t="s">
        <v>196</v>
      </c>
      <c r="BU3885">
        <v>5854257356</v>
      </c>
      <c r="BZ3885" t="s">
        <v>22594</v>
      </c>
      <c r="CC3885" t="s">
        <v>2421</v>
      </c>
      <c r="CD3885" t="s">
        <v>195</v>
      </c>
      <c r="CF3885">
        <v>14450</v>
      </c>
      <c r="CG3885" t="s">
        <v>196</v>
      </c>
      <c r="CH3885">
        <v>5854257356</v>
      </c>
      <c r="CM3885" t="s">
        <v>22595</v>
      </c>
      <c r="CP3885" t="s">
        <v>194</v>
      </c>
      <c r="CQ3885" t="s">
        <v>195</v>
      </c>
      <c r="CS3885">
        <v>14623</v>
      </c>
      <c r="CT3885" t="s">
        <v>196</v>
      </c>
      <c r="CU3885">
        <v>5859532446</v>
      </c>
      <c r="EM3885" t="s">
        <v>22594</v>
      </c>
      <c r="EP3885" t="s">
        <v>2421</v>
      </c>
      <c r="EQ3885" t="s">
        <v>195</v>
      </c>
      <c r="ES3885">
        <v>14450</v>
      </c>
      <c r="ET3885" t="s">
        <v>196</v>
      </c>
      <c r="EU3885">
        <v>5854257356</v>
      </c>
    </row>
    <row r="3886" spans="1:151" x14ac:dyDescent="0.2">
      <c r="A3886">
        <v>40817</v>
      </c>
      <c r="B3886" t="s">
        <v>2701</v>
      </c>
      <c r="C3886" t="s">
        <v>22596</v>
      </c>
      <c r="D3886" t="s">
        <v>22597</v>
      </c>
      <c r="E3886" t="s">
        <v>22598</v>
      </c>
      <c r="F3886" t="s">
        <v>171</v>
      </c>
      <c r="G3886" t="str">
        <f t="shared" si="32"/>
        <v>0</v>
      </c>
      <c r="H3886" s="1">
        <v>37504</v>
      </c>
      <c r="I3886" t="s">
        <v>173</v>
      </c>
      <c r="K3886" t="s">
        <v>515</v>
      </c>
      <c r="L3886" t="s">
        <v>516</v>
      </c>
      <c r="M3886" t="s">
        <v>176</v>
      </c>
      <c r="N3886">
        <v>2024</v>
      </c>
      <c r="O3886" t="s">
        <v>319</v>
      </c>
      <c r="P3886" t="s">
        <v>178</v>
      </c>
      <c r="Q3886" t="s">
        <v>172</v>
      </c>
      <c r="S3886">
        <v>32055580</v>
      </c>
      <c r="T3886" t="s">
        <v>226</v>
      </c>
      <c r="Y3886" t="str">
        <f>"04HSEAS"</f>
        <v>04HSEAS</v>
      </c>
      <c r="Z3886" t="s">
        <v>499</v>
      </c>
      <c r="AA3886" t="s">
        <v>320</v>
      </c>
      <c r="AB3886" t="s">
        <v>321</v>
      </c>
      <c r="AC3886" t="s">
        <v>500</v>
      </c>
      <c r="AD3886" t="s">
        <v>185</v>
      </c>
      <c r="AS3886">
        <v>3.44</v>
      </c>
      <c r="AU3886" t="s">
        <v>235</v>
      </c>
      <c r="AV3886" t="s">
        <v>236</v>
      </c>
      <c r="AW3886" t="s">
        <v>264</v>
      </c>
      <c r="BJ3886" t="s">
        <v>474</v>
      </c>
      <c r="BM3886" t="s">
        <v>22599</v>
      </c>
      <c r="BN3886" t="s">
        <v>239</v>
      </c>
      <c r="BO3886" t="s">
        <v>22600</v>
      </c>
      <c r="BP3886" t="s">
        <v>241</v>
      </c>
      <c r="BQ3886" t="s">
        <v>195</v>
      </c>
      <c r="BS3886">
        <v>14627</v>
      </c>
      <c r="CD3886" t="s">
        <v>195</v>
      </c>
      <c r="CM3886" t="s">
        <v>22601</v>
      </c>
      <c r="CO3886" t="s">
        <v>22600</v>
      </c>
      <c r="CP3886" t="s">
        <v>22602</v>
      </c>
      <c r="CQ3886" t="s">
        <v>735</v>
      </c>
      <c r="CS3886" t="s">
        <v>22603</v>
      </c>
      <c r="CT3886" t="s">
        <v>244</v>
      </c>
      <c r="CU3886" t="s">
        <v>22604</v>
      </c>
    </row>
    <row r="3887" spans="1:151" x14ac:dyDescent="0.2">
      <c r="A3887">
        <v>41793</v>
      </c>
      <c r="B3887" t="s">
        <v>1032</v>
      </c>
      <c r="C3887" t="s">
        <v>22596</v>
      </c>
      <c r="D3887" t="s">
        <v>2585</v>
      </c>
      <c r="E3887" t="s">
        <v>1213</v>
      </c>
      <c r="F3887" t="s">
        <v>171</v>
      </c>
      <c r="G3887" t="str">
        <f t="shared" si="32"/>
        <v>0</v>
      </c>
      <c r="H3887" s="1">
        <v>38188</v>
      </c>
      <c r="I3887" t="s">
        <v>173</v>
      </c>
      <c r="K3887" t="s">
        <v>5372</v>
      </c>
      <c r="L3887" t="s">
        <v>5373</v>
      </c>
      <c r="M3887" t="s">
        <v>306</v>
      </c>
      <c r="N3887">
        <v>2024</v>
      </c>
      <c r="O3887" t="s">
        <v>710</v>
      </c>
      <c r="P3887" t="s">
        <v>178</v>
      </c>
      <c r="Q3887" t="s">
        <v>172</v>
      </c>
      <c r="R3887" t="s">
        <v>510</v>
      </c>
      <c r="S3887">
        <v>32235753</v>
      </c>
      <c r="BM3887" t="s">
        <v>511</v>
      </c>
    </row>
    <row r="3888" spans="1:151" x14ac:dyDescent="0.2">
      <c r="A3888">
        <v>45873</v>
      </c>
      <c r="B3888" t="s">
        <v>7984</v>
      </c>
      <c r="C3888" t="s">
        <v>22605</v>
      </c>
      <c r="E3888" t="s">
        <v>1213</v>
      </c>
      <c r="F3888" t="s">
        <v>171</v>
      </c>
      <c r="G3888" t="str">
        <f t="shared" si="32"/>
        <v>0</v>
      </c>
      <c r="H3888" s="1">
        <v>38192</v>
      </c>
      <c r="I3888" t="s">
        <v>221</v>
      </c>
      <c r="K3888" t="s">
        <v>409</v>
      </c>
      <c r="L3888" t="s">
        <v>1643</v>
      </c>
      <c r="M3888" t="s">
        <v>224</v>
      </c>
      <c r="N3888">
        <v>2025</v>
      </c>
      <c r="O3888" t="s">
        <v>528</v>
      </c>
      <c r="P3888" t="s">
        <v>178</v>
      </c>
      <c r="Q3888" t="s">
        <v>172</v>
      </c>
      <c r="R3888" t="s">
        <v>510</v>
      </c>
      <c r="S3888">
        <v>32359251</v>
      </c>
      <c r="BM3888" t="s">
        <v>3257</v>
      </c>
    </row>
    <row r="3889" spans="1:151" x14ac:dyDescent="0.2">
      <c r="A3889">
        <v>41532</v>
      </c>
      <c r="B3889" t="s">
        <v>22606</v>
      </c>
      <c r="C3889" t="s">
        <v>22607</v>
      </c>
      <c r="D3889" t="s">
        <v>169</v>
      </c>
      <c r="E3889" t="s">
        <v>22608</v>
      </c>
      <c r="F3889" t="s">
        <v>171</v>
      </c>
      <c r="G3889" t="str">
        <f t="shared" si="32"/>
        <v>0</v>
      </c>
      <c r="H3889" s="1">
        <v>38298</v>
      </c>
      <c r="I3889" t="s">
        <v>221</v>
      </c>
      <c r="K3889" t="s">
        <v>3740</v>
      </c>
      <c r="L3889" t="s">
        <v>2350</v>
      </c>
      <c r="M3889" t="s">
        <v>255</v>
      </c>
      <c r="N3889" t="s">
        <v>256</v>
      </c>
      <c r="O3889" t="s">
        <v>257</v>
      </c>
      <c r="P3889" t="s">
        <v>178</v>
      </c>
      <c r="Q3889" t="s">
        <v>172</v>
      </c>
      <c r="S3889">
        <v>32494204</v>
      </c>
      <c r="T3889" t="s">
        <v>226</v>
      </c>
      <c r="Y3889" t="str">
        <f>"01AS"</f>
        <v>01AS</v>
      </c>
      <c r="Z3889" t="s">
        <v>499</v>
      </c>
      <c r="AA3889" t="s">
        <v>833</v>
      </c>
      <c r="AB3889" t="s">
        <v>834</v>
      </c>
      <c r="AC3889" t="s">
        <v>2768</v>
      </c>
      <c r="AD3889" t="s">
        <v>172</v>
      </c>
      <c r="AS3889">
        <v>3.95</v>
      </c>
      <c r="AU3889" t="s">
        <v>472</v>
      </c>
      <c r="AV3889" t="s">
        <v>473</v>
      </c>
      <c r="AW3889" t="s">
        <v>264</v>
      </c>
      <c r="BM3889" t="s">
        <v>22609</v>
      </c>
      <c r="BN3889" t="s">
        <v>239</v>
      </c>
      <c r="BO3889" t="s">
        <v>22610</v>
      </c>
      <c r="BP3889" t="s">
        <v>241</v>
      </c>
      <c r="BQ3889" t="s">
        <v>195</v>
      </c>
      <c r="BS3889">
        <v>14627</v>
      </c>
      <c r="CD3889" t="s">
        <v>195</v>
      </c>
      <c r="CM3889" t="s">
        <v>22611</v>
      </c>
      <c r="CO3889" t="s">
        <v>22610</v>
      </c>
      <c r="CP3889" t="s">
        <v>22120</v>
      </c>
      <c r="CQ3889" t="s">
        <v>2079</v>
      </c>
      <c r="CS3889" t="s">
        <v>22612</v>
      </c>
      <c r="CT3889" t="s">
        <v>244</v>
      </c>
      <c r="CU3889" t="s">
        <v>22613</v>
      </c>
    </row>
    <row r="3890" spans="1:151" x14ac:dyDescent="0.2">
      <c r="A3890">
        <v>28357</v>
      </c>
      <c r="B3890" t="s">
        <v>3958</v>
      </c>
      <c r="C3890" t="s">
        <v>22614</v>
      </c>
      <c r="D3890" t="s">
        <v>1154</v>
      </c>
      <c r="E3890" t="s">
        <v>22615</v>
      </c>
      <c r="F3890" t="s">
        <v>171</v>
      </c>
      <c r="G3890" t="s">
        <v>172</v>
      </c>
      <c r="H3890" s="1">
        <v>36335</v>
      </c>
      <c r="I3890" t="s">
        <v>221</v>
      </c>
      <c r="K3890" t="s">
        <v>6653</v>
      </c>
      <c r="L3890" t="s">
        <v>7233</v>
      </c>
      <c r="M3890" t="s">
        <v>176</v>
      </c>
      <c r="N3890">
        <v>2020</v>
      </c>
      <c r="O3890" t="s">
        <v>978</v>
      </c>
      <c r="P3890" t="s">
        <v>979</v>
      </c>
      <c r="Q3890" t="s">
        <v>172</v>
      </c>
      <c r="S3890">
        <v>30787070</v>
      </c>
      <c r="T3890" t="s">
        <v>226</v>
      </c>
      <c r="Y3890" t="str">
        <f>"01AS"</f>
        <v>01AS</v>
      </c>
      <c r="Z3890" t="s">
        <v>227</v>
      </c>
      <c r="AA3890" t="s">
        <v>320</v>
      </c>
      <c r="AB3890" t="s">
        <v>321</v>
      </c>
      <c r="AC3890" t="s">
        <v>598</v>
      </c>
      <c r="AD3890" t="s">
        <v>185</v>
      </c>
      <c r="AM3890" t="s">
        <v>730</v>
      </c>
      <c r="AS3890">
        <v>3.56</v>
      </c>
      <c r="AT3890" t="s">
        <v>429</v>
      </c>
      <c r="AU3890" t="s">
        <v>235</v>
      </c>
      <c r="AV3890" t="s">
        <v>236</v>
      </c>
      <c r="AW3890" t="s">
        <v>264</v>
      </c>
      <c r="BM3890" t="s">
        <v>22616</v>
      </c>
      <c r="BN3890" t="s">
        <v>239</v>
      </c>
      <c r="BO3890" t="s">
        <v>6241</v>
      </c>
      <c r="BP3890" t="s">
        <v>241</v>
      </c>
      <c r="BQ3890" t="s">
        <v>195</v>
      </c>
      <c r="BS3890">
        <v>14627</v>
      </c>
      <c r="CD3890" t="s">
        <v>195</v>
      </c>
      <c r="CM3890" t="s">
        <v>22617</v>
      </c>
      <c r="CO3890" t="s">
        <v>6241</v>
      </c>
      <c r="CP3890" t="s">
        <v>6243</v>
      </c>
      <c r="CQ3890" t="s">
        <v>541</v>
      </c>
      <c r="CS3890" t="str">
        <f>"01742"</f>
        <v>01742</v>
      </c>
      <c r="CT3890" t="s">
        <v>244</v>
      </c>
      <c r="CU3890" t="s">
        <v>22618</v>
      </c>
    </row>
    <row r="3891" spans="1:151" x14ac:dyDescent="0.2">
      <c r="A3891">
        <v>23468</v>
      </c>
      <c r="B3891" t="s">
        <v>22619</v>
      </c>
      <c r="C3891" t="s">
        <v>22620</v>
      </c>
      <c r="D3891" t="s">
        <v>22621</v>
      </c>
      <c r="E3891" t="s">
        <v>22622</v>
      </c>
      <c r="F3891" t="s">
        <v>171</v>
      </c>
      <c r="G3891" t="s">
        <v>172</v>
      </c>
      <c r="H3891" s="1">
        <v>35709</v>
      </c>
      <c r="I3891" t="s">
        <v>221</v>
      </c>
      <c r="K3891" t="s">
        <v>7496</v>
      </c>
      <c r="M3891" t="s">
        <v>306</v>
      </c>
      <c r="N3891">
        <v>2017</v>
      </c>
      <c r="O3891" t="s">
        <v>646</v>
      </c>
      <c r="P3891" t="s">
        <v>363</v>
      </c>
      <c r="Q3891" t="s">
        <v>172</v>
      </c>
      <c r="S3891">
        <v>29421992</v>
      </c>
      <c r="T3891" t="s">
        <v>196</v>
      </c>
      <c r="W3891" t="s">
        <v>22623</v>
      </c>
      <c r="X3891">
        <v>7873580001</v>
      </c>
      <c r="Y3891" t="s">
        <v>186</v>
      </c>
      <c r="Z3891" t="s">
        <v>282</v>
      </c>
      <c r="AA3891">
        <v>2019</v>
      </c>
      <c r="AB3891">
        <v>2019</v>
      </c>
      <c r="AC3891" t="s">
        <v>2179</v>
      </c>
      <c r="AD3891" t="s">
        <v>172</v>
      </c>
      <c r="AS3891">
        <v>2.2599999999999998</v>
      </c>
      <c r="AT3891" t="s">
        <v>742</v>
      </c>
      <c r="AU3891" t="s">
        <v>189</v>
      </c>
      <c r="AV3891" t="s">
        <v>190</v>
      </c>
      <c r="AW3891" t="s">
        <v>210</v>
      </c>
      <c r="BM3891" t="s">
        <v>22624</v>
      </c>
      <c r="BN3891" t="s">
        <v>193</v>
      </c>
      <c r="BP3891" t="s">
        <v>194</v>
      </c>
      <c r="BQ3891" t="s">
        <v>195</v>
      </c>
      <c r="BS3891">
        <v>14627</v>
      </c>
      <c r="BT3891" t="s">
        <v>196</v>
      </c>
      <c r="BU3891">
        <v>7872472940</v>
      </c>
      <c r="BZ3891" t="s">
        <v>22625</v>
      </c>
      <c r="CC3891" t="s">
        <v>3626</v>
      </c>
      <c r="CD3891" t="s">
        <v>3627</v>
      </c>
      <c r="CF3891" t="str">
        <f>"00926"</f>
        <v>00926</v>
      </c>
      <c r="CG3891" t="s">
        <v>196</v>
      </c>
      <c r="CH3891">
        <v>7873580001</v>
      </c>
      <c r="CM3891" t="s">
        <v>6982</v>
      </c>
      <c r="CP3891" t="s">
        <v>194</v>
      </c>
      <c r="CQ3891" t="s">
        <v>195</v>
      </c>
      <c r="CS3891">
        <v>14627</v>
      </c>
      <c r="CT3891" t="s">
        <v>196</v>
      </c>
      <c r="CU3891">
        <v>7872472940</v>
      </c>
      <c r="DZ3891" t="s">
        <v>22626</v>
      </c>
      <c r="EC3891" t="s">
        <v>3626</v>
      </c>
      <c r="ED3891" t="s">
        <v>3627</v>
      </c>
      <c r="EF3891" t="str">
        <f>"00927"</f>
        <v>00927</v>
      </c>
      <c r="EG3891" t="s">
        <v>196</v>
      </c>
      <c r="EM3891" t="s">
        <v>22625</v>
      </c>
      <c r="EP3891" t="s">
        <v>3626</v>
      </c>
      <c r="EQ3891" t="s">
        <v>3627</v>
      </c>
      <c r="ES3891" t="str">
        <f>"00926"</f>
        <v>00926</v>
      </c>
      <c r="ET3891" t="s">
        <v>196</v>
      </c>
      <c r="EU3891">
        <v>7873580001</v>
      </c>
    </row>
    <row r="3892" spans="1:151" x14ac:dyDescent="0.2">
      <c r="A3892">
        <v>23488</v>
      </c>
      <c r="B3892" t="s">
        <v>22619</v>
      </c>
      <c r="C3892" t="s">
        <v>22620</v>
      </c>
      <c r="D3892" t="s">
        <v>22621</v>
      </c>
      <c r="E3892" t="s">
        <v>22622</v>
      </c>
      <c r="F3892" t="s">
        <v>171</v>
      </c>
      <c r="G3892" t="s">
        <v>172</v>
      </c>
      <c r="H3892" s="1">
        <v>35709</v>
      </c>
      <c r="I3892" t="s">
        <v>221</v>
      </c>
      <c r="K3892" t="s">
        <v>515</v>
      </c>
      <c r="L3892" t="s">
        <v>516</v>
      </c>
      <c r="M3892" t="s">
        <v>306</v>
      </c>
      <c r="N3892">
        <v>2017</v>
      </c>
      <c r="O3892" t="s">
        <v>646</v>
      </c>
      <c r="P3892" t="s">
        <v>363</v>
      </c>
      <c r="Q3892" t="s">
        <v>172</v>
      </c>
      <c r="S3892">
        <v>29421992</v>
      </c>
      <c r="T3892" t="s">
        <v>196</v>
      </c>
      <c r="W3892" t="s">
        <v>22623</v>
      </c>
      <c r="X3892">
        <v>7873580001</v>
      </c>
      <c r="Y3892" t="s">
        <v>186</v>
      </c>
      <c r="Z3892" t="s">
        <v>282</v>
      </c>
      <c r="AA3892">
        <v>2019</v>
      </c>
      <c r="AB3892">
        <v>2019</v>
      </c>
      <c r="AC3892" t="s">
        <v>2179</v>
      </c>
      <c r="AD3892" t="s">
        <v>172</v>
      </c>
      <c r="AS3892">
        <v>2.2599999999999998</v>
      </c>
      <c r="AT3892" t="s">
        <v>742</v>
      </c>
      <c r="AU3892" t="s">
        <v>189</v>
      </c>
      <c r="AV3892" t="s">
        <v>190</v>
      </c>
      <c r="AW3892" t="s">
        <v>210</v>
      </c>
      <c r="BM3892" t="s">
        <v>22624</v>
      </c>
      <c r="BN3892" t="s">
        <v>193</v>
      </c>
      <c r="BP3892" t="s">
        <v>194</v>
      </c>
      <c r="BQ3892" t="s">
        <v>195</v>
      </c>
      <c r="BS3892">
        <v>14627</v>
      </c>
      <c r="BT3892" t="s">
        <v>196</v>
      </c>
      <c r="BU3892">
        <v>7872472940</v>
      </c>
      <c r="BZ3892" t="s">
        <v>22625</v>
      </c>
      <c r="CC3892" t="s">
        <v>3626</v>
      </c>
      <c r="CD3892" t="s">
        <v>3627</v>
      </c>
      <c r="CF3892" t="str">
        <f>"00926"</f>
        <v>00926</v>
      </c>
      <c r="CG3892" t="s">
        <v>196</v>
      </c>
      <c r="CH3892">
        <v>7873580001</v>
      </c>
      <c r="CM3892" t="s">
        <v>6982</v>
      </c>
      <c r="CP3892" t="s">
        <v>194</v>
      </c>
      <c r="CQ3892" t="s">
        <v>195</v>
      </c>
      <c r="CS3892">
        <v>14627</v>
      </c>
      <c r="CT3892" t="s">
        <v>196</v>
      </c>
      <c r="CU3892">
        <v>7872472940</v>
      </c>
      <c r="DZ3892" t="s">
        <v>22626</v>
      </c>
      <c r="EC3892" t="s">
        <v>3626</v>
      </c>
      <c r="ED3892" t="s">
        <v>3627</v>
      </c>
      <c r="EF3892" t="str">
        <f>"00927"</f>
        <v>00927</v>
      </c>
      <c r="EG3892" t="s">
        <v>196</v>
      </c>
      <c r="EM3892" t="s">
        <v>22625</v>
      </c>
      <c r="EP3892" t="s">
        <v>3626</v>
      </c>
      <c r="EQ3892" t="s">
        <v>3627</v>
      </c>
      <c r="ES3892" t="str">
        <f>"00926"</f>
        <v>00926</v>
      </c>
      <c r="ET3892" t="s">
        <v>196</v>
      </c>
      <c r="EU3892">
        <v>7873580001</v>
      </c>
    </row>
    <row r="3893" spans="1:151" x14ac:dyDescent="0.2">
      <c r="A3893">
        <v>17873</v>
      </c>
      <c r="B3893" t="s">
        <v>22619</v>
      </c>
      <c r="C3893" t="s">
        <v>22620</v>
      </c>
      <c r="D3893" t="s">
        <v>22621</v>
      </c>
      <c r="E3893" t="s">
        <v>22622</v>
      </c>
      <c r="F3893" t="s">
        <v>171</v>
      </c>
      <c r="G3893" t="s">
        <v>172</v>
      </c>
      <c r="H3893" s="1">
        <v>35709</v>
      </c>
      <c r="I3893" t="s">
        <v>221</v>
      </c>
      <c r="K3893" t="s">
        <v>222</v>
      </c>
      <c r="L3893" t="s">
        <v>223</v>
      </c>
      <c r="M3893" t="s">
        <v>224</v>
      </c>
      <c r="N3893">
        <v>2016</v>
      </c>
      <c r="O3893" t="s">
        <v>410</v>
      </c>
      <c r="P3893" t="s">
        <v>178</v>
      </c>
      <c r="Q3893" t="s">
        <v>172</v>
      </c>
      <c r="S3893">
        <v>29421992</v>
      </c>
      <c r="T3893" t="s">
        <v>196</v>
      </c>
      <c r="W3893" t="s">
        <v>22623</v>
      </c>
      <c r="X3893">
        <v>7873580001</v>
      </c>
      <c r="Y3893" t="s">
        <v>186</v>
      </c>
      <c r="Z3893" t="s">
        <v>282</v>
      </c>
      <c r="AA3893">
        <v>2019</v>
      </c>
      <c r="AB3893">
        <v>2019</v>
      </c>
      <c r="AC3893" t="s">
        <v>2179</v>
      </c>
      <c r="AD3893" t="s">
        <v>172</v>
      </c>
      <c r="AS3893">
        <v>2.2599999999999998</v>
      </c>
      <c r="AT3893" t="s">
        <v>742</v>
      </c>
      <c r="AU3893" t="s">
        <v>189</v>
      </c>
      <c r="AV3893" t="s">
        <v>190</v>
      </c>
      <c r="AW3893" t="s">
        <v>210</v>
      </c>
      <c r="BM3893" t="s">
        <v>22624</v>
      </c>
      <c r="BN3893" t="s">
        <v>193</v>
      </c>
      <c r="BP3893" t="s">
        <v>194</v>
      </c>
      <c r="BQ3893" t="s">
        <v>195</v>
      </c>
      <c r="BS3893">
        <v>14627</v>
      </c>
      <c r="BT3893" t="s">
        <v>196</v>
      </c>
      <c r="BU3893">
        <v>7872472940</v>
      </c>
      <c r="BZ3893" t="s">
        <v>22625</v>
      </c>
      <c r="CC3893" t="s">
        <v>3626</v>
      </c>
      <c r="CD3893" t="s">
        <v>3627</v>
      </c>
      <c r="CF3893" t="str">
        <f>"00926"</f>
        <v>00926</v>
      </c>
      <c r="CG3893" t="s">
        <v>196</v>
      </c>
      <c r="CH3893">
        <v>7873580001</v>
      </c>
      <c r="CM3893" t="s">
        <v>6982</v>
      </c>
      <c r="CP3893" t="s">
        <v>194</v>
      </c>
      <c r="CQ3893" t="s">
        <v>195</v>
      </c>
      <c r="CS3893">
        <v>14627</v>
      </c>
      <c r="CT3893" t="s">
        <v>196</v>
      </c>
      <c r="CU3893">
        <v>7872472940</v>
      </c>
      <c r="DZ3893" t="s">
        <v>22626</v>
      </c>
      <c r="EC3893" t="s">
        <v>3626</v>
      </c>
      <c r="ED3893" t="s">
        <v>3627</v>
      </c>
      <c r="EF3893" t="str">
        <f>"00927"</f>
        <v>00927</v>
      </c>
      <c r="EG3893" t="s">
        <v>196</v>
      </c>
      <c r="EM3893" t="s">
        <v>22625</v>
      </c>
      <c r="EP3893" t="s">
        <v>3626</v>
      </c>
      <c r="EQ3893" t="s">
        <v>3627</v>
      </c>
      <c r="ES3893" t="str">
        <f>"00926"</f>
        <v>00926</v>
      </c>
      <c r="ET3893" t="s">
        <v>196</v>
      </c>
      <c r="EU3893">
        <v>7873580001</v>
      </c>
    </row>
    <row r="3894" spans="1:151" x14ac:dyDescent="0.2">
      <c r="A3894">
        <v>28347</v>
      </c>
      <c r="B3894" t="s">
        <v>22627</v>
      </c>
      <c r="C3894" t="s">
        <v>22628</v>
      </c>
      <c r="E3894" t="s">
        <v>22629</v>
      </c>
      <c r="F3894" t="s">
        <v>171</v>
      </c>
      <c r="H3894" s="1">
        <v>27579</v>
      </c>
      <c r="I3894" t="s">
        <v>221</v>
      </c>
      <c r="K3894" t="s">
        <v>1807</v>
      </c>
      <c r="L3894" t="s">
        <v>633</v>
      </c>
      <c r="M3894" t="s">
        <v>224</v>
      </c>
      <c r="N3894">
        <v>2019</v>
      </c>
      <c r="O3894" t="s">
        <v>279</v>
      </c>
      <c r="P3894" t="s">
        <v>178</v>
      </c>
      <c r="Q3894" t="s">
        <v>185</v>
      </c>
      <c r="BM3894" t="s">
        <v>22630</v>
      </c>
      <c r="BO3894" t="s">
        <v>22631</v>
      </c>
      <c r="BP3894" t="s">
        <v>22631</v>
      </c>
      <c r="BR3894" t="s">
        <v>22632</v>
      </c>
      <c r="BS3894" t="s">
        <v>22633</v>
      </c>
      <c r="BT3894" t="s">
        <v>22634</v>
      </c>
      <c r="BU3894" t="s">
        <v>22635</v>
      </c>
      <c r="BX3894" t="s">
        <v>22636</v>
      </c>
    </row>
    <row r="3895" spans="1:151" x14ac:dyDescent="0.2">
      <c r="A3895">
        <v>19631</v>
      </c>
      <c r="B3895" t="s">
        <v>12327</v>
      </c>
      <c r="C3895" t="s">
        <v>9134</v>
      </c>
      <c r="D3895" t="s">
        <v>2453</v>
      </c>
      <c r="E3895" t="s">
        <v>22637</v>
      </c>
      <c r="F3895" t="s">
        <v>18183</v>
      </c>
      <c r="G3895" t="s">
        <v>172</v>
      </c>
      <c r="H3895" s="1">
        <v>35308</v>
      </c>
      <c r="I3895" t="s">
        <v>221</v>
      </c>
      <c r="K3895" t="s">
        <v>943</v>
      </c>
      <c r="M3895" t="s">
        <v>176</v>
      </c>
      <c r="N3895">
        <v>2017</v>
      </c>
      <c r="O3895" t="s">
        <v>177</v>
      </c>
      <c r="P3895" t="s">
        <v>178</v>
      </c>
      <c r="Q3895" t="s">
        <v>172</v>
      </c>
      <c r="S3895">
        <v>28754718</v>
      </c>
      <c r="T3895" t="s">
        <v>196</v>
      </c>
      <c r="W3895" t="s">
        <v>22638</v>
      </c>
      <c r="X3895">
        <v>9149601787</v>
      </c>
      <c r="Y3895" t="s">
        <v>186</v>
      </c>
      <c r="Z3895" t="s">
        <v>282</v>
      </c>
      <c r="AA3895">
        <v>2018</v>
      </c>
      <c r="AB3895">
        <v>2018</v>
      </c>
      <c r="AC3895" t="s">
        <v>696</v>
      </c>
      <c r="AD3895" t="s">
        <v>185</v>
      </c>
      <c r="AM3895" t="s">
        <v>3268</v>
      </c>
      <c r="AS3895">
        <v>3.62</v>
      </c>
      <c r="AT3895" t="s">
        <v>188</v>
      </c>
      <c r="AU3895" t="s">
        <v>189</v>
      </c>
      <c r="AV3895" t="s">
        <v>190</v>
      </c>
      <c r="AW3895" t="s">
        <v>264</v>
      </c>
      <c r="BM3895" t="s">
        <v>18529</v>
      </c>
      <c r="BN3895" t="s">
        <v>193</v>
      </c>
      <c r="BP3895" t="s">
        <v>194</v>
      </c>
      <c r="BQ3895" t="s">
        <v>195</v>
      </c>
      <c r="BS3895">
        <v>14627</v>
      </c>
      <c r="BT3895" t="s">
        <v>196</v>
      </c>
      <c r="BU3895">
        <v>9142554441</v>
      </c>
      <c r="BZ3895" t="s">
        <v>22639</v>
      </c>
      <c r="CC3895" t="s">
        <v>22640</v>
      </c>
      <c r="CD3895" t="s">
        <v>195</v>
      </c>
      <c r="CF3895">
        <v>10533</v>
      </c>
      <c r="CG3895" t="s">
        <v>196</v>
      </c>
      <c r="CH3895">
        <v>9146931137</v>
      </c>
      <c r="CM3895" t="s">
        <v>1905</v>
      </c>
      <c r="CP3895" t="s">
        <v>194</v>
      </c>
      <c r="CQ3895" t="s">
        <v>195</v>
      </c>
      <c r="CS3895">
        <v>14611</v>
      </c>
      <c r="CT3895" t="s">
        <v>196</v>
      </c>
      <c r="CU3895">
        <v>9142554441</v>
      </c>
      <c r="ED3895" t="s">
        <v>195</v>
      </c>
      <c r="EG3895" t="s">
        <v>196</v>
      </c>
      <c r="EH3895">
        <v>9146931137</v>
      </c>
      <c r="EM3895" t="s">
        <v>22639</v>
      </c>
      <c r="EP3895" t="s">
        <v>22640</v>
      </c>
      <c r="EQ3895" t="s">
        <v>195</v>
      </c>
      <c r="ES3895">
        <v>10533</v>
      </c>
      <c r="ET3895" t="s">
        <v>196</v>
      </c>
      <c r="EU3895">
        <v>9146931137</v>
      </c>
    </row>
    <row r="3896" spans="1:151" x14ac:dyDescent="0.2">
      <c r="A3896">
        <v>27085</v>
      </c>
      <c r="B3896" t="s">
        <v>10548</v>
      </c>
      <c r="C3896" t="s">
        <v>9134</v>
      </c>
      <c r="D3896" t="s">
        <v>4611</v>
      </c>
      <c r="E3896" t="s">
        <v>22641</v>
      </c>
      <c r="F3896" t="s">
        <v>171</v>
      </c>
      <c r="G3896" t="str">
        <f>"0"</f>
        <v>0</v>
      </c>
      <c r="K3896" t="s">
        <v>1438</v>
      </c>
      <c r="L3896" t="s">
        <v>1439</v>
      </c>
      <c r="M3896" t="s">
        <v>255</v>
      </c>
      <c r="N3896" t="s">
        <v>1347</v>
      </c>
      <c r="O3896" t="s">
        <v>1348</v>
      </c>
      <c r="P3896" t="s">
        <v>178</v>
      </c>
      <c r="Q3896" t="s">
        <v>172</v>
      </c>
      <c r="S3896">
        <v>27774601</v>
      </c>
      <c r="T3896" t="s">
        <v>196</v>
      </c>
      <c r="W3896" t="s">
        <v>22642</v>
      </c>
      <c r="X3896">
        <v>7172599831</v>
      </c>
      <c r="Y3896" t="s">
        <v>3079</v>
      </c>
      <c r="Z3896" t="s">
        <v>3080</v>
      </c>
      <c r="AA3896">
        <v>2021</v>
      </c>
      <c r="AB3896">
        <v>2021</v>
      </c>
      <c r="AC3896" t="s">
        <v>3081</v>
      </c>
      <c r="AD3896" t="s">
        <v>172</v>
      </c>
      <c r="AS3896">
        <v>3.97</v>
      </c>
      <c r="AT3896" t="s">
        <v>188</v>
      </c>
      <c r="AU3896" t="s">
        <v>189</v>
      </c>
      <c r="AV3896" t="s">
        <v>190</v>
      </c>
      <c r="AW3896" t="s">
        <v>264</v>
      </c>
      <c r="BM3896" t="s">
        <v>22643</v>
      </c>
      <c r="BN3896" t="s">
        <v>3083</v>
      </c>
      <c r="BP3896" t="s">
        <v>194</v>
      </c>
      <c r="BQ3896" t="s">
        <v>195</v>
      </c>
      <c r="BS3896">
        <v>14642</v>
      </c>
      <c r="BT3896" t="s">
        <v>196</v>
      </c>
      <c r="BU3896">
        <v>5856159819</v>
      </c>
      <c r="BZ3896" t="s">
        <v>22644</v>
      </c>
      <c r="CC3896" t="s">
        <v>194</v>
      </c>
      <c r="CD3896" t="s">
        <v>195</v>
      </c>
      <c r="CF3896">
        <v>14620</v>
      </c>
      <c r="CG3896" t="s">
        <v>196</v>
      </c>
      <c r="CM3896" t="s">
        <v>22644</v>
      </c>
      <c r="CP3896" t="s">
        <v>194</v>
      </c>
      <c r="CQ3896" t="s">
        <v>195</v>
      </c>
      <c r="CS3896">
        <v>14620</v>
      </c>
      <c r="CT3896" t="s">
        <v>196</v>
      </c>
      <c r="ED3896" t="s">
        <v>650</v>
      </c>
      <c r="EG3896" t="s">
        <v>196</v>
      </c>
      <c r="EH3896">
        <v>5856159819</v>
      </c>
      <c r="EM3896" t="s">
        <v>22645</v>
      </c>
      <c r="EP3896" t="s">
        <v>22646</v>
      </c>
      <c r="EQ3896" t="s">
        <v>650</v>
      </c>
      <c r="ES3896">
        <v>17316</v>
      </c>
      <c r="ET3896" t="s">
        <v>196</v>
      </c>
      <c r="EU3896">
        <v>5856159819</v>
      </c>
    </row>
    <row r="3897" spans="1:151" x14ac:dyDescent="0.2">
      <c r="A3897">
        <v>40677</v>
      </c>
      <c r="B3897" t="s">
        <v>22647</v>
      </c>
      <c r="C3897" t="s">
        <v>22648</v>
      </c>
      <c r="D3897" t="s">
        <v>22649</v>
      </c>
      <c r="E3897" t="s">
        <v>22650</v>
      </c>
      <c r="F3897" t="s">
        <v>171</v>
      </c>
      <c r="G3897" t="str">
        <f>"0"</f>
        <v>0</v>
      </c>
      <c r="H3897" s="1">
        <v>37827</v>
      </c>
      <c r="I3897" t="s">
        <v>221</v>
      </c>
      <c r="K3897" t="s">
        <v>1001</v>
      </c>
      <c r="L3897" t="s">
        <v>1002</v>
      </c>
      <c r="M3897" t="s">
        <v>224</v>
      </c>
      <c r="N3897">
        <v>2023</v>
      </c>
      <c r="O3897" t="s">
        <v>597</v>
      </c>
      <c r="P3897" t="s">
        <v>178</v>
      </c>
      <c r="Q3897" t="s">
        <v>172</v>
      </c>
      <c r="S3897">
        <v>32055467</v>
      </c>
      <c r="T3897" t="s">
        <v>226</v>
      </c>
      <c r="Y3897" t="str">
        <f>"01AS"</f>
        <v>01AS</v>
      </c>
      <c r="Z3897" t="s">
        <v>499</v>
      </c>
      <c r="AA3897" t="s">
        <v>320</v>
      </c>
      <c r="AB3897" t="s">
        <v>321</v>
      </c>
      <c r="AC3897" t="s">
        <v>5962</v>
      </c>
      <c r="AD3897" t="s">
        <v>185</v>
      </c>
      <c r="AM3897" t="s">
        <v>679</v>
      </c>
      <c r="AS3897">
        <v>3.99</v>
      </c>
      <c r="AU3897" t="s">
        <v>472</v>
      </c>
      <c r="AV3897" t="s">
        <v>473</v>
      </c>
      <c r="AW3897" t="s">
        <v>715</v>
      </c>
      <c r="BO3897" t="s">
        <v>22651</v>
      </c>
      <c r="BQ3897" t="s">
        <v>195</v>
      </c>
      <c r="BZ3897" t="s">
        <v>266</v>
      </c>
      <c r="CB3897" t="s">
        <v>267</v>
      </c>
      <c r="CD3897" t="s">
        <v>195</v>
      </c>
      <c r="CF3897">
        <v>14627</v>
      </c>
      <c r="CG3897" t="s">
        <v>244</v>
      </c>
      <c r="CM3897" t="s">
        <v>22652</v>
      </c>
      <c r="CO3897" t="s">
        <v>22651</v>
      </c>
      <c r="CP3897" t="s">
        <v>22653</v>
      </c>
      <c r="CQ3897" t="s">
        <v>571</v>
      </c>
      <c r="CS3897" t="s">
        <v>22654</v>
      </c>
      <c r="CT3897" t="s">
        <v>244</v>
      </c>
      <c r="CU3897" t="s">
        <v>22655</v>
      </c>
    </row>
    <row r="3898" spans="1:151" x14ac:dyDescent="0.2">
      <c r="A3898">
        <v>26964</v>
      </c>
      <c r="B3898" t="s">
        <v>22656</v>
      </c>
      <c r="C3898" t="s">
        <v>22657</v>
      </c>
      <c r="E3898" t="s">
        <v>22658</v>
      </c>
      <c r="F3898" t="s">
        <v>171</v>
      </c>
      <c r="G3898" t="s">
        <v>172</v>
      </c>
      <c r="H3898" s="1">
        <v>36344</v>
      </c>
      <c r="I3898" t="s">
        <v>221</v>
      </c>
      <c r="K3898" t="s">
        <v>277</v>
      </c>
      <c r="L3898" t="s">
        <v>278</v>
      </c>
      <c r="M3898" t="s">
        <v>224</v>
      </c>
      <c r="N3898">
        <v>2019</v>
      </c>
      <c r="O3898" t="s">
        <v>279</v>
      </c>
      <c r="P3898" t="s">
        <v>178</v>
      </c>
      <c r="Q3898" t="s">
        <v>172</v>
      </c>
      <c r="S3898">
        <v>30824584</v>
      </c>
      <c r="T3898" t="s">
        <v>483</v>
      </c>
      <c r="U3898" t="s">
        <v>180</v>
      </c>
      <c r="V3898" s="2">
        <v>44332</v>
      </c>
      <c r="W3898" t="s">
        <v>22659</v>
      </c>
      <c r="X3898">
        <v>9851038099</v>
      </c>
      <c r="Y3898" t="s">
        <v>186</v>
      </c>
      <c r="Z3898" t="s">
        <v>282</v>
      </c>
      <c r="AA3898">
        <v>2021</v>
      </c>
      <c r="AB3898">
        <v>2021</v>
      </c>
      <c r="AC3898" t="s">
        <v>856</v>
      </c>
      <c r="AD3898" t="s">
        <v>172</v>
      </c>
      <c r="AS3898">
        <v>3.23</v>
      </c>
      <c r="AT3898" t="s">
        <v>188</v>
      </c>
      <c r="AU3898" t="s">
        <v>189</v>
      </c>
      <c r="AV3898" t="s">
        <v>190</v>
      </c>
      <c r="AW3898" t="s">
        <v>191</v>
      </c>
      <c r="BM3898" t="s">
        <v>14887</v>
      </c>
      <c r="BN3898" t="s">
        <v>193</v>
      </c>
      <c r="BP3898" t="s">
        <v>194</v>
      </c>
      <c r="BQ3898" t="s">
        <v>195</v>
      </c>
      <c r="BS3898">
        <v>14627</v>
      </c>
      <c r="BT3898" t="s">
        <v>196</v>
      </c>
      <c r="BU3898">
        <v>3478740600</v>
      </c>
      <c r="CM3898" t="s">
        <v>3470</v>
      </c>
      <c r="CP3898" t="s">
        <v>194</v>
      </c>
      <c r="CQ3898" t="s">
        <v>195</v>
      </c>
      <c r="CS3898">
        <v>14627</v>
      </c>
      <c r="CT3898" t="s">
        <v>196</v>
      </c>
      <c r="CU3898">
        <v>3478740600</v>
      </c>
    </row>
    <row r="3899" spans="1:151" x14ac:dyDescent="0.2">
      <c r="A3899">
        <v>10180</v>
      </c>
      <c r="B3899" t="s">
        <v>4093</v>
      </c>
      <c r="C3899" t="s">
        <v>22660</v>
      </c>
      <c r="D3899" t="s">
        <v>1782</v>
      </c>
      <c r="E3899" t="s">
        <v>22661</v>
      </c>
      <c r="F3899" t="s">
        <v>171</v>
      </c>
      <c r="G3899" t="s">
        <v>172</v>
      </c>
      <c r="H3899" s="1">
        <v>34192</v>
      </c>
      <c r="I3899" t="s">
        <v>221</v>
      </c>
      <c r="K3899" t="s">
        <v>2747</v>
      </c>
      <c r="L3899" t="s">
        <v>820</v>
      </c>
      <c r="M3899" t="s">
        <v>176</v>
      </c>
      <c r="N3899">
        <v>2015</v>
      </c>
      <c r="O3899" t="s">
        <v>1014</v>
      </c>
      <c r="P3899" t="s">
        <v>178</v>
      </c>
      <c r="Q3899" t="s">
        <v>172</v>
      </c>
      <c r="S3899">
        <v>27852644</v>
      </c>
      <c r="T3899" t="s">
        <v>196</v>
      </c>
      <c r="W3899" t="s">
        <v>22662</v>
      </c>
      <c r="X3899">
        <v>9147151579</v>
      </c>
      <c r="Y3899" t="s">
        <v>186</v>
      </c>
      <c r="Z3899" t="s">
        <v>183</v>
      </c>
      <c r="AA3899">
        <v>2016</v>
      </c>
      <c r="AB3899">
        <v>2016</v>
      </c>
      <c r="AC3899" t="s">
        <v>1109</v>
      </c>
      <c r="AD3899" t="s">
        <v>185</v>
      </c>
      <c r="AS3899">
        <v>3.42</v>
      </c>
      <c r="AT3899" t="s">
        <v>188</v>
      </c>
      <c r="AU3899" t="s">
        <v>189</v>
      </c>
      <c r="AV3899" t="s">
        <v>190</v>
      </c>
      <c r="AW3899" t="s">
        <v>264</v>
      </c>
      <c r="BM3899" t="s">
        <v>22663</v>
      </c>
      <c r="BN3899" t="s">
        <v>487</v>
      </c>
      <c r="BP3899" t="s">
        <v>194</v>
      </c>
      <c r="BQ3899" t="s">
        <v>195</v>
      </c>
      <c r="BS3899">
        <v>14627</v>
      </c>
      <c r="BT3899" t="s">
        <v>196</v>
      </c>
      <c r="BU3899">
        <v>9147879641</v>
      </c>
      <c r="BZ3899" t="s">
        <v>22664</v>
      </c>
      <c r="CC3899" t="s">
        <v>9897</v>
      </c>
      <c r="CD3899" t="s">
        <v>195</v>
      </c>
      <c r="CF3899">
        <v>10562</v>
      </c>
      <c r="CG3899" t="s">
        <v>196</v>
      </c>
      <c r="CH3899">
        <v>9149418715</v>
      </c>
      <c r="CM3899" t="s">
        <v>22665</v>
      </c>
      <c r="CP3899" t="s">
        <v>9897</v>
      </c>
      <c r="CQ3899" t="s">
        <v>195</v>
      </c>
      <c r="CS3899">
        <v>10562</v>
      </c>
      <c r="CT3899" t="s">
        <v>196</v>
      </c>
      <c r="CU3899">
        <v>9147879641</v>
      </c>
      <c r="EM3899" t="s">
        <v>22664</v>
      </c>
      <c r="EP3899" t="s">
        <v>9897</v>
      </c>
      <c r="EQ3899" t="s">
        <v>195</v>
      </c>
      <c r="ES3899">
        <v>10562</v>
      </c>
      <c r="ET3899" t="s">
        <v>196</v>
      </c>
      <c r="EU3899">
        <v>9149418715</v>
      </c>
    </row>
    <row r="3900" spans="1:151" x14ac:dyDescent="0.2">
      <c r="A3900">
        <v>39216</v>
      </c>
      <c r="B3900" t="s">
        <v>22666</v>
      </c>
      <c r="C3900" t="s">
        <v>22667</v>
      </c>
      <c r="D3900" t="s">
        <v>22668</v>
      </c>
      <c r="E3900" t="s">
        <v>22669</v>
      </c>
      <c r="F3900" t="s">
        <v>171</v>
      </c>
      <c r="G3900" t="str">
        <f>"0"</f>
        <v>0</v>
      </c>
      <c r="H3900" s="1">
        <v>38087</v>
      </c>
      <c r="I3900" t="s">
        <v>173</v>
      </c>
      <c r="K3900" t="s">
        <v>1396</v>
      </c>
      <c r="L3900" t="s">
        <v>1397</v>
      </c>
      <c r="M3900" t="s">
        <v>224</v>
      </c>
      <c r="N3900">
        <v>2023</v>
      </c>
      <c r="O3900" t="s">
        <v>597</v>
      </c>
      <c r="P3900" t="s">
        <v>178</v>
      </c>
      <c r="Q3900" t="s">
        <v>172</v>
      </c>
      <c r="S3900">
        <v>32242317</v>
      </c>
      <c r="T3900" t="s">
        <v>226</v>
      </c>
      <c r="Y3900" t="str">
        <f>"04HSEAS"</f>
        <v>04HSEAS</v>
      </c>
      <c r="Z3900" t="s">
        <v>499</v>
      </c>
      <c r="AA3900" t="s">
        <v>833</v>
      </c>
      <c r="AB3900" t="s">
        <v>834</v>
      </c>
      <c r="AC3900" t="s">
        <v>500</v>
      </c>
      <c r="AD3900" t="s">
        <v>185</v>
      </c>
      <c r="AS3900">
        <v>3.68</v>
      </c>
      <c r="AU3900" t="s">
        <v>472</v>
      </c>
      <c r="AV3900" t="s">
        <v>473</v>
      </c>
      <c r="AW3900" t="s">
        <v>715</v>
      </c>
      <c r="BM3900" t="s">
        <v>11470</v>
      </c>
      <c r="BN3900" t="s">
        <v>239</v>
      </c>
      <c r="BO3900" t="s">
        <v>22670</v>
      </c>
      <c r="BP3900" t="s">
        <v>241</v>
      </c>
      <c r="BQ3900" t="s">
        <v>195</v>
      </c>
      <c r="BS3900">
        <v>14627</v>
      </c>
      <c r="CA3900" t="s">
        <v>22671</v>
      </c>
      <c r="CD3900" t="s">
        <v>195</v>
      </c>
      <c r="CM3900" t="s">
        <v>22672</v>
      </c>
      <c r="CN3900" t="s">
        <v>22671</v>
      </c>
      <c r="CO3900" t="s">
        <v>22670</v>
      </c>
      <c r="CP3900" t="s">
        <v>22673</v>
      </c>
      <c r="CQ3900" t="s">
        <v>22674</v>
      </c>
      <c r="CS3900" t="s">
        <v>22675</v>
      </c>
      <c r="CT3900" t="s">
        <v>15885</v>
      </c>
      <c r="CU3900" t="s">
        <v>22676</v>
      </c>
    </row>
    <row r="3901" spans="1:151" x14ac:dyDescent="0.2">
      <c r="A3901">
        <v>38274</v>
      </c>
      <c r="B3901" t="s">
        <v>12923</v>
      </c>
      <c r="C3901" t="s">
        <v>22677</v>
      </c>
      <c r="D3901" t="s">
        <v>5360</v>
      </c>
      <c r="E3901" t="s">
        <v>22678</v>
      </c>
      <c r="F3901" t="s">
        <v>171</v>
      </c>
      <c r="G3901" t="str">
        <f>"0"</f>
        <v>0</v>
      </c>
      <c r="H3901" s="1">
        <v>36910</v>
      </c>
      <c r="I3901" t="s">
        <v>1571</v>
      </c>
      <c r="K3901" t="s">
        <v>22679</v>
      </c>
      <c r="L3901" t="s">
        <v>2172</v>
      </c>
      <c r="M3901" t="s">
        <v>224</v>
      </c>
      <c r="N3901">
        <v>2023</v>
      </c>
      <c r="O3901" t="s">
        <v>597</v>
      </c>
      <c r="P3901" t="s">
        <v>178</v>
      </c>
      <c r="Q3901" t="s">
        <v>172</v>
      </c>
      <c r="S3901">
        <v>31523677</v>
      </c>
      <c r="T3901" t="s">
        <v>226</v>
      </c>
      <c r="Y3901" t="str">
        <f>"01AS"</f>
        <v>01AS</v>
      </c>
      <c r="Z3901" t="s">
        <v>227</v>
      </c>
      <c r="AA3901" t="s">
        <v>320</v>
      </c>
      <c r="AB3901" t="s">
        <v>321</v>
      </c>
      <c r="AC3901" t="s">
        <v>1451</v>
      </c>
      <c r="AD3901" t="s">
        <v>185</v>
      </c>
      <c r="AM3901" t="s">
        <v>4152</v>
      </c>
      <c r="AS3901">
        <v>3.28</v>
      </c>
      <c r="AU3901" t="s">
        <v>472</v>
      </c>
      <c r="AV3901" t="s">
        <v>823</v>
      </c>
      <c r="AW3901" t="s">
        <v>264</v>
      </c>
      <c r="BO3901" t="s">
        <v>22680</v>
      </c>
      <c r="BQ3901" t="s">
        <v>195</v>
      </c>
      <c r="CA3901" t="s">
        <v>22681</v>
      </c>
      <c r="CD3901" t="s">
        <v>195</v>
      </c>
      <c r="CM3901" t="s">
        <v>22682</v>
      </c>
      <c r="CN3901" t="s">
        <v>22681</v>
      </c>
      <c r="CO3901" t="s">
        <v>22680</v>
      </c>
      <c r="CP3901" t="s">
        <v>1053</v>
      </c>
      <c r="CQ3901" t="s">
        <v>247</v>
      </c>
      <c r="CS3901" t="s">
        <v>22683</v>
      </c>
      <c r="CT3901" t="s">
        <v>244</v>
      </c>
      <c r="CU3901" t="s">
        <v>22684</v>
      </c>
    </row>
    <row r="3902" spans="1:151" x14ac:dyDescent="0.2">
      <c r="A3902">
        <v>37099</v>
      </c>
      <c r="B3902" t="s">
        <v>1447</v>
      </c>
      <c r="C3902" t="s">
        <v>22685</v>
      </c>
      <c r="D3902" t="s">
        <v>22686</v>
      </c>
      <c r="E3902" t="s">
        <v>22687</v>
      </c>
      <c r="F3902" t="s">
        <v>171</v>
      </c>
      <c r="G3902" t="str">
        <f>"0"</f>
        <v>0</v>
      </c>
      <c r="H3902" s="1">
        <v>37467</v>
      </c>
      <c r="I3902" t="s">
        <v>1571</v>
      </c>
      <c r="K3902" t="s">
        <v>4508</v>
      </c>
      <c r="L3902" t="s">
        <v>4509</v>
      </c>
      <c r="M3902" t="s">
        <v>306</v>
      </c>
      <c r="N3902">
        <v>2022</v>
      </c>
      <c r="O3902" t="s">
        <v>782</v>
      </c>
      <c r="P3902" t="s">
        <v>178</v>
      </c>
      <c r="Q3902" t="s">
        <v>172</v>
      </c>
      <c r="S3902">
        <v>31769983</v>
      </c>
      <c r="T3902" t="s">
        <v>226</v>
      </c>
      <c r="Y3902" t="str">
        <f>"04HSEAS"</f>
        <v>04HSEAS</v>
      </c>
      <c r="Z3902" t="s">
        <v>499</v>
      </c>
      <c r="AA3902" t="s">
        <v>320</v>
      </c>
      <c r="AB3902" t="s">
        <v>321</v>
      </c>
      <c r="AC3902" t="s">
        <v>1868</v>
      </c>
      <c r="AD3902" t="s">
        <v>185</v>
      </c>
      <c r="AM3902" t="s">
        <v>680</v>
      </c>
      <c r="AS3902">
        <v>3.97</v>
      </c>
      <c r="AU3902" t="s">
        <v>235</v>
      </c>
      <c r="AV3902" t="s">
        <v>236</v>
      </c>
      <c r="AW3902" t="s">
        <v>264</v>
      </c>
      <c r="BF3902" t="s">
        <v>474</v>
      </c>
      <c r="BM3902" t="s">
        <v>22688</v>
      </c>
      <c r="BN3902" t="s">
        <v>239</v>
      </c>
      <c r="BO3902" t="s">
        <v>22689</v>
      </c>
      <c r="BP3902" t="s">
        <v>241</v>
      </c>
      <c r="BQ3902" t="s">
        <v>195</v>
      </c>
      <c r="BS3902">
        <v>14627</v>
      </c>
      <c r="CD3902" t="s">
        <v>195</v>
      </c>
      <c r="CM3902" t="s">
        <v>22690</v>
      </c>
      <c r="CO3902" t="s">
        <v>22689</v>
      </c>
      <c r="CP3902" t="s">
        <v>22691</v>
      </c>
      <c r="CQ3902" t="s">
        <v>541</v>
      </c>
      <c r="CS3902" t="str">
        <f>"01077-9399"</f>
        <v>01077-9399</v>
      </c>
      <c r="CT3902" t="s">
        <v>244</v>
      </c>
      <c r="CU3902" t="s">
        <v>22692</v>
      </c>
    </row>
    <row r="3903" spans="1:151" x14ac:dyDescent="0.2">
      <c r="A3903">
        <v>38672</v>
      </c>
      <c r="B3903" t="s">
        <v>2037</v>
      </c>
      <c r="C3903" t="s">
        <v>22693</v>
      </c>
      <c r="D3903" t="s">
        <v>16482</v>
      </c>
      <c r="E3903" t="s">
        <v>22694</v>
      </c>
      <c r="F3903" t="s">
        <v>171</v>
      </c>
      <c r="G3903" t="str">
        <f>"0"</f>
        <v>0</v>
      </c>
      <c r="H3903" s="1">
        <v>34644</v>
      </c>
      <c r="I3903" t="s">
        <v>173</v>
      </c>
      <c r="K3903" t="s">
        <v>769</v>
      </c>
      <c r="L3903" t="s">
        <v>2777</v>
      </c>
      <c r="M3903" t="s">
        <v>176</v>
      </c>
      <c r="N3903">
        <v>2023</v>
      </c>
      <c r="O3903" t="s">
        <v>1048</v>
      </c>
      <c r="P3903" t="s">
        <v>178</v>
      </c>
      <c r="Q3903" t="s">
        <v>172</v>
      </c>
      <c r="S3903">
        <v>31874403</v>
      </c>
      <c r="T3903" t="s">
        <v>226</v>
      </c>
      <c r="Y3903" t="str">
        <f>"02SBS"</f>
        <v>02SBS</v>
      </c>
      <c r="Z3903" t="s">
        <v>258</v>
      </c>
      <c r="AA3903" t="s">
        <v>260</v>
      </c>
      <c r="AC3903" t="s">
        <v>22695</v>
      </c>
      <c r="AD3903" t="s">
        <v>185</v>
      </c>
      <c r="AM3903" t="s">
        <v>3775</v>
      </c>
      <c r="AS3903">
        <v>3.97</v>
      </c>
      <c r="AU3903" t="s">
        <v>3009</v>
      </c>
      <c r="AV3903" t="s">
        <v>236</v>
      </c>
      <c r="AW3903" t="s">
        <v>264</v>
      </c>
      <c r="BO3903" t="s">
        <v>9852</v>
      </c>
      <c r="BQ3903" t="s">
        <v>195</v>
      </c>
      <c r="CD3903" t="s">
        <v>195</v>
      </c>
      <c r="CM3903" t="s">
        <v>22696</v>
      </c>
      <c r="CO3903" t="s">
        <v>9852</v>
      </c>
      <c r="CP3903" t="s">
        <v>4493</v>
      </c>
      <c r="CQ3903" t="s">
        <v>247</v>
      </c>
      <c r="CS3903">
        <v>14450</v>
      </c>
      <c r="CT3903" t="s">
        <v>244</v>
      </c>
      <c r="CU3903" t="s">
        <v>22697</v>
      </c>
    </row>
    <row r="3904" spans="1:151" x14ac:dyDescent="0.2">
      <c r="A3904">
        <v>19328</v>
      </c>
      <c r="B3904" t="s">
        <v>9923</v>
      </c>
      <c r="C3904" t="s">
        <v>22698</v>
      </c>
      <c r="E3904" t="s">
        <v>22699</v>
      </c>
      <c r="F3904" t="s">
        <v>171</v>
      </c>
      <c r="H3904" s="1">
        <v>35271</v>
      </c>
      <c r="I3904" t="s">
        <v>221</v>
      </c>
      <c r="K3904" t="s">
        <v>1408</v>
      </c>
      <c r="L3904" t="s">
        <v>1409</v>
      </c>
      <c r="M3904" t="s">
        <v>176</v>
      </c>
      <c r="N3904">
        <v>2017</v>
      </c>
      <c r="O3904" t="s">
        <v>177</v>
      </c>
      <c r="P3904" t="s">
        <v>178</v>
      </c>
      <c r="Q3904" t="s">
        <v>172</v>
      </c>
      <c r="S3904">
        <v>28876755</v>
      </c>
      <c r="T3904" t="s">
        <v>196</v>
      </c>
      <c r="W3904" t="s">
        <v>22700</v>
      </c>
      <c r="X3904">
        <v>9738683051</v>
      </c>
      <c r="Y3904" t="s">
        <v>186</v>
      </c>
      <c r="Z3904" t="s">
        <v>282</v>
      </c>
      <c r="AA3904">
        <v>2018</v>
      </c>
      <c r="AB3904">
        <v>2018</v>
      </c>
      <c r="AC3904" t="s">
        <v>696</v>
      </c>
      <c r="AD3904" t="s">
        <v>185</v>
      </c>
      <c r="AM3904" t="s">
        <v>382</v>
      </c>
      <c r="AS3904">
        <v>3.59</v>
      </c>
      <c r="AT3904" t="s">
        <v>188</v>
      </c>
      <c r="AU3904" t="s">
        <v>189</v>
      </c>
      <c r="AV3904" t="s">
        <v>190</v>
      </c>
      <c r="AW3904" t="s">
        <v>264</v>
      </c>
      <c r="BM3904" t="s">
        <v>22701</v>
      </c>
      <c r="BP3904" t="s">
        <v>21249</v>
      </c>
      <c r="BQ3904" t="s">
        <v>1150</v>
      </c>
      <c r="BS3904" t="str">
        <f>"07078"</f>
        <v>07078</v>
      </c>
      <c r="BT3904" t="s">
        <v>196</v>
      </c>
      <c r="BU3904">
        <v>9735647879</v>
      </c>
      <c r="BZ3904" t="s">
        <v>22701</v>
      </c>
      <c r="CC3904" t="s">
        <v>21249</v>
      </c>
      <c r="CD3904" t="s">
        <v>1150</v>
      </c>
      <c r="CF3904" t="str">
        <f>"07078"</f>
        <v>07078</v>
      </c>
      <c r="CG3904" t="s">
        <v>196</v>
      </c>
      <c r="CH3904">
        <v>9735647879</v>
      </c>
      <c r="CM3904" t="s">
        <v>215</v>
      </c>
      <c r="CP3904" t="s">
        <v>194</v>
      </c>
      <c r="CQ3904" t="s">
        <v>195</v>
      </c>
      <c r="CS3904">
        <v>14627</v>
      </c>
      <c r="CT3904" t="s">
        <v>196</v>
      </c>
      <c r="CU3904">
        <v>9732558560</v>
      </c>
      <c r="ED3904" t="s">
        <v>1150</v>
      </c>
      <c r="EG3904" t="s">
        <v>196</v>
      </c>
      <c r="EH3904">
        <v>9735647879</v>
      </c>
      <c r="EM3904" t="s">
        <v>22701</v>
      </c>
      <c r="EP3904" t="s">
        <v>21249</v>
      </c>
      <c r="EQ3904" t="s">
        <v>1150</v>
      </c>
      <c r="ES3904" t="str">
        <f>"07078"</f>
        <v>07078</v>
      </c>
      <c r="ET3904" t="s">
        <v>196</v>
      </c>
      <c r="EU3904">
        <v>9735647879</v>
      </c>
    </row>
    <row r="3905" spans="1:151" x14ac:dyDescent="0.2">
      <c r="A3905">
        <v>26001</v>
      </c>
      <c r="B3905" t="s">
        <v>9923</v>
      </c>
      <c r="C3905" t="s">
        <v>22698</v>
      </c>
      <c r="E3905" t="s">
        <v>22699</v>
      </c>
      <c r="F3905" t="s">
        <v>171</v>
      </c>
      <c r="H3905" s="1">
        <v>35271</v>
      </c>
      <c r="I3905" t="s">
        <v>221</v>
      </c>
      <c r="K3905" t="s">
        <v>547</v>
      </c>
      <c r="M3905" t="s">
        <v>306</v>
      </c>
      <c r="N3905">
        <v>2014</v>
      </c>
      <c r="O3905" t="s">
        <v>591</v>
      </c>
      <c r="P3905" t="s">
        <v>178</v>
      </c>
      <c r="Q3905" t="s">
        <v>172</v>
      </c>
      <c r="S3905">
        <v>28876755</v>
      </c>
      <c r="T3905" t="s">
        <v>196</v>
      </c>
      <c r="W3905" t="s">
        <v>22700</v>
      </c>
      <c r="X3905">
        <v>9738683051</v>
      </c>
      <c r="Y3905" t="s">
        <v>186</v>
      </c>
      <c r="Z3905" t="s">
        <v>282</v>
      </c>
      <c r="AA3905">
        <v>2018</v>
      </c>
      <c r="AB3905">
        <v>2018</v>
      </c>
      <c r="AC3905" t="s">
        <v>696</v>
      </c>
      <c r="AD3905" t="s">
        <v>185</v>
      </c>
      <c r="AM3905" t="s">
        <v>382</v>
      </c>
      <c r="AS3905">
        <v>3.59</v>
      </c>
      <c r="AT3905" t="s">
        <v>188</v>
      </c>
      <c r="AU3905" t="s">
        <v>189</v>
      </c>
      <c r="AV3905" t="s">
        <v>190</v>
      </c>
      <c r="AW3905" t="s">
        <v>264</v>
      </c>
      <c r="BM3905" t="s">
        <v>22701</v>
      </c>
      <c r="BP3905" t="s">
        <v>21249</v>
      </c>
      <c r="BQ3905" t="s">
        <v>1150</v>
      </c>
      <c r="BS3905" t="str">
        <f>"07078"</f>
        <v>07078</v>
      </c>
      <c r="BT3905" t="s">
        <v>196</v>
      </c>
      <c r="BU3905">
        <v>9735647879</v>
      </c>
      <c r="BZ3905" t="s">
        <v>22701</v>
      </c>
      <c r="CC3905" t="s">
        <v>21249</v>
      </c>
      <c r="CD3905" t="s">
        <v>1150</v>
      </c>
      <c r="CF3905" t="str">
        <f>"07078"</f>
        <v>07078</v>
      </c>
      <c r="CG3905" t="s">
        <v>196</v>
      </c>
      <c r="CH3905">
        <v>9735647879</v>
      </c>
      <c r="CM3905" t="s">
        <v>215</v>
      </c>
      <c r="CP3905" t="s">
        <v>194</v>
      </c>
      <c r="CQ3905" t="s">
        <v>195</v>
      </c>
      <c r="CS3905">
        <v>14627</v>
      </c>
      <c r="CT3905" t="s">
        <v>196</v>
      </c>
      <c r="CU3905">
        <v>9732558560</v>
      </c>
      <c r="ED3905" t="s">
        <v>1150</v>
      </c>
      <c r="EG3905" t="s">
        <v>196</v>
      </c>
      <c r="EH3905">
        <v>9735647879</v>
      </c>
      <c r="EM3905" t="s">
        <v>22701</v>
      </c>
      <c r="EP3905" t="s">
        <v>21249</v>
      </c>
      <c r="EQ3905" t="s">
        <v>1150</v>
      </c>
      <c r="ES3905" t="str">
        <f>"07078"</f>
        <v>07078</v>
      </c>
      <c r="ET3905" t="s">
        <v>196</v>
      </c>
      <c r="EU3905">
        <v>9735647879</v>
      </c>
    </row>
    <row r="3906" spans="1:151" x14ac:dyDescent="0.2">
      <c r="A3906">
        <v>26274</v>
      </c>
      <c r="B3906" t="s">
        <v>8294</v>
      </c>
      <c r="C3906" t="s">
        <v>22702</v>
      </c>
      <c r="E3906" t="s">
        <v>22703</v>
      </c>
      <c r="F3906" t="s">
        <v>171</v>
      </c>
      <c r="H3906" s="1">
        <v>33612</v>
      </c>
      <c r="I3906" t="s">
        <v>173</v>
      </c>
      <c r="K3906" t="s">
        <v>1807</v>
      </c>
      <c r="L3906" t="s">
        <v>633</v>
      </c>
      <c r="M3906" t="s">
        <v>224</v>
      </c>
      <c r="N3906">
        <v>2018</v>
      </c>
      <c r="O3906" t="s">
        <v>354</v>
      </c>
      <c r="P3906" t="s">
        <v>178</v>
      </c>
      <c r="Q3906" t="s">
        <v>185</v>
      </c>
      <c r="BM3906" t="s">
        <v>22704</v>
      </c>
      <c r="BP3906" t="s">
        <v>16456</v>
      </c>
      <c r="BQ3906" t="s">
        <v>1150</v>
      </c>
      <c r="BS3906" t="str">
        <f>"08542"</f>
        <v>08542</v>
      </c>
      <c r="BT3906" t="s">
        <v>226</v>
      </c>
      <c r="BU3906">
        <v>2153754011</v>
      </c>
    </row>
    <row r="3907" spans="1:151" x14ac:dyDescent="0.2">
      <c r="A3907">
        <v>13078</v>
      </c>
      <c r="B3907" t="s">
        <v>1144</v>
      </c>
      <c r="C3907" t="s">
        <v>22705</v>
      </c>
      <c r="D3907" t="s">
        <v>22706</v>
      </c>
      <c r="E3907" t="s">
        <v>22707</v>
      </c>
      <c r="F3907" t="s">
        <v>171</v>
      </c>
      <c r="G3907" t="s">
        <v>172</v>
      </c>
      <c r="H3907" s="1">
        <v>34515</v>
      </c>
      <c r="I3907" t="s">
        <v>173</v>
      </c>
      <c r="K3907" t="s">
        <v>7278</v>
      </c>
      <c r="L3907" t="s">
        <v>2449</v>
      </c>
      <c r="M3907" t="s">
        <v>306</v>
      </c>
      <c r="N3907">
        <v>2015</v>
      </c>
      <c r="O3907" t="s">
        <v>517</v>
      </c>
      <c r="P3907" t="s">
        <v>178</v>
      </c>
      <c r="Q3907" t="s">
        <v>172</v>
      </c>
      <c r="S3907">
        <v>27852651</v>
      </c>
      <c r="T3907" t="s">
        <v>196</v>
      </c>
      <c r="W3907" t="s">
        <v>22708</v>
      </c>
      <c r="X3907">
        <v>9784600539</v>
      </c>
      <c r="Y3907" t="s">
        <v>186</v>
      </c>
      <c r="Z3907" t="s">
        <v>282</v>
      </c>
      <c r="AA3907">
        <v>2016</v>
      </c>
      <c r="AB3907">
        <v>2016</v>
      </c>
      <c r="AC3907" t="s">
        <v>187</v>
      </c>
      <c r="AD3907" t="s">
        <v>185</v>
      </c>
      <c r="AM3907" t="s">
        <v>3109</v>
      </c>
      <c r="AS3907">
        <v>3.04</v>
      </c>
      <c r="AT3907" t="s">
        <v>188</v>
      </c>
      <c r="AU3907" t="s">
        <v>189</v>
      </c>
      <c r="AV3907" t="s">
        <v>190</v>
      </c>
      <c r="AW3907" t="s">
        <v>210</v>
      </c>
      <c r="BM3907" t="s">
        <v>22709</v>
      </c>
      <c r="BP3907" t="s">
        <v>1445</v>
      </c>
      <c r="BQ3907" t="s">
        <v>401</v>
      </c>
      <c r="BS3907" t="str">
        <f>"01776"</f>
        <v>01776</v>
      </c>
      <c r="BT3907" t="s">
        <v>196</v>
      </c>
      <c r="BU3907">
        <v>9784434130</v>
      </c>
      <c r="BZ3907" t="s">
        <v>22709</v>
      </c>
      <c r="CC3907" t="s">
        <v>1445</v>
      </c>
      <c r="CD3907" t="s">
        <v>401</v>
      </c>
      <c r="CF3907" t="str">
        <f>"01776"</f>
        <v>01776</v>
      </c>
      <c r="CG3907" t="s">
        <v>196</v>
      </c>
      <c r="CH3907">
        <v>9784434130</v>
      </c>
      <c r="CM3907" t="s">
        <v>2582</v>
      </c>
      <c r="CN3907" t="s">
        <v>487</v>
      </c>
      <c r="CP3907" t="s">
        <v>194</v>
      </c>
      <c r="CQ3907" t="s">
        <v>195</v>
      </c>
      <c r="CS3907">
        <v>14627</v>
      </c>
      <c r="CT3907" t="s">
        <v>196</v>
      </c>
      <c r="CU3907">
        <v>9784434130</v>
      </c>
      <c r="EM3907" t="s">
        <v>22709</v>
      </c>
      <c r="EP3907" t="s">
        <v>1445</v>
      </c>
      <c r="EQ3907" t="s">
        <v>401</v>
      </c>
      <c r="ES3907" t="str">
        <f>"01776"</f>
        <v>01776</v>
      </c>
      <c r="ET3907" t="s">
        <v>196</v>
      </c>
      <c r="EU3907">
        <v>9784434130</v>
      </c>
    </row>
    <row r="3908" spans="1:151" x14ac:dyDescent="0.2">
      <c r="A3908">
        <v>26046</v>
      </c>
      <c r="B3908" t="s">
        <v>22710</v>
      </c>
      <c r="C3908" t="s">
        <v>22711</v>
      </c>
      <c r="E3908" t="s">
        <v>22712</v>
      </c>
      <c r="F3908" t="s">
        <v>171</v>
      </c>
      <c r="G3908" t="str">
        <f>"0"</f>
        <v>0</v>
      </c>
      <c r="K3908" t="s">
        <v>1372</v>
      </c>
      <c r="L3908" t="s">
        <v>1373</v>
      </c>
      <c r="M3908" t="s">
        <v>176</v>
      </c>
      <c r="N3908">
        <v>2018</v>
      </c>
      <c r="O3908" t="s">
        <v>612</v>
      </c>
      <c r="P3908" t="s">
        <v>178</v>
      </c>
      <c r="Q3908" t="s">
        <v>172</v>
      </c>
      <c r="S3908">
        <v>30449374</v>
      </c>
      <c r="T3908" t="s">
        <v>2640</v>
      </c>
      <c r="U3908" t="s">
        <v>180</v>
      </c>
      <c r="V3908" s="2">
        <v>42902</v>
      </c>
      <c r="W3908" t="s">
        <v>22713</v>
      </c>
      <c r="X3908" t="s">
        <v>22714</v>
      </c>
      <c r="Y3908" t="s">
        <v>613</v>
      </c>
      <c r="Z3908" t="s">
        <v>614</v>
      </c>
      <c r="AA3908" t="s">
        <v>615</v>
      </c>
      <c r="AB3908" t="s">
        <v>259</v>
      </c>
      <c r="AC3908" t="s">
        <v>2643</v>
      </c>
      <c r="AD3908" t="s">
        <v>185</v>
      </c>
      <c r="AS3908" t="str">
        <f>"0"</f>
        <v>0</v>
      </c>
      <c r="AT3908" t="s">
        <v>188</v>
      </c>
      <c r="AU3908" t="s">
        <v>647</v>
      </c>
      <c r="AV3908" t="s">
        <v>190</v>
      </c>
      <c r="AW3908" t="s">
        <v>191</v>
      </c>
      <c r="CM3908" t="s">
        <v>22715</v>
      </c>
      <c r="CN3908" t="s">
        <v>22716</v>
      </c>
      <c r="CP3908" t="s">
        <v>194</v>
      </c>
      <c r="CQ3908" t="s">
        <v>195</v>
      </c>
      <c r="CS3908">
        <v>14623</v>
      </c>
      <c r="CT3908" t="s">
        <v>196</v>
      </c>
    </row>
    <row r="3909" spans="1:151" x14ac:dyDescent="0.2">
      <c r="A3909">
        <v>23277</v>
      </c>
      <c r="B3909" t="s">
        <v>622</v>
      </c>
      <c r="C3909" t="s">
        <v>22717</v>
      </c>
      <c r="D3909" t="s">
        <v>21229</v>
      </c>
      <c r="E3909" t="s">
        <v>22718</v>
      </c>
      <c r="F3909" t="s">
        <v>20813</v>
      </c>
      <c r="G3909" t="s">
        <v>172</v>
      </c>
      <c r="H3909" s="1">
        <v>35550</v>
      </c>
      <c r="I3909" t="s">
        <v>221</v>
      </c>
      <c r="K3909" t="s">
        <v>943</v>
      </c>
      <c r="M3909" t="s">
        <v>306</v>
      </c>
      <c r="N3909">
        <v>2017</v>
      </c>
      <c r="O3909" t="s">
        <v>646</v>
      </c>
      <c r="P3909" t="s">
        <v>178</v>
      </c>
      <c r="Q3909" t="s">
        <v>172</v>
      </c>
      <c r="S3909">
        <v>29321247</v>
      </c>
      <c r="T3909" t="s">
        <v>196</v>
      </c>
      <c r="W3909" t="s">
        <v>22719</v>
      </c>
      <c r="X3909">
        <v>7168677456</v>
      </c>
      <c r="Y3909" t="s">
        <v>186</v>
      </c>
      <c r="Z3909" t="s">
        <v>183</v>
      </c>
      <c r="AA3909">
        <v>2019</v>
      </c>
      <c r="AB3909">
        <v>2019</v>
      </c>
      <c r="AC3909" t="s">
        <v>187</v>
      </c>
      <c r="AD3909" t="s">
        <v>185</v>
      </c>
      <c r="AM3909" t="s">
        <v>413</v>
      </c>
      <c r="AS3909">
        <v>3.46</v>
      </c>
      <c r="AT3909" t="s">
        <v>188</v>
      </c>
      <c r="AU3909" t="s">
        <v>189</v>
      </c>
      <c r="AV3909" t="s">
        <v>190</v>
      </c>
      <c r="AW3909" t="s">
        <v>264</v>
      </c>
      <c r="BM3909" t="s">
        <v>22720</v>
      </c>
      <c r="BN3909" t="s">
        <v>193</v>
      </c>
      <c r="BP3909" t="s">
        <v>194</v>
      </c>
      <c r="BQ3909" t="s">
        <v>195</v>
      </c>
      <c r="BS3909">
        <v>14627</v>
      </c>
      <c r="BT3909" t="s">
        <v>196</v>
      </c>
      <c r="BU3909">
        <v>7163523840</v>
      </c>
      <c r="BZ3909" t="s">
        <v>22721</v>
      </c>
      <c r="CC3909" t="s">
        <v>14542</v>
      </c>
      <c r="CD3909" t="s">
        <v>195</v>
      </c>
      <c r="CF3909">
        <v>14051</v>
      </c>
      <c r="CG3909" t="s">
        <v>196</v>
      </c>
      <c r="CH3909">
        <v>7167418977</v>
      </c>
      <c r="CM3909" t="s">
        <v>22721</v>
      </c>
      <c r="CP3909" t="s">
        <v>14542</v>
      </c>
      <c r="CQ3909" t="s">
        <v>195</v>
      </c>
      <c r="CS3909">
        <v>14051</v>
      </c>
      <c r="CT3909" t="s">
        <v>196</v>
      </c>
      <c r="CU3909">
        <v>7163523840</v>
      </c>
      <c r="DM3909" t="s">
        <v>22722</v>
      </c>
      <c r="DN3909" t="s">
        <v>22722</v>
      </c>
      <c r="DP3909" t="s">
        <v>18442</v>
      </c>
      <c r="DQ3909" t="s">
        <v>195</v>
      </c>
      <c r="DR3909" t="s">
        <v>195</v>
      </c>
      <c r="DS3909">
        <v>14051</v>
      </c>
      <c r="DT3909" t="s">
        <v>226</v>
      </c>
      <c r="DU3909">
        <v>7167418977</v>
      </c>
      <c r="DW3909">
        <v>7168677456</v>
      </c>
      <c r="DX3909" t="s">
        <v>22723</v>
      </c>
      <c r="DY3909" t="s">
        <v>406</v>
      </c>
      <c r="ED3909" t="s">
        <v>195</v>
      </c>
      <c r="EG3909" t="s">
        <v>196</v>
      </c>
      <c r="EH3909">
        <v>7167418977</v>
      </c>
      <c r="EM3909" t="s">
        <v>22721</v>
      </c>
      <c r="EP3909" t="s">
        <v>14542</v>
      </c>
      <c r="EQ3909" t="s">
        <v>195</v>
      </c>
      <c r="ES3909">
        <v>14051</v>
      </c>
      <c r="ET3909" t="s">
        <v>196</v>
      </c>
      <c r="EU3909">
        <v>7167418977</v>
      </c>
    </row>
    <row r="3910" spans="1:151" x14ac:dyDescent="0.2">
      <c r="A3910">
        <v>24202</v>
      </c>
      <c r="B3910" t="s">
        <v>3705</v>
      </c>
      <c r="C3910" t="s">
        <v>22724</v>
      </c>
      <c r="D3910" t="s">
        <v>201</v>
      </c>
      <c r="E3910" t="s">
        <v>22725</v>
      </c>
      <c r="F3910" t="s">
        <v>171</v>
      </c>
      <c r="G3910" t="s">
        <v>172</v>
      </c>
      <c r="H3910" s="1">
        <v>35733</v>
      </c>
      <c r="I3910" t="s">
        <v>221</v>
      </c>
      <c r="K3910" t="s">
        <v>1046</v>
      </c>
      <c r="L3910" t="s">
        <v>1047</v>
      </c>
      <c r="M3910" t="s">
        <v>176</v>
      </c>
      <c r="N3910">
        <v>2018</v>
      </c>
      <c r="O3910" t="s">
        <v>612</v>
      </c>
      <c r="P3910" t="s">
        <v>178</v>
      </c>
      <c r="Q3910" t="s">
        <v>172</v>
      </c>
      <c r="S3910">
        <v>29377169</v>
      </c>
      <c r="T3910" t="s">
        <v>196</v>
      </c>
      <c r="W3910" t="s">
        <v>22726</v>
      </c>
      <c r="X3910">
        <v>8455580743</v>
      </c>
      <c r="Y3910" t="s">
        <v>186</v>
      </c>
      <c r="Z3910" t="s">
        <v>282</v>
      </c>
      <c r="AA3910">
        <v>2019</v>
      </c>
      <c r="AB3910">
        <v>2019</v>
      </c>
      <c r="AC3910" t="s">
        <v>209</v>
      </c>
      <c r="AD3910" t="s">
        <v>185</v>
      </c>
      <c r="AE3910" t="s">
        <v>856</v>
      </c>
      <c r="AS3910">
        <v>3.52</v>
      </c>
      <c r="AT3910" t="s">
        <v>188</v>
      </c>
      <c r="AU3910" t="s">
        <v>189</v>
      </c>
      <c r="AV3910" t="s">
        <v>190</v>
      </c>
      <c r="AW3910" t="s">
        <v>264</v>
      </c>
      <c r="BM3910" t="s">
        <v>22727</v>
      </c>
      <c r="BN3910" t="s">
        <v>193</v>
      </c>
      <c r="BP3910" t="s">
        <v>194</v>
      </c>
      <c r="BQ3910" t="s">
        <v>195</v>
      </c>
      <c r="BS3910">
        <v>14627</v>
      </c>
      <c r="BT3910" t="s">
        <v>196</v>
      </c>
      <c r="BU3910">
        <v>8455488534</v>
      </c>
      <c r="BZ3910" t="s">
        <v>22728</v>
      </c>
      <c r="CC3910" t="s">
        <v>22729</v>
      </c>
      <c r="CD3910" t="s">
        <v>195</v>
      </c>
      <c r="CF3910">
        <v>10960</v>
      </c>
      <c r="CG3910" t="s">
        <v>196</v>
      </c>
      <c r="CH3910">
        <v>8455488534</v>
      </c>
      <c r="CM3910" t="s">
        <v>9330</v>
      </c>
      <c r="CP3910" t="s">
        <v>194</v>
      </c>
      <c r="CQ3910" t="s">
        <v>195</v>
      </c>
      <c r="CS3910">
        <v>14627</v>
      </c>
      <c r="CT3910" t="s">
        <v>196</v>
      </c>
      <c r="CU3910">
        <v>8455488534</v>
      </c>
      <c r="ED3910" t="s">
        <v>195</v>
      </c>
      <c r="EG3910" t="s">
        <v>196</v>
      </c>
      <c r="EH3910">
        <v>8455488534</v>
      </c>
      <c r="EM3910" t="s">
        <v>22728</v>
      </c>
      <c r="EP3910" t="s">
        <v>22729</v>
      </c>
      <c r="EQ3910" t="s">
        <v>195</v>
      </c>
      <c r="ES3910">
        <v>10960</v>
      </c>
      <c r="ET3910" t="s">
        <v>196</v>
      </c>
      <c r="EU3910">
        <v>8455488534</v>
      </c>
    </row>
    <row r="3911" spans="1:151" x14ac:dyDescent="0.2">
      <c r="A3911">
        <v>25841</v>
      </c>
      <c r="B3911" t="s">
        <v>22730</v>
      </c>
      <c r="C3911" t="s">
        <v>22731</v>
      </c>
      <c r="E3911" t="s">
        <v>22732</v>
      </c>
      <c r="F3911" t="s">
        <v>171</v>
      </c>
      <c r="G3911" t="s">
        <v>172</v>
      </c>
      <c r="H3911" s="1">
        <v>35848</v>
      </c>
      <c r="I3911" t="s">
        <v>221</v>
      </c>
      <c r="K3911" t="s">
        <v>352</v>
      </c>
      <c r="L3911" t="s">
        <v>353</v>
      </c>
      <c r="M3911" t="s">
        <v>224</v>
      </c>
      <c r="N3911">
        <v>2018</v>
      </c>
      <c r="O3911" t="s">
        <v>354</v>
      </c>
      <c r="P3911" t="s">
        <v>178</v>
      </c>
      <c r="Q3911" t="s">
        <v>172</v>
      </c>
      <c r="S3911">
        <v>29987887</v>
      </c>
      <c r="T3911" t="s">
        <v>2784</v>
      </c>
      <c r="U3911" t="s">
        <v>180</v>
      </c>
      <c r="V3911" s="2">
        <v>43968</v>
      </c>
      <c r="W3911" t="s">
        <v>22733</v>
      </c>
      <c r="X3911" t="str">
        <f>"011918409526242"</f>
        <v>011918409526242</v>
      </c>
      <c r="Y3911" t="s">
        <v>182</v>
      </c>
      <c r="Z3911" t="s">
        <v>282</v>
      </c>
      <c r="AA3911">
        <v>2020</v>
      </c>
      <c r="AB3911">
        <v>2020</v>
      </c>
      <c r="AC3911" t="s">
        <v>208</v>
      </c>
      <c r="AD3911" t="s">
        <v>185</v>
      </c>
      <c r="AF3911" t="s">
        <v>186</v>
      </c>
      <c r="AG3911" t="s">
        <v>282</v>
      </c>
      <c r="AH3911">
        <v>2020</v>
      </c>
      <c r="AI3911">
        <v>2020</v>
      </c>
      <c r="AJ3911" t="s">
        <v>846</v>
      </c>
      <c r="AK3911" t="s">
        <v>185</v>
      </c>
      <c r="AS3911">
        <v>3.69</v>
      </c>
      <c r="AT3911" t="s">
        <v>188</v>
      </c>
      <c r="AU3911" t="s">
        <v>189</v>
      </c>
      <c r="AV3911" t="s">
        <v>190</v>
      </c>
      <c r="AW3911" t="s">
        <v>191</v>
      </c>
      <c r="AX3911" t="s">
        <v>18477</v>
      </c>
      <c r="BM3911" t="s">
        <v>22734</v>
      </c>
      <c r="BN3911" t="s">
        <v>193</v>
      </c>
      <c r="BP3911" t="s">
        <v>194</v>
      </c>
      <c r="BQ3911" t="s">
        <v>195</v>
      </c>
      <c r="BS3911">
        <v>14627</v>
      </c>
      <c r="BT3911" t="s">
        <v>196</v>
      </c>
      <c r="BU3911">
        <v>5855378121</v>
      </c>
      <c r="CM3911" t="s">
        <v>22735</v>
      </c>
      <c r="CN3911" t="s">
        <v>487</v>
      </c>
      <c r="CP3911" t="s">
        <v>194</v>
      </c>
      <c r="CQ3911" t="s">
        <v>195</v>
      </c>
      <c r="CS3911">
        <v>14627</v>
      </c>
      <c r="CT3911" t="s">
        <v>196</v>
      </c>
      <c r="CU3911">
        <v>5855378121</v>
      </c>
    </row>
    <row r="3912" spans="1:151" x14ac:dyDescent="0.2">
      <c r="A3912">
        <v>20907</v>
      </c>
      <c r="B3912" t="s">
        <v>3949</v>
      </c>
      <c r="C3912" t="s">
        <v>22736</v>
      </c>
      <c r="D3912" t="s">
        <v>22737</v>
      </c>
      <c r="E3912" t="s">
        <v>22738</v>
      </c>
      <c r="F3912" t="s">
        <v>171</v>
      </c>
      <c r="G3912" t="str">
        <f>"0"</f>
        <v>0</v>
      </c>
      <c r="H3912" s="1">
        <v>35162</v>
      </c>
      <c r="I3912" t="s">
        <v>221</v>
      </c>
      <c r="K3912" t="s">
        <v>882</v>
      </c>
      <c r="L3912" t="s">
        <v>318</v>
      </c>
      <c r="M3912" t="s">
        <v>255</v>
      </c>
      <c r="N3912">
        <v>2016</v>
      </c>
      <c r="O3912" t="s">
        <v>883</v>
      </c>
      <c r="P3912" t="s">
        <v>178</v>
      </c>
      <c r="Q3912" t="s">
        <v>172</v>
      </c>
      <c r="S3912">
        <v>28679912</v>
      </c>
      <c r="T3912" t="s">
        <v>196</v>
      </c>
      <c r="W3912" t="s">
        <v>22739</v>
      </c>
      <c r="X3912">
        <v>4108298912</v>
      </c>
      <c r="Y3912" t="s">
        <v>186</v>
      </c>
      <c r="Z3912" t="s">
        <v>282</v>
      </c>
      <c r="AA3912">
        <v>2019</v>
      </c>
      <c r="AB3912">
        <v>2019</v>
      </c>
      <c r="AC3912" t="s">
        <v>857</v>
      </c>
      <c r="AD3912" t="s">
        <v>172</v>
      </c>
      <c r="AS3912">
        <v>1.85</v>
      </c>
      <c r="AT3912" t="s">
        <v>742</v>
      </c>
      <c r="AU3912" t="s">
        <v>189</v>
      </c>
      <c r="AV3912" t="s">
        <v>190</v>
      </c>
      <c r="AW3912" t="s">
        <v>264</v>
      </c>
      <c r="BM3912" t="s">
        <v>22740</v>
      </c>
      <c r="BN3912" t="s">
        <v>193</v>
      </c>
      <c r="BP3912" t="s">
        <v>194</v>
      </c>
      <c r="BQ3912" t="s">
        <v>195</v>
      </c>
      <c r="BS3912">
        <v>14627</v>
      </c>
      <c r="BT3912" t="s">
        <v>196</v>
      </c>
      <c r="BU3912">
        <v>4109246631</v>
      </c>
      <c r="BZ3912" t="s">
        <v>22741</v>
      </c>
      <c r="CC3912" t="s">
        <v>8405</v>
      </c>
      <c r="CD3912" t="s">
        <v>849</v>
      </c>
      <c r="CF3912">
        <v>21601</v>
      </c>
      <c r="CG3912" t="s">
        <v>196</v>
      </c>
      <c r="CH3912">
        <v>4108298912</v>
      </c>
      <c r="CM3912" t="s">
        <v>22742</v>
      </c>
      <c r="CP3912" t="s">
        <v>194</v>
      </c>
      <c r="CQ3912" t="s">
        <v>195</v>
      </c>
      <c r="CS3912">
        <v>14627</v>
      </c>
      <c r="CT3912" t="s">
        <v>196</v>
      </c>
      <c r="CU3912">
        <v>4109246631</v>
      </c>
      <c r="ED3912" t="s">
        <v>849</v>
      </c>
      <c r="EG3912" t="s">
        <v>196</v>
      </c>
      <c r="EH3912">
        <v>4108298912</v>
      </c>
      <c r="EM3912" t="s">
        <v>22741</v>
      </c>
      <c r="EP3912" t="s">
        <v>8405</v>
      </c>
      <c r="EQ3912" t="s">
        <v>849</v>
      </c>
      <c r="ES3912">
        <v>21601</v>
      </c>
      <c r="ET3912" t="s">
        <v>196</v>
      </c>
      <c r="EU3912">
        <v>4108298912</v>
      </c>
    </row>
    <row r="3913" spans="1:151" x14ac:dyDescent="0.2">
      <c r="A3913">
        <v>20934</v>
      </c>
      <c r="B3913" t="s">
        <v>14393</v>
      </c>
      <c r="C3913" t="s">
        <v>22743</v>
      </c>
      <c r="E3913" t="s">
        <v>22744</v>
      </c>
      <c r="F3913" t="s">
        <v>171</v>
      </c>
      <c r="G3913" t="s">
        <v>172</v>
      </c>
      <c r="H3913" s="1">
        <v>35662</v>
      </c>
      <c r="I3913" t="s">
        <v>221</v>
      </c>
      <c r="K3913" t="s">
        <v>1024</v>
      </c>
      <c r="L3913" t="s">
        <v>1025</v>
      </c>
      <c r="M3913" t="s">
        <v>306</v>
      </c>
      <c r="N3913">
        <v>2017</v>
      </c>
      <c r="O3913" t="s">
        <v>646</v>
      </c>
      <c r="P3913" t="s">
        <v>178</v>
      </c>
      <c r="Q3913" t="s">
        <v>172</v>
      </c>
      <c r="S3913">
        <v>29353040</v>
      </c>
      <c r="T3913" t="s">
        <v>196</v>
      </c>
      <c r="W3913" t="s">
        <v>22745</v>
      </c>
      <c r="X3913">
        <v>3154204582</v>
      </c>
      <c r="Y3913" t="s">
        <v>186</v>
      </c>
      <c r="Z3913" t="s">
        <v>183</v>
      </c>
      <c r="AA3913">
        <v>2019</v>
      </c>
      <c r="AB3913">
        <v>2019</v>
      </c>
      <c r="AC3913" t="s">
        <v>187</v>
      </c>
      <c r="AD3913" t="s">
        <v>185</v>
      </c>
      <c r="AS3913">
        <v>3.47</v>
      </c>
      <c r="AT3913" t="s">
        <v>188</v>
      </c>
      <c r="AU3913" t="s">
        <v>189</v>
      </c>
      <c r="AV3913" t="s">
        <v>190</v>
      </c>
      <c r="AW3913" t="s">
        <v>264</v>
      </c>
      <c r="BM3913" t="s">
        <v>22746</v>
      </c>
      <c r="BN3913" t="s">
        <v>193</v>
      </c>
      <c r="BP3913" t="s">
        <v>194</v>
      </c>
      <c r="BQ3913" t="s">
        <v>195</v>
      </c>
      <c r="BS3913">
        <v>14627</v>
      </c>
      <c r="BT3913" t="s">
        <v>196</v>
      </c>
      <c r="BU3913">
        <v>3154278383</v>
      </c>
      <c r="BZ3913" t="s">
        <v>22747</v>
      </c>
      <c r="CC3913" t="s">
        <v>2970</v>
      </c>
      <c r="CD3913" t="s">
        <v>195</v>
      </c>
      <c r="CF3913">
        <v>13078</v>
      </c>
      <c r="CG3913" t="s">
        <v>196</v>
      </c>
      <c r="CH3913">
        <v>3154278383</v>
      </c>
      <c r="CM3913" t="s">
        <v>3796</v>
      </c>
      <c r="CP3913" t="s">
        <v>194</v>
      </c>
      <c r="CQ3913" t="s">
        <v>195</v>
      </c>
      <c r="CS3913">
        <v>14627</v>
      </c>
      <c r="CT3913" t="s">
        <v>196</v>
      </c>
      <c r="CU3913">
        <v>3154278383</v>
      </c>
      <c r="ED3913" t="s">
        <v>195</v>
      </c>
      <c r="EG3913" t="s">
        <v>196</v>
      </c>
      <c r="EH3913">
        <v>3154278383</v>
      </c>
      <c r="EM3913" t="s">
        <v>22747</v>
      </c>
      <c r="EP3913" t="s">
        <v>2970</v>
      </c>
      <c r="EQ3913" t="s">
        <v>195</v>
      </c>
      <c r="ES3913">
        <v>13078</v>
      </c>
      <c r="ET3913" t="s">
        <v>196</v>
      </c>
      <c r="EU3913">
        <v>3154278383</v>
      </c>
    </row>
    <row r="3914" spans="1:151" x14ac:dyDescent="0.2">
      <c r="A3914">
        <v>45700</v>
      </c>
      <c r="B3914" t="s">
        <v>22748</v>
      </c>
      <c r="C3914" t="s">
        <v>22749</v>
      </c>
      <c r="D3914" t="s">
        <v>22750</v>
      </c>
      <c r="E3914" t="s">
        <v>22751</v>
      </c>
      <c r="F3914" t="s">
        <v>171</v>
      </c>
      <c r="G3914" t="str">
        <f>"0"</f>
        <v>0</v>
      </c>
      <c r="H3914" s="1">
        <v>38754</v>
      </c>
      <c r="I3914" t="s">
        <v>221</v>
      </c>
      <c r="K3914" t="s">
        <v>895</v>
      </c>
      <c r="L3914" t="s">
        <v>896</v>
      </c>
      <c r="M3914" t="s">
        <v>224</v>
      </c>
      <c r="N3914">
        <v>2025</v>
      </c>
      <c r="O3914" t="s">
        <v>528</v>
      </c>
      <c r="P3914" t="s">
        <v>363</v>
      </c>
      <c r="Q3914" t="s">
        <v>172</v>
      </c>
      <c r="S3914">
        <v>32827859</v>
      </c>
      <c r="T3914" t="s">
        <v>226</v>
      </c>
      <c r="Y3914" t="str">
        <f>"01AS"</f>
        <v>01AS</v>
      </c>
      <c r="Z3914" t="s">
        <v>227</v>
      </c>
      <c r="AA3914" t="s">
        <v>4344</v>
      </c>
      <c r="AB3914" t="s">
        <v>4345</v>
      </c>
      <c r="AC3914" t="s">
        <v>6883</v>
      </c>
      <c r="AD3914" t="s">
        <v>172</v>
      </c>
      <c r="AS3914">
        <v>1.65</v>
      </c>
      <c r="AU3914" t="s">
        <v>472</v>
      </c>
      <c r="AV3914" t="s">
        <v>473</v>
      </c>
      <c r="AW3914" t="s">
        <v>264</v>
      </c>
      <c r="BO3914" t="s">
        <v>22752</v>
      </c>
      <c r="BQ3914" t="s">
        <v>195</v>
      </c>
      <c r="CD3914" t="s">
        <v>195</v>
      </c>
      <c r="CM3914" t="s">
        <v>22753</v>
      </c>
      <c r="CO3914" t="s">
        <v>22752</v>
      </c>
      <c r="CP3914" t="s">
        <v>241</v>
      </c>
      <c r="CQ3914" t="s">
        <v>247</v>
      </c>
      <c r="CS3914" t="s">
        <v>22754</v>
      </c>
      <c r="CT3914" t="s">
        <v>244</v>
      </c>
      <c r="CU3914" t="s">
        <v>22755</v>
      </c>
    </row>
    <row r="3915" spans="1:151" x14ac:dyDescent="0.2">
      <c r="A3915">
        <v>10063</v>
      </c>
      <c r="B3915" t="s">
        <v>9409</v>
      </c>
      <c r="C3915" t="s">
        <v>22756</v>
      </c>
      <c r="D3915" t="s">
        <v>22757</v>
      </c>
      <c r="E3915" t="s">
        <v>22758</v>
      </c>
      <c r="F3915" t="s">
        <v>171</v>
      </c>
      <c r="G3915" t="s">
        <v>172</v>
      </c>
      <c r="H3915" s="1">
        <v>34507</v>
      </c>
      <c r="I3915" t="s">
        <v>221</v>
      </c>
      <c r="K3915" t="s">
        <v>1518</v>
      </c>
      <c r="L3915" t="s">
        <v>820</v>
      </c>
      <c r="M3915" t="s">
        <v>176</v>
      </c>
      <c r="N3915">
        <v>2015</v>
      </c>
      <c r="O3915" t="s">
        <v>1014</v>
      </c>
      <c r="P3915" t="s">
        <v>178</v>
      </c>
      <c r="Q3915" t="s">
        <v>172</v>
      </c>
      <c r="S3915">
        <v>27746271</v>
      </c>
      <c r="T3915" t="s">
        <v>196</v>
      </c>
      <c r="W3915" t="s">
        <v>22759</v>
      </c>
      <c r="X3915">
        <v>7045290354</v>
      </c>
      <c r="Y3915" t="s">
        <v>186</v>
      </c>
      <c r="Z3915" t="s">
        <v>282</v>
      </c>
      <c r="AA3915">
        <v>2016</v>
      </c>
      <c r="AB3915">
        <v>2016</v>
      </c>
      <c r="AC3915" t="s">
        <v>3528</v>
      </c>
      <c r="AD3915" t="s">
        <v>185</v>
      </c>
      <c r="AE3915" t="s">
        <v>1109</v>
      </c>
      <c r="AM3915" t="s">
        <v>396</v>
      </c>
      <c r="AS3915">
        <v>3.9</v>
      </c>
      <c r="AT3915" t="s">
        <v>188</v>
      </c>
      <c r="AU3915" t="s">
        <v>189</v>
      </c>
      <c r="AV3915" t="s">
        <v>190</v>
      </c>
      <c r="AW3915" t="s">
        <v>237</v>
      </c>
      <c r="BM3915" t="s">
        <v>11316</v>
      </c>
      <c r="BN3915" t="s">
        <v>22760</v>
      </c>
      <c r="BP3915" t="s">
        <v>194</v>
      </c>
      <c r="BQ3915" t="s">
        <v>195</v>
      </c>
      <c r="BS3915">
        <v>14627</v>
      </c>
      <c r="BT3915" t="s">
        <v>196</v>
      </c>
      <c r="BU3915">
        <v>7047793578</v>
      </c>
      <c r="BZ3915" t="s">
        <v>22761</v>
      </c>
      <c r="CC3915" t="s">
        <v>6254</v>
      </c>
      <c r="CD3915" t="s">
        <v>936</v>
      </c>
      <c r="CF3915">
        <v>28209</v>
      </c>
      <c r="CG3915" t="s">
        <v>196</v>
      </c>
      <c r="CH3915">
        <v>7045290354</v>
      </c>
      <c r="CM3915" t="s">
        <v>22762</v>
      </c>
      <c r="CN3915" t="s">
        <v>21204</v>
      </c>
      <c r="CP3915" t="s">
        <v>194</v>
      </c>
      <c r="CQ3915" t="s">
        <v>195</v>
      </c>
      <c r="CS3915">
        <v>14620</v>
      </c>
      <c r="CT3915" t="s">
        <v>196</v>
      </c>
      <c r="CU3915">
        <v>7047793578</v>
      </c>
      <c r="EM3915" t="s">
        <v>22761</v>
      </c>
      <c r="EP3915" t="s">
        <v>6254</v>
      </c>
      <c r="EQ3915" t="s">
        <v>936</v>
      </c>
      <c r="ES3915">
        <v>28209</v>
      </c>
      <c r="ET3915" t="s">
        <v>196</v>
      </c>
      <c r="EU3915">
        <v>7045290354</v>
      </c>
    </row>
    <row r="3916" spans="1:151" x14ac:dyDescent="0.2">
      <c r="A3916">
        <v>27194</v>
      </c>
      <c r="B3916" t="s">
        <v>22763</v>
      </c>
      <c r="C3916" t="s">
        <v>22764</v>
      </c>
      <c r="D3916" t="s">
        <v>169</v>
      </c>
      <c r="E3916" t="s">
        <v>22765</v>
      </c>
      <c r="F3916" t="s">
        <v>171</v>
      </c>
      <c r="G3916" t="s">
        <v>172</v>
      </c>
      <c r="H3916" s="1">
        <v>36015</v>
      </c>
      <c r="I3916" t="s">
        <v>173</v>
      </c>
      <c r="K3916" t="s">
        <v>481</v>
      </c>
      <c r="L3916" t="s">
        <v>318</v>
      </c>
      <c r="M3916" t="s">
        <v>1164</v>
      </c>
      <c r="N3916" t="s">
        <v>421</v>
      </c>
      <c r="O3916" t="s">
        <v>1594</v>
      </c>
      <c r="P3916" t="s">
        <v>979</v>
      </c>
      <c r="Q3916" t="s">
        <v>172</v>
      </c>
      <c r="S3916">
        <v>30645325</v>
      </c>
      <c r="T3916" t="s">
        <v>226</v>
      </c>
      <c r="Y3916" t="str">
        <f>"01AS"</f>
        <v>01AS</v>
      </c>
      <c r="Z3916" t="s">
        <v>227</v>
      </c>
      <c r="AA3916" t="s">
        <v>320</v>
      </c>
      <c r="AB3916" t="s">
        <v>321</v>
      </c>
      <c r="AC3916" t="s">
        <v>1854</v>
      </c>
      <c r="AD3916" t="s">
        <v>185</v>
      </c>
      <c r="AE3916" t="s">
        <v>922</v>
      </c>
      <c r="AF3916" t="s">
        <v>426</v>
      </c>
      <c r="AG3916" t="s">
        <v>427</v>
      </c>
      <c r="AJ3916" t="s">
        <v>1003</v>
      </c>
      <c r="AK3916" t="s">
        <v>185</v>
      </c>
      <c r="AS3916">
        <v>3.88</v>
      </c>
      <c r="AT3916" t="s">
        <v>1261</v>
      </c>
      <c r="AV3916" t="s">
        <v>473</v>
      </c>
      <c r="AW3916" t="s">
        <v>264</v>
      </c>
      <c r="BM3916" t="s">
        <v>22766</v>
      </c>
      <c r="BN3916" t="s">
        <v>239</v>
      </c>
      <c r="BO3916" t="s">
        <v>22767</v>
      </c>
      <c r="BP3916" t="s">
        <v>241</v>
      </c>
      <c r="BQ3916" t="s">
        <v>195</v>
      </c>
      <c r="BS3916">
        <v>14627</v>
      </c>
      <c r="CD3916" t="s">
        <v>195</v>
      </c>
      <c r="CM3916" t="s">
        <v>22768</v>
      </c>
      <c r="CO3916" t="s">
        <v>22767</v>
      </c>
      <c r="CP3916" t="s">
        <v>17670</v>
      </c>
      <c r="CQ3916" t="s">
        <v>6214</v>
      </c>
      <c r="CS3916">
        <v>46250</v>
      </c>
      <c r="CT3916" t="s">
        <v>244</v>
      </c>
      <c r="CU3916" t="s">
        <v>22769</v>
      </c>
      <c r="DT3916" t="s">
        <v>226</v>
      </c>
    </row>
    <row r="3917" spans="1:151" x14ac:dyDescent="0.2">
      <c r="A3917">
        <v>25536</v>
      </c>
      <c r="B3917" t="s">
        <v>22770</v>
      </c>
      <c r="C3917" t="s">
        <v>22771</v>
      </c>
      <c r="D3917" t="s">
        <v>10631</v>
      </c>
      <c r="E3917" t="s">
        <v>22772</v>
      </c>
      <c r="F3917" t="s">
        <v>171</v>
      </c>
      <c r="G3917" t="s">
        <v>172</v>
      </c>
      <c r="H3917" s="1">
        <v>36145</v>
      </c>
      <c r="I3917" t="s">
        <v>221</v>
      </c>
      <c r="K3917" t="s">
        <v>3193</v>
      </c>
      <c r="L3917" t="s">
        <v>1158</v>
      </c>
      <c r="M3917" t="s">
        <v>205</v>
      </c>
      <c r="N3917">
        <v>2018</v>
      </c>
      <c r="O3917" t="s">
        <v>1553</v>
      </c>
      <c r="P3917" t="s">
        <v>178</v>
      </c>
      <c r="Q3917" t="s">
        <v>172</v>
      </c>
      <c r="S3917">
        <v>30697119</v>
      </c>
      <c r="T3917" t="s">
        <v>196</v>
      </c>
      <c r="W3917" t="s">
        <v>22773</v>
      </c>
      <c r="X3917">
        <v>7164403689</v>
      </c>
      <c r="Y3917" t="s">
        <v>186</v>
      </c>
      <c r="Z3917" t="s">
        <v>282</v>
      </c>
      <c r="AA3917">
        <v>2021</v>
      </c>
      <c r="AB3917">
        <v>2021</v>
      </c>
      <c r="AC3917" t="s">
        <v>886</v>
      </c>
      <c r="AD3917" t="s">
        <v>172</v>
      </c>
      <c r="AS3917">
        <v>3.41</v>
      </c>
      <c r="AT3917" t="s">
        <v>188</v>
      </c>
      <c r="AU3917" t="s">
        <v>189</v>
      </c>
      <c r="AV3917" t="s">
        <v>190</v>
      </c>
      <c r="AW3917" t="s">
        <v>264</v>
      </c>
      <c r="BM3917" t="s">
        <v>22774</v>
      </c>
      <c r="BN3917" t="s">
        <v>193</v>
      </c>
      <c r="BP3917" t="s">
        <v>194</v>
      </c>
      <c r="BQ3917" t="s">
        <v>195</v>
      </c>
      <c r="BS3917">
        <v>14627</v>
      </c>
      <c r="BT3917" t="s">
        <v>196</v>
      </c>
      <c r="BU3917">
        <v>7163430704</v>
      </c>
      <c r="BZ3917" t="s">
        <v>22775</v>
      </c>
      <c r="CC3917" t="s">
        <v>4976</v>
      </c>
      <c r="CD3917" t="s">
        <v>195</v>
      </c>
      <c r="CF3917">
        <v>142063193</v>
      </c>
      <c r="CG3917" t="s">
        <v>196</v>
      </c>
      <c r="CH3917">
        <v>7163430704</v>
      </c>
      <c r="CM3917" t="s">
        <v>22776</v>
      </c>
      <c r="CP3917" t="s">
        <v>194</v>
      </c>
      <c r="CQ3917" t="s">
        <v>195</v>
      </c>
      <c r="CS3917">
        <v>14627</v>
      </c>
      <c r="CT3917" t="s">
        <v>196</v>
      </c>
      <c r="CU3917">
        <v>7163430704</v>
      </c>
      <c r="ED3917" t="s">
        <v>195</v>
      </c>
      <c r="EG3917" t="s">
        <v>196</v>
      </c>
      <c r="EH3917">
        <v>7163430704</v>
      </c>
      <c r="EM3917" t="s">
        <v>22775</v>
      </c>
      <c r="EP3917" t="s">
        <v>4976</v>
      </c>
      <c r="EQ3917" t="s">
        <v>195</v>
      </c>
      <c r="ES3917">
        <v>142063193</v>
      </c>
      <c r="ET3917" t="s">
        <v>196</v>
      </c>
      <c r="EU3917">
        <v>7163430704</v>
      </c>
    </row>
    <row r="3918" spans="1:151" x14ac:dyDescent="0.2">
      <c r="A3918">
        <v>25537</v>
      </c>
      <c r="B3918" t="s">
        <v>22770</v>
      </c>
      <c r="C3918" t="s">
        <v>22771</v>
      </c>
      <c r="D3918" t="s">
        <v>10631</v>
      </c>
      <c r="E3918" t="s">
        <v>22772</v>
      </c>
      <c r="F3918" t="s">
        <v>171</v>
      </c>
      <c r="G3918" t="s">
        <v>172</v>
      </c>
      <c r="H3918" s="1">
        <v>36145</v>
      </c>
      <c r="I3918" t="s">
        <v>221</v>
      </c>
      <c r="K3918" t="s">
        <v>3193</v>
      </c>
      <c r="L3918" t="s">
        <v>1158</v>
      </c>
      <c r="M3918" t="s">
        <v>205</v>
      </c>
      <c r="N3918">
        <v>2018</v>
      </c>
      <c r="O3918" t="s">
        <v>1553</v>
      </c>
      <c r="P3918" t="s">
        <v>509</v>
      </c>
      <c r="Q3918" t="s">
        <v>172</v>
      </c>
      <c r="S3918">
        <v>30697119</v>
      </c>
      <c r="T3918" t="s">
        <v>196</v>
      </c>
      <c r="W3918" t="s">
        <v>22773</v>
      </c>
      <c r="X3918">
        <v>7164403689</v>
      </c>
      <c r="Y3918" t="s">
        <v>186</v>
      </c>
      <c r="Z3918" t="s">
        <v>282</v>
      </c>
      <c r="AA3918">
        <v>2021</v>
      </c>
      <c r="AB3918">
        <v>2021</v>
      </c>
      <c r="AC3918" t="s">
        <v>886</v>
      </c>
      <c r="AD3918" t="s">
        <v>172</v>
      </c>
      <c r="AS3918">
        <v>3.41</v>
      </c>
      <c r="AT3918" t="s">
        <v>188</v>
      </c>
      <c r="AU3918" t="s">
        <v>189</v>
      </c>
      <c r="AV3918" t="s">
        <v>190</v>
      </c>
      <c r="AW3918" t="s">
        <v>264</v>
      </c>
      <c r="BM3918" t="s">
        <v>22774</v>
      </c>
      <c r="BN3918" t="s">
        <v>193</v>
      </c>
      <c r="BP3918" t="s">
        <v>194</v>
      </c>
      <c r="BQ3918" t="s">
        <v>195</v>
      </c>
      <c r="BS3918">
        <v>14627</v>
      </c>
      <c r="BT3918" t="s">
        <v>196</v>
      </c>
      <c r="BU3918">
        <v>7163430704</v>
      </c>
      <c r="BZ3918" t="s">
        <v>22775</v>
      </c>
      <c r="CC3918" t="s">
        <v>4976</v>
      </c>
      <c r="CD3918" t="s">
        <v>195</v>
      </c>
      <c r="CF3918">
        <v>142063193</v>
      </c>
      <c r="CG3918" t="s">
        <v>196</v>
      </c>
      <c r="CH3918">
        <v>7163430704</v>
      </c>
      <c r="CM3918" t="s">
        <v>22776</v>
      </c>
      <c r="CP3918" t="s">
        <v>194</v>
      </c>
      <c r="CQ3918" t="s">
        <v>195</v>
      </c>
      <c r="CS3918">
        <v>14627</v>
      </c>
      <c r="CT3918" t="s">
        <v>196</v>
      </c>
      <c r="CU3918">
        <v>7163430704</v>
      </c>
      <c r="ED3918" t="s">
        <v>195</v>
      </c>
      <c r="EG3918" t="s">
        <v>196</v>
      </c>
      <c r="EH3918">
        <v>7163430704</v>
      </c>
      <c r="EM3918" t="s">
        <v>22775</v>
      </c>
      <c r="EP3918" t="s">
        <v>4976</v>
      </c>
      <c r="EQ3918" t="s">
        <v>195</v>
      </c>
      <c r="ES3918">
        <v>142063193</v>
      </c>
      <c r="ET3918" t="s">
        <v>196</v>
      </c>
      <c r="EU3918">
        <v>7163430704</v>
      </c>
    </row>
    <row r="3919" spans="1:151" x14ac:dyDescent="0.2">
      <c r="A3919">
        <v>34146</v>
      </c>
      <c r="B3919" t="s">
        <v>22777</v>
      </c>
      <c r="C3919" t="s">
        <v>22778</v>
      </c>
      <c r="E3919" t="s">
        <v>22779</v>
      </c>
      <c r="F3919" t="s">
        <v>171</v>
      </c>
      <c r="G3919" t="s">
        <v>172</v>
      </c>
      <c r="H3919" s="1">
        <v>36630</v>
      </c>
      <c r="I3919" t="s">
        <v>221</v>
      </c>
      <c r="K3919" t="s">
        <v>1377</v>
      </c>
      <c r="L3919" t="s">
        <v>1378</v>
      </c>
      <c r="M3919" t="s">
        <v>306</v>
      </c>
      <c r="N3919">
        <v>2020</v>
      </c>
      <c r="O3919" t="s">
        <v>1379</v>
      </c>
      <c r="P3919" t="s">
        <v>509</v>
      </c>
      <c r="Q3919" t="s">
        <v>172</v>
      </c>
      <c r="S3919">
        <v>31318402</v>
      </c>
      <c r="T3919" t="s">
        <v>1382</v>
      </c>
      <c r="U3919" t="s">
        <v>424</v>
      </c>
      <c r="Y3919" t="str">
        <f>"01AS"</f>
        <v>01AS</v>
      </c>
      <c r="Z3919" t="s">
        <v>227</v>
      </c>
      <c r="AA3919" t="s">
        <v>228</v>
      </c>
      <c r="AB3919" t="s">
        <v>229</v>
      </c>
      <c r="AC3919" t="s">
        <v>2285</v>
      </c>
      <c r="AD3919" t="s">
        <v>172</v>
      </c>
      <c r="AS3919">
        <v>3.8</v>
      </c>
      <c r="AT3919" t="s">
        <v>1261</v>
      </c>
      <c r="AU3919" t="s">
        <v>235</v>
      </c>
      <c r="AV3919" t="s">
        <v>236</v>
      </c>
      <c r="AW3919" t="s">
        <v>430</v>
      </c>
      <c r="BC3919" t="s">
        <v>474</v>
      </c>
      <c r="BM3919" t="s">
        <v>22780</v>
      </c>
      <c r="BN3919" t="s">
        <v>239</v>
      </c>
      <c r="BO3919" t="s">
        <v>5567</v>
      </c>
      <c r="BP3919" t="s">
        <v>241</v>
      </c>
      <c r="BQ3919" t="s">
        <v>195</v>
      </c>
      <c r="BS3919">
        <v>14627</v>
      </c>
      <c r="CD3919" t="s">
        <v>195</v>
      </c>
      <c r="CM3919" t="s">
        <v>22781</v>
      </c>
      <c r="CO3919" t="s">
        <v>5567</v>
      </c>
      <c r="CP3919" t="s">
        <v>5567</v>
      </c>
      <c r="CQ3919" t="s">
        <v>3674</v>
      </c>
      <c r="CS3919">
        <v>214031</v>
      </c>
      <c r="CT3919" t="s">
        <v>1382</v>
      </c>
    </row>
    <row r="3920" spans="1:151" x14ac:dyDescent="0.2">
      <c r="A3920">
        <v>24231</v>
      </c>
      <c r="B3920" t="s">
        <v>5129</v>
      </c>
      <c r="C3920" t="s">
        <v>22782</v>
      </c>
      <c r="E3920" t="s">
        <v>22783</v>
      </c>
      <c r="F3920" t="s">
        <v>171</v>
      </c>
      <c r="G3920" t="s">
        <v>172</v>
      </c>
      <c r="H3920" s="1">
        <v>35673</v>
      </c>
      <c r="I3920" t="s">
        <v>173</v>
      </c>
      <c r="K3920" t="s">
        <v>2747</v>
      </c>
      <c r="L3920" t="s">
        <v>820</v>
      </c>
      <c r="M3920" t="s">
        <v>176</v>
      </c>
      <c r="N3920">
        <v>2018</v>
      </c>
      <c r="O3920" t="s">
        <v>612</v>
      </c>
      <c r="P3920" t="s">
        <v>178</v>
      </c>
      <c r="Q3920" t="s">
        <v>172</v>
      </c>
      <c r="S3920">
        <v>29413362</v>
      </c>
      <c r="T3920" t="s">
        <v>196</v>
      </c>
      <c r="W3920" t="s">
        <v>22784</v>
      </c>
      <c r="X3920">
        <v>5853303175</v>
      </c>
      <c r="Y3920" t="s">
        <v>186</v>
      </c>
      <c r="Z3920" t="s">
        <v>282</v>
      </c>
      <c r="AA3920">
        <v>2019</v>
      </c>
      <c r="AB3920">
        <v>2019</v>
      </c>
      <c r="AC3920" t="s">
        <v>396</v>
      </c>
      <c r="AD3920" t="s">
        <v>185</v>
      </c>
      <c r="AF3920" t="s">
        <v>186</v>
      </c>
      <c r="AG3920" t="s">
        <v>183</v>
      </c>
      <c r="AH3920">
        <v>2019</v>
      </c>
      <c r="AI3920">
        <v>2019</v>
      </c>
      <c r="AJ3920" t="s">
        <v>1109</v>
      </c>
      <c r="AK3920" t="s">
        <v>185</v>
      </c>
      <c r="AS3920">
        <v>3.33</v>
      </c>
      <c r="AT3920" t="s">
        <v>188</v>
      </c>
      <c r="AU3920" t="s">
        <v>189</v>
      </c>
      <c r="AV3920" t="s">
        <v>190</v>
      </c>
      <c r="AW3920" t="s">
        <v>210</v>
      </c>
      <c r="BM3920" t="s">
        <v>22785</v>
      </c>
      <c r="BN3920" t="s">
        <v>193</v>
      </c>
      <c r="BP3920" t="s">
        <v>194</v>
      </c>
      <c r="BQ3920" t="s">
        <v>195</v>
      </c>
      <c r="BS3920">
        <v>14627</v>
      </c>
      <c r="BT3920" t="s">
        <v>196</v>
      </c>
      <c r="BU3920">
        <v>7879482059</v>
      </c>
      <c r="BZ3920" t="s">
        <v>22786</v>
      </c>
      <c r="CA3920" t="s">
        <v>22787</v>
      </c>
      <c r="CC3920" t="s">
        <v>3626</v>
      </c>
      <c r="CD3920" t="s">
        <v>3627</v>
      </c>
      <c r="CF3920" t="str">
        <f>"00926"</f>
        <v>00926</v>
      </c>
      <c r="CG3920" t="s">
        <v>196</v>
      </c>
      <c r="CH3920">
        <v>7879482059</v>
      </c>
      <c r="CM3920" t="s">
        <v>22788</v>
      </c>
      <c r="CP3920" t="s">
        <v>194</v>
      </c>
      <c r="CQ3920" t="s">
        <v>195</v>
      </c>
      <c r="CS3920">
        <v>14627</v>
      </c>
      <c r="CT3920" t="s">
        <v>196</v>
      </c>
      <c r="CU3920">
        <v>7879482059</v>
      </c>
      <c r="ED3920" t="s">
        <v>3627</v>
      </c>
      <c r="EG3920" t="s">
        <v>196</v>
      </c>
      <c r="EH3920">
        <v>7879482059</v>
      </c>
      <c r="EM3920" t="s">
        <v>22786</v>
      </c>
      <c r="EN3920" t="s">
        <v>22787</v>
      </c>
      <c r="EP3920" t="s">
        <v>3626</v>
      </c>
      <c r="EQ3920" t="s">
        <v>3627</v>
      </c>
      <c r="ES3920" t="str">
        <f>"00926"</f>
        <v>00926</v>
      </c>
      <c r="ET3920" t="s">
        <v>196</v>
      </c>
      <c r="EU3920">
        <v>7879482059</v>
      </c>
    </row>
    <row r="3921" spans="1:151" x14ac:dyDescent="0.2">
      <c r="A3921">
        <v>31173</v>
      </c>
      <c r="B3921" t="s">
        <v>22789</v>
      </c>
      <c r="C3921" t="s">
        <v>22790</v>
      </c>
      <c r="E3921" t="s">
        <v>22791</v>
      </c>
      <c r="F3921" t="s">
        <v>171</v>
      </c>
      <c r="G3921" t="s">
        <v>172</v>
      </c>
      <c r="H3921" s="1">
        <v>33316</v>
      </c>
      <c r="I3921" t="s">
        <v>221</v>
      </c>
      <c r="K3921" t="s">
        <v>253</v>
      </c>
      <c r="L3921" t="s">
        <v>254</v>
      </c>
      <c r="M3921" t="s">
        <v>176</v>
      </c>
      <c r="N3921">
        <v>2020</v>
      </c>
      <c r="O3921" t="s">
        <v>978</v>
      </c>
      <c r="P3921" t="s">
        <v>178</v>
      </c>
      <c r="Q3921" t="s">
        <v>172</v>
      </c>
      <c r="R3921" t="s">
        <v>510</v>
      </c>
      <c r="S3921">
        <v>31422444</v>
      </c>
      <c r="BM3921" t="s">
        <v>3005</v>
      </c>
      <c r="DM3921" t="s">
        <v>22792</v>
      </c>
      <c r="DP3921" t="s">
        <v>2376</v>
      </c>
      <c r="DQ3921" t="s">
        <v>195</v>
      </c>
      <c r="DR3921" t="s">
        <v>195</v>
      </c>
      <c r="DS3921">
        <v>13206</v>
      </c>
      <c r="DT3921" t="s">
        <v>226</v>
      </c>
      <c r="DU3921">
        <v>3154450543</v>
      </c>
      <c r="DX3921" t="s">
        <v>22793</v>
      </c>
      <c r="DY3921" t="s">
        <v>22794</v>
      </c>
    </row>
    <row r="3922" spans="1:151" x14ac:dyDescent="0.2">
      <c r="A3922">
        <v>27927</v>
      </c>
      <c r="B3922" t="s">
        <v>22789</v>
      </c>
      <c r="C3922" t="s">
        <v>22790</v>
      </c>
      <c r="E3922" t="s">
        <v>22791</v>
      </c>
      <c r="F3922" t="s">
        <v>171</v>
      </c>
      <c r="G3922" t="s">
        <v>172</v>
      </c>
      <c r="H3922" s="1">
        <v>33316</v>
      </c>
      <c r="I3922" t="s">
        <v>221</v>
      </c>
      <c r="K3922" t="s">
        <v>610</v>
      </c>
      <c r="L3922" t="s">
        <v>969</v>
      </c>
      <c r="M3922" t="s">
        <v>176</v>
      </c>
      <c r="N3922">
        <v>2019</v>
      </c>
      <c r="O3922" t="s">
        <v>482</v>
      </c>
      <c r="P3922" t="s">
        <v>178</v>
      </c>
      <c r="Q3922" t="s">
        <v>172</v>
      </c>
      <c r="R3922" t="s">
        <v>510</v>
      </c>
      <c r="S3922">
        <v>31422444</v>
      </c>
      <c r="BM3922" t="s">
        <v>3005</v>
      </c>
      <c r="DM3922" t="s">
        <v>22792</v>
      </c>
      <c r="DP3922" t="s">
        <v>2376</v>
      </c>
      <c r="DQ3922" t="s">
        <v>195</v>
      </c>
      <c r="DR3922" t="s">
        <v>195</v>
      </c>
      <c r="DS3922">
        <v>13206</v>
      </c>
      <c r="DT3922" t="s">
        <v>226</v>
      </c>
      <c r="DU3922">
        <v>3154450543</v>
      </c>
      <c r="DX3922" t="s">
        <v>22793</v>
      </c>
      <c r="DY3922" t="s">
        <v>22794</v>
      </c>
    </row>
    <row r="3923" spans="1:151" x14ac:dyDescent="0.2">
      <c r="A3923">
        <v>24517</v>
      </c>
      <c r="B3923" t="s">
        <v>3225</v>
      </c>
      <c r="C3923" t="s">
        <v>22795</v>
      </c>
      <c r="D3923" t="s">
        <v>3216</v>
      </c>
      <c r="E3923" t="s">
        <v>22796</v>
      </c>
      <c r="F3923" t="s">
        <v>171</v>
      </c>
      <c r="G3923" t="s">
        <v>172</v>
      </c>
      <c r="H3923" s="1">
        <v>36084</v>
      </c>
      <c r="I3923" t="s">
        <v>173</v>
      </c>
      <c r="K3923" t="s">
        <v>7379</v>
      </c>
      <c r="L3923" t="s">
        <v>7380</v>
      </c>
      <c r="M3923" t="s">
        <v>1164</v>
      </c>
      <c r="N3923" t="s">
        <v>1347</v>
      </c>
      <c r="O3923" t="s">
        <v>22797</v>
      </c>
      <c r="P3923" t="s">
        <v>363</v>
      </c>
      <c r="Q3923" t="s">
        <v>172</v>
      </c>
      <c r="S3923">
        <v>30717787</v>
      </c>
      <c r="T3923" t="s">
        <v>196</v>
      </c>
      <c r="W3923" t="s">
        <v>22798</v>
      </c>
      <c r="X3923">
        <v>7812234248</v>
      </c>
      <c r="Y3923" t="s">
        <v>186</v>
      </c>
      <c r="Z3923" t="s">
        <v>282</v>
      </c>
      <c r="AA3923">
        <v>2021</v>
      </c>
      <c r="AB3923">
        <v>2021</v>
      </c>
      <c r="AC3923" t="s">
        <v>960</v>
      </c>
      <c r="AD3923" t="s">
        <v>172</v>
      </c>
      <c r="AS3923">
        <v>3.35</v>
      </c>
      <c r="AT3923" t="s">
        <v>188</v>
      </c>
      <c r="AU3923" t="s">
        <v>189</v>
      </c>
      <c r="AV3923" t="s">
        <v>190</v>
      </c>
      <c r="AW3923" t="s">
        <v>264</v>
      </c>
      <c r="BM3923" t="s">
        <v>22799</v>
      </c>
      <c r="BN3923" t="s">
        <v>193</v>
      </c>
      <c r="BP3923" t="s">
        <v>194</v>
      </c>
      <c r="BQ3923" t="s">
        <v>195</v>
      </c>
      <c r="BS3923">
        <v>14627</v>
      </c>
      <c r="BT3923" t="s">
        <v>196</v>
      </c>
      <c r="BZ3923" t="s">
        <v>22800</v>
      </c>
      <c r="CC3923" t="s">
        <v>8385</v>
      </c>
      <c r="CD3923" t="s">
        <v>401</v>
      </c>
      <c r="CF3923" t="str">
        <f>"02184"</f>
        <v>02184</v>
      </c>
      <c r="CG3923" t="s">
        <v>196</v>
      </c>
      <c r="CH3923">
        <v>7812235897</v>
      </c>
      <c r="CM3923" t="s">
        <v>22801</v>
      </c>
      <c r="CP3923" t="s">
        <v>194</v>
      </c>
      <c r="CQ3923" t="s">
        <v>195</v>
      </c>
      <c r="CS3923">
        <v>14627</v>
      </c>
      <c r="CT3923" t="s">
        <v>196</v>
      </c>
      <c r="CU3923">
        <v>7812235897</v>
      </c>
      <c r="ED3923" t="s">
        <v>401</v>
      </c>
      <c r="EG3923" t="s">
        <v>196</v>
      </c>
      <c r="EH3923">
        <v>7812235897</v>
      </c>
      <c r="EM3923" t="s">
        <v>22800</v>
      </c>
      <c r="EP3923" t="s">
        <v>8385</v>
      </c>
      <c r="EQ3923" t="s">
        <v>401</v>
      </c>
      <c r="ES3923" t="str">
        <f>"02184"</f>
        <v>02184</v>
      </c>
      <c r="ET3923" t="s">
        <v>196</v>
      </c>
      <c r="EU3923">
        <v>7812235897</v>
      </c>
    </row>
    <row r="3924" spans="1:151" x14ac:dyDescent="0.2">
      <c r="A3924">
        <v>15699</v>
      </c>
      <c r="B3924" t="s">
        <v>22802</v>
      </c>
      <c r="C3924" t="s">
        <v>22803</v>
      </c>
      <c r="D3924" t="s">
        <v>22804</v>
      </c>
      <c r="E3924" t="s">
        <v>22805</v>
      </c>
      <c r="F3924" t="s">
        <v>171</v>
      </c>
      <c r="G3924" t="s">
        <v>172</v>
      </c>
      <c r="H3924" s="1">
        <v>35341</v>
      </c>
      <c r="I3924" t="s">
        <v>173</v>
      </c>
      <c r="K3924" t="s">
        <v>6824</v>
      </c>
      <c r="L3924" t="s">
        <v>2552</v>
      </c>
      <c r="M3924" t="s">
        <v>176</v>
      </c>
      <c r="N3924">
        <v>2016</v>
      </c>
      <c r="O3924" t="s">
        <v>634</v>
      </c>
      <c r="P3924" t="s">
        <v>363</v>
      </c>
      <c r="Q3924" t="s">
        <v>172</v>
      </c>
      <c r="S3924">
        <v>28723622</v>
      </c>
      <c r="T3924" t="s">
        <v>196</v>
      </c>
      <c r="W3924" t="s">
        <v>22806</v>
      </c>
      <c r="X3924">
        <v>8088539792</v>
      </c>
      <c r="Y3924" t="s">
        <v>186</v>
      </c>
      <c r="Z3924" t="s">
        <v>282</v>
      </c>
      <c r="AA3924">
        <v>2018</v>
      </c>
      <c r="AB3924">
        <v>2018</v>
      </c>
      <c r="AC3924" t="s">
        <v>579</v>
      </c>
      <c r="AD3924" t="s">
        <v>172</v>
      </c>
      <c r="AS3924">
        <v>2.96</v>
      </c>
      <c r="AT3924" t="s">
        <v>188</v>
      </c>
      <c r="AU3924" t="s">
        <v>189</v>
      </c>
      <c r="AV3924" t="s">
        <v>190</v>
      </c>
      <c r="AW3924" t="s">
        <v>22807</v>
      </c>
      <c r="BM3924" t="s">
        <v>22808</v>
      </c>
      <c r="BN3924" t="s">
        <v>487</v>
      </c>
      <c r="BP3924" t="s">
        <v>194</v>
      </c>
      <c r="BQ3924" t="s">
        <v>195</v>
      </c>
      <c r="BS3924">
        <v>14627</v>
      </c>
      <c r="BT3924" t="s">
        <v>196</v>
      </c>
      <c r="BU3924">
        <v>8083041070</v>
      </c>
      <c r="BZ3924" t="s">
        <v>22809</v>
      </c>
      <c r="CA3924" t="s">
        <v>22810</v>
      </c>
      <c r="CC3924" t="s">
        <v>22811</v>
      </c>
      <c r="CD3924" t="s">
        <v>5310</v>
      </c>
      <c r="CF3924">
        <v>96792</v>
      </c>
      <c r="CG3924" t="s">
        <v>196</v>
      </c>
      <c r="CH3924">
        <v>8086643648</v>
      </c>
      <c r="CM3924" t="s">
        <v>22812</v>
      </c>
      <c r="CN3924" t="s">
        <v>487</v>
      </c>
      <c r="CP3924" t="s">
        <v>194</v>
      </c>
      <c r="CQ3924" t="s">
        <v>195</v>
      </c>
      <c r="CS3924">
        <v>14627</v>
      </c>
      <c r="CT3924" t="s">
        <v>196</v>
      </c>
      <c r="CU3924">
        <v>8083041070</v>
      </c>
      <c r="EM3924" t="s">
        <v>22809</v>
      </c>
      <c r="EN3924" t="s">
        <v>22810</v>
      </c>
      <c r="EP3924" t="s">
        <v>22811</v>
      </c>
      <c r="EQ3924" t="s">
        <v>5310</v>
      </c>
      <c r="ES3924">
        <v>96792</v>
      </c>
      <c r="ET3924" t="s">
        <v>196</v>
      </c>
      <c r="EU3924">
        <v>8086643648</v>
      </c>
    </row>
    <row r="3925" spans="1:151" x14ac:dyDescent="0.2">
      <c r="A3925">
        <v>37179</v>
      </c>
      <c r="B3925" t="s">
        <v>12676</v>
      </c>
      <c r="C3925" t="s">
        <v>22813</v>
      </c>
      <c r="E3925" t="s">
        <v>22814</v>
      </c>
      <c r="F3925" t="s">
        <v>171</v>
      </c>
      <c r="G3925" t="s">
        <v>172</v>
      </c>
      <c r="H3925" s="1">
        <v>37059</v>
      </c>
      <c r="I3925" t="s">
        <v>221</v>
      </c>
      <c r="K3925" t="s">
        <v>1642</v>
      </c>
      <c r="L3925" t="s">
        <v>1643</v>
      </c>
      <c r="M3925" t="s">
        <v>306</v>
      </c>
      <c r="N3925">
        <v>2022</v>
      </c>
      <c r="O3925" t="s">
        <v>782</v>
      </c>
      <c r="P3925" t="s">
        <v>178</v>
      </c>
      <c r="Q3925" t="s">
        <v>172</v>
      </c>
      <c r="S3925">
        <v>27351079</v>
      </c>
      <c r="T3925" t="s">
        <v>226</v>
      </c>
      <c r="Y3925" t="str">
        <f>"01AS"</f>
        <v>01AS</v>
      </c>
      <c r="Z3925" t="s">
        <v>227</v>
      </c>
      <c r="AA3925" t="s">
        <v>320</v>
      </c>
      <c r="AB3925" t="s">
        <v>321</v>
      </c>
      <c r="AC3925" t="s">
        <v>1855</v>
      </c>
      <c r="AD3925" t="s">
        <v>185</v>
      </c>
      <c r="AE3925" t="s">
        <v>1451</v>
      </c>
      <c r="AS3925">
        <v>3.72</v>
      </c>
      <c r="AU3925" t="s">
        <v>472</v>
      </c>
      <c r="AV3925" t="s">
        <v>823</v>
      </c>
      <c r="AW3925" t="s">
        <v>264</v>
      </c>
      <c r="BF3925" t="s">
        <v>474</v>
      </c>
      <c r="BO3925" t="s">
        <v>11785</v>
      </c>
      <c r="BQ3925" t="s">
        <v>195</v>
      </c>
      <c r="CD3925" t="s">
        <v>195</v>
      </c>
      <c r="CM3925" t="s">
        <v>22815</v>
      </c>
      <c r="CO3925" t="s">
        <v>11785</v>
      </c>
      <c r="CP3925" t="s">
        <v>241</v>
      </c>
      <c r="CQ3925" t="s">
        <v>247</v>
      </c>
      <c r="CS3925">
        <v>14618</v>
      </c>
      <c r="CT3925" t="s">
        <v>244</v>
      </c>
      <c r="CU3925" t="s">
        <v>22816</v>
      </c>
    </row>
    <row r="3926" spans="1:151" x14ac:dyDescent="0.2">
      <c r="A3926">
        <v>13217</v>
      </c>
      <c r="B3926" t="s">
        <v>22817</v>
      </c>
      <c r="C3926" t="s">
        <v>22818</v>
      </c>
      <c r="D3926" t="s">
        <v>4013</v>
      </c>
      <c r="E3926" t="s">
        <v>22819</v>
      </c>
      <c r="F3926" t="s">
        <v>171</v>
      </c>
      <c r="G3926" t="s">
        <v>172</v>
      </c>
      <c r="H3926" s="1">
        <v>34476</v>
      </c>
      <c r="I3926" t="s">
        <v>221</v>
      </c>
      <c r="K3926" t="s">
        <v>2660</v>
      </c>
      <c r="L3926" t="s">
        <v>920</v>
      </c>
      <c r="M3926" t="s">
        <v>224</v>
      </c>
      <c r="N3926">
        <v>2015</v>
      </c>
      <c r="O3926" t="s">
        <v>692</v>
      </c>
      <c r="P3926" t="s">
        <v>178</v>
      </c>
      <c r="Q3926" t="s">
        <v>172</v>
      </c>
      <c r="S3926">
        <v>27779330</v>
      </c>
      <c r="T3926" t="s">
        <v>196</v>
      </c>
      <c r="W3926" t="s">
        <v>22820</v>
      </c>
      <c r="X3926">
        <v>6097122698</v>
      </c>
      <c r="Y3926" t="s">
        <v>186</v>
      </c>
      <c r="Z3926" t="s">
        <v>282</v>
      </c>
      <c r="AA3926">
        <v>2016</v>
      </c>
      <c r="AB3926">
        <v>2016</v>
      </c>
      <c r="AC3926" t="s">
        <v>3528</v>
      </c>
      <c r="AD3926" t="s">
        <v>185</v>
      </c>
      <c r="AE3926" t="s">
        <v>1686</v>
      </c>
      <c r="AM3926" t="s">
        <v>960</v>
      </c>
      <c r="AN3926" t="s">
        <v>209</v>
      </c>
      <c r="AS3926">
        <v>3.66</v>
      </c>
      <c r="AT3926" t="s">
        <v>188</v>
      </c>
      <c r="AU3926" t="s">
        <v>189</v>
      </c>
      <c r="AV3926" t="s">
        <v>190</v>
      </c>
      <c r="AW3926" t="s">
        <v>264</v>
      </c>
      <c r="BM3926" t="s">
        <v>22821</v>
      </c>
      <c r="BN3926" t="s">
        <v>487</v>
      </c>
      <c r="BP3926" t="s">
        <v>194</v>
      </c>
      <c r="BQ3926" t="s">
        <v>195</v>
      </c>
      <c r="BS3926">
        <v>14627</v>
      </c>
      <c r="BT3926" t="s">
        <v>196</v>
      </c>
      <c r="BU3926">
        <v>6096471344</v>
      </c>
      <c r="BZ3926" t="s">
        <v>22822</v>
      </c>
      <c r="CC3926" t="s">
        <v>22823</v>
      </c>
      <c r="CD3926" t="s">
        <v>1150</v>
      </c>
      <c r="CF3926" t="str">
        <f>"08505"</f>
        <v>08505</v>
      </c>
      <c r="CG3926" t="s">
        <v>196</v>
      </c>
      <c r="CH3926">
        <v>6092985710</v>
      </c>
      <c r="CM3926" t="s">
        <v>1525</v>
      </c>
      <c r="CN3926" t="s">
        <v>487</v>
      </c>
      <c r="CP3926" t="s">
        <v>194</v>
      </c>
      <c r="CQ3926" t="s">
        <v>195</v>
      </c>
      <c r="CS3926">
        <v>14627</v>
      </c>
      <c r="CT3926" t="s">
        <v>196</v>
      </c>
      <c r="CU3926">
        <v>6096471344</v>
      </c>
      <c r="EM3926" t="s">
        <v>22822</v>
      </c>
      <c r="EP3926" t="s">
        <v>22823</v>
      </c>
      <c r="EQ3926" t="s">
        <v>1150</v>
      </c>
      <c r="ES3926" t="str">
        <f>"08505"</f>
        <v>08505</v>
      </c>
      <c r="ET3926" t="s">
        <v>196</v>
      </c>
      <c r="EU3926">
        <v>6092985710</v>
      </c>
    </row>
    <row r="3927" spans="1:151" x14ac:dyDescent="0.2">
      <c r="A3927">
        <v>32832</v>
      </c>
      <c r="B3927" t="s">
        <v>407</v>
      </c>
      <c r="C3927" t="s">
        <v>22824</v>
      </c>
      <c r="D3927" t="s">
        <v>22825</v>
      </c>
      <c r="E3927" t="s">
        <v>22826</v>
      </c>
      <c r="F3927" t="s">
        <v>171</v>
      </c>
      <c r="G3927" t="s">
        <v>172</v>
      </c>
      <c r="H3927" s="1">
        <v>35496</v>
      </c>
      <c r="I3927" t="s">
        <v>173</v>
      </c>
      <c r="K3927" t="s">
        <v>222</v>
      </c>
      <c r="L3927" t="s">
        <v>223</v>
      </c>
      <c r="M3927" t="s">
        <v>224</v>
      </c>
      <c r="N3927">
        <v>2020</v>
      </c>
      <c r="O3927" t="s">
        <v>362</v>
      </c>
      <c r="P3927" t="s">
        <v>363</v>
      </c>
      <c r="Q3927" t="s">
        <v>172</v>
      </c>
      <c r="S3927">
        <v>29223114</v>
      </c>
      <c r="T3927" t="s">
        <v>196</v>
      </c>
      <c r="W3927" t="s">
        <v>22827</v>
      </c>
      <c r="X3927">
        <v>6417810344</v>
      </c>
      <c r="Y3927" t="s">
        <v>186</v>
      </c>
      <c r="Z3927" t="s">
        <v>183</v>
      </c>
      <c r="AA3927">
        <v>2019</v>
      </c>
      <c r="AB3927">
        <v>2019</v>
      </c>
      <c r="AC3927" t="s">
        <v>4374</v>
      </c>
      <c r="AD3927" t="s">
        <v>172</v>
      </c>
      <c r="AS3927">
        <v>2.4</v>
      </c>
      <c r="AT3927" t="s">
        <v>188</v>
      </c>
      <c r="AU3927" t="s">
        <v>189</v>
      </c>
      <c r="AV3927" t="s">
        <v>190</v>
      </c>
      <c r="AW3927" t="s">
        <v>264</v>
      </c>
      <c r="BM3927" t="s">
        <v>22828</v>
      </c>
      <c r="BN3927" t="s">
        <v>193</v>
      </c>
      <c r="BP3927" t="s">
        <v>194</v>
      </c>
      <c r="BQ3927" t="s">
        <v>195</v>
      </c>
      <c r="BS3927">
        <v>14627</v>
      </c>
      <c r="BT3927" t="s">
        <v>196</v>
      </c>
      <c r="BU3927">
        <v>8324193601</v>
      </c>
      <c r="BZ3927" t="s">
        <v>22829</v>
      </c>
      <c r="CC3927" t="s">
        <v>1507</v>
      </c>
      <c r="CD3927" t="s">
        <v>9269</v>
      </c>
      <c r="CF3927">
        <v>52556</v>
      </c>
      <c r="CG3927" t="s">
        <v>196</v>
      </c>
      <c r="CH3927">
        <v>8324193601</v>
      </c>
      <c r="CM3927" t="s">
        <v>22830</v>
      </c>
      <c r="CP3927" t="s">
        <v>194</v>
      </c>
      <c r="CQ3927" t="s">
        <v>195</v>
      </c>
      <c r="CS3927">
        <v>14627</v>
      </c>
      <c r="CT3927" t="s">
        <v>196</v>
      </c>
      <c r="CU3927">
        <v>8324193601</v>
      </c>
      <c r="ED3927" t="s">
        <v>9269</v>
      </c>
      <c r="EG3927" t="s">
        <v>196</v>
      </c>
      <c r="EH3927">
        <v>8324193601</v>
      </c>
      <c r="EM3927" t="s">
        <v>22829</v>
      </c>
      <c r="EP3927" t="s">
        <v>1507</v>
      </c>
      <c r="EQ3927" t="s">
        <v>9269</v>
      </c>
      <c r="ES3927">
        <v>52556</v>
      </c>
      <c r="ET3927" t="s">
        <v>196</v>
      </c>
      <c r="EU3927">
        <v>8324193601</v>
      </c>
    </row>
    <row r="3928" spans="1:151" x14ac:dyDescent="0.2">
      <c r="A3928">
        <v>23518</v>
      </c>
      <c r="B3928" t="s">
        <v>3434</v>
      </c>
      <c r="C3928" t="s">
        <v>22831</v>
      </c>
      <c r="D3928" t="s">
        <v>4305</v>
      </c>
      <c r="E3928" t="s">
        <v>22832</v>
      </c>
      <c r="F3928" t="s">
        <v>171</v>
      </c>
      <c r="G3928" t="s">
        <v>172</v>
      </c>
      <c r="H3928" s="1">
        <v>35104</v>
      </c>
      <c r="I3928" t="s">
        <v>173</v>
      </c>
      <c r="K3928" t="s">
        <v>2212</v>
      </c>
      <c r="L3928" t="s">
        <v>2172</v>
      </c>
      <c r="M3928" t="s">
        <v>306</v>
      </c>
      <c r="N3928">
        <v>2017</v>
      </c>
      <c r="O3928" t="s">
        <v>646</v>
      </c>
      <c r="P3928" t="s">
        <v>178</v>
      </c>
      <c r="Q3928" t="s">
        <v>172</v>
      </c>
      <c r="S3928">
        <v>28784999</v>
      </c>
      <c r="T3928" t="s">
        <v>196</v>
      </c>
      <c r="W3928" t="s">
        <v>22833</v>
      </c>
      <c r="X3928">
        <v>4109610999</v>
      </c>
      <c r="Y3928" t="s">
        <v>186</v>
      </c>
      <c r="Z3928" t="s">
        <v>282</v>
      </c>
      <c r="AA3928">
        <v>2018</v>
      </c>
      <c r="AB3928">
        <v>2018</v>
      </c>
      <c r="AC3928" t="s">
        <v>696</v>
      </c>
      <c r="AD3928" t="s">
        <v>185</v>
      </c>
      <c r="AM3928" t="s">
        <v>19464</v>
      </c>
      <c r="AS3928">
        <v>3.18</v>
      </c>
      <c r="AT3928" t="s">
        <v>188</v>
      </c>
      <c r="AU3928" t="s">
        <v>189</v>
      </c>
      <c r="AV3928" t="s">
        <v>190</v>
      </c>
      <c r="AW3928" t="s">
        <v>210</v>
      </c>
      <c r="BM3928" t="s">
        <v>22834</v>
      </c>
      <c r="BN3928" t="s">
        <v>193</v>
      </c>
      <c r="BP3928" t="s">
        <v>194</v>
      </c>
      <c r="BQ3928" t="s">
        <v>195</v>
      </c>
      <c r="BS3928">
        <v>14627</v>
      </c>
      <c r="BT3928" t="s">
        <v>196</v>
      </c>
      <c r="BU3928">
        <v>4436024543</v>
      </c>
      <c r="BZ3928" t="s">
        <v>22835</v>
      </c>
      <c r="CC3928" t="s">
        <v>1953</v>
      </c>
      <c r="CD3928" t="s">
        <v>849</v>
      </c>
      <c r="CF3928">
        <v>21208</v>
      </c>
      <c r="CG3928" t="s">
        <v>196</v>
      </c>
      <c r="CH3928">
        <v>4104157231</v>
      </c>
      <c r="CM3928" t="s">
        <v>22836</v>
      </c>
      <c r="CP3928" t="s">
        <v>194</v>
      </c>
      <c r="CQ3928" t="s">
        <v>195</v>
      </c>
      <c r="CS3928">
        <v>14611</v>
      </c>
      <c r="CT3928" t="s">
        <v>196</v>
      </c>
      <c r="CU3928">
        <v>4436024543</v>
      </c>
      <c r="ED3928" t="s">
        <v>849</v>
      </c>
      <c r="EG3928" t="s">
        <v>196</v>
      </c>
      <c r="EH3928">
        <v>4104157231</v>
      </c>
      <c r="EM3928" t="s">
        <v>22835</v>
      </c>
      <c r="EP3928" t="s">
        <v>1953</v>
      </c>
      <c r="EQ3928" t="s">
        <v>849</v>
      </c>
      <c r="ES3928">
        <v>21208</v>
      </c>
      <c r="ET3928" t="s">
        <v>196</v>
      </c>
      <c r="EU3928">
        <v>4104157231</v>
      </c>
    </row>
    <row r="3929" spans="1:151" x14ac:dyDescent="0.2">
      <c r="A3929">
        <v>10044</v>
      </c>
      <c r="B3929" t="s">
        <v>532</v>
      </c>
      <c r="C3929" t="s">
        <v>22837</v>
      </c>
      <c r="E3929" t="s">
        <v>22838</v>
      </c>
      <c r="F3929" t="s">
        <v>171</v>
      </c>
      <c r="G3929" t="s">
        <v>172</v>
      </c>
      <c r="H3929" s="1">
        <v>34505</v>
      </c>
      <c r="I3929" t="s">
        <v>221</v>
      </c>
      <c r="K3929" t="s">
        <v>4332</v>
      </c>
      <c r="L3929" t="s">
        <v>820</v>
      </c>
      <c r="M3929" t="s">
        <v>176</v>
      </c>
      <c r="N3929">
        <v>2015</v>
      </c>
      <c r="O3929" t="s">
        <v>1014</v>
      </c>
      <c r="P3929" t="s">
        <v>178</v>
      </c>
      <c r="Q3929" t="s">
        <v>172</v>
      </c>
      <c r="S3929">
        <v>27801185</v>
      </c>
      <c r="T3929" t="s">
        <v>196</v>
      </c>
      <c r="W3929" t="s">
        <v>22839</v>
      </c>
      <c r="X3929">
        <v>7074987458</v>
      </c>
      <c r="Y3929" t="s">
        <v>186</v>
      </c>
      <c r="Z3929" t="s">
        <v>282</v>
      </c>
      <c r="AA3929">
        <v>2016</v>
      </c>
      <c r="AB3929">
        <v>2016</v>
      </c>
      <c r="AC3929" t="s">
        <v>396</v>
      </c>
      <c r="AD3929" t="s">
        <v>185</v>
      </c>
      <c r="AM3929" t="s">
        <v>413</v>
      </c>
      <c r="AS3929">
        <v>3.08</v>
      </c>
      <c r="AT3929" t="s">
        <v>188</v>
      </c>
      <c r="AU3929" t="s">
        <v>189</v>
      </c>
      <c r="AV3929" t="s">
        <v>190</v>
      </c>
      <c r="AW3929" t="s">
        <v>264</v>
      </c>
      <c r="BM3929" t="s">
        <v>22840</v>
      </c>
      <c r="BN3929" t="s">
        <v>487</v>
      </c>
      <c r="BP3929" t="s">
        <v>194</v>
      </c>
      <c r="BQ3929" t="s">
        <v>195</v>
      </c>
      <c r="BS3929">
        <v>14627</v>
      </c>
      <c r="BT3929" t="s">
        <v>196</v>
      </c>
      <c r="BU3929">
        <v>7076015502</v>
      </c>
      <c r="BZ3929" t="s">
        <v>22841</v>
      </c>
      <c r="CC3929" t="s">
        <v>22842</v>
      </c>
      <c r="CD3929" t="s">
        <v>461</v>
      </c>
      <c r="CF3929">
        <v>95524</v>
      </c>
      <c r="CG3929" t="s">
        <v>196</v>
      </c>
      <c r="CH3929">
        <v>7076015502</v>
      </c>
      <c r="CM3929" t="s">
        <v>22843</v>
      </c>
      <c r="CP3929" t="s">
        <v>194</v>
      </c>
      <c r="CQ3929" t="s">
        <v>195</v>
      </c>
      <c r="CS3929">
        <v>14620</v>
      </c>
      <c r="CT3929" t="s">
        <v>196</v>
      </c>
      <c r="CU3929">
        <v>7076015502</v>
      </c>
      <c r="DZ3929" t="s">
        <v>22844</v>
      </c>
      <c r="EC3929" t="s">
        <v>22845</v>
      </c>
      <c r="ED3929" t="s">
        <v>461</v>
      </c>
      <c r="EF3929">
        <v>95521</v>
      </c>
      <c r="EG3929" t="s">
        <v>196</v>
      </c>
      <c r="EM3929" t="s">
        <v>22841</v>
      </c>
      <c r="EP3929" t="s">
        <v>22842</v>
      </c>
      <c r="EQ3929" t="s">
        <v>461</v>
      </c>
      <c r="ES3929">
        <v>95524</v>
      </c>
      <c r="ET3929" t="s">
        <v>196</v>
      </c>
      <c r="EU3929">
        <v>7076015502</v>
      </c>
    </row>
    <row r="3930" spans="1:151" x14ac:dyDescent="0.2">
      <c r="A3930">
        <v>26682</v>
      </c>
      <c r="B3930" t="s">
        <v>6691</v>
      </c>
      <c r="C3930" t="s">
        <v>22846</v>
      </c>
      <c r="E3930" t="s">
        <v>22847</v>
      </c>
      <c r="F3930" t="s">
        <v>3199</v>
      </c>
      <c r="G3930" t="s">
        <v>172</v>
      </c>
      <c r="H3930" s="1">
        <v>35547</v>
      </c>
      <c r="I3930" t="s">
        <v>221</v>
      </c>
      <c r="K3930" t="s">
        <v>943</v>
      </c>
      <c r="L3930" t="s">
        <v>318</v>
      </c>
      <c r="M3930" t="s">
        <v>176</v>
      </c>
      <c r="N3930">
        <v>2019</v>
      </c>
      <c r="O3930" t="s">
        <v>482</v>
      </c>
      <c r="P3930" t="s">
        <v>178</v>
      </c>
      <c r="Q3930" t="s">
        <v>172</v>
      </c>
      <c r="S3930">
        <v>30014367</v>
      </c>
      <c r="T3930" t="s">
        <v>22848</v>
      </c>
      <c r="U3930" t="s">
        <v>180</v>
      </c>
      <c r="V3930" s="2">
        <v>43968</v>
      </c>
      <c r="W3930" t="s">
        <v>22849</v>
      </c>
      <c r="X3930">
        <v>4369915091846</v>
      </c>
      <c r="Y3930" t="s">
        <v>186</v>
      </c>
      <c r="Z3930" t="s">
        <v>282</v>
      </c>
      <c r="AA3930">
        <v>2020</v>
      </c>
      <c r="AB3930">
        <v>2020</v>
      </c>
      <c r="AC3930" t="s">
        <v>382</v>
      </c>
      <c r="AD3930" t="s">
        <v>172</v>
      </c>
      <c r="AS3930">
        <v>3.67</v>
      </c>
      <c r="AT3930" t="s">
        <v>188</v>
      </c>
      <c r="AU3930" t="s">
        <v>189</v>
      </c>
      <c r="AV3930" t="s">
        <v>190</v>
      </c>
      <c r="AW3930" t="s">
        <v>191</v>
      </c>
      <c r="BM3930" t="s">
        <v>22850</v>
      </c>
      <c r="BN3930" t="s">
        <v>22851</v>
      </c>
      <c r="BP3930" t="s">
        <v>194</v>
      </c>
      <c r="BQ3930" t="s">
        <v>195</v>
      </c>
      <c r="BS3930">
        <v>14627</v>
      </c>
      <c r="BT3930" t="s">
        <v>196</v>
      </c>
      <c r="BU3930">
        <v>9293105161</v>
      </c>
      <c r="CM3930" t="s">
        <v>702</v>
      </c>
      <c r="CN3930" t="s">
        <v>1905</v>
      </c>
      <c r="CP3930" t="s">
        <v>194</v>
      </c>
      <c r="CQ3930" t="s">
        <v>195</v>
      </c>
      <c r="CS3930">
        <v>14627</v>
      </c>
      <c r="CT3930" t="s">
        <v>196</v>
      </c>
      <c r="CU3930">
        <v>9293105161</v>
      </c>
    </row>
    <row r="3931" spans="1:151" x14ac:dyDescent="0.2">
      <c r="A3931">
        <v>23895</v>
      </c>
      <c r="B3931" t="s">
        <v>6691</v>
      </c>
      <c r="C3931" t="s">
        <v>22846</v>
      </c>
      <c r="E3931" t="s">
        <v>22847</v>
      </c>
      <c r="F3931" t="s">
        <v>171</v>
      </c>
      <c r="G3931" t="s">
        <v>172</v>
      </c>
      <c r="H3931" s="1">
        <v>35547</v>
      </c>
      <c r="I3931" t="s">
        <v>221</v>
      </c>
      <c r="K3931" t="s">
        <v>3198</v>
      </c>
      <c r="M3931" t="s">
        <v>176</v>
      </c>
      <c r="N3931">
        <v>2018</v>
      </c>
      <c r="O3931" t="s">
        <v>612</v>
      </c>
      <c r="P3931" t="s">
        <v>363</v>
      </c>
      <c r="Q3931" t="s">
        <v>172</v>
      </c>
      <c r="S3931">
        <v>30014367</v>
      </c>
      <c r="T3931" t="s">
        <v>22848</v>
      </c>
      <c r="U3931" t="s">
        <v>180</v>
      </c>
      <c r="V3931" s="2">
        <v>43968</v>
      </c>
      <c r="W3931" t="s">
        <v>22849</v>
      </c>
      <c r="X3931">
        <v>4369915091846</v>
      </c>
      <c r="Y3931" t="s">
        <v>186</v>
      </c>
      <c r="Z3931" t="s">
        <v>282</v>
      </c>
      <c r="AA3931">
        <v>2020</v>
      </c>
      <c r="AB3931">
        <v>2020</v>
      </c>
      <c r="AC3931" t="s">
        <v>382</v>
      </c>
      <c r="AD3931" t="s">
        <v>172</v>
      </c>
      <c r="AS3931">
        <v>3.67</v>
      </c>
      <c r="AT3931" t="s">
        <v>188</v>
      </c>
      <c r="AU3931" t="s">
        <v>189</v>
      </c>
      <c r="AV3931" t="s">
        <v>190</v>
      </c>
      <c r="AW3931" t="s">
        <v>191</v>
      </c>
      <c r="BM3931" t="s">
        <v>22850</v>
      </c>
      <c r="BN3931" t="s">
        <v>22851</v>
      </c>
      <c r="BP3931" t="s">
        <v>194</v>
      </c>
      <c r="BQ3931" t="s">
        <v>195</v>
      </c>
      <c r="BS3931">
        <v>14627</v>
      </c>
      <c r="BT3931" t="s">
        <v>196</v>
      </c>
      <c r="BU3931">
        <v>9293105161</v>
      </c>
      <c r="CM3931" t="s">
        <v>702</v>
      </c>
      <c r="CN3931" t="s">
        <v>1905</v>
      </c>
      <c r="CP3931" t="s">
        <v>194</v>
      </c>
      <c r="CQ3931" t="s">
        <v>195</v>
      </c>
      <c r="CS3931">
        <v>14627</v>
      </c>
      <c r="CT3931" t="s">
        <v>196</v>
      </c>
      <c r="CU3931">
        <v>9293105161</v>
      </c>
    </row>
    <row r="3932" spans="1:151" x14ac:dyDescent="0.2">
      <c r="A3932">
        <v>25151</v>
      </c>
      <c r="B3932" t="s">
        <v>6691</v>
      </c>
      <c r="C3932" t="s">
        <v>22846</v>
      </c>
      <c r="E3932" t="s">
        <v>22847</v>
      </c>
      <c r="F3932" t="s">
        <v>171</v>
      </c>
      <c r="G3932" t="s">
        <v>172</v>
      </c>
      <c r="H3932" s="1">
        <v>35547</v>
      </c>
      <c r="I3932" t="s">
        <v>221</v>
      </c>
      <c r="K3932" t="s">
        <v>439</v>
      </c>
      <c r="L3932" t="s">
        <v>175</v>
      </c>
      <c r="M3932" t="s">
        <v>224</v>
      </c>
      <c r="N3932">
        <v>2018</v>
      </c>
      <c r="O3932" t="s">
        <v>354</v>
      </c>
      <c r="P3932" t="s">
        <v>363</v>
      </c>
      <c r="Q3932" t="s">
        <v>172</v>
      </c>
      <c r="S3932">
        <v>30014367</v>
      </c>
      <c r="T3932" t="s">
        <v>22848</v>
      </c>
      <c r="U3932" t="s">
        <v>180</v>
      </c>
      <c r="V3932" s="2">
        <v>43968</v>
      </c>
      <c r="W3932" t="s">
        <v>22849</v>
      </c>
      <c r="X3932">
        <v>4369915091846</v>
      </c>
      <c r="Y3932" t="s">
        <v>186</v>
      </c>
      <c r="Z3932" t="s">
        <v>282</v>
      </c>
      <c r="AA3932">
        <v>2020</v>
      </c>
      <c r="AB3932">
        <v>2020</v>
      </c>
      <c r="AC3932" t="s">
        <v>382</v>
      </c>
      <c r="AD3932" t="s">
        <v>172</v>
      </c>
      <c r="AS3932">
        <v>3.67</v>
      </c>
      <c r="AT3932" t="s">
        <v>188</v>
      </c>
      <c r="AU3932" t="s">
        <v>189</v>
      </c>
      <c r="AV3932" t="s">
        <v>190</v>
      </c>
      <c r="AW3932" t="s">
        <v>191</v>
      </c>
      <c r="BM3932" t="s">
        <v>22850</v>
      </c>
      <c r="BN3932" t="s">
        <v>22851</v>
      </c>
      <c r="BP3932" t="s">
        <v>194</v>
      </c>
      <c r="BQ3932" t="s">
        <v>195</v>
      </c>
      <c r="BS3932">
        <v>14627</v>
      </c>
      <c r="BT3932" t="s">
        <v>196</v>
      </c>
      <c r="BU3932">
        <v>9293105161</v>
      </c>
      <c r="CM3932" t="s">
        <v>702</v>
      </c>
      <c r="CN3932" t="s">
        <v>1905</v>
      </c>
      <c r="CP3932" t="s">
        <v>194</v>
      </c>
      <c r="CQ3932" t="s">
        <v>195</v>
      </c>
      <c r="CS3932">
        <v>14627</v>
      </c>
      <c r="CT3932" t="s">
        <v>196</v>
      </c>
      <c r="CU3932">
        <v>9293105161</v>
      </c>
    </row>
    <row r="3933" spans="1:151" x14ac:dyDescent="0.2">
      <c r="A3933">
        <v>21043</v>
      </c>
      <c r="B3933" t="s">
        <v>6691</v>
      </c>
      <c r="C3933" t="s">
        <v>22846</v>
      </c>
      <c r="E3933" t="s">
        <v>22847</v>
      </c>
      <c r="F3933" t="s">
        <v>171</v>
      </c>
      <c r="G3933" t="s">
        <v>172</v>
      </c>
      <c r="H3933" s="1">
        <v>35547</v>
      </c>
      <c r="I3933" t="s">
        <v>221</v>
      </c>
      <c r="K3933" t="s">
        <v>222</v>
      </c>
      <c r="L3933" t="s">
        <v>223</v>
      </c>
      <c r="M3933" t="s">
        <v>224</v>
      </c>
      <c r="N3933">
        <v>2017</v>
      </c>
      <c r="O3933" t="s">
        <v>441</v>
      </c>
      <c r="P3933" t="s">
        <v>178</v>
      </c>
      <c r="Q3933" t="s">
        <v>172</v>
      </c>
      <c r="S3933">
        <v>30014367</v>
      </c>
      <c r="T3933" t="s">
        <v>22848</v>
      </c>
      <c r="U3933" t="s">
        <v>180</v>
      </c>
      <c r="V3933" s="2">
        <v>43968</v>
      </c>
      <c r="W3933" t="s">
        <v>22849</v>
      </c>
      <c r="X3933">
        <v>4369915091846</v>
      </c>
      <c r="Y3933" t="s">
        <v>186</v>
      </c>
      <c r="Z3933" t="s">
        <v>282</v>
      </c>
      <c r="AA3933">
        <v>2020</v>
      </c>
      <c r="AB3933">
        <v>2020</v>
      </c>
      <c r="AC3933" t="s">
        <v>382</v>
      </c>
      <c r="AD3933" t="s">
        <v>172</v>
      </c>
      <c r="AS3933">
        <v>3.67</v>
      </c>
      <c r="AT3933" t="s">
        <v>188</v>
      </c>
      <c r="AU3933" t="s">
        <v>189</v>
      </c>
      <c r="AV3933" t="s">
        <v>190</v>
      </c>
      <c r="AW3933" t="s">
        <v>191</v>
      </c>
      <c r="BM3933" t="s">
        <v>22850</v>
      </c>
      <c r="BN3933" t="s">
        <v>22851</v>
      </c>
      <c r="BP3933" t="s">
        <v>194</v>
      </c>
      <c r="BQ3933" t="s">
        <v>195</v>
      </c>
      <c r="BS3933">
        <v>14627</v>
      </c>
      <c r="BT3933" t="s">
        <v>196</v>
      </c>
      <c r="BU3933">
        <v>9293105161</v>
      </c>
      <c r="CM3933" t="s">
        <v>702</v>
      </c>
      <c r="CN3933" t="s">
        <v>1905</v>
      </c>
      <c r="CP3933" t="s">
        <v>194</v>
      </c>
      <c r="CQ3933" t="s">
        <v>195</v>
      </c>
      <c r="CS3933">
        <v>14627</v>
      </c>
      <c r="CT3933" t="s">
        <v>196</v>
      </c>
      <c r="CU3933">
        <v>9293105161</v>
      </c>
    </row>
    <row r="3934" spans="1:151" x14ac:dyDescent="0.2">
      <c r="A3934">
        <v>34271</v>
      </c>
      <c r="B3934" t="s">
        <v>22852</v>
      </c>
      <c r="C3934" t="s">
        <v>4884</v>
      </c>
      <c r="E3934" t="s">
        <v>22853</v>
      </c>
      <c r="F3934" t="s">
        <v>171</v>
      </c>
      <c r="I3934" t="s">
        <v>173</v>
      </c>
      <c r="K3934" t="s">
        <v>1377</v>
      </c>
      <c r="L3934" t="s">
        <v>1378</v>
      </c>
      <c r="M3934" t="s">
        <v>306</v>
      </c>
      <c r="N3934">
        <v>2020</v>
      </c>
      <c r="O3934" t="s">
        <v>1379</v>
      </c>
      <c r="P3934" t="s">
        <v>3256</v>
      </c>
      <c r="Q3934" t="s">
        <v>185</v>
      </c>
      <c r="BM3934" t="s">
        <v>22854</v>
      </c>
      <c r="BP3934" t="s">
        <v>1381</v>
      </c>
      <c r="BR3934" t="s">
        <v>1381</v>
      </c>
      <c r="BS3934">
        <v>100037</v>
      </c>
      <c r="BT3934" t="s">
        <v>1382</v>
      </c>
      <c r="BU3934" t="s">
        <v>22855</v>
      </c>
      <c r="BW3934" t="s">
        <v>22855</v>
      </c>
      <c r="BX3934" t="s">
        <v>22856</v>
      </c>
      <c r="BY3934" t="s">
        <v>1712</v>
      </c>
    </row>
    <row r="3935" spans="1:151" x14ac:dyDescent="0.2">
      <c r="A3935">
        <v>34365</v>
      </c>
      <c r="B3935" t="s">
        <v>22857</v>
      </c>
      <c r="C3935" t="s">
        <v>4884</v>
      </c>
      <c r="E3935" t="s">
        <v>22858</v>
      </c>
      <c r="F3935" t="s">
        <v>171</v>
      </c>
      <c r="I3935" t="s">
        <v>173</v>
      </c>
      <c r="K3935" t="s">
        <v>1377</v>
      </c>
      <c r="L3935" t="s">
        <v>1378</v>
      </c>
      <c r="M3935" t="s">
        <v>306</v>
      </c>
      <c r="N3935">
        <v>2020</v>
      </c>
      <c r="O3935" t="s">
        <v>1379</v>
      </c>
      <c r="P3935" t="s">
        <v>509</v>
      </c>
      <c r="Q3935" t="s">
        <v>185</v>
      </c>
      <c r="BM3935" t="s">
        <v>22859</v>
      </c>
      <c r="BP3935" t="s">
        <v>4702</v>
      </c>
      <c r="BQ3935" t="s">
        <v>4705</v>
      </c>
      <c r="BR3935" t="s">
        <v>4702</v>
      </c>
      <c r="BS3935">
        <v>200122</v>
      </c>
      <c r="BT3935" t="s">
        <v>1382</v>
      </c>
      <c r="BU3935" t="s">
        <v>22860</v>
      </c>
      <c r="BW3935" t="s">
        <v>22861</v>
      </c>
      <c r="BX3935" t="s">
        <v>22862</v>
      </c>
      <c r="BY3935" t="s">
        <v>1384</v>
      </c>
    </row>
    <row r="3936" spans="1:151" x14ac:dyDescent="0.2">
      <c r="A3936">
        <v>34487</v>
      </c>
      <c r="B3936" t="s">
        <v>22863</v>
      </c>
      <c r="C3936" t="s">
        <v>4884</v>
      </c>
      <c r="E3936" t="s">
        <v>22864</v>
      </c>
      <c r="F3936" t="s">
        <v>171</v>
      </c>
      <c r="I3936" t="s">
        <v>173</v>
      </c>
      <c r="K3936" t="s">
        <v>1377</v>
      </c>
      <c r="L3936" t="s">
        <v>1378</v>
      </c>
      <c r="M3936" t="s">
        <v>306</v>
      </c>
      <c r="N3936">
        <v>2020</v>
      </c>
      <c r="O3936" t="s">
        <v>1379</v>
      </c>
      <c r="P3936" t="s">
        <v>178</v>
      </c>
      <c r="Q3936" t="s">
        <v>185</v>
      </c>
      <c r="BC3936" t="s">
        <v>474</v>
      </c>
      <c r="BM3936" t="s">
        <v>22865</v>
      </c>
      <c r="BN3936" t="s">
        <v>22866</v>
      </c>
      <c r="BP3936" t="s">
        <v>5600</v>
      </c>
      <c r="BR3936" t="s">
        <v>5568</v>
      </c>
      <c r="BS3936">
        <v>215021</v>
      </c>
      <c r="BT3936" t="s">
        <v>1382</v>
      </c>
      <c r="BU3936">
        <v>86051267614911</v>
      </c>
      <c r="BW3936">
        <v>8613451567312</v>
      </c>
      <c r="BX3936" t="s">
        <v>22867</v>
      </c>
      <c r="BY3936" t="s">
        <v>1605</v>
      </c>
    </row>
    <row r="3937" spans="1:151" x14ac:dyDescent="0.2">
      <c r="A3937">
        <v>35620</v>
      </c>
      <c r="B3937" t="s">
        <v>17558</v>
      </c>
      <c r="C3937" t="s">
        <v>4884</v>
      </c>
      <c r="E3937" t="s">
        <v>22868</v>
      </c>
      <c r="F3937" t="s">
        <v>171</v>
      </c>
      <c r="I3937" t="s">
        <v>221</v>
      </c>
      <c r="K3937" t="s">
        <v>1377</v>
      </c>
      <c r="L3937" t="s">
        <v>1378</v>
      </c>
      <c r="M3937" t="s">
        <v>306</v>
      </c>
      <c r="N3937">
        <v>2020</v>
      </c>
      <c r="O3937" t="s">
        <v>1379</v>
      </c>
      <c r="P3937" t="s">
        <v>509</v>
      </c>
      <c r="Q3937" t="s">
        <v>185</v>
      </c>
      <c r="BM3937" t="s">
        <v>22869</v>
      </c>
      <c r="BP3937" t="s">
        <v>5511</v>
      </c>
      <c r="BR3937" t="s">
        <v>5568</v>
      </c>
      <c r="BS3937">
        <v>210000</v>
      </c>
      <c r="BT3937" t="s">
        <v>1382</v>
      </c>
      <c r="BU3937" t="s">
        <v>22870</v>
      </c>
      <c r="BX3937" t="s">
        <v>22871</v>
      </c>
      <c r="BY3937" t="s">
        <v>5710</v>
      </c>
    </row>
    <row r="3938" spans="1:151" x14ac:dyDescent="0.2">
      <c r="A3938">
        <v>33906</v>
      </c>
      <c r="B3938" t="s">
        <v>22872</v>
      </c>
      <c r="C3938" t="s">
        <v>22873</v>
      </c>
      <c r="E3938" t="s">
        <v>22874</v>
      </c>
      <c r="F3938" t="s">
        <v>171</v>
      </c>
      <c r="G3938" t="s">
        <v>172</v>
      </c>
      <c r="H3938" s="1">
        <v>36432</v>
      </c>
      <c r="I3938" t="s">
        <v>221</v>
      </c>
      <c r="K3938" t="s">
        <v>1377</v>
      </c>
      <c r="L3938" t="s">
        <v>1378</v>
      </c>
      <c r="M3938" t="s">
        <v>306</v>
      </c>
      <c r="N3938">
        <v>2020</v>
      </c>
      <c r="O3938" t="s">
        <v>1379</v>
      </c>
      <c r="P3938" t="s">
        <v>509</v>
      </c>
      <c r="Q3938" t="s">
        <v>172</v>
      </c>
      <c r="S3938">
        <v>30846692</v>
      </c>
      <c r="T3938" t="s">
        <v>1382</v>
      </c>
      <c r="U3938" t="s">
        <v>424</v>
      </c>
      <c r="Y3938" t="str">
        <f>"06ESM"</f>
        <v>06ESM</v>
      </c>
      <c r="Z3938" t="s">
        <v>1717</v>
      </c>
      <c r="AA3938" t="s">
        <v>320</v>
      </c>
      <c r="AB3938" t="s">
        <v>321</v>
      </c>
      <c r="AC3938" t="s">
        <v>22875</v>
      </c>
      <c r="AD3938" t="s">
        <v>185</v>
      </c>
      <c r="AS3938">
        <v>3.42</v>
      </c>
      <c r="AT3938" t="s">
        <v>429</v>
      </c>
      <c r="AU3938" t="s">
        <v>235</v>
      </c>
      <c r="AV3938" t="s">
        <v>236</v>
      </c>
      <c r="AW3938" t="s">
        <v>430</v>
      </c>
      <c r="BO3938" t="s">
        <v>4702</v>
      </c>
      <c r="BQ3938" t="s">
        <v>195</v>
      </c>
      <c r="CA3938" t="s">
        <v>22876</v>
      </c>
      <c r="CD3938" t="s">
        <v>195</v>
      </c>
      <c r="CM3938" t="s">
        <v>22877</v>
      </c>
      <c r="CN3938" t="s">
        <v>22876</v>
      </c>
      <c r="CO3938" t="s">
        <v>4702</v>
      </c>
      <c r="CP3938" t="s">
        <v>4702</v>
      </c>
      <c r="CQ3938" t="s">
        <v>4705</v>
      </c>
      <c r="CS3938">
        <v>200031</v>
      </c>
      <c r="CT3938" t="s">
        <v>1382</v>
      </c>
    </row>
    <row r="3939" spans="1:151" x14ac:dyDescent="0.2">
      <c r="A3939">
        <v>34387</v>
      </c>
      <c r="B3939" t="s">
        <v>9746</v>
      </c>
      <c r="C3939" t="s">
        <v>22878</v>
      </c>
      <c r="E3939" t="s">
        <v>22879</v>
      </c>
      <c r="F3939" t="s">
        <v>171</v>
      </c>
      <c r="I3939" t="s">
        <v>221</v>
      </c>
      <c r="K3939" t="s">
        <v>1377</v>
      </c>
      <c r="L3939" t="s">
        <v>1378</v>
      </c>
      <c r="M3939" t="s">
        <v>306</v>
      </c>
      <c r="N3939">
        <v>2020</v>
      </c>
      <c r="O3939" t="s">
        <v>1379</v>
      </c>
      <c r="P3939" t="s">
        <v>178</v>
      </c>
      <c r="Q3939" t="s">
        <v>185</v>
      </c>
      <c r="BC3939" t="s">
        <v>474</v>
      </c>
      <c r="BM3939" t="s">
        <v>22880</v>
      </c>
      <c r="BN3939" t="s">
        <v>22881</v>
      </c>
      <c r="BO3939" t="s">
        <v>22882</v>
      </c>
      <c r="BP3939" t="s">
        <v>22883</v>
      </c>
      <c r="BR3939" t="s">
        <v>22884</v>
      </c>
      <c r="BS3939">
        <v>215000</v>
      </c>
      <c r="BT3939" t="s">
        <v>1382</v>
      </c>
      <c r="BU3939" t="str">
        <f>"051268776877"</f>
        <v>051268776877</v>
      </c>
      <c r="BV3939" t="s">
        <v>5534</v>
      </c>
      <c r="BW3939">
        <v>8617706137890</v>
      </c>
      <c r="BX3939" t="s">
        <v>5534</v>
      </c>
      <c r="BY3939" t="s">
        <v>5534</v>
      </c>
    </row>
    <row r="3940" spans="1:151" x14ac:dyDescent="0.2">
      <c r="A3940">
        <v>42040</v>
      </c>
      <c r="B3940" t="s">
        <v>9746</v>
      </c>
      <c r="C3940" t="s">
        <v>22878</v>
      </c>
      <c r="E3940" t="s">
        <v>22885</v>
      </c>
      <c r="F3940" t="s">
        <v>171</v>
      </c>
      <c r="G3940" t="str">
        <f>"0"</f>
        <v>0</v>
      </c>
      <c r="H3940" s="1">
        <v>37309</v>
      </c>
      <c r="I3940" t="s">
        <v>221</v>
      </c>
      <c r="K3940" t="s">
        <v>4535</v>
      </c>
      <c r="L3940" t="s">
        <v>1689</v>
      </c>
      <c r="M3940" t="s">
        <v>224</v>
      </c>
      <c r="N3940">
        <v>2024</v>
      </c>
      <c r="O3940" t="s">
        <v>225</v>
      </c>
      <c r="P3940" t="s">
        <v>2100</v>
      </c>
      <c r="Q3940" t="s">
        <v>172</v>
      </c>
      <c r="R3940" t="s">
        <v>510</v>
      </c>
      <c r="S3940">
        <v>31728300</v>
      </c>
      <c r="BM3940" t="s">
        <v>4511</v>
      </c>
    </row>
    <row r="3941" spans="1:151" x14ac:dyDescent="0.2">
      <c r="A3941">
        <v>36030</v>
      </c>
      <c r="B3941" t="s">
        <v>9746</v>
      </c>
      <c r="C3941" t="s">
        <v>22878</v>
      </c>
      <c r="E3941" t="s">
        <v>22885</v>
      </c>
      <c r="F3941" t="s">
        <v>171</v>
      </c>
      <c r="G3941" t="str">
        <f>"0"</f>
        <v>0</v>
      </c>
      <c r="H3941" s="1">
        <v>37309</v>
      </c>
      <c r="I3941" t="s">
        <v>221</v>
      </c>
      <c r="K3941" t="s">
        <v>1377</v>
      </c>
      <c r="L3941" t="s">
        <v>1378</v>
      </c>
      <c r="M3941" t="s">
        <v>176</v>
      </c>
      <c r="N3941">
        <v>2021</v>
      </c>
      <c r="O3941" t="s">
        <v>3142</v>
      </c>
      <c r="P3941" t="s">
        <v>178</v>
      </c>
      <c r="Q3941" t="s">
        <v>172</v>
      </c>
      <c r="R3941" t="s">
        <v>510</v>
      </c>
      <c r="S3941">
        <v>31728300</v>
      </c>
      <c r="BM3941" t="s">
        <v>4511</v>
      </c>
    </row>
    <row r="3942" spans="1:151" x14ac:dyDescent="0.2">
      <c r="A3942">
        <v>25411</v>
      </c>
      <c r="B3942" t="s">
        <v>22886</v>
      </c>
      <c r="C3942" t="s">
        <v>22887</v>
      </c>
      <c r="E3942" t="s">
        <v>22888</v>
      </c>
      <c r="F3942" t="s">
        <v>171</v>
      </c>
      <c r="K3942" t="s">
        <v>769</v>
      </c>
      <c r="L3942" t="s">
        <v>770</v>
      </c>
      <c r="M3942" t="s">
        <v>176</v>
      </c>
      <c r="N3942">
        <v>2017</v>
      </c>
      <c r="O3942" t="s">
        <v>177</v>
      </c>
      <c r="P3942" t="s">
        <v>178</v>
      </c>
      <c r="Q3942" t="s">
        <v>172</v>
      </c>
    </row>
    <row r="3943" spans="1:151" x14ac:dyDescent="0.2">
      <c r="A3943">
        <v>36228</v>
      </c>
      <c r="B3943" t="s">
        <v>22889</v>
      </c>
      <c r="C3943" t="s">
        <v>22890</v>
      </c>
      <c r="E3943" t="s">
        <v>22891</v>
      </c>
      <c r="F3943" t="s">
        <v>171</v>
      </c>
      <c r="H3943" s="1">
        <v>35817</v>
      </c>
      <c r="K3943" t="s">
        <v>1377</v>
      </c>
      <c r="L3943" t="s">
        <v>1378</v>
      </c>
      <c r="M3943" t="s">
        <v>176</v>
      </c>
      <c r="N3943">
        <v>2021</v>
      </c>
      <c r="O3943" t="s">
        <v>3142</v>
      </c>
      <c r="P3943" t="s">
        <v>178</v>
      </c>
      <c r="Q3943" t="s">
        <v>172</v>
      </c>
      <c r="S3943">
        <v>31847940</v>
      </c>
      <c r="T3943" t="s">
        <v>1382</v>
      </c>
      <c r="U3943" t="s">
        <v>424</v>
      </c>
      <c r="Y3943" t="str">
        <f>"01AS"</f>
        <v>01AS</v>
      </c>
      <c r="Z3943" t="s">
        <v>499</v>
      </c>
      <c r="AA3943" t="s">
        <v>228</v>
      </c>
      <c r="AB3943" t="s">
        <v>229</v>
      </c>
      <c r="AC3943" t="s">
        <v>2066</v>
      </c>
      <c r="AD3943" t="s">
        <v>172</v>
      </c>
      <c r="AS3943">
        <v>3.1</v>
      </c>
      <c r="AT3943" t="s">
        <v>429</v>
      </c>
      <c r="AU3943" t="s">
        <v>472</v>
      </c>
      <c r="AV3943" t="s">
        <v>473</v>
      </c>
      <c r="AW3943" t="s">
        <v>430</v>
      </c>
      <c r="BM3943" t="s">
        <v>22892</v>
      </c>
      <c r="BN3943" t="s">
        <v>239</v>
      </c>
      <c r="BO3943" t="s">
        <v>7036</v>
      </c>
      <c r="BP3943" t="s">
        <v>241</v>
      </c>
      <c r="BQ3943" t="s">
        <v>195</v>
      </c>
      <c r="BS3943">
        <v>14627</v>
      </c>
      <c r="CD3943" t="s">
        <v>195</v>
      </c>
      <c r="CM3943" t="s">
        <v>22893</v>
      </c>
      <c r="CO3943" t="s">
        <v>7036</v>
      </c>
      <c r="CP3943" t="s">
        <v>7036</v>
      </c>
      <c r="CQ3943" t="s">
        <v>7039</v>
      </c>
      <c r="CS3943">
        <v>315600</v>
      </c>
      <c r="CT3943" t="s">
        <v>1382</v>
      </c>
      <c r="CU3943" t="s">
        <v>22894</v>
      </c>
    </row>
    <row r="3944" spans="1:151" x14ac:dyDescent="0.2">
      <c r="A3944">
        <v>34268</v>
      </c>
      <c r="B3944" t="s">
        <v>22895</v>
      </c>
      <c r="C3944" t="s">
        <v>22896</v>
      </c>
      <c r="E3944" t="s">
        <v>22897</v>
      </c>
      <c r="F3944" t="s">
        <v>171</v>
      </c>
      <c r="G3944" t="s">
        <v>172</v>
      </c>
      <c r="H3944" s="1">
        <v>35636</v>
      </c>
      <c r="I3944" t="s">
        <v>173</v>
      </c>
      <c r="K3944" t="s">
        <v>1377</v>
      </c>
      <c r="L3944" t="s">
        <v>1378</v>
      </c>
      <c r="M3944" t="s">
        <v>306</v>
      </c>
      <c r="N3944">
        <v>2020</v>
      </c>
      <c r="O3944" t="s">
        <v>1379</v>
      </c>
      <c r="P3944" t="s">
        <v>3256</v>
      </c>
      <c r="Q3944" t="s">
        <v>172</v>
      </c>
      <c r="S3944">
        <v>31637077</v>
      </c>
      <c r="T3944" t="s">
        <v>1382</v>
      </c>
      <c r="U3944" t="s">
        <v>424</v>
      </c>
      <c r="Y3944" t="str">
        <f>"01AS"</f>
        <v>01AS</v>
      </c>
      <c r="Z3944" t="s">
        <v>4693</v>
      </c>
      <c r="AA3944" t="s">
        <v>259</v>
      </c>
      <c r="AB3944" t="s">
        <v>260</v>
      </c>
      <c r="AC3944" t="s">
        <v>17356</v>
      </c>
      <c r="AD3944" t="s">
        <v>185</v>
      </c>
      <c r="AS3944" t="str">
        <f>"0"</f>
        <v>0</v>
      </c>
      <c r="AT3944" t="s">
        <v>429</v>
      </c>
      <c r="AU3944" t="s">
        <v>235</v>
      </c>
      <c r="AV3944" t="s">
        <v>10211</v>
      </c>
      <c r="AW3944" t="s">
        <v>430</v>
      </c>
      <c r="BO3944" t="s">
        <v>22898</v>
      </c>
      <c r="BQ3944" t="s">
        <v>195</v>
      </c>
      <c r="CD3944" t="s">
        <v>195</v>
      </c>
      <c r="CM3944" t="s">
        <v>22899</v>
      </c>
      <c r="CO3944" t="s">
        <v>22898</v>
      </c>
      <c r="CP3944" t="s">
        <v>22898</v>
      </c>
      <c r="CQ3944" t="s">
        <v>5257</v>
      </c>
      <c r="CS3944">
        <v>644000</v>
      </c>
      <c r="CT3944" t="s">
        <v>1382</v>
      </c>
      <c r="CU3944" t="s">
        <v>22900</v>
      </c>
    </row>
    <row r="3945" spans="1:151" x14ac:dyDescent="0.2">
      <c r="A3945">
        <v>24042</v>
      </c>
      <c r="B3945" t="s">
        <v>22901</v>
      </c>
      <c r="C3945" t="s">
        <v>22902</v>
      </c>
      <c r="E3945" t="s">
        <v>22903</v>
      </c>
      <c r="F3945" t="s">
        <v>171</v>
      </c>
      <c r="G3945" t="s">
        <v>172</v>
      </c>
      <c r="H3945" s="1">
        <v>35487</v>
      </c>
      <c r="I3945" t="s">
        <v>221</v>
      </c>
      <c r="K3945" t="s">
        <v>15440</v>
      </c>
      <c r="L3945" t="s">
        <v>820</v>
      </c>
      <c r="M3945" t="s">
        <v>176</v>
      </c>
      <c r="N3945">
        <v>2018</v>
      </c>
      <c r="O3945" t="s">
        <v>612</v>
      </c>
      <c r="P3945" t="s">
        <v>178</v>
      </c>
      <c r="Q3945" t="s">
        <v>172</v>
      </c>
      <c r="S3945">
        <v>29404742</v>
      </c>
      <c r="T3945" t="s">
        <v>2966</v>
      </c>
      <c r="U3945" t="s">
        <v>180</v>
      </c>
      <c r="V3945" s="2">
        <v>43604</v>
      </c>
      <c r="W3945" t="s">
        <v>22904</v>
      </c>
      <c r="X3945">
        <v>6043964978</v>
      </c>
      <c r="Y3945" t="s">
        <v>186</v>
      </c>
      <c r="Z3945" t="s">
        <v>183</v>
      </c>
      <c r="AA3945">
        <v>2019</v>
      </c>
      <c r="AB3945">
        <v>2019</v>
      </c>
      <c r="AC3945" t="s">
        <v>457</v>
      </c>
      <c r="AD3945" t="s">
        <v>185</v>
      </c>
      <c r="AM3945" t="s">
        <v>636</v>
      </c>
      <c r="AN3945" t="s">
        <v>3411</v>
      </c>
      <c r="AS3945">
        <v>3.87</v>
      </c>
      <c r="AT3945" t="s">
        <v>188</v>
      </c>
      <c r="AU3945" t="s">
        <v>189</v>
      </c>
      <c r="AV3945" t="s">
        <v>190</v>
      </c>
      <c r="AW3945" t="s">
        <v>191</v>
      </c>
      <c r="BM3945" t="s">
        <v>2192</v>
      </c>
      <c r="BN3945" t="s">
        <v>193</v>
      </c>
      <c r="BP3945" t="s">
        <v>194</v>
      </c>
      <c r="BQ3945" t="s">
        <v>195</v>
      </c>
      <c r="BS3945">
        <v>14627</v>
      </c>
      <c r="BT3945" t="s">
        <v>196</v>
      </c>
      <c r="BU3945">
        <v>7783830346</v>
      </c>
      <c r="BZ3945" t="s">
        <v>22905</v>
      </c>
      <c r="CC3945" t="s">
        <v>447</v>
      </c>
      <c r="CD3945" t="s">
        <v>17937</v>
      </c>
      <c r="CF3945" t="s">
        <v>22906</v>
      </c>
      <c r="CG3945" t="s">
        <v>2966</v>
      </c>
      <c r="CH3945">
        <v>7783930346</v>
      </c>
      <c r="CM3945" t="s">
        <v>1509</v>
      </c>
      <c r="CP3945" t="s">
        <v>194</v>
      </c>
      <c r="CQ3945" t="s">
        <v>195</v>
      </c>
      <c r="CS3945">
        <v>14627</v>
      </c>
      <c r="CT3945" t="s">
        <v>196</v>
      </c>
      <c r="CU3945">
        <v>5853585373</v>
      </c>
      <c r="CZ3945" t="s">
        <v>22905</v>
      </c>
      <c r="DC3945" t="s">
        <v>447</v>
      </c>
      <c r="DD3945" t="s">
        <v>17937</v>
      </c>
      <c r="DF3945" t="s">
        <v>22906</v>
      </c>
      <c r="DG3945" t="s">
        <v>2966</v>
      </c>
      <c r="DH3945">
        <v>7783930346</v>
      </c>
      <c r="ED3945" t="s">
        <v>17937</v>
      </c>
      <c r="EG3945" t="s">
        <v>2966</v>
      </c>
      <c r="EH3945">
        <v>7783930346</v>
      </c>
      <c r="EM3945" t="s">
        <v>22905</v>
      </c>
      <c r="EP3945" t="s">
        <v>447</v>
      </c>
      <c r="EQ3945" t="s">
        <v>17937</v>
      </c>
      <c r="ES3945" t="s">
        <v>22906</v>
      </c>
      <c r="ET3945" t="s">
        <v>2966</v>
      </c>
      <c r="EU3945">
        <v>7783930346</v>
      </c>
    </row>
    <row r="3946" spans="1:151" x14ac:dyDescent="0.2">
      <c r="A3946">
        <v>33855</v>
      </c>
      <c r="B3946" t="s">
        <v>22907</v>
      </c>
      <c r="C3946" t="s">
        <v>22902</v>
      </c>
      <c r="E3946" t="s">
        <v>22908</v>
      </c>
      <c r="F3946" t="s">
        <v>171</v>
      </c>
      <c r="G3946" t="s">
        <v>172</v>
      </c>
      <c r="H3946" s="1">
        <v>36263</v>
      </c>
      <c r="I3946" t="s">
        <v>221</v>
      </c>
      <c r="K3946" t="s">
        <v>1377</v>
      </c>
      <c r="L3946" t="s">
        <v>1378</v>
      </c>
      <c r="M3946" t="s">
        <v>306</v>
      </c>
      <c r="N3946">
        <v>2020</v>
      </c>
      <c r="O3946" t="s">
        <v>1379</v>
      </c>
      <c r="P3946" t="s">
        <v>509</v>
      </c>
      <c r="Q3946" t="s">
        <v>172</v>
      </c>
      <c r="S3946">
        <v>30615557</v>
      </c>
      <c r="T3946" t="s">
        <v>1382</v>
      </c>
      <c r="U3946" t="s">
        <v>424</v>
      </c>
      <c r="Y3946" t="str">
        <f>"01AS"</f>
        <v>01AS</v>
      </c>
      <c r="Z3946" t="s">
        <v>227</v>
      </c>
      <c r="AA3946" t="s">
        <v>320</v>
      </c>
      <c r="AB3946" t="s">
        <v>321</v>
      </c>
      <c r="AC3946" t="s">
        <v>5482</v>
      </c>
      <c r="AD3946" t="s">
        <v>185</v>
      </c>
      <c r="AF3946" t="s">
        <v>426</v>
      </c>
      <c r="AG3946" t="s">
        <v>427</v>
      </c>
      <c r="AJ3946" t="s">
        <v>5592</v>
      </c>
      <c r="AK3946" t="s">
        <v>185</v>
      </c>
      <c r="AM3946" t="s">
        <v>233</v>
      </c>
      <c r="AS3946">
        <v>3.92</v>
      </c>
      <c r="AT3946" t="s">
        <v>1261</v>
      </c>
      <c r="AU3946" t="s">
        <v>235</v>
      </c>
      <c r="AV3946" t="s">
        <v>236</v>
      </c>
      <c r="AW3946" t="s">
        <v>430</v>
      </c>
      <c r="BC3946" t="s">
        <v>474</v>
      </c>
      <c r="BM3946" t="s">
        <v>20442</v>
      </c>
      <c r="BN3946" t="s">
        <v>239</v>
      </c>
      <c r="BO3946" t="s">
        <v>7631</v>
      </c>
      <c r="BP3946" t="s">
        <v>241</v>
      </c>
      <c r="BQ3946" t="s">
        <v>195</v>
      </c>
      <c r="BS3946">
        <v>14627</v>
      </c>
      <c r="CA3946" t="s">
        <v>22909</v>
      </c>
      <c r="CD3946" t="s">
        <v>195</v>
      </c>
      <c r="CM3946" t="s">
        <v>22910</v>
      </c>
      <c r="CN3946" t="s">
        <v>22909</v>
      </c>
      <c r="CO3946" t="s">
        <v>7631</v>
      </c>
      <c r="CP3946" t="s">
        <v>7631</v>
      </c>
      <c r="CQ3946" t="s">
        <v>3674</v>
      </c>
      <c r="CS3946">
        <v>213000</v>
      </c>
      <c r="CT3946" t="s">
        <v>1382</v>
      </c>
      <c r="CU3946" t="s">
        <v>22911</v>
      </c>
    </row>
    <row r="3947" spans="1:151" x14ac:dyDescent="0.2">
      <c r="A3947">
        <v>27284</v>
      </c>
      <c r="B3947" t="s">
        <v>22907</v>
      </c>
      <c r="C3947" t="s">
        <v>22902</v>
      </c>
      <c r="E3947" t="s">
        <v>22908</v>
      </c>
      <c r="F3947" t="s">
        <v>171</v>
      </c>
      <c r="G3947" t="s">
        <v>172</v>
      </c>
      <c r="H3947" s="1">
        <v>36263</v>
      </c>
      <c r="I3947" t="s">
        <v>221</v>
      </c>
      <c r="K3947" t="s">
        <v>304</v>
      </c>
      <c r="L3947" t="s">
        <v>305</v>
      </c>
      <c r="M3947" t="s">
        <v>306</v>
      </c>
      <c r="N3947">
        <v>2019</v>
      </c>
      <c r="O3947" t="s">
        <v>534</v>
      </c>
      <c r="P3947" t="s">
        <v>178</v>
      </c>
      <c r="Q3947" t="s">
        <v>172</v>
      </c>
      <c r="S3947">
        <v>30615557</v>
      </c>
      <c r="T3947" t="s">
        <v>1382</v>
      </c>
      <c r="U3947" t="s">
        <v>424</v>
      </c>
      <c r="Y3947" t="str">
        <f>"01AS"</f>
        <v>01AS</v>
      </c>
      <c r="Z3947" t="s">
        <v>227</v>
      </c>
      <c r="AA3947" t="s">
        <v>320</v>
      </c>
      <c r="AB3947" t="s">
        <v>321</v>
      </c>
      <c r="AC3947" t="s">
        <v>5482</v>
      </c>
      <c r="AD3947" t="s">
        <v>185</v>
      </c>
      <c r="AF3947" t="s">
        <v>426</v>
      </c>
      <c r="AG3947" t="s">
        <v>427</v>
      </c>
      <c r="AJ3947" t="s">
        <v>5592</v>
      </c>
      <c r="AK3947" t="s">
        <v>185</v>
      </c>
      <c r="AM3947" t="s">
        <v>233</v>
      </c>
      <c r="AS3947">
        <v>3.92</v>
      </c>
      <c r="AT3947" t="s">
        <v>1261</v>
      </c>
      <c r="AU3947" t="s">
        <v>235</v>
      </c>
      <c r="AV3947" t="s">
        <v>236</v>
      </c>
      <c r="AW3947" t="s">
        <v>430</v>
      </c>
      <c r="BC3947" t="s">
        <v>474</v>
      </c>
      <c r="BM3947" t="s">
        <v>20442</v>
      </c>
      <c r="BN3947" t="s">
        <v>239</v>
      </c>
      <c r="BO3947" t="s">
        <v>7631</v>
      </c>
      <c r="BP3947" t="s">
        <v>241</v>
      </c>
      <c r="BQ3947" t="s">
        <v>195</v>
      </c>
      <c r="BS3947">
        <v>14627</v>
      </c>
      <c r="CA3947" t="s">
        <v>22909</v>
      </c>
      <c r="CD3947" t="s">
        <v>195</v>
      </c>
      <c r="CM3947" t="s">
        <v>22910</v>
      </c>
      <c r="CN3947" t="s">
        <v>22909</v>
      </c>
      <c r="CO3947" t="s">
        <v>7631</v>
      </c>
      <c r="CP3947" t="s">
        <v>7631</v>
      </c>
      <c r="CQ3947" t="s">
        <v>3674</v>
      </c>
      <c r="CS3947">
        <v>213000</v>
      </c>
      <c r="CT3947" t="s">
        <v>1382</v>
      </c>
      <c r="CU3947" t="s">
        <v>22911</v>
      </c>
    </row>
    <row r="3948" spans="1:151" x14ac:dyDescent="0.2">
      <c r="A3948">
        <v>33795</v>
      </c>
      <c r="B3948" t="s">
        <v>12157</v>
      </c>
      <c r="C3948" t="s">
        <v>22902</v>
      </c>
      <c r="E3948" t="s">
        <v>22912</v>
      </c>
      <c r="F3948" t="s">
        <v>171</v>
      </c>
      <c r="G3948" t="s">
        <v>172</v>
      </c>
      <c r="H3948" s="1">
        <v>37127</v>
      </c>
      <c r="I3948" t="s">
        <v>221</v>
      </c>
      <c r="K3948" t="s">
        <v>1377</v>
      </c>
      <c r="L3948" t="s">
        <v>1378</v>
      </c>
      <c r="M3948" t="s">
        <v>306</v>
      </c>
      <c r="N3948">
        <v>2020</v>
      </c>
      <c r="O3948" t="s">
        <v>1379</v>
      </c>
      <c r="P3948" t="s">
        <v>509</v>
      </c>
      <c r="Q3948" t="s">
        <v>172</v>
      </c>
      <c r="S3948">
        <v>31586818</v>
      </c>
      <c r="T3948" t="s">
        <v>226</v>
      </c>
      <c r="Y3948" t="str">
        <f>"04HSEAS"</f>
        <v>04HSEAS</v>
      </c>
      <c r="Z3948" t="s">
        <v>227</v>
      </c>
      <c r="AA3948" t="s">
        <v>833</v>
      </c>
      <c r="AB3948" t="s">
        <v>834</v>
      </c>
      <c r="AC3948" t="s">
        <v>500</v>
      </c>
      <c r="AD3948" t="s">
        <v>172</v>
      </c>
      <c r="AS3948">
        <v>3.6</v>
      </c>
      <c r="AT3948" t="s">
        <v>429</v>
      </c>
      <c r="AU3948" t="s">
        <v>235</v>
      </c>
      <c r="AV3948" t="s">
        <v>236</v>
      </c>
      <c r="AW3948" t="s">
        <v>715</v>
      </c>
      <c r="BM3948" t="s">
        <v>22913</v>
      </c>
      <c r="BN3948" t="s">
        <v>239</v>
      </c>
      <c r="BO3948" t="s">
        <v>22914</v>
      </c>
      <c r="BP3948" t="s">
        <v>241</v>
      </c>
      <c r="BQ3948" t="s">
        <v>195</v>
      </c>
      <c r="BS3948">
        <v>14627</v>
      </c>
      <c r="CD3948" t="s">
        <v>195</v>
      </c>
      <c r="CM3948" t="s">
        <v>22915</v>
      </c>
      <c r="CO3948" t="s">
        <v>22914</v>
      </c>
      <c r="CP3948" t="s">
        <v>194</v>
      </c>
      <c r="CQ3948" t="s">
        <v>247</v>
      </c>
      <c r="CS3948">
        <v>14620</v>
      </c>
      <c r="CT3948" t="s">
        <v>244</v>
      </c>
      <c r="CU3948" t="s">
        <v>22916</v>
      </c>
    </row>
    <row r="3949" spans="1:151" x14ac:dyDescent="0.2">
      <c r="A3949">
        <v>42048</v>
      </c>
      <c r="B3949" t="s">
        <v>5410</v>
      </c>
      <c r="C3949" t="s">
        <v>22917</v>
      </c>
      <c r="E3949" t="s">
        <v>22918</v>
      </c>
      <c r="F3949" t="s">
        <v>171</v>
      </c>
      <c r="G3949" t="str">
        <f>"0"</f>
        <v>0</v>
      </c>
      <c r="H3949" s="1">
        <v>37600</v>
      </c>
      <c r="I3949" t="s">
        <v>173</v>
      </c>
      <c r="K3949" t="s">
        <v>22919</v>
      </c>
      <c r="L3949" t="s">
        <v>175</v>
      </c>
      <c r="M3949" t="s">
        <v>224</v>
      </c>
      <c r="N3949">
        <v>2024</v>
      </c>
      <c r="O3949" t="s">
        <v>225</v>
      </c>
      <c r="P3949" t="s">
        <v>2100</v>
      </c>
      <c r="Q3949" t="s">
        <v>172</v>
      </c>
      <c r="S3949">
        <v>31983655</v>
      </c>
      <c r="T3949" t="s">
        <v>1382</v>
      </c>
      <c r="U3949" t="s">
        <v>424</v>
      </c>
      <c r="Y3949" t="str">
        <f>"04HSEAS"</f>
        <v>04HSEAS</v>
      </c>
      <c r="Z3949" t="s">
        <v>470</v>
      </c>
      <c r="AC3949" t="s">
        <v>5618</v>
      </c>
      <c r="AD3949" t="s">
        <v>185</v>
      </c>
      <c r="AS3949" t="str">
        <f>"0"</f>
        <v>0</v>
      </c>
      <c r="AU3949" t="s">
        <v>472</v>
      </c>
      <c r="AV3949" t="s">
        <v>473</v>
      </c>
      <c r="AW3949" t="s">
        <v>430</v>
      </c>
      <c r="BO3949" t="s">
        <v>267</v>
      </c>
      <c r="BQ3949" t="s">
        <v>195</v>
      </c>
      <c r="CA3949" t="s">
        <v>22920</v>
      </c>
      <c r="CD3949" t="s">
        <v>195</v>
      </c>
      <c r="CM3949" t="s">
        <v>502</v>
      </c>
      <c r="CN3949" t="s">
        <v>22920</v>
      </c>
      <c r="CO3949" t="s">
        <v>267</v>
      </c>
      <c r="CP3949" t="s">
        <v>241</v>
      </c>
      <c r="CQ3949" t="s">
        <v>247</v>
      </c>
      <c r="CS3949">
        <v>14627</v>
      </c>
      <c r="CT3949" t="s">
        <v>244</v>
      </c>
      <c r="CU3949" t="s">
        <v>22921</v>
      </c>
    </row>
    <row r="3950" spans="1:151" x14ac:dyDescent="0.2">
      <c r="A3950">
        <v>35609</v>
      </c>
      <c r="B3950" t="s">
        <v>22922</v>
      </c>
      <c r="C3950" t="s">
        <v>22923</v>
      </c>
      <c r="E3950" t="s">
        <v>22924</v>
      </c>
      <c r="F3950" t="s">
        <v>171</v>
      </c>
      <c r="G3950" t="s">
        <v>172</v>
      </c>
      <c r="H3950" s="1">
        <v>36770</v>
      </c>
      <c r="I3950" t="s">
        <v>221</v>
      </c>
      <c r="K3950" t="s">
        <v>1377</v>
      </c>
      <c r="L3950" t="s">
        <v>1378</v>
      </c>
      <c r="M3950" t="s">
        <v>306</v>
      </c>
      <c r="N3950">
        <v>2020</v>
      </c>
      <c r="O3950" t="s">
        <v>1379</v>
      </c>
      <c r="P3950" t="s">
        <v>509</v>
      </c>
      <c r="Q3950" t="s">
        <v>172</v>
      </c>
      <c r="S3950">
        <v>31549226</v>
      </c>
      <c r="T3950" t="s">
        <v>1382</v>
      </c>
      <c r="U3950" t="s">
        <v>424</v>
      </c>
      <c r="Y3950" t="str">
        <f>"01AS"</f>
        <v>01AS</v>
      </c>
      <c r="Z3950" t="s">
        <v>227</v>
      </c>
      <c r="AA3950" t="s">
        <v>1572</v>
      </c>
      <c r="AB3950" t="s">
        <v>1573</v>
      </c>
      <c r="AC3950" t="s">
        <v>1237</v>
      </c>
      <c r="AD3950" t="s">
        <v>185</v>
      </c>
      <c r="AF3950" t="s">
        <v>426</v>
      </c>
      <c r="AG3950" t="s">
        <v>427</v>
      </c>
      <c r="AJ3950" t="s">
        <v>2190</v>
      </c>
      <c r="AK3950" t="s">
        <v>185</v>
      </c>
      <c r="AS3950">
        <v>3.99</v>
      </c>
      <c r="AU3950" t="s">
        <v>472</v>
      </c>
      <c r="AV3950" t="s">
        <v>473</v>
      </c>
      <c r="AW3950" t="s">
        <v>430</v>
      </c>
      <c r="BM3950" t="s">
        <v>22925</v>
      </c>
      <c r="BN3950" t="s">
        <v>239</v>
      </c>
      <c r="BO3950" t="s">
        <v>4702</v>
      </c>
      <c r="BP3950" t="s">
        <v>241</v>
      </c>
      <c r="BQ3950" t="s">
        <v>195</v>
      </c>
      <c r="BS3950">
        <v>14627</v>
      </c>
      <c r="CA3950" t="s">
        <v>22926</v>
      </c>
      <c r="CD3950" t="s">
        <v>195</v>
      </c>
      <c r="CM3950" t="s">
        <v>22927</v>
      </c>
      <c r="CN3950" t="s">
        <v>22926</v>
      </c>
      <c r="CO3950" t="s">
        <v>4702</v>
      </c>
      <c r="CP3950" t="s">
        <v>4702</v>
      </c>
      <c r="CQ3950" t="s">
        <v>4705</v>
      </c>
      <c r="CS3950">
        <v>200135</v>
      </c>
      <c r="CT3950" t="s">
        <v>1382</v>
      </c>
      <c r="CU3950" t="s">
        <v>22928</v>
      </c>
    </row>
    <row r="3951" spans="1:151" x14ac:dyDescent="0.2">
      <c r="A3951">
        <v>41738</v>
      </c>
      <c r="B3951" t="s">
        <v>22929</v>
      </c>
      <c r="C3951" t="s">
        <v>22930</v>
      </c>
      <c r="E3951" t="s">
        <v>22931</v>
      </c>
      <c r="F3951" t="s">
        <v>171</v>
      </c>
      <c r="G3951" t="str">
        <f>"0"</f>
        <v>0</v>
      </c>
      <c r="H3951" s="1">
        <v>37616</v>
      </c>
      <c r="I3951" t="s">
        <v>173</v>
      </c>
      <c r="K3951" t="s">
        <v>222</v>
      </c>
      <c r="L3951" t="s">
        <v>223</v>
      </c>
      <c r="M3951" t="s">
        <v>224</v>
      </c>
      <c r="N3951">
        <v>2024</v>
      </c>
      <c r="O3951" t="s">
        <v>225</v>
      </c>
      <c r="P3951" t="s">
        <v>178</v>
      </c>
      <c r="Q3951" t="s">
        <v>172</v>
      </c>
      <c r="S3951">
        <v>31984584</v>
      </c>
      <c r="T3951" t="s">
        <v>1382</v>
      </c>
      <c r="U3951" t="s">
        <v>424</v>
      </c>
      <c r="Y3951" t="str">
        <f>"01AS"</f>
        <v>01AS</v>
      </c>
      <c r="Z3951" t="s">
        <v>227</v>
      </c>
      <c r="AA3951" t="s">
        <v>320</v>
      </c>
      <c r="AB3951" t="s">
        <v>321</v>
      </c>
      <c r="AC3951" t="s">
        <v>1203</v>
      </c>
      <c r="AD3951" t="s">
        <v>185</v>
      </c>
      <c r="AF3951" t="s">
        <v>426</v>
      </c>
      <c r="AG3951" t="s">
        <v>427</v>
      </c>
      <c r="AJ3951" t="s">
        <v>656</v>
      </c>
      <c r="AK3951" t="s">
        <v>185</v>
      </c>
      <c r="AS3951">
        <v>3.92</v>
      </c>
      <c r="AU3951" t="s">
        <v>235</v>
      </c>
      <c r="AV3951" t="s">
        <v>823</v>
      </c>
      <c r="AW3951" t="s">
        <v>430</v>
      </c>
      <c r="BM3951" t="s">
        <v>22932</v>
      </c>
      <c r="BN3951" t="s">
        <v>239</v>
      </c>
      <c r="BO3951" t="s">
        <v>1381</v>
      </c>
      <c r="BP3951" t="s">
        <v>241</v>
      </c>
      <c r="BQ3951" t="s">
        <v>195</v>
      </c>
      <c r="BS3951">
        <v>14627</v>
      </c>
      <c r="BZ3951" t="s">
        <v>242</v>
      </c>
      <c r="CB3951" t="s">
        <v>243</v>
      </c>
      <c r="CD3951" t="s">
        <v>195</v>
      </c>
      <c r="CF3951">
        <v>14642</v>
      </c>
      <c r="CG3951" t="s">
        <v>244</v>
      </c>
      <c r="CM3951" t="s">
        <v>22933</v>
      </c>
      <c r="CO3951" t="s">
        <v>1381</v>
      </c>
      <c r="CP3951" t="s">
        <v>1381</v>
      </c>
      <c r="CQ3951" t="s">
        <v>4697</v>
      </c>
      <c r="CS3951">
        <v>100040</v>
      </c>
      <c r="CT3951" t="s">
        <v>1382</v>
      </c>
      <c r="CU3951" t="s">
        <v>22934</v>
      </c>
    </row>
    <row r="3952" spans="1:151" x14ac:dyDescent="0.2">
      <c r="A3952">
        <v>41840</v>
      </c>
      <c r="B3952" t="s">
        <v>22935</v>
      </c>
      <c r="C3952" t="s">
        <v>22930</v>
      </c>
      <c r="E3952" t="s">
        <v>22936</v>
      </c>
      <c r="F3952" t="s">
        <v>171</v>
      </c>
      <c r="G3952" t="str">
        <f>"0"</f>
        <v>0</v>
      </c>
      <c r="H3952" s="1">
        <v>37021</v>
      </c>
      <c r="I3952" t="s">
        <v>173</v>
      </c>
      <c r="K3952" t="s">
        <v>769</v>
      </c>
      <c r="L3952" t="s">
        <v>2488</v>
      </c>
      <c r="M3952" t="s">
        <v>176</v>
      </c>
      <c r="N3952">
        <v>2024</v>
      </c>
      <c r="O3952" t="s">
        <v>319</v>
      </c>
      <c r="P3952" t="s">
        <v>178</v>
      </c>
      <c r="Q3952" t="s">
        <v>172</v>
      </c>
      <c r="S3952">
        <v>32633337</v>
      </c>
      <c r="T3952" t="s">
        <v>1382</v>
      </c>
      <c r="U3952" t="s">
        <v>424</v>
      </c>
      <c r="Y3952" t="str">
        <f>"02SBS"</f>
        <v>02SBS</v>
      </c>
      <c r="Z3952" t="s">
        <v>4693</v>
      </c>
      <c r="AA3952" t="s">
        <v>259</v>
      </c>
      <c r="AB3952" t="s">
        <v>260</v>
      </c>
      <c r="AC3952" t="s">
        <v>4694</v>
      </c>
      <c r="AD3952" t="s">
        <v>185</v>
      </c>
      <c r="AS3952">
        <v>3.22</v>
      </c>
      <c r="AU3952" t="s">
        <v>2925</v>
      </c>
      <c r="AV3952" t="s">
        <v>236</v>
      </c>
      <c r="AW3952" t="s">
        <v>430</v>
      </c>
      <c r="BO3952" t="s">
        <v>2114</v>
      </c>
      <c r="BQ3952" t="s">
        <v>195</v>
      </c>
      <c r="CA3952" t="s">
        <v>22937</v>
      </c>
      <c r="CD3952" t="s">
        <v>195</v>
      </c>
      <c r="CM3952" t="s">
        <v>22938</v>
      </c>
      <c r="CN3952" t="s">
        <v>22937</v>
      </c>
      <c r="CO3952" t="s">
        <v>2114</v>
      </c>
      <c r="CP3952" t="s">
        <v>241</v>
      </c>
      <c r="CQ3952" t="s">
        <v>247</v>
      </c>
      <c r="CS3952">
        <v>14623</v>
      </c>
      <c r="CT3952" t="s">
        <v>244</v>
      </c>
      <c r="CU3952" t="s">
        <v>22939</v>
      </c>
    </row>
    <row r="3953" spans="1:151" x14ac:dyDescent="0.2">
      <c r="A3953">
        <v>25986</v>
      </c>
      <c r="B3953" t="s">
        <v>949</v>
      </c>
      <c r="C3953" t="s">
        <v>22940</v>
      </c>
      <c r="E3953" t="s">
        <v>22941</v>
      </c>
      <c r="F3953" t="s">
        <v>171</v>
      </c>
      <c r="K3953" t="s">
        <v>6934</v>
      </c>
      <c r="M3953" t="s">
        <v>306</v>
      </c>
      <c r="N3953">
        <v>2014</v>
      </c>
      <c r="O3953" t="s">
        <v>591</v>
      </c>
      <c r="P3953" t="s">
        <v>178</v>
      </c>
      <c r="Q3953" t="s">
        <v>172</v>
      </c>
    </row>
    <row r="3954" spans="1:151" x14ac:dyDescent="0.2">
      <c r="A3954">
        <v>41301</v>
      </c>
      <c r="B3954" t="s">
        <v>672</v>
      </c>
      <c r="C3954" t="s">
        <v>22942</v>
      </c>
      <c r="D3954" t="s">
        <v>1436</v>
      </c>
      <c r="E3954" t="s">
        <v>22943</v>
      </c>
      <c r="F3954" t="s">
        <v>171</v>
      </c>
      <c r="G3954" t="str">
        <f>"0"</f>
        <v>0</v>
      </c>
      <c r="H3954" s="1">
        <v>35040</v>
      </c>
      <c r="I3954" t="s">
        <v>221</v>
      </c>
      <c r="K3954" t="s">
        <v>687</v>
      </c>
      <c r="L3954" t="s">
        <v>22944</v>
      </c>
      <c r="M3954" t="s">
        <v>1389</v>
      </c>
      <c r="N3954">
        <v>2023</v>
      </c>
      <c r="O3954" t="s">
        <v>2628</v>
      </c>
      <c r="P3954" t="s">
        <v>178</v>
      </c>
      <c r="Q3954" t="s">
        <v>172</v>
      </c>
      <c r="R3954" t="s">
        <v>510</v>
      </c>
      <c r="S3954">
        <v>31407236</v>
      </c>
      <c r="BM3954" t="s">
        <v>22945</v>
      </c>
    </row>
    <row r="3955" spans="1:151" x14ac:dyDescent="0.2">
      <c r="A3955">
        <v>17835</v>
      </c>
      <c r="B3955" t="s">
        <v>2453</v>
      </c>
      <c r="C3955" t="s">
        <v>22946</v>
      </c>
      <c r="E3955" t="s">
        <v>22947</v>
      </c>
      <c r="F3955" t="s">
        <v>171</v>
      </c>
      <c r="G3955" t="s">
        <v>172</v>
      </c>
      <c r="H3955" s="1">
        <v>34309</v>
      </c>
      <c r="I3955" t="s">
        <v>221</v>
      </c>
      <c r="K3955" t="s">
        <v>409</v>
      </c>
      <c r="L3955" t="s">
        <v>1643</v>
      </c>
      <c r="M3955" t="s">
        <v>224</v>
      </c>
      <c r="N3955">
        <v>2016</v>
      </c>
      <c r="O3955" t="s">
        <v>410</v>
      </c>
      <c r="P3955" t="s">
        <v>178</v>
      </c>
      <c r="Q3955" t="s">
        <v>172</v>
      </c>
      <c r="S3955">
        <v>26784090</v>
      </c>
      <c r="T3955" t="s">
        <v>196</v>
      </c>
      <c r="W3955" t="s">
        <v>22948</v>
      </c>
      <c r="X3955">
        <v>5852651986</v>
      </c>
      <c r="Y3955" t="s">
        <v>186</v>
      </c>
      <c r="Z3955" t="s">
        <v>183</v>
      </c>
      <c r="AA3955">
        <v>2016</v>
      </c>
      <c r="AB3955">
        <v>2016</v>
      </c>
      <c r="AC3955" t="s">
        <v>2905</v>
      </c>
      <c r="AD3955" t="s">
        <v>185</v>
      </c>
      <c r="AM3955" t="s">
        <v>3384</v>
      </c>
      <c r="AS3955">
        <v>3.75</v>
      </c>
      <c r="AT3955" t="s">
        <v>188</v>
      </c>
      <c r="AU3955" t="s">
        <v>189</v>
      </c>
      <c r="AV3955" t="s">
        <v>190</v>
      </c>
      <c r="AW3955" t="s">
        <v>237</v>
      </c>
      <c r="BM3955" t="s">
        <v>22949</v>
      </c>
      <c r="BN3955" t="s">
        <v>487</v>
      </c>
      <c r="BP3955" t="s">
        <v>194</v>
      </c>
      <c r="BQ3955" t="s">
        <v>195</v>
      </c>
      <c r="BS3955">
        <v>14627</v>
      </c>
      <c r="BT3955" t="s">
        <v>196</v>
      </c>
      <c r="BU3955">
        <v>5857388898</v>
      </c>
      <c r="BZ3955" t="s">
        <v>22950</v>
      </c>
      <c r="CC3955" t="s">
        <v>6719</v>
      </c>
      <c r="CD3955" t="s">
        <v>195</v>
      </c>
      <c r="CF3955">
        <v>14580</v>
      </c>
      <c r="CG3955" t="s">
        <v>196</v>
      </c>
      <c r="CH3955">
        <v>5852651986</v>
      </c>
      <c r="CM3955" t="s">
        <v>22950</v>
      </c>
      <c r="CP3955" t="s">
        <v>6719</v>
      </c>
      <c r="CQ3955" t="s">
        <v>195</v>
      </c>
      <c r="CS3955">
        <v>14580</v>
      </c>
      <c r="CT3955" t="s">
        <v>196</v>
      </c>
      <c r="CU3955">
        <v>5857388898</v>
      </c>
      <c r="EM3955" t="s">
        <v>22950</v>
      </c>
      <c r="EP3955" t="s">
        <v>6719</v>
      </c>
      <c r="EQ3955" t="s">
        <v>195</v>
      </c>
      <c r="ES3955">
        <v>14580</v>
      </c>
      <c r="ET3955" t="s">
        <v>196</v>
      </c>
      <c r="EU3955">
        <v>5852651986</v>
      </c>
    </row>
    <row r="3956" spans="1:151" x14ac:dyDescent="0.2">
      <c r="A3956">
        <v>38204</v>
      </c>
      <c r="B3956" t="s">
        <v>22951</v>
      </c>
      <c r="C3956" t="s">
        <v>22952</v>
      </c>
      <c r="D3956" t="s">
        <v>3657</v>
      </c>
      <c r="E3956" t="s">
        <v>22953</v>
      </c>
      <c r="F3956" t="s">
        <v>171</v>
      </c>
      <c r="G3956" t="str">
        <f>"0"</f>
        <v>0</v>
      </c>
      <c r="H3956" s="1">
        <v>37024</v>
      </c>
      <c r="I3956" t="s">
        <v>1450</v>
      </c>
      <c r="K3956" t="s">
        <v>1817</v>
      </c>
      <c r="L3956" t="s">
        <v>1158</v>
      </c>
      <c r="M3956" t="s">
        <v>205</v>
      </c>
      <c r="N3956">
        <v>2023</v>
      </c>
      <c r="O3956" t="s">
        <v>921</v>
      </c>
      <c r="P3956" t="s">
        <v>178</v>
      </c>
      <c r="Q3956" t="s">
        <v>172</v>
      </c>
      <c r="S3956">
        <v>31525992</v>
      </c>
      <c r="T3956" t="s">
        <v>226</v>
      </c>
      <c r="Y3956" t="str">
        <f>"01AS"</f>
        <v>01AS</v>
      </c>
      <c r="Z3956" t="s">
        <v>227</v>
      </c>
      <c r="AA3956" t="s">
        <v>321</v>
      </c>
      <c r="AC3956" t="s">
        <v>2924</v>
      </c>
      <c r="AD3956" t="s">
        <v>185</v>
      </c>
      <c r="AE3956" t="s">
        <v>471</v>
      </c>
      <c r="AM3956" t="s">
        <v>1820</v>
      </c>
      <c r="AS3956">
        <v>3.95</v>
      </c>
      <c r="AU3956" t="s">
        <v>235</v>
      </c>
      <c r="AV3956" t="s">
        <v>236</v>
      </c>
      <c r="AW3956" t="s">
        <v>264</v>
      </c>
      <c r="BF3956" t="s">
        <v>474</v>
      </c>
      <c r="BH3956" t="s">
        <v>474</v>
      </c>
      <c r="BM3956" t="s">
        <v>22954</v>
      </c>
      <c r="BN3956" t="s">
        <v>239</v>
      </c>
      <c r="BO3956" t="s">
        <v>22955</v>
      </c>
      <c r="BP3956" t="s">
        <v>241</v>
      </c>
      <c r="BQ3956" t="s">
        <v>195</v>
      </c>
      <c r="BS3956">
        <v>14627</v>
      </c>
      <c r="CD3956" t="s">
        <v>195</v>
      </c>
      <c r="CM3956" t="s">
        <v>22956</v>
      </c>
      <c r="CO3956" t="s">
        <v>22955</v>
      </c>
      <c r="CP3956" t="s">
        <v>4493</v>
      </c>
      <c r="CQ3956" t="s">
        <v>247</v>
      </c>
      <c r="CS3956" t="s">
        <v>22957</v>
      </c>
      <c r="CT3956" t="s">
        <v>244</v>
      </c>
      <c r="CU3956" t="s">
        <v>22958</v>
      </c>
    </row>
    <row r="3957" spans="1:151" x14ac:dyDescent="0.2">
      <c r="A3957">
        <v>37023</v>
      </c>
      <c r="B3957" t="s">
        <v>22951</v>
      </c>
      <c r="C3957" t="s">
        <v>22952</v>
      </c>
      <c r="D3957" t="s">
        <v>3657</v>
      </c>
      <c r="E3957" t="s">
        <v>22953</v>
      </c>
      <c r="F3957" t="s">
        <v>171</v>
      </c>
      <c r="G3957" t="str">
        <f>"0"</f>
        <v>0</v>
      </c>
      <c r="H3957" s="1">
        <v>37024</v>
      </c>
      <c r="I3957" t="s">
        <v>1450</v>
      </c>
      <c r="K3957" t="s">
        <v>726</v>
      </c>
      <c r="L3957" t="s">
        <v>727</v>
      </c>
      <c r="M3957" t="s">
        <v>224</v>
      </c>
      <c r="N3957">
        <v>2022</v>
      </c>
      <c r="O3957" t="s">
        <v>468</v>
      </c>
      <c r="P3957" t="s">
        <v>178</v>
      </c>
      <c r="Q3957" t="s">
        <v>172</v>
      </c>
      <c r="S3957">
        <v>31525992</v>
      </c>
      <c r="T3957" t="s">
        <v>226</v>
      </c>
      <c r="Y3957" t="str">
        <f>"01AS"</f>
        <v>01AS</v>
      </c>
      <c r="Z3957" t="s">
        <v>227</v>
      </c>
      <c r="AA3957" t="s">
        <v>321</v>
      </c>
      <c r="AC3957" t="s">
        <v>2924</v>
      </c>
      <c r="AD3957" t="s">
        <v>185</v>
      </c>
      <c r="AE3957" t="s">
        <v>471</v>
      </c>
      <c r="AM3957" t="s">
        <v>1820</v>
      </c>
      <c r="AS3957">
        <v>3.95</v>
      </c>
      <c r="AU3957" t="s">
        <v>235</v>
      </c>
      <c r="AV3957" t="s">
        <v>236</v>
      </c>
      <c r="AW3957" t="s">
        <v>264</v>
      </c>
      <c r="BF3957" t="s">
        <v>474</v>
      </c>
      <c r="BH3957" t="s">
        <v>474</v>
      </c>
      <c r="BM3957" t="s">
        <v>22954</v>
      </c>
      <c r="BN3957" t="s">
        <v>239</v>
      </c>
      <c r="BO3957" t="s">
        <v>22955</v>
      </c>
      <c r="BP3957" t="s">
        <v>241</v>
      </c>
      <c r="BQ3957" t="s">
        <v>195</v>
      </c>
      <c r="BS3957">
        <v>14627</v>
      </c>
      <c r="CD3957" t="s">
        <v>195</v>
      </c>
      <c r="CM3957" t="s">
        <v>22956</v>
      </c>
      <c r="CO3957" t="s">
        <v>22955</v>
      </c>
      <c r="CP3957" t="s">
        <v>4493</v>
      </c>
      <c r="CQ3957" t="s">
        <v>247</v>
      </c>
      <c r="CS3957" t="s">
        <v>22957</v>
      </c>
      <c r="CT3957" t="s">
        <v>244</v>
      </c>
      <c r="CU3957" t="s">
        <v>22958</v>
      </c>
    </row>
    <row r="3958" spans="1:151" x14ac:dyDescent="0.2">
      <c r="A3958">
        <v>26996</v>
      </c>
      <c r="B3958" t="s">
        <v>22959</v>
      </c>
      <c r="C3958" t="s">
        <v>22960</v>
      </c>
      <c r="E3958" t="s">
        <v>22961</v>
      </c>
      <c r="F3958" t="s">
        <v>171</v>
      </c>
      <c r="G3958" t="s">
        <v>172</v>
      </c>
      <c r="H3958" s="1">
        <v>33173</v>
      </c>
      <c r="I3958" t="s">
        <v>221</v>
      </c>
      <c r="K3958" t="s">
        <v>760</v>
      </c>
      <c r="L3958" t="s">
        <v>761</v>
      </c>
      <c r="M3958" t="s">
        <v>306</v>
      </c>
      <c r="N3958">
        <v>2018</v>
      </c>
      <c r="O3958" t="s">
        <v>307</v>
      </c>
      <c r="P3958" t="s">
        <v>178</v>
      </c>
      <c r="Q3958" t="s">
        <v>172</v>
      </c>
      <c r="S3958">
        <v>31021777</v>
      </c>
      <c r="T3958" t="s">
        <v>196</v>
      </c>
      <c r="Y3958" t="s">
        <v>613</v>
      </c>
      <c r="Z3958" t="s">
        <v>614</v>
      </c>
      <c r="AA3958" t="s">
        <v>615</v>
      </c>
      <c r="AB3958" t="s">
        <v>259</v>
      </c>
      <c r="AC3958" t="s">
        <v>762</v>
      </c>
      <c r="AD3958" t="s">
        <v>185</v>
      </c>
      <c r="AS3958" t="str">
        <f>"0"</f>
        <v>0</v>
      </c>
      <c r="AT3958" t="s">
        <v>188</v>
      </c>
      <c r="AU3958" t="s">
        <v>189</v>
      </c>
      <c r="AV3958" t="s">
        <v>190</v>
      </c>
      <c r="AW3958" t="s">
        <v>210</v>
      </c>
      <c r="BM3958" t="s">
        <v>22962</v>
      </c>
      <c r="BP3958" t="s">
        <v>194</v>
      </c>
      <c r="BQ3958" t="s">
        <v>195</v>
      </c>
      <c r="BS3958">
        <v>14620</v>
      </c>
      <c r="BT3958" t="s">
        <v>196</v>
      </c>
      <c r="BU3958">
        <v>7602593049</v>
      </c>
      <c r="BZ3958" t="s">
        <v>22963</v>
      </c>
      <c r="CC3958" t="s">
        <v>22964</v>
      </c>
      <c r="CD3958" t="s">
        <v>461</v>
      </c>
      <c r="CF3958">
        <v>92249</v>
      </c>
      <c r="CG3958" t="s">
        <v>196</v>
      </c>
      <c r="CH3958">
        <v>7602593049</v>
      </c>
      <c r="CM3958" t="s">
        <v>22963</v>
      </c>
      <c r="CP3958" t="s">
        <v>22964</v>
      </c>
      <c r="CQ3958" t="s">
        <v>461</v>
      </c>
      <c r="CS3958">
        <v>92249</v>
      </c>
      <c r="CT3958" t="s">
        <v>196</v>
      </c>
      <c r="CU3958">
        <v>7602593049</v>
      </c>
    </row>
    <row r="3959" spans="1:151" x14ac:dyDescent="0.2">
      <c r="A3959">
        <v>14691</v>
      </c>
      <c r="B3959" t="s">
        <v>3474</v>
      </c>
      <c r="C3959" t="s">
        <v>22965</v>
      </c>
      <c r="D3959" t="s">
        <v>4369</v>
      </c>
      <c r="E3959" t="s">
        <v>22966</v>
      </c>
      <c r="F3959" t="s">
        <v>171</v>
      </c>
      <c r="G3959" t="s">
        <v>172</v>
      </c>
      <c r="H3959" s="1">
        <v>35288</v>
      </c>
      <c r="I3959" t="s">
        <v>173</v>
      </c>
      <c r="K3959" t="s">
        <v>3193</v>
      </c>
      <c r="L3959" t="s">
        <v>1158</v>
      </c>
      <c r="M3959" t="s">
        <v>205</v>
      </c>
      <c r="N3959">
        <v>2016</v>
      </c>
      <c r="O3959" t="s">
        <v>4915</v>
      </c>
      <c r="P3959" t="s">
        <v>178</v>
      </c>
      <c r="Q3959" t="s">
        <v>172</v>
      </c>
      <c r="S3959">
        <v>28747376</v>
      </c>
      <c r="T3959" t="s">
        <v>196</v>
      </c>
      <c r="W3959" t="s">
        <v>22967</v>
      </c>
      <c r="X3959">
        <v>7168393924</v>
      </c>
      <c r="Y3959" t="s">
        <v>182</v>
      </c>
      <c r="Z3959" t="s">
        <v>183</v>
      </c>
      <c r="AA3959">
        <v>2018</v>
      </c>
      <c r="AB3959">
        <v>2018</v>
      </c>
      <c r="AC3959" t="s">
        <v>184</v>
      </c>
      <c r="AD3959" t="s">
        <v>185</v>
      </c>
      <c r="AS3959">
        <v>3.95</v>
      </c>
      <c r="AT3959" t="s">
        <v>188</v>
      </c>
      <c r="AU3959" t="s">
        <v>189</v>
      </c>
      <c r="AV3959" t="s">
        <v>190</v>
      </c>
      <c r="AW3959" t="s">
        <v>264</v>
      </c>
      <c r="BM3959" t="s">
        <v>22968</v>
      </c>
      <c r="BN3959" t="s">
        <v>193</v>
      </c>
      <c r="BP3959" t="s">
        <v>194</v>
      </c>
      <c r="BQ3959" t="s">
        <v>195</v>
      </c>
      <c r="BS3959">
        <v>14627</v>
      </c>
      <c r="BT3959" t="s">
        <v>196</v>
      </c>
      <c r="BU3959">
        <v>7164621406</v>
      </c>
      <c r="BZ3959" t="s">
        <v>22969</v>
      </c>
      <c r="CC3959" t="s">
        <v>4976</v>
      </c>
      <c r="CD3959" t="s">
        <v>195</v>
      </c>
      <c r="CF3959">
        <v>14226</v>
      </c>
      <c r="CG3959" t="s">
        <v>196</v>
      </c>
      <c r="CH3959">
        <v>7168393924</v>
      </c>
      <c r="CM3959" t="s">
        <v>22970</v>
      </c>
      <c r="CN3959" t="s">
        <v>487</v>
      </c>
      <c r="CP3959" t="s">
        <v>194</v>
      </c>
      <c r="CQ3959" t="s">
        <v>195</v>
      </c>
      <c r="CS3959">
        <v>14627</v>
      </c>
      <c r="CT3959" t="s">
        <v>196</v>
      </c>
      <c r="CU3959">
        <v>7164621406</v>
      </c>
      <c r="ED3959" t="s">
        <v>195</v>
      </c>
      <c r="EG3959" t="s">
        <v>196</v>
      </c>
      <c r="EH3959">
        <v>7168393924</v>
      </c>
      <c r="EM3959" t="s">
        <v>22969</v>
      </c>
      <c r="EP3959" t="s">
        <v>4976</v>
      </c>
      <c r="EQ3959" t="s">
        <v>195</v>
      </c>
      <c r="ES3959">
        <v>14226</v>
      </c>
      <c r="ET3959" t="s">
        <v>196</v>
      </c>
      <c r="EU3959">
        <v>7168393924</v>
      </c>
    </row>
    <row r="3960" spans="1:151" x14ac:dyDescent="0.2">
      <c r="A3960">
        <v>12529</v>
      </c>
      <c r="B3960" t="s">
        <v>22971</v>
      </c>
      <c r="C3960" t="s">
        <v>22972</v>
      </c>
      <c r="E3960" t="s">
        <v>22973</v>
      </c>
      <c r="F3960" t="s">
        <v>22974</v>
      </c>
      <c r="G3960" t="s">
        <v>172</v>
      </c>
      <c r="H3960" s="1">
        <v>34234</v>
      </c>
      <c r="I3960" t="s">
        <v>221</v>
      </c>
      <c r="K3960" t="s">
        <v>2724</v>
      </c>
      <c r="L3960" t="s">
        <v>820</v>
      </c>
      <c r="M3960" t="s">
        <v>306</v>
      </c>
      <c r="N3960">
        <v>2015</v>
      </c>
      <c r="O3960" t="s">
        <v>517</v>
      </c>
      <c r="P3960" t="s">
        <v>178</v>
      </c>
      <c r="Q3960" t="s">
        <v>172</v>
      </c>
      <c r="S3960">
        <v>27748589</v>
      </c>
      <c r="T3960" t="s">
        <v>196</v>
      </c>
      <c r="W3960" t="s">
        <v>22975</v>
      </c>
      <c r="X3960">
        <v>9564666501</v>
      </c>
      <c r="Y3960" t="s">
        <v>186</v>
      </c>
      <c r="Z3960" t="s">
        <v>183</v>
      </c>
      <c r="AA3960">
        <v>2016</v>
      </c>
      <c r="AB3960">
        <v>2016</v>
      </c>
      <c r="AC3960" t="s">
        <v>457</v>
      </c>
      <c r="AD3960" t="s">
        <v>185</v>
      </c>
      <c r="AM3960" t="s">
        <v>3384</v>
      </c>
      <c r="AN3960" t="s">
        <v>397</v>
      </c>
      <c r="AS3960">
        <v>2.95</v>
      </c>
      <c r="AT3960" t="s">
        <v>188</v>
      </c>
      <c r="AU3960" t="s">
        <v>189</v>
      </c>
      <c r="AV3960" t="s">
        <v>190</v>
      </c>
      <c r="AW3960" t="s">
        <v>210</v>
      </c>
      <c r="BM3960" t="s">
        <v>22976</v>
      </c>
      <c r="BP3960" t="s">
        <v>22977</v>
      </c>
      <c r="BQ3960" t="s">
        <v>344</v>
      </c>
      <c r="BS3960">
        <v>78520</v>
      </c>
      <c r="BT3960" t="s">
        <v>196</v>
      </c>
      <c r="BU3960">
        <v>9566212595</v>
      </c>
      <c r="BZ3960" t="s">
        <v>22976</v>
      </c>
      <c r="CC3960" t="s">
        <v>22977</v>
      </c>
      <c r="CD3960" t="s">
        <v>344</v>
      </c>
      <c r="CF3960">
        <v>78520</v>
      </c>
      <c r="CG3960" t="s">
        <v>196</v>
      </c>
      <c r="CH3960">
        <v>9566212595</v>
      </c>
      <c r="CM3960" t="s">
        <v>16260</v>
      </c>
      <c r="CP3960" t="s">
        <v>194</v>
      </c>
      <c r="CQ3960" t="s">
        <v>195</v>
      </c>
      <c r="CS3960">
        <v>14619</v>
      </c>
      <c r="CT3960" t="s">
        <v>196</v>
      </c>
      <c r="CU3960">
        <v>9564662791</v>
      </c>
      <c r="EM3960" t="s">
        <v>22976</v>
      </c>
      <c r="EP3960" t="s">
        <v>22977</v>
      </c>
      <c r="EQ3960" t="s">
        <v>344</v>
      </c>
      <c r="ES3960">
        <v>78520</v>
      </c>
      <c r="ET3960" t="s">
        <v>196</v>
      </c>
      <c r="EU3960">
        <v>9566212595</v>
      </c>
    </row>
    <row r="3961" spans="1:151" x14ac:dyDescent="0.2">
      <c r="A3961">
        <v>31199</v>
      </c>
      <c r="B3961" t="s">
        <v>20325</v>
      </c>
      <c r="C3961" t="s">
        <v>22978</v>
      </c>
      <c r="E3961" t="s">
        <v>22979</v>
      </c>
      <c r="F3961" t="s">
        <v>171</v>
      </c>
      <c r="G3961" t="s">
        <v>172</v>
      </c>
      <c r="H3961" s="1">
        <v>36077</v>
      </c>
      <c r="I3961" t="s">
        <v>173</v>
      </c>
      <c r="K3961" t="s">
        <v>4678</v>
      </c>
      <c r="L3961" t="s">
        <v>2172</v>
      </c>
      <c r="M3961" t="s">
        <v>176</v>
      </c>
      <c r="N3961">
        <v>2020</v>
      </c>
      <c r="O3961" t="s">
        <v>978</v>
      </c>
      <c r="P3961" t="s">
        <v>979</v>
      </c>
      <c r="Q3961" t="s">
        <v>172</v>
      </c>
      <c r="S3961">
        <v>29887859</v>
      </c>
      <c r="T3961" t="s">
        <v>226</v>
      </c>
      <c r="Y3961" t="str">
        <f>"01AS"</f>
        <v>01AS</v>
      </c>
      <c r="Z3961" t="s">
        <v>227</v>
      </c>
      <c r="AA3961" t="s">
        <v>320</v>
      </c>
      <c r="AB3961" t="s">
        <v>321</v>
      </c>
      <c r="AC3961" t="s">
        <v>1236</v>
      </c>
      <c r="AD3961" t="s">
        <v>185</v>
      </c>
      <c r="AE3961" t="s">
        <v>425</v>
      </c>
      <c r="AF3961" t="s">
        <v>426</v>
      </c>
      <c r="AG3961" t="s">
        <v>427</v>
      </c>
      <c r="AJ3961" t="s">
        <v>2066</v>
      </c>
      <c r="AK3961" t="s">
        <v>185</v>
      </c>
      <c r="AL3961" t="s">
        <v>1236</v>
      </c>
      <c r="AS3961">
        <v>3.29</v>
      </c>
      <c r="AT3961" t="s">
        <v>429</v>
      </c>
      <c r="AV3961" t="s">
        <v>473</v>
      </c>
      <c r="AW3961" t="s">
        <v>264</v>
      </c>
      <c r="BM3961" t="s">
        <v>22980</v>
      </c>
      <c r="BN3961" t="s">
        <v>239</v>
      </c>
      <c r="BO3961" t="s">
        <v>22981</v>
      </c>
      <c r="BP3961" t="s">
        <v>241</v>
      </c>
      <c r="BQ3961" t="s">
        <v>195</v>
      </c>
      <c r="BS3961">
        <v>14627</v>
      </c>
      <c r="CD3961" t="s">
        <v>195</v>
      </c>
      <c r="CM3961" t="s">
        <v>22982</v>
      </c>
      <c r="CO3961" t="s">
        <v>22981</v>
      </c>
      <c r="CP3961" t="s">
        <v>22983</v>
      </c>
      <c r="CQ3961" t="s">
        <v>247</v>
      </c>
      <c r="CS3961" t="s">
        <v>22984</v>
      </c>
      <c r="CT3961" t="s">
        <v>244</v>
      </c>
      <c r="CU3961" t="s">
        <v>22985</v>
      </c>
      <c r="DM3961" t="s">
        <v>22986</v>
      </c>
      <c r="DN3961" t="s">
        <v>22986</v>
      </c>
      <c r="DP3961" t="s">
        <v>22983</v>
      </c>
      <c r="DQ3961" t="s">
        <v>195</v>
      </c>
      <c r="DR3961" t="s">
        <v>1053</v>
      </c>
      <c r="DS3961">
        <v>14551</v>
      </c>
      <c r="DT3961" t="s">
        <v>226</v>
      </c>
      <c r="DU3961">
        <v>3159454308</v>
      </c>
      <c r="DW3961">
        <v>5857641855</v>
      </c>
      <c r="DX3961" t="s">
        <v>22987</v>
      </c>
      <c r="DY3961" t="s">
        <v>406</v>
      </c>
    </row>
    <row r="3962" spans="1:151" x14ac:dyDescent="0.2">
      <c r="A3962">
        <v>27957</v>
      </c>
      <c r="B3962" t="s">
        <v>20325</v>
      </c>
      <c r="C3962" t="s">
        <v>22978</v>
      </c>
      <c r="E3962" t="s">
        <v>22979</v>
      </c>
      <c r="F3962" t="s">
        <v>171</v>
      </c>
      <c r="G3962" t="s">
        <v>172</v>
      </c>
      <c r="H3962" s="1">
        <v>36077</v>
      </c>
      <c r="I3962" t="s">
        <v>173</v>
      </c>
      <c r="K3962" t="s">
        <v>4678</v>
      </c>
      <c r="L3962" t="s">
        <v>2172</v>
      </c>
      <c r="M3962" t="s">
        <v>306</v>
      </c>
      <c r="N3962">
        <v>2019</v>
      </c>
      <c r="O3962" t="s">
        <v>534</v>
      </c>
      <c r="P3962" t="s">
        <v>178</v>
      </c>
      <c r="Q3962" t="s">
        <v>172</v>
      </c>
      <c r="S3962">
        <v>29887859</v>
      </c>
      <c r="T3962" t="s">
        <v>226</v>
      </c>
      <c r="Y3962" t="str">
        <f>"01AS"</f>
        <v>01AS</v>
      </c>
      <c r="Z3962" t="s">
        <v>227</v>
      </c>
      <c r="AA3962" t="s">
        <v>320</v>
      </c>
      <c r="AB3962" t="s">
        <v>321</v>
      </c>
      <c r="AC3962" t="s">
        <v>1236</v>
      </c>
      <c r="AD3962" t="s">
        <v>185</v>
      </c>
      <c r="AE3962" t="s">
        <v>425</v>
      </c>
      <c r="AF3962" t="s">
        <v>426</v>
      </c>
      <c r="AG3962" t="s">
        <v>427</v>
      </c>
      <c r="AJ3962" t="s">
        <v>2066</v>
      </c>
      <c r="AK3962" t="s">
        <v>185</v>
      </c>
      <c r="AL3962" t="s">
        <v>1236</v>
      </c>
      <c r="AS3962">
        <v>3.29</v>
      </c>
      <c r="AT3962" t="s">
        <v>429</v>
      </c>
      <c r="AV3962" t="s">
        <v>473</v>
      </c>
      <c r="AW3962" t="s">
        <v>264</v>
      </c>
      <c r="BM3962" t="s">
        <v>22980</v>
      </c>
      <c r="BN3962" t="s">
        <v>239</v>
      </c>
      <c r="BO3962" t="s">
        <v>22981</v>
      </c>
      <c r="BP3962" t="s">
        <v>241</v>
      </c>
      <c r="BQ3962" t="s">
        <v>195</v>
      </c>
      <c r="BS3962">
        <v>14627</v>
      </c>
      <c r="CD3962" t="s">
        <v>195</v>
      </c>
      <c r="CM3962" t="s">
        <v>22982</v>
      </c>
      <c r="CO3962" t="s">
        <v>22981</v>
      </c>
      <c r="CP3962" t="s">
        <v>22983</v>
      </c>
      <c r="CQ3962" t="s">
        <v>247</v>
      </c>
      <c r="CS3962" t="s">
        <v>22984</v>
      </c>
      <c r="CT3962" t="s">
        <v>244</v>
      </c>
      <c r="CU3962" t="s">
        <v>22985</v>
      </c>
      <c r="DM3962" t="s">
        <v>22986</v>
      </c>
      <c r="DN3962" t="s">
        <v>22986</v>
      </c>
      <c r="DP3962" t="s">
        <v>22983</v>
      </c>
      <c r="DQ3962" t="s">
        <v>195</v>
      </c>
      <c r="DR3962" t="s">
        <v>1053</v>
      </c>
      <c r="DS3962">
        <v>14551</v>
      </c>
      <c r="DT3962" t="s">
        <v>226</v>
      </c>
      <c r="DU3962">
        <v>3159454308</v>
      </c>
      <c r="DW3962">
        <v>5857641855</v>
      </c>
      <c r="DX3962" t="s">
        <v>22987</v>
      </c>
      <c r="DY3962" t="s">
        <v>406</v>
      </c>
    </row>
    <row r="3963" spans="1:151" x14ac:dyDescent="0.2">
      <c r="A3963">
        <v>27204</v>
      </c>
      <c r="B3963" t="s">
        <v>20325</v>
      </c>
      <c r="C3963" t="s">
        <v>22978</v>
      </c>
      <c r="E3963" t="s">
        <v>22979</v>
      </c>
      <c r="F3963" t="s">
        <v>171</v>
      </c>
      <c r="G3963" t="s">
        <v>172</v>
      </c>
      <c r="H3963" s="1">
        <v>36077</v>
      </c>
      <c r="I3963" t="s">
        <v>173</v>
      </c>
      <c r="K3963" t="s">
        <v>1345</v>
      </c>
      <c r="L3963" t="s">
        <v>1346</v>
      </c>
      <c r="M3963" t="s">
        <v>255</v>
      </c>
      <c r="N3963" t="s">
        <v>1347</v>
      </c>
      <c r="O3963" t="s">
        <v>1348</v>
      </c>
      <c r="P3963" t="s">
        <v>178</v>
      </c>
      <c r="Q3963" t="s">
        <v>172</v>
      </c>
      <c r="S3963">
        <v>29887859</v>
      </c>
      <c r="T3963" t="s">
        <v>226</v>
      </c>
      <c r="Y3963" t="str">
        <f>"01AS"</f>
        <v>01AS</v>
      </c>
      <c r="Z3963" t="s">
        <v>227</v>
      </c>
      <c r="AA3963" t="s">
        <v>320</v>
      </c>
      <c r="AB3963" t="s">
        <v>321</v>
      </c>
      <c r="AC3963" t="s">
        <v>1236</v>
      </c>
      <c r="AD3963" t="s">
        <v>185</v>
      </c>
      <c r="AE3963" t="s">
        <v>425</v>
      </c>
      <c r="AF3963" t="s">
        <v>426</v>
      </c>
      <c r="AG3963" t="s">
        <v>427</v>
      </c>
      <c r="AJ3963" t="s">
        <v>2066</v>
      </c>
      <c r="AK3963" t="s">
        <v>185</v>
      </c>
      <c r="AL3963" t="s">
        <v>1236</v>
      </c>
      <c r="AS3963">
        <v>3.29</v>
      </c>
      <c r="AT3963" t="s">
        <v>429</v>
      </c>
      <c r="AV3963" t="s">
        <v>473</v>
      </c>
      <c r="AW3963" t="s">
        <v>264</v>
      </c>
      <c r="BM3963" t="s">
        <v>22980</v>
      </c>
      <c r="BN3963" t="s">
        <v>239</v>
      </c>
      <c r="BO3963" t="s">
        <v>22981</v>
      </c>
      <c r="BP3963" t="s">
        <v>241</v>
      </c>
      <c r="BQ3963" t="s">
        <v>195</v>
      </c>
      <c r="BS3963">
        <v>14627</v>
      </c>
      <c r="CD3963" t="s">
        <v>195</v>
      </c>
      <c r="CM3963" t="s">
        <v>22982</v>
      </c>
      <c r="CO3963" t="s">
        <v>22981</v>
      </c>
      <c r="CP3963" t="s">
        <v>22983</v>
      </c>
      <c r="CQ3963" t="s">
        <v>247</v>
      </c>
      <c r="CS3963" t="s">
        <v>22984</v>
      </c>
      <c r="CT3963" t="s">
        <v>244</v>
      </c>
      <c r="CU3963" t="s">
        <v>22985</v>
      </c>
      <c r="DM3963" t="s">
        <v>22986</v>
      </c>
      <c r="DN3963" t="s">
        <v>22986</v>
      </c>
      <c r="DP3963" t="s">
        <v>22983</v>
      </c>
      <c r="DQ3963" t="s">
        <v>195</v>
      </c>
      <c r="DR3963" t="s">
        <v>1053</v>
      </c>
      <c r="DS3963">
        <v>14551</v>
      </c>
      <c r="DT3963" t="s">
        <v>226</v>
      </c>
      <c r="DU3963">
        <v>3159454308</v>
      </c>
      <c r="DW3963">
        <v>5857641855</v>
      </c>
      <c r="DX3963" t="s">
        <v>22987</v>
      </c>
      <c r="DY3963" t="s">
        <v>406</v>
      </c>
    </row>
    <row r="3964" spans="1:151" x14ac:dyDescent="0.2">
      <c r="A3964">
        <v>18958</v>
      </c>
      <c r="B3964" t="s">
        <v>22988</v>
      </c>
      <c r="C3964" t="s">
        <v>22989</v>
      </c>
      <c r="E3964" t="s">
        <v>22990</v>
      </c>
      <c r="F3964" t="s">
        <v>171</v>
      </c>
      <c r="G3964" t="s">
        <v>172</v>
      </c>
      <c r="H3964" s="1">
        <v>34862</v>
      </c>
      <c r="I3964" t="s">
        <v>221</v>
      </c>
      <c r="K3964" t="s">
        <v>943</v>
      </c>
      <c r="M3964" t="s">
        <v>306</v>
      </c>
      <c r="N3964">
        <v>2016</v>
      </c>
      <c r="O3964" t="s">
        <v>380</v>
      </c>
      <c r="P3964" t="s">
        <v>363</v>
      </c>
      <c r="Q3964" t="s">
        <v>172</v>
      </c>
      <c r="S3964">
        <v>28313458</v>
      </c>
      <c r="T3964" t="s">
        <v>196</v>
      </c>
      <c r="W3964" t="s">
        <v>22991</v>
      </c>
      <c r="X3964">
        <v>6466378034</v>
      </c>
      <c r="Y3964" t="s">
        <v>186</v>
      </c>
      <c r="Z3964" t="s">
        <v>282</v>
      </c>
      <c r="AA3964">
        <v>2017</v>
      </c>
      <c r="AB3964">
        <v>2017</v>
      </c>
      <c r="AC3964" t="s">
        <v>396</v>
      </c>
      <c r="AD3964" t="s">
        <v>185</v>
      </c>
      <c r="AS3964">
        <v>2.91</v>
      </c>
      <c r="AT3964" t="s">
        <v>188</v>
      </c>
      <c r="AU3964" t="s">
        <v>189</v>
      </c>
      <c r="AV3964" t="s">
        <v>190</v>
      </c>
      <c r="AW3964" t="s">
        <v>210</v>
      </c>
      <c r="BM3964" t="s">
        <v>22992</v>
      </c>
      <c r="BN3964" t="s">
        <v>487</v>
      </c>
      <c r="BP3964" t="s">
        <v>194</v>
      </c>
      <c r="BQ3964" t="s">
        <v>195</v>
      </c>
      <c r="BS3964">
        <v>14627</v>
      </c>
      <c r="BT3964" t="s">
        <v>196</v>
      </c>
      <c r="BU3964">
        <v>6463188783</v>
      </c>
      <c r="BZ3964" t="s">
        <v>22993</v>
      </c>
      <c r="CC3964" t="s">
        <v>521</v>
      </c>
      <c r="CD3964" t="s">
        <v>195</v>
      </c>
      <c r="CF3964">
        <v>10473</v>
      </c>
      <c r="CG3964" t="s">
        <v>196</v>
      </c>
      <c r="CH3964">
        <v>6463188783</v>
      </c>
      <c r="CM3964" t="s">
        <v>22994</v>
      </c>
      <c r="CP3964" t="s">
        <v>194</v>
      </c>
      <c r="CQ3964" t="s">
        <v>195</v>
      </c>
      <c r="CS3964">
        <v>14627</v>
      </c>
      <c r="CT3964" t="s">
        <v>196</v>
      </c>
      <c r="CU3964">
        <v>6463188783</v>
      </c>
      <c r="EM3964" t="s">
        <v>22993</v>
      </c>
      <c r="EP3964" t="s">
        <v>521</v>
      </c>
      <c r="EQ3964" t="s">
        <v>195</v>
      </c>
      <c r="ES3964">
        <v>10473</v>
      </c>
      <c r="ET3964" t="s">
        <v>196</v>
      </c>
      <c r="EU3964">
        <v>6463188783</v>
      </c>
    </row>
    <row r="3965" spans="1:151" x14ac:dyDescent="0.2">
      <c r="A3965">
        <v>13243</v>
      </c>
      <c r="B3965" t="s">
        <v>8339</v>
      </c>
      <c r="C3965" t="s">
        <v>22995</v>
      </c>
      <c r="E3965" t="s">
        <v>22996</v>
      </c>
      <c r="F3965" t="s">
        <v>171</v>
      </c>
      <c r="H3965" s="1">
        <v>42128</v>
      </c>
      <c r="I3965" t="s">
        <v>221</v>
      </c>
      <c r="K3965" t="s">
        <v>1135</v>
      </c>
      <c r="L3965" t="s">
        <v>1136</v>
      </c>
      <c r="M3965" t="s">
        <v>224</v>
      </c>
      <c r="N3965">
        <v>2015</v>
      </c>
      <c r="O3965" t="s">
        <v>692</v>
      </c>
      <c r="P3965" t="s">
        <v>178</v>
      </c>
      <c r="Q3965" t="s">
        <v>185</v>
      </c>
    </row>
    <row r="3966" spans="1:151" x14ac:dyDescent="0.2">
      <c r="A3966">
        <v>10083</v>
      </c>
      <c r="B3966" t="s">
        <v>22997</v>
      </c>
      <c r="C3966" t="s">
        <v>22998</v>
      </c>
      <c r="D3966" t="s">
        <v>22999</v>
      </c>
      <c r="E3966" t="s">
        <v>23000</v>
      </c>
      <c r="F3966" t="s">
        <v>171</v>
      </c>
      <c r="G3966" t="s">
        <v>172</v>
      </c>
      <c r="H3966" s="1">
        <v>34601</v>
      </c>
      <c r="I3966" t="s">
        <v>221</v>
      </c>
      <c r="K3966" t="s">
        <v>3651</v>
      </c>
      <c r="L3966" t="s">
        <v>1409</v>
      </c>
      <c r="M3966" t="s">
        <v>176</v>
      </c>
      <c r="N3966">
        <v>2015</v>
      </c>
      <c r="O3966" t="s">
        <v>1014</v>
      </c>
      <c r="P3966" t="s">
        <v>178</v>
      </c>
      <c r="Q3966" t="s">
        <v>172</v>
      </c>
      <c r="S3966">
        <v>27757611</v>
      </c>
      <c r="T3966" t="s">
        <v>196</v>
      </c>
      <c r="W3966" t="s">
        <v>23001</v>
      </c>
      <c r="X3966">
        <v>7168630998</v>
      </c>
      <c r="Y3966" t="s">
        <v>182</v>
      </c>
      <c r="Z3966" t="s">
        <v>183</v>
      </c>
      <c r="AA3966">
        <v>2016</v>
      </c>
      <c r="AB3966">
        <v>2016</v>
      </c>
      <c r="AC3966" t="s">
        <v>752</v>
      </c>
      <c r="AD3966" t="s">
        <v>185</v>
      </c>
      <c r="AS3966">
        <v>3</v>
      </c>
      <c r="AT3966" t="s">
        <v>188</v>
      </c>
      <c r="AU3966" t="s">
        <v>189</v>
      </c>
      <c r="AV3966" t="s">
        <v>190</v>
      </c>
      <c r="AW3966" t="s">
        <v>264</v>
      </c>
      <c r="BM3966" t="s">
        <v>23002</v>
      </c>
      <c r="BN3966" t="s">
        <v>487</v>
      </c>
      <c r="BP3966" t="s">
        <v>194</v>
      </c>
      <c r="BQ3966" t="s">
        <v>195</v>
      </c>
      <c r="BS3966">
        <v>14627</v>
      </c>
      <c r="BT3966" t="s">
        <v>196</v>
      </c>
      <c r="BU3966">
        <v>7168630959</v>
      </c>
      <c r="BZ3966" t="s">
        <v>23003</v>
      </c>
      <c r="CC3966" t="s">
        <v>23004</v>
      </c>
      <c r="CD3966" t="s">
        <v>195</v>
      </c>
      <c r="CF3966">
        <v>14136</v>
      </c>
      <c r="CG3966" t="s">
        <v>196</v>
      </c>
      <c r="CH3966">
        <v>7168630998</v>
      </c>
      <c r="CM3966" t="s">
        <v>23003</v>
      </c>
      <c r="CP3966" t="s">
        <v>23004</v>
      </c>
      <c r="CQ3966" t="s">
        <v>195</v>
      </c>
      <c r="CS3966">
        <v>14136</v>
      </c>
      <c r="CT3966" t="s">
        <v>196</v>
      </c>
      <c r="CU3966">
        <v>7168630959</v>
      </c>
      <c r="EM3966" t="s">
        <v>23003</v>
      </c>
      <c r="EP3966" t="s">
        <v>23004</v>
      </c>
      <c r="EQ3966" t="s">
        <v>195</v>
      </c>
      <c r="ES3966">
        <v>14136</v>
      </c>
      <c r="ET3966" t="s">
        <v>196</v>
      </c>
      <c r="EU3966">
        <v>7168630998</v>
      </c>
    </row>
    <row r="3967" spans="1:151" x14ac:dyDescent="0.2">
      <c r="A3967">
        <v>20898</v>
      </c>
      <c r="B3967" t="s">
        <v>23005</v>
      </c>
      <c r="C3967" t="s">
        <v>23006</v>
      </c>
      <c r="D3967" t="s">
        <v>940</v>
      </c>
      <c r="E3967" t="s">
        <v>23007</v>
      </c>
      <c r="F3967" t="s">
        <v>171</v>
      </c>
      <c r="G3967" t="s">
        <v>172</v>
      </c>
      <c r="H3967" s="1">
        <v>35477</v>
      </c>
      <c r="I3967" t="s">
        <v>221</v>
      </c>
      <c r="K3967" t="s">
        <v>882</v>
      </c>
      <c r="L3967" t="s">
        <v>318</v>
      </c>
      <c r="M3967" t="s">
        <v>255</v>
      </c>
      <c r="N3967">
        <v>2016</v>
      </c>
      <c r="O3967" t="s">
        <v>883</v>
      </c>
      <c r="P3967" t="s">
        <v>178</v>
      </c>
      <c r="Q3967" t="s">
        <v>172</v>
      </c>
      <c r="S3967">
        <v>28845478</v>
      </c>
      <c r="T3967" t="s">
        <v>196</v>
      </c>
      <c r="W3967" t="s">
        <v>23008</v>
      </c>
      <c r="X3967">
        <v>5187441003</v>
      </c>
      <c r="Y3967" t="s">
        <v>186</v>
      </c>
      <c r="Z3967" t="s">
        <v>183</v>
      </c>
      <c r="AA3967">
        <v>2018</v>
      </c>
      <c r="AB3967">
        <v>2018</v>
      </c>
      <c r="AC3967" t="s">
        <v>209</v>
      </c>
      <c r="AD3967" t="s">
        <v>185</v>
      </c>
      <c r="AF3967" t="s">
        <v>186</v>
      </c>
      <c r="AG3967" t="s">
        <v>282</v>
      </c>
      <c r="AH3967">
        <v>2018</v>
      </c>
      <c r="AI3967">
        <v>2018</v>
      </c>
      <c r="AJ3967" t="s">
        <v>1280</v>
      </c>
      <c r="AK3967" t="s">
        <v>185</v>
      </c>
      <c r="AM3967" t="s">
        <v>13637</v>
      </c>
      <c r="AS3967">
        <v>3.82</v>
      </c>
      <c r="AT3967" t="s">
        <v>188</v>
      </c>
      <c r="AU3967" t="s">
        <v>189</v>
      </c>
      <c r="AV3967" t="s">
        <v>190</v>
      </c>
      <c r="AW3967" t="s">
        <v>264</v>
      </c>
      <c r="BM3967" t="s">
        <v>23009</v>
      </c>
      <c r="BN3967" t="s">
        <v>193</v>
      </c>
      <c r="BP3967" t="s">
        <v>194</v>
      </c>
      <c r="BQ3967" t="s">
        <v>195</v>
      </c>
      <c r="BS3967">
        <v>14627</v>
      </c>
      <c r="BT3967" t="s">
        <v>196</v>
      </c>
      <c r="BU3967">
        <v>5184808310</v>
      </c>
      <c r="BZ3967" t="s">
        <v>23010</v>
      </c>
      <c r="CC3967" t="s">
        <v>23011</v>
      </c>
      <c r="CD3967" t="s">
        <v>195</v>
      </c>
      <c r="CF3967">
        <v>12831</v>
      </c>
      <c r="CG3967" t="s">
        <v>196</v>
      </c>
      <c r="CH3967">
        <v>5185840926</v>
      </c>
      <c r="CM3967" t="s">
        <v>215</v>
      </c>
      <c r="CP3967" t="s">
        <v>194</v>
      </c>
      <c r="CQ3967" t="s">
        <v>195</v>
      </c>
      <c r="CS3967">
        <v>14611</v>
      </c>
      <c r="CT3967" t="s">
        <v>196</v>
      </c>
      <c r="CU3967">
        <v>5184808310</v>
      </c>
      <c r="ED3967" t="s">
        <v>195</v>
      </c>
      <c r="EG3967" t="s">
        <v>196</v>
      </c>
      <c r="EH3967">
        <v>5185840926</v>
      </c>
      <c r="EM3967" t="s">
        <v>23010</v>
      </c>
      <c r="EP3967" t="s">
        <v>23011</v>
      </c>
      <c r="EQ3967" t="s">
        <v>195</v>
      </c>
      <c r="ES3967">
        <v>12831</v>
      </c>
      <c r="ET3967" t="s">
        <v>196</v>
      </c>
      <c r="EU3967">
        <v>5185840926</v>
      </c>
    </row>
    <row r="3968" spans="1:151" x14ac:dyDescent="0.2">
      <c r="A3968">
        <v>19274</v>
      </c>
      <c r="B3968" t="s">
        <v>308</v>
      </c>
      <c r="C3968" t="s">
        <v>23012</v>
      </c>
      <c r="E3968" t="s">
        <v>23013</v>
      </c>
      <c r="F3968" t="s">
        <v>171</v>
      </c>
      <c r="G3968" t="s">
        <v>172</v>
      </c>
      <c r="H3968" s="1">
        <v>35206</v>
      </c>
      <c r="I3968" t="s">
        <v>173</v>
      </c>
      <c r="K3968" t="s">
        <v>8153</v>
      </c>
      <c r="L3968" t="s">
        <v>611</v>
      </c>
      <c r="M3968" t="s">
        <v>306</v>
      </c>
      <c r="N3968">
        <v>2016</v>
      </c>
      <c r="O3968" t="s">
        <v>380</v>
      </c>
      <c r="P3968" t="s">
        <v>178</v>
      </c>
      <c r="Q3968" t="s">
        <v>172</v>
      </c>
      <c r="S3968">
        <v>28785958</v>
      </c>
      <c r="T3968" t="s">
        <v>196</v>
      </c>
      <c r="W3968" t="s">
        <v>23014</v>
      </c>
      <c r="X3968">
        <v>9737034449</v>
      </c>
      <c r="Y3968" t="s">
        <v>182</v>
      </c>
      <c r="Z3968" t="s">
        <v>183</v>
      </c>
      <c r="AA3968">
        <v>2018</v>
      </c>
      <c r="AB3968">
        <v>2018</v>
      </c>
      <c r="AC3968" t="s">
        <v>6841</v>
      </c>
      <c r="AD3968" t="s">
        <v>185</v>
      </c>
      <c r="AS3968">
        <v>3.85</v>
      </c>
      <c r="AT3968" t="s">
        <v>188</v>
      </c>
      <c r="AU3968" t="s">
        <v>189</v>
      </c>
      <c r="AV3968" t="s">
        <v>190</v>
      </c>
      <c r="AW3968" t="s">
        <v>264</v>
      </c>
      <c r="BM3968" t="s">
        <v>17687</v>
      </c>
      <c r="BN3968" t="s">
        <v>193</v>
      </c>
      <c r="BP3968" t="s">
        <v>194</v>
      </c>
      <c r="BQ3968" t="s">
        <v>195</v>
      </c>
      <c r="BS3968">
        <v>14627</v>
      </c>
      <c r="BT3968" t="s">
        <v>196</v>
      </c>
      <c r="BU3968">
        <v>9737252499</v>
      </c>
      <c r="BZ3968" t="s">
        <v>23015</v>
      </c>
      <c r="CC3968" t="s">
        <v>6265</v>
      </c>
      <c r="CD3968" t="s">
        <v>1150</v>
      </c>
      <c r="CF3968" t="str">
        <f>"07960"</f>
        <v>07960</v>
      </c>
      <c r="CG3968" t="s">
        <v>196</v>
      </c>
      <c r="CH3968">
        <v>9737252499</v>
      </c>
      <c r="CM3968" t="s">
        <v>23016</v>
      </c>
      <c r="CP3968" t="s">
        <v>194</v>
      </c>
      <c r="CQ3968" t="s">
        <v>195</v>
      </c>
      <c r="CS3968">
        <v>14611</v>
      </c>
      <c r="CT3968" t="s">
        <v>196</v>
      </c>
      <c r="CU3968">
        <v>9737252499</v>
      </c>
      <c r="ED3968" t="s">
        <v>1150</v>
      </c>
      <c r="EG3968" t="s">
        <v>196</v>
      </c>
      <c r="EH3968">
        <v>9737252499</v>
      </c>
      <c r="EM3968" t="s">
        <v>23015</v>
      </c>
      <c r="EP3968" t="s">
        <v>6265</v>
      </c>
      <c r="EQ3968" t="s">
        <v>1150</v>
      </c>
      <c r="ES3968" t="str">
        <f>"07960"</f>
        <v>07960</v>
      </c>
      <c r="ET3968" t="s">
        <v>196</v>
      </c>
      <c r="EU3968">
        <v>9737252499</v>
      </c>
    </row>
    <row r="3969" spans="1:151" x14ac:dyDescent="0.2">
      <c r="A3969">
        <v>24022</v>
      </c>
      <c r="B3969" t="s">
        <v>4093</v>
      </c>
      <c r="C3969" t="s">
        <v>23017</v>
      </c>
      <c r="D3969" t="s">
        <v>1838</v>
      </c>
      <c r="E3969" t="s">
        <v>23018</v>
      </c>
      <c r="F3969" t="s">
        <v>171</v>
      </c>
      <c r="G3969" t="s">
        <v>172</v>
      </c>
      <c r="H3969" s="1">
        <v>35583</v>
      </c>
      <c r="I3969" t="s">
        <v>221</v>
      </c>
      <c r="K3969" t="s">
        <v>2212</v>
      </c>
      <c r="L3969" t="s">
        <v>2172</v>
      </c>
      <c r="M3969" t="s">
        <v>176</v>
      </c>
      <c r="N3969">
        <v>2018</v>
      </c>
      <c r="O3969" t="s">
        <v>612</v>
      </c>
      <c r="P3969" t="s">
        <v>178</v>
      </c>
      <c r="Q3969" t="s">
        <v>172</v>
      </c>
      <c r="S3969">
        <v>29288304</v>
      </c>
      <c r="T3969" t="s">
        <v>196</v>
      </c>
      <c r="W3969" t="s">
        <v>23019</v>
      </c>
      <c r="X3969">
        <v>6034901426</v>
      </c>
      <c r="Y3969" t="s">
        <v>186</v>
      </c>
      <c r="Z3969" t="s">
        <v>282</v>
      </c>
      <c r="AA3969">
        <v>2019</v>
      </c>
      <c r="AB3969">
        <v>2019</v>
      </c>
      <c r="AC3969" t="s">
        <v>396</v>
      </c>
      <c r="AD3969" t="s">
        <v>185</v>
      </c>
      <c r="AE3969" t="s">
        <v>1541</v>
      </c>
      <c r="AM3969" t="s">
        <v>413</v>
      </c>
      <c r="AS3969">
        <v>3.9</v>
      </c>
      <c r="AT3969" t="s">
        <v>188</v>
      </c>
      <c r="AU3969" t="s">
        <v>189</v>
      </c>
      <c r="AV3969" t="s">
        <v>190</v>
      </c>
      <c r="AW3969" t="s">
        <v>264</v>
      </c>
      <c r="BM3969" t="s">
        <v>23020</v>
      </c>
      <c r="BP3969" t="s">
        <v>23021</v>
      </c>
      <c r="BQ3969" t="s">
        <v>2752</v>
      </c>
      <c r="BS3969" t="str">
        <f>"03285"</f>
        <v>03285</v>
      </c>
      <c r="BT3969" t="s">
        <v>196</v>
      </c>
      <c r="BU3969">
        <v>6033031097</v>
      </c>
      <c r="BZ3969" t="s">
        <v>23022</v>
      </c>
      <c r="CC3969" t="s">
        <v>2751</v>
      </c>
      <c r="CD3969" t="s">
        <v>2752</v>
      </c>
      <c r="CF3969" t="str">
        <f>"03053"</f>
        <v>03053</v>
      </c>
      <c r="CG3969" t="s">
        <v>196</v>
      </c>
      <c r="CH3969">
        <v>6034904819</v>
      </c>
      <c r="CM3969" t="s">
        <v>23023</v>
      </c>
      <c r="CP3969" t="s">
        <v>194</v>
      </c>
      <c r="CQ3969" t="s">
        <v>195</v>
      </c>
      <c r="CS3969">
        <v>14627</v>
      </c>
      <c r="CT3969" t="s">
        <v>196</v>
      </c>
      <c r="CU3969">
        <v>6033031097</v>
      </c>
      <c r="ED3969" t="s">
        <v>2752</v>
      </c>
      <c r="EG3969" t="s">
        <v>196</v>
      </c>
      <c r="EH3969">
        <v>6034904819</v>
      </c>
      <c r="EM3969" t="s">
        <v>23022</v>
      </c>
      <c r="EP3969" t="s">
        <v>2751</v>
      </c>
      <c r="EQ3969" t="s">
        <v>2752</v>
      </c>
      <c r="ES3969" t="str">
        <f>"03053"</f>
        <v>03053</v>
      </c>
      <c r="ET3969" t="s">
        <v>196</v>
      </c>
      <c r="EU3969">
        <v>6034904819</v>
      </c>
    </row>
    <row r="3970" spans="1:151" x14ac:dyDescent="0.2">
      <c r="A3970">
        <v>20954</v>
      </c>
      <c r="B3970" t="s">
        <v>4093</v>
      </c>
      <c r="C3970" t="s">
        <v>23017</v>
      </c>
      <c r="D3970" t="s">
        <v>1838</v>
      </c>
      <c r="E3970" t="s">
        <v>23018</v>
      </c>
      <c r="F3970" t="s">
        <v>171</v>
      </c>
      <c r="G3970" t="s">
        <v>172</v>
      </c>
      <c r="H3970" s="1">
        <v>35583</v>
      </c>
      <c r="I3970" t="s">
        <v>221</v>
      </c>
      <c r="K3970" t="s">
        <v>12431</v>
      </c>
      <c r="L3970" t="s">
        <v>2903</v>
      </c>
      <c r="M3970" t="s">
        <v>306</v>
      </c>
      <c r="N3970">
        <v>2017</v>
      </c>
      <c r="O3970" t="s">
        <v>646</v>
      </c>
      <c r="P3970" t="s">
        <v>178</v>
      </c>
      <c r="Q3970" t="s">
        <v>172</v>
      </c>
      <c r="S3970">
        <v>29288304</v>
      </c>
      <c r="T3970" t="s">
        <v>196</v>
      </c>
      <c r="W3970" t="s">
        <v>23019</v>
      </c>
      <c r="X3970">
        <v>6034901426</v>
      </c>
      <c r="Y3970" t="s">
        <v>186</v>
      </c>
      <c r="Z3970" t="s">
        <v>282</v>
      </c>
      <c r="AA3970">
        <v>2019</v>
      </c>
      <c r="AB3970">
        <v>2019</v>
      </c>
      <c r="AC3970" t="s">
        <v>396</v>
      </c>
      <c r="AD3970" t="s">
        <v>185</v>
      </c>
      <c r="AE3970" t="s">
        <v>1541</v>
      </c>
      <c r="AM3970" t="s">
        <v>413</v>
      </c>
      <c r="AS3970">
        <v>3.9</v>
      </c>
      <c r="AT3970" t="s">
        <v>188</v>
      </c>
      <c r="AU3970" t="s">
        <v>189</v>
      </c>
      <c r="AV3970" t="s">
        <v>190</v>
      </c>
      <c r="AW3970" t="s">
        <v>264</v>
      </c>
      <c r="BM3970" t="s">
        <v>23020</v>
      </c>
      <c r="BP3970" t="s">
        <v>23021</v>
      </c>
      <c r="BQ3970" t="s">
        <v>2752</v>
      </c>
      <c r="BS3970" t="str">
        <f>"03285"</f>
        <v>03285</v>
      </c>
      <c r="BT3970" t="s">
        <v>196</v>
      </c>
      <c r="BU3970">
        <v>6033031097</v>
      </c>
      <c r="BZ3970" t="s">
        <v>23022</v>
      </c>
      <c r="CC3970" t="s">
        <v>2751</v>
      </c>
      <c r="CD3970" t="s">
        <v>2752</v>
      </c>
      <c r="CF3970" t="str">
        <f>"03053"</f>
        <v>03053</v>
      </c>
      <c r="CG3970" t="s">
        <v>196</v>
      </c>
      <c r="CH3970">
        <v>6034904819</v>
      </c>
      <c r="CM3970" t="s">
        <v>23023</v>
      </c>
      <c r="CP3970" t="s">
        <v>194</v>
      </c>
      <c r="CQ3970" t="s">
        <v>195</v>
      </c>
      <c r="CS3970">
        <v>14627</v>
      </c>
      <c r="CT3970" t="s">
        <v>196</v>
      </c>
      <c r="CU3970">
        <v>6033031097</v>
      </c>
      <c r="ED3970" t="s">
        <v>2752</v>
      </c>
      <c r="EG3970" t="s">
        <v>196</v>
      </c>
      <c r="EH3970">
        <v>6034904819</v>
      </c>
      <c r="EM3970" t="s">
        <v>23022</v>
      </c>
      <c r="EP3970" t="s">
        <v>2751</v>
      </c>
      <c r="EQ3970" t="s">
        <v>2752</v>
      </c>
      <c r="ES3970" t="str">
        <f>"03053"</f>
        <v>03053</v>
      </c>
      <c r="ET3970" t="s">
        <v>196</v>
      </c>
      <c r="EU3970">
        <v>6034904819</v>
      </c>
    </row>
    <row r="3971" spans="1:151" x14ac:dyDescent="0.2">
      <c r="A3971">
        <v>45366</v>
      </c>
      <c r="B3971" t="s">
        <v>23024</v>
      </c>
      <c r="C3971" t="s">
        <v>23025</v>
      </c>
      <c r="D3971" t="s">
        <v>169</v>
      </c>
      <c r="E3971" t="s">
        <v>23026</v>
      </c>
      <c r="F3971" t="s">
        <v>171</v>
      </c>
      <c r="G3971" t="str">
        <f>"0"</f>
        <v>0</v>
      </c>
      <c r="H3971" s="1">
        <v>38754</v>
      </c>
      <c r="I3971" t="s">
        <v>221</v>
      </c>
      <c r="K3971" t="s">
        <v>1157</v>
      </c>
      <c r="L3971" t="s">
        <v>1158</v>
      </c>
      <c r="M3971" t="s">
        <v>205</v>
      </c>
      <c r="N3971">
        <v>2025</v>
      </c>
      <c r="O3971" t="s">
        <v>1159</v>
      </c>
      <c r="P3971" t="s">
        <v>178</v>
      </c>
      <c r="Q3971" t="s">
        <v>172</v>
      </c>
      <c r="S3971">
        <v>32774160</v>
      </c>
      <c r="T3971" t="s">
        <v>226</v>
      </c>
      <c r="Y3971" t="str">
        <f>"01AS"</f>
        <v>01AS</v>
      </c>
      <c r="Z3971" t="s">
        <v>227</v>
      </c>
      <c r="AA3971" t="s">
        <v>4344</v>
      </c>
      <c r="AB3971" t="s">
        <v>4345</v>
      </c>
      <c r="AC3971" t="s">
        <v>656</v>
      </c>
      <c r="AD3971" t="s">
        <v>172</v>
      </c>
      <c r="AS3971">
        <v>3.68</v>
      </c>
      <c r="AU3971" t="s">
        <v>472</v>
      </c>
      <c r="AV3971" t="s">
        <v>473</v>
      </c>
      <c r="AW3971" t="s">
        <v>264</v>
      </c>
      <c r="BM3971" t="s">
        <v>383</v>
      </c>
      <c r="BN3971" t="s">
        <v>239</v>
      </c>
      <c r="BO3971" t="s">
        <v>23027</v>
      </c>
      <c r="BP3971" t="s">
        <v>241</v>
      </c>
      <c r="BQ3971" t="s">
        <v>195</v>
      </c>
      <c r="BS3971">
        <v>14627</v>
      </c>
      <c r="CD3971" t="s">
        <v>195</v>
      </c>
      <c r="CM3971" t="s">
        <v>23028</v>
      </c>
      <c r="CO3971" t="s">
        <v>23027</v>
      </c>
      <c r="CP3971" t="s">
        <v>5900</v>
      </c>
      <c r="CQ3971" t="s">
        <v>4463</v>
      </c>
      <c r="CS3971" t="str">
        <f>"06033-3834"</f>
        <v>06033-3834</v>
      </c>
      <c r="CT3971" t="s">
        <v>244</v>
      </c>
      <c r="CU3971" t="s">
        <v>23029</v>
      </c>
    </row>
    <row r="3972" spans="1:151" x14ac:dyDescent="0.2">
      <c r="A3972">
        <v>42381</v>
      </c>
      <c r="B3972" t="s">
        <v>23030</v>
      </c>
      <c r="C3972" t="s">
        <v>23031</v>
      </c>
      <c r="E3972" t="s">
        <v>23032</v>
      </c>
      <c r="F3972" t="s">
        <v>171</v>
      </c>
      <c r="I3972" t="s">
        <v>173</v>
      </c>
      <c r="K3972" t="s">
        <v>2923</v>
      </c>
      <c r="L3972" t="s">
        <v>920</v>
      </c>
      <c r="M3972" t="s">
        <v>224</v>
      </c>
      <c r="N3972">
        <v>2024</v>
      </c>
      <c r="O3972" t="s">
        <v>225</v>
      </c>
      <c r="P3972" t="s">
        <v>178</v>
      </c>
      <c r="Q3972" t="s">
        <v>185</v>
      </c>
      <c r="BM3972" t="s">
        <v>23033</v>
      </c>
      <c r="BP3972" t="s">
        <v>23034</v>
      </c>
      <c r="BR3972" t="s">
        <v>23035</v>
      </c>
      <c r="BS3972" t="s">
        <v>23036</v>
      </c>
      <c r="BT3972" t="s">
        <v>980</v>
      </c>
      <c r="BU3972" t="str">
        <f>"07807721298"</f>
        <v>07807721298</v>
      </c>
      <c r="BW3972" t="str">
        <f>"07807721298"</f>
        <v>07807721298</v>
      </c>
    </row>
    <row r="3973" spans="1:151" x14ac:dyDescent="0.2">
      <c r="A3973">
        <v>28051</v>
      </c>
      <c r="B3973" t="s">
        <v>23037</v>
      </c>
      <c r="C3973" t="s">
        <v>23038</v>
      </c>
      <c r="E3973" t="s">
        <v>23039</v>
      </c>
      <c r="F3973" t="s">
        <v>171</v>
      </c>
      <c r="K3973" t="s">
        <v>1372</v>
      </c>
      <c r="L3973" t="s">
        <v>1373</v>
      </c>
      <c r="M3973" t="s">
        <v>176</v>
      </c>
      <c r="N3973">
        <v>2019</v>
      </c>
      <c r="O3973" t="s">
        <v>482</v>
      </c>
      <c r="P3973" t="s">
        <v>178</v>
      </c>
      <c r="Q3973" t="s">
        <v>172</v>
      </c>
    </row>
    <row r="3974" spans="1:151" x14ac:dyDescent="0.2">
      <c r="A3974">
        <v>24409</v>
      </c>
      <c r="B3974" t="s">
        <v>23040</v>
      </c>
      <c r="C3974" t="s">
        <v>23041</v>
      </c>
      <c r="E3974" t="s">
        <v>23042</v>
      </c>
      <c r="F3974" t="s">
        <v>171</v>
      </c>
      <c r="G3974" t="s">
        <v>172</v>
      </c>
      <c r="H3974" s="1">
        <v>35556</v>
      </c>
      <c r="I3974" t="s">
        <v>221</v>
      </c>
      <c r="K3974" t="s">
        <v>11606</v>
      </c>
      <c r="L3974" t="s">
        <v>318</v>
      </c>
      <c r="M3974" t="s">
        <v>306</v>
      </c>
      <c r="N3974">
        <v>2018</v>
      </c>
      <c r="O3974" t="s">
        <v>307</v>
      </c>
      <c r="P3974" t="s">
        <v>363</v>
      </c>
      <c r="Q3974" t="s">
        <v>172</v>
      </c>
      <c r="S3974">
        <v>29942640</v>
      </c>
      <c r="T3974" t="s">
        <v>774</v>
      </c>
      <c r="U3974" t="s">
        <v>180</v>
      </c>
      <c r="V3974" s="2">
        <v>43968</v>
      </c>
      <c r="W3974" t="s">
        <v>23043</v>
      </c>
      <c r="X3974" t="s">
        <v>23044</v>
      </c>
      <c r="Y3974" t="s">
        <v>186</v>
      </c>
      <c r="Z3974" t="s">
        <v>183</v>
      </c>
      <c r="AA3974">
        <v>2020</v>
      </c>
      <c r="AB3974">
        <v>2020</v>
      </c>
      <c r="AC3974" t="s">
        <v>1191</v>
      </c>
      <c r="AD3974" t="s">
        <v>172</v>
      </c>
      <c r="AS3974">
        <v>2.9</v>
      </c>
      <c r="AT3974" t="s">
        <v>188</v>
      </c>
      <c r="AU3974" t="s">
        <v>189</v>
      </c>
      <c r="AV3974" t="s">
        <v>190</v>
      </c>
      <c r="AW3974" t="s">
        <v>191</v>
      </c>
      <c r="BM3974" t="s">
        <v>23045</v>
      </c>
      <c r="BN3974" t="s">
        <v>193</v>
      </c>
      <c r="BP3974" t="s">
        <v>194</v>
      </c>
      <c r="BQ3974" t="s">
        <v>195</v>
      </c>
      <c r="BS3974">
        <v>14627</v>
      </c>
      <c r="BT3974" t="s">
        <v>196</v>
      </c>
      <c r="BU3974">
        <v>3133985725</v>
      </c>
      <c r="CM3974" t="s">
        <v>23046</v>
      </c>
      <c r="CN3974" t="s">
        <v>193</v>
      </c>
      <c r="CP3974" t="s">
        <v>194</v>
      </c>
      <c r="CQ3974" t="s">
        <v>195</v>
      </c>
      <c r="CS3974">
        <v>14627</v>
      </c>
      <c r="CT3974" t="s">
        <v>196</v>
      </c>
      <c r="CU3974">
        <v>3133985725</v>
      </c>
    </row>
    <row r="3975" spans="1:151" x14ac:dyDescent="0.2">
      <c r="A3975">
        <v>24408</v>
      </c>
      <c r="B3975" t="s">
        <v>23040</v>
      </c>
      <c r="C3975" t="s">
        <v>23041</v>
      </c>
      <c r="E3975" t="s">
        <v>23042</v>
      </c>
      <c r="F3975" t="s">
        <v>171</v>
      </c>
      <c r="G3975" t="s">
        <v>172</v>
      </c>
      <c r="H3975" s="1">
        <v>35556</v>
      </c>
      <c r="I3975" t="s">
        <v>221</v>
      </c>
      <c r="K3975" t="s">
        <v>515</v>
      </c>
      <c r="L3975" t="s">
        <v>516</v>
      </c>
      <c r="M3975" t="s">
        <v>306</v>
      </c>
      <c r="N3975">
        <v>2018</v>
      </c>
      <c r="O3975" t="s">
        <v>307</v>
      </c>
      <c r="P3975" t="s">
        <v>363</v>
      </c>
      <c r="Q3975" t="s">
        <v>172</v>
      </c>
      <c r="S3975">
        <v>29942640</v>
      </c>
      <c r="T3975" t="s">
        <v>774</v>
      </c>
      <c r="U3975" t="s">
        <v>180</v>
      </c>
      <c r="V3975" s="2">
        <v>43968</v>
      </c>
      <c r="W3975" t="s">
        <v>23043</v>
      </c>
      <c r="X3975" t="s">
        <v>23044</v>
      </c>
      <c r="Y3975" t="s">
        <v>186</v>
      </c>
      <c r="Z3975" t="s">
        <v>183</v>
      </c>
      <c r="AA3975">
        <v>2020</v>
      </c>
      <c r="AB3975">
        <v>2020</v>
      </c>
      <c r="AC3975" t="s">
        <v>1191</v>
      </c>
      <c r="AD3975" t="s">
        <v>172</v>
      </c>
      <c r="AS3975">
        <v>2.9</v>
      </c>
      <c r="AT3975" t="s">
        <v>188</v>
      </c>
      <c r="AU3975" t="s">
        <v>189</v>
      </c>
      <c r="AV3975" t="s">
        <v>190</v>
      </c>
      <c r="AW3975" t="s">
        <v>191</v>
      </c>
      <c r="BM3975" t="s">
        <v>23045</v>
      </c>
      <c r="BN3975" t="s">
        <v>193</v>
      </c>
      <c r="BP3975" t="s">
        <v>194</v>
      </c>
      <c r="BQ3975" t="s">
        <v>195</v>
      </c>
      <c r="BS3975">
        <v>14627</v>
      </c>
      <c r="BT3975" t="s">
        <v>196</v>
      </c>
      <c r="BU3975">
        <v>3133985725</v>
      </c>
      <c r="CM3975" t="s">
        <v>23046</v>
      </c>
      <c r="CN3975" t="s">
        <v>193</v>
      </c>
      <c r="CP3975" t="s">
        <v>194</v>
      </c>
      <c r="CQ3975" t="s">
        <v>195</v>
      </c>
      <c r="CS3975">
        <v>14627</v>
      </c>
      <c r="CT3975" t="s">
        <v>196</v>
      </c>
      <c r="CU3975">
        <v>3133985725</v>
      </c>
    </row>
    <row r="3976" spans="1:151" x14ac:dyDescent="0.2">
      <c r="A3976">
        <v>40478</v>
      </c>
      <c r="B3976" t="s">
        <v>23047</v>
      </c>
      <c r="C3976" t="s">
        <v>23048</v>
      </c>
      <c r="D3976" t="s">
        <v>23049</v>
      </c>
      <c r="E3976" t="s">
        <v>23050</v>
      </c>
      <c r="F3976" t="s">
        <v>171</v>
      </c>
      <c r="G3976" t="str">
        <f>"0"</f>
        <v>0</v>
      </c>
      <c r="H3976" s="1">
        <v>37713</v>
      </c>
      <c r="I3976" t="s">
        <v>221</v>
      </c>
      <c r="K3976" t="s">
        <v>1012</v>
      </c>
      <c r="L3976" t="s">
        <v>1013</v>
      </c>
      <c r="M3976" t="s">
        <v>176</v>
      </c>
      <c r="N3976">
        <v>2024</v>
      </c>
      <c r="O3976" t="s">
        <v>319</v>
      </c>
      <c r="P3976" t="s">
        <v>178</v>
      </c>
      <c r="Q3976" t="s">
        <v>172</v>
      </c>
      <c r="S3976">
        <v>32074765</v>
      </c>
      <c r="T3976" t="s">
        <v>226</v>
      </c>
      <c r="Y3976" t="str">
        <f>"01AS"</f>
        <v>01AS</v>
      </c>
      <c r="Z3976" t="s">
        <v>227</v>
      </c>
      <c r="AA3976" t="s">
        <v>320</v>
      </c>
      <c r="AB3976" t="s">
        <v>321</v>
      </c>
      <c r="AC3976" t="s">
        <v>678</v>
      </c>
      <c r="AD3976" t="s">
        <v>185</v>
      </c>
      <c r="AE3976" t="s">
        <v>17270</v>
      </c>
      <c r="AS3976">
        <v>4</v>
      </c>
      <c r="AU3976" t="s">
        <v>235</v>
      </c>
      <c r="AV3976" t="s">
        <v>823</v>
      </c>
      <c r="AW3976" t="s">
        <v>264</v>
      </c>
      <c r="BM3976" t="s">
        <v>21750</v>
      </c>
      <c r="BN3976" t="s">
        <v>239</v>
      </c>
      <c r="BO3976" t="s">
        <v>23051</v>
      </c>
      <c r="BP3976" t="s">
        <v>241</v>
      </c>
      <c r="BQ3976" t="s">
        <v>195</v>
      </c>
      <c r="BS3976">
        <v>14627</v>
      </c>
      <c r="BZ3976" t="s">
        <v>242</v>
      </c>
      <c r="CB3976" t="s">
        <v>243</v>
      </c>
      <c r="CD3976" t="s">
        <v>195</v>
      </c>
      <c r="CF3976">
        <v>14642</v>
      </c>
      <c r="CG3976" t="s">
        <v>244</v>
      </c>
      <c r="CM3976" t="s">
        <v>23052</v>
      </c>
      <c r="CO3976" t="s">
        <v>23051</v>
      </c>
      <c r="CP3976" t="s">
        <v>7969</v>
      </c>
      <c r="CQ3976" t="s">
        <v>247</v>
      </c>
      <c r="CS3976">
        <v>13601</v>
      </c>
      <c r="CT3976" t="s">
        <v>244</v>
      </c>
      <c r="CU3976" t="s">
        <v>23053</v>
      </c>
    </row>
    <row r="3977" spans="1:151" x14ac:dyDescent="0.2">
      <c r="A3977">
        <v>27593</v>
      </c>
      <c r="B3977" t="s">
        <v>23054</v>
      </c>
      <c r="C3977" t="s">
        <v>23055</v>
      </c>
      <c r="E3977" t="s">
        <v>23056</v>
      </c>
      <c r="F3977" t="s">
        <v>171</v>
      </c>
      <c r="G3977" t="s">
        <v>172</v>
      </c>
      <c r="H3977" s="1">
        <v>36162</v>
      </c>
      <c r="I3977" t="s">
        <v>221</v>
      </c>
      <c r="K3977" t="s">
        <v>2425</v>
      </c>
      <c r="L3977" t="s">
        <v>2426</v>
      </c>
      <c r="M3977" t="s">
        <v>205</v>
      </c>
      <c r="N3977">
        <v>2019</v>
      </c>
      <c r="O3977" t="s">
        <v>206</v>
      </c>
      <c r="P3977" t="s">
        <v>178</v>
      </c>
      <c r="Q3977" t="s">
        <v>172</v>
      </c>
      <c r="S3977">
        <v>31331517</v>
      </c>
      <c r="T3977" t="s">
        <v>711</v>
      </c>
      <c r="U3977" t="s">
        <v>424</v>
      </c>
      <c r="Y3977" t="str">
        <f>"01AS"</f>
        <v>01AS</v>
      </c>
      <c r="Z3977" t="s">
        <v>227</v>
      </c>
      <c r="AA3977" t="s">
        <v>1572</v>
      </c>
      <c r="AB3977" t="s">
        <v>1573</v>
      </c>
      <c r="AC3977" t="s">
        <v>425</v>
      </c>
      <c r="AD3977" t="s">
        <v>185</v>
      </c>
      <c r="AF3977" t="s">
        <v>426</v>
      </c>
      <c r="AG3977" t="s">
        <v>427</v>
      </c>
      <c r="AJ3977" t="s">
        <v>5521</v>
      </c>
      <c r="AK3977" t="s">
        <v>185</v>
      </c>
      <c r="AM3977" t="s">
        <v>599</v>
      </c>
      <c r="AS3977">
        <v>3.84</v>
      </c>
      <c r="AT3977" t="s">
        <v>1261</v>
      </c>
      <c r="AU3977" t="s">
        <v>235</v>
      </c>
      <c r="AV3977" t="s">
        <v>236</v>
      </c>
      <c r="AW3977" t="s">
        <v>430</v>
      </c>
      <c r="BM3977" t="s">
        <v>23057</v>
      </c>
      <c r="BN3977" t="s">
        <v>239</v>
      </c>
      <c r="BO3977" t="s">
        <v>23058</v>
      </c>
      <c r="BP3977" t="s">
        <v>241</v>
      </c>
      <c r="BQ3977" t="s">
        <v>195</v>
      </c>
      <c r="BS3977">
        <v>14627</v>
      </c>
      <c r="CA3977" t="s">
        <v>23059</v>
      </c>
      <c r="CD3977" t="s">
        <v>195</v>
      </c>
      <c r="CM3977" t="s">
        <v>23060</v>
      </c>
      <c r="CN3977" t="s">
        <v>23059</v>
      </c>
      <c r="CO3977" t="s">
        <v>23058</v>
      </c>
      <c r="CP3977" t="s">
        <v>23061</v>
      </c>
      <c r="CQ3977" t="s">
        <v>23062</v>
      </c>
      <c r="CS3977">
        <v>1206</v>
      </c>
      <c r="CT3977" t="s">
        <v>711</v>
      </c>
      <c r="CU3977" t="s">
        <v>23063</v>
      </c>
      <c r="DM3977" t="s">
        <v>23064</v>
      </c>
      <c r="DP3977" t="s">
        <v>23061</v>
      </c>
      <c r="DS3977">
        <v>1206</v>
      </c>
      <c r="DT3977" t="s">
        <v>711</v>
      </c>
      <c r="DW3977" t="s">
        <v>23065</v>
      </c>
      <c r="DX3977" t="s">
        <v>23066</v>
      </c>
      <c r="DY3977" t="s">
        <v>1605</v>
      </c>
    </row>
    <row r="3978" spans="1:151" x14ac:dyDescent="0.2">
      <c r="A3978">
        <v>27262</v>
      </c>
      <c r="B3978" t="s">
        <v>23054</v>
      </c>
      <c r="C3978" t="s">
        <v>23055</v>
      </c>
      <c r="E3978" t="s">
        <v>23056</v>
      </c>
      <c r="F3978" t="s">
        <v>171</v>
      </c>
      <c r="G3978" t="s">
        <v>172</v>
      </c>
      <c r="H3978" s="1">
        <v>36162</v>
      </c>
      <c r="I3978" t="s">
        <v>221</v>
      </c>
      <c r="K3978" t="s">
        <v>222</v>
      </c>
      <c r="L3978" t="s">
        <v>223</v>
      </c>
      <c r="M3978" t="s">
        <v>224</v>
      </c>
      <c r="N3978">
        <v>2019</v>
      </c>
      <c r="O3978" t="s">
        <v>279</v>
      </c>
      <c r="P3978" t="s">
        <v>178</v>
      </c>
      <c r="Q3978" t="s">
        <v>172</v>
      </c>
      <c r="S3978">
        <v>31331517</v>
      </c>
      <c r="T3978" t="s">
        <v>711</v>
      </c>
      <c r="U3978" t="s">
        <v>424</v>
      </c>
      <c r="Y3978" t="str">
        <f>"01AS"</f>
        <v>01AS</v>
      </c>
      <c r="Z3978" t="s">
        <v>227</v>
      </c>
      <c r="AA3978" t="s">
        <v>1572</v>
      </c>
      <c r="AB3978" t="s">
        <v>1573</v>
      </c>
      <c r="AC3978" t="s">
        <v>425</v>
      </c>
      <c r="AD3978" t="s">
        <v>185</v>
      </c>
      <c r="AF3978" t="s">
        <v>426</v>
      </c>
      <c r="AG3978" t="s">
        <v>427</v>
      </c>
      <c r="AJ3978" t="s">
        <v>5521</v>
      </c>
      <c r="AK3978" t="s">
        <v>185</v>
      </c>
      <c r="AM3978" t="s">
        <v>599</v>
      </c>
      <c r="AS3978">
        <v>3.84</v>
      </c>
      <c r="AT3978" t="s">
        <v>1261</v>
      </c>
      <c r="AU3978" t="s">
        <v>235</v>
      </c>
      <c r="AV3978" t="s">
        <v>236</v>
      </c>
      <c r="AW3978" t="s">
        <v>430</v>
      </c>
      <c r="BM3978" t="s">
        <v>23057</v>
      </c>
      <c r="BN3978" t="s">
        <v>239</v>
      </c>
      <c r="BO3978" t="s">
        <v>23058</v>
      </c>
      <c r="BP3978" t="s">
        <v>241</v>
      </c>
      <c r="BQ3978" t="s">
        <v>195</v>
      </c>
      <c r="BS3978">
        <v>14627</v>
      </c>
      <c r="CA3978" t="s">
        <v>23059</v>
      </c>
      <c r="CD3978" t="s">
        <v>195</v>
      </c>
      <c r="CM3978" t="s">
        <v>23060</v>
      </c>
      <c r="CN3978" t="s">
        <v>23059</v>
      </c>
      <c r="CO3978" t="s">
        <v>23058</v>
      </c>
      <c r="CP3978" t="s">
        <v>23061</v>
      </c>
      <c r="CQ3978" t="s">
        <v>23062</v>
      </c>
      <c r="CS3978">
        <v>1206</v>
      </c>
      <c r="CT3978" t="s">
        <v>711</v>
      </c>
      <c r="CU3978" t="s">
        <v>23063</v>
      </c>
      <c r="DM3978" t="s">
        <v>23064</v>
      </c>
      <c r="DP3978" t="s">
        <v>23061</v>
      </c>
      <c r="DS3978">
        <v>1206</v>
      </c>
      <c r="DT3978" t="s">
        <v>711</v>
      </c>
      <c r="DW3978" t="s">
        <v>23065</v>
      </c>
      <c r="DX3978" t="s">
        <v>23066</v>
      </c>
      <c r="DY3978" t="s">
        <v>1605</v>
      </c>
    </row>
    <row r="3979" spans="1:151" x14ac:dyDescent="0.2">
      <c r="A3979">
        <v>46127</v>
      </c>
      <c r="B3979" t="s">
        <v>23067</v>
      </c>
      <c r="C3979" t="s">
        <v>23068</v>
      </c>
      <c r="E3979" t="s">
        <v>23069</v>
      </c>
      <c r="F3979" t="s">
        <v>171</v>
      </c>
      <c r="G3979" t="str">
        <f>"0"</f>
        <v>0</v>
      </c>
      <c r="H3979" s="1">
        <v>34768</v>
      </c>
      <c r="I3979" t="s">
        <v>221</v>
      </c>
      <c r="K3979" t="s">
        <v>3398</v>
      </c>
      <c r="L3979" t="s">
        <v>16977</v>
      </c>
      <c r="M3979" t="s">
        <v>176</v>
      </c>
      <c r="N3979">
        <v>2025</v>
      </c>
      <c r="O3979" t="s">
        <v>677</v>
      </c>
      <c r="P3979" t="s">
        <v>509</v>
      </c>
      <c r="Q3979" t="s">
        <v>172</v>
      </c>
      <c r="S3979">
        <v>31840927</v>
      </c>
      <c r="T3979" t="s">
        <v>226</v>
      </c>
      <c r="Y3979" t="str">
        <f>"07SMD"</f>
        <v>07SMD</v>
      </c>
      <c r="Z3979" t="s">
        <v>849</v>
      </c>
      <c r="AA3979" t="s">
        <v>3400</v>
      </c>
      <c r="AB3979" t="s">
        <v>3401</v>
      </c>
      <c r="AC3979" t="s">
        <v>3402</v>
      </c>
      <c r="AD3979" t="s">
        <v>185</v>
      </c>
      <c r="AS3979" t="str">
        <f>"0"</f>
        <v>0</v>
      </c>
      <c r="AU3979" t="s">
        <v>235</v>
      </c>
      <c r="AV3979" t="s">
        <v>236</v>
      </c>
      <c r="AW3979" t="s">
        <v>264</v>
      </c>
      <c r="BO3979" t="s">
        <v>23070</v>
      </c>
      <c r="BQ3979" t="s">
        <v>195</v>
      </c>
      <c r="CD3979" t="s">
        <v>195</v>
      </c>
      <c r="CM3979" t="s">
        <v>23071</v>
      </c>
      <c r="CO3979" t="s">
        <v>23070</v>
      </c>
      <c r="CP3979" t="s">
        <v>23072</v>
      </c>
      <c r="CQ3979" t="s">
        <v>2386</v>
      </c>
      <c r="CS3979">
        <v>98074</v>
      </c>
      <c r="CT3979" t="s">
        <v>244</v>
      </c>
      <c r="CU3979" t="s">
        <v>23073</v>
      </c>
    </row>
    <row r="3980" spans="1:151" x14ac:dyDescent="0.2">
      <c r="A3980">
        <v>45005</v>
      </c>
      <c r="B3980" t="s">
        <v>23067</v>
      </c>
      <c r="C3980" t="s">
        <v>23068</v>
      </c>
      <c r="E3980" t="s">
        <v>23069</v>
      </c>
      <c r="F3980" t="s">
        <v>171</v>
      </c>
      <c r="G3980" t="str">
        <f>"0"</f>
        <v>0</v>
      </c>
      <c r="H3980" s="1">
        <v>34768</v>
      </c>
      <c r="I3980" t="s">
        <v>221</v>
      </c>
      <c r="K3980" t="s">
        <v>3398</v>
      </c>
      <c r="L3980" t="s">
        <v>16977</v>
      </c>
      <c r="M3980" t="s">
        <v>1389</v>
      </c>
      <c r="N3980">
        <v>2024</v>
      </c>
      <c r="O3980" t="s">
        <v>1390</v>
      </c>
      <c r="P3980" t="s">
        <v>178</v>
      </c>
      <c r="Q3980" t="s">
        <v>172</v>
      </c>
      <c r="S3980">
        <v>31840927</v>
      </c>
      <c r="T3980" t="s">
        <v>226</v>
      </c>
      <c r="Y3980" t="str">
        <f>"07SMD"</f>
        <v>07SMD</v>
      </c>
      <c r="Z3980" t="s">
        <v>849</v>
      </c>
      <c r="AA3980" t="s">
        <v>3400</v>
      </c>
      <c r="AB3980" t="s">
        <v>3401</v>
      </c>
      <c r="AC3980" t="s">
        <v>3402</v>
      </c>
      <c r="AD3980" t="s">
        <v>185</v>
      </c>
      <c r="AS3980" t="str">
        <f>"0"</f>
        <v>0</v>
      </c>
      <c r="AU3980" t="s">
        <v>235</v>
      </c>
      <c r="AV3980" t="s">
        <v>236</v>
      </c>
      <c r="AW3980" t="s">
        <v>264</v>
      </c>
      <c r="BO3980" t="s">
        <v>23070</v>
      </c>
      <c r="BQ3980" t="s">
        <v>195</v>
      </c>
      <c r="CD3980" t="s">
        <v>195</v>
      </c>
      <c r="CM3980" t="s">
        <v>23071</v>
      </c>
      <c r="CO3980" t="s">
        <v>23070</v>
      </c>
      <c r="CP3980" t="s">
        <v>23072</v>
      </c>
      <c r="CQ3980" t="s">
        <v>2386</v>
      </c>
      <c r="CS3980">
        <v>98074</v>
      </c>
      <c r="CT3980" t="s">
        <v>244</v>
      </c>
      <c r="CU3980" t="s">
        <v>23073</v>
      </c>
    </row>
    <row r="3981" spans="1:151" x14ac:dyDescent="0.2">
      <c r="A3981">
        <v>38966</v>
      </c>
      <c r="B3981" t="s">
        <v>22013</v>
      </c>
      <c r="C3981" t="s">
        <v>23074</v>
      </c>
      <c r="D3981" t="s">
        <v>23075</v>
      </c>
      <c r="E3981" t="s">
        <v>23076</v>
      </c>
      <c r="F3981" t="s">
        <v>171</v>
      </c>
      <c r="G3981" t="str">
        <f>"0"</f>
        <v>0</v>
      </c>
      <c r="H3981" s="1">
        <v>37482</v>
      </c>
      <c r="I3981" t="s">
        <v>221</v>
      </c>
      <c r="K3981" t="s">
        <v>1046</v>
      </c>
      <c r="L3981" t="s">
        <v>1047</v>
      </c>
      <c r="M3981" t="s">
        <v>306</v>
      </c>
      <c r="N3981">
        <v>2023</v>
      </c>
      <c r="O3981" t="s">
        <v>908</v>
      </c>
      <c r="P3981" t="s">
        <v>178</v>
      </c>
      <c r="Q3981" t="s">
        <v>172</v>
      </c>
      <c r="S3981">
        <v>31748568</v>
      </c>
      <c r="T3981" t="s">
        <v>226</v>
      </c>
      <c r="Y3981" t="str">
        <f>"01AS"</f>
        <v>01AS</v>
      </c>
      <c r="Z3981" t="s">
        <v>499</v>
      </c>
      <c r="AA3981" t="s">
        <v>320</v>
      </c>
      <c r="AB3981" t="s">
        <v>321</v>
      </c>
      <c r="AC3981" t="s">
        <v>1295</v>
      </c>
      <c r="AD3981" t="s">
        <v>185</v>
      </c>
      <c r="AS3981">
        <v>3.69</v>
      </c>
      <c r="AU3981" t="s">
        <v>2925</v>
      </c>
      <c r="AV3981" t="s">
        <v>236</v>
      </c>
      <c r="AW3981" t="s">
        <v>294</v>
      </c>
      <c r="BO3981" t="s">
        <v>23077</v>
      </c>
      <c r="BQ3981" t="s">
        <v>195</v>
      </c>
      <c r="CA3981" t="s">
        <v>6087</v>
      </c>
      <c r="CD3981" t="s">
        <v>195</v>
      </c>
      <c r="CM3981" t="s">
        <v>23078</v>
      </c>
      <c r="CN3981" t="s">
        <v>6087</v>
      </c>
      <c r="CO3981" t="s">
        <v>23077</v>
      </c>
      <c r="CP3981" t="s">
        <v>720</v>
      </c>
      <c r="CQ3981" t="s">
        <v>247</v>
      </c>
      <c r="CS3981" t="s">
        <v>23079</v>
      </c>
      <c r="CT3981" t="s">
        <v>244</v>
      </c>
      <c r="CU3981" t="s">
        <v>23080</v>
      </c>
    </row>
    <row r="3982" spans="1:151" x14ac:dyDescent="0.2">
      <c r="A3982">
        <v>42704</v>
      </c>
      <c r="B3982" t="s">
        <v>23081</v>
      </c>
      <c r="C3982" t="s">
        <v>23082</v>
      </c>
      <c r="E3982" t="s">
        <v>23083</v>
      </c>
      <c r="F3982" t="s">
        <v>171</v>
      </c>
      <c r="G3982" t="str">
        <f>"0"</f>
        <v>0</v>
      </c>
      <c r="H3982" s="1">
        <v>35582</v>
      </c>
      <c r="I3982" t="s">
        <v>221</v>
      </c>
      <c r="K3982" t="s">
        <v>687</v>
      </c>
      <c r="L3982" t="s">
        <v>2112</v>
      </c>
      <c r="M3982" t="s">
        <v>224</v>
      </c>
      <c r="N3982">
        <v>2024</v>
      </c>
      <c r="O3982" t="s">
        <v>225</v>
      </c>
      <c r="P3982" t="s">
        <v>178</v>
      </c>
      <c r="Q3982" t="s">
        <v>172</v>
      </c>
      <c r="S3982">
        <v>32048292</v>
      </c>
      <c r="T3982" t="s">
        <v>423</v>
      </c>
      <c r="U3982" t="s">
        <v>424</v>
      </c>
      <c r="Y3982" t="str">
        <f>"01AS"</f>
        <v>01AS</v>
      </c>
      <c r="Z3982" t="s">
        <v>470</v>
      </c>
      <c r="AA3982" t="s">
        <v>259</v>
      </c>
      <c r="AB3982" t="s">
        <v>260</v>
      </c>
      <c r="AC3982" t="s">
        <v>1854</v>
      </c>
      <c r="AD3982" t="s">
        <v>185</v>
      </c>
      <c r="AS3982" t="str">
        <f>"0"</f>
        <v>0</v>
      </c>
      <c r="AU3982" t="s">
        <v>472</v>
      </c>
      <c r="AV3982" t="s">
        <v>473</v>
      </c>
      <c r="AW3982" t="s">
        <v>430</v>
      </c>
      <c r="BO3982" t="s">
        <v>475</v>
      </c>
      <c r="BQ3982" t="s">
        <v>195</v>
      </c>
      <c r="BZ3982" t="s">
        <v>242</v>
      </c>
      <c r="CA3982" t="s">
        <v>23084</v>
      </c>
      <c r="CB3982" t="s">
        <v>243</v>
      </c>
      <c r="CD3982" t="s">
        <v>195</v>
      </c>
      <c r="CF3982">
        <v>14642</v>
      </c>
      <c r="CG3982" t="s">
        <v>244</v>
      </c>
      <c r="CM3982" t="s">
        <v>23085</v>
      </c>
      <c r="CN3982" t="s">
        <v>23084</v>
      </c>
      <c r="CO3982" t="s">
        <v>475</v>
      </c>
      <c r="CP3982" t="s">
        <v>241</v>
      </c>
      <c r="CQ3982" t="s">
        <v>247</v>
      </c>
      <c r="CS3982">
        <v>14620</v>
      </c>
      <c r="CT3982" t="s">
        <v>244</v>
      </c>
      <c r="CU3982" t="s">
        <v>23086</v>
      </c>
    </row>
    <row r="3983" spans="1:151" x14ac:dyDescent="0.2">
      <c r="A3983">
        <v>45585</v>
      </c>
      <c r="B3983" t="s">
        <v>23087</v>
      </c>
      <c r="C3983" t="s">
        <v>23088</v>
      </c>
      <c r="E3983" t="s">
        <v>23089</v>
      </c>
      <c r="F3983" t="s">
        <v>171</v>
      </c>
      <c r="G3983" t="str">
        <f>"0"</f>
        <v>0</v>
      </c>
      <c r="H3983" s="1">
        <v>37807</v>
      </c>
      <c r="I3983" t="s">
        <v>173</v>
      </c>
      <c r="K3983" t="s">
        <v>8799</v>
      </c>
      <c r="L3983" t="s">
        <v>1047</v>
      </c>
      <c r="M3983" t="s">
        <v>255</v>
      </c>
      <c r="N3983" t="s">
        <v>1165</v>
      </c>
      <c r="O3983" t="s">
        <v>1214</v>
      </c>
      <c r="P3983" t="s">
        <v>178</v>
      </c>
      <c r="Q3983" t="s">
        <v>172</v>
      </c>
      <c r="R3983" t="s">
        <v>510</v>
      </c>
      <c r="S3983">
        <v>32927214</v>
      </c>
      <c r="BM3983" t="s">
        <v>3769</v>
      </c>
    </row>
    <row r="3984" spans="1:151" x14ac:dyDescent="0.2">
      <c r="A3984">
        <v>36553</v>
      </c>
      <c r="B3984" t="s">
        <v>23090</v>
      </c>
      <c r="C3984" t="s">
        <v>23091</v>
      </c>
      <c r="E3984" t="s">
        <v>23092</v>
      </c>
      <c r="F3984" t="s">
        <v>171</v>
      </c>
      <c r="G3984" t="s">
        <v>172</v>
      </c>
      <c r="H3984" s="1">
        <v>37207</v>
      </c>
      <c r="I3984" t="s">
        <v>173</v>
      </c>
      <c r="K3984" t="s">
        <v>1046</v>
      </c>
      <c r="L3984" t="s">
        <v>1047</v>
      </c>
      <c r="M3984" t="s">
        <v>176</v>
      </c>
      <c r="N3984">
        <v>2022</v>
      </c>
      <c r="O3984" t="s">
        <v>555</v>
      </c>
      <c r="P3984" t="s">
        <v>178</v>
      </c>
      <c r="Q3984" t="s">
        <v>172</v>
      </c>
      <c r="S3984">
        <v>31603126</v>
      </c>
      <c r="T3984" t="s">
        <v>226</v>
      </c>
      <c r="Y3984" t="str">
        <f>"01AS"</f>
        <v>01AS</v>
      </c>
      <c r="Z3984" t="s">
        <v>499</v>
      </c>
      <c r="AA3984" t="s">
        <v>321</v>
      </c>
      <c r="AC3984" t="s">
        <v>1468</v>
      </c>
      <c r="AD3984" t="s">
        <v>185</v>
      </c>
      <c r="AF3984" t="s">
        <v>426</v>
      </c>
      <c r="AG3984" t="s">
        <v>729</v>
      </c>
      <c r="AJ3984" t="s">
        <v>678</v>
      </c>
      <c r="AK3984" t="s">
        <v>185</v>
      </c>
      <c r="AS3984">
        <v>3.72</v>
      </c>
      <c r="AU3984" t="s">
        <v>235</v>
      </c>
      <c r="AV3984" t="s">
        <v>236</v>
      </c>
      <c r="AW3984" t="s">
        <v>715</v>
      </c>
      <c r="BF3984" t="s">
        <v>474</v>
      </c>
      <c r="BM3984" t="s">
        <v>23093</v>
      </c>
      <c r="BN3984" t="s">
        <v>239</v>
      </c>
      <c r="BO3984" t="s">
        <v>23094</v>
      </c>
      <c r="BP3984" t="s">
        <v>241</v>
      </c>
      <c r="BQ3984" t="s">
        <v>195</v>
      </c>
      <c r="BS3984">
        <v>14627</v>
      </c>
      <c r="CD3984" t="s">
        <v>195</v>
      </c>
      <c r="CM3984" t="s">
        <v>23095</v>
      </c>
      <c r="CO3984" t="s">
        <v>23094</v>
      </c>
      <c r="CP3984" t="s">
        <v>23096</v>
      </c>
      <c r="CQ3984" t="s">
        <v>247</v>
      </c>
      <c r="CS3984" t="str">
        <f>"08502-4630"</f>
        <v>08502-4630</v>
      </c>
      <c r="CT3984" t="s">
        <v>244</v>
      </c>
      <c r="CU3984" t="s">
        <v>23097</v>
      </c>
    </row>
    <row r="3985" spans="1:151" x14ac:dyDescent="0.2">
      <c r="A3985">
        <v>27185</v>
      </c>
      <c r="B3985" t="s">
        <v>23098</v>
      </c>
      <c r="C3985" t="s">
        <v>23099</v>
      </c>
      <c r="D3985" t="s">
        <v>23100</v>
      </c>
      <c r="E3985" t="s">
        <v>23101</v>
      </c>
      <c r="F3985" t="s">
        <v>171</v>
      </c>
      <c r="G3985" t="str">
        <f>"0"</f>
        <v>0</v>
      </c>
      <c r="K3985" t="s">
        <v>1513</v>
      </c>
      <c r="M3985" t="s">
        <v>255</v>
      </c>
      <c r="N3985" t="s">
        <v>1347</v>
      </c>
      <c r="O3985" t="s">
        <v>1348</v>
      </c>
      <c r="P3985" t="s">
        <v>178</v>
      </c>
      <c r="Q3985" t="s">
        <v>172</v>
      </c>
      <c r="S3985">
        <v>31131971</v>
      </c>
      <c r="T3985" t="s">
        <v>196</v>
      </c>
      <c r="Y3985" t="s">
        <v>613</v>
      </c>
      <c r="Z3985" t="s">
        <v>614</v>
      </c>
      <c r="AA3985" t="s">
        <v>615</v>
      </c>
      <c r="AB3985" t="s">
        <v>259</v>
      </c>
      <c r="AC3985" t="s">
        <v>762</v>
      </c>
      <c r="AD3985" t="s">
        <v>185</v>
      </c>
      <c r="AS3985" t="str">
        <f>"0"</f>
        <v>0</v>
      </c>
      <c r="AT3985" t="s">
        <v>188</v>
      </c>
      <c r="AU3985" t="s">
        <v>189</v>
      </c>
      <c r="AV3985" t="s">
        <v>190</v>
      </c>
      <c r="AW3985" t="s">
        <v>264</v>
      </c>
      <c r="BM3985" t="s">
        <v>23102</v>
      </c>
      <c r="BP3985" t="s">
        <v>11277</v>
      </c>
      <c r="BQ3985" t="s">
        <v>461</v>
      </c>
      <c r="BS3985">
        <v>93611</v>
      </c>
      <c r="BT3985" t="s">
        <v>196</v>
      </c>
      <c r="BU3985">
        <v>15592986125</v>
      </c>
      <c r="BZ3985" t="s">
        <v>23102</v>
      </c>
      <c r="CC3985" t="s">
        <v>11277</v>
      </c>
      <c r="CD3985" t="s">
        <v>461</v>
      </c>
      <c r="CF3985">
        <v>93611</v>
      </c>
      <c r="CG3985" t="s">
        <v>196</v>
      </c>
      <c r="CH3985">
        <v>15592986125</v>
      </c>
      <c r="CM3985" t="s">
        <v>23102</v>
      </c>
      <c r="CP3985" t="s">
        <v>11277</v>
      </c>
      <c r="CQ3985" t="s">
        <v>461</v>
      </c>
      <c r="CS3985">
        <v>93611</v>
      </c>
      <c r="CT3985" t="s">
        <v>196</v>
      </c>
      <c r="CU3985">
        <v>15592986125</v>
      </c>
    </row>
    <row r="3986" spans="1:151" x14ac:dyDescent="0.2">
      <c r="A3986">
        <v>42730</v>
      </c>
      <c r="B3986" t="s">
        <v>23103</v>
      </c>
      <c r="C3986" t="s">
        <v>23104</v>
      </c>
      <c r="E3986" t="s">
        <v>23105</v>
      </c>
      <c r="F3986" t="s">
        <v>171</v>
      </c>
      <c r="G3986" t="str">
        <f>"0"</f>
        <v>0</v>
      </c>
      <c r="H3986" s="1">
        <v>37654</v>
      </c>
      <c r="I3986" t="s">
        <v>173</v>
      </c>
      <c r="K3986" t="s">
        <v>11407</v>
      </c>
      <c r="L3986" t="s">
        <v>3252</v>
      </c>
      <c r="M3986" t="s">
        <v>224</v>
      </c>
      <c r="N3986">
        <v>2024</v>
      </c>
      <c r="O3986" t="s">
        <v>225</v>
      </c>
      <c r="P3986" t="s">
        <v>178</v>
      </c>
      <c r="Q3986" t="s">
        <v>172</v>
      </c>
      <c r="S3986">
        <v>32012811</v>
      </c>
      <c r="T3986" t="s">
        <v>226</v>
      </c>
      <c r="Y3986" t="str">
        <f>"01AS"</f>
        <v>01AS</v>
      </c>
      <c r="Z3986" t="s">
        <v>499</v>
      </c>
      <c r="AA3986" t="s">
        <v>320</v>
      </c>
      <c r="AB3986" t="s">
        <v>321</v>
      </c>
      <c r="AC3986" t="s">
        <v>1295</v>
      </c>
      <c r="AD3986" t="s">
        <v>185</v>
      </c>
      <c r="AS3986">
        <v>3.89</v>
      </c>
      <c r="AU3986" t="s">
        <v>235</v>
      </c>
      <c r="AV3986" t="s">
        <v>823</v>
      </c>
      <c r="AW3986" t="s">
        <v>715</v>
      </c>
      <c r="BM3986" t="s">
        <v>23106</v>
      </c>
      <c r="BN3986" t="s">
        <v>239</v>
      </c>
      <c r="BO3986" t="s">
        <v>23107</v>
      </c>
      <c r="BP3986" t="s">
        <v>241</v>
      </c>
      <c r="BQ3986" t="s">
        <v>195</v>
      </c>
      <c r="BS3986">
        <v>14627</v>
      </c>
      <c r="CD3986" t="s">
        <v>195</v>
      </c>
      <c r="CM3986" t="s">
        <v>23108</v>
      </c>
      <c r="CO3986" t="s">
        <v>23107</v>
      </c>
      <c r="CP3986" t="s">
        <v>6232</v>
      </c>
      <c r="CQ3986" t="s">
        <v>541</v>
      </c>
      <c r="CS3986" t="str">
        <f>"02466-1735"</f>
        <v>02466-1735</v>
      </c>
      <c r="CT3986" t="s">
        <v>244</v>
      </c>
      <c r="CU3986" t="s">
        <v>23109</v>
      </c>
    </row>
    <row r="3987" spans="1:151" x14ac:dyDescent="0.2">
      <c r="A3987">
        <v>13191</v>
      </c>
      <c r="B3987" t="s">
        <v>23110</v>
      </c>
      <c r="C3987" t="s">
        <v>23111</v>
      </c>
      <c r="D3987" t="s">
        <v>1624</v>
      </c>
      <c r="E3987" t="s">
        <v>23112</v>
      </c>
      <c r="F3987" t="s">
        <v>171</v>
      </c>
      <c r="G3987" t="s">
        <v>172</v>
      </c>
      <c r="H3987" s="1">
        <v>34340</v>
      </c>
      <c r="I3987" t="s">
        <v>221</v>
      </c>
      <c r="K3987" t="s">
        <v>1930</v>
      </c>
      <c r="L3987" t="s">
        <v>1931</v>
      </c>
      <c r="M3987" t="s">
        <v>224</v>
      </c>
      <c r="N3987">
        <v>2015</v>
      </c>
      <c r="O3987" t="s">
        <v>692</v>
      </c>
      <c r="P3987" t="s">
        <v>178</v>
      </c>
      <c r="Q3987" t="s">
        <v>172</v>
      </c>
      <c r="S3987">
        <v>27850107</v>
      </c>
      <c r="T3987" t="s">
        <v>3572</v>
      </c>
      <c r="U3987" t="s">
        <v>180</v>
      </c>
      <c r="V3987" s="2">
        <v>42505</v>
      </c>
      <c r="W3987" t="s">
        <v>23113</v>
      </c>
      <c r="X3987">
        <v>5858201431</v>
      </c>
      <c r="Y3987" t="s">
        <v>186</v>
      </c>
      <c r="Z3987" t="s">
        <v>282</v>
      </c>
      <c r="AA3987">
        <v>2016</v>
      </c>
      <c r="AB3987">
        <v>2016</v>
      </c>
      <c r="AC3987" t="s">
        <v>885</v>
      </c>
      <c r="AD3987" t="s">
        <v>185</v>
      </c>
      <c r="AE3987" t="s">
        <v>396</v>
      </c>
      <c r="AS3987">
        <v>3.65</v>
      </c>
      <c r="AT3987" t="s">
        <v>188</v>
      </c>
      <c r="AU3987" t="s">
        <v>189</v>
      </c>
      <c r="AV3987" t="s">
        <v>190</v>
      </c>
      <c r="AW3987" t="s">
        <v>191</v>
      </c>
      <c r="BM3987" t="s">
        <v>23114</v>
      </c>
      <c r="BN3987" t="s">
        <v>487</v>
      </c>
      <c r="BP3987" t="s">
        <v>194</v>
      </c>
      <c r="BQ3987" t="s">
        <v>195</v>
      </c>
      <c r="BS3987">
        <v>14627</v>
      </c>
      <c r="BT3987" t="s">
        <v>196</v>
      </c>
      <c r="BU3987">
        <v>5857489446</v>
      </c>
      <c r="BZ3987" t="s">
        <v>23115</v>
      </c>
      <c r="CA3987" t="s">
        <v>23116</v>
      </c>
      <c r="CC3987" t="s">
        <v>22214</v>
      </c>
      <c r="CF3987">
        <v>8</v>
      </c>
      <c r="CG3987" t="s">
        <v>11001</v>
      </c>
      <c r="CH3987">
        <v>8769256730</v>
      </c>
      <c r="CM3987" t="s">
        <v>23117</v>
      </c>
      <c r="CP3987" t="s">
        <v>194</v>
      </c>
      <c r="CQ3987" t="s">
        <v>195</v>
      </c>
      <c r="CS3987">
        <v>14620</v>
      </c>
      <c r="CT3987" t="s">
        <v>196</v>
      </c>
      <c r="CU3987">
        <v>5857489446</v>
      </c>
      <c r="CZ3987" t="s">
        <v>23115</v>
      </c>
      <c r="DA3987" t="s">
        <v>23116</v>
      </c>
      <c r="DC3987" t="s">
        <v>22214</v>
      </c>
      <c r="DF3987">
        <v>8</v>
      </c>
      <c r="DG3987" t="s">
        <v>11001</v>
      </c>
      <c r="DH3987">
        <v>8769256730</v>
      </c>
      <c r="EM3987" t="s">
        <v>23115</v>
      </c>
      <c r="EN3987" t="s">
        <v>23116</v>
      </c>
      <c r="EP3987" t="s">
        <v>22214</v>
      </c>
      <c r="ES3987">
        <v>8</v>
      </c>
      <c r="ET3987" t="s">
        <v>11001</v>
      </c>
      <c r="EU3987">
        <v>8769256730</v>
      </c>
    </row>
    <row r="3988" spans="1:151" x14ac:dyDescent="0.2">
      <c r="A3988">
        <v>42371</v>
      </c>
      <c r="B3988" t="s">
        <v>21821</v>
      </c>
      <c r="C3988" t="s">
        <v>23118</v>
      </c>
      <c r="D3988" t="s">
        <v>23119</v>
      </c>
      <c r="E3988" t="s">
        <v>23120</v>
      </c>
      <c r="F3988" t="s">
        <v>171</v>
      </c>
      <c r="G3988" t="str">
        <f>"0"</f>
        <v>0</v>
      </c>
      <c r="H3988" s="1">
        <v>38031</v>
      </c>
      <c r="I3988" t="s">
        <v>221</v>
      </c>
      <c r="K3988" t="s">
        <v>2923</v>
      </c>
      <c r="L3988" t="s">
        <v>920</v>
      </c>
      <c r="M3988" t="s">
        <v>224</v>
      </c>
      <c r="N3988">
        <v>2024</v>
      </c>
      <c r="O3988" t="s">
        <v>225</v>
      </c>
      <c r="P3988" t="s">
        <v>178</v>
      </c>
      <c r="Q3988" t="s">
        <v>172</v>
      </c>
      <c r="S3988">
        <v>32325904</v>
      </c>
      <c r="T3988" t="s">
        <v>226</v>
      </c>
      <c r="Y3988" t="str">
        <f>"01AS"</f>
        <v>01AS</v>
      </c>
      <c r="Z3988" t="s">
        <v>227</v>
      </c>
      <c r="AA3988" t="s">
        <v>228</v>
      </c>
      <c r="AB3988" t="s">
        <v>229</v>
      </c>
      <c r="AC3988" t="s">
        <v>1662</v>
      </c>
      <c r="AD3988" t="s">
        <v>185</v>
      </c>
      <c r="AE3988" t="s">
        <v>822</v>
      </c>
      <c r="AM3988" t="s">
        <v>23121</v>
      </c>
      <c r="AS3988">
        <v>2.83</v>
      </c>
      <c r="AU3988" t="s">
        <v>235</v>
      </c>
      <c r="AV3988" t="s">
        <v>236</v>
      </c>
      <c r="AW3988" t="s">
        <v>715</v>
      </c>
      <c r="BM3988" t="s">
        <v>5399</v>
      </c>
      <c r="BN3988" t="s">
        <v>239</v>
      </c>
      <c r="BO3988" t="s">
        <v>23122</v>
      </c>
      <c r="BP3988" t="s">
        <v>241</v>
      </c>
      <c r="BQ3988" t="s">
        <v>195</v>
      </c>
      <c r="BS3988">
        <v>14627</v>
      </c>
      <c r="CD3988" t="s">
        <v>195</v>
      </c>
      <c r="CM3988" t="s">
        <v>23123</v>
      </c>
      <c r="CO3988" t="s">
        <v>23122</v>
      </c>
      <c r="CP3988" t="s">
        <v>23124</v>
      </c>
      <c r="CQ3988" t="s">
        <v>247</v>
      </c>
      <c r="CS3988" t="s">
        <v>23125</v>
      </c>
      <c r="CT3988" t="s">
        <v>244</v>
      </c>
      <c r="CU3988" t="s">
        <v>23126</v>
      </c>
    </row>
    <row r="3989" spans="1:151" x14ac:dyDescent="0.2">
      <c r="A3989">
        <v>40675</v>
      </c>
      <c r="B3989" t="s">
        <v>23127</v>
      </c>
      <c r="C3989" t="s">
        <v>23128</v>
      </c>
      <c r="E3989" t="s">
        <v>23129</v>
      </c>
      <c r="F3989" t="s">
        <v>171</v>
      </c>
      <c r="G3989" t="str">
        <f>"0"</f>
        <v>0</v>
      </c>
      <c r="H3989" s="1">
        <v>38151</v>
      </c>
      <c r="I3989" t="s">
        <v>221</v>
      </c>
      <c r="K3989" t="s">
        <v>1001</v>
      </c>
      <c r="L3989" t="s">
        <v>1002</v>
      </c>
      <c r="M3989" t="s">
        <v>224</v>
      </c>
      <c r="N3989">
        <v>2023</v>
      </c>
      <c r="O3989" t="s">
        <v>597</v>
      </c>
      <c r="P3989" t="s">
        <v>178</v>
      </c>
      <c r="Q3989" t="s">
        <v>172</v>
      </c>
      <c r="S3989">
        <v>32316384</v>
      </c>
      <c r="T3989" t="s">
        <v>226</v>
      </c>
      <c r="Y3989" t="str">
        <f>"01AS"</f>
        <v>01AS</v>
      </c>
      <c r="Z3989" t="s">
        <v>227</v>
      </c>
      <c r="AA3989" t="s">
        <v>228</v>
      </c>
      <c r="AB3989" t="s">
        <v>229</v>
      </c>
      <c r="AC3989" t="s">
        <v>2129</v>
      </c>
      <c r="AD3989" t="s">
        <v>172</v>
      </c>
      <c r="AS3989">
        <v>3.65</v>
      </c>
      <c r="AU3989" t="s">
        <v>472</v>
      </c>
      <c r="AV3989" t="s">
        <v>473</v>
      </c>
      <c r="AW3989" t="s">
        <v>715</v>
      </c>
      <c r="BO3989" t="s">
        <v>23130</v>
      </c>
      <c r="BQ3989" t="s">
        <v>195</v>
      </c>
      <c r="CD3989" t="s">
        <v>195</v>
      </c>
      <c r="CM3989" t="s">
        <v>23131</v>
      </c>
      <c r="CO3989" t="s">
        <v>23130</v>
      </c>
      <c r="CP3989" t="s">
        <v>20617</v>
      </c>
      <c r="CQ3989" t="s">
        <v>4463</v>
      </c>
      <c r="CS3989" t="s">
        <v>23132</v>
      </c>
      <c r="CT3989" t="s">
        <v>244</v>
      </c>
      <c r="CU3989" t="s">
        <v>23133</v>
      </c>
    </row>
    <row r="3990" spans="1:151" x14ac:dyDescent="0.2">
      <c r="A3990">
        <v>41801</v>
      </c>
      <c r="B3990" t="s">
        <v>1728</v>
      </c>
      <c r="C3990" t="s">
        <v>23134</v>
      </c>
      <c r="D3990" t="s">
        <v>3631</v>
      </c>
      <c r="E3990" t="s">
        <v>1213</v>
      </c>
      <c r="F3990" t="s">
        <v>23135</v>
      </c>
      <c r="G3990" t="str">
        <f>"0"</f>
        <v>0</v>
      </c>
      <c r="H3990" s="1">
        <v>38020</v>
      </c>
      <c r="I3990" t="s">
        <v>221</v>
      </c>
      <c r="K3990" t="s">
        <v>1046</v>
      </c>
      <c r="L3990" t="s">
        <v>1047</v>
      </c>
      <c r="M3990" t="s">
        <v>306</v>
      </c>
      <c r="N3990">
        <v>2024</v>
      </c>
      <c r="O3990" t="s">
        <v>710</v>
      </c>
      <c r="P3990" t="s">
        <v>178</v>
      </c>
      <c r="Q3990" t="s">
        <v>172</v>
      </c>
      <c r="R3990" t="s">
        <v>510</v>
      </c>
      <c r="S3990">
        <v>32300871</v>
      </c>
      <c r="BA3990" t="s">
        <v>23136</v>
      </c>
      <c r="BM3990" t="s">
        <v>4408</v>
      </c>
    </row>
    <row r="3991" spans="1:151" x14ac:dyDescent="0.2">
      <c r="A3991">
        <v>41964</v>
      </c>
      <c r="B3991" t="s">
        <v>23137</v>
      </c>
      <c r="C3991" t="s">
        <v>23134</v>
      </c>
      <c r="D3991" t="s">
        <v>23138</v>
      </c>
      <c r="E3991" t="s">
        <v>23139</v>
      </c>
      <c r="F3991" t="s">
        <v>171</v>
      </c>
      <c r="G3991" t="str">
        <f>"0"</f>
        <v>0</v>
      </c>
      <c r="H3991" s="1">
        <v>37975</v>
      </c>
      <c r="I3991" t="s">
        <v>1619</v>
      </c>
      <c r="K3991" t="s">
        <v>8144</v>
      </c>
      <c r="L3991" t="s">
        <v>8145</v>
      </c>
      <c r="M3991" t="s">
        <v>306</v>
      </c>
      <c r="N3991">
        <v>2024</v>
      </c>
      <c r="O3991" t="s">
        <v>710</v>
      </c>
      <c r="P3991" t="s">
        <v>178</v>
      </c>
      <c r="Q3991" t="s">
        <v>172</v>
      </c>
      <c r="S3991">
        <v>32289350</v>
      </c>
      <c r="T3991" t="s">
        <v>226</v>
      </c>
      <c r="Y3991" t="str">
        <f>"01AS"</f>
        <v>01AS</v>
      </c>
      <c r="Z3991" t="s">
        <v>499</v>
      </c>
      <c r="AA3991" t="s">
        <v>320</v>
      </c>
      <c r="AB3991" t="s">
        <v>321</v>
      </c>
      <c r="AC3991" t="s">
        <v>728</v>
      </c>
      <c r="AD3991" t="s">
        <v>185</v>
      </c>
      <c r="AS3991">
        <v>3.2</v>
      </c>
      <c r="AU3991" t="s">
        <v>472</v>
      </c>
      <c r="AV3991" t="s">
        <v>473</v>
      </c>
      <c r="AW3991" t="s">
        <v>210</v>
      </c>
      <c r="BM3991" t="s">
        <v>20161</v>
      </c>
      <c r="BN3991" t="s">
        <v>239</v>
      </c>
      <c r="BO3991" t="s">
        <v>23140</v>
      </c>
      <c r="BP3991" t="s">
        <v>241</v>
      </c>
      <c r="BQ3991" t="s">
        <v>195</v>
      </c>
      <c r="BS3991">
        <v>14627</v>
      </c>
      <c r="CD3991" t="s">
        <v>195</v>
      </c>
      <c r="CM3991" t="s">
        <v>23141</v>
      </c>
      <c r="CO3991" t="s">
        <v>23140</v>
      </c>
      <c r="CP3991" t="s">
        <v>23142</v>
      </c>
      <c r="CQ3991" t="s">
        <v>2008</v>
      </c>
      <c r="CS3991" t="s">
        <v>23143</v>
      </c>
      <c r="CT3991" t="s">
        <v>244</v>
      </c>
      <c r="CU3991" t="s">
        <v>23144</v>
      </c>
      <c r="DM3991" t="s">
        <v>23145</v>
      </c>
      <c r="DP3991" t="s">
        <v>23142</v>
      </c>
      <c r="DQ3991" t="s">
        <v>214</v>
      </c>
      <c r="DR3991" t="s">
        <v>23146</v>
      </c>
      <c r="DS3991">
        <v>33837</v>
      </c>
      <c r="DT3991" t="s">
        <v>226</v>
      </c>
      <c r="DU3991">
        <v>4074088192</v>
      </c>
      <c r="DX3991" t="s">
        <v>23147</v>
      </c>
      <c r="DY3991" t="s">
        <v>406</v>
      </c>
    </row>
    <row r="3992" spans="1:151" x14ac:dyDescent="0.2">
      <c r="A3992">
        <v>25489</v>
      </c>
      <c r="B3992" t="s">
        <v>23148</v>
      </c>
      <c r="C3992" t="s">
        <v>23149</v>
      </c>
      <c r="D3992" t="s">
        <v>23150</v>
      </c>
      <c r="E3992" t="s">
        <v>23151</v>
      </c>
      <c r="F3992" t="s">
        <v>1502</v>
      </c>
      <c r="G3992" t="s">
        <v>172</v>
      </c>
      <c r="H3992" s="1">
        <v>34763</v>
      </c>
      <c r="I3992" t="s">
        <v>221</v>
      </c>
      <c r="K3992" t="s">
        <v>1278</v>
      </c>
      <c r="L3992" t="s">
        <v>1503</v>
      </c>
      <c r="M3992" t="s">
        <v>176</v>
      </c>
      <c r="N3992">
        <v>2019</v>
      </c>
      <c r="O3992" t="s">
        <v>482</v>
      </c>
      <c r="P3992" t="s">
        <v>178</v>
      </c>
      <c r="Q3992" t="s">
        <v>172</v>
      </c>
      <c r="S3992">
        <v>30044920</v>
      </c>
      <c r="T3992" t="s">
        <v>23152</v>
      </c>
      <c r="U3992" t="s">
        <v>180</v>
      </c>
      <c r="V3992" s="2">
        <v>43968</v>
      </c>
      <c r="W3992" t="s">
        <v>23153</v>
      </c>
      <c r="X3992">
        <v>26772658631</v>
      </c>
      <c r="Y3992" t="s">
        <v>186</v>
      </c>
      <c r="Z3992" t="s">
        <v>282</v>
      </c>
      <c r="AA3992">
        <v>2020</v>
      </c>
      <c r="AB3992">
        <v>2020</v>
      </c>
      <c r="AC3992" t="s">
        <v>187</v>
      </c>
      <c r="AD3992" t="s">
        <v>172</v>
      </c>
      <c r="AS3992">
        <v>3.25</v>
      </c>
      <c r="AT3992" t="s">
        <v>188</v>
      </c>
      <c r="AU3992" t="s">
        <v>189</v>
      </c>
      <c r="AV3992" t="s">
        <v>190</v>
      </c>
      <c r="AW3992" t="s">
        <v>191</v>
      </c>
      <c r="BM3992" t="s">
        <v>997</v>
      </c>
      <c r="BP3992" t="s">
        <v>194</v>
      </c>
      <c r="BQ3992" t="s">
        <v>195</v>
      </c>
      <c r="BS3992">
        <v>14627</v>
      </c>
      <c r="BT3992" t="s">
        <v>196</v>
      </c>
      <c r="BU3992">
        <v>5852145898</v>
      </c>
      <c r="CM3992" t="s">
        <v>23154</v>
      </c>
      <c r="CN3992" t="s">
        <v>887</v>
      </c>
      <c r="CP3992" t="s">
        <v>194</v>
      </c>
      <c r="CQ3992" t="s">
        <v>195</v>
      </c>
      <c r="CS3992">
        <v>14627</v>
      </c>
      <c r="CT3992" t="s">
        <v>196</v>
      </c>
      <c r="CU3992">
        <v>5852149858</v>
      </c>
    </row>
    <row r="3993" spans="1:151" x14ac:dyDescent="0.2">
      <c r="A3993">
        <v>25507</v>
      </c>
      <c r="B3993" t="s">
        <v>23148</v>
      </c>
      <c r="C3993" t="s">
        <v>23149</v>
      </c>
      <c r="D3993" t="s">
        <v>23150</v>
      </c>
      <c r="E3993" t="s">
        <v>23151</v>
      </c>
      <c r="F3993" t="s">
        <v>23155</v>
      </c>
      <c r="G3993" t="s">
        <v>172</v>
      </c>
      <c r="H3993" s="1">
        <v>34763</v>
      </c>
      <c r="I3993" t="s">
        <v>221</v>
      </c>
      <c r="K3993" t="s">
        <v>943</v>
      </c>
      <c r="L3993" t="s">
        <v>318</v>
      </c>
      <c r="M3993" t="s">
        <v>306</v>
      </c>
      <c r="N3993">
        <v>2018</v>
      </c>
      <c r="O3993" t="s">
        <v>307</v>
      </c>
      <c r="P3993" t="s">
        <v>178</v>
      </c>
      <c r="Q3993" t="s">
        <v>172</v>
      </c>
      <c r="S3993">
        <v>30044920</v>
      </c>
      <c r="T3993" t="s">
        <v>23152</v>
      </c>
      <c r="U3993" t="s">
        <v>180</v>
      </c>
      <c r="V3993" s="2">
        <v>43968</v>
      </c>
      <c r="W3993" t="s">
        <v>23153</v>
      </c>
      <c r="X3993">
        <v>26772658631</v>
      </c>
      <c r="Y3993" t="s">
        <v>186</v>
      </c>
      <c r="Z3993" t="s">
        <v>282</v>
      </c>
      <c r="AA3993">
        <v>2020</v>
      </c>
      <c r="AB3993">
        <v>2020</v>
      </c>
      <c r="AC3993" t="s">
        <v>187</v>
      </c>
      <c r="AD3993" t="s">
        <v>172</v>
      </c>
      <c r="AS3993">
        <v>3.25</v>
      </c>
      <c r="AT3993" t="s">
        <v>188</v>
      </c>
      <c r="AU3993" t="s">
        <v>189</v>
      </c>
      <c r="AV3993" t="s">
        <v>190</v>
      </c>
      <c r="AW3993" t="s">
        <v>191</v>
      </c>
      <c r="BM3993" t="s">
        <v>997</v>
      </c>
      <c r="BP3993" t="s">
        <v>194</v>
      </c>
      <c r="BQ3993" t="s">
        <v>195</v>
      </c>
      <c r="BS3993">
        <v>14627</v>
      </c>
      <c r="BT3993" t="s">
        <v>196</v>
      </c>
      <c r="BU3993">
        <v>5852145898</v>
      </c>
      <c r="CM3993" t="s">
        <v>23154</v>
      </c>
      <c r="CN3993" t="s">
        <v>887</v>
      </c>
      <c r="CP3993" t="s">
        <v>194</v>
      </c>
      <c r="CQ3993" t="s">
        <v>195</v>
      </c>
      <c r="CS3993">
        <v>14627</v>
      </c>
      <c r="CT3993" t="s">
        <v>196</v>
      </c>
      <c r="CU3993">
        <v>5852149858</v>
      </c>
    </row>
    <row r="3994" spans="1:151" x14ac:dyDescent="0.2">
      <c r="A3994">
        <v>40785</v>
      </c>
      <c r="B3994" t="s">
        <v>23156</v>
      </c>
      <c r="C3994" t="s">
        <v>23157</v>
      </c>
      <c r="E3994" t="s">
        <v>23158</v>
      </c>
      <c r="F3994" t="s">
        <v>171</v>
      </c>
      <c r="G3994" t="str">
        <f>"0"</f>
        <v>0</v>
      </c>
      <c r="H3994" s="1">
        <v>37979</v>
      </c>
      <c r="I3994" t="s">
        <v>173</v>
      </c>
      <c r="K3994" t="s">
        <v>1467</v>
      </c>
      <c r="L3994" t="s">
        <v>420</v>
      </c>
      <c r="M3994" t="s">
        <v>176</v>
      </c>
      <c r="N3994">
        <v>2024</v>
      </c>
      <c r="O3994" t="s">
        <v>319</v>
      </c>
      <c r="P3994" t="s">
        <v>178</v>
      </c>
      <c r="Q3994" t="s">
        <v>172</v>
      </c>
      <c r="S3994">
        <v>31983563</v>
      </c>
      <c r="T3994" t="s">
        <v>226</v>
      </c>
      <c r="Y3994" t="str">
        <f>"01AS"</f>
        <v>01AS</v>
      </c>
      <c r="Z3994" t="s">
        <v>499</v>
      </c>
      <c r="AA3994" t="s">
        <v>320</v>
      </c>
      <c r="AB3994" t="s">
        <v>321</v>
      </c>
      <c r="AC3994" t="s">
        <v>1468</v>
      </c>
      <c r="AD3994" t="s">
        <v>185</v>
      </c>
      <c r="AM3994" t="s">
        <v>2191</v>
      </c>
      <c r="AS3994">
        <v>2.81</v>
      </c>
      <c r="AU3994" t="s">
        <v>235</v>
      </c>
      <c r="AV3994" t="s">
        <v>236</v>
      </c>
      <c r="AW3994" t="s">
        <v>210</v>
      </c>
      <c r="AX3994" t="s">
        <v>23159</v>
      </c>
      <c r="AY3994" t="s">
        <v>9950</v>
      </c>
      <c r="BA3994" t="s">
        <v>14605</v>
      </c>
      <c r="BM3994" t="s">
        <v>23160</v>
      </c>
      <c r="BN3994" t="s">
        <v>239</v>
      </c>
      <c r="BO3994" t="s">
        <v>23161</v>
      </c>
      <c r="BP3994" t="s">
        <v>241</v>
      </c>
      <c r="BQ3994" t="s">
        <v>195</v>
      </c>
      <c r="BS3994">
        <v>14627</v>
      </c>
      <c r="BZ3994" t="s">
        <v>3928</v>
      </c>
      <c r="CB3994" t="s">
        <v>475</v>
      </c>
      <c r="CD3994" t="s">
        <v>195</v>
      </c>
      <c r="CF3994">
        <v>14620</v>
      </c>
      <c r="CG3994" t="s">
        <v>244</v>
      </c>
      <c r="CM3994" t="s">
        <v>23162</v>
      </c>
      <c r="CO3994" t="s">
        <v>23161</v>
      </c>
      <c r="CP3994" t="s">
        <v>17690</v>
      </c>
      <c r="CQ3994" t="s">
        <v>247</v>
      </c>
      <c r="CS3994" t="s">
        <v>23163</v>
      </c>
      <c r="CT3994" t="s">
        <v>244</v>
      </c>
      <c r="CU3994" t="s">
        <v>23164</v>
      </c>
      <c r="DM3994" t="s">
        <v>23165</v>
      </c>
      <c r="DP3994" t="s">
        <v>17690</v>
      </c>
      <c r="DQ3994" t="s">
        <v>195</v>
      </c>
      <c r="DR3994" t="s">
        <v>17690</v>
      </c>
      <c r="DS3994">
        <v>10303</v>
      </c>
      <c r="DT3994" t="s">
        <v>226</v>
      </c>
      <c r="DU3994">
        <v>6462889871</v>
      </c>
      <c r="DW3994">
        <v>6462889871</v>
      </c>
      <c r="DX3994" t="s">
        <v>23166</v>
      </c>
      <c r="DY3994" t="s">
        <v>4043</v>
      </c>
    </row>
    <row r="3995" spans="1:151" x14ac:dyDescent="0.2">
      <c r="A3995">
        <v>21038</v>
      </c>
      <c r="B3995" t="s">
        <v>2698</v>
      </c>
      <c r="C3995" t="s">
        <v>23167</v>
      </c>
      <c r="D3995" t="s">
        <v>4848</v>
      </c>
      <c r="E3995" t="s">
        <v>23168</v>
      </c>
      <c r="F3995" t="s">
        <v>23169</v>
      </c>
      <c r="G3995" t="s">
        <v>185</v>
      </c>
      <c r="H3995" s="1">
        <v>35135</v>
      </c>
      <c r="I3995" t="s">
        <v>221</v>
      </c>
      <c r="K3995" t="s">
        <v>304</v>
      </c>
      <c r="L3995" t="s">
        <v>305</v>
      </c>
      <c r="M3995" t="s">
        <v>306</v>
      </c>
      <c r="N3995">
        <v>2017</v>
      </c>
      <c r="O3995" t="s">
        <v>646</v>
      </c>
      <c r="P3995" t="s">
        <v>178</v>
      </c>
      <c r="Q3995" t="s">
        <v>172</v>
      </c>
      <c r="S3995">
        <v>28842323</v>
      </c>
      <c r="T3995" t="s">
        <v>17375</v>
      </c>
      <c r="U3995" t="s">
        <v>180</v>
      </c>
      <c r="V3995" s="2">
        <v>43240</v>
      </c>
      <c r="W3995" t="s">
        <v>23170</v>
      </c>
      <c r="X3995">
        <v>5852105615</v>
      </c>
      <c r="Y3995" t="s">
        <v>186</v>
      </c>
      <c r="Z3995" t="s">
        <v>282</v>
      </c>
      <c r="AA3995">
        <v>2018</v>
      </c>
      <c r="AB3995">
        <v>2018</v>
      </c>
      <c r="AC3995" t="s">
        <v>382</v>
      </c>
      <c r="AD3995" t="s">
        <v>185</v>
      </c>
      <c r="AS3995">
        <v>3.46</v>
      </c>
      <c r="AT3995" t="s">
        <v>188</v>
      </c>
      <c r="AU3995" t="s">
        <v>189</v>
      </c>
      <c r="AV3995" t="s">
        <v>190</v>
      </c>
      <c r="AW3995" t="s">
        <v>191</v>
      </c>
      <c r="BM3995" t="s">
        <v>22892</v>
      </c>
      <c r="BN3995" t="s">
        <v>193</v>
      </c>
      <c r="BP3995" t="s">
        <v>194</v>
      </c>
      <c r="BQ3995" t="s">
        <v>195</v>
      </c>
      <c r="BS3995">
        <v>14627</v>
      </c>
      <c r="BT3995" t="s">
        <v>196</v>
      </c>
      <c r="BU3995">
        <v>5852105615</v>
      </c>
      <c r="CM3995" t="s">
        <v>487</v>
      </c>
      <c r="CN3995" t="s">
        <v>23171</v>
      </c>
      <c r="CP3995" t="s">
        <v>194</v>
      </c>
      <c r="CQ3995" t="s">
        <v>195</v>
      </c>
      <c r="CS3995">
        <v>14627</v>
      </c>
      <c r="CT3995" t="s">
        <v>196</v>
      </c>
      <c r="CU3995">
        <v>5852105615</v>
      </c>
    </row>
    <row r="3996" spans="1:151" x14ac:dyDescent="0.2">
      <c r="A3996">
        <v>31508</v>
      </c>
      <c r="B3996" t="s">
        <v>23172</v>
      </c>
      <c r="C3996" t="s">
        <v>23173</v>
      </c>
      <c r="D3996" t="s">
        <v>23174</v>
      </c>
      <c r="E3996" t="s">
        <v>23175</v>
      </c>
      <c r="F3996" t="s">
        <v>171</v>
      </c>
      <c r="G3996" t="s">
        <v>172</v>
      </c>
      <c r="H3996" s="1">
        <v>36538</v>
      </c>
      <c r="I3996" t="s">
        <v>173</v>
      </c>
      <c r="K3996" t="s">
        <v>1345</v>
      </c>
      <c r="L3996" t="s">
        <v>2201</v>
      </c>
      <c r="M3996" t="s">
        <v>255</v>
      </c>
      <c r="N3996" t="s">
        <v>421</v>
      </c>
      <c r="O3996" t="s">
        <v>422</v>
      </c>
      <c r="P3996" t="s">
        <v>178</v>
      </c>
      <c r="Q3996" t="s">
        <v>172</v>
      </c>
      <c r="S3996">
        <v>31351355</v>
      </c>
      <c r="T3996" t="s">
        <v>226</v>
      </c>
      <c r="Y3996" t="str">
        <f>"01AS"</f>
        <v>01AS</v>
      </c>
      <c r="Z3996" t="s">
        <v>227</v>
      </c>
      <c r="AA3996" t="s">
        <v>228</v>
      </c>
      <c r="AB3996" t="s">
        <v>229</v>
      </c>
      <c r="AC3996" t="s">
        <v>1237</v>
      </c>
      <c r="AD3996" t="s">
        <v>185</v>
      </c>
      <c r="AS3996">
        <v>3.97</v>
      </c>
      <c r="AT3996" t="s">
        <v>429</v>
      </c>
      <c r="AU3996" t="s">
        <v>235</v>
      </c>
      <c r="AV3996" t="s">
        <v>236</v>
      </c>
      <c r="AW3996" t="s">
        <v>22807</v>
      </c>
      <c r="BM3996" t="s">
        <v>23176</v>
      </c>
      <c r="BN3996" t="s">
        <v>239</v>
      </c>
      <c r="BO3996" t="s">
        <v>23177</v>
      </c>
      <c r="BP3996" t="s">
        <v>241</v>
      </c>
      <c r="BQ3996" t="s">
        <v>195</v>
      </c>
      <c r="BS3996">
        <v>14627</v>
      </c>
      <c r="CD3996" t="s">
        <v>195</v>
      </c>
      <c r="CM3996" t="s">
        <v>23178</v>
      </c>
      <c r="CO3996" t="s">
        <v>23177</v>
      </c>
      <c r="CP3996" t="s">
        <v>23179</v>
      </c>
      <c r="CQ3996" t="s">
        <v>571</v>
      </c>
      <c r="CS3996">
        <v>19342</v>
      </c>
      <c r="CT3996" t="s">
        <v>244</v>
      </c>
      <c r="CU3996" t="s">
        <v>23180</v>
      </c>
    </row>
    <row r="3997" spans="1:151" x14ac:dyDescent="0.2">
      <c r="A3997">
        <v>25412</v>
      </c>
      <c r="B3997" t="s">
        <v>23181</v>
      </c>
      <c r="C3997" t="s">
        <v>1849</v>
      </c>
      <c r="E3997" t="s">
        <v>23182</v>
      </c>
      <c r="F3997" t="s">
        <v>171</v>
      </c>
      <c r="K3997" t="s">
        <v>769</v>
      </c>
      <c r="L3997" t="s">
        <v>770</v>
      </c>
      <c r="M3997" t="s">
        <v>176</v>
      </c>
      <c r="N3997">
        <v>2017</v>
      </c>
      <c r="O3997" t="s">
        <v>177</v>
      </c>
      <c r="P3997" t="s">
        <v>178</v>
      </c>
      <c r="Q3997" t="s">
        <v>172</v>
      </c>
    </row>
    <row r="3998" spans="1:151" x14ac:dyDescent="0.2">
      <c r="A3998">
        <v>37460</v>
      </c>
      <c r="B3998" t="s">
        <v>19798</v>
      </c>
      <c r="C3998" t="s">
        <v>22161</v>
      </c>
      <c r="D3998" t="s">
        <v>11854</v>
      </c>
      <c r="E3998" t="s">
        <v>23183</v>
      </c>
      <c r="F3998" t="s">
        <v>171</v>
      </c>
      <c r="G3998" t="str">
        <f>"0"</f>
        <v>0</v>
      </c>
      <c r="H3998" s="1">
        <v>36925</v>
      </c>
      <c r="I3998" t="s">
        <v>1450</v>
      </c>
      <c r="K3998" t="s">
        <v>2514</v>
      </c>
      <c r="L3998" t="s">
        <v>2515</v>
      </c>
      <c r="M3998" t="s">
        <v>306</v>
      </c>
      <c r="N3998">
        <v>2022</v>
      </c>
      <c r="O3998" t="s">
        <v>782</v>
      </c>
      <c r="P3998" t="s">
        <v>178</v>
      </c>
      <c r="Q3998" t="s">
        <v>172</v>
      </c>
      <c r="S3998">
        <v>31541794</v>
      </c>
      <c r="T3998" t="s">
        <v>226</v>
      </c>
      <c r="Y3998" t="str">
        <f>"01AS"</f>
        <v>01AS</v>
      </c>
      <c r="Z3998" t="s">
        <v>227</v>
      </c>
      <c r="AA3998" t="s">
        <v>321</v>
      </c>
      <c r="AC3998" t="s">
        <v>1451</v>
      </c>
      <c r="AD3998" t="s">
        <v>185</v>
      </c>
      <c r="AM3998" t="s">
        <v>5251</v>
      </c>
      <c r="AN3998" t="s">
        <v>680</v>
      </c>
      <c r="AS3998">
        <v>3.7</v>
      </c>
      <c r="AU3998" t="s">
        <v>235</v>
      </c>
      <c r="AV3998" t="s">
        <v>236</v>
      </c>
      <c r="AW3998" t="s">
        <v>264</v>
      </c>
      <c r="BA3998" t="s">
        <v>7651</v>
      </c>
      <c r="BF3998" t="s">
        <v>474</v>
      </c>
      <c r="BM3998" t="s">
        <v>23184</v>
      </c>
      <c r="BN3998" t="s">
        <v>239</v>
      </c>
      <c r="BO3998" t="s">
        <v>23185</v>
      </c>
      <c r="BP3998" t="s">
        <v>241</v>
      </c>
      <c r="BQ3998" t="s">
        <v>195</v>
      </c>
      <c r="BS3998">
        <v>14627</v>
      </c>
      <c r="CD3998" t="s">
        <v>195</v>
      </c>
      <c r="CM3998" t="s">
        <v>23186</v>
      </c>
      <c r="CO3998" t="s">
        <v>23185</v>
      </c>
      <c r="CP3998" t="s">
        <v>18789</v>
      </c>
      <c r="CQ3998" t="s">
        <v>247</v>
      </c>
      <c r="CS3998" t="s">
        <v>23187</v>
      </c>
      <c r="CT3998" t="s">
        <v>244</v>
      </c>
      <c r="CU3998" t="s">
        <v>23188</v>
      </c>
    </row>
    <row r="3999" spans="1:151" x14ac:dyDescent="0.2">
      <c r="A3999">
        <v>25065</v>
      </c>
      <c r="B3999" t="s">
        <v>23189</v>
      </c>
      <c r="C3999" t="s">
        <v>23190</v>
      </c>
      <c r="D3999" t="s">
        <v>940</v>
      </c>
      <c r="E3999" t="s">
        <v>23191</v>
      </c>
      <c r="F3999" t="s">
        <v>171</v>
      </c>
      <c r="G3999" t="s">
        <v>172</v>
      </c>
      <c r="H3999" s="1">
        <v>34495</v>
      </c>
      <c r="I3999" t="s">
        <v>221</v>
      </c>
      <c r="K3999" t="s">
        <v>576</v>
      </c>
      <c r="L3999" t="s">
        <v>577</v>
      </c>
      <c r="M3999" t="s">
        <v>224</v>
      </c>
      <c r="N3999">
        <v>2018</v>
      </c>
      <c r="O3999" t="s">
        <v>354</v>
      </c>
      <c r="P3999" t="s">
        <v>178</v>
      </c>
      <c r="Q3999" t="s">
        <v>172</v>
      </c>
      <c r="S3999">
        <v>30955219</v>
      </c>
      <c r="T3999" t="s">
        <v>196</v>
      </c>
      <c r="W3999" t="s">
        <v>23192</v>
      </c>
      <c r="X3999">
        <v>5857349482</v>
      </c>
      <c r="Y3999" t="s">
        <v>186</v>
      </c>
      <c r="Z3999" t="s">
        <v>282</v>
      </c>
      <c r="AA3999">
        <v>2019</v>
      </c>
      <c r="AB3999">
        <v>2019</v>
      </c>
      <c r="AC3999" t="s">
        <v>1307</v>
      </c>
      <c r="AD3999" t="s">
        <v>185</v>
      </c>
      <c r="AS3999">
        <v>3.48</v>
      </c>
      <c r="AT3999" t="s">
        <v>188</v>
      </c>
      <c r="AU3999" t="s">
        <v>1520</v>
      </c>
      <c r="AV3999" t="s">
        <v>6477</v>
      </c>
      <c r="AW3999" t="s">
        <v>264</v>
      </c>
      <c r="BM3999" t="s">
        <v>23193</v>
      </c>
      <c r="BN3999" t="s">
        <v>193</v>
      </c>
      <c r="BP3999" t="s">
        <v>194</v>
      </c>
      <c r="BQ3999" t="s">
        <v>195</v>
      </c>
      <c r="BS3999">
        <v>14627</v>
      </c>
      <c r="BT3999" t="s">
        <v>196</v>
      </c>
      <c r="BU3999">
        <v>5857348844</v>
      </c>
      <c r="BZ3999" t="s">
        <v>23194</v>
      </c>
      <c r="CC3999" t="s">
        <v>10159</v>
      </c>
      <c r="CD3999" t="s">
        <v>195</v>
      </c>
      <c r="CF3999">
        <v>14468</v>
      </c>
      <c r="CG3999" t="s">
        <v>196</v>
      </c>
      <c r="CH3999">
        <v>5857348844</v>
      </c>
      <c r="CM3999" t="s">
        <v>23195</v>
      </c>
      <c r="CP3999" t="s">
        <v>194</v>
      </c>
      <c r="CQ3999" t="s">
        <v>195</v>
      </c>
      <c r="CS3999">
        <v>14607</v>
      </c>
      <c r="CT3999" t="s">
        <v>196</v>
      </c>
      <c r="CU3999">
        <v>5857348844</v>
      </c>
      <c r="ED3999" t="s">
        <v>195</v>
      </c>
      <c r="EG3999" t="s">
        <v>196</v>
      </c>
      <c r="EH3999">
        <v>5857348844</v>
      </c>
      <c r="EM3999" t="s">
        <v>23194</v>
      </c>
      <c r="EP3999" t="s">
        <v>10159</v>
      </c>
      <c r="EQ3999" t="s">
        <v>195</v>
      </c>
      <c r="ES3999">
        <v>14468</v>
      </c>
      <c r="ET3999" t="s">
        <v>196</v>
      </c>
      <c r="EU3999">
        <v>5857348844</v>
      </c>
    </row>
    <row r="4000" spans="1:151" x14ac:dyDescent="0.2">
      <c r="A4000">
        <v>39478</v>
      </c>
      <c r="B4000" t="s">
        <v>23196</v>
      </c>
      <c r="C4000" t="s">
        <v>23197</v>
      </c>
      <c r="E4000" t="s">
        <v>23198</v>
      </c>
      <c r="F4000" t="s">
        <v>171</v>
      </c>
      <c r="G4000" t="str">
        <f>"0"</f>
        <v>0</v>
      </c>
      <c r="H4000" s="1">
        <v>37912</v>
      </c>
      <c r="I4000" t="s">
        <v>221</v>
      </c>
      <c r="K4000" t="s">
        <v>2514</v>
      </c>
      <c r="L4000" t="s">
        <v>2515</v>
      </c>
      <c r="M4000" t="s">
        <v>176</v>
      </c>
      <c r="N4000">
        <v>2024</v>
      </c>
      <c r="O4000" t="s">
        <v>319</v>
      </c>
      <c r="P4000" t="s">
        <v>178</v>
      </c>
      <c r="Q4000" t="s">
        <v>172</v>
      </c>
      <c r="S4000">
        <v>32097016</v>
      </c>
      <c r="T4000" t="s">
        <v>226</v>
      </c>
      <c r="Y4000" t="str">
        <f>"01AS"</f>
        <v>01AS</v>
      </c>
      <c r="Z4000" t="s">
        <v>227</v>
      </c>
      <c r="AA4000" t="s">
        <v>320</v>
      </c>
      <c r="AB4000" t="s">
        <v>321</v>
      </c>
      <c r="AC4000" t="s">
        <v>322</v>
      </c>
      <c r="AD4000" t="s">
        <v>185</v>
      </c>
      <c r="AM4000" t="s">
        <v>2372</v>
      </c>
      <c r="AS4000">
        <v>3.18</v>
      </c>
      <c r="AU4000" t="s">
        <v>235</v>
      </c>
      <c r="AV4000" t="s">
        <v>236</v>
      </c>
      <c r="AW4000" t="s">
        <v>715</v>
      </c>
      <c r="BM4000" t="s">
        <v>14758</v>
      </c>
      <c r="BN4000" t="s">
        <v>239</v>
      </c>
      <c r="BO4000" t="s">
        <v>23199</v>
      </c>
      <c r="BP4000" t="s">
        <v>241</v>
      </c>
      <c r="BQ4000" t="s">
        <v>195</v>
      </c>
      <c r="BS4000">
        <v>14627</v>
      </c>
      <c r="BZ4000" t="s">
        <v>3928</v>
      </c>
      <c r="CB4000" t="s">
        <v>475</v>
      </c>
      <c r="CD4000" t="s">
        <v>195</v>
      </c>
      <c r="CF4000">
        <v>14620</v>
      </c>
      <c r="CG4000" t="s">
        <v>244</v>
      </c>
      <c r="CM4000" t="s">
        <v>23200</v>
      </c>
      <c r="CO4000" t="s">
        <v>23199</v>
      </c>
      <c r="CP4000" t="s">
        <v>15934</v>
      </c>
      <c r="CQ4000" t="s">
        <v>735</v>
      </c>
      <c r="CS4000" t="s">
        <v>23201</v>
      </c>
      <c r="CT4000" t="s">
        <v>244</v>
      </c>
      <c r="CU4000" t="s">
        <v>23202</v>
      </c>
    </row>
    <row r="4001" spans="1:151" x14ac:dyDescent="0.2">
      <c r="A4001">
        <v>24658</v>
      </c>
      <c r="B4001" t="s">
        <v>23203</v>
      </c>
      <c r="C4001" t="s">
        <v>23204</v>
      </c>
      <c r="E4001" t="s">
        <v>23205</v>
      </c>
      <c r="F4001" t="s">
        <v>171</v>
      </c>
      <c r="G4001" t="s">
        <v>172</v>
      </c>
      <c r="H4001" s="1">
        <v>42280</v>
      </c>
      <c r="K4001" t="s">
        <v>253</v>
      </c>
      <c r="L4001" t="s">
        <v>645</v>
      </c>
      <c r="M4001" t="s">
        <v>306</v>
      </c>
      <c r="N4001">
        <v>2017</v>
      </c>
      <c r="O4001" t="s">
        <v>646</v>
      </c>
      <c r="P4001" t="s">
        <v>178</v>
      </c>
      <c r="Q4001" t="s">
        <v>172</v>
      </c>
      <c r="S4001">
        <v>30148376</v>
      </c>
      <c r="T4001" t="s">
        <v>196</v>
      </c>
      <c r="Y4001" t="s">
        <v>613</v>
      </c>
      <c r="Z4001" t="s">
        <v>614</v>
      </c>
      <c r="AA4001" t="s">
        <v>615</v>
      </c>
      <c r="AB4001" t="s">
        <v>259</v>
      </c>
      <c r="AC4001" t="s">
        <v>187</v>
      </c>
      <c r="AD4001" t="s">
        <v>185</v>
      </c>
      <c r="AS4001" t="str">
        <f>"0"</f>
        <v>0</v>
      </c>
      <c r="AT4001" t="s">
        <v>188</v>
      </c>
      <c r="AU4001" t="s">
        <v>189</v>
      </c>
      <c r="AV4001" t="s">
        <v>190</v>
      </c>
      <c r="AW4001" t="s">
        <v>294</v>
      </c>
      <c r="BM4001" t="s">
        <v>23206</v>
      </c>
      <c r="BP4001" t="s">
        <v>23207</v>
      </c>
      <c r="BQ4001" t="s">
        <v>849</v>
      </c>
      <c r="BS4001">
        <v>20707</v>
      </c>
      <c r="BT4001" t="s">
        <v>196</v>
      </c>
      <c r="BU4001">
        <v>2024685360</v>
      </c>
      <c r="BZ4001" t="s">
        <v>23206</v>
      </c>
      <c r="CC4001" t="s">
        <v>23207</v>
      </c>
      <c r="CD4001" t="s">
        <v>849</v>
      </c>
      <c r="CF4001">
        <v>20707</v>
      </c>
      <c r="CG4001" t="s">
        <v>196</v>
      </c>
      <c r="CH4001">
        <v>2024685360</v>
      </c>
      <c r="CM4001" t="s">
        <v>23206</v>
      </c>
      <c r="CP4001" t="s">
        <v>23207</v>
      </c>
      <c r="CQ4001" t="s">
        <v>849</v>
      </c>
      <c r="CS4001">
        <v>20707</v>
      </c>
      <c r="CT4001" t="s">
        <v>196</v>
      </c>
      <c r="CU4001">
        <v>2024685360</v>
      </c>
    </row>
    <row r="4002" spans="1:151" x14ac:dyDescent="0.2">
      <c r="A4002">
        <v>38264</v>
      </c>
      <c r="B4002" t="s">
        <v>22666</v>
      </c>
      <c r="C4002" t="s">
        <v>23208</v>
      </c>
      <c r="D4002" t="s">
        <v>23209</v>
      </c>
      <c r="E4002" t="s">
        <v>23210</v>
      </c>
      <c r="F4002" t="s">
        <v>171</v>
      </c>
      <c r="G4002" t="str">
        <f>"0"</f>
        <v>0</v>
      </c>
      <c r="H4002" s="1">
        <v>37973</v>
      </c>
      <c r="I4002" t="s">
        <v>173</v>
      </c>
      <c r="K4002" t="s">
        <v>277</v>
      </c>
      <c r="L4002" t="s">
        <v>278</v>
      </c>
      <c r="M4002" t="s">
        <v>224</v>
      </c>
      <c r="N4002">
        <v>2023</v>
      </c>
      <c r="O4002" t="s">
        <v>597</v>
      </c>
      <c r="P4002" t="s">
        <v>178</v>
      </c>
      <c r="Q4002" t="s">
        <v>172</v>
      </c>
      <c r="S4002">
        <v>32379433</v>
      </c>
      <c r="T4002" t="s">
        <v>226</v>
      </c>
      <c r="Y4002" t="str">
        <f>"06ESM"</f>
        <v>06ESM</v>
      </c>
      <c r="Z4002" t="s">
        <v>1717</v>
      </c>
      <c r="AA4002" t="s">
        <v>833</v>
      </c>
      <c r="AB4002" t="s">
        <v>834</v>
      </c>
      <c r="AC4002" t="s">
        <v>1718</v>
      </c>
      <c r="AD4002" t="s">
        <v>185</v>
      </c>
      <c r="AS4002">
        <v>3.76</v>
      </c>
      <c r="AU4002" t="s">
        <v>472</v>
      </c>
      <c r="AV4002" t="s">
        <v>473</v>
      </c>
      <c r="AW4002" t="s">
        <v>264</v>
      </c>
      <c r="BO4002" t="s">
        <v>23211</v>
      </c>
      <c r="BQ4002" t="s">
        <v>195</v>
      </c>
      <c r="BZ4002" t="s">
        <v>266</v>
      </c>
      <c r="CB4002" t="s">
        <v>267</v>
      </c>
      <c r="CD4002" t="s">
        <v>195</v>
      </c>
      <c r="CF4002">
        <v>14627</v>
      </c>
      <c r="CG4002" t="s">
        <v>244</v>
      </c>
      <c r="CM4002" t="s">
        <v>23212</v>
      </c>
      <c r="CO4002" t="s">
        <v>23211</v>
      </c>
      <c r="CP4002" t="s">
        <v>4533</v>
      </c>
      <c r="CQ4002" t="s">
        <v>20681</v>
      </c>
      <c r="CS4002">
        <v>66047</v>
      </c>
      <c r="CT4002" t="s">
        <v>244</v>
      </c>
      <c r="CU4002" t="s">
        <v>23213</v>
      </c>
    </row>
    <row r="4003" spans="1:151" x14ac:dyDescent="0.2">
      <c r="A4003">
        <v>14525</v>
      </c>
      <c r="B4003" t="s">
        <v>10105</v>
      </c>
      <c r="C4003" t="s">
        <v>23214</v>
      </c>
      <c r="E4003" t="s">
        <v>23215</v>
      </c>
      <c r="F4003" t="s">
        <v>171</v>
      </c>
      <c r="G4003" t="s">
        <v>172</v>
      </c>
      <c r="H4003" s="1">
        <v>34743</v>
      </c>
      <c r="I4003" t="s">
        <v>221</v>
      </c>
      <c r="K4003" t="s">
        <v>2747</v>
      </c>
      <c r="L4003" t="s">
        <v>820</v>
      </c>
      <c r="M4003" t="s">
        <v>176</v>
      </c>
      <c r="N4003">
        <v>2016</v>
      </c>
      <c r="O4003" t="s">
        <v>634</v>
      </c>
      <c r="P4003" t="s">
        <v>178</v>
      </c>
      <c r="Q4003" t="s">
        <v>172</v>
      </c>
      <c r="S4003">
        <v>28199656</v>
      </c>
      <c r="T4003" t="s">
        <v>196</v>
      </c>
      <c r="W4003" t="s">
        <v>23216</v>
      </c>
      <c r="X4003">
        <v>7817711931</v>
      </c>
      <c r="Y4003" t="s">
        <v>186</v>
      </c>
      <c r="Z4003" t="s">
        <v>183</v>
      </c>
      <c r="AA4003">
        <v>2017</v>
      </c>
      <c r="AB4003">
        <v>2017</v>
      </c>
      <c r="AC4003" t="s">
        <v>1109</v>
      </c>
      <c r="AD4003" t="s">
        <v>185</v>
      </c>
      <c r="AM4003" t="s">
        <v>396</v>
      </c>
      <c r="AN4003" t="s">
        <v>886</v>
      </c>
      <c r="AS4003">
        <v>3.36</v>
      </c>
      <c r="AT4003" t="s">
        <v>188</v>
      </c>
      <c r="AU4003" t="s">
        <v>189</v>
      </c>
      <c r="AV4003" t="s">
        <v>190</v>
      </c>
      <c r="AW4003" t="s">
        <v>264</v>
      </c>
      <c r="BM4003" t="s">
        <v>11557</v>
      </c>
      <c r="BN4003" t="s">
        <v>193</v>
      </c>
      <c r="BP4003" t="s">
        <v>194</v>
      </c>
      <c r="BQ4003" t="s">
        <v>195</v>
      </c>
      <c r="BS4003">
        <v>14627</v>
      </c>
      <c r="BT4003" t="s">
        <v>196</v>
      </c>
      <c r="BU4003">
        <v>7814443080</v>
      </c>
      <c r="BZ4003" t="s">
        <v>23217</v>
      </c>
      <c r="CC4003" t="s">
        <v>5877</v>
      </c>
      <c r="CD4003" t="s">
        <v>401</v>
      </c>
      <c r="CF4003" t="str">
        <f>"02492"</f>
        <v>02492</v>
      </c>
      <c r="CG4003" t="s">
        <v>196</v>
      </c>
      <c r="CH4003">
        <v>7814443080</v>
      </c>
      <c r="CM4003" t="s">
        <v>5243</v>
      </c>
      <c r="CP4003" t="s">
        <v>194</v>
      </c>
      <c r="CQ4003" t="s">
        <v>195</v>
      </c>
      <c r="CS4003">
        <v>14620</v>
      </c>
      <c r="CT4003" t="s">
        <v>196</v>
      </c>
      <c r="CU4003">
        <v>3392251061</v>
      </c>
      <c r="EM4003" t="s">
        <v>23217</v>
      </c>
      <c r="EP4003" t="s">
        <v>5877</v>
      </c>
      <c r="EQ4003" t="s">
        <v>401</v>
      </c>
      <c r="ES4003" t="str">
        <f>"02492"</f>
        <v>02492</v>
      </c>
      <c r="ET4003" t="s">
        <v>196</v>
      </c>
      <c r="EU4003">
        <v>7814443080</v>
      </c>
    </row>
    <row r="4004" spans="1:151" x14ac:dyDescent="0.2">
      <c r="A4004">
        <v>29838</v>
      </c>
      <c r="B4004" t="s">
        <v>23218</v>
      </c>
      <c r="C4004" t="s">
        <v>23219</v>
      </c>
      <c r="D4004" t="s">
        <v>23220</v>
      </c>
      <c r="E4004" t="s">
        <v>23221</v>
      </c>
      <c r="F4004" t="s">
        <v>171</v>
      </c>
      <c r="G4004" t="s">
        <v>172</v>
      </c>
      <c r="H4004" s="1">
        <v>36393</v>
      </c>
      <c r="I4004" t="s">
        <v>221</v>
      </c>
      <c r="K4004" t="s">
        <v>222</v>
      </c>
      <c r="L4004" t="s">
        <v>223</v>
      </c>
      <c r="M4004" t="s">
        <v>224</v>
      </c>
      <c r="N4004">
        <v>2020</v>
      </c>
      <c r="O4004" t="s">
        <v>362</v>
      </c>
      <c r="P4004" t="s">
        <v>363</v>
      </c>
      <c r="Q4004" t="s">
        <v>172</v>
      </c>
      <c r="S4004">
        <v>30872684</v>
      </c>
      <c r="T4004" t="s">
        <v>280</v>
      </c>
      <c r="U4004" t="s">
        <v>180</v>
      </c>
      <c r="V4004" s="2">
        <v>44332</v>
      </c>
      <c r="W4004" t="s">
        <v>23222</v>
      </c>
      <c r="X4004">
        <v>9178608500</v>
      </c>
      <c r="Y4004" t="s">
        <v>186</v>
      </c>
      <c r="Z4004" t="s">
        <v>183</v>
      </c>
      <c r="AA4004">
        <v>2021</v>
      </c>
      <c r="AB4004">
        <v>2021</v>
      </c>
      <c r="AC4004" t="s">
        <v>752</v>
      </c>
      <c r="AD4004" t="s">
        <v>172</v>
      </c>
      <c r="AS4004">
        <v>2.52</v>
      </c>
      <c r="AT4004" t="s">
        <v>742</v>
      </c>
      <c r="AU4004" t="s">
        <v>189</v>
      </c>
      <c r="AV4004" t="s">
        <v>190</v>
      </c>
      <c r="AW4004" t="s">
        <v>191</v>
      </c>
      <c r="BM4004" t="s">
        <v>23223</v>
      </c>
      <c r="BN4004" t="s">
        <v>193</v>
      </c>
      <c r="BP4004" t="s">
        <v>194</v>
      </c>
      <c r="BQ4004" t="s">
        <v>195</v>
      </c>
      <c r="BS4004">
        <v>14627</v>
      </c>
      <c r="BT4004" t="s">
        <v>196</v>
      </c>
      <c r="BU4004">
        <v>5852866067</v>
      </c>
      <c r="CM4004" t="s">
        <v>23224</v>
      </c>
      <c r="CP4004" t="s">
        <v>194</v>
      </c>
      <c r="CQ4004" t="s">
        <v>195</v>
      </c>
      <c r="CS4004">
        <v>14627</v>
      </c>
      <c r="CT4004" t="s">
        <v>196</v>
      </c>
      <c r="CU4004">
        <v>5852866067</v>
      </c>
    </row>
    <row r="4005" spans="1:151" x14ac:dyDescent="0.2">
      <c r="A4005">
        <v>29839</v>
      </c>
      <c r="B4005" t="s">
        <v>23218</v>
      </c>
      <c r="C4005" t="s">
        <v>23219</v>
      </c>
      <c r="D4005" t="s">
        <v>23220</v>
      </c>
      <c r="E4005" t="s">
        <v>23221</v>
      </c>
      <c r="F4005" t="s">
        <v>171</v>
      </c>
      <c r="G4005" t="s">
        <v>172</v>
      </c>
      <c r="H4005" s="1">
        <v>36393</v>
      </c>
      <c r="I4005" t="s">
        <v>221</v>
      </c>
      <c r="K4005" t="s">
        <v>222</v>
      </c>
      <c r="L4005" t="s">
        <v>223</v>
      </c>
      <c r="M4005" t="s">
        <v>224</v>
      </c>
      <c r="N4005">
        <v>2020</v>
      </c>
      <c r="O4005" t="s">
        <v>362</v>
      </c>
      <c r="P4005" t="s">
        <v>363</v>
      </c>
      <c r="Q4005" t="s">
        <v>172</v>
      </c>
      <c r="S4005">
        <v>30872684</v>
      </c>
      <c r="T4005" t="s">
        <v>280</v>
      </c>
      <c r="U4005" t="s">
        <v>180</v>
      </c>
      <c r="V4005" s="2">
        <v>44332</v>
      </c>
      <c r="W4005" t="s">
        <v>23222</v>
      </c>
      <c r="X4005">
        <v>9178608500</v>
      </c>
      <c r="Y4005" t="s">
        <v>186</v>
      </c>
      <c r="Z4005" t="s">
        <v>183</v>
      </c>
      <c r="AA4005">
        <v>2021</v>
      </c>
      <c r="AB4005">
        <v>2021</v>
      </c>
      <c r="AC4005" t="s">
        <v>752</v>
      </c>
      <c r="AD4005" t="s">
        <v>172</v>
      </c>
      <c r="AS4005">
        <v>2.52</v>
      </c>
      <c r="AT4005" t="s">
        <v>742</v>
      </c>
      <c r="AU4005" t="s">
        <v>189</v>
      </c>
      <c r="AV4005" t="s">
        <v>190</v>
      </c>
      <c r="AW4005" t="s">
        <v>191</v>
      </c>
      <c r="BM4005" t="s">
        <v>23223</v>
      </c>
      <c r="BN4005" t="s">
        <v>193</v>
      </c>
      <c r="BP4005" t="s">
        <v>194</v>
      </c>
      <c r="BQ4005" t="s">
        <v>195</v>
      </c>
      <c r="BS4005">
        <v>14627</v>
      </c>
      <c r="BT4005" t="s">
        <v>196</v>
      </c>
      <c r="BU4005">
        <v>5852866067</v>
      </c>
      <c r="CM4005" t="s">
        <v>23224</v>
      </c>
      <c r="CP4005" t="s">
        <v>194</v>
      </c>
      <c r="CQ4005" t="s">
        <v>195</v>
      </c>
      <c r="CS4005">
        <v>14627</v>
      </c>
      <c r="CT4005" t="s">
        <v>196</v>
      </c>
      <c r="CU4005">
        <v>5852866067</v>
      </c>
    </row>
    <row r="4006" spans="1:151" x14ac:dyDescent="0.2">
      <c r="A4006">
        <v>17771</v>
      </c>
      <c r="B4006" t="s">
        <v>3505</v>
      </c>
      <c r="C4006" t="s">
        <v>23225</v>
      </c>
      <c r="D4006" t="s">
        <v>2361</v>
      </c>
      <c r="E4006" t="s">
        <v>23226</v>
      </c>
      <c r="F4006" t="s">
        <v>171</v>
      </c>
      <c r="G4006" t="s">
        <v>172</v>
      </c>
      <c r="H4006" s="1">
        <v>35228</v>
      </c>
      <c r="I4006" t="s">
        <v>221</v>
      </c>
      <c r="K4006" t="s">
        <v>11007</v>
      </c>
      <c r="L4006" t="s">
        <v>7233</v>
      </c>
      <c r="M4006" t="s">
        <v>306</v>
      </c>
      <c r="N4006">
        <v>2016</v>
      </c>
      <c r="O4006" t="s">
        <v>380</v>
      </c>
      <c r="P4006" t="s">
        <v>178</v>
      </c>
      <c r="Q4006" t="s">
        <v>172</v>
      </c>
      <c r="S4006">
        <v>28757399</v>
      </c>
      <c r="T4006" t="s">
        <v>196</v>
      </c>
      <c r="W4006" t="s">
        <v>23227</v>
      </c>
      <c r="X4006">
        <v>9142614574</v>
      </c>
      <c r="Y4006" t="s">
        <v>186</v>
      </c>
      <c r="Z4006" t="s">
        <v>282</v>
      </c>
      <c r="AA4006">
        <v>2018</v>
      </c>
      <c r="AB4006">
        <v>2018</v>
      </c>
      <c r="AC4006" t="s">
        <v>885</v>
      </c>
      <c r="AD4006" t="s">
        <v>185</v>
      </c>
      <c r="AM4006" t="s">
        <v>3159</v>
      </c>
      <c r="AS4006">
        <v>3.73</v>
      </c>
      <c r="AT4006" t="s">
        <v>188</v>
      </c>
      <c r="AU4006" t="s">
        <v>189</v>
      </c>
      <c r="AV4006" t="s">
        <v>190</v>
      </c>
      <c r="AW4006" t="s">
        <v>264</v>
      </c>
      <c r="BM4006" t="s">
        <v>23228</v>
      </c>
      <c r="BN4006" t="s">
        <v>193</v>
      </c>
      <c r="BP4006" t="s">
        <v>194</v>
      </c>
      <c r="BQ4006" t="s">
        <v>195</v>
      </c>
      <c r="BS4006">
        <v>14627</v>
      </c>
      <c r="BT4006" t="s">
        <v>196</v>
      </c>
      <c r="BU4006">
        <v>9144628470</v>
      </c>
      <c r="BZ4006" t="s">
        <v>23229</v>
      </c>
      <c r="CC4006" t="s">
        <v>23230</v>
      </c>
      <c r="CD4006" t="s">
        <v>195</v>
      </c>
      <c r="CF4006">
        <v>10507</v>
      </c>
      <c r="CG4006" t="s">
        <v>196</v>
      </c>
      <c r="CH4006">
        <v>9146669124</v>
      </c>
      <c r="CM4006" t="s">
        <v>23231</v>
      </c>
      <c r="CP4006" t="s">
        <v>194</v>
      </c>
      <c r="CQ4006" t="s">
        <v>195</v>
      </c>
      <c r="CS4006">
        <v>14627</v>
      </c>
      <c r="CT4006" t="s">
        <v>196</v>
      </c>
      <c r="CU4006">
        <v>9144628470</v>
      </c>
      <c r="ED4006" t="s">
        <v>195</v>
      </c>
      <c r="EG4006" t="s">
        <v>196</v>
      </c>
      <c r="EH4006">
        <v>9146669124</v>
      </c>
      <c r="EM4006" t="s">
        <v>23229</v>
      </c>
      <c r="EP4006" t="s">
        <v>23230</v>
      </c>
      <c r="EQ4006" t="s">
        <v>195</v>
      </c>
      <c r="ES4006">
        <v>10507</v>
      </c>
      <c r="ET4006" t="s">
        <v>196</v>
      </c>
      <c r="EU4006">
        <v>9146669124</v>
      </c>
    </row>
    <row r="4007" spans="1:151" x14ac:dyDescent="0.2">
      <c r="A4007">
        <v>24430</v>
      </c>
      <c r="B4007" t="s">
        <v>23232</v>
      </c>
      <c r="C4007" t="s">
        <v>23233</v>
      </c>
      <c r="D4007" t="s">
        <v>169</v>
      </c>
      <c r="E4007" t="s">
        <v>23234</v>
      </c>
      <c r="F4007" t="s">
        <v>171</v>
      </c>
      <c r="G4007" t="s">
        <v>172</v>
      </c>
      <c r="H4007" s="1">
        <v>35798</v>
      </c>
      <c r="I4007" t="s">
        <v>173</v>
      </c>
      <c r="K4007" t="s">
        <v>1291</v>
      </c>
      <c r="L4007" t="s">
        <v>2172</v>
      </c>
      <c r="M4007" t="s">
        <v>176</v>
      </c>
      <c r="N4007">
        <v>2018</v>
      </c>
      <c r="O4007" t="s">
        <v>612</v>
      </c>
      <c r="P4007" t="s">
        <v>363</v>
      </c>
      <c r="Q4007" t="s">
        <v>172</v>
      </c>
      <c r="S4007">
        <v>29950317</v>
      </c>
      <c r="T4007" t="s">
        <v>196</v>
      </c>
      <c r="W4007" t="s">
        <v>23235</v>
      </c>
      <c r="X4007">
        <v>7812344412</v>
      </c>
      <c r="Y4007" t="s">
        <v>186</v>
      </c>
      <c r="Z4007" t="s">
        <v>282</v>
      </c>
      <c r="AA4007">
        <v>2020</v>
      </c>
      <c r="AB4007">
        <v>2020</v>
      </c>
      <c r="AC4007" t="s">
        <v>886</v>
      </c>
      <c r="AD4007" t="s">
        <v>172</v>
      </c>
      <c r="AS4007">
        <v>3.39</v>
      </c>
      <c r="AT4007" t="s">
        <v>188</v>
      </c>
      <c r="AU4007" t="s">
        <v>189</v>
      </c>
      <c r="AV4007" t="s">
        <v>190</v>
      </c>
      <c r="AW4007" t="s">
        <v>715</v>
      </c>
      <c r="BM4007" t="s">
        <v>2998</v>
      </c>
      <c r="BN4007" t="s">
        <v>193</v>
      </c>
      <c r="BP4007" t="s">
        <v>194</v>
      </c>
      <c r="BQ4007" t="s">
        <v>195</v>
      </c>
      <c r="BS4007">
        <v>14627</v>
      </c>
      <c r="BT4007" t="s">
        <v>196</v>
      </c>
      <c r="BU4007">
        <v>7813549943</v>
      </c>
      <c r="BZ4007" t="s">
        <v>23236</v>
      </c>
      <c r="CC4007" t="s">
        <v>9798</v>
      </c>
      <c r="CD4007" t="s">
        <v>401</v>
      </c>
      <c r="CF4007" t="str">
        <f>"024202802"</f>
        <v>024202802</v>
      </c>
      <c r="CG4007" t="s">
        <v>196</v>
      </c>
      <c r="CH4007">
        <v>7813549943</v>
      </c>
      <c r="CM4007" t="s">
        <v>1747</v>
      </c>
      <c r="CP4007" t="s">
        <v>194</v>
      </c>
      <c r="CQ4007" t="s">
        <v>195</v>
      </c>
      <c r="CS4007">
        <v>14627</v>
      </c>
      <c r="CT4007" t="s">
        <v>196</v>
      </c>
      <c r="CU4007">
        <v>7813549943</v>
      </c>
      <c r="ED4007" t="s">
        <v>401</v>
      </c>
      <c r="EG4007" t="s">
        <v>196</v>
      </c>
      <c r="EH4007">
        <v>7813549943</v>
      </c>
      <c r="EM4007" t="s">
        <v>23236</v>
      </c>
      <c r="EP4007" t="s">
        <v>9798</v>
      </c>
      <c r="EQ4007" t="s">
        <v>401</v>
      </c>
      <c r="ES4007" t="str">
        <f>"024202802"</f>
        <v>024202802</v>
      </c>
      <c r="ET4007" t="s">
        <v>196</v>
      </c>
      <c r="EU4007">
        <v>7813549943</v>
      </c>
    </row>
    <row r="4008" spans="1:151" x14ac:dyDescent="0.2">
      <c r="A4008">
        <v>40740</v>
      </c>
      <c r="B4008" t="s">
        <v>23237</v>
      </c>
      <c r="C4008" t="s">
        <v>23238</v>
      </c>
      <c r="E4008" t="s">
        <v>23239</v>
      </c>
      <c r="F4008" t="s">
        <v>171</v>
      </c>
      <c r="G4008" t="str">
        <f>"0"</f>
        <v>0</v>
      </c>
      <c r="H4008" s="1">
        <v>37263</v>
      </c>
      <c r="I4008" t="s">
        <v>221</v>
      </c>
      <c r="K4008" t="s">
        <v>1291</v>
      </c>
      <c r="L4008" t="s">
        <v>2172</v>
      </c>
      <c r="M4008" t="s">
        <v>176</v>
      </c>
      <c r="N4008">
        <v>2024</v>
      </c>
      <c r="O4008" t="s">
        <v>319</v>
      </c>
      <c r="P4008" t="s">
        <v>178</v>
      </c>
      <c r="Q4008" t="s">
        <v>172</v>
      </c>
      <c r="S4008">
        <v>32094206</v>
      </c>
      <c r="T4008" t="s">
        <v>491</v>
      </c>
      <c r="U4008" t="s">
        <v>424</v>
      </c>
      <c r="Y4008" t="str">
        <f>"01AS"</f>
        <v>01AS</v>
      </c>
      <c r="Z4008" t="s">
        <v>499</v>
      </c>
      <c r="AA4008" t="s">
        <v>320</v>
      </c>
      <c r="AB4008" t="s">
        <v>321</v>
      </c>
      <c r="AC4008" t="s">
        <v>2129</v>
      </c>
      <c r="AD4008" t="s">
        <v>185</v>
      </c>
      <c r="AF4008" t="s">
        <v>426</v>
      </c>
      <c r="AG4008" t="s">
        <v>729</v>
      </c>
      <c r="AJ4008" t="s">
        <v>1237</v>
      </c>
      <c r="AK4008" t="s">
        <v>185</v>
      </c>
      <c r="AS4008">
        <v>3.65</v>
      </c>
      <c r="AU4008" t="s">
        <v>235</v>
      </c>
      <c r="AV4008" t="s">
        <v>823</v>
      </c>
      <c r="AW4008" t="s">
        <v>430</v>
      </c>
      <c r="BM4008" t="s">
        <v>16512</v>
      </c>
      <c r="BN4008" t="s">
        <v>239</v>
      </c>
      <c r="BO4008" t="s">
        <v>23240</v>
      </c>
      <c r="BP4008" t="s">
        <v>241</v>
      </c>
      <c r="BQ4008" t="s">
        <v>195</v>
      </c>
      <c r="BS4008">
        <v>14627</v>
      </c>
      <c r="BZ4008" t="s">
        <v>242</v>
      </c>
      <c r="CB4008" t="s">
        <v>243</v>
      </c>
      <c r="CD4008" t="s">
        <v>195</v>
      </c>
      <c r="CF4008">
        <v>14642</v>
      </c>
      <c r="CG4008" t="s">
        <v>244</v>
      </c>
      <c r="CM4008" t="s">
        <v>23241</v>
      </c>
      <c r="CO4008" t="s">
        <v>23240</v>
      </c>
      <c r="CP4008" t="s">
        <v>489</v>
      </c>
      <c r="CS4008">
        <v>44611</v>
      </c>
      <c r="CT4008" t="s">
        <v>491</v>
      </c>
      <c r="CU4008" t="s">
        <v>23242</v>
      </c>
    </row>
    <row r="4009" spans="1:151" x14ac:dyDescent="0.2">
      <c r="A4009">
        <v>40649</v>
      </c>
      <c r="B4009" t="s">
        <v>23237</v>
      </c>
      <c r="C4009" t="s">
        <v>23238</v>
      </c>
      <c r="E4009" t="s">
        <v>23239</v>
      </c>
      <c r="F4009" t="s">
        <v>171</v>
      </c>
      <c r="G4009" t="str">
        <f>"0"</f>
        <v>0</v>
      </c>
      <c r="H4009" s="1">
        <v>37263</v>
      </c>
      <c r="I4009" t="s">
        <v>221</v>
      </c>
      <c r="K4009" t="s">
        <v>2212</v>
      </c>
      <c r="M4009" t="s">
        <v>176</v>
      </c>
      <c r="N4009">
        <v>2024</v>
      </c>
      <c r="O4009" t="s">
        <v>319</v>
      </c>
      <c r="P4009" t="s">
        <v>363</v>
      </c>
      <c r="Q4009" t="s">
        <v>172</v>
      </c>
      <c r="S4009">
        <v>32094206</v>
      </c>
      <c r="T4009" t="s">
        <v>491</v>
      </c>
      <c r="U4009" t="s">
        <v>424</v>
      </c>
      <c r="Y4009" t="str">
        <f>"01AS"</f>
        <v>01AS</v>
      </c>
      <c r="Z4009" t="s">
        <v>499</v>
      </c>
      <c r="AA4009" t="s">
        <v>320</v>
      </c>
      <c r="AB4009" t="s">
        <v>321</v>
      </c>
      <c r="AC4009" t="s">
        <v>2129</v>
      </c>
      <c r="AD4009" t="s">
        <v>185</v>
      </c>
      <c r="AF4009" t="s">
        <v>426</v>
      </c>
      <c r="AG4009" t="s">
        <v>729</v>
      </c>
      <c r="AJ4009" t="s">
        <v>1237</v>
      </c>
      <c r="AK4009" t="s">
        <v>185</v>
      </c>
      <c r="AS4009">
        <v>3.65</v>
      </c>
      <c r="AU4009" t="s">
        <v>235</v>
      </c>
      <c r="AV4009" t="s">
        <v>823</v>
      </c>
      <c r="AW4009" t="s">
        <v>430</v>
      </c>
      <c r="BM4009" t="s">
        <v>16512</v>
      </c>
      <c r="BN4009" t="s">
        <v>239</v>
      </c>
      <c r="BO4009" t="s">
        <v>23240</v>
      </c>
      <c r="BP4009" t="s">
        <v>241</v>
      </c>
      <c r="BQ4009" t="s">
        <v>195</v>
      </c>
      <c r="BS4009">
        <v>14627</v>
      </c>
      <c r="BZ4009" t="s">
        <v>242</v>
      </c>
      <c r="CB4009" t="s">
        <v>243</v>
      </c>
      <c r="CD4009" t="s">
        <v>195</v>
      </c>
      <c r="CF4009">
        <v>14642</v>
      </c>
      <c r="CG4009" t="s">
        <v>244</v>
      </c>
      <c r="CM4009" t="s">
        <v>23241</v>
      </c>
      <c r="CO4009" t="s">
        <v>23240</v>
      </c>
      <c r="CP4009" t="s">
        <v>489</v>
      </c>
      <c r="CS4009">
        <v>44611</v>
      </c>
      <c r="CT4009" t="s">
        <v>491</v>
      </c>
      <c r="CU4009" t="s">
        <v>23242</v>
      </c>
    </row>
    <row r="4010" spans="1:151" x14ac:dyDescent="0.2">
      <c r="A4010">
        <v>37829</v>
      </c>
      <c r="B4010" t="s">
        <v>23243</v>
      </c>
      <c r="C4010" t="s">
        <v>23244</v>
      </c>
      <c r="E4010" t="s">
        <v>23245</v>
      </c>
      <c r="F4010" t="s">
        <v>171</v>
      </c>
      <c r="G4010" t="str">
        <f>"0"</f>
        <v>0</v>
      </c>
      <c r="H4010" s="1">
        <v>37191</v>
      </c>
      <c r="I4010" t="s">
        <v>221</v>
      </c>
      <c r="K4010" t="s">
        <v>4354</v>
      </c>
      <c r="L4010" t="s">
        <v>4355</v>
      </c>
      <c r="M4010" t="s">
        <v>176</v>
      </c>
      <c r="N4010">
        <v>2023</v>
      </c>
      <c r="O4010" t="s">
        <v>1048</v>
      </c>
      <c r="P4010" t="s">
        <v>178</v>
      </c>
      <c r="Q4010" t="s">
        <v>172</v>
      </c>
      <c r="S4010">
        <v>31832182</v>
      </c>
      <c r="T4010" t="s">
        <v>2113</v>
      </c>
      <c r="U4010" t="s">
        <v>424</v>
      </c>
      <c r="Y4010" t="str">
        <f>"01AS"</f>
        <v>01AS</v>
      </c>
      <c r="Z4010" t="s">
        <v>227</v>
      </c>
      <c r="AA4010" t="s">
        <v>1572</v>
      </c>
      <c r="AB4010" t="s">
        <v>1573</v>
      </c>
      <c r="AC4010" t="s">
        <v>3118</v>
      </c>
      <c r="AD4010" t="s">
        <v>185</v>
      </c>
      <c r="AE4010" t="s">
        <v>656</v>
      </c>
      <c r="AS4010">
        <v>3.92</v>
      </c>
      <c r="AU4010" t="s">
        <v>235</v>
      </c>
      <c r="AV4010" t="s">
        <v>236</v>
      </c>
      <c r="AW4010" t="s">
        <v>430</v>
      </c>
      <c r="BM4010" t="s">
        <v>19734</v>
      </c>
      <c r="BN4010" t="s">
        <v>239</v>
      </c>
      <c r="BO4010" t="s">
        <v>267</v>
      </c>
      <c r="BP4010" t="s">
        <v>241</v>
      </c>
      <c r="BQ4010" t="s">
        <v>195</v>
      </c>
      <c r="BS4010">
        <v>14627</v>
      </c>
      <c r="BZ4010" t="s">
        <v>266</v>
      </c>
      <c r="CA4010" t="s">
        <v>19734</v>
      </c>
      <c r="CB4010" t="s">
        <v>267</v>
      </c>
      <c r="CD4010" t="s">
        <v>195</v>
      </c>
      <c r="CF4010">
        <v>14627</v>
      </c>
      <c r="CG4010" t="s">
        <v>244</v>
      </c>
      <c r="CM4010" t="s">
        <v>23246</v>
      </c>
      <c r="CN4010" t="s">
        <v>19734</v>
      </c>
      <c r="CO4010" t="s">
        <v>267</v>
      </c>
      <c r="CP4010" t="s">
        <v>241</v>
      </c>
      <c r="CQ4010" t="s">
        <v>247</v>
      </c>
      <c r="CS4010">
        <v>14627</v>
      </c>
      <c r="CT4010" t="s">
        <v>244</v>
      </c>
      <c r="CU4010" t="s">
        <v>23247</v>
      </c>
    </row>
    <row r="4011" spans="1:151" x14ac:dyDescent="0.2">
      <c r="A4011">
        <v>27766</v>
      </c>
      <c r="B4011" t="s">
        <v>3282</v>
      </c>
      <c r="C4011" t="s">
        <v>23248</v>
      </c>
      <c r="D4011" t="s">
        <v>23249</v>
      </c>
      <c r="E4011" t="s">
        <v>23250</v>
      </c>
      <c r="F4011" t="s">
        <v>171</v>
      </c>
      <c r="H4011" s="1">
        <v>35785</v>
      </c>
      <c r="I4011" t="s">
        <v>221</v>
      </c>
      <c r="J4011" t="s">
        <v>9243</v>
      </c>
      <c r="K4011" t="s">
        <v>1304</v>
      </c>
      <c r="L4011" t="s">
        <v>633</v>
      </c>
      <c r="M4011" t="s">
        <v>224</v>
      </c>
      <c r="N4011">
        <v>2019</v>
      </c>
      <c r="O4011" t="s">
        <v>279</v>
      </c>
      <c r="P4011" t="s">
        <v>178</v>
      </c>
      <c r="Q4011" t="s">
        <v>185</v>
      </c>
      <c r="BM4011" t="s">
        <v>23251</v>
      </c>
      <c r="BP4011" t="s">
        <v>23252</v>
      </c>
      <c r="BQ4011" t="s">
        <v>1072</v>
      </c>
      <c r="BS4011">
        <v>30092</v>
      </c>
      <c r="BT4011" t="s">
        <v>226</v>
      </c>
      <c r="BU4011">
        <v>7706247376</v>
      </c>
      <c r="BW4011">
        <v>7706247376</v>
      </c>
      <c r="BX4011" t="s">
        <v>23253</v>
      </c>
    </row>
    <row r="4012" spans="1:151" x14ac:dyDescent="0.2">
      <c r="A4012">
        <v>46442</v>
      </c>
      <c r="B4012" t="s">
        <v>20962</v>
      </c>
      <c r="C4012" t="s">
        <v>23254</v>
      </c>
      <c r="D4012" t="s">
        <v>940</v>
      </c>
      <c r="E4012" t="s">
        <v>23255</v>
      </c>
      <c r="F4012" t="s">
        <v>171</v>
      </c>
      <c r="G4012" t="str">
        <f>"0"</f>
        <v>0</v>
      </c>
      <c r="H4012" s="1">
        <v>38418</v>
      </c>
      <c r="I4012" t="s">
        <v>173</v>
      </c>
      <c r="K4012" t="s">
        <v>526</v>
      </c>
      <c r="L4012" t="s">
        <v>527</v>
      </c>
      <c r="M4012" t="s">
        <v>224</v>
      </c>
      <c r="N4012">
        <v>2025</v>
      </c>
      <c r="O4012" t="s">
        <v>528</v>
      </c>
      <c r="P4012" t="s">
        <v>178</v>
      </c>
      <c r="Q4012" t="s">
        <v>172</v>
      </c>
      <c r="S4012">
        <v>32832303</v>
      </c>
      <c r="T4012" t="s">
        <v>226</v>
      </c>
      <c r="Y4012" t="str">
        <f>"01AS"</f>
        <v>01AS</v>
      </c>
      <c r="Z4012" t="s">
        <v>499</v>
      </c>
      <c r="AA4012" t="s">
        <v>833</v>
      </c>
      <c r="AB4012" t="s">
        <v>834</v>
      </c>
      <c r="AC4012" t="s">
        <v>2066</v>
      </c>
      <c r="AD4012" t="s">
        <v>172</v>
      </c>
      <c r="AS4012">
        <v>3.34</v>
      </c>
      <c r="AU4012" t="s">
        <v>472</v>
      </c>
      <c r="AV4012" t="s">
        <v>473</v>
      </c>
      <c r="AW4012" t="s">
        <v>264</v>
      </c>
      <c r="BM4012" t="s">
        <v>23256</v>
      </c>
      <c r="BN4012" t="s">
        <v>239</v>
      </c>
      <c r="BO4012" t="s">
        <v>23257</v>
      </c>
      <c r="BP4012" t="s">
        <v>241</v>
      </c>
      <c r="BQ4012" t="s">
        <v>195</v>
      </c>
      <c r="BS4012">
        <v>14627</v>
      </c>
      <c r="CD4012" t="s">
        <v>195</v>
      </c>
      <c r="CM4012" t="s">
        <v>23258</v>
      </c>
      <c r="CO4012" t="s">
        <v>23257</v>
      </c>
      <c r="CP4012" t="s">
        <v>1207</v>
      </c>
      <c r="CQ4012" t="s">
        <v>1208</v>
      </c>
      <c r="CS4012" t="s">
        <v>23259</v>
      </c>
      <c r="CT4012" t="s">
        <v>244</v>
      </c>
      <c r="CU4012" t="s">
        <v>23260</v>
      </c>
    </row>
    <row r="4013" spans="1:151" x14ac:dyDescent="0.2">
      <c r="A4013">
        <v>36613</v>
      </c>
      <c r="B4013" t="s">
        <v>23261</v>
      </c>
      <c r="C4013" t="s">
        <v>23262</v>
      </c>
      <c r="D4013" t="s">
        <v>23263</v>
      </c>
      <c r="E4013" t="s">
        <v>23264</v>
      </c>
      <c r="F4013" t="s">
        <v>171</v>
      </c>
      <c r="G4013" t="str">
        <f>"0"</f>
        <v>0</v>
      </c>
      <c r="H4013" s="1">
        <v>37049</v>
      </c>
      <c r="I4013" t="s">
        <v>1571</v>
      </c>
      <c r="K4013" t="s">
        <v>1493</v>
      </c>
      <c r="L4013" t="s">
        <v>1158</v>
      </c>
      <c r="M4013" t="s">
        <v>176</v>
      </c>
      <c r="N4013">
        <v>2022</v>
      </c>
      <c r="O4013" t="s">
        <v>555</v>
      </c>
      <c r="P4013" t="s">
        <v>178</v>
      </c>
      <c r="Q4013" t="s">
        <v>172</v>
      </c>
      <c r="S4013">
        <v>31585491</v>
      </c>
      <c r="T4013" t="s">
        <v>226</v>
      </c>
      <c r="Y4013" t="str">
        <f>"01AS"</f>
        <v>01AS</v>
      </c>
      <c r="Z4013" t="s">
        <v>499</v>
      </c>
      <c r="AA4013" t="s">
        <v>321</v>
      </c>
      <c r="AC4013" t="s">
        <v>5592</v>
      </c>
      <c r="AD4013" t="s">
        <v>185</v>
      </c>
      <c r="AF4013" t="s">
        <v>426</v>
      </c>
      <c r="AG4013" t="s">
        <v>729</v>
      </c>
      <c r="AJ4013" t="s">
        <v>1237</v>
      </c>
      <c r="AK4013" t="s">
        <v>185</v>
      </c>
      <c r="AS4013">
        <v>3.06</v>
      </c>
      <c r="AU4013" t="s">
        <v>235</v>
      </c>
      <c r="AV4013" t="s">
        <v>236</v>
      </c>
      <c r="AW4013" t="s">
        <v>264</v>
      </c>
      <c r="BF4013" t="s">
        <v>474</v>
      </c>
      <c r="BG4013" t="s">
        <v>474</v>
      </c>
      <c r="BM4013" t="s">
        <v>23265</v>
      </c>
      <c r="BN4013" t="s">
        <v>239</v>
      </c>
      <c r="BO4013" t="s">
        <v>23266</v>
      </c>
      <c r="BP4013" t="s">
        <v>241</v>
      </c>
      <c r="BQ4013" t="s">
        <v>195</v>
      </c>
      <c r="BS4013">
        <v>14627</v>
      </c>
      <c r="CD4013" t="s">
        <v>195</v>
      </c>
      <c r="CM4013" t="s">
        <v>23267</v>
      </c>
      <c r="CO4013" t="s">
        <v>23266</v>
      </c>
      <c r="CP4013" t="s">
        <v>11131</v>
      </c>
      <c r="CQ4013" t="s">
        <v>247</v>
      </c>
      <c r="CS4013" t="s">
        <v>23268</v>
      </c>
      <c r="CT4013" t="s">
        <v>244</v>
      </c>
      <c r="CU4013" t="s">
        <v>23269</v>
      </c>
    </row>
    <row r="4014" spans="1:151" x14ac:dyDescent="0.2">
      <c r="A4014">
        <v>46569</v>
      </c>
      <c r="B4014" t="s">
        <v>23270</v>
      </c>
      <c r="C4014" t="s">
        <v>23271</v>
      </c>
      <c r="E4014" t="s">
        <v>23272</v>
      </c>
      <c r="F4014" t="s">
        <v>171</v>
      </c>
      <c r="G4014" t="str">
        <f>"0"</f>
        <v>0</v>
      </c>
      <c r="H4014" s="1">
        <v>34444</v>
      </c>
      <c r="I4014" t="s">
        <v>221</v>
      </c>
      <c r="K4014" t="s">
        <v>687</v>
      </c>
      <c r="L4014" t="s">
        <v>15746</v>
      </c>
      <c r="M4014" t="s">
        <v>224</v>
      </c>
      <c r="N4014">
        <v>2025</v>
      </c>
      <c r="O4014" t="s">
        <v>528</v>
      </c>
      <c r="P4014" t="s">
        <v>178</v>
      </c>
      <c r="Q4014" t="s">
        <v>172</v>
      </c>
      <c r="R4014" t="s">
        <v>510</v>
      </c>
      <c r="S4014">
        <v>32329308</v>
      </c>
      <c r="BM4014" t="s">
        <v>20083</v>
      </c>
    </row>
    <row r="4015" spans="1:151" x14ac:dyDescent="0.2">
      <c r="A4015">
        <v>40700</v>
      </c>
      <c r="B4015" t="s">
        <v>23270</v>
      </c>
      <c r="C4015" t="s">
        <v>23271</v>
      </c>
      <c r="E4015" t="s">
        <v>23272</v>
      </c>
      <c r="F4015" t="s">
        <v>171</v>
      </c>
      <c r="G4015" t="str">
        <f>"0"</f>
        <v>0</v>
      </c>
      <c r="H4015" s="1">
        <v>34444</v>
      </c>
      <c r="I4015" t="s">
        <v>221</v>
      </c>
      <c r="K4015" t="s">
        <v>687</v>
      </c>
      <c r="L4015" t="s">
        <v>633</v>
      </c>
      <c r="M4015" t="s">
        <v>1389</v>
      </c>
      <c r="N4015">
        <v>2023</v>
      </c>
      <c r="O4015" t="s">
        <v>2628</v>
      </c>
      <c r="P4015" t="s">
        <v>178</v>
      </c>
      <c r="Q4015" t="s">
        <v>172</v>
      </c>
      <c r="R4015" t="s">
        <v>510</v>
      </c>
      <c r="S4015">
        <v>32329308</v>
      </c>
      <c r="BM4015" t="s">
        <v>20083</v>
      </c>
    </row>
    <row r="4016" spans="1:151" x14ac:dyDescent="0.2">
      <c r="A4016">
        <v>17809</v>
      </c>
      <c r="B4016" t="s">
        <v>23273</v>
      </c>
      <c r="C4016" t="s">
        <v>23274</v>
      </c>
      <c r="D4016" t="s">
        <v>2416</v>
      </c>
      <c r="E4016" t="s">
        <v>23275</v>
      </c>
      <c r="F4016" t="s">
        <v>171</v>
      </c>
      <c r="G4016" t="s">
        <v>172</v>
      </c>
      <c r="H4016" s="1">
        <v>34709</v>
      </c>
      <c r="I4016" t="s">
        <v>221</v>
      </c>
      <c r="K4016" t="s">
        <v>8300</v>
      </c>
      <c r="M4016" t="s">
        <v>1164</v>
      </c>
      <c r="N4016" t="s">
        <v>2166</v>
      </c>
      <c r="O4016" t="s">
        <v>2167</v>
      </c>
      <c r="P4016" t="s">
        <v>363</v>
      </c>
      <c r="Q4016" t="s">
        <v>172</v>
      </c>
      <c r="S4016">
        <v>28176671</v>
      </c>
      <c r="T4016" t="s">
        <v>196</v>
      </c>
      <c r="W4016" t="s">
        <v>23276</v>
      </c>
      <c r="X4016">
        <v>6107626030</v>
      </c>
      <c r="Y4016" t="s">
        <v>186</v>
      </c>
      <c r="Z4016" t="s">
        <v>282</v>
      </c>
      <c r="AA4016">
        <v>2017</v>
      </c>
      <c r="AB4016">
        <v>2017</v>
      </c>
      <c r="AC4016" t="s">
        <v>396</v>
      </c>
      <c r="AD4016" t="s">
        <v>185</v>
      </c>
      <c r="AS4016">
        <v>2.4500000000000002</v>
      </c>
      <c r="AT4016" t="s">
        <v>188</v>
      </c>
      <c r="AU4016" t="s">
        <v>189</v>
      </c>
      <c r="AV4016" t="s">
        <v>190</v>
      </c>
      <c r="AW4016" t="s">
        <v>264</v>
      </c>
      <c r="BM4016" t="s">
        <v>23277</v>
      </c>
      <c r="BN4016" t="s">
        <v>193</v>
      </c>
      <c r="BP4016" t="s">
        <v>194</v>
      </c>
      <c r="BQ4016" t="s">
        <v>195</v>
      </c>
      <c r="BS4016">
        <v>14627</v>
      </c>
      <c r="BT4016" t="s">
        <v>196</v>
      </c>
      <c r="BU4016">
        <v>4842643061</v>
      </c>
      <c r="BZ4016" t="s">
        <v>23278</v>
      </c>
      <c r="CC4016" t="s">
        <v>23279</v>
      </c>
      <c r="CD4016" t="s">
        <v>650</v>
      </c>
      <c r="CF4016">
        <v>18072</v>
      </c>
      <c r="CG4016" t="s">
        <v>196</v>
      </c>
      <c r="CH4016">
        <v>4842643061</v>
      </c>
      <c r="CM4016" t="s">
        <v>1545</v>
      </c>
      <c r="CP4016" t="s">
        <v>194</v>
      </c>
      <c r="CQ4016" t="s">
        <v>195</v>
      </c>
      <c r="CS4016">
        <v>14611</v>
      </c>
      <c r="CT4016" t="s">
        <v>196</v>
      </c>
      <c r="CU4016">
        <v>4842643061</v>
      </c>
      <c r="ED4016" t="s">
        <v>650</v>
      </c>
      <c r="EG4016" t="s">
        <v>196</v>
      </c>
      <c r="EH4016">
        <v>4842643061</v>
      </c>
      <c r="EM4016" t="s">
        <v>23278</v>
      </c>
      <c r="EP4016" t="s">
        <v>23279</v>
      </c>
      <c r="EQ4016" t="s">
        <v>650</v>
      </c>
      <c r="ES4016">
        <v>18072</v>
      </c>
      <c r="ET4016" t="s">
        <v>196</v>
      </c>
      <c r="EU4016">
        <v>4842643061</v>
      </c>
    </row>
    <row r="4017" spans="1:151" x14ac:dyDescent="0.2">
      <c r="A4017">
        <v>27788</v>
      </c>
      <c r="B4017" t="s">
        <v>6439</v>
      </c>
      <c r="C4017" t="s">
        <v>23274</v>
      </c>
      <c r="D4017" t="s">
        <v>2148</v>
      </c>
      <c r="E4017" t="s">
        <v>23280</v>
      </c>
      <c r="F4017" t="s">
        <v>171</v>
      </c>
      <c r="G4017" t="str">
        <f>"0"</f>
        <v>0</v>
      </c>
      <c r="K4017" t="s">
        <v>203</v>
      </c>
      <c r="L4017" t="s">
        <v>204</v>
      </c>
      <c r="M4017" t="s">
        <v>205</v>
      </c>
      <c r="N4017">
        <v>2019</v>
      </c>
      <c r="O4017" t="s">
        <v>206</v>
      </c>
      <c r="P4017" t="s">
        <v>178</v>
      </c>
      <c r="Q4017" t="s">
        <v>172</v>
      </c>
      <c r="S4017">
        <v>30846265</v>
      </c>
      <c r="T4017" t="s">
        <v>196</v>
      </c>
      <c r="W4017" t="s">
        <v>23281</v>
      </c>
      <c r="X4017">
        <v>4848094916</v>
      </c>
      <c r="Y4017" t="s">
        <v>186</v>
      </c>
      <c r="Z4017" t="s">
        <v>183</v>
      </c>
      <c r="AA4017">
        <v>2021</v>
      </c>
      <c r="AB4017">
        <v>2021</v>
      </c>
      <c r="AC4017" t="s">
        <v>208</v>
      </c>
      <c r="AD4017" t="s">
        <v>172</v>
      </c>
      <c r="AS4017">
        <v>3.93</v>
      </c>
      <c r="AT4017" t="s">
        <v>188</v>
      </c>
      <c r="AU4017" t="s">
        <v>189</v>
      </c>
      <c r="AV4017" t="s">
        <v>190</v>
      </c>
      <c r="AW4017" t="s">
        <v>264</v>
      </c>
      <c r="BM4017" t="s">
        <v>23282</v>
      </c>
      <c r="BN4017" t="s">
        <v>193</v>
      </c>
      <c r="BP4017" t="s">
        <v>194</v>
      </c>
      <c r="BQ4017" t="s">
        <v>195</v>
      </c>
      <c r="BS4017">
        <v>14627</v>
      </c>
      <c r="BT4017" t="s">
        <v>196</v>
      </c>
      <c r="BU4017">
        <v>4845472162</v>
      </c>
      <c r="BZ4017" t="s">
        <v>23283</v>
      </c>
      <c r="CC4017" t="s">
        <v>23284</v>
      </c>
      <c r="CD4017" t="s">
        <v>650</v>
      </c>
      <c r="CF4017">
        <v>18103</v>
      </c>
      <c r="CG4017" t="s">
        <v>196</v>
      </c>
      <c r="CH4017">
        <v>4845472162</v>
      </c>
      <c r="CM4017" t="s">
        <v>23285</v>
      </c>
      <c r="CP4017" t="s">
        <v>194</v>
      </c>
      <c r="CQ4017" t="s">
        <v>195</v>
      </c>
      <c r="CS4017">
        <v>14627</v>
      </c>
      <c r="CT4017" t="s">
        <v>196</v>
      </c>
      <c r="CU4017">
        <v>4845472162</v>
      </c>
      <c r="ED4017" t="s">
        <v>650</v>
      </c>
      <c r="EG4017" t="s">
        <v>196</v>
      </c>
      <c r="EH4017">
        <v>4845472162</v>
      </c>
      <c r="EM4017" t="s">
        <v>23283</v>
      </c>
      <c r="EP4017" t="s">
        <v>23284</v>
      </c>
      <c r="EQ4017" t="s">
        <v>650</v>
      </c>
      <c r="ES4017">
        <v>18103</v>
      </c>
      <c r="ET4017" t="s">
        <v>196</v>
      </c>
      <c r="EU4017">
        <v>4845472162</v>
      </c>
    </row>
    <row r="4018" spans="1:151" x14ac:dyDescent="0.2">
      <c r="A4018">
        <v>45382</v>
      </c>
      <c r="B4018" t="s">
        <v>6417</v>
      </c>
      <c r="C4018" t="s">
        <v>23286</v>
      </c>
      <c r="D4018" t="s">
        <v>940</v>
      </c>
      <c r="E4018" t="s">
        <v>23287</v>
      </c>
      <c r="F4018" t="s">
        <v>171</v>
      </c>
      <c r="G4018" t="str">
        <f>"0"</f>
        <v>0</v>
      </c>
      <c r="H4018" s="1">
        <v>38347</v>
      </c>
      <c r="I4018" t="s">
        <v>23288</v>
      </c>
      <c r="K4018" t="s">
        <v>882</v>
      </c>
      <c r="L4018" t="s">
        <v>318</v>
      </c>
      <c r="M4018" t="s">
        <v>255</v>
      </c>
      <c r="N4018" t="s">
        <v>1165</v>
      </c>
      <c r="O4018" t="s">
        <v>1214</v>
      </c>
      <c r="P4018" t="s">
        <v>178</v>
      </c>
      <c r="Q4018" t="s">
        <v>172</v>
      </c>
      <c r="R4018" t="s">
        <v>510</v>
      </c>
      <c r="S4018">
        <v>32496567</v>
      </c>
      <c r="BM4018" t="s">
        <v>23289</v>
      </c>
    </row>
    <row r="4019" spans="1:151" x14ac:dyDescent="0.2">
      <c r="A4019">
        <v>15717</v>
      </c>
      <c r="B4019" t="s">
        <v>530</v>
      </c>
      <c r="C4019" t="s">
        <v>23290</v>
      </c>
      <c r="D4019" t="s">
        <v>23291</v>
      </c>
      <c r="E4019" t="s">
        <v>23292</v>
      </c>
      <c r="F4019" t="s">
        <v>171</v>
      </c>
      <c r="G4019" t="s">
        <v>172</v>
      </c>
      <c r="H4019" s="1">
        <v>35143</v>
      </c>
      <c r="I4019" t="s">
        <v>221</v>
      </c>
      <c r="K4019" t="s">
        <v>304</v>
      </c>
      <c r="L4019" t="s">
        <v>305</v>
      </c>
      <c r="M4019" t="s">
        <v>306</v>
      </c>
      <c r="N4019">
        <v>2016</v>
      </c>
      <c r="O4019" t="s">
        <v>380</v>
      </c>
      <c r="P4019" t="s">
        <v>178</v>
      </c>
      <c r="Q4019" t="s">
        <v>172</v>
      </c>
      <c r="S4019">
        <v>28702405</v>
      </c>
      <c r="T4019" t="s">
        <v>196</v>
      </c>
      <c r="W4019" t="s">
        <v>23293</v>
      </c>
      <c r="X4019">
        <v>5072020896</v>
      </c>
      <c r="Y4019" t="s">
        <v>186</v>
      </c>
      <c r="Z4019" t="s">
        <v>282</v>
      </c>
      <c r="AA4019">
        <v>2018</v>
      </c>
      <c r="AB4019">
        <v>2018</v>
      </c>
      <c r="AC4019" t="s">
        <v>396</v>
      </c>
      <c r="AD4019" t="s">
        <v>185</v>
      </c>
      <c r="AM4019" t="s">
        <v>2261</v>
      </c>
      <c r="AS4019">
        <v>3.97</v>
      </c>
      <c r="AT4019" t="s">
        <v>188</v>
      </c>
      <c r="AU4019" t="s">
        <v>189</v>
      </c>
      <c r="AV4019" t="s">
        <v>190</v>
      </c>
      <c r="AW4019" t="s">
        <v>264</v>
      </c>
      <c r="BM4019" t="s">
        <v>23294</v>
      </c>
      <c r="BN4019" t="s">
        <v>193</v>
      </c>
      <c r="BP4019" t="s">
        <v>194</v>
      </c>
      <c r="BQ4019" t="s">
        <v>195</v>
      </c>
      <c r="BS4019">
        <v>14627</v>
      </c>
      <c r="BT4019" t="s">
        <v>196</v>
      </c>
      <c r="BU4019">
        <v>5075812428</v>
      </c>
      <c r="BZ4019" t="s">
        <v>23295</v>
      </c>
      <c r="CC4019" t="s">
        <v>23296</v>
      </c>
      <c r="CD4019" t="s">
        <v>3699</v>
      </c>
      <c r="CF4019">
        <v>55057</v>
      </c>
      <c r="CG4019" t="s">
        <v>196</v>
      </c>
      <c r="CH4019">
        <v>5075812428</v>
      </c>
      <c r="CM4019" t="s">
        <v>23297</v>
      </c>
      <c r="CP4019" t="s">
        <v>194</v>
      </c>
      <c r="CQ4019" t="s">
        <v>195</v>
      </c>
      <c r="CS4019">
        <v>14611</v>
      </c>
      <c r="CT4019" t="s">
        <v>196</v>
      </c>
      <c r="CU4019">
        <v>5075812428</v>
      </c>
      <c r="DZ4019" t="s">
        <v>23298</v>
      </c>
      <c r="EA4019" t="s">
        <v>23299</v>
      </c>
      <c r="EC4019" t="s">
        <v>23296</v>
      </c>
      <c r="ED4019" t="s">
        <v>3699</v>
      </c>
      <c r="EF4019">
        <v>55057</v>
      </c>
      <c r="EG4019" t="s">
        <v>196</v>
      </c>
      <c r="EH4019">
        <v>5075812428</v>
      </c>
      <c r="EM4019" t="s">
        <v>23295</v>
      </c>
      <c r="EP4019" t="s">
        <v>23296</v>
      </c>
      <c r="EQ4019" t="s">
        <v>3699</v>
      </c>
      <c r="ES4019">
        <v>55057</v>
      </c>
      <c r="ET4019" t="s">
        <v>196</v>
      </c>
      <c r="EU4019">
        <v>5075812428</v>
      </c>
    </row>
    <row r="4020" spans="1:151" x14ac:dyDescent="0.2">
      <c r="A4020">
        <v>19085</v>
      </c>
      <c r="B4020" t="s">
        <v>23300</v>
      </c>
      <c r="C4020" t="s">
        <v>23301</v>
      </c>
      <c r="D4020" t="s">
        <v>14979</v>
      </c>
      <c r="E4020" t="s">
        <v>23302</v>
      </c>
      <c r="F4020" t="s">
        <v>171</v>
      </c>
      <c r="G4020" t="s">
        <v>172</v>
      </c>
      <c r="H4020" s="1">
        <v>35106</v>
      </c>
      <c r="I4020" t="s">
        <v>221</v>
      </c>
      <c r="K4020" t="s">
        <v>590</v>
      </c>
      <c r="L4020" t="s">
        <v>23303</v>
      </c>
      <c r="M4020" t="s">
        <v>306</v>
      </c>
      <c r="N4020">
        <v>2016</v>
      </c>
      <c r="O4020" t="s">
        <v>380</v>
      </c>
      <c r="P4020" t="s">
        <v>178</v>
      </c>
      <c r="Q4020" t="s">
        <v>172</v>
      </c>
      <c r="S4020">
        <v>28830702</v>
      </c>
      <c r="T4020" t="s">
        <v>196</v>
      </c>
      <c r="W4020" t="s">
        <v>23304</v>
      </c>
      <c r="X4020">
        <v>5167783325</v>
      </c>
      <c r="Y4020" t="s">
        <v>186</v>
      </c>
      <c r="Z4020" t="s">
        <v>183</v>
      </c>
      <c r="AA4020">
        <v>2018</v>
      </c>
      <c r="AB4020">
        <v>2018</v>
      </c>
      <c r="AC4020" t="s">
        <v>1109</v>
      </c>
      <c r="AD4020" t="s">
        <v>185</v>
      </c>
      <c r="AS4020">
        <v>2.89</v>
      </c>
      <c r="AT4020" t="s">
        <v>188</v>
      </c>
      <c r="AU4020" t="s">
        <v>189</v>
      </c>
      <c r="AV4020" t="s">
        <v>190</v>
      </c>
      <c r="AW4020" t="s">
        <v>264</v>
      </c>
      <c r="BM4020" t="s">
        <v>193</v>
      </c>
      <c r="BP4020" t="s">
        <v>194</v>
      </c>
      <c r="BQ4020" t="s">
        <v>195</v>
      </c>
      <c r="BS4020">
        <v>14627</v>
      </c>
      <c r="BT4020" t="s">
        <v>196</v>
      </c>
      <c r="BU4020">
        <v>5167783309</v>
      </c>
      <c r="BZ4020" t="s">
        <v>23305</v>
      </c>
      <c r="CC4020" t="s">
        <v>23306</v>
      </c>
      <c r="CD4020" t="s">
        <v>195</v>
      </c>
      <c r="CF4020">
        <v>11697</v>
      </c>
      <c r="CG4020" t="s">
        <v>196</v>
      </c>
      <c r="CH4020">
        <v>9176470665</v>
      </c>
      <c r="CM4020" t="s">
        <v>23307</v>
      </c>
      <c r="CP4020" t="s">
        <v>194</v>
      </c>
      <c r="CQ4020" t="s">
        <v>195</v>
      </c>
      <c r="CS4020">
        <v>14627</v>
      </c>
      <c r="CT4020" t="s">
        <v>196</v>
      </c>
      <c r="CU4020">
        <v>5167783309</v>
      </c>
      <c r="DZ4020" t="s">
        <v>23308</v>
      </c>
      <c r="EC4020" t="s">
        <v>973</v>
      </c>
      <c r="ED4020" t="s">
        <v>195</v>
      </c>
      <c r="EF4020">
        <v>100655724</v>
      </c>
      <c r="EG4020" t="s">
        <v>196</v>
      </c>
      <c r="EH4020">
        <v>9176470665</v>
      </c>
      <c r="EM4020" t="s">
        <v>23305</v>
      </c>
      <c r="EP4020" t="s">
        <v>23306</v>
      </c>
      <c r="EQ4020" t="s">
        <v>195</v>
      </c>
      <c r="ES4020">
        <v>11697</v>
      </c>
      <c r="ET4020" t="s">
        <v>196</v>
      </c>
      <c r="EU4020">
        <v>9176470665</v>
      </c>
    </row>
    <row r="4021" spans="1:151" x14ac:dyDescent="0.2">
      <c r="A4021">
        <v>23508</v>
      </c>
      <c r="B4021" t="s">
        <v>3783</v>
      </c>
      <c r="C4021" t="s">
        <v>23301</v>
      </c>
      <c r="D4021" t="s">
        <v>3180</v>
      </c>
      <c r="E4021" t="s">
        <v>23309</v>
      </c>
      <c r="F4021" t="s">
        <v>23310</v>
      </c>
      <c r="G4021" t="s">
        <v>172</v>
      </c>
      <c r="H4021" s="1">
        <v>35275</v>
      </c>
      <c r="I4021" t="s">
        <v>173</v>
      </c>
      <c r="K4021" t="s">
        <v>304</v>
      </c>
      <c r="L4021" t="s">
        <v>305</v>
      </c>
      <c r="M4021" t="s">
        <v>306</v>
      </c>
      <c r="N4021">
        <v>2017</v>
      </c>
      <c r="O4021" t="s">
        <v>646</v>
      </c>
      <c r="P4021" t="s">
        <v>178</v>
      </c>
      <c r="Q4021" t="s">
        <v>172</v>
      </c>
      <c r="S4021">
        <v>28707677</v>
      </c>
      <c r="T4021" t="s">
        <v>196</v>
      </c>
      <c r="W4021" t="s">
        <v>23311</v>
      </c>
      <c r="X4021">
        <v>5853293204</v>
      </c>
      <c r="Y4021" t="s">
        <v>186</v>
      </c>
      <c r="Z4021" t="s">
        <v>183</v>
      </c>
      <c r="AA4021">
        <v>2018</v>
      </c>
      <c r="AB4021">
        <v>2018</v>
      </c>
      <c r="AC4021" t="s">
        <v>6505</v>
      </c>
      <c r="AD4021" t="s">
        <v>185</v>
      </c>
      <c r="AS4021">
        <v>3.74</v>
      </c>
      <c r="AT4021" t="s">
        <v>188</v>
      </c>
      <c r="AU4021" t="s">
        <v>189</v>
      </c>
      <c r="AV4021" t="s">
        <v>190</v>
      </c>
      <c r="AW4021" t="s">
        <v>264</v>
      </c>
      <c r="BM4021" t="s">
        <v>21402</v>
      </c>
      <c r="BN4021" t="s">
        <v>193</v>
      </c>
      <c r="BP4021" t="s">
        <v>194</v>
      </c>
      <c r="BQ4021" t="s">
        <v>195</v>
      </c>
      <c r="BS4021">
        <v>14627</v>
      </c>
      <c r="BT4021" t="s">
        <v>196</v>
      </c>
      <c r="BU4021">
        <v>5856980490</v>
      </c>
      <c r="BZ4021" t="s">
        <v>23312</v>
      </c>
      <c r="CC4021" t="s">
        <v>1083</v>
      </c>
      <c r="CD4021" t="s">
        <v>195</v>
      </c>
      <c r="CF4021">
        <v>14534</v>
      </c>
      <c r="CG4021" t="s">
        <v>196</v>
      </c>
      <c r="CH4021">
        <v>5853852345</v>
      </c>
      <c r="CM4021" t="s">
        <v>23313</v>
      </c>
      <c r="CP4021" t="s">
        <v>1083</v>
      </c>
      <c r="CQ4021" t="s">
        <v>195</v>
      </c>
      <c r="CS4021">
        <v>14534</v>
      </c>
      <c r="CT4021" t="s">
        <v>196</v>
      </c>
      <c r="CU4021">
        <v>5856980490</v>
      </c>
      <c r="ED4021" t="s">
        <v>195</v>
      </c>
      <c r="EG4021" t="s">
        <v>196</v>
      </c>
      <c r="EH4021">
        <v>5853852345</v>
      </c>
      <c r="EM4021" t="s">
        <v>23312</v>
      </c>
      <c r="EP4021" t="s">
        <v>1083</v>
      </c>
      <c r="EQ4021" t="s">
        <v>195</v>
      </c>
      <c r="ES4021">
        <v>14534</v>
      </c>
      <c r="ET4021" t="s">
        <v>196</v>
      </c>
      <c r="EU4021">
        <v>5853852345</v>
      </c>
    </row>
    <row r="4022" spans="1:151" x14ac:dyDescent="0.2">
      <c r="A4022">
        <v>25135</v>
      </c>
      <c r="B4022" t="s">
        <v>23314</v>
      </c>
      <c r="C4022" t="s">
        <v>23301</v>
      </c>
      <c r="D4022" t="s">
        <v>23315</v>
      </c>
      <c r="E4022" t="s">
        <v>23316</v>
      </c>
      <c r="F4022" t="s">
        <v>171</v>
      </c>
      <c r="G4022" t="s">
        <v>172</v>
      </c>
      <c r="H4022" s="1">
        <v>36407</v>
      </c>
      <c r="I4022" t="s">
        <v>221</v>
      </c>
      <c r="K4022" t="s">
        <v>576</v>
      </c>
      <c r="L4022" t="s">
        <v>577</v>
      </c>
      <c r="M4022" t="s">
        <v>224</v>
      </c>
      <c r="N4022">
        <v>2018</v>
      </c>
      <c r="O4022" t="s">
        <v>354</v>
      </c>
      <c r="P4022" t="s">
        <v>178</v>
      </c>
      <c r="Q4022" t="s">
        <v>172</v>
      </c>
      <c r="S4022">
        <v>30712294</v>
      </c>
      <c r="T4022" t="s">
        <v>196</v>
      </c>
      <c r="W4022" t="s">
        <v>23311</v>
      </c>
      <c r="X4022">
        <v>5853852345</v>
      </c>
      <c r="Y4022" t="s">
        <v>186</v>
      </c>
      <c r="Z4022" t="s">
        <v>282</v>
      </c>
      <c r="AA4022">
        <v>2021</v>
      </c>
      <c r="AB4022">
        <v>2021</v>
      </c>
      <c r="AC4022" t="s">
        <v>857</v>
      </c>
      <c r="AD4022" t="s">
        <v>185</v>
      </c>
      <c r="AS4022">
        <v>3.9</v>
      </c>
      <c r="AT4022" t="s">
        <v>188</v>
      </c>
      <c r="AU4022" t="s">
        <v>189</v>
      </c>
      <c r="AV4022" t="s">
        <v>190</v>
      </c>
      <c r="AW4022" t="s">
        <v>264</v>
      </c>
      <c r="BM4022" t="s">
        <v>23317</v>
      </c>
      <c r="BN4022" t="s">
        <v>193</v>
      </c>
      <c r="BP4022" t="s">
        <v>194</v>
      </c>
      <c r="BQ4022" t="s">
        <v>195</v>
      </c>
      <c r="BS4022">
        <v>14627</v>
      </c>
      <c r="BT4022" t="s">
        <v>196</v>
      </c>
      <c r="BU4022">
        <v>5857973164</v>
      </c>
      <c r="BZ4022" t="s">
        <v>23312</v>
      </c>
      <c r="CC4022" t="s">
        <v>1083</v>
      </c>
      <c r="CD4022" t="s">
        <v>195</v>
      </c>
      <c r="CF4022">
        <v>14534</v>
      </c>
      <c r="CG4022" t="s">
        <v>196</v>
      </c>
      <c r="CH4022">
        <v>5853852345</v>
      </c>
      <c r="CM4022" t="s">
        <v>23312</v>
      </c>
      <c r="CP4022" t="s">
        <v>1083</v>
      </c>
      <c r="CQ4022" t="s">
        <v>195</v>
      </c>
      <c r="CS4022">
        <v>14534</v>
      </c>
      <c r="CT4022" t="s">
        <v>196</v>
      </c>
      <c r="CU4022">
        <v>5857973164</v>
      </c>
      <c r="ED4022" t="s">
        <v>195</v>
      </c>
      <c r="EG4022" t="s">
        <v>196</v>
      </c>
      <c r="EH4022">
        <v>5853852345</v>
      </c>
      <c r="EM4022" t="s">
        <v>23312</v>
      </c>
      <c r="EP4022" t="s">
        <v>1083</v>
      </c>
      <c r="EQ4022" t="s">
        <v>195</v>
      </c>
      <c r="ES4022">
        <v>14534</v>
      </c>
      <c r="ET4022" t="s">
        <v>196</v>
      </c>
      <c r="EU4022">
        <v>5853852345</v>
      </c>
    </row>
    <row r="4023" spans="1:151" x14ac:dyDescent="0.2">
      <c r="A4023">
        <v>38913</v>
      </c>
      <c r="B4023" t="s">
        <v>3250</v>
      </c>
      <c r="C4023" t="s">
        <v>23318</v>
      </c>
      <c r="E4023" t="s">
        <v>23319</v>
      </c>
      <c r="F4023" t="s">
        <v>171</v>
      </c>
      <c r="I4023" t="s">
        <v>221</v>
      </c>
      <c r="J4023" t="s">
        <v>487</v>
      </c>
      <c r="K4023" t="s">
        <v>610</v>
      </c>
      <c r="L4023" t="s">
        <v>969</v>
      </c>
      <c r="M4023" t="s">
        <v>176</v>
      </c>
      <c r="N4023">
        <v>2023</v>
      </c>
      <c r="O4023" t="s">
        <v>1048</v>
      </c>
      <c r="P4023" t="s">
        <v>178</v>
      </c>
      <c r="Q4023" t="s">
        <v>185</v>
      </c>
      <c r="BM4023" t="s">
        <v>23320</v>
      </c>
      <c r="BP4023" t="s">
        <v>7021</v>
      </c>
      <c r="BQ4023" t="s">
        <v>1150</v>
      </c>
      <c r="BS4023" t="str">
        <f>"07306"</f>
        <v>07306</v>
      </c>
      <c r="BT4023" t="s">
        <v>226</v>
      </c>
      <c r="BU4023">
        <v>3475834288</v>
      </c>
      <c r="BW4023">
        <v>3475834288</v>
      </c>
      <c r="BX4023" t="s">
        <v>23321</v>
      </c>
      <c r="BY4023" t="s">
        <v>1712</v>
      </c>
    </row>
    <row r="4024" spans="1:151" x14ac:dyDescent="0.2">
      <c r="A4024">
        <v>10073</v>
      </c>
      <c r="B4024" t="s">
        <v>2911</v>
      </c>
      <c r="C4024" t="s">
        <v>23322</v>
      </c>
      <c r="D4024" t="s">
        <v>23323</v>
      </c>
      <c r="E4024" t="s">
        <v>23324</v>
      </c>
      <c r="F4024" t="s">
        <v>171</v>
      </c>
      <c r="G4024" t="s">
        <v>172</v>
      </c>
      <c r="H4024" s="1">
        <v>34620</v>
      </c>
      <c r="I4024" t="s">
        <v>221</v>
      </c>
      <c r="K4024" t="s">
        <v>6653</v>
      </c>
      <c r="L4024" t="s">
        <v>7233</v>
      </c>
      <c r="M4024" t="s">
        <v>176</v>
      </c>
      <c r="N4024">
        <v>2015</v>
      </c>
      <c r="O4024" t="s">
        <v>1014</v>
      </c>
      <c r="P4024" t="s">
        <v>178</v>
      </c>
      <c r="Q4024" t="s">
        <v>172</v>
      </c>
      <c r="S4024">
        <v>27748572</v>
      </c>
      <c r="T4024" t="s">
        <v>196</v>
      </c>
      <c r="W4024" t="s">
        <v>23325</v>
      </c>
      <c r="X4024">
        <v>7169835892</v>
      </c>
      <c r="Y4024" t="s">
        <v>186</v>
      </c>
      <c r="Z4024" t="s">
        <v>183</v>
      </c>
      <c r="AA4024">
        <v>2016</v>
      </c>
      <c r="AB4024">
        <v>2016</v>
      </c>
      <c r="AC4024" t="s">
        <v>1109</v>
      </c>
      <c r="AD4024" t="s">
        <v>185</v>
      </c>
      <c r="AS4024">
        <v>3.75</v>
      </c>
      <c r="AT4024" t="s">
        <v>188</v>
      </c>
      <c r="AU4024" t="s">
        <v>189</v>
      </c>
      <c r="AV4024" t="s">
        <v>190</v>
      </c>
      <c r="AW4024" t="s">
        <v>264</v>
      </c>
      <c r="BM4024" t="s">
        <v>23326</v>
      </c>
      <c r="BN4024" t="s">
        <v>487</v>
      </c>
      <c r="BP4024" t="s">
        <v>194</v>
      </c>
      <c r="BQ4024" t="s">
        <v>195</v>
      </c>
      <c r="BS4024">
        <v>14627</v>
      </c>
      <c r="BT4024" t="s">
        <v>196</v>
      </c>
      <c r="BU4024">
        <v>7164308587</v>
      </c>
      <c r="BZ4024" t="s">
        <v>23327</v>
      </c>
      <c r="CC4024" t="s">
        <v>4976</v>
      </c>
      <c r="CD4024" t="s">
        <v>195</v>
      </c>
      <c r="CF4024">
        <v>14222130</v>
      </c>
      <c r="CG4024" t="s">
        <v>196</v>
      </c>
      <c r="CH4024">
        <v>7164308587</v>
      </c>
      <c r="CM4024" t="s">
        <v>23328</v>
      </c>
      <c r="CP4024" t="s">
        <v>194</v>
      </c>
      <c r="CQ4024" t="s">
        <v>195</v>
      </c>
      <c r="CS4024">
        <v>14611</v>
      </c>
      <c r="CT4024" t="s">
        <v>196</v>
      </c>
      <c r="CU4024">
        <v>7164308587</v>
      </c>
      <c r="EM4024" t="s">
        <v>23327</v>
      </c>
      <c r="EP4024" t="s">
        <v>4976</v>
      </c>
      <c r="EQ4024" t="s">
        <v>195</v>
      </c>
      <c r="ES4024">
        <v>14222130</v>
      </c>
      <c r="ET4024" t="s">
        <v>196</v>
      </c>
      <c r="EU4024">
        <v>7164308587</v>
      </c>
    </row>
    <row r="4025" spans="1:151" x14ac:dyDescent="0.2">
      <c r="A4025">
        <v>25918</v>
      </c>
      <c r="B4025" t="s">
        <v>10797</v>
      </c>
      <c r="C4025" t="s">
        <v>23329</v>
      </c>
      <c r="E4025" t="s">
        <v>23330</v>
      </c>
      <c r="F4025" t="s">
        <v>171</v>
      </c>
      <c r="K4025" t="s">
        <v>2664</v>
      </c>
      <c r="M4025" t="s">
        <v>306</v>
      </c>
      <c r="N4025">
        <v>2014</v>
      </c>
      <c r="O4025" t="s">
        <v>591</v>
      </c>
      <c r="P4025" t="s">
        <v>178</v>
      </c>
      <c r="Q4025" t="s">
        <v>172</v>
      </c>
    </row>
    <row r="4026" spans="1:151" x14ac:dyDescent="0.2">
      <c r="A4026">
        <v>29966</v>
      </c>
      <c r="B4026" t="s">
        <v>1792</v>
      </c>
      <c r="C4026" t="s">
        <v>23331</v>
      </c>
      <c r="E4026" t="s">
        <v>23332</v>
      </c>
      <c r="F4026" t="s">
        <v>171</v>
      </c>
      <c r="G4026" t="s">
        <v>172</v>
      </c>
      <c r="H4026" s="1">
        <v>35772</v>
      </c>
      <c r="I4026" t="s">
        <v>173</v>
      </c>
      <c r="K4026" t="s">
        <v>1879</v>
      </c>
      <c r="L4026" t="s">
        <v>1880</v>
      </c>
      <c r="M4026" t="s">
        <v>255</v>
      </c>
      <c r="N4026" t="s">
        <v>421</v>
      </c>
      <c r="O4026" t="s">
        <v>422</v>
      </c>
      <c r="P4026" t="s">
        <v>178</v>
      </c>
      <c r="Q4026" t="s">
        <v>172</v>
      </c>
      <c r="S4026">
        <v>29400690</v>
      </c>
      <c r="T4026" t="s">
        <v>11001</v>
      </c>
      <c r="U4026" t="s">
        <v>337</v>
      </c>
      <c r="W4026" t="s">
        <v>23333</v>
      </c>
      <c r="X4026">
        <v>3478490596</v>
      </c>
      <c r="Y4026" t="s">
        <v>4206</v>
      </c>
      <c r="Z4026" t="s">
        <v>4207</v>
      </c>
      <c r="AA4026" t="s">
        <v>615</v>
      </c>
      <c r="AB4026" t="s">
        <v>4208</v>
      </c>
      <c r="AC4026" t="s">
        <v>4206</v>
      </c>
      <c r="AD4026" t="s">
        <v>172</v>
      </c>
      <c r="AS4026" t="str">
        <f>"0"</f>
        <v>0</v>
      </c>
      <c r="AT4026" t="s">
        <v>188</v>
      </c>
      <c r="AU4026" t="s">
        <v>647</v>
      </c>
      <c r="AV4026" t="s">
        <v>190</v>
      </c>
      <c r="AW4026" t="s">
        <v>294</v>
      </c>
      <c r="BM4026" t="s">
        <v>23334</v>
      </c>
      <c r="BN4026" t="s">
        <v>193</v>
      </c>
      <c r="BP4026" t="s">
        <v>194</v>
      </c>
      <c r="BQ4026" t="s">
        <v>195</v>
      </c>
      <c r="BS4026">
        <v>14627</v>
      </c>
      <c r="BT4026" t="s">
        <v>196</v>
      </c>
      <c r="BU4026">
        <v>3472077443</v>
      </c>
      <c r="BZ4026" t="s">
        <v>23335</v>
      </c>
      <c r="CC4026" t="s">
        <v>521</v>
      </c>
      <c r="CD4026" t="s">
        <v>195</v>
      </c>
      <c r="CF4026">
        <v>10466</v>
      </c>
      <c r="CG4026" t="s">
        <v>196</v>
      </c>
      <c r="CH4026">
        <v>3472077443</v>
      </c>
      <c r="CM4026" t="s">
        <v>23336</v>
      </c>
      <c r="CP4026" t="s">
        <v>194</v>
      </c>
      <c r="CQ4026" t="s">
        <v>195</v>
      </c>
      <c r="CS4026">
        <v>10466</v>
      </c>
      <c r="CT4026" t="s">
        <v>196</v>
      </c>
      <c r="CU4026">
        <v>3472077443</v>
      </c>
      <c r="ED4026" t="s">
        <v>195</v>
      </c>
      <c r="EG4026" t="s">
        <v>196</v>
      </c>
      <c r="EH4026">
        <v>3472077443</v>
      </c>
      <c r="EM4026" t="s">
        <v>23335</v>
      </c>
      <c r="EP4026" t="s">
        <v>521</v>
      </c>
      <c r="EQ4026" t="s">
        <v>195</v>
      </c>
      <c r="ES4026">
        <v>10466</v>
      </c>
      <c r="ET4026" t="s">
        <v>196</v>
      </c>
      <c r="EU4026">
        <v>3472077443</v>
      </c>
    </row>
    <row r="4027" spans="1:151" x14ac:dyDescent="0.2">
      <c r="A4027">
        <v>18952</v>
      </c>
      <c r="B4027" t="s">
        <v>7964</v>
      </c>
      <c r="C4027" t="s">
        <v>23337</v>
      </c>
      <c r="D4027" t="s">
        <v>23338</v>
      </c>
      <c r="E4027" t="s">
        <v>23339</v>
      </c>
      <c r="F4027" t="s">
        <v>171</v>
      </c>
      <c r="G4027" t="s">
        <v>172</v>
      </c>
      <c r="H4027" s="1">
        <v>33610</v>
      </c>
      <c r="I4027" t="s">
        <v>173</v>
      </c>
      <c r="K4027" t="s">
        <v>1278</v>
      </c>
      <c r="M4027" t="s">
        <v>176</v>
      </c>
      <c r="N4027">
        <v>2017</v>
      </c>
      <c r="O4027" t="s">
        <v>177</v>
      </c>
      <c r="P4027" t="s">
        <v>178</v>
      </c>
      <c r="Q4027" t="s">
        <v>172</v>
      </c>
      <c r="S4027">
        <v>29557981</v>
      </c>
      <c r="T4027" t="s">
        <v>196</v>
      </c>
      <c r="W4027" t="s">
        <v>23340</v>
      </c>
      <c r="X4027">
        <v>5857031440</v>
      </c>
      <c r="Y4027" t="s">
        <v>186</v>
      </c>
      <c r="Z4027" t="s">
        <v>282</v>
      </c>
      <c r="AA4027">
        <v>2018</v>
      </c>
      <c r="AB4027">
        <v>2018</v>
      </c>
      <c r="AC4027" t="s">
        <v>696</v>
      </c>
      <c r="AD4027" t="s">
        <v>185</v>
      </c>
      <c r="AS4027">
        <v>3.46</v>
      </c>
      <c r="AT4027" t="s">
        <v>188</v>
      </c>
      <c r="AU4027" t="s">
        <v>647</v>
      </c>
      <c r="AV4027" t="s">
        <v>190</v>
      </c>
      <c r="AW4027" t="s">
        <v>264</v>
      </c>
      <c r="BM4027" t="s">
        <v>23341</v>
      </c>
      <c r="BP4027" t="s">
        <v>194</v>
      </c>
      <c r="BQ4027" t="s">
        <v>195</v>
      </c>
      <c r="BS4027">
        <v>14620</v>
      </c>
      <c r="BT4027" t="s">
        <v>196</v>
      </c>
      <c r="BU4027">
        <v>5857031895</v>
      </c>
      <c r="BZ4027" t="s">
        <v>23341</v>
      </c>
      <c r="CC4027" t="s">
        <v>194</v>
      </c>
      <c r="CD4027" t="s">
        <v>195</v>
      </c>
      <c r="CF4027">
        <v>14620</v>
      </c>
      <c r="CG4027" t="s">
        <v>196</v>
      </c>
      <c r="CH4027">
        <v>5857031895</v>
      </c>
      <c r="CM4027" t="s">
        <v>23341</v>
      </c>
      <c r="CP4027" t="s">
        <v>194</v>
      </c>
      <c r="CQ4027" t="s">
        <v>195</v>
      </c>
      <c r="CS4027">
        <v>14620</v>
      </c>
      <c r="CT4027" t="s">
        <v>196</v>
      </c>
      <c r="CU4027">
        <v>5857031895</v>
      </c>
      <c r="ED4027" t="s">
        <v>195</v>
      </c>
      <c r="EG4027" t="s">
        <v>196</v>
      </c>
      <c r="EH4027">
        <v>5857031895</v>
      </c>
      <c r="EM4027" t="s">
        <v>23341</v>
      </c>
      <c r="EP4027" t="s">
        <v>194</v>
      </c>
      <c r="EQ4027" t="s">
        <v>195</v>
      </c>
      <c r="ES4027">
        <v>14620</v>
      </c>
      <c r="ET4027" t="s">
        <v>196</v>
      </c>
      <c r="EU4027">
        <v>5857031895</v>
      </c>
    </row>
    <row r="4028" spans="1:151" x14ac:dyDescent="0.2">
      <c r="A4028">
        <v>37739</v>
      </c>
      <c r="B4028" t="s">
        <v>251</v>
      </c>
      <c r="C4028" t="s">
        <v>23342</v>
      </c>
      <c r="D4028" t="s">
        <v>4296</v>
      </c>
      <c r="E4028" t="s">
        <v>23343</v>
      </c>
      <c r="F4028" t="s">
        <v>171</v>
      </c>
      <c r="G4028" t="str">
        <f>"0"</f>
        <v>0</v>
      </c>
      <c r="H4028" s="1">
        <v>37377</v>
      </c>
      <c r="I4028" t="s">
        <v>221</v>
      </c>
      <c r="K4028" t="s">
        <v>1291</v>
      </c>
      <c r="L4028" t="s">
        <v>2172</v>
      </c>
      <c r="M4028" t="s">
        <v>176</v>
      </c>
      <c r="N4028">
        <v>2023</v>
      </c>
      <c r="O4028" t="s">
        <v>1048</v>
      </c>
      <c r="P4028" t="s">
        <v>178</v>
      </c>
      <c r="Q4028" t="s">
        <v>172</v>
      </c>
      <c r="S4028">
        <v>31813624</v>
      </c>
      <c r="T4028" t="s">
        <v>226</v>
      </c>
      <c r="Y4028" t="str">
        <f>"04HSEAS"</f>
        <v>04HSEAS</v>
      </c>
      <c r="Z4028" t="s">
        <v>227</v>
      </c>
      <c r="AA4028" t="s">
        <v>320</v>
      </c>
      <c r="AB4028" t="s">
        <v>321</v>
      </c>
      <c r="AC4028" t="s">
        <v>500</v>
      </c>
      <c r="AD4028" t="s">
        <v>185</v>
      </c>
      <c r="AF4028" t="s">
        <v>426</v>
      </c>
      <c r="AG4028" t="s">
        <v>729</v>
      </c>
      <c r="AJ4028" t="s">
        <v>3118</v>
      </c>
      <c r="AK4028" t="s">
        <v>185</v>
      </c>
      <c r="AS4028">
        <v>3.57</v>
      </c>
      <c r="AU4028" t="s">
        <v>235</v>
      </c>
      <c r="AV4028" t="s">
        <v>236</v>
      </c>
      <c r="AW4028" t="s">
        <v>264</v>
      </c>
      <c r="BM4028" t="s">
        <v>23344</v>
      </c>
      <c r="BN4028" t="s">
        <v>239</v>
      </c>
      <c r="BO4028" t="s">
        <v>23345</v>
      </c>
      <c r="BP4028" t="s">
        <v>241</v>
      </c>
      <c r="BQ4028" t="s">
        <v>195</v>
      </c>
      <c r="BS4028">
        <v>14627</v>
      </c>
      <c r="CD4028" t="s">
        <v>195</v>
      </c>
      <c r="CM4028" t="s">
        <v>23346</v>
      </c>
      <c r="CO4028" t="s">
        <v>23345</v>
      </c>
      <c r="CP4028" t="s">
        <v>3723</v>
      </c>
      <c r="CQ4028" t="s">
        <v>571</v>
      </c>
      <c r="CS4028">
        <v>19102</v>
      </c>
      <c r="CT4028" t="s">
        <v>244</v>
      </c>
      <c r="CU4028" t="s">
        <v>23347</v>
      </c>
    </row>
    <row r="4029" spans="1:151" x14ac:dyDescent="0.2">
      <c r="A4029">
        <v>15711</v>
      </c>
      <c r="B4029" t="s">
        <v>11953</v>
      </c>
      <c r="C4029" t="s">
        <v>23348</v>
      </c>
      <c r="D4029" t="s">
        <v>169</v>
      </c>
      <c r="E4029" t="s">
        <v>23349</v>
      </c>
      <c r="F4029" t="s">
        <v>171</v>
      </c>
      <c r="G4029" t="s">
        <v>172</v>
      </c>
      <c r="H4029" s="1">
        <v>35625</v>
      </c>
      <c r="I4029" t="s">
        <v>173</v>
      </c>
      <c r="K4029" t="s">
        <v>439</v>
      </c>
      <c r="L4029" t="s">
        <v>175</v>
      </c>
      <c r="M4029" t="s">
        <v>224</v>
      </c>
      <c r="N4029">
        <v>2016</v>
      </c>
      <c r="O4029" t="s">
        <v>410</v>
      </c>
      <c r="P4029" t="s">
        <v>363</v>
      </c>
      <c r="Q4029" t="s">
        <v>172</v>
      </c>
      <c r="S4029">
        <v>29310692</v>
      </c>
      <c r="T4029" t="s">
        <v>196</v>
      </c>
      <c r="W4029" t="s">
        <v>23350</v>
      </c>
      <c r="X4029">
        <v>6184065142</v>
      </c>
      <c r="Y4029" t="s">
        <v>186</v>
      </c>
      <c r="Z4029" t="s">
        <v>282</v>
      </c>
      <c r="AA4029">
        <v>2019</v>
      </c>
      <c r="AB4029">
        <v>2019</v>
      </c>
      <c r="AC4029" t="s">
        <v>208</v>
      </c>
      <c r="AD4029" t="s">
        <v>172</v>
      </c>
      <c r="AS4029">
        <v>3.57</v>
      </c>
      <c r="AT4029" t="s">
        <v>188</v>
      </c>
      <c r="AU4029" t="s">
        <v>189</v>
      </c>
      <c r="AV4029" t="s">
        <v>190</v>
      </c>
      <c r="AW4029" t="s">
        <v>264</v>
      </c>
      <c r="BM4029" t="s">
        <v>23351</v>
      </c>
      <c r="BN4029" t="s">
        <v>487</v>
      </c>
      <c r="BP4029" t="s">
        <v>194</v>
      </c>
      <c r="BQ4029" t="s">
        <v>195</v>
      </c>
      <c r="BS4029">
        <v>14627</v>
      </c>
      <c r="BT4029" t="s">
        <v>196</v>
      </c>
      <c r="BU4029">
        <v>6184093697</v>
      </c>
      <c r="BZ4029" t="s">
        <v>23352</v>
      </c>
      <c r="CC4029" t="s">
        <v>23353</v>
      </c>
      <c r="CD4029" t="s">
        <v>1648</v>
      </c>
      <c r="CF4029">
        <v>62234</v>
      </c>
      <c r="CG4029" t="s">
        <v>196</v>
      </c>
      <c r="CH4029">
        <v>6184093657</v>
      </c>
      <c r="CM4029" t="s">
        <v>23354</v>
      </c>
      <c r="CP4029" t="s">
        <v>194</v>
      </c>
      <c r="CQ4029" t="s">
        <v>195</v>
      </c>
      <c r="CS4029">
        <v>14627</v>
      </c>
      <c r="CT4029" t="s">
        <v>196</v>
      </c>
      <c r="CU4029">
        <v>6184093657</v>
      </c>
      <c r="EM4029" t="s">
        <v>23352</v>
      </c>
      <c r="EP4029" t="s">
        <v>23353</v>
      </c>
      <c r="EQ4029" t="s">
        <v>1648</v>
      </c>
      <c r="ES4029">
        <v>62234</v>
      </c>
      <c r="ET4029" t="s">
        <v>196</v>
      </c>
      <c r="EU4029">
        <v>6184093657</v>
      </c>
    </row>
    <row r="4030" spans="1:151" x14ac:dyDescent="0.2">
      <c r="A4030">
        <v>45536</v>
      </c>
      <c r="B4030" t="s">
        <v>10207</v>
      </c>
      <c r="C4030" t="s">
        <v>23355</v>
      </c>
      <c r="E4030" t="s">
        <v>23356</v>
      </c>
      <c r="F4030" t="s">
        <v>171</v>
      </c>
      <c r="G4030" t="str">
        <f>"0"</f>
        <v>0</v>
      </c>
      <c r="H4030" s="1">
        <v>38562</v>
      </c>
      <c r="I4030" t="s">
        <v>221</v>
      </c>
      <c r="K4030" t="s">
        <v>4902</v>
      </c>
      <c r="M4030" t="s">
        <v>306</v>
      </c>
      <c r="N4030">
        <v>2025</v>
      </c>
      <c r="O4030" t="s">
        <v>2065</v>
      </c>
      <c r="P4030" t="s">
        <v>363</v>
      </c>
      <c r="Q4030" t="s">
        <v>172</v>
      </c>
      <c r="S4030">
        <v>32576801</v>
      </c>
      <c r="T4030" t="s">
        <v>226</v>
      </c>
      <c r="Y4030" t="str">
        <f>"06ESM"</f>
        <v>06ESM</v>
      </c>
      <c r="Z4030" t="s">
        <v>1717</v>
      </c>
      <c r="AA4030" t="s">
        <v>833</v>
      </c>
      <c r="AB4030" t="s">
        <v>834</v>
      </c>
      <c r="AC4030" t="s">
        <v>1718</v>
      </c>
      <c r="AD4030" t="s">
        <v>185</v>
      </c>
      <c r="AF4030" t="s">
        <v>426</v>
      </c>
      <c r="AG4030" t="s">
        <v>729</v>
      </c>
      <c r="AJ4030" t="s">
        <v>322</v>
      </c>
      <c r="AK4030" t="s">
        <v>172</v>
      </c>
      <c r="AS4030">
        <v>3.87</v>
      </c>
      <c r="AU4030" t="s">
        <v>235</v>
      </c>
      <c r="AV4030" t="s">
        <v>236</v>
      </c>
      <c r="AW4030" t="s">
        <v>264</v>
      </c>
      <c r="BM4030" t="s">
        <v>4903</v>
      </c>
      <c r="BN4030" t="s">
        <v>23357</v>
      </c>
      <c r="BO4030" t="s">
        <v>23358</v>
      </c>
      <c r="BP4030" t="s">
        <v>241</v>
      </c>
      <c r="BQ4030" t="s">
        <v>195</v>
      </c>
      <c r="BS4030">
        <v>14605</v>
      </c>
      <c r="CD4030" t="s">
        <v>195</v>
      </c>
      <c r="CM4030" t="s">
        <v>23359</v>
      </c>
      <c r="CO4030" t="s">
        <v>23358</v>
      </c>
      <c r="CP4030" t="s">
        <v>23360</v>
      </c>
      <c r="CQ4030" t="s">
        <v>270</v>
      </c>
      <c r="CS4030" t="s">
        <v>23361</v>
      </c>
      <c r="CT4030" t="s">
        <v>244</v>
      </c>
      <c r="CU4030" t="s">
        <v>23362</v>
      </c>
    </row>
    <row r="4031" spans="1:151" x14ac:dyDescent="0.2">
      <c r="A4031">
        <v>45231</v>
      </c>
      <c r="B4031" t="s">
        <v>7974</v>
      </c>
      <c r="C4031" t="s">
        <v>23363</v>
      </c>
      <c r="D4031" t="s">
        <v>16680</v>
      </c>
      <c r="E4031" t="s">
        <v>23364</v>
      </c>
      <c r="F4031" t="s">
        <v>171</v>
      </c>
      <c r="G4031" t="str">
        <f>"0"</f>
        <v>0</v>
      </c>
      <c r="H4031" s="1">
        <v>37798</v>
      </c>
      <c r="I4031" t="s">
        <v>173</v>
      </c>
      <c r="K4031" t="s">
        <v>3576</v>
      </c>
      <c r="L4031" t="s">
        <v>633</v>
      </c>
      <c r="M4031" t="s">
        <v>1389</v>
      </c>
      <c r="N4031">
        <v>2024</v>
      </c>
      <c r="O4031" t="s">
        <v>1390</v>
      </c>
      <c r="P4031" t="s">
        <v>178</v>
      </c>
      <c r="Q4031" t="s">
        <v>172</v>
      </c>
      <c r="S4031">
        <v>32065060</v>
      </c>
      <c r="T4031" t="s">
        <v>226</v>
      </c>
      <c r="Y4031" t="str">
        <f>"01AS"</f>
        <v>01AS</v>
      </c>
      <c r="Z4031" t="s">
        <v>499</v>
      </c>
      <c r="AA4031" t="s">
        <v>320</v>
      </c>
      <c r="AB4031" t="s">
        <v>321</v>
      </c>
      <c r="AC4031" t="s">
        <v>5962</v>
      </c>
      <c r="AD4031" t="s">
        <v>185</v>
      </c>
      <c r="AM4031" t="s">
        <v>2214</v>
      </c>
      <c r="AS4031">
        <v>3.61</v>
      </c>
      <c r="AU4031" t="s">
        <v>235</v>
      </c>
      <c r="AV4031" t="s">
        <v>236</v>
      </c>
      <c r="AW4031" t="s">
        <v>264</v>
      </c>
      <c r="BM4031" t="s">
        <v>23365</v>
      </c>
      <c r="BN4031" t="s">
        <v>239</v>
      </c>
      <c r="BO4031" t="s">
        <v>23366</v>
      </c>
      <c r="BP4031" t="s">
        <v>241</v>
      </c>
      <c r="BQ4031" t="s">
        <v>195</v>
      </c>
      <c r="BS4031">
        <v>14627</v>
      </c>
      <c r="BZ4031" t="s">
        <v>242</v>
      </c>
      <c r="CB4031" t="s">
        <v>243</v>
      </c>
      <c r="CD4031" t="s">
        <v>195</v>
      </c>
      <c r="CF4031">
        <v>14642</v>
      </c>
      <c r="CG4031" t="s">
        <v>244</v>
      </c>
      <c r="CM4031" t="s">
        <v>23367</v>
      </c>
      <c r="CO4031" t="s">
        <v>23366</v>
      </c>
      <c r="CP4031" t="s">
        <v>23368</v>
      </c>
      <c r="CQ4031" t="s">
        <v>247</v>
      </c>
      <c r="CS4031" t="str">
        <f>"07822-2114"</f>
        <v>07822-2114</v>
      </c>
      <c r="CT4031" t="s">
        <v>244</v>
      </c>
      <c r="CU4031" t="s">
        <v>23369</v>
      </c>
    </row>
    <row r="4032" spans="1:151" x14ac:dyDescent="0.2">
      <c r="A4032">
        <v>25919</v>
      </c>
      <c r="B4032" t="s">
        <v>8225</v>
      </c>
      <c r="C4032" t="s">
        <v>23370</v>
      </c>
      <c r="E4032" t="s">
        <v>23371</v>
      </c>
      <c r="F4032" t="s">
        <v>171</v>
      </c>
      <c r="K4032" t="s">
        <v>5454</v>
      </c>
      <c r="M4032" t="s">
        <v>306</v>
      </c>
      <c r="N4032">
        <v>2014</v>
      </c>
      <c r="O4032" t="s">
        <v>591</v>
      </c>
      <c r="P4032" t="s">
        <v>178</v>
      </c>
      <c r="Q4032" t="s">
        <v>172</v>
      </c>
    </row>
    <row r="4033" spans="1:151" x14ac:dyDescent="0.2">
      <c r="A4033">
        <v>19432</v>
      </c>
      <c r="B4033" t="s">
        <v>23372</v>
      </c>
      <c r="C4033" t="s">
        <v>23373</v>
      </c>
      <c r="D4033" t="s">
        <v>23374</v>
      </c>
      <c r="E4033" t="s">
        <v>23375</v>
      </c>
      <c r="F4033" t="s">
        <v>23376</v>
      </c>
      <c r="G4033" t="s">
        <v>172</v>
      </c>
      <c r="H4033" s="1">
        <v>35183</v>
      </c>
      <c r="I4033" t="s">
        <v>173</v>
      </c>
      <c r="K4033" t="s">
        <v>1078</v>
      </c>
      <c r="L4033" t="s">
        <v>2177</v>
      </c>
      <c r="M4033" t="s">
        <v>1164</v>
      </c>
      <c r="N4033" t="s">
        <v>3425</v>
      </c>
      <c r="O4033" t="s">
        <v>3426</v>
      </c>
      <c r="P4033" t="s">
        <v>178</v>
      </c>
      <c r="Q4033" t="s">
        <v>172</v>
      </c>
      <c r="S4033">
        <v>28677055</v>
      </c>
      <c r="T4033" t="s">
        <v>196</v>
      </c>
      <c r="W4033" t="s">
        <v>23377</v>
      </c>
      <c r="X4033">
        <v>9179922317</v>
      </c>
      <c r="Y4033" t="s">
        <v>182</v>
      </c>
      <c r="Z4033" t="s">
        <v>183</v>
      </c>
      <c r="AA4033">
        <v>2018</v>
      </c>
      <c r="AB4033">
        <v>2018</v>
      </c>
      <c r="AC4033" t="s">
        <v>293</v>
      </c>
      <c r="AD4033" t="s">
        <v>185</v>
      </c>
      <c r="AM4033" t="s">
        <v>208</v>
      </c>
      <c r="AS4033">
        <v>3.8</v>
      </c>
      <c r="AT4033" t="s">
        <v>188</v>
      </c>
      <c r="AU4033" t="s">
        <v>189</v>
      </c>
      <c r="AV4033" t="s">
        <v>190</v>
      </c>
      <c r="AW4033" t="s">
        <v>264</v>
      </c>
      <c r="BM4033" t="s">
        <v>23378</v>
      </c>
      <c r="BN4033" t="s">
        <v>193</v>
      </c>
      <c r="BP4033" t="s">
        <v>194</v>
      </c>
      <c r="BQ4033" t="s">
        <v>195</v>
      </c>
      <c r="BS4033">
        <v>14627</v>
      </c>
      <c r="BT4033" t="s">
        <v>196</v>
      </c>
      <c r="BU4033">
        <v>6465921142</v>
      </c>
      <c r="BZ4033" t="s">
        <v>23379</v>
      </c>
      <c r="CC4033" t="s">
        <v>973</v>
      </c>
      <c r="CD4033" t="s">
        <v>195</v>
      </c>
      <c r="CF4033">
        <v>10024</v>
      </c>
      <c r="CG4033" t="s">
        <v>196</v>
      </c>
      <c r="CH4033">
        <v>2125959510</v>
      </c>
      <c r="CM4033" t="s">
        <v>23380</v>
      </c>
      <c r="CP4033" t="s">
        <v>194</v>
      </c>
      <c r="CQ4033" t="s">
        <v>195</v>
      </c>
      <c r="CS4033">
        <v>14627</v>
      </c>
      <c r="CT4033" t="s">
        <v>196</v>
      </c>
      <c r="CU4033">
        <v>6465921142</v>
      </c>
      <c r="ED4033" t="s">
        <v>195</v>
      </c>
      <c r="EG4033" t="s">
        <v>196</v>
      </c>
      <c r="EH4033">
        <v>2125959510</v>
      </c>
      <c r="EM4033" t="s">
        <v>23379</v>
      </c>
      <c r="EP4033" t="s">
        <v>973</v>
      </c>
      <c r="EQ4033" t="s">
        <v>195</v>
      </c>
      <c r="ES4033">
        <v>10024</v>
      </c>
      <c r="ET4033" t="s">
        <v>196</v>
      </c>
      <c r="EU4033">
        <v>2125959510</v>
      </c>
    </row>
    <row r="4034" spans="1:151" x14ac:dyDescent="0.2">
      <c r="A4034">
        <v>37103</v>
      </c>
      <c r="B4034" t="s">
        <v>23381</v>
      </c>
      <c r="C4034" t="s">
        <v>17661</v>
      </c>
      <c r="D4034" t="s">
        <v>23382</v>
      </c>
      <c r="E4034" t="s">
        <v>23383</v>
      </c>
      <c r="F4034" t="s">
        <v>171</v>
      </c>
      <c r="G4034" t="str">
        <f t="shared" ref="G4034:G4039" si="33">"0"</f>
        <v>0</v>
      </c>
      <c r="H4034" s="1">
        <v>36975</v>
      </c>
      <c r="I4034" t="s">
        <v>1450</v>
      </c>
      <c r="K4034" t="s">
        <v>819</v>
      </c>
      <c r="L4034" t="s">
        <v>820</v>
      </c>
      <c r="M4034" t="s">
        <v>224</v>
      </c>
      <c r="N4034">
        <v>2022</v>
      </c>
      <c r="O4034" t="s">
        <v>468</v>
      </c>
      <c r="P4034" t="s">
        <v>178</v>
      </c>
      <c r="Q4034" t="s">
        <v>172</v>
      </c>
      <c r="S4034">
        <v>31554497</v>
      </c>
      <c r="T4034" t="s">
        <v>226</v>
      </c>
      <c r="Y4034" t="str">
        <f>"01AS"</f>
        <v>01AS</v>
      </c>
      <c r="Z4034" t="s">
        <v>227</v>
      </c>
      <c r="AA4034" t="s">
        <v>321</v>
      </c>
      <c r="AC4034" t="s">
        <v>598</v>
      </c>
      <c r="AD4034" t="s">
        <v>185</v>
      </c>
      <c r="AM4034" t="s">
        <v>14340</v>
      </c>
      <c r="AN4034" t="s">
        <v>23384</v>
      </c>
      <c r="AS4034">
        <v>3.99</v>
      </c>
      <c r="AU4034" t="s">
        <v>235</v>
      </c>
      <c r="AV4034" t="s">
        <v>236</v>
      </c>
      <c r="AW4034" t="s">
        <v>264</v>
      </c>
      <c r="BF4034" t="s">
        <v>474</v>
      </c>
      <c r="BM4034" t="s">
        <v>23385</v>
      </c>
      <c r="BN4034" t="s">
        <v>239</v>
      </c>
      <c r="BO4034" t="s">
        <v>23386</v>
      </c>
      <c r="BP4034" t="s">
        <v>241</v>
      </c>
      <c r="BQ4034" t="s">
        <v>195</v>
      </c>
      <c r="BS4034">
        <v>14627</v>
      </c>
      <c r="CD4034" t="s">
        <v>195</v>
      </c>
      <c r="CM4034" t="s">
        <v>23387</v>
      </c>
      <c r="CO4034" t="s">
        <v>23386</v>
      </c>
      <c r="CP4034" t="s">
        <v>23388</v>
      </c>
      <c r="CQ4034" t="s">
        <v>247</v>
      </c>
      <c r="CS4034" t="str">
        <f>"08816-2735"</f>
        <v>08816-2735</v>
      </c>
      <c r="CT4034" t="s">
        <v>244</v>
      </c>
      <c r="CU4034" t="s">
        <v>23389</v>
      </c>
    </row>
    <row r="4035" spans="1:151" x14ac:dyDescent="0.2">
      <c r="A4035">
        <v>36986</v>
      </c>
      <c r="B4035" t="s">
        <v>23381</v>
      </c>
      <c r="C4035" t="s">
        <v>17661</v>
      </c>
      <c r="D4035" t="s">
        <v>23382</v>
      </c>
      <c r="E4035" t="s">
        <v>23383</v>
      </c>
      <c r="F4035" t="s">
        <v>171</v>
      </c>
      <c r="G4035" t="str">
        <f t="shared" si="33"/>
        <v>0</v>
      </c>
      <c r="H4035" s="1">
        <v>36975</v>
      </c>
      <c r="I4035" t="s">
        <v>1450</v>
      </c>
      <c r="K4035" t="s">
        <v>2976</v>
      </c>
      <c r="L4035" t="s">
        <v>2515</v>
      </c>
      <c r="M4035" t="s">
        <v>224</v>
      </c>
      <c r="N4035">
        <v>2022</v>
      </c>
      <c r="O4035" t="s">
        <v>468</v>
      </c>
      <c r="P4035" t="s">
        <v>178</v>
      </c>
      <c r="Q4035" t="s">
        <v>172</v>
      </c>
      <c r="S4035">
        <v>31554497</v>
      </c>
      <c r="T4035" t="s">
        <v>226</v>
      </c>
      <c r="Y4035" t="str">
        <f>"01AS"</f>
        <v>01AS</v>
      </c>
      <c r="Z4035" t="s">
        <v>227</v>
      </c>
      <c r="AA4035" t="s">
        <v>321</v>
      </c>
      <c r="AC4035" t="s">
        <v>598</v>
      </c>
      <c r="AD4035" t="s">
        <v>185</v>
      </c>
      <c r="AM4035" t="s">
        <v>14340</v>
      </c>
      <c r="AN4035" t="s">
        <v>23384</v>
      </c>
      <c r="AS4035">
        <v>3.99</v>
      </c>
      <c r="AU4035" t="s">
        <v>235</v>
      </c>
      <c r="AV4035" t="s">
        <v>236</v>
      </c>
      <c r="AW4035" t="s">
        <v>264</v>
      </c>
      <c r="BF4035" t="s">
        <v>474</v>
      </c>
      <c r="BM4035" t="s">
        <v>23385</v>
      </c>
      <c r="BN4035" t="s">
        <v>239</v>
      </c>
      <c r="BO4035" t="s">
        <v>23386</v>
      </c>
      <c r="BP4035" t="s">
        <v>241</v>
      </c>
      <c r="BQ4035" t="s">
        <v>195</v>
      </c>
      <c r="BS4035">
        <v>14627</v>
      </c>
      <c r="CD4035" t="s">
        <v>195</v>
      </c>
      <c r="CM4035" t="s">
        <v>23387</v>
      </c>
      <c r="CO4035" t="s">
        <v>23386</v>
      </c>
      <c r="CP4035" t="s">
        <v>23388</v>
      </c>
      <c r="CQ4035" t="s">
        <v>247</v>
      </c>
      <c r="CS4035" t="str">
        <f>"08816-2735"</f>
        <v>08816-2735</v>
      </c>
      <c r="CT4035" t="s">
        <v>244</v>
      </c>
      <c r="CU4035" t="s">
        <v>23389</v>
      </c>
    </row>
    <row r="4036" spans="1:151" x14ac:dyDescent="0.2">
      <c r="A4036">
        <v>41841</v>
      </c>
      <c r="B4036" t="s">
        <v>23390</v>
      </c>
      <c r="C4036" t="s">
        <v>23391</v>
      </c>
      <c r="E4036" t="s">
        <v>23392</v>
      </c>
      <c r="F4036" t="s">
        <v>171</v>
      </c>
      <c r="G4036" t="str">
        <f t="shared" si="33"/>
        <v>0</v>
      </c>
      <c r="H4036" s="1">
        <v>37184</v>
      </c>
      <c r="I4036" t="s">
        <v>173</v>
      </c>
      <c r="K4036" t="s">
        <v>769</v>
      </c>
      <c r="L4036" t="s">
        <v>23393</v>
      </c>
      <c r="M4036" t="s">
        <v>176</v>
      </c>
      <c r="N4036">
        <v>2024</v>
      </c>
      <c r="O4036" t="s">
        <v>319</v>
      </c>
      <c r="P4036" t="s">
        <v>178</v>
      </c>
      <c r="Q4036" t="s">
        <v>172</v>
      </c>
      <c r="S4036">
        <v>32629309</v>
      </c>
      <c r="T4036" t="s">
        <v>423</v>
      </c>
      <c r="U4036" t="s">
        <v>424</v>
      </c>
      <c r="Y4036" t="str">
        <f>"02SBS"</f>
        <v>02SBS</v>
      </c>
      <c r="Z4036" t="s">
        <v>4693</v>
      </c>
      <c r="AA4036" t="s">
        <v>259</v>
      </c>
      <c r="AB4036" t="s">
        <v>260</v>
      </c>
      <c r="AC4036" t="s">
        <v>4694</v>
      </c>
      <c r="AD4036" t="s">
        <v>185</v>
      </c>
      <c r="AS4036">
        <v>3.43</v>
      </c>
      <c r="AU4036" t="s">
        <v>2925</v>
      </c>
      <c r="AV4036" t="s">
        <v>236</v>
      </c>
      <c r="AW4036" t="s">
        <v>430</v>
      </c>
      <c r="BQ4036" t="s">
        <v>195</v>
      </c>
      <c r="CD4036" t="s">
        <v>195</v>
      </c>
      <c r="CM4036" t="s">
        <v>23394</v>
      </c>
      <c r="CP4036" t="s">
        <v>23395</v>
      </c>
      <c r="CQ4036" t="s">
        <v>541</v>
      </c>
      <c r="CS4036">
        <v>400706</v>
      </c>
      <c r="CT4036" t="s">
        <v>423</v>
      </c>
      <c r="CU4036" t="s">
        <v>23396</v>
      </c>
    </row>
    <row r="4037" spans="1:151" x14ac:dyDescent="0.2">
      <c r="A4037">
        <v>27751</v>
      </c>
      <c r="B4037" t="s">
        <v>2324</v>
      </c>
      <c r="C4037" t="s">
        <v>23397</v>
      </c>
      <c r="D4037" t="s">
        <v>23398</v>
      </c>
      <c r="E4037" t="s">
        <v>23399</v>
      </c>
      <c r="F4037" t="s">
        <v>171</v>
      </c>
      <c r="G4037" t="str">
        <f t="shared" si="33"/>
        <v>0</v>
      </c>
      <c r="H4037" s="1">
        <v>36063</v>
      </c>
      <c r="I4037" t="s">
        <v>221</v>
      </c>
      <c r="K4037" t="s">
        <v>7379</v>
      </c>
      <c r="L4037" t="s">
        <v>7380</v>
      </c>
      <c r="M4037" t="s">
        <v>306</v>
      </c>
      <c r="N4037">
        <v>2019</v>
      </c>
      <c r="O4037" t="s">
        <v>534</v>
      </c>
      <c r="P4037" t="s">
        <v>178</v>
      </c>
      <c r="Q4037" t="s">
        <v>172</v>
      </c>
      <c r="S4037">
        <v>30672338</v>
      </c>
      <c r="T4037" t="s">
        <v>226</v>
      </c>
      <c r="Y4037" t="str">
        <f>"04HSEAS"</f>
        <v>04HSEAS</v>
      </c>
      <c r="Z4037" t="s">
        <v>470</v>
      </c>
      <c r="AA4037" t="s">
        <v>259</v>
      </c>
      <c r="AB4037" t="s">
        <v>260</v>
      </c>
      <c r="AC4037" t="s">
        <v>3358</v>
      </c>
      <c r="AD4037" t="s">
        <v>185</v>
      </c>
      <c r="AS4037" t="str">
        <f>"0"</f>
        <v>0</v>
      </c>
      <c r="AU4037" t="s">
        <v>472</v>
      </c>
      <c r="AV4037" t="s">
        <v>473</v>
      </c>
      <c r="AW4037" t="s">
        <v>264</v>
      </c>
      <c r="BO4037" t="s">
        <v>5501</v>
      </c>
      <c r="BQ4037" t="s">
        <v>195</v>
      </c>
      <c r="BZ4037" t="s">
        <v>266</v>
      </c>
      <c r="CB4037" t="s">
        <v>267</v>
      </c>
      <c r="CD4037" t="s">
        <v>195</v>
      </c>
      <c r="CF4037">
        <v>14627</v>
      </c>
      <c r="CG4037" t="s">
        <v>244</v>
      </c>
      <c r="CM4037" t="s">
        <v>23400</v>
      </c>
      <c r="CO4037" t="s">
        <v>5501</v>
      </c>
      <c r="CP4037" t="s">
        <v>241</v>
      </c>
      <c r="CQ4037" t="s">
        <v>247</v>
      </c>
      <c r="CS4037">
        <v>14608</v>
      </c>
      <c r="CT4037" t="s">
        <v>244</v>
      </c>
      <c r="CU4037" t="s">
        <v>23401</v>
      </c>
    </row>
    <row r="4038" spans="1:151" x14ac:dyDescent="0.2">
      <c r="A4038">
        <v>27628</v>
      </c>
      <c r="B4038" t="s">
        <v>2324</v>
      </c>
      <c r="C4038" t="s">
        <v>23397</v>
      </c>
      <c r="D4038" t="s">
        <v>23398</v>
      </c>
      <c r="E4038" t="s">
        <v>23399</v>
      </c>
      <c r="F4038" t="s">
        <v>171</v>
      </c>
      <c r="G4038" t="str">
        <f t="shared" si="33"/>
        <v>0</v>
      </c>
      <c r="H4038" s="1">
        <v>36063</v>
      </c>
      <c r="I4038" t="s">
        <v>221</v>
      </c>
      <c r="K4038" t="s">
        <v>5197</v>
      </c>
      <c r="L4038" t="s">
        <v>5198</v>
      </c>
      <c r="M4038" t="s">
        <v>224</v>
      </c>
      <c r="N4038">
        <v>2019</v>
      </c>
      <c r="O4038" t="s">
        <v>279</v>
      </c>
      <c r="P4038" t="s">
        <v>178</v>
      </c>
      <c r="Q4038" t="s">
        <v>172</v>
      </c>
      <c r="S4038">
        <v>30672338</v>
      </c>
      <c r="T4038" t="s">
        <v>226</v>
      </c>
      <c r="Y4038" t="str">
        <f>"04HSEAS"</f>
        <v>04HSEAS</v>
      </c>
      <c r="Z4038" t="s">
        <v>470</v>
      </c>
      <c r="AA4038" t="s">
        <v>259</v>
      </c>
      <c r="AB4038" t="s">
        <v>260</v>
      </c>
      <c r="AC4038" t="s">
        <v>3358</v>
      </c>
      <c r="AD4038" t="s">
        <v>185</v>
      </c>
      <c r="AS4038" t="str">
        <f>"0"</f>
        <v>0</v>
      </c>
      <c r="AU4038" t="s">
        <v>472</v>
      </c>
      <c r="AV4038" t="s">
        <v>473</v>
      </c>
      <c r="AW4038" t="s">
        <v>264</v>
      </c>
      <c r="BO4038" t="s">
        <v>5501</v>
      </c>
      <c r="BQ4038" t="s">
        <v>195</v>
      </c>
      <c r="BZ4038" t="s">
        <v>266</v>
      </c>
      <c r="CB4038" t="s">
        <v>267</v>
      </c>
      <c r="CD4038" t="s">
        <v>195</v>
      </c>
      <c r="CF4038">
        <v>14627</v>
      </c>
      <c r="CG4038" t="s">
        <v>244</v>
      </c>
      <c r="CM4038" t="s">
        <v>23400</v>
      </c>
      <c r="CO4038" t="s">
        <v>5501</v>
      </c>
      <c r="CP4038" t="s">
        <v>241</v>
      </c>
      <c r="CQ4038" t="s">
        <v>247</v>
      </c>
      <c r="CS4038">
        <v>14608</v>
      </c>
      <c r="CT4038" t="s">
        <v>244</v>
      </c>
      <c r="CU4038" t="s">
        <v>23401</v>
      </c>
    </row>
    <row r="4039" spans="1:151" x14ac:dyDescent="0.2">
      <c r="A4039">
        <v>27188</v>
      </c>
      <c r="B4039" t="s">
        <v>2324</v>
      </c>
      <c r="C4039" t="s">
        <v>23397</v>
      </c>
      <c r="D4039" t="s">
        <v>23398</v>
      </c>
      <c r="E4039" t="s">
        <v>23399</v>
      </c>
      <c r="F4039" t="s">
        <v>171</v>
      </c>
      <c r="G4039" t="str">
        <f t="shared" si="33"/>
        <v>0</v>
      </c>
      <c r="H4039" s="1">
        <v>36063</v>
      </c>
      <c r="I4039" t="s">
        <v>221</v>
      </c>
      <c r="K4039" t="s">
        <v>352</v>
      </c>
      <c r="L4039" t="s">
        <v>353</v>
      </c>
      <c r="M4039" t="s">
        <v>224</v>
      </c>
      <c r="N4039">
        <v>2019</v>
      </c>
      <c r="O4039" t="s">
        <v>279</v>
      </c>
      <c r="P4039" t="s">
        <v>178</v>
      </c>
      <c r="Q4039" t="s">
        <v>172</v>
      </c>
      <c r="S4039">
        <v>30672338</v>
      </c>
      <c r="T4039" t="s">
        <v>226</v>
      </c>
      <c r="Y4039" t="str">
        <f>"04HSEAS"</f>
        <v>04HSEAS</v>
      </c>
      <c r="Z4039" t="s">
        <v>470</v>
      </c>
      <c r="AA4039" t="s">
        <v>259</v>
      </c>
      <c r="AB4039" t="s">
        <v>260</v>
      </c>
      <c r="AC4039" t="s">
        <v>3358</v>
      </c>
      <c r="AD4039" t="s">
        <v>185</v>
      </c>
      <c r="AS4039" t="str">
        <f>"0"</f>
        <v>0</v>
      </c>
      <c r="AU4039" t="s">
        <v>472</v>
      </c>
      <c r="AV4039" t="s">
        <v>473</v>
      </c>
      <c r="AW4039" t="s">
        <v>264</v>
      </c>
      <c r="BO4039" t="s">
        <v>5501</v>
      </c>
      <c r="BQ4039" t="s">
        <v>195</v>
      </c>
      <c r="BZ4039" t="s">
        <v>266</v>
      </c>
      <c r="CB4039" t="s">
        <v>267</v>
      </c>
      <c r="CD4039" t="s">
        <v>195</v>
      </c>
      <c r="CF4039">
        <v>14627</v>
      </c>
      <c r="CG4039" t="s">
        <v>244</v>
      </c>
      <c r="CM4039" t="s">
        <v>23400</v>
      </c>
      <c r="CO4039" t="s">
        <v>5501</v>
      </c>
      <c r="CP4039" t="s">
        <v>241</v>
      </c>
      <c r="CQ4039" t="s">
        <v>247</v>
      </c>
      <c r="CS4039">
        <v>14608</v>
      </c>
      <c r="CT4039" t="s">
        <v>244</v>
      </c>
      <c r="CU4039" t="s">
        <v>23401</v>
      </c>
    </row>
    <row r="4040" spans="1:151" x14ac:dyDescent="0.2">
      <c r="A4040">
        <v>17793</v>
      </c>
      <c r="B4040" t="s">
        <v>10187</v>
      </c>
      <c r="C4040" t="s">
        <v>23402</v>
      </c>
      <c r="E4040" t="s">
        <v>23403</v>
      </c>
      <c r="F4040" t="s">
        <v>1502</v>
      </c>
      <c r="G4040" t="s">
        <v>172</v>
      </c>
      <c r="H4040" s="1">
        <v>35031</v>
      </c>
      <c r="I4040" t="s">
        <v>173</v>
      </c>
      <c r="K4040" t="s">
        <v>937</v>
      </c>
      <c r="M4040" t="s">
        <v>224</v>
      </c>
      <c r="N4040">
        <v>2016</v>
      </c>
      <c r="O4040" t="s">
        <v>410</v>
      </c>
      <c r="P4040" t="s">
        <v>178</v>
      </c>
      <c r="Q4040" t="s">
        <v>172</v>
      </c>
      <c r="S4040">
        <v>28292913</v>
      </c>
      <c r="T4040" t="s">
        <v>179</v>
      </c>
      <c r="U4040" t="s">
        <v>180</v>
      </c>
      <c r="V4040" s="2">
        <v>42876</v>
      </c>
      <c r="W4040" t="s">
        <v>23404</v>
      </c>
      <c r="X4040">
        <v>6467262975</v>
      </c>
      <c r="Y4040" t="s">
        <v>186</v>
      </c>
      <c r="Z4040" t="s">
        <v>282</v>
      </c>
      <c r="AA4040">
        <v>2017</v>
      </c>
      <c r="AB4040">
        <v>2017</v>
      </c>
      <c r="AC4040" t="s">
        <v>1280</v>
      </c>
      <c r="AD4040" t="s">
        <v>185</v>
      </c>
      <c r="AS4040">
        <v>3.21</v>
      </c>
      <c r="AT4040" t="s">
        <v>742</v>
      </c>
      <c r="AU4040" t="s">
        <v>189</v>
      </c>
      <c r="AV4040" t="s">
        <v>190</v>
      </c>
      <c r="AW4040" t="s">
        <v>191</v>
      </c>
      <c r="BM4040" t="s">
        <v>23405</v>
      </c>
      <c r="BN4040" t="s">
        <v>193</v>
      </c>
      <c r="BP4040" t="s">
        <v>194</v>
      </c>
      <c r="BQ4040" t="s">
        <v>195</v>
      </c>
      <c r="BS4040">
        <v>14627</v>
      </c>
      <c r="BT4040" t="s">
        <v>196</v>
      </c>
      <c r="BU4040">
        <v>4015361043</v>
      </c>
      <c r="CM4040" t="s">
        <v>23406</v>
      </c>
      <c r="CN4040" t="s">
        <v>23407</v>
      </c>
      <c r="CP4040" t="s">
        <v>194</v>
      </c>
      <c r="CQ4040" t="s">
        <v>195</v>
      </c>
      <c r="CS4040">
        <v>14608</v>
      </c>
      <c r="CT4040" t="s">
        <v>196</v>
      </c>
      <c r="CU4040">
        <v>5852842112</v>
      </c>
    </row>
    <row r="4041" spans="1:151" x14ac:dyDescent="0.2">
      <c r="A4041">
        <v>19766</v>
      </c>
      <c r="B4041" t="s">
        <v>23408</v>
      </c>
      <c r="C4041" t="s">
        <v>23402</v>
      </c>
      <c r="E4041" t="s">
        <v>23409</v>
      </c>
      <c r="F4041" t="s">
        <v>171</v>
      </c>
      <c r="G4041" t="s">
        <v>172</v>
      </c>
      <c r="H4041" s="1">
        <v>35663</v>
      </c>
      <c r="I4041" t="s">
        <v>221</v>
      </c>
      <c r="K4041" t="s">
        <v>2024</v>
      </c>
      <c r="L4041" t="s">
        <v>820</v>
      </c>
      <c r="M4041" t="s">
        <v>306</v>
      </c>
      <c r="N4041">
        <v>2017</v>
      </c>
      <c r="O4041" t="s">
        <v>646</v>
      </c>
      <c r="P4041" t="s">
        <v>363</v>
      </c>
      <c r="Q4041" t="s">
        <v>172</v>
      </c>
      <c r="S4041">
        <v>29223039</v>
      </c>
      <c r="T4041" t="s">
        <v>196</v>
      </c>
      <c r="W4041" t="s">
        <v>23410</v>
      </c>
      <c r="X4041">
        <v>5852006506</v>
      </c>
      <c r="Y4041" t="s">
        <v>186</v>
      </c>
      <c r="Z4041" t="s">
        <v>282</v>
      </c>
      <c r="AA4041">
        <v>2019</v>
      </c>
      <c r="AB4041">
        <v>2019</v>
      </c>
      <c r="AC4041" t="s">
        <v>886</v>
      </c>
      <c r="AD4041" t="s">
        <v>172</v>
      </c>
      <c r="AS4041">
        <v>2.67</v>
      </c>
      <c r="AT4041" t="s">
        <v>188</v>
      </c>
      <c r="AU4041" t="s">
        <v>189</v>
      </c>
      <c r="AV4041" t="s">
        <v>190</v>
      </c>
      <c r="AW4041" t="s">
        <v>237</v>
      </c>
      <c r="BM4041" t="s">
        <v>193</v>
      </c>
      <c r="BP4041" t="s">
        <v>194</v>
      </c>
      <c r="BQ4041" t="s">
        <v>195</v>
      </c>
      <c r="BS4041">
        <v>14627</v>
      </c>
      <c r="BT4041" t="s">
        <v>196</v>
      </c>
      <c r="BU4041">
        <v>5852004850</v>
      </c>
      <c r="BZ4041" t="s">
        <v>23411</v>
      </c>
      <c r="CC4041" t="s">
        <v>1083</v>
      </c>
      <c r="CD4041" t="s">
        <v>195</v>
      </c>
      <c r="CF4041">
        <v>14534</v>
      </c>
      <c r="CG4041" t="s">
        <v>196</v>
      </c>
      <c r="CH4041">
        <v>5852004850</v>
      </c>
      <c r="CM4041" t="s">
        <v>1073</v>
      </c>
      <c r="CP4041" t="s">
        <v>194</v>
      </c>
      <c r="CQ4041" t="s">
        <v>195</v>
      </c>
      <c r="CS4041">
        <v>14627</v>
      </c>
      <c r="CT4041" t="s">
        <v>196</v>
      </c>
      <c r="CU4041">
        <v>5852004850</v>
      </c>
      <c r="ED4041" t="s">
        <v>195</v>
      </c>
      <c r="EG4041" t="s">
        <v>196</v>
      </c>
      <c r="EH4041">
        <v>5852004850</v>
      </c>
      <c r="EM4041" t="s">
        <v>23411</v>
      </c>
      <c r="EP4041" t="s">
        <v>1083</v>
      </c>
      <c r="EQ4041" t="s">
        <v>195</v>
      </c>
      <c r="ES4041">
        <v>14534</v>
      </c>
      <c r="ET4041" t="s">
        <v>196</v>
      </c>
      <c r="EU4041">
        <v>5852004850</v>
      </c>
    </row>
    <row r="4042" spans="1:151" x14ac:dyDescent="0.2">
      <c r="A4042">
        <v>19764</v>
      </c>
      <c r="B4042" t="s">
        <v>23408</v>
      </c>
      <c r="C4042" t="s">
        <v>23402</v>
      </c>
      <c r="E4042" t="s">
        <v>23409</v>
      </c>
      <c r="F4042" t="s">
        <v>171</v>
      </c>
      <c r="G4042" t="s">
        <v>172</v>
      </c>
      <c r="H4042" s="1">
        <v>35663</v>
      </c>
      <c r="I4042" t="s">
        <v>221</v>
      </c>
      <c r="K4042" t="s">
        <v>1910</v>
      </c>
      <c r="L4042" t="s">
        <v>1911</v>
      </c>
      <c r="M4042" t="s">
        <v>306</v>
      </c>
      <c r="N4042">
        <v>2017</v>
      </c>
      <c r="O4042" t="s">
        <v>646</v>
      </c>
      <c r="P4042" t="s">
        <v>363</v>
      </c>
      <c r="Q4042" t="s">
        <v>172</v>
      </c>
      <c r="S4042">
        <v>29223039</v>
      </c>
      <c r="T4042" t="s">
        <v>196</v>
      </c>
      <c r="W4042" t="s">
        <v>23410</v>
      </c>
      <c r="X4042">
        <v>5852006506</v>
      </c>
      <c r="Y4042" t="s">
        <v>186</v>
      </c>
      <c r="Z4042" t="s">
        <v>282</v>
      </c>
      <c r="AA4042">
        <v>2019</v>
      </c>
      <c r="AB4042">
        <v>2019</v>
      </c>
      <c r="AC4042" t="s">
        <v>886</v>
      </c>
      <c r="AD4042" t="s">
        <v>172</v>
      </c>
      <c r="AS4042">
        <v>2.67</v>
      </c>
      <c r="AT4042" t="s">
        <v>188</v>
      </c>
      <c r="AU4042" t="s">
        <v>189</v>
      </c>
      <c r="AV4042" t="s">
        <v>190</v>
      </c>
      <c r="AW4042" t="s">
        <v>237</v>
      </c>
      <c r="BM4042" t="s">
        <v>193</v>
      </c>
      <c r="BP4042" t="s">
        <v>194</v>
      </c>
      <c r="BQ4042" t="s">
        <v>195</v>
      </c>
      <c r="BS4042">
        <v>14627</v>
      </c>
      <c r="BT4042" t="s">
        <v>196</v>
      </c>
      <c r="BU4042">
        <v>5852004850</v>
      </c>
      <c r="BZ4042" t="s">
        <v>23411</v>
      </c>
      <c r="CC4042" t="s">
        <v>1083</v>
      </c>
      <c r="CD4042" t="s">
        <v>195</v>
      </c>
      <c r="CF4042">
        <v>14534</v>
      </c>
      <c r="CG4042" t="s">
        <v>196</v>
      </c>
      <c r="CH4042">
        <v>5852004850</v>
      </c>
      <c r="CM4042" t="s">
        <v>1073</v>
      </c>
      <c r="CP4042" t="s">
        <v>194</v>
      </c>
      <c r="CQ4042" t="s">
        <v>195</v>
      </c>
      <c r="CS4042">
        <v>14627</v>
      </c>
      <c r="CT4042" t="s">
        <v>196</v>
      </c>
      <c r="CU4042">
        <v>5852004850</v>
      </c>
      <c r="ED4042" t="s">
        <v>195</v>
      </c>
      <c r="EG4042" t="s">
        <v>196</v>
      </c>
      <c r="EH4042">
        <v>5852004850</v>
      </c>
      <c r="EM4042" t="s">
        <v>23411</v>
      </c>
      <c r="EP4042" t="s">
        <v>1083</v>
      </c>
      <c r="EQ4042" t="s">
        <v>195</v>
      </c>
      <c r="ES4042">
        <v>14534</v>
      </c>
      <c r="ET4042" t="s">
        <v>196</v>
      </c>
      <c r="EU4042">
        <v>5852004850</v>
      </c>
    </row>
    <row r="4043" spans="1:151" x14ac:dyDescent="0.2">
      <c r="A4043">
        <v>25737</v>
      </c>
      <c r="B4043" t="s">
        <v>23412</v>
      </c>
      <c r="C4043" t="s">
        <v>23402</v>
      </c>
      <c r="E4043" t="s">
        <v>23413</v>
      </c>
      <c r="F4043" t="s">
        <v>171</v>
      </c>
      <c r="G4043" t="str">
        <f>"0"</f>
        <v>0</v>
      </c>
      <c r="K4043" t="s">
        <v>769</v>
      </c>
      <c r="L4043" t="s">
        <v>770</v>
      </c>
      <c r="M4043" t="s">
        <v>176</v>
      </c>
      <c r="N4043">
        <v>2018</v>
      </c>
      <c r="O4043" t="s">
        <v>612</v>
      </c>
      <c r="P4043" t="s">
        <v>178</v>
      </c>
      <c r="Q4043" t="s">
        <v>172</v>
      </c>
      <c r="S4043">
        <v>30856585</v>
      </c>
      <c r="T4043" t="s">
        <v>179</v>
      </c>
      <c r="U4043" t="s">
        <v>180</v>
      </c>
      <c r="V4043" s="2">
        <v>43434</v>
      </c>
      <c r="W4043" t="s">
        <v>23414</v>
      </c>
      <c r="X4043" t="s">
        <v>23415</v>
      </c>
      <c r="Y4043" t="s">
        <v>613</v>
      </c>
      <c r="Z4043" t="s">
        <v>2958</v>
      </c>
      <c r="AA4043" t="s">
        <v>615</v>
      </c>
      <c r="AB4043" t="s">
        <v>259</v>
      </c>
      <c r="AC4043" t="s">
        <v>10179</v>
      </c>
      <c r="AD4043" t="s">
        <v>185</v>
      </c>
      <c r="AS4043" t="str">
        <f>"0"</f>
        <v>0</v>
      </c>
      <c r="AT4043" t="s">
        <v>188</v>
      </c>
      <c r="AU4043" t="s">
        <v>647</v>
      </c>
      <c r="AV4043" t="s">
        <v>190</v>
      </c>
      <c r="AW4043" t="s">
        <v>191</v>
      </c>
      <c r="BM4043" t="s">
        <v>23416</v>
      </c>
      <c r="BP4043" t="s">
        <v>194</v>
      </c>
      <c r="BQ4043" t="s">
        <v>195</v>
      </c>
      <c r="BS4043">
        <v>14623</v>
      </c>
      <c r="BT4043" t="s">
        <v>196</v>
      </c>
      <c r="BU4043" t="s">
        <v>23417</v>
      </c>
      <c r="CM4043" t="s">
        <v>23416</v>
      </c>
      <c r="CP4043" t="s">
        <v>194</v>
      </c>
      <c r="CQ4043" t="s">
        <v>195</v>
      </c>
      <c r="CS4043">
        <v>14623</v>
      </c>
      <c r="CT4043" t="s">
        <v>196</v>
      </c>
      <c r="CU4043" t="s">
        <v>23417</v>
      </c>
    </row>
    <row r="4044" spans="1:151" x14ac:dyDescent="0.2">
      <c r="A4044">
        <v>34353</v>
      </c>
      <c r="B4044" t="s">
        <v>5513</v>
      </c>
      <c r="C4044" t="s">
        <v>23402</v>
      </c>
      <c r="E4044" t="s">
        <v>23418</v>
      </c>
      <c r="F4044" t="s">
        <v>171</v>
      </c>
      <c r="I4044" t="s">
        <v>221</v>
      </c>
      <c r="K4044" t="s">
        <v>1377</v>
      </c>
      <c r="L4044" t="s">
        <v>1378</v>
      </c>
      <c r="M4044" t="s">
        <v>306</v>
      </c>
      <c r="N4044">
        <v>2020</v>
      </c>
      <c r="O4044" t="s">
        <v>1379</v>
      </c>
      <c r="P4044" t="s">
        <v>509</v>
      </c>
      <c r="Q4044" t="s">
        <v>185</v>
      </c>
      <c r="BM4044" t="s">
        <v>23419</v>
      </c>
      <c r="BP4044" t="s">
        <v>23420</v>
      </c>
      <c r="BR4044" t="s">
        <v>23421</v>
      </c>
      <c r="BS4044" t="str">
        <f>"043000"</f>
        <v>043000</v>
      </c>
      <c r="BT4044" t="s">
        <v>1382</v>
      </c>
      <c r="BU4044" t="s">
        <v>23422</v>
      </c>
      <c r="BX4044" t="s">
        <v>23423</v>
      </c>
      <c r="BY4044" t="s">
        <v>6713</v>
      </c>
    </row>
    <row r="4045" spans="1:151" x14ac:dyDescent="0.2">
      <c r="A4045">
        <v>34444</v>
      </c>
      <c r="B4045" t="s">
        <v>1354</v>
      </c>
      <c r="C4045" t="s">
        <v>23424</v>
      </c>
      <c r="D4045" t="s">
        <v>9832</v>
      </c>
      <c r="E4045" t="s">
        <v>23425</v>
      </c>
      <c r="F4045" t="s">
        <v>171</v>
      </c>
      <c r="I4045" t="s">
        <v>173</v>
      </c>
      <c r="K4045" t="s">
        <v>1377</v>
      </c>
      <c r="L4045" t="s">
        <v>1378</v>
      </c>
      <c r="M4045" t="s">
        <v>306</v>
      </c>
      <c r="N4045">
        <v>2020</v>
      </c>
      <c r="O4045" t="s">
        <v>1379</v>
      </c>
      <c r="P4045" t="s">
        <v>3256</v>
      </c>
      <c r="Q4045" t="s">
        <v>185</v>
      </c>
      <c r="BM4045" t="s">
        <v>23426</v>
      </c>
      <c r="BN4045" t="s">
        <v>23427</v>
      </c>
      <c r="BP4045" t="s">
        <v>1381</v>
      </c>
      <c r="BR4045" t="s">
        <v>1381</v>
      </c>
      <c r="BS4045">
        <v>100025</v>
      </c>
      <c r="BT4045" t="s">
        <v>1382</v>
      </c>
      <c r="BU4045" t="s">
        <v>23428</v>
      </c>
      <c r="BX4045" t="s">
        <v>23429</v>
      </c>
      <c r="BY4045" t="s">
        <v>1605</v>
      </c>
    </row>
    <row r="4046" spans="1:151" x14ac:dyDescent="0.2">
      <c r="A4046">
        <v>41684</v>
      </c>
      <c r="B4046" t="s">
        <v>672</v>
      </c>
      <c r="C4046" t="s">
        <v>23424</v>
      </c>
      <c r="D4046" t="s">
        <v>23430</v>
      </c>
      <c r="E4046" t="s">
        <v>23431</v>
      </c>
      <c r="F4046" t="s">
        <v>171</v>
      </c>
      <c r="G4046" t="str">
        <f>"0"</f>
        <v>0</v>
      </c>
      <c r="H4046" s="1">
        <v>37657</v>
      </c>
      <c r="I4046" t="s">
        <v>221</v>
      </c>
      <c r="K4046" t="s">
        <v>1866</v>
      </c>
      <c r="L4046" t="s">
        <v>1867</v>
      </c>
      <c r="M4046" t="s">
        <v>255</v>
      </c>
      <c r="N4046" t="s">
        <v>256</v>
      </c>
      <c r="O4046" t="s">
        <v>257</v>
      </c>
      <c r="P4046" t="s">
        <v>178</v>
      </c>
      <c r="Q4046" t="s">
        <v>172</v>
      </c>
      <c r="S4046">
        <v>32039535</v>
      </c>
      <c r="T4046" t="s">
        <v>226</v>
      </c>
      <c r="Y4046" t="str">
        <f>"01AS"</f>
        <v>01AS</v>
      </c>
      <c r="Z4046" t="s">
        <v>499</v>
      </c>
      <c r="AA4046" t="s">
        <v>320</v>
      </c>
      <c r="AB4046" t="s">
        <v>321</v>
      </c>
      <c r="AC4046" t="s">
        <v>5521</v>
      </c>
      <c r="AD4046" t="s">
        <v>185</v>
      </c>
      <c r="AF4046" t="s">
        <v>426</v>
      </c>
      <c r="AG4046" t="s">
        <v>729</v>
      </c>
      <c r="AJ4046" t="s">
        <v>425</v>
      </c>
      <c r="AK4046" t="s">
        <v>185</v>
      </c>
      <c r="AS4046">
        <v>3.99</v>
      </c>
      <c r="AU4046" t="s">
        <v>3009</v>
      </c>
      <c r="AV4046" t="s">
        <v>236</v>
      </c>
      <c r="AW4046" t="s">
        <v>715</v>
      </c>
      <c r="BM4046" t="s">
        <v>23432</v>
      </c>
      <c r="BN4046" t="s">
        <v>239</v>
      </c>
      <c r="BO4046" t="s">
        <v>23433</v>
      </c>
      <c r="BP4046" t="s">
        <v>241</v>
      </c>
      <c r="BQ4046" t="s">
        <v>195</v>
      </c>
      <c r="BS4046">
        <v>14627</v>
      </c>
      <c r="CA4046" t="s">
        <v>23434</v>
      </c>
      <c r="CD4046" t="s">
        <v>195</v>
      </c>
      <c r="CM4046" t="s">
        <v>23435</v>
      </c>
      <c r="CN4046" t="s">
        <v>23434</v>
      </c>
      <c r="CO4046" t="s">
        <v>23433</v>
      </c>
      <c r="CP4046" t="s">
        <v>23436</v>
      </c>
      <c r="CQ4046" t="s">
        <v>541</v>
      </c>
      <c r="CS4046" t="str">
        <f>"01824"</f>
        <v>01824</v>
      </c>
      <c r="CT4046" t="s">
        <v>244</v>
      </c>
      <c r="CU4046" t="s">
        <v>23437</v>
      </c>
    </row>
    <row r="4047" spans="1:151" x14ac:dyDescent="0.2">
      <c r="A4047">
        <v>25338</v>
      </c>
      <c r="B4047" t="s">
        <v>23438</v>
      </c>
      <c r="C4047" t="s">
        <v>23439</v>
      </c>
      <c r="D4047" t="s">
        <v>169</v>
      </c>
      <c r="E4047" t="s">
        <v>23440</v>
      </c>
      <c r="F4047" t="s">
        <v>171</v>
      </c>
      <c r="G4047" t="s">
        <v>172</v>
      </c>
      <c r="H4047" s="1">
        <v>35362</v>
      </c>
      <c r="I4047" t="s">
        <v>221</v>
      </c>
      <c r="K4047" t="s">
        <v>1304</v>
      </c>
      <c r="L4047" t="s">
        <v>633</v>
      </c>
      <c r="M4047" t="s">
        <v>224</v>
      </c>
      <c r="N4047">
        <v>2018</v>
      </c>
      <c r="O4047" t="s">
        <v>354</v>
      </c>
      <c r="P4047" t="s">
        <v>178</v>
      </c>
      <c r="Q4047" t="s">
        <v>172</v>
      </c>
      <c r="S4047">
        <v>29403745</v>
      </c>
      <c r="T4047" t="s">
        <v>196</v>
      </c>
      <c r="W4047" t="s">
        <v>23441</v>
      </c>
      <c r="X4047">
        <v>8134176853</v>
      </c>
      <c r="Y4047" t="s">
        <v>186</v>
      </c>
      <c r="Z4047" t="s">
        <v>282</v>
      </c>
      <c r="AA4047">
        <v>2019</v>
      </c>
      <c r="AB4047">
        <v>2019</v>
      </c>
      <c r="AC4047" t="s">
        <v>1308</v>
      </c>
      <c r="AD4047" t="s">
        <v>185</v>
      </c>
      <c r="AE4047" t="s">
        <v>396</v>
      </c>
      <c r="AS4047">
        <v>3.37</v>
      </c>
      <c r="AT4047" t="s">
        <v>188</v>
      </c>
      <c r="AU4047" t="s">
        <v>647</v>
      </c>
      <c r="AV4047" t="s">
        <v>190</v>
      </c>
      <c r="AW4047" t="s">
        <v>237</v>
      </c>
      <c r="BM4047" t="s">
        <v>21333</v>
      </c>
      <c r="BN4047" t="s">
        <v>193</v>
      </c>
      <c r="BP4047" t="s">
        <v>194</v>
      </c>
      <c r="BQ4047" t="s">
        <v>195</v>
      </c>
      <c r="BS4047">
        <v>14627</v>
      </c>
      <c r="BT4047" t="s">
        <v>196</v>
      </c>
      <c r="BU4047">
        <v>8134806149</v>
      </c>
      <c r="BZ4047" t="s">
        <v>23442</v>
      </c>
      <c r="CC4047" t="s">
        <v>6327</v>
      </c>
      <c r="CD4047" t="s">
        <v>214</v>
      </c>
      <c r="CF4047">
        <v>33549</v>
      </c>
      <c r="CG4047" t="s">
        <v>196</v>
      </c>
      <c r="CH4047">
        <v>8134806149</v>
      </c>
      <c r="CM4047" t="s">
        <v>23443</v>
      </c>
      <c r="CN4047" t="s">
        <v>23444</v>
      </c>
      <c r="CP4047" t="s">
        <v>194</v>
      </c>
      <c r="CQ4047" t="s">
        <v>195</v>
      </c>
      <c r="CS4047">
        <v>14627</v>
      </c>
      <c r="CT4047" t="s">
        <v>196</v>
      </c>
      <c r="CU4047">
        <v>8134806149</v>
      </c>
      <c r="ED4047" t="s">
        <v>214</v>
      </c>
      <c r="EG4047" t="s">
        <v>196</v>
      </c>
      <c r="EH4047">
        <v>8134806149</v>
      </c>
      <c r="EM4047" t="s">
        <v>23442</v>
      </c>
      <c r="EP4047" t="s">
        <v>6327</v>
      </c>
      <c r="EQ4047" t="s">
        <v>214</v>
      </c>
      <c r="ES4047">
        <v>33549</v>
      </c>
      <c r="ET4047" t="s">
        <v>196</v>
      </c>
      <c r="EU4047">
        <v>8134806149</v>
      </c>
    </row>
    <row r="4048" spans="1:151" x14ac:dyDescent="0.2">
      <c r="A4048">
        <v>25022</v>
      </c>
      <c r="B4048" t="s">
        <v>3225</v>
      </c>
      <c r="C4048" t="s">
        <v>23445</v>
      </c>
      <c r="D4048" t="s">
        <v>1436</v>
      </c>
      <c r="E4048" t="s">
        <v>23446</v>
      </c>
      <c r="F4048" t="s">
        <v>171</v>
      </c>
      <c r="G4048" t="s">
        <v>172</v>
      </c>
      <c r="H4048" s="1">
        <v>35507</v>
      </c>
      <c r="I4048" t="s">
        <v>173</v>
      </c>
      <c r="K4048" t="s">
        <v>1408</v>
      </c>
      <c r="L4048" t="s">
        <v>1409</v>
      </c>
      <c r="M4048" t="s">
        <v>306</v>
      </c>
      <c r="N4048">
        <v>2018</v>
      </c>
      <c r="O4048" t="s">
        <v>307</v>
      </c>
      <c r="P4048" t="s">
        <v>178</v>
      </c>
      <c r="Q4048" t="s">
        <v>172</v>
      </c>
      <c r="S4048">
        <v>29311187</v>
      </c>
      <c r="T4048" t="s">
        <v>196</v>
      </c>
      <c r="W4048" t="s">
        <v>23447</v>
      </c>
      <c r="X4048">
        <v>9089021664</v>
      </c>
      <c r="Y4048" t="s">
        <v>182</v>
      </c>
      <c r="Z4048" t="s">
        <v>2958</v>
      </c>
      <c r="AA4048" t="s">
        <v>615</v>
      </c>
      <c r="AB4048" t="s">
        <v>259</v>
      </c>
      <c r="AC4048" t="s">
        <v>19283</v>
      </c>
      <c r="AD4048" t="s">
        <v>185</v>
      </c>
      <c r="AS4048">
        <v>3.33</v>
      </c>
      <c r="AT4048" t="s">
        <v>188</v>
      </c>
      <c r="AU4048" t="s">
        <v>189</v>
      </c>
      <c r="AV4048" t="s">
        <v>190</v>
      </c>
      <c r="AW4048" t="s">
        <v>264</v>
      </c>
      <c r="BM4048" t="s">
        <v>23448</v>
      </c>
      <c r="BP4048" t="s">
        <v>23449</v>
      </c>
      <c r="BQ4048" t="s">
        <v>1150</v>
      </c>
      <c r="BS4048" t="str">
        <f>"07764"</f>
        <v>07764</v>
      </c>
      <c r="BT4048" t="s">
        <v>196</v>
      </c>
      <c r="BU4048">
        <v>9083093622</v>
      </c>
      <c r="BZ4048" t="s">
        <v>23448</v>
      </c>
      <c r="CC4048" t="s">
        <v>23449</v>
      </c>
      <c r="CD4048" t="s">
        <v>1150</v>
      </c>
      <c r="CF4048" t="str">
        <f>"07764"</f>
        <v>07764</v>
      </c>
      <c r="CG4048" t="s">
        <v>196</v>
      </c>
      <c r="CH4048">
        <v>9083093622</v>
      </c>
      <c r="CM4048" t="s">
        <v>23450</v>
      </c>
      <c r="CP4048" t="s">
        <v>194</v>
      </c>
      <c r="CQ4048" t="s">
        <v>195</v>
      </c>
      <c r="CS4048" t="str">
        <f>"07764"</f>
        <v>07764</v>
      </c>
      <c r="CT4048" t="s">
        <v>196</v>
      </c>
      <c r="CU4048">
        <v>9083093622</v>
      </c>
      <c r="ED4048" t="s">
        <v>1150</v>
      </c>
      <c r="EG4048" t="s">
        <v>196</v>
      </c>
      <c r="EH4048">
        <v>9083093622</v>
      </c>
      <c r="EM4048" t="s">
        <v>23448</v>
      </c>
      <c r="EP4048" t="s">
        <v>23449</v>
      </c>
      <c r="EQ4048" t="s">
        <v>1150</v>
      </c>
      <c r="ES4048" t="str">
        <f>"07764"</f>
        <v>07764</v>
      </c>
      <c r="ET4048" t="s">
        <v>196</v>
      </c>
      <c r="EU4048">
        <v>9083093622</v>
      </c>
    </row>
    <row r="4049" spans="1:151" x14ac:dyDescent="0.2">
      <c r="A4049">
        <v>24163</v>
      </c>
      <c r="B4049" t="s">
        <v>663</v>
      </c>
      <c r="C4049" t="s">
        <v>23451</v>
      </c>
      <c r="D4049" t="s">
        <v>1418</v>
      </c>
      <c r="E4049" t="s">
        <v>23452</v>
      </c>
      <c r="F4049" t="s">
        <v>171</v>
      </c>
      <c r="G4049" t="s">
        <v>172</v>
      </c>
      <c r="H4049" s="1">
        <v>35963</v>
      </c>
      <c r="I4049" t="s">
        <v>173</v>
      </c>
      <c r="K4049" t="s">
        <v>23453</v>
      </c>
      <c r="L4049" t="s">
        <v>23454</v>
      </c>
      <c r="M4049" t="s">
        <v>176</v>
      </c>
      <c r="N4049">
        <v>2018</v>
      </c>
      <c r="O4049" t="s">
        <v>612</v>
      </c>
      <c r="P4049" t="s">
        <v>178</v>
      </c>
      <c r="Q4049" t="s">
        <v>172</v>
      </c>
      <c r="S4049">
        <v>29882977</v>
      </c>
      <c r="T4049" t="s">
        <v>196</v>
      </c>
      <c r="W4049" t="s">
        <v>23455</v>
      </c>
      <c r="X4049">
        <v>5857668361</v>
      </c>
      <c r="Y4049" t="s">
        <v>182</v>
      </c>
      <c r="Z4049" t="s">
        <v>183</v>
      </c>
      <c r="AA4049">
        <v>2020</v>
      </c>
      <c r="AB4049">
        <v>2020</v>
      </c>
      <c r="AC4049" t="s">
        <v>184</v>
      </c>
      <c r="AD4049" t="s">
        <v>185</v>
      </c>
      <c r="AM4049" t="s">
        <v>19464</v>
      </c>
      <c r="AS4049">
        <v>3.91</v>
      </c>
      <c r="AT4049" t="s">
        <v>188</v>
      </c>
      <c r="AU4049" t="s">
        <v>189</v>
      </c>
      <c r="AV4049" t="s">
        <v>190</v>
      </c>
      <c r="AW4049" t="s">
        <v>264</v>
      </c>
      <c r="BM4049" t="s">
        <v>23456</v>
      </c>
      <c r="BN4049" t="s">
        <v>193</v>
      </c>
      <c r="BP4049" t="s">
        <v>194</v>
      </c>
      <c r="BQ4049" t="s">
        <v>195</v>
      </c>
      <c r="BS4049">
        <v>14627</v>
      </c>
      <c r="BT4049" t="s">
        <v>196</v>
      </c>
      <c r="BU4049">
        <v>5859675580</v>
      </c>
      <c r="BZ4049" t="s">
        <v>23457</v>
      </c>
      <c r="CC4049" t="s">
        <v>194</v>
      </c>
      <c r="CD4049" t="s">
        <v>195</v>
      </c>
      <c r="CF4049">
        <v>14619</v>
      </c>
      <c r="CG4049" t="s">
        <v>196</v>
      </c>
      <c r="CH4049">
        <v>5857668361</v>
      </c>
      <c r="CM4049" t="s">
        <v>23457</v>
      </c>
      <c r="CP4049" t="s">
        <v>194</v>
      </c>
      <c r="CQ4049" t="s">
        <v>195</v>
      </c>
      <c r="CS4049">
        <v>14619</v>
      </c>
      <c r="CT4049" t="s">
        <v>196</v>
      </c>
      <c r="CU4049">
        <v>5857668361</v>
      </c>
      <c r="ED4049" t="s">
        <v>195</v>
      </c>
      <c r="EG4049" t="s">
        <v>196</v>
      </c>
      <c r="EH4049">
        <v>5857668361</v>
      </c>
      <c r="EM4049" t="s">
        <v>23457</v>
      </c>
      <c r="EP4049" t="s">
        <v>194</v>
      </c>
      <c r="EQ4049" t="s">
        <v>195</v>
      </c>
      <c r="ES4049">
        <v>14619</v>
      </c>
      <c r="ET4049" t="s">
        <v>196</v>
      </c>
      <c r="EU4049">
        <v>5857668361</v>
      </c>
    </row>
    <row r="4050" spans="1:151" x14ac:dyDescent="0.2">
      <c r="A4050">
        <v>24164</v>
      </c>
      <c r="B4050" t="s">
        <v>663</v>
      </c>
      <c r="C4050" t="s">
        <v>23451</v>
      </c>
      <c r="D4050" t="s">
        <v>1418</v>
      </c>
      <c r="E4050" t="s">
        <v>23452</v>
      </c>
      <c r="F4050" t="s">
        <v>171</v>
      </c>
      <c r="G4050" t="s">
        <v>172</v>
      </c>
      <c r="H4050" s="1">
        <v>35963</v>
      </c>
      <c r="I4050" t="s">
        <v>173</v>
      </c>
      <c r="K4050" t="s">
        <v>1078</v>
      </c>
      <c r="M4050" t="s">
        <v>255</v>
      </c>
      <c r="N4050" t="s">
        <v>2166</v>
      </c>
      <c r="O4050" t="s">
        <v>5927</v>
      </c>
      <c r="P4050" t="s">
        <v>509</v>
      </c>
      <c r="Q4050" t="s">
        <v>172</v>
      </c>
      <c r="S4050">
        <v>29882977</v>
      </c>
      <c r="T4050" t="s">
        <v>196</v>
      </c>
      <c r="W4050" t="s">
        <v>23455</v>
      </c>
      <c r="X4050">
        <v>5857668361</v>
      </c>
      <c r="Y4050" t="s">
        <v>182</v>
      </c>
      <c r="Z4050" t="s">
        <v>183</v>
      </c>
      <c r="AA4050">
        <v>2020</v>
      </c>
      <c r="AB4050">
        <v>2020</v>
      </c>
      <c r="AC4050" t="s">
        <v>184</v>
      </c>
      <c r="AD4050" t="s">
        <v>185</v>
      </c>
      <c r="AM4050" t="s">
        <v>19464</v>
      </c>
      <c r="AS4050">
        <v>3.91</v>
      </c>
      <c r="AT4050" t="s">
        <v>188</v>
      </c>
      <c r="AU4050" t="s">
        <v>189</v>
      </c>
      <c r="AV4050" t="s">
        <v>190</v>
      </c>
      <c r="AW4050" t="s">
        <v>264</v>
      </c>
      <c r="BM4050" t="s">
        <v>23456</v>
      </c>
      <c r="BN4050" t="s">
        <v>193</v>
      </c>
      <c r="BP4050" t="s">
        <v>194</v>
      </c>
      <c r="BQ4050" t="s">
        <v>195</v>
      </c>
      <c r="BS4050">
        <v>14627</v>
      </c>
      <c r="BT4050" t="s">
        <v>196</v>
      </c>
      <c r="BU4050">
        <v>5859675580</v>
      </c>
      <c r="BZ4050" t="s">
        <v>23457</v>
      </c>
      <c r="CC4050" t="s">
        <v>194</v>
      </c>
      <c r="CD4050" t="s">
        <v>195</v>
      </c>
      <c r="CF4050">
        <v>14619</v>
      </c>
      <c r="CG4050" t="s">
        <v>196</v>
      </c>
      <c r="CH4050">
        <v>5857668361</v>
      </c>
      <c r="CM4050" t="s">
        <v>23457</v>
      </c>
      <c r="CP4050" t="s">
        <v>194</v>
      </c>
      <c r="CQ4050" t="s">
        <v>195</v>
      </c>
      <c r="CS4050">
        <v>14619</v>
      </c>
      <c r="CT4050" t="s">
        <v>196</v>
      </c>
      <c r="CU4050">
        <v>5857668361</v>
      </c>
      <c r="ED4050" t="s">
        <v>195</v>
      </c>
      <c r="EG4050" t="s">
        <v>196</v>
      </c>
      <c r="EH4050">
        <v>5857668361</v>
      </c>
      <c r="EM4050" t="s">
        <v>23457</v>
      </c>
      <c r="EP4050" t="s">
        <v>194</v>
      </c>
      <c r="EQ4050" t="s">
        <v>195</v>
      </c>
      <c r="ES4050">
        <v>14619</v>
      </c>
      <c r="ET4050" t="s">
        <v>196</v>
      </c>
      <c r="EU4050">
        <v>5857668361</v>
      </c>
    </row>
    <row r="4051" spans="1:151" x14ac:dyDescent="0.2">
      <c r="A4051">
        <v>45429</v>
      </c>
      <c r="B4051" t="s">
        <v>23458</v>
      </c>
      <c r="C4051" t="s">
        <v>23459</v>
      </c>
      <c r="D4051" t="s">
        <v>654</v>
      </c>
      <c r="E4051" t="s">
        <v>1213</v>
      </c>
      <c r="F4051" t="s">
        <v>171</v>
      </c>
      <c r="G4051" t="str">
        <f>"0"</f>
        <v>0</v>
      </c>
      <c r="H4051" s="1">
        <v>38641</v>
      </c>
      <c r="I4051" t="s">
        <v>1619</v>
      </c>
      <c r="K4051" t="s">
        <v>4091</v>
      </c>
      <c r="L4051" t="s">
        <v>3127</v>
      </c>
      <c r="M4051" t="s">
        <v>224</v>
      </c>
      <c r="N4051">
        <v>2025</v>
      </c>
      <c r="O4051" t="s">
        <v>528</v>
      </c>
      <c r="P4051" t="s">
        <v>178</v>
      </c>
      <c r="Q4051" t="s">
        <v>172</v>
      </c>
      <c r="R4051" t="s">
        <v>510</v>
      </c>
      <c r="S4051">
        <v>32575439</v>
      </c>
      <c r="BK4051" t="s">
        <v>474</v>
      </c>
      <c r="BM4051" t="s">
        <v>5380</v>
      </c>
    </row>
    <row r="4052" spans="1:151" x14ac:dyDescent="0.2">
      <c r="A4052">
        <v>41298</v>
      </c>
      <c r="B4052" t="s">
        <v>23458</v>
      </c>
      <c r="C4052" t="s">
        <v>23459</v>
      </c>
      <c r="D4052" t="s">
        <v>654</v>
      </c>
      <c r="E4052" t="s">
        <v>1213</v>
      </c>
      <c r="F4052" t="s">
        <v>171</v>
      </c>
      <c r="G4052" t="str">
        <f>"0"</f>
        <v>0</v>
      </c>
      <c r="H4052" s="1">
        <v>38641</v>
      </c>
      <c r="I4052" t="s">
        <v>1619</v>
      </c>
      <c r="K4052" t="s">
        <v>2001</v>
      </c>
      <c r="L4052" t="s">
        <v>1257</v>
      </c>
      <c r="M4052" t="s">
        <v>224</v>
      </c>
      <c r="N4052">
        <v>2024</v>
      </c>
      <c r="O4052" t="s">
        <v>225</v>
      </c>
      <c r="P4052" t="s">
        <v>178</v>
      </c>
      <c r="Q4052" t="s">
        <v>172</v>
      </c>
      <c r="R4052" t="s">
        <v>510</v>
      </c>
      <c r="S4052">
        <v>32575439</v>
      </c>
      <c r="BK4052" t="s">
        <v>474</v>
      </c>
      <c r="BM4052" t="s">
        <v>5380</v>
      </c>
    </row>
    <row r="4053" spans="1:151" x14ac:dyDescent="0.2">
      <c r="A4053">
        <v>17766</v>
      </c>
      <c r="B4053" t="s">
        <v>14979</v>
      </c>
      <c r="C4053" t="s">
        <v>23460</v>
      </c>
      <c r="D4053" t="s">
        <v>23461</v>
      </c>
      <c r="E4053" t="s">
        <v>23462</v>
      </c>
      <c r="F4053" t="s">
        <v>171</v>
      </c>
      <c r="G4053" t="s">
        <v>172</v>
      </c>
      <c r="H4053" s="1">
        <v>35399</v>
      </c>
      <c r="I4053" t="s">
        <v>221</v>
      </c>
      <c r="K4053" t="s">
        <v>409</v>
      </c>
      <c r="M4053" t="s">
        <v>224</v>
      </c>
      <c r="N4053">
        <v>2016</v>
      </c>
      <c r="O4053" t="s">
        <v>410</v>
      </c>
      <c r="P4053" t="s">
        <v>363</v>
      </c>
      <c r="Q4053" t="s">
        <v>172</v>
      </c>
      <c r="S4053">
        <v>28709695</v>
      </c>
      <c r="T4053" t="s">
        <v>196</v>
      </c>
      <c r="W4053" t="s">
        <v>23463</v>
      </c>
      <c r="X4053">
        <v>7165158436</v>
      </c>
      <c r="Y4053" t="s">
        <v>186</v>
      </c>
      <c r="Z4053" t="s">
        <v>282</v>
      </c>
      <c r="AA4053">
        <v>2018</v>
      </c>
      <c r="AB4053">
        <v>2018</v>
      </c>
      <c r="AC4053" t="s">
        <v>396</v>
      </c>
      <c r="AD4053" t="s">
        <v>172</v>
      </c>
      <c r="AS4053">
        <v>3.74</v>
      </c>
      <c r="AT4053" t="s">
        <v>188</v>
      </c>
      <c r="AU4053" t="s">
        <v>189</v>
      </c>
      <c r="AV4053" t="s">
        <v>190</v>
      </c>
      <c r="AW4053" t="s">
        <v>264</v>
      </c>
      <c r="BM4053" t="s">
        <v>23464</v>
      </c>
      <c r="BN4053" t="s">
        <v>487</v>
      </c>
      <c r="BP4053" t="s">
        <v>194</v>
      </c>
      <c r="BQ4053" t="s">
        <v>195</v>
      </c>
      <c r="BS4053">
        <v>14627</v>
      </c>
      <c r="BT4053" t="s">
        <v>196</v>
      </c>
      <c r="BU4053">
        <v>7165158436</v>
      </c>
      <c r="BZ4053" t="s">
        <v>23465</v>
      </c>
      <c r="CC4053" t="s">
        <v>4976</v>
      </c>
      <c r="CD4053" t="s">
        <v>195</v>
      </c>
      <c r="CF4053">
        <v>14214</v>
      </c>
      <c r="CG4053" t="s">
        <v>196</v>
      </c>
      <c r="CH4053">
        <v>7168815080</v>
      </c>
      <c r="CM4053" t="s">
        <v>4431</v>
      </c>
      <c r="CN4053">
        <v>340</v>
      </c>
      <c r="CP4053" t="s">
        <v>194</v>
      </c>
      <c r="CQ4053" t="s">
        <v>195</v>
      </c>
      <c r="CS4053">
        <v>14627</v>
      </c>
      <c r="CT4053" t="s">
        <v>196</v>
      </c>
      <c r="CU4053">
        <v>7165158436</v>
      </c>
      <c r="EM4053" t="s">
        <v>23465</v>
      </c>
      <c r="EP4053" t="s">
        <v>4976</v>
      </c>
      <c r="EQ4053" t="s">
        <v>195</v>
      </c>
      <c r="ES4053">
        <v>14214</v>
      </c>
      <c r="ET4053" t="s">
        <v>196</v>
      </c>
      <c r="EU4053">
        <v>7168815080</v>
      </c>
    </row>
    <row r="4054" spans="1:151" x14ac:dyDescent="0.2">
      <c r="A4054">
        <v>41294</v>
      </c>
      <c r="B4054" t="s">
        <v>2510</v>
      </c>
      <c r="C4054" t="s">
        <v>23466</v>
      </c>
      <c r="D4054" t="s">
        <v>21754</v>
      </c>
      <c r="E4054" t="s">
        <v>23467</v>
      </c>
      <c r="F4054" t="s">
        <v>171</v>
      </c>
      <c r="G4054" t="str">
        <f>"0"</f>
        <v>0</v>
      </c>
      <c r="H4054" s="1">
        <v>38260</v>
      </c>
      <c r="I4054" t="s">
        <v>221</v>
      </c>
      <c r="K4054" t="s">
        <v>2001</v>
      </c>
      <c r="L4054" t="s">
        <v>1257</v>
      </c>
      <c r="M4054" t="s">
        <v>224</v>
      </c>
      <c r="N4054">
        <v>2024</v>
      </c>
      <c r="O4054" t="s">
        <v>225</v>
      </c>
      <c r="P4054" t="s">
        <v>178</v>
      </c>
      <c r="Q4054" t="s">
        <v>172</v>
      </c>
      <c r="S4054">
        <v>32582055</v>
      </c>
      <c r="T4054" t="s">
        <v>226</v>
      </c>
      <c r="Y4054" t="str">
        <f>"01AS"</f>
        <v>01AS</v>
      </c>
      <c r="Z4054" t="s">
        <v>227</v>
      </c>
      <c r="AA4054" t="s">
        <v>833</v>
      </c>
      <c r="AB4054" t="s">
        <v>834</v>
      </c>
      <c r="AC4054" t="s">
        <v>2129</v>
      </c>
      <c r="AD4054" t="s">
        <v>172</v>
      </c>
      <c r="AS4054">
        <v>4</v>
      </c>
      <c r="AU4054" t="s">
        <v>235</v>
      </c>
      <c r="AV4054" t="s">
        <v>236</v>
      </c>
      <c r="AW4054" t="s">
        <v>264</v>
      </c>
      <c r="BM4054" t="s">
        <v>23468</v>
      </c>
      <c r="BN4054" t="s">
        <v>239</v>
      </c>
      <c r="BO4054" t="s">
        <v>23469</v>
      </c>
      <c r="BP4054" t="s">
        <v>241</v>
      </c>
      <c r="BQ4054" t="s">
        <v>195</v>
      </c>
      <c r="BS4054">
        <v>14627</v>
      </c>
      <c r="BZ4054" t="s">
        <v>242</v>
      </c>
      <c r="CB4054" t="s">
        <v>243</v>
      </c>
      <c r="CD4054" t="s">
        <v>195</v>
      </c>
      <c r="CF4054">
        <v>14642</v>
      </c>
      <c r="CG4054" t="s">
        <v>244</v>
      </c>
      <c r="CM4054" t="s">
        <v>23470</v>
      </c>
      <c r="CO4054" t="s">
        <v>23469</v>
      </c>
      <c r="CP4054" t="s">
        <v>23471</v>
      </c>
      <c r="CQ4054" t="s">
        <v>247</v>
      </c>
      <c r="CS4054" t="s">
        <v>23472</v>
      </c>
      <c r="CT4054" t="s">
        <v>244</v>
      </c>
      <c r="CU4054" t="s">
        <v>23473</v>
      </c>
    </row>
    <row r="4055" spans="1:151" x14ac:dyDescent="0.2">
      <c r="A4055">
        <v>10110</v>
      </c>
      <c r="B4055" t="s">
        <v>23474</v>
      </c>
      <c r="C4055" t="s">
        <v>23475</v>
      </c>
      <c r="E4055" t="s">
        <v>23476</v>
      </c>
      <c r="F4055" t="s">
        <v>171</v>
      </c>
      <c r="G4055" t="s">
        <v>172</v>
      </c>
      <c r="H4055" s="1">
        <v>34950</v>
      </c>
      <c r="I4055" t="s">
        <v>221</v>
      </c>
      <c r="K4055" t="s">
        <v>7496</v>
      </c>
      <c r="L4055" t="s">
        <v>7497</v>
      </c>
      <c r="M4055" t="s">
        <v>176</v>
      </c>
      <c r="N4055">
        <v>2015</v>
      </c>
      <c r="O4055" t="s">
        <v>1014</v>
      </c>
      <c r="P4055" t="s">
        <v>178</v>
      </c>
      <c r="Q4055" t="s">
        <v>172</v>
      </c>
      <c r="S4055">
        <v>28312802</v>
      </c>
      <c r="T4055" t="s">
        <v>196</v>
      </c>
      <c r="W4055" t="s">
        <v>23477</v>
      </c>
      <c r="X4055">
        <v>6465487053</v>
      </c>
      <c r="Y4055" t="s">
        <v>186</v>
      </c>
      <c r="Z4055" t="s">
        <v>282</v>
      </c>
      <c r="AA4055">
        <v>2017</v>
      </c>
      <c r="AB4055">
        <v>2017</v>
      </c>
      <c r="AC4055" t="s">
        <v>396</v>
      </c>
      <c r="AD4055" t="s">
        <v>185</v>
      </c>
      <c r="AS4055">
        <v>2.4900000000000002</v>
      </c>
      <c r="AT4055" t="s">
        <v>742</v>
      </c>
      <c r="AU4055" t="s">
        <v>189</v>
      </c>
      <c r="AV4055" t="s">
        <v>190</v>
      </c>
      <c r="AW4055" t="s">
        <v>210</v>
      </c>
      <c r="BM4055" t="s">
        <v>23478</v>
      </c>
      <c r="BN4055" t="s">
        <v>487</v>
      </c>
      <c r="BP4055" t="s">
        <v>194</v>
      </c>
      <c r="BQ4055" t="s">
        <v>195</v>
      </c>
      <c r="BS4055">
        <v>14627</v>
      </c>
      <c r="BT4055" t="s">
        <v>196</v>
      </c>
      <c r="BU4055">
        <v>6464277714</v>
      </c>
      <c r="BZ4055" t="s">
        <v>23479</v>
      </c>
      <c r="CC4055" t="s">
        <v>521</v>
      </c>
      <c r="CD4055" t="s">
        <v>195</v>
      </c>
      <c r="CF4055">
        <v>10451</v>
      </c>
      <c r="CG4055" t="s">
        <v>196</v>
      </c>
      <c r="CH4055">
        <v>6464277714</v>
      </c>
      <c r="CM4055" t="s">
        <v>23480</v>
      </c>
      <c r="CP4055" t="s">
        <v>194</v>
      </c>
      <c r="CQ4055" t="s">
        <v>195</v>
      </c>
      <c r="CS4055">
        <v>14627</v>
      </c>
      <c r="CT4055" t="s">
        <v>196</v>
      </c>
      <c r="CU4055">
        <v>6464277714</v>
      </c>
      <c r="EM4055" t="s">
        <v>23479</v>
      </c>
      <c r="EP4055" t="s">
        <v>521</v>
      </c>
      <c r="EQ4055" t="s">
        <v>195</v>
      </c>
      <c r="ES4055">
        <v>10451</v>
      </c>
      <c r="ET4055" t="s">
        <v>196</v>
      </c>
      <c r="EU4055">
        <v>6464277714</v>
      </c>
    </row>
    <row r="4056" spans="1:151" x14ac:dyDescent="0.2">
      <c r="A4056">
        <v>13158</v>
      </c>
      <c r="B4056" t="s">
        <v>6778</v>
      </c>
      <c r="C4056" t="s">
        <v>23475</v>
      </c>
      <c r="D4056" t="s">
        <v>23481</v>
      </c>
      <c r="E4056" t="s">
        <v>23482</v>
      </c>
      <c r="F4056" t="s">
        <v>171</v>
      </c>
      <c r="G4056" t="s">
        <v>172</v>
      </c>
      <c r="H4056" s="1">
        <v>34481</v>
      </c>
      <c r="I4056" t="s">
        <v>173</v>
      </c>
      <c r="K4056" t="s">
        <v>1046</v>
      </c>
      <c r="L4056" t="s">
        <v>1047</v>
      </c>
      <c r="M4056" t="s">
        <v>306</v>
      </c>
      <c r="N4056">
        <v>2015</v>
      </c>
      <c r="O4056" t="s">
        <v>517</v>
      </c>
      <c r="P4056" t="s">
        <v>363</v>
      </c>
      <c r="Q4056" t="s">
        <v>172</v>
      </c>
      <c r="S4056">
        <v>27717660</v>
      </c>
      <c r="T4056" t="s">
        <v>196</v>
      </c>
      <c r="W4056" t="s">
        <v>23483</v>
      </c>
      <c r="X4056">
        <v>8325261050</v>
      </c>
      <c r="Y4056" t="s">
        <v>186</v>
      </c>
      <c r="Z4056" t="s">
        <v>282</v>
      </c>
      <c r="AA4056">
        <v>2017</v>
      </c>
      <c r="AB4056">
        <v>2017</v>
      </c>
      <c r="AC4056" t="s">
        <v>696</v>
      </c>
      <c r="AD4056" t="s">
        <v>185</v>
      </c>
      <c r="AS4056">
        <v>2.25</v>
      </c>
      <c r="AT4056" t="s">
        <v>188</v>
      </c>
      <c r="AU4056" t="s">
        <v>189</v>
      </c>
      <c r="AV4056" t="s">
        <v>190</v>
      </c>
      <c r="AW4056" t="s">
        <v>210</v>
      </c>
      <c r="BM4056" t="s">
        <v>23484</v>
      </c>
      <c r="BN4056" t="s">
        <v>487</v>
      </c>
      <c r="BP4056" t="s">
        <v>194</v>
      </c>
      <c r="BQ4056" t="s">
        <v>195</v>
      </c>
      <c r="BS4056">
        <v>14627</v>
      </c>
      <c r="BT4056" t="s">
        <v>196</v>
      </c>
      <c r="BU4056">
        <v>8327901400</v>
      </c>
      <c r="BZ4056" t="s">
        <v>23485</v>
      </c>
      <c r="CC4056" t="s">
        <v>2430</v>
      </c>
      <c r="CD4056" t="s">
        <v>344</v>
      </c>
      <c r="CF4056">
        <v>770534505</v>
      </c>
      <c r="CG4056" t="s">
        <v>196</v>
      </c>
      <c r="CH4056">
        <v>2814370459</v>
      </c>
      <c r="CM4056" t="s">
        <v>15920</v>
      </c>
      <c r="CN4056" t="s">
        <v>487</v>
      </c>
      <c r="CP4056" t="s">
        <v>194</v>
      </c>
      <c r="CQ4056" t="s">
        <v>195</v>
      </c>
      <c r="CS4056">
        <v>14627</v>
      </c>
      <c r="CT4056" t="s">
        <v>196</v>
      </c>
      <c r="CU4056">
        <v>8327901400</v>
      </c>
      <c r="EM4056" t="s">
        <v>23485</v>
      </c>
      <c r="EP4056" t="s">
        <v>2430</v>
      </c>
      <c r="EQ4056" t="s">
        <v>344</v>
      </c>
      <c r="ES4056">
        <v>770534505</v>
      </c>
      <c r="ET4056" t="s">
        <v>196</v>
      </c>
      <c r="EU4056">
        <v>2814370459</v>
      </c>
    </row>
    <row r="4057" spans="1:151" x14ac:dyDescent="0.2">
      <c r="A4057">
        <v>12553</v>
      </c>
      <c r="B4057" t="s">
        <v>23486</v>
      </c>
      <c r="C4057" t="s">
        <v>23487</v>
      </c>
      <c r="D4057" t="s">
        <v>23488</v>
      </c>
      <c r="E4057" t="s">
        <v>23489</v>
      </c>
      <c r="F4057" t="s">
        <v>1502</v>
      </c>
      <c r="G4057" t="s">
        <v>172</v>
      </c>
      <c r="H4057" s="1">
        <v>34817</v>
      </c>
      <c r="I4057" t="s">
        <v>221</v>
      </c>
      <c r="K4057" t="s">
        <v>3483</v>
      </c>
      <c r="M4057" t="s">
        <v>176</v>
      </c>
      <c r="N4057">
        <v>2016</v>
      </c>
      <c r="O4057" t="s">
        <v>634</v>
      </c>
      <c r="P4057" t="s">
        <v>178</v>
      </c>
      <c r="Q4057" t="s">
        <v>172</v>
      </c>
      <c r="S4057">
        <v>28264606</v>
      </c>
      <c r="T4057" t="s">
        <v>196</v>
      </c>
      <c r="W4057" t="s">
        <v>23490</v>
      </c>
      <c r="X4057">
        <v>5712659439</v>
      </c>
      <c r="Y4057" t="s">
        <v>186</v>
      </c>
      <c r="Z4057" t="s">
        <v>282</v>
      </c>
      <c r="AA4057">
        <v>2017</v>
      </c>
      <c r="AB4057">
        <v>2017</v>
      </c>
      <c r="AC4057" t="s">
        <v>696</v>
      </c>
      <c r="AD4057" t="s">
        <v>185</v>
      </c>
      <c r="AM4057" t="s">
        <v>413</v>
      </c>
      <c r="AN4057" t="s">
        <v>3109</v>
      </c>
      <c r="AS4057">
        <v>3.74</v>
      </c>
      <c r="AT4057" t="s">
        <v>188</v>
      </c>
      <c r="AU4057" t="s">
        <v>189</v>
      </c>
      <c r="AV4057" t="s">
        <v>190</v>
      </c>
      <c r="AW4057" t="s">
        <v>264</v>
      </c>
      <c r="BM4057" t="s">
        <v>23491</v>
      </c>
      <c r="BN4057" t="s">
        <v>193</v>
      </c>
      <c r="BP4057" t="s">
        <v>194</v>
      </c>
      <c r="BQ4057" t="s">
        <v>195</v>
      </c>
      <c r="BS4057">
        <v>14627</v>
      </c>
      <c r="BT4057" t="s">
        <v>196</v>
      </c>
      <c r="BU4057">
        <v>5713314580</v>
      </c>
      <c r="BZ4057" t="s">
        <v>23492</v>
      </c>
      <c r="CC4057" t="s">
        <v>12928</v>
      </c>
      <c r="CD4057" t="s">
        <v>3451</v>
      </c>
      <c r="CF4057">
        <v>22046</v>
      </c>
      <c r="CG4057" t="s">
        <v>196</v>
      </c>
      <c r="CH4057">
        <v>7035322738</v>
      </c>
      <c r="CM4057" t="s">
        <v>23493</v>
      </c>
      <c r="CP4057" t="s">
        <v>194</v>
      </c>
      <c r="CQ4057" t="s">
        <v>195</v>
      </c>
      <c r="CS4057">
        <v>14611</v>
      </c>
      <c r="CT4057" t="s">
        <v>196</v>
      </c>
      <c r="CU4057">
        <v>5713314580</v>
      </c>
      <c r="ED4057" t="s">
        <v>3451</v>
      </c>
      <c r="EG4057" t="s">
        <v>196</v>
      </c>
      <c r="EH4057">
        <v>7035322738</v>
      </c>
      <c r="EM4057" t="s">
        <v>23492</v>
      </c>
      <c r="EP4057" t="s">
        <v>12928</v>
      </c>
      <c r="EQ4057" t="s">
        <v>3451</v>
      </c>
      <c r="ES4057">
        <v>22046</v>
      </c>
      <c r="ET4057" t="s">
        <v>196</v>
      </c>
      <c r="EU4057">
        <v>7035322738</v>
      </c>
    </row>
    <row r="4058" spans="1:151" x14ac:dyDescent="0.2">
      <c r="A4058">
        <v>11379</v>
      </c>
      <c r="B4058" t="s">
        <v>23486</v>
      </c>
      <c r="C4058" t="s">
        <v>23487</v>
      </c>
      <c r="D4058" t="s">
        <v>23488</v>
      </c>
      <c r="E4058" t="s">
        <v>23489</v>
      </c>
      <c r="F4058" t="s">
        <v>171</v>
      </c>
      <c r="G4058" t="s">
        <v>172</v>
      </c>
      <c r="H4058" s="1">
        <v>34817</v>
      </c>
      <c r="I4058" t="s">
        <v>221</v>
      </c>
      <c r="K4058" t="s">
        <v>5057</v>
      </c>
      <c r="L4058" t="s">
        <v>516</v>
      </c>
      <c r="M4058" t="s">
        <v>306</v>
      </c>
      <c r="N4058">
        <v>2015</v>
      </c>
      <c r="O4058" t="s">
        <v>517</v>
      </c>
      <c r="P4058" t="s">
        <v>178</v>
      </c>
      <c r="Q4058" t="s">
        <v>172</v>
      </c>
      <c r="S4058">
        <v>28264606</v>
      </c>
      <c r="T4058" t="s">
        <v>196</v>
      </c>
      <c r="W4058" t="s">
        <v>23490</v>
      </c>
      <c r="X4058">
        <v>5712659439</v>
      </c>
      <c r="Y4058" t="s">
        <v>186</v>
      </c>
      <c r="Z4058" t="s">
        <v>282</v>
      </c>
      <c r="AA4058">
        <v>2017</v>
      </c>
      <c r="AB4058">
        <v>2017</v>
      </c>
      <c r="AC4058" t="s">
        <v>696</v>
      </c>
      <c r="AD4058" t="s">
        <v>185</v>
      </c>
      <c r="AM4058" t="s">
        <v>413</v>
      </c>
      <c r="AN4058" t="s">
        <v>3109</v>
      </c>
      <c r="AS4058">
        <v>3.74</v>
      </c>
      <c r="AT4058" t="s">
        <v>188</v>
      </c>
      <c r="AU4058" t="s">
        <v>189</v>
      </c>
      <c r="AV4058" t="s">
        <v>190</v>
      </c>
      <c r="AW4058" t="s">
        <v>264</v>
      </c>
      <c r="BM4058" t="s">
        <v>23491</v>
      </c>
      <c r="BN4058" t="s">
        <v>193</v>
      </c>
      <c r="BP4058" t="s">
        <v>194</v>
      </c>
      <c r="BQ4058" t="s">
        <v>195</v>
      </c>
      <c r="BS4058">
        <v>14627</v>
      </c>
      <c r="BT4058" t="s">
        <v>196</v>
      </c>
      <c r="BU4058">
        <v>5713314580</v>
      </c>
      <c r="BZ4058" t="s">
        <v>23492</v>
      </c>
      <c r="CC4058" t="s">
        <v>12928</v>
      </c>
      <c r="CD4058" t="s">
        <v>3451</v>
      </c>
      <c r="CF4058">
        <v>22046</v>
      </c>
      <c r="CG4058" t="s">
        <v>196</v>
      </c>
      <c r="CH4058">
        <v>7035322738</v>
      </c>
      <c r="CM4058" t="s">
        <v>23493</v>
      </c>
      <c r="CP4058" t="s">
        <v>194</v>
      </c>
      <c r="CQ4058" t="s">
        <v>195</v>
      </c>
      <c r="CS4058">
        <v>14611</v>
      </c>
      <c r="CT4058" t="s">
        <v>196</v>
      </c>
      <c r="CU4058">
        <v>5713314580</v>
      </c>
      <c r="ED4058" t="s">
        <v>3451</v>
      </c>
      <c r="EG4058" t="s">
        <v>196</v>
      </c>
      <c r="EH4058">
        <v>7035322738</v>
      </c>
      <c r="EM4058" t="s">
        <v>23492</v>
      </c>
      <c r="EP4058" t="s">
        <v>12928</v>
      </c>
      <c r="EQ4058" t="s">
        <v>3451</v>
      </c>
      <c r="ES4058">
        <v>22046</v>
      </c>
      <c r="ET4058" t="s">
        <v>196</v>
      </c>
      <c r="EU4058">
        <v>7035322738</v>
      </c>
    </row>
    <row r="4059" spans="1:151" x14ac:dyDescent="0.2">
      <c r="A4059">
        <v>26456</v>
      </c>
      <c r="B4059" t="s">
        <v>4305</v>
      </c>
      <c r="C4059" t="s">
        <v>23494</v>
      </c>
      <c r="E4059" t="s">
        <v>23495</v>
      </c>
      <c r="F4059" t="s">
        <v>171</v>
      </c>
      <c r="G4059" t="s">
        <v>172</v>
      </c>
      <c r="H4059" s="1">
        <v>35957</v>
      </c>
      <c r="I4059" t="s">
        <v>173</v>
      </c>
      <c r="K4059" t="s">
        <v>515</v>
      </c>
      <c r="L4059" t="s">
        <v>516</v>
      </c>
      <c r="M4059" t="s">
        <v>176</v>
      </c>
      <c r="N4059">
        <v>2019</v>
      </c>
      <c r="O4059" t="s">
        <v>482</v>
      </c>
      <c r="P4059" t="s">
        <v>178</v>
      </c>
      <c r="Q4059" t="s">
        <v>172</v>
      </c>
      <c r="S4059">
        <v>29953806</v>
      </c>
      <c r="T4059" t="s">
        <v>196</v>
      </c>
      <c r="W4059" t="s">
        <v>23496</v>
      </c>
      <c r="X4059">
        <v>2147340787</v>
      </c>
      <c r="Y4059" t="s">
        <v>186</v>
      </c>
      <c r="Z4059" t="s">
        <v>183</v>
      </c>
      <c r="AA4059">
        <v>2020</v>
      </c>
      <c r="AB4059">
        <v>2020</v>
      </c>
      <c r="AC4059" t="s">
        <v>184</v>
      </c>
      <c r="AD4059" t="s">
        <v>172</v>
      </c>
      <c r="AS4059">
        <v>3.93</v>
      </c>
      <c r="AT4059" t="s">
        <v>188</v>
      </c>
      <c r="AU4059" t="s">
        <v>189</v>
      </c>
      <c r="AV4059" t="s">
        <v>190</v>
      </c>
      <c r="AW4059" t="s">
        <v>210</v>
      </c>
      <c r="BM4059" t="s">
        <v>23497</v>
      </c>
      <c r="BN4059" t="s">
        <v>193</v>
      </c>
      <c r="BP4059" t="s">
        <v>194</v>
      </c>
      <c r="BQ4059" t="s">
        <v>195</v>
      </c>
      <c r="BS4059">
        <v>14627</v>
      </c>
      <c r="BT4059" t="s">
        <v>196</v>
      </c>
      <c r="BU4059">
        <v>4693949235</v>
      </c>
      <c r="BZ4059" t="s">
        <v>23498</v>
      </c>
      <c r="CC4059" t="s">
        <v>1498</v>
      </c>
      <c r="CD4059" t="s">
        <v>344</v>
      </c>
      <c r="CF4059">
        <v>75224</v>
      </c>
      <c r="CG4059" t="s">
        <v>196</v>
      </c>
      <c r="CH4059">
        <v>4693949235</v>
      </c>
      <c r="CM4059" t="s">
        <v>23499</v>
      </c>
      <c r="CP4059" t="s">
        <v>194</v>
      </c>
      <c r="CQ4059" t="s">
        <v>195</v>
      </c>
      <c r="CS4059">
        <v>14627</v>
      </c>
      <c r="CT4059" t="s">
        <v>196</v>
      </c>
      <c r="CU4059">
        <v>4693949235</v>
      </c>
      <c r="ED4059" t="s">
        <v>344</v>
      </c>
      <c r="EG4059" t="s">
        <v>196</v>
      </c>
      <c r="EH4059">
        <v>4693949235</v>
      </c>
      <c r="EM4059" t="s">
        <v>23498</v>
      </c>
      <c r="EP4059" t="s">
        <v>1498</v>
      </c>
      <c r="EQ4059" t="s">
        <v>344</v>
      </c>
      <c r="ES4059">
        <v>75224</v>
      </c>
      <c r="ET4059" t="s">
        <v>196</v>
      </c>
      <c r="EU4059">
        <v>4693949235</v>
      </c>
    </row>
    <row r="4060" spans="1:151" x14ac:dyDescent="0.2">
      <c r="A4060">
        <v>46771</v>
      </c>
      <c r="B4060" t="s">
        <v>4777</v>
      </c>
      <c r="C4060" t="s">
        <v>23500</v>
      </c>
      <c r="D4060" t="s">
        <v>23501</v>
      </c>
      <c r="E4060" t="s">
        <v>23502</v>
      </c>
      <c r="F4060" t="s">
        <v>23503</v>
      </c>
      <c r="G4060" t="str">
        <f>"0"</f>
        <v>0</v>
      </c>
      <c r="H4060" s="1">
        <v>38819</v>
      </c>
      <c r="I4060" t="s">
        <v>221</v>
      </c>
      <c r="K4060" t="s">
        <v>1074</v>
      </c>
      <c r="L4060" t="s">
        <v>318</v>
      </c>
      <c r="M4060" t="s">
        <v>176</v>
      </c>
      <c r="N4060">
        <v>2026</v>
      </c>
      <c r="O4060" t="s">
        <v>508</v>
      </c>
      <c r="P4060" t="s">
        <v>509</v>
      </c>
      <c r="Q4060" t="s">
        <v>172</v>
      </c>
      <c r="S4060">
        <v>32775242</v>
      </c>
      <c r="T4060" t="s">
        <v>226</v>
      </c>
      <c r="Y4060" t="str">
        <f>"01AS"</f>
        <v>01AS</v>
      </c>
      <c r="Z4060" t="s">
        <v>227</v>
      </c>
      <c r="AA4060" t="s">
        <v>833</v>
      </c>
      <c r="AB4060" t="s">
        <v>834</v>
      </c>
      <c r="AC4060" t="s">
        <v>1818</v>
      </c>
      <c r="AD4060" t="s">
        <v>172</v>
      </c>
      <c r="AS4060">
        <v>3.46</v>
      </c>
      <c r="AU4060" t="s">
        <v>472</v>
      </c>
      <c r="AV4060" t="s">
        <v>473</v>
      </c>
      <c r="AW4060" t="s">
        <v>952</v>
      </c>
      <c r="BM4060" t="s">
        <v>23504</v>
      </c>
      <c r="BN4060" t="s">
        <v>239</v>
      </c>
      <c r="BO4060" t="s">
        <v>23505</v>
      </c>
      <c r="BP4060" t="s">
        <v>241</v>
      </c>
      <c r="BQ4060" t="s">
        <v>195</v>
      </c>
      <c r="BS4060">
        <v>14627</v>
      </c>
      <c r="CD4060" t="s">
        <v>195</v>
      </c>
      <c r="CM4060" t="s">
        <v>23506</v>
      </c>
      <c r="CO4060" t="s">
        <v>23505</v>
      </c>
      <c r="CP4060" t="s">
        <v>23507</v>
      </c>
      <c r="CQ4060" t="s">
        <v>3779</v>
      </c>
      <c r="CS4060" t="s">
        <v>23508</v>
      </c>
      <c r="CT4060" t="s">
        <v>244</v>
      </c>
      <c r="CU4060" t="s">
        <v>23509</v>
      </c>
    </row>
    <row r="4061" spans="1:151" x14ac:dyDescent="0.2">
      <c r="A4061">
        <v>25096</v>
      </c>
      <c r="B4061" t="s">
        <v>4282</v>
      </c>
      <c r="C4061" t="s">
        <v>23510</v>
      </c>
      <c r="E4061" t="s">
        <v>23511</v>
      </c>
      <c r="F4061" t="s">
        <v>171</v>
      </c>
      <c r="K4061" t="s">
        <v>23512</v>
      </c>
      <c r="L4061" t="s">
        <v>11094</v>
      </c>
      <c r="M4061" t="s">
        <v>306</v>
      </c>
      <c r="N4061">
        <v>2016</v>
      </c>
      <c r="O4061" t="s">
        <v>380</v>
      </c>
      <c r="P4061" t="s">
        <v>178</v>
      </c>
      <c r="Q4061" t="s">
        <v>172</v>
      </c>
    </row>
    <row r="4062" spans="1:151" x14ac:dyDescent="0.2">
      <c r="A4062">
        <v>10202</v>
      </c>
      <c r="B4062" t="s">
        <v>2432</v>
      </c>
      <c r="C4062" t="s">
        <v>23513</v>
      </c>
      <c r="D4062" t="s">
        <v>23514</v>
      </c>
      <c r="E4062" t="s">
        <v>23515</v>
      </c>
      <c r="F4062" t="s">
        <v>171</v>
      </c>
      <c r="G4062" t="s">
        <v>172</v>
      </c>
      <c r="H4062" s="1">
        <v>34166</v>
      </c>
      <c r="I4062" t="s">
        <v>173</v>
      </c>
      <c r="K4062" t="s">
        <v>23516</v>
      </c>
      <c r="L4062" t="s">
        <v>1189</v>
      </c>
      <c r="M4062" t="s">
        <v>176</v>
      </c>
      <c r="N4062">
        <v>2015</v>
      </c>
      <c r="O4062" t="s">
        <v>1014</v>
      </c>
      <c r="P4062" t="s">
        <v>178</v>
      </c>
      <c r="Q4062" t="s">
        <v>172</v>
      </c>
      <c r="S4062">
        <v>27864104</v>
      </c>
      <c r="T4062" t="s">
        <v>196</v>
      </c>
      <c r="W4062" t="s">
        <v>23517</v>
      </c>
      <c r="X4062">
        <v>3104594351</v>
      </c>
      <c r="Y4062" t="s">
        <v>186</v>
      </c>
      <c r="Z4062" t="s">
        <v>282</v>
      </c>
      <c r="AA4062">
        <v>2016</v>
      </c>
      <c r="AB4062">
        <v>2016</v>
      </c>
      <c r="AC4062" t="s">
        <v>696</v>
      </c>
      <c r="AD4062" t="s">
        <v>185</v>
      </c>
      <c r="AS4062">
        <v>2.95</v>
      </c>
      <c r="AT4062" t="s">
        <v>188</v>
      </c>
      <c r="AU4062" t="s">
        <v>189</v>
      </c>
      <c r="AV4062" t="s">
        <v>190</v>
      </c>
      <c r="AW4062" t="s">
        <v>952</v>
      </c>
      <c r="BM4062" t="s">
        <v>23518</v>
      </c>
      <c r="BN4062" t="s">
        <v>487</v>
      </c>
      <c r="BP4062" t="s">
        <v>194</v>
      </c>
      <c r="BQ4062" t="s">
        <v>195</v>
      </c>
      <c r="BS4062">
        <v>14627</v>
      </c>
      <c r="BT4062" t="s">
        <v>196</v>
      </c>
      <c r="BU4062">
        <v>3109636613</v>
      </c>
      <c r="BZ4062" t="s">
        <v>23519</v>
      </c>
      <c r="CC4062" t="s">
        <v>23520</v>
      </c>
      <c r="CD4062" t="s">
        <v>461</v>
      </c>
      <c r="CF4062">
        <v>90265</v>
      </c>
      <c r="CG4062" t="s">
        <v>196</v>
      </c>
      <c r="CH4062">
        <v>3104594351</v>
      </c>
      <c r="CM4062" t="s">
        <v>1545</v>
      </c>
      <c r="CN4062" t="s">
        <v>5027</v>
      </c>
      <c r="CP4062" t="s">
        <v>194</v>
      </c>
      <c r="CQ4062" t="s">
        <v>195</v>
      </c>
      <c r="CS4062">
        <v>14627</v>
      </c>
      <c r="CT4062" t="s">
        <v>196</v>
      </c>
      <c r="CU4062">
        <v>3109636613</v>
      </c>
      <c r="EM4062" t="s">
        <v>23519</v>
      </c>
      <c r="EP4062" t="s">
        <v>23520</v>
      </c>
      <c r="EQ4062" t="s">
        <v>461</v>
      </c>
      <c r="ES4062">
        <v>90265</v>
      </c>
      <c r="ET4062" t="s">
        <v>196</v>
      </c>
      <c r="EU4062">
        <v>3104594351</v>
      </c>
    </row>
    <row r="4063" spans="1:151" x14ac:dyDescent="0.2">
      <c r="A4063">
        <v>24901</v>
      </c>
      <c r="B4063" t="s">
        <v>1285</v>
      </c>
      <c r="C4063" t="s">
        <v>23521</v>
      </c>
      <c r="E4063" t="s">
        <v>23522</v>
      </c>
      <c r="F4063" t="s">
        <v>171</v>
      </c>
      <c r="K4063" t="s">
        <v>1372</v>
      </c>
      <c r="L4063" t="s">
        <v>1373</v>
      </c>
      <c r="M4063" t="s">
        <v>176</v>
      </c>
      <c r="N4063">
        <v>2017</v>
      </c>
      <c r="O4063" t="s">
        <v>177</v>
      </c>
      <c r="P4063" t="s">
        <v>178</v>
      </c>
      <c r="Q4063" t="s">
        <v>172</v>
      </c>
    </row>
    <row r="4064" spans="1:151" x14ac:dyDescent="0.2">
      <c r="A4064">
        <v>10214</v>
      </c>
      <c r="B4064" t="s">
        <v>23523</v>
      </c>
      <c r="C4064" t="s">
        <v>2638</v>
      </c>
      <c r="E4064" t="s">
        <v>23524</v>
      </c>
      <c r="F4064" t="s">
        <v>171</v>
      </c>
      <c r="G4064" t="s">
        <v>172</v>
      </c>
      <c r="H4064" s="1">
        <v>34579</v>
      </c>
      <c r="I4064" t="s">
        <v>173</v>
      </c>
      <c r="K4064" t="s">
        <v>1910</v>
      </c>
      <c r="L4064" t="s">
        <v>1911</v>
      </c>
      <c r="M4064" t="s">
        <v>176</v>
      </c>
      <c r="N4064">
        <v>2015</v>
      </c>
      <c r="O4064" t="s">
        <v>1014</v>
      </c>
      <c r="P4064" t="s">
        <v>178</v>
      </c>
      <c r="Q4064" t="s">
        <v>172</v>
      </c>
      <c r="S4064">
        <v>27817827</v>
      </c>
      <c r="T4064" t="s">
        <v>196</v>
      </c>
      <c r="W4064" t="s">
        <v>23525</v>
      </c>
      <c r="X4064">
        <v>5852780413</v>
      </c>
      <c r="Y4064" t="s">
        <v>186</v>
      </c>
      <c r="Z4064" t="s">
        <v>282</v>
      </c>
      <c r="AA4064">
        <v>2016</v>
      </c>
      <c r="AB4064">
        <v>2016</v>
      </c>
      <c r="AC4064" t="s">
        <v>886</v>
      </c>
      <c r="AD4064" t="s">
        <v>185</v>
      </c>
      <c r="AM4064" t="s">
        <v>396</v>
      </c>
      <c r="AS4064">
        <v>3.43</v>
      </c>
      <c r="AT4064" t="s">
        <v>188</v>
      </c>
      <c r="AU4064" t="s">
        <v>189</v>
      </c>
      <c r="AV4064" t="s">
        <v>190</v>
      </c>
      <c r="AW4064" t="s">
        <v>210</v>
      </c>
      <c r="BM4064" t="s">
        <v>23526</v>
      </c>
      <c r="BN4064" t="s">
        <v>487</v>
      </c>
      <c r="BP4064" t="s">
        <v>194</v>
      </c>
      <c r="BQ4064" t="s">
        <v>195</v>
      </c>
      <c r="BS4064">
        <v>14627</v>
      </c>
      <c r="BT4064" t="s">
        <v>196</v>
      </c>
      <c r="BU4064">
        <v>5859532631</v>
      </c>
      <c r="BZ4064" t="s">
        <v>23527</v>
      </c>
      <c r="CC4064" t="s">
        <v>12005</v>
      </c>
      <c r="CD4064" t="s">
        <v>195</v>
      </c>
      <c r="CF4064">
        <v>14472</v>
      </c>
      <c r="CG4064" t="s">
        <v>196</v>
      </c>
      <c r="CH4064">
        <v>5856247543</v>
      </c>
      <c r="CM4064" t="s">
        <v>23528</v>
      </c>
      <c r="CP4064" t="s">
        <v>194</v>
      </c>
      <c r="CQ4064" t="s">
        <v>195</v>
      </c>
      <c r="CS4064">
        <v>14620</v>
      </c>
      <c r="CT4064" t="s">
        <v>196</v>
      </c>
      <c r="CU4064">
        <v>5859532631</v>
      </c>
      <c r="DZ4064" t="s">
        <v>23529</v>
      </c>
      <c r="EC4064" t="s">
        <v>194</v>
      </c>
      <c r="ED4064" t="s">
        <v>195</v>
      </c>
      <c r="EF4064">
        <v>14606</v>
      </c>
      <c r="EG4064" t="s">
        <v>196</v>
      </c>
      <c r="EH4064">
        <v>5857044910</v>
      </c>
      <c r="EM4064" t="s">
        <v>23527</v>
      </c>
      <c r="EP4064" t="s">
        <v>12005</v>
      </c>
      <c r="EQ4064" t="s">
        <v>195</v>
      </c>
      <c r="ES4064">
        <v>14472</v>
      </c>
      <c r="ET4064" t="s">
        <v>196</v>
      </c>
      <c r="EU4064">
        <v>5856247543</v>
      </c>
    </row>
    <row r="4065" spans="1:151" x14ac:dyDescent="0.2">
      <c r="A4065">
        <v>33569</v>
      </c>
      <c r="B4065" t="s">
        <v>10310</v>
      </c>
      <c r="C4065" t="s">
        <v>23530</v>
      </c>
      <c r="D4065" t="s">
        <v>957</v>
      </c>
      <c r="E4065" t="s">
        <v>23531</v>
      </c>
      <c r="F4065" t="s">
        <v>171</v>
      </c>
      <c r="G4065" t="str">
        <f>"0"</f>
        <v>0</v>
      </c>
      <c r="K4065" t="s">
        <v>453</v>
      </c>
      <c r="L4065" t="s">
        <v>454</v>
      </c>
      <c r="M4065" t="s">
        <v>205</v>
      </c>
      <c r="N4065">
        <v>2020</v>
      </c>
      <c r="O4065" t="s">
        <v>455</v>
      </c>
      <c r="P4065" t="s">
        <v>178</v>
      </c>
      <c r="Q4065" t="s">
        <v>172</v>
      </c>
      <c r="S4065">
        <v>31318853</v>
      </c>
      <c r="T4065" t="s">
        <v>226</v>
      </c>
      <c r="Y4065" t="str">
        <f>"01AS"</f>
        <v>01AS</v>
      </c>
      <c r="Z4065" t="s">
        <v>227</v>
      </c>
      <c r="AA4065" t="s">
        <v>228</v>
      </c>
      <c r="AB4065" t="s">
        <v>229</v>
      </c>
      <c r="AC4065" t="s">
        <v>1237</v>
      </c>
      <c r="AD4065" t="s">
        <v>185</v>
      </c>
      <c r="AM4065" t="s">
        <v>14188</v>
      </c>
      <c r="AS4065">
        <v>3.32</v>
      </c>
      <c r="AT4065" t="s">
        <v>429</v>
      </c>
      <c r="AU4065" t="s">
        <v>235</v>
      </c>
      <c r="AV4065" t="s">
        <v>236</v>
      </c>
      <c r="AW4065" t="s">
        <v>264</v>
      </c>
      <c r="BM4065" t="s">
        <v>23532</v>
      </c>
      <c r="BN4065" t="s">
        <v>239</v>
      </c>
      <c r="BO4065" t="s">
        <v>23533</v>
      </c>
      <c r="BP4065" t="s">
        <v>241</v>
      </c>
      <c r="BQ4065" t="s">
        <v>195</v>
      </c>
      <c r="BS4065">
        <v>14627</v>
      </c>
      <c r="CD4065" t="s">
        <v>195</v>
      </c>
      <c r="CM4065" t="s">
        <v>23534</v>
      </c>
      <c r="CO4065" t="s">
        <v>23533</v>
      </c>
      <c r="CP4065" t="s">
        <v>4539</v>
      </c>
      <c r="CQ4065" t="s">
        <v>735</v>
      </c>
      <c r="CS4065" t="s">
        <v>23535</v>
      </c>
      <c r="CT4065" t="s">
        <v>244</v>
      </c>
      <c r="CU4065" t="s">
        <v>23536</v>
      </c>
    </row>
    <row r="4066" spans="1:151" x14ac:dyDescent="0.2">
      <c r="A4066">
        <v>42054</v>
      </c>
      <c r="B4066" t="s">
        <v>23537</v>
      </c>
      <c r="C4066" t="s">
        <v>23538</v>
      </c>
      <c r="E4066" t="s">
        <v>23539</v>
      </c>
      <c r="F4066" t="s">
        <v>171</v>
      </c>
      <c r="G4066" t="str">
        <f>"0"</f>
        <v>0</v>
      </c>
      <c r="H4066" s="1">
        <v>35414</v>
      </c>
      <c r="I4066" t="s">
        <v>173</v>
      </c>
      <c r="K4066" t="s">
        <v>7946</v>
      </c>
      <c r="L4066" t="s">
        <v>7947</v>
      </c>
      <c r="M4066" t="s">
        <v>306</v>
      </c>
      <c r="N4066">
        <v>2024</v>
      </c>
      <c r="O4066" t="s">
        <v>710</v>
      </c>
      <c r="P4066" t="s">
        <v>178</v>
      </c>
      <c r="Q4066" t="s">
        <v>172</v>
      </c>
      <c r="S4066">
        <v>32366402</v>
      </c>
      <c r="T4066" t="s">
        <v>226</v>
      </c>
      <c r="Y4066" t="str">
        <f>"04HSEAS"</f>
        <v>04HSEAS</v>
      </c>
      <c r="Z4066" t="s">
        <v>227</v>
      </c>
      <c r="AA4066" t="s">
        <v>320</v>
      </c>
      <c r="AB4066" t="s">
        <v>321</v>
      </c>
      <c r="AC4066" t="s">
        <v>23540</v>
      </c>
      <c r="AD4066" t="s">
        <v>185</v>
      </c>
      <c r="AS4066">
        <v>3.23</v>
      </c>
      <c r="AU4066" t="s">
        <v>235</v>
      </c>
      <c r="AV4066" t="s">
        <v>823</v>
      </c>
      <c r="AW4066" t="s">
        <v>294</v>
      </c>
      <c r="BM4066" t="s">
        <v>23541</v>
      </c>
      <c r="BN4066" t="s">
        <v>239</v>
      </c>
      <c r="BO4066" t="s">
        <v>2730</v>
      </c>
      <c r="BP4066" t="s">
        <v>241</v>
      </c>
      <c r="BQ4066" t="s">
        <v>195</v>
      </c>
      <c r="BS4066">
        <v>14627</v>
      </c>
      <c r="CD4066" t="s">
        <v>195</v>
      </c>
      <c r="CM4066" t="s">
        <v>23542</v>
      </c>
      <c r="CO4066" t="s">
        <v>2730</v>
      </c>
      <c r="CP4066" t="s">
        <v>241</v>
      </c>
      <c r="CQ4066" t="s">
        <v>247</v>
      </c>
      <c r="CS4066">
        <v>14607</v>
      </c>
      <c r="CT4066" t="s">
        <v>244</v>
      </c>
      <c r="CU4066" t="s">
        <v>23543</v>
      </c>
    </row>
    <row r="4067" spans="1:151" x14ac:dyDescent="0.2">
      <c r="A4067">
        <v>14480</v>
      </c>
      <c r="B4067" t="s">
        <v>4093</v>
      </c>
      <c r="C4067" t="s">
        <v>19122</v>
      </c>
      <c r="D4067" t="s">
        <v>4848</v>
      </c>
      <c r="E4067" t="s">
        <v>23544</v>
      </c>
      <c r="F4067" t="s">
        <v>171</v>
      </c>
      <c r="G4067" t="s">
        <v>172</v>
      </c>
      <c r="H4067" s="1">
        <v>34919</v>
      </c>
      <c r="I4067" t="s">
        <v>221</v>
      </c>
      <c r="K4067" t="s">
        <v>8300</v>
      </c>
      <c r="L4067" t="s">
        <v>820</v>
      </c>
      <c r="M4067" t="s">
        <v>176</v>
      </c>
      <c r="N4067">
        <v>2016</v>
      </c>
      <c r="O4067" t="s">
        <v>634</v>
      </c>
      <c r="P4067" t="s">
        <v>178</v>
      </c>
      <c r="Q4067" t="s">
        <v>172</v>
      </c>
      <c r="S4067">
        <v>28177784</v>
      </c>
      <c r="T4067" t="s">
        <v>196</v>
      </c>
      <c r="W4067" t="s">
        <v>23545</v>
      </c>
      <c r="X4067">
        <v>5857476746</v>
      </c>
      <c r="Y4067" t="s">
        <v>186</v>
      </c>
      <c r="Z4067" t="s">
        <v>183</v>
      </c>
      <c r="AA4067">
        <v>2017</v>
      </c>
      <c r="AB4067">
        <v>2017</v>
      </c>
      <c r="AC4067" t="s">
        <v>1109</v>
      </c>
      <c r="AD4067" t="s">
        <v>185</v>
      </c>
      <c r="AF4067" t="s">
        <v>186</v>
      </c>
      <c r="AG4067" t="s">
        <v>282</v>
      </c>
      <c r="AH4067">
        <v>2017</v>
      </c>
      <c r="AI4067">
        <v>2017</v>
      </c>
      <c r="AJ4067" t="s">
        <v>396</v>
      </c>
      <c r="AK4067" t="s">
        <v>185</v>
      </c>
      <c r="AS4067">
        <v>3.1</v>
      </c>
      <c r="AT4067" t="s">
        <v>188</v>
      </c>
      <c r="AU4067" t="s">
        <v>189</v>
      </c>
      <c r="AV4067" t="s">
        <v>190</v>
      </c>
      <c r="AW4067" t="s">
        <v>264</v>
      </c>
      <c r="BM4067" t="s">
        <v>23546</v>
      </c>
      <c r="BP4067" t="s">
        <v>194</v>
      </c>
      <c r="BQ4067" t="s">
        <v>195</v>
      </c>
      <c r="BS4067">
        <v>14622</v>
      </c>
      <c r="BT4067" t="s">
        <v>196</v>
      </c>
      <c r="BU4067">
        <v>5857476701</v>
      </c>
      <c r="BZ4067" t="s">
        <v>23546</v>
      </c>
      <c r="CC4067" t="s">
        <v>194</v>
      </c>
      <c r="CD4067" t="s">
        <v>195</v>
      </c>
      <c r="CF4067">
        <v>14622</v>
      </c>
      <c r="CG4067" t="s">
        <v>196</v>
      </c>
      <c r="CH4067">
        <v>5854679983</v>
      </c>
      <c r="CM4067" t="s">
        <v>2035</v>
      </c>
      <c r="CP4067" t="s">
        <v>194</v>
      </c>
      <c r="CQ4067" t="s">
        <v>195</v>
      </c>
      <c r="CS4067">
        <v>14627</v>
      </c>
      <c r="CT4067" t="s">
        <v>196</v>
      </c>
      <c r="CU4067">
        <v>5857476701</v>
      </c>
      <c r="EM4067" t="s">
        <v>23546</v>
      </c>
      <c r="EP4067" t="s">
        <v>194</v>
      </c>
      <c r="EQ4067" t="s">
        <v>195</v>
      </c>
      <c r="ES4067">
        <v>14622</v>
      </c>
      <c r="ET4067" t="s">
        <v>196</v>
      </c>
      <c r="EU4067">
        <v>5854679983</v>
      </c>
    </row>
    <row r="4068" spans="1:151" x14ac:dyDescent="0.2">
      <c r="A4068">
        <v>24668</v>
      </c>
      <c r="B4068" t="s">
        <v>23547</v>
      </c>
      <c r="C4068" t="s">
        <v>23548</v>
      </c>
      <c r="E4068" t="s">
        <v>23549</v>
      </c>
      <c r="F4068" t="s">
        <v>171</v>
      </c>
      <c r="H4068" s="1">
        <v>37848</v>
      </c>
      <c r="K4068" t="s">
        <v>882</v>
      </c>
      <c r="L4068" t="s">
        <v>318</v>
      </c>
      <c r="M4068" t="s">
        <v>255</v>
      </c>
      <c r="N4068" t="s">
        <v>2166</v>
      </c>
      <c r="O4068" t="s">
        <v>5927</v>
      </c>
      <c r="P4068" t="s">
        <v>178</v>
      </c>
      <c r="Q4068" t="s">
        <v>172</v>
      </c>
      <c r="S4068">
        <v>29429592</v>
      </c>
      <c r="T4068" t="s">
        <v>196</v>
      </c>
      <c r="W4068" t="s">
        <v>23550</v>
      </c>
      <c r="X4068">
        <v>6785570773</v>
      </c>
      <c r="Y4068" t="s">
        <v>186</v>
      </c>
      <c r="Z4068" t="s">
        <v>282</v>
      </c>
      <c r="AA4068">
        <v>2019</v>
      </c>
      <c r="AB4068">
        <v>2019</v>
      </c>
      <c r="AC4068" t="s">
        <v>5059</v>
      </c>
      <c r="AD4068" t="s">
        <v>185</v>
      </c>
      <c r="AS4068">
        <v>3.05</v>
      </c>
      <c r="AT4068" t="s">
        <v>188</v>
      </c>
      <c r="AU4068" t="s">
        <v>189</v>
      </c>
      <c r="AV4068" t="s">
        <v>190</v>
      </c>
      <c r="AW4068" t="s">
        <v>294</v>
      </c>
      <c r="BM4068" t="s">
        <v>23551</v>
      </c>
      <c r="BN4068" t="s">
        <v>193</v>
      </c>
      <c r="BP4068" t="s">
        <v>194</v>
      </c>
      <c r="BQ4068" t="s">
        <v>195</v>
      </c>
      <c r="BS4068">
        <v>14627</v>
      </c>
      <c r="BT4068" t="s">
        <v>196</v>
      </c>
      <c r="BU4068">
        <v>6782679342</v>
      </c>
      <c r="BZ4068" t="s">
        <v>23552</v>
      </c>
      <c r="CC4068" t="s">
        <v>23553</v>
      </c>
      <c r="CD4068" t="s">
        <v>1072</v>
      </c>
      <c r="CF4068">
        <v>30022</v>
      </c>
      <c r="CG4068" t="s">
        <v>196</v>
      </c>
      <c r="CH4068">
        <v>6782679342</v>
      </c>
      <c r="CM4068" t="s">
        <v>23554</v>
      </c>
      <c r="CP4068" t="s">
        <v>194</v>
      </c>
      <c r="CQ4068" t="s">
        <v>195</v>
      </c>
      <c r="CS4068">
        <v>14620</v>
      </c>
      <c r="CT4068" t="s">
        <v>196</v>
      </c>
      <c r="CU4068">
        <v>6782679342</v>
      </c>
      <c r="ED4068" t="s">
        <v>1072</v>
      </c>
      <c r="EG4068" t="s">
        <v>196</v>
      </c>
      <c r="EH4068">
        <v>6782679342</v>
      </c>
      <c r="EM4068" t="s">
        <v>23552</v>
      </c>
      <c r="EP4068" t="s">
        <v>23553</v>
      </c>
      <c r="EQ4068" t="s">
        <v>1072</v>
      </c>
      <c r="ES4068">
        <v>30022</v>
      </c>
      <c r="ET4068" t="s">
        <v>196</v>
      </c>
      <c r="EU4068">
        <v>6782679342</v>
      </c>
    </row>
    <row r="4069" spans="1:151" x14ac:dyDescent="0.2">
      <c r="A4069">
        <v>42420</v>
      </c>
      <c r="B4069" t="s">
        <v>23555</v>
      </c>
      <c r="C4069" t="s">
        <v>23548</v>
      </c>
      <c r="E4069" t="s">
        <v>23556</v>
      </c>
      <c r="F4069" t="s">
        <v>171</v>
      </c>
      <c r="G4069" t="str">
        <f>"0"</f>
        <v>0</v>
      </c>
      <c r="H4069" s="1">
        <v>35321</v>
      </c>
      <c r="I4069" t="s">
        <v>221</v>
      </c>
      <c r="K4069" t="s">
        <v>687</v>
      </c>
      <c r="L4069" t="s">
        <v>4509</v>
      </c>
      <c r="M4069" t="s">
        <v>224</v>
      </c>
      <c r="N4069">
        <v>2024</v>
      </c>
      <c r="O4069" t="s">
        <v>225</v>
      </c>
      <c r="P4069" t="s">
        <v>178</v>
      </c>
      <c r="Q4069" t="s">
        <v>172</v>
      </c>
      <c r="S4069">
        <v>32130287</v>
      </c>
      <c r="T4069" t="s">
        <v>226</v>
      </c>
      <c r="Y4069" t="str">
        <f>"01AS"</f>
        <v>01AS</v>
      </c>
      <c r="Z4069" t="s">
        <v>470</v>
      </c>
      <c r="AA4069" t="s">
        <v>259</v>
      </c>
      <c r="AB4069" t="s">
        <v>260</v>
      </c>
      <c r="AC4069" t="s">
        <v>23557</v>
      </c>
      <c r="AD4069" t="s">
        <v>185</v>
      </c>
      <c r="AS4069" t="str">
        <f>"0"</f>
        <v>0</v>
      </c>
      <c r="AU4069" t="s">
        <v>472</v>
      </c>
      <c r="AV4069" t="s">
        <v>473</v>
      </c>
      <c r="AW4069" t="s">
        <v>294</v>
      </c>
      <c r="BO4069" t="s">
        <v>23558</v>
      </c>
      <c r="BQ4069" t="s">
        <v>195</v>
      </c>
      <c r="BZ4069" t="s">
        <v>23559</v>
      </c>
      <c r="CB4069" t="s">
        <v>267</v>
      </c>
      <c r="CD4069" t="s">
        <v>195</v>
      </c>
      <c r="CF4069">
        <v>14627</v>
      </c>
      <c r="CG4069" t="s">
        <v>244</v>
      </c>
      <c r="CM4069" t="s">
        <v>23560</v>
      </c>
      <c r="CO4069" t="s">
        <v>23558</v>
      </c>
      <c r="CP4069" t="s">
        <v>194</v>
      </c>
      <c r="CQ4069" t="s">
        <v>247</v>
      </c>
      <c r="CS4069">
        <v>14607</v>
      </c>
      <c r="CT4069" t="s">
        <v>244</v>
      </c>
      <c r="CU4069" t="s">
        <v>23561</v>
      </c>
    </row>
    <row r="4070" spans="1:151" x14ac:dyDescent="0.2">
      <c r="A4070">
        <v>42380</v>
      </c>
      <c r="B4070" t="s">
        <v>592</v>
      </c>
      <c r="C4070" t="s">
        <v>4907</v>
      </c>
      <c r="E4070" t="s">
        <v>23562</v>
      </c>
      <c r="F4070" t="s">
        <v>171</v>
      </c>
      <c r="I4070" t="s">
        <v>221</v>
      </c>
      <c r="K4070" t="s">
        <v>2923</v>
      </c>
      <c r="L4070" t="s">
        <v>920</v>
      </c>
      <c r="M4070" t="s">
        <v>224</v>
      </c>
      <c r="N4070">
        <v>2024</v>
      </c>
      <c r="O4070" t="s">
        <v>225</v>
      </c>
      <c r="P4070" t="s">
        <v>178</v>
      </c>
      <c r="Q4070" t="s">
        <v>185</v>
      </c>
      <c r="BM4070" t="s">
        <v>23563</v>
      </c>
      <c r="BN4070" t="s">
        <v>23564</v>
      </c>
      <c r="BP4070" t="s">
        <v>720</v>
      </c>
      <c r="BQ4070" t="s">
        <v>195</v>
      </c>
      <c r="BS4070">
        <v>11216</v>
      </c>
      <c r="BT4070" t="s">
        <v>226</v>
      </c>
      <c r="BU4070">
        <v>5417732566</v>
      </c>
    </row>
    <row r="4071" spans="1:151" x14ac:dyDescent="0.2">
      <c r="A4071">
        <v>38297</v>
      </c>
      <c r="B4071" t="s">
        <v>4340</v>
      </c>
      <c r="C4071" t="s">
        <v>23565</v>
      </c>
      <c r="D4071" t="s">
        <v>23566</v>
      </c>
      <c r="E4071" t="s">
        <v>23567</v>
      </c>
      <c r="F4071" t="s">
        <v>171</v>
      </c>
      <c r="G4071" t="str">
        <f>"0"</f>
        <v>0</v>
      </c>
      <c r="H4071" s="1">
        <v>37706</v>
      </c>
      <c r="I4071" t="s">
        <v>1450</v>
      </c>
      <c r="K4071" t="s">
        <v>2435</v>
      </c>
      <c r="L4071" t="s">
        <v>16028</v>
      </c>
      <c r="M4071" t="s">
        <v>255</v>
      </c>
      <c r="N4071" t="s">
        <v>2610</v>
      </c>
      <c r="O4071" t="s">
        <v>2611</v>
      </c>
      <c r="P4071" t="s">
        <v>178</v>
      </c>
      <c r="Q4071" t="s">
        <v>172</v>
      </c>
      <c r="S4071">
        <v>31997362</v>
      </c>
      <c r="T4071" t="s">
        <v>226</v>
      </c>
      <c r="Y4071" t="str">
        <f>"04HSEAS"</f>
        <v>04HSEAS</v>
      </c>
      <c r="Z4071" t="s">
        <v>499</v>
      </c>
      <c r="AA4071" t="s">
        <v>228</v>
      </c>
      <c r="AB4071" t="s">
        <v>229</v>
      </c>
      <c r="AC4071" t="s">
        <v>535</v>
      </c>
      <c r="AD4071" t="s">
        <v>185</v>
      </c>
      <c r="AM4071" t="s">
        <v>23568</v>
      </c>
      <c r="AS4071">
        <v>3.06</v>
      </c>
      <c r="AU4071" t="s">
        <v>235</v>
      </c>
      <c r="AV4071" t="s">
        <v>236</v>
      </c>
      <c r="AW4071" t="s">
        <v>264</v>
      </c>
      <c r="BM4071" t="s">
        <v>8290</v>
      </c>
      <c r="BN4071" t="s">
        <v>239</v>
      </c>
      <c r="BO4071" t="s">
        <v>23569</v>
      </c>
      <c r="BP4071" t="s">
        <v>241</v>
      </c>
      <c r="BQ4071" t="s">
        <v>195</v>
      </c>
      <c r="BS4071">
        <v>14627</v>
      </c>
      <c r="CD4071" t="s">
        <v>195</v>
      </c>
      <c r="CM4071" t="s">
        <v>23570</v>
      </c>
      <c r="CO4071" t="s">
        <v>23569</v>
      </c>
      <c r="CP4071" t="s">
        <v>23571</v>
      </c>
      <c r="CQ4071" t="s">
        <v>541</v>
      </c>
      <c r="CS4071" t="str">
        <f>"04043-6715"</f>
        <v>04043-6715</v>
      </c>
      <c r="CT4071" t="s">
        <v>244</v>
      </c>
      <c r="CU4071" t="s">
        <v>23572</v>
      </c>
    </row>
    <row r="4072" spans="1:151" x14ac:dyDescent="0.2">
      <c r="A4072">
        <v>19579</v>
      </c>
      <c r="B4072" t="s">
        <v>23573</v>
      </c>
      <c r="C4072" t="s">
        <v>23574</v>
      </c>
      <c r="E4072" t="s">
        <v>23575</v>
      </c>
      <c r="F4072" t="s">
        <v>171</v>
      </c>
      <c r="G4072" t="s">
        <v>172</v>
      </c>
      <c r="H4072" s="1">
        <v>35254</v>
      </c>
      <c r="I4072" t="s">
        <v>221</v>
      </c>
      <c r="K4072" t="s">
        <v>1177</v>
      </c>
      <c r="L4072" t="s">
        <v>1178</v>
      </c>
      <c r="M4072" t="s">
        <v>176</v>
      </c>
      <c r="N4072">
        <v>2017</v>
      </c>
      <c r="O4072" t="s">
        <v>177</v>
      </c>
      <c r="P4072" t="s">
        <v>178</v>
      </c>
      <c r="Q4072" t="s">
        <v>172</v>
      </c>
      <c r="S4072">
        <v>28772538</v>
      </c>
      <c r="T4072" t="s">
        <v>196</v>
      </c>
      <c r="W4072" t="s">
        <v>23576</v>
      </c>
      <c r="X4072">
        <v>9149076125</v>
      </c>
      <c r="Y4072" t="s">
        <v>182</v>
      </c>
      <c r="Z4072" t="s">
        <v>282</v>
      </c>
      <c r="AA4072">
        <v>2018</v>
      </c>
      <c r="AB4072">
        <v>2018</v>
      </c>
      <c r="AC4072" t="s">
        <v>208</v>
      </c>
      <c r="AD4072" t="s">
        <v>185</v>
      </c>
      <c r="AF4072" t="s">
        <v>186</v>
      </c>
      <c r="AG4072" t="s">
        <v>282</v>
      </c>
      <c r="AH4072">
        <v>2018</v>
      </c>
      <c r="AI4072">
        <v>2018</v>
      </c>
      <c r="AJ4072" t="s">
        <v>1109</v>
      </c>
      <c r="AK4072" t="s">
        <v>185</v>
      </c>
      <c r="AM4072" t="s">
        <v>396</v>
      </c>
      <c r="AN4072" t="s">
        <v>636</v>
      </c>
      <c r="AS4072">
        <v>3.87</v>
      </c>
      <c r="AT4072" t="s">
        <v>188</v>
      </c>
      <c r="AU4072" t="s">
        <v>189</v>
      </c>
      <c r="AV4072" t="s">
        <v>190</v>
      </c>
      <c r="AW4072" t="s">
        <v>264</v>
      </c>
      <c r="BM4072" t="s">
        <v>23577</v>
      </c>
      <c r="BN4072" t="s">
        <v>193</v>
      </c>
      <c r="BP4072" t="s">
        <v>194</v>
      </c>
      <c r="BQ4072" t="s">
        <v>195</v>
      </c>
      <c r="BS4072">
        <v>14627</v>
      </c>
      <c r="BT4072" t="s">
        <v>196</v>
      </c>
      <c r="BU4072">
        <v>9149078578</v>
      </c>
      <c r="BZ4072" t="s">
        <v>23578</v>
      </c>
      <c r="CC4072" t="s">
        <v>12492</v>
      </c>
      <c r="CD4072" t="s">
        <v>195</v>
      </c>
      <c r="CF4072">
        <v>10520</v>
      </c>
      <c r="CG4072" t="s">
        <v>196</v>
      </c>
      <c r="CH4072">
        <v>9142718567</v>
      </c>
      <c r="CM4072" t="s">
        <v>23578</v>
      </c>
      <c r="CP4072" t="s">
        <v>12492</v>
      </c>
      <c r="CQ4072" t="s">
        <v>195</v>
      </c>
      <c r="CS4072">
        <v>10520</v>
      </c>
      <c r="CT4072" t="s">
        <v>196</v>
      </c>
      <c r="CU4072">
        <v>9149078578</v>
      </c>
      <c r="ED4072" t="s">
        <v>195</v>
      </c>
      <c r="EG4072" t="s">
        <v>196</v>
      </c>
      <c r="EH4072">
        <v>9142718567</v>
      </c>
      <c r="EM4072" t="s">
        <v>23578</v>
      </c>
      <c r="EP4072" t="s">
        <v>12492</v>
      </c>
      <c r="EQ4072" t="s">
        <v>195</v>
      </c>
      <c r="ES4072">
        <v>10520</v>
      </c>
      <c r="ET4072" t="s">
        <v>196</v>
      </c>
      <c r="EU4072">
        <v>9142718567</v>
      </c>
    </row>
    <row r="4073" spans="1:151" x14ac:dyDescent="0.2">
      <c r="A4073">
        <v>13160</v>
      </c>
      <c r="B4073" t="s">
        <v>10370</v>
      </c>
      <c r="C4073" t="s">
        <v>23579</v>
      </c>
      <c r="E4073" t="s">
        <v>23580</v>
      </c>
      <c r="F4073" t="s">
        <v>171</v>
      </c>
      <c r="G4073" t="s">
        <v>172</v>
      </c>
      <c r="H4073" s="1">
        <v>34833</v>
      </c>
      <c r="I4073" t="s">
        <v>173</v>
      </c>
      <c r="K4073" t="s">
        <v>929</v>
      </c>
      <c r="L4073" t="s">
        <v>930</v>
      </c>
      <c r="M4073" t="s">
        <v>176</v>
      </c>
      <c r="N4073">
        <v>2016</v>
      </c>
      <c r="O4073" t="s">
        <v>634</v>
      </c>
      <c r="P4073" t="s">
        <v>178</v>
      </c>
      <c r="Q4073" t="s">
        <v>172</v>
      </c>
      <c r="S4073">
        <v>28265085</v>
      </c>
      <c r="T4073" t="s">
        <v>196</v>
      </c>
      <c r="W4073" t="s">
        <v>23581</v>
      </c>
      <c r="X4073">
        <v>7166677466</v>
      </c>
      <c r="Y4073" t="s">
        <v>186</v>
      </c>
      <c r="Z4073" t="s">
        <v>282</v>
      </c>
      <c r="AA4073">
        <v>2017</v>
      </c>
      <c r="AB4073">
        <v>2017</v>
      </c>
      <c r="AC4073" t="s">
        <v>1280</v>
      </c>
      <c r="AD4073" t="s">
        <v>185</v>
      </c>
      <c r="AE4073" t="s">
        <v>382</v>
      </c>
      <c r="AM4073" t="s">
        <v>932</v>
      </c>
      <c r="AS4073">
        <v>3.43</v>
      </c>
      <c r="AT4073" t="s">
        <v>188</v>
      </c>
      <c r="AU4073" t="s">
        <v>189</v>
      </c>
      <c r="AV4073" t="s">
        <v>190</v>
      </c>
      <c r="AW4073" t="s">
        <v>264</v>
      </c>
      <c r="BM4073" t="s">
        <v>23582</v>
      </c>
      <c r="BN4073" t="s">
        <v>10002</v>
      </c>
      <c r="BP4073" t="s">
        <v>194</v>
      </c>
      <c r="BQ4073" t="s">
        <v>195</v>
      </c>
      <c r="BS4073">
        <v>14623</v>
      </c>
      <c r="BT4073" t="s">
        <v>196</v>
      </c>
      <c r="BU4073">
        <v>7165486305</v>
      </c>
      <c r="BZ4073" t="s">
        <v>23583</v>
      </c>
      <c r="CC4073" t="s">
        <v>4005</v>
      </c>
      <c r="CD4073" t="s">
        <v>195</v>
      </c>
      <c r="CF4073">
        <v>14127</v>
      </c>
      <c r="CG4073" t="s">
        <v>196</v>
      </c>
      <c r="CH4073">
        <v>7165486305</v>
      </c>
      <c r="CM4073" t="s">
        <v>23582</v>
      </c>
      <c r="CN4073" t="s">
        <v>10002</v>
      </c>
      <c r="CP4073" t="s">
        <v>194</v>
      </c>
      <c r="CQ4073" t="s">
        <v>195</v>
      </c>
      <c r="CS4073">
        <v>14623</v>
      </c>
      <c r="CT4073" t="s">
        <v>196</v>
      </c>
      <c r="CU4073">
        <v>7165486305</v>
      </c>
      <c r="EM4073" t="s">
        <v>23583</v>
      </c>
      <c r="EP4073" t="s">
        <v>4005</v>
      </c>
      <c r="EQ4073" t="s">
        <v>195</v>
      </c>
      <c r="ES4073">
        <v>14127</v>
      </c>
      <c r="ET4073" t="s">
        <v>196</v>
      </c>
      <c r="EU4073">
        <v>7165486305</v>
      </c>
    </row>
    <row r="4074" spans="1:151" x14ac:dyDescent="0.2">
      <c r="A4074">
        <v>19371</v>
      </c>
      <c r="B4074" t="s">
        <v>23584</v>
      </c>
      <c r="C4074" t="s">
        <v>23585</v>
      </c>
      <c r="D4074" t="s">
        <v>23586</v>
      </c>
      <c r="E4074" t="s">
        <v>23587</v>
      </c>
      <c r="F4074" t="s">
        <v>171</v>
      </c>
      <c r="G4074" t="s">
        <v>172</v>
      </c>
      <c r="H4074" s="1">
        <v>34465</v>
      </c>
      <c r="I4074" t="s">
        <v>221</v>
      </c>
      <c r="K4074" t="s">
        <v>2307</v>
      </c>
      <c r="L4074" t="s">
        <v>2308</v>
      </c>
      <c r="M4074" t="s">
        <v>224</v>
      </c>
      <c r="N4074">
        <v>2016</v>
      </c>
      <c r="O4074" t="s">
        <v>410</v>
      </c>
      <c r="P4074" t="s">
        <v>178</v>
      </c>
      <c r="Q4074" t="s">
        <v>172</v>
      </c>
      <c r="S4074">
        <v>27684771</v>
      </c>
      <c r="T4074" t="s">
        <v>196</v>
      </c>
      <c r="W4074" t="s">
        <v>23588</v>
      </c>
      <c r="X4074">
        <v>9196442679</v>
      </c>
      <c r="Y4074" t="s">
        <v>802</v>
      </c>
      <c r="Z4074" t="s">
        <v>1583</v>
      </c>
      <c r="AA4074">
        <v>2016</v>
      </c>
      <c r="AB4074">
        <v>2016</v>
      </c>
      <c r="AC4074" t="s">
        <v>1584</v>
      </c>
      <c r="AD4074" t="s">
        <v>185</v>
      </c>
      <c r="AM4074" t="s">
        <v>1585</v>
      </c>
      <c r="AS4074">
        <v>3.86</v>
      </c>
      <c r="AT4074" t="s">
        <v>188</v>
      </c>
      <c r="AU4074" t="s">
        <v>189</v>
      </c>
      <c r="AV4074" t="s">
        <v>190</v>
      </c>
      <c r="AW4074" t="s">
        <v>264</v>
      </c>
      <c r="BM4074" t="s">
        <v>8468</v>
      </c>
      <c r="BN4074" t="s">
        <v>23589</v>
      </c>
      <c r="BP4074" t="s">
        <v>194</v>
      </c>
      <c r="BQ4074" t="s">
        <v>195</v>
      </c>
      <c r="BS4074">
        <v>14604</v>
      </c>
      <c r="BT4074" t="s">
        <v>196</v>
      </c>
      <c r="BU4074">
        <v>9194516492</v>
      </c>
      <c r="BZ4074" t="s">
        <v>23590</v>
      </c>
      <c r="CC4074" t="s">
        <v>23591</v>
      </c>
      <c r="CD4074" t="s">
        <v>936</v>
      </c>
      <c r="CF4074">
        <v>27278</v>
      </c>
      <c r="CG4074" t="s">
        <v>196</v>
      </c>
      <c r="CH4074">
        <v>9196442679</v>
      </c>
      <c r="CM4074" t="s">
        <v>8468</v>
      </c>
      <c r="CN4074" t="s">
        <v>23589</v>
      </c>
      <c r="CP4074" t="s">
        <v>194</v>
      </c>
      <c r="CQ4074" t="s">
        <v>195</v>
      </c>
      <c r="CS4074">
        <v>14604</v>
      </c>
      <c r="CT4074" t="s">
        <v>196</v>
      </c>
      <c r="CU4074">
        <v>9194516492</v>
      </c>
      <c r="EM4074" t="s">
        <v>23590</v>
      </c>
      <c r="EP4074" t="s">
        <v>23591</v>
      </c>
      <c r="EQ4074" t="s">
        <v>936</v>
      </c>
      <c r="ES4074">
        <v>27278</v>
      </c>
      <c r="ET4074" t="s">
        <v>196</v>
      </c>
      <c r="EU4074">
        <v>9196442679</v>
      </c>
    </row>
    <row r="4075" spans="1:151" x14ac:dyDescent="0.2">
      <c r="A4075">
        <v>42389</v>
      </c>
      <c r="B4075" t="s">
        <v>2682</v>
      </c>
      <c r="C4075" t="s">
        <v>23592</v>
      </c>
      <c r="E4075" t="s">
        <v>23593</v>
      </c>
      <c r="F4075" t="s">
        <v>23594</v>
      </c>
      <c r="G4075" t="str">
        <f>"0"</f>
        <v>0</v>
      </c>
      <c r="H4075" s="1">
        <v>38057</v>
      </c>
      <c r="I4075" t="s">
        <v>221</v>
      </c>
      <c r="K4075" t="s">
        <v>1078</v>
      </c>
      <c r="L4075" t="s">
        <v>318</v>
      </c>
      <c r="M4075" t="s">
        <v>1164</v>
      </c>
      <c r="N4075" t="s">
        <v>1165</v>
      </c>
      <c r="O4075" t="s">
        <v>1166</v>
      </c>
      <c r="P4075" t="s">
        <v>178</v>
      </c>
      <c r="Q4075" t="s">
        <v>172</v>
      </c>
      <c r="S4075">
        <v>32348866</v>
      </c>
      <c r="T4075" t="s">
        <v>23595</v>
      </c>
      <c r="U4075" t="s">
        <v>424</v>
      </c>
      <c r="Y4075" t="str">
        <f>"01AS"</f>
        <v>01AS</v>
      </c>
      <c r="Z4075" t="s">
        <v>499</v>
      </c>
      <c r="AA4075" t="s">
        <v>320</v>
      </c>
      <c r="AB4075" t="s">
        <v>321</v>
      </c>
      <c r="AC4075" t="s">
        <v>1334</v>
      </c>
      <c r="AD4075" t="s">
        <v>185</v>
      </c>
      <c r="AS4075">
        <v>3.67</v>
      </c>
      <c r="AU4075" t="s">
        <v>472</v>
      </c>
      <c r="AV4075" t="s">
        <v>473</v>
      </c>
      <c r="AW4075" t="s">
        <v>430</v>
      </c>
      <c r="BM4075" t="s">
        <v>23596</v>
      </c>
      <c r="BN4075" t="s">
        <v>239</v>
      </c>
      <c r="BP4075" t="s">
        <v>241</v>
      </c>
      <c r="BQ4075" t="s">
        <v>195</v>
      </c>
      <c r="BS4075">
        <v>14627</v>
      </c>
      <c r="CD4075" t="s">
        <v>195</v>
      </c>
      <c r="CM4075" t="s">
        <v>23597</v>
      </c>
      <c r="CP4075" t="s">
        <v>23598</v>
      </c>
      <c r="CS4075">
        <v>82031</v>
      </c>
      <c r="CT4075" t="s">
        <v>23595</v>
      </c>
      <c r="CU4075" t="s">
        <v>23599</v>
      </c>
    </row>
    <row r="4076" spans="1:151" x14ac:dyDescent="0.2">
      <c r="A4076">
        <v>25637</v>
      </c>
      <c r="B4076" t="s">
        <v>3641</v>
      </c>
      <c r="C4076" t="s">
        <v>23600</v>
      </c>
      <c r="E4076" t="s">
        <v>23601</v>
      </c>
      <c r="F4076" t="s">
        <v>171</v>
      </c>
      <c r="G4076" t="s">
        <v>172</v>
      </c>
      <c r="H4076" s="1">
        <v>36312</v>
      </c>
      <c r="I4076" t="s">
        <v>221</v>
      </c>
      <c r="K4076" t="s">
        <v>23602</v>
      </c>
      <c r="M4076" t="s">
        <v>176</v>
      </c>
      <c r="N4076">
        <v>2019</v>
      </c>
      <c r="O4076" t="s">
        <v>482</v>
      </c>
      <c r="P4076" t="s">
        <v>363</v>
      </c>
      <c r="Q4076" t="s">
        <v>172</v>
      </c>
      <c r="S4076">
        <v>26768137</v>
      </c>
      <c r="T4076" t="s">
        <v>196</v>
      </c>
      <c r="W4076" t="s">
        <v>23603</v>
      </c>
      <c r="X4076">
        <v>5854690521</v>
      </c>
      <c r="Y4076" t="s">
        <v>4948</v>
      </c>
      <c r="Z4076" t="s">
        <v>4207</v>
      </c>
      <c r="AA4076" t="s">
        <v>615</v>
      </c>
      <c r="AB4076" t="s">
        <v>4948</v>
      </c>
      <c r="AC4076" t="s">
        <v>4206</v>
      </c>
      <c r="AD4076" t="s">
        <v>185</v>
      </c>
      <c r="AS4076" t="str">
        <f>"0"</f>
        <v>0</v>
      </c>
      <c r="AT4076" t="s">
        <v>188</v>
      </c>
      <c r="AU4076" t="s">
        <v>647</v>
      </c>
      <c r="AV4076" t="s">
        <v>190</v>
      </c>
      <c r="AW4076" t="s">
        <v>237</v>
      </c>
      <c r="BM4076" t="s">
        <v>23604</v>
      </c>
      <c r="BN4076" t="s">
        <v>193</v>
      </c>
      <c r="BP4076" t="s">
        <v>194</v>
      </c>
      <c r="BQ4076" t="s">
        <v>195</v>
      </c>
      <c r="BS4076">
        <v>14627</v>
      </c>
      <c r="BT4076" t="s">
        <v>196</v>
      </c>
      <c r="BU4076">
        <v>5857038143</v>
      </c>
      <c r="BZ4076" t="s">
        <v>23605</v>
      </c>
      <c r="CC4076" t="s">
        <v>194</v>
      </c>
      <c r="CD4076" t="s">
        <v>195</v>
      </c>
      <c r="CF4076">
        <v>14618</v>
      </c>
      <c r="CG4076" t="s">
        <v>196</v>
      </c>
      <c r="CH4076">
        <v>5857038143</v>
      </c>
      <c r="CM4076" t="s">
        <v>15093</v>
      </c>
      <c r="CP4076" t="s">
        <v>194</v>
      </c>
      <c r="CQ4076" t="s">
        <v>195</v>
      </c>
      <c r="CS4076">
        <v>14619</v>
      </c>
      <c r="CT4076" t="s">
        <v>196</v>
      </c>
      <c r="CU4076">
        <v>5857038143</v>
      </c>
      <c r="ED4076" t="s">
        <v>195</v>
      </c>
      <c r="EG4076" t="s">
        <v>196</v>
      </c>
      <c r="EH4076">
        <v>5857038143</v>
      </c>
      <c r="EM4076" t="s">
        <v>23605</v>
      </c>
      <c r="EP4076" t="s">
        <v>194</v>
      </c>
      <c r="EQ4076" t="s">
        <v>195</v>
      </c>
      <c r="ES4076">
        <v>14618</v>
      </c>
      <c r="ET4076" t="s">
        <v>196</v>
      </c>
      <c r="EU4076">
        <v>5857038143</v>
      </c>
    </row>
    <row r="4077" spans="1:151" x14ac:dyDescent="0.2">
      <c r="A4077">
        <v>38285</v>
      </c>
      <c r="B4077" t="s">
        <v>4129</v>
      </c>
      <c r="C4077" t="s">
        <v>23606</v>
      </c>
      <c r="D4077" t="s">
        <v>3657</v>
      </c>
      <c r="E4077" t="s">
        <v>23607</v>
      </c>
      <c r="F4077" t="s">
        <v>171</v>
      </c>
      <c r="G4077" t="str">
        <f>"0"</f>
        <v>0</v>
      </c>
      <c r="H4077" s="1">
        <v>37833</v>
      </c>
      <c r="I4077" t="s">
        <v>221</v>
      </c>
      <c r="K4077" t="s">
        <v>277</v>
      </c>
      <c r="L4077" t="s">
        <v>278</v>
      </c>
      <c r="M4077" t="s">
        <v>224</v>
      </c>
      <c r="N4077">
        <v>2023</v>
      </c>
      <c r="O4077" t="s">
        <v>597</v>
      </c>
      <c r="P4077" t="s">
        <v>178</v>
      </c>
      <c r="Q4077" t="s">
        <v>172</v>
      </c>
      <c r="S4077">
        <v>31980142</v>
      </c>
      <c r="T4077" t="s">
        <v>226</v>
      </c>
      <c r="Y4077" t="str">
        <f>"01AS"</f>
        <v>01AS</v>
      </c>
      <c r="Z4077" t="s">
        <v>499</v>
      </c>
      <c r="AA4077" t="s">
        <v>228</v>
      </c>
      <c r="AB4077" t="s">
        <v>229</v>
      </c>
      <c r="AC4077" t="s">
        <v>5592</v>
      </c>
      <c r="AD4077" t="s">
        <v>185</v>
      </c>
      <c r="AS4077">
        <v>2.73</v>
      </c>
      <c r="AU4077" t="s">
        <v>472</v>
      </c>
      <c r="AV4077" t="s">
        <v>473</v>
      </c>
      <c r="AW4077" t="s">
        <v>264</v>
      </c>
      <c r="BM4077" t="s">
        <v>8502</v>
      </c>
      <c r="BN4077" t="s">
        <v>239</v>
      </c>
      <c r="BO4077" t="s">
        <v>23608</v>
      </c>
      <c r="BP4077" t="s">
        <v>241</v>
      </c>
      <c r="BQ4077" t="s">
        <v>195</v>
      </c>
      <c r="BS4077">
        <v>14627</v>
      </c>
      <c r="BZ4077" t="s">
        <v>266</v>
      </c>
      <c r="CB4077" t="s">
        <v>267</v>
      </c>
      <c r="CD4077" t="s">
        <v>195</v>
      </c>
      <c r="CF4077">
        <v>14627</v>
      </c>
      <c r="CG4077" t="s">
        <v>244</v>
      </c>
      <c r="CM4077" t="s">
        <v>23609</v>
      </c>
      <c r="CO4077" t="s">
        <v>23608</v>
      </c>
      <c r="CP4077" t="s">
        <v>7969</v>
      </c>
      <c r="CQ4077" t="s">
        <v>247</v>
      </c>
      <c r="CS4077" t="s">
        <v>23610</v>
      </c>
      <c r="CT4077" t="s">
        <v>244</v>
      </c>
      <c r="CU4077" t="s">
        <v>23611</v>
      </c>
    </row>
    <row r="4078" spans="1:151" x14ac:dyDescent="0.2">
      <c r="A4078">
        <v>42128</v>
      </c>
      <c r="B4078" t="s">
        <v>23612</v>
      </c>
      <c r="C4078" t="s">
        <v>23613</v>
      </c>
      <c r="D4078" t="s">
        <v>917</v>
      </c>
      <c r="E4078" t="s">
        <v>23614</v>
      </c>
      <c r="F4078" t="s">
        <v>171</v>
      </c>
      <c r="G4078" t="str">
        <f>"0"</f>
        <v>0</v>
      </c>
      <c r="H4078" s="1">
        <v>38441</v>
      </c>
      <c r="I4078" t="s">
        <v>221</v>
      </c>
      <c r="K4078" t="s">
        <v>453</v>
      </c>
      <c r="L4078" t="s">
        <v>2757</v>
      </c>
      <c r="M4078" t="s">
        <v>205</v>
      </c>
      <c r="N4078">
        <v>2024</v>
      </c>
      <c r="O4078" t="s">
        <v>2271</v>
      </c>
      <c r="P4078" t="s">
        <v>178</v>
      </c>
      <c r="Q4078" t="s">
        <v>172</v>
      </c>
      <c r="S4078">
        <v>32495065</v>
      </c>
      <c r="T4078" t="s">
        <v>226</v>
      </c>
      <c r="Y4078" t="str">
        <f>"01AS"</f>
        <v>01AS</v>
      </c>
      <c r="Z4078" t="s">
        <v>227</v>
      </c>
      <c r="AA4078" t="s">
        <v>833</v>
      </c>
      <c r="AB4078" t="s">
        <v>834</v>
      </c>
      <c r="AC4078" t="s">
        <v>3310</v>
      </c>
      <c r="AD4078" t="s">
        <v>172</v>
      </c>
      <c r="AS4078">
        <v>3.67</v>
      </c>
      <c r="AU4078" t="s">
        <v>472</v>
      </c>
      <c r="AV4078" t="s">
        <v>473</v>
      </c>
      <c r="AW4078" t="s">
        <v>952</v>
      </c>
      <c r="BM4078" t="s">
        <v>23615</v>
      </c>
      <c r="BN4078" t="s">
        <v>239</v>
      </c>
      <c r="BO4078" t="s">
        <v>23616</v>
      </c>
      <c r="BP4078" t="s">
        <v>241</v>
      </c>
      <c r="BQ4078" t="s">
        <v>195</v>
      </c>
      <c r="BS4078">
        <v>14627</v>
      </c>
      <c r="BZ4078" t="s">
        <v>3928</v>
      </c>
      <c r="CB4078" t="s">
        <v>475</v>
      </c>
      <c r="CD4078" t="s">
        <v>195</v>
      </c>
      <c r="CF4078">
        <v>14620</v>
      </c>
      <c r="CG4078" t="s">
        <v>244</v>
      </c>
      <c r="CM4078" t="s">
        <v>23617</v>
      </c>
      <c r="CO4078" t="s">
        <v>23616</v>
      </c>
      <c r="CP4078" t="s">
        <v>23618</v>
      </c>
      <c r="CQ4078" t="s">
        <v>6293</v>
      </c>
      <c r="CS4078" t="s">
        <v>23619</v>
      </c>
      <c r="CT4078" t="s">
        <v>244</v>
      </c>
      <c r="CU4078" t="s">
        <v>23620</v>
      </c>
    </row>
    <row r="4079" spans="1:151" x14ac:dyDescent="0.2">
      <c r="A4079">
        <v>39116</v>
      </c>
      <c r="B4079" t="s">
        <v>23621</v>
      </c>
      <c r="C4079" t="s">
        <v>23622</v>
      </c>
      <c r="D4079" t="s">
        <v>23623</v>
      </c>
      <c r="E4079" t="s">
        <v>23624</v>
      </c>
      <c r="F4079" t="s">
        <v>171</v>
      </c>
      <c r="G4079" t="str">
        <f>"0"</f>
        <v>0</v>
      </c>
      <c r="H4079" s="1">
        <v>33415</v>
      </c>
      <c r="I4079" t="s">
        <v>221</v>
      </c>
      <c r="K4079" t="s">
        <v>3943</v>
      </c>
      <c r="L4079" t="s">
        <v>1940</v>
      </c>
      <c r="M4079" t="s">
        <v>224</v>
      </c>
      <c r="N4079">
        <v>2023</v>
      </c>
      <c r="O4079" t="s">
        <v>597</v>
      </c>
      <c r="P4079" t="s">
        <v>178</v>
      </c>
      <c r="Q4079" t="s">
        <v>172</v>
      </c>
      <c r="S4079">
        <v>32380491</v>
      </c>
      <c r="T4079" t="s">
        <v>226</v>
      </c>
      <c r="Y4079" t="str">
        <f>"02SBS"</f>
        <v>02SBS</v>
      </c>
      <c r="Z4079" t="s">
        <v>258</v>
      </c>
      <c r="AA4079" t="s">
        <v>259</v>
      </c>
      <c r="AB4079" t="s">
        <v>260</v>
      </c>
      <c r="AC4079" t="s">
        <v>2778</v>
      </c>
      <c r="AD4079" t="s">
        <v>185</v>
      </c>
      <c r="AS4079">
        <v>3.43</v>
      </c>
      <c r="AU4079" t="s">
        <v>235</v>
      </c>
      <c r="AV4079" t="s">
        <v>236</v>
      </c>
      <c r="AW4079" t="s">
        <v>210</v>
      </c>
      <c r="BO4079" t="s">
        <v>5501</v>
      </c>
      <c r="BQ4079" t="s">
        <v>195</v>
      </c>
      <c r="BZ4079" t="s">
        <v>266</v>
      </c>
      <c r="CA4079" t="s">
        <v>8070</v>
      </c>
      <c r="CB4079" t="s">
        <v>267</v>
      </c>
      <c r="CD4079" t="s">
        <v>195</v>
      </c>
      <c r="CF4079">
        <v>14627</v>
      </c>
      <c r="CG4079" t="s">
        <v>244</v>
      </c>
      <c r="CM4079" t="s">
        <v>23625</v>
      </c>
      <c r="CN4079" t="s">
        <v>8070</v>
      </c>
      <c r="CO4079" t="s">
        <v>5501</v>
      </c>
      <c r="CP4079" t="s">
        <v>241</v>
      </c>
      <c r="CQ4079" t="s">
        <v>247</v>
      </c>
      <c r="CS4079">
        <v>14608</v>
      </c>
      <c r="CT4079" t="s">
        <v>244</v>
      </c>
      <c r="CU4079" t="s">
        <v>23626</v>
      </c>
    </row>
    <row r="4080" spans="1:151" x14ac:dyDescent="0.2">
      <c r="A4080">
        <v>36577</v>
      </c>
      <c r="B4080" t="s">
        <v>2475</v>
      </c>
      <c r="C4080" t="s">
        <v>23627</v>
      </c>
      <c r="D4080" t="s">
        <v>4013</v>
      </c>
      <c r="E4080" t="s">
        <v>23628</v>
      </c>
      <c r="F4080" t="s">
        <v>171</v>
      </c>
      <c r="G4080" t="s">
        <v>172</v>
      </c>
      <c r="H4080" s="1">
        <v>36870</v>
      </c>
      <c r="I4080" t="s">
        <v>221</v>
      </c>
      <c r="K4080" t="s">
        <v>317</v>
      </c>
      <c r="L4080" t="s">
        <v>318</v>
      </c>
      <c r="M4080" t="s">
        <v>176</v>
      </c>
      <c r="N4080">
        <v>2022</v>
      </c>
      <c r="O4080" t="s">
        <v>555</v>
      </c>
      <c r="P4080" t="s">
        <v>178</v>
      </c>
      <c r="Q4080" t="s">
        <v>172</v>
      </c>
      <c r="S4080">
        <v>31393409</v>
      </c>
      <c r="T4080" t="s">
        <v>226</v>
      </c>
      <c r="Y4080" t="str">
        <f>"01AS"</f>
        <v>01AS</v>
      </c>
      <c r="Z4080" t="s">
        <v>227</v>
      </c>
      <c r="AA4080" t="s">
        <v>320</v>
      </c>
      <c r="AB4080" t="s">
        <v>321</v>
      </c>
      <c r="AC4080" t="s">
        <v>656</v>
      </c>
      <c r="AD4080" t="s">
        <v>185</v>
      </c>
      <c r="AM4080" t="s">
        <v>2458</v>
      </c>
      <c r="AS4080">
        <v>3.19</v>
      </c>
      <c r="AT4080" t="s">
        <v>429</v>
      </c>
      <c r="AU4080" t="s">
        <v>235</v>
      </c>
      <c r="AV4080" t="s">
        <v>236</v>
      </c>
      <c r="AW4080" t="s">
        <v>210</v>
      </c>
      <c r="BF4080" t="s">
        <v>474</v>
      </c>
      <c r="BM4080" t="s">
        <v>23629</v>
      </c>
      <c r="BN4080" t="s">
        <v>239</v>
      </c>
      <c r="BO4080" t="s">
        <v>23630</v>
      </c>
      <c r="BP4080" t="s">
        <v>241</v>
      </c>
      <c r="BQ4080" t="s">
        <v>195</v>
      </c>
      <c r="BS4080">
        <v>14627</v>
      </c>
      <c r="CD4080" t="s">
        <v>195</v>
      </c>
      <c r="CM4080" t="s">
        <v>23631</v>
      </c>
      <c r="CO4080" t="s">
        <v>23630</v>
      </c>
      <c r="CP4080" t="s">
        <v>23632</v>
      </c>
      <c r="CQ4080" t="s">
        <v>247</v>
      </c>
      <c r="CS4080">
        <v>11372</v>
      </c>
      <c r="CT4080" t="s">
        <v>244</v>
      </c>
      <c r="CU4080" t="s">
        <v>23633</v>
      </c>
    </row>
    <row r="4081" spans="1:151" x14ac:dyDescent="0.2">
      <c r="A4081">
        <v>38780</v>
      </c>
      <c r="B4081" t="s">
        <v>7984</v>
      </c>
      <c r="C4081" t="s">
        <v>23634</v>
      </c>
      <c r="D4081" t="s">
        <v>2127</v>
      </c>
      <c r="E4081" t="s">
        <v>23635</v>
      </c>
      <c r="F4081" t="s">
        <v>171</v>
      </c>
      <c r="G4081" t="str">
        <f>"0"</f>
        <v>0</v>
      </c>
      <c r="H4081" s="1">
        <v>36791</v>
      </c>
      <c r="I4081" t="s">
        <v>1450</v>
      </c>
      <c r="K4081" t="s">
        <v>919</v>
      </c>
      <c r="L4081" t="s">
        <v>920</v>
      </c>
      <c r="M4081" t="s">
        <v>205</v>
      </c>
      <c r="N4081">
        <v>2023</v>
      </c>
      <c r="O4081" t="s">
        <v>921</v>
      </c>
      <c r="P4081" t="s">
        <v>178</v>
      </c>
      <c r="Q4081" t="s">
        <v>172</v>
      </c>
      <c r="S4081">
        <v>31531160</v>
      </c>
      <c r="T4081" t="s">
        <v>226</v>
      </c>
      <c r="Y4081" t="str">
        <f>"01AS"</f>
        <v>01AS</v>
      </c>
      <c r="Z4081" t="s">
        <v>227</v>
      </c>
      <c r="AA4081" t="s">
        <v>321</v>
      </c>
      <c r="AC4081" t="s">
        <v>5092</v>
      </c>
      <c r="AD4081" t="s">
        <v>185</v>
      </c>
      <c r="AE4081" t="s">
        <v>1203</v>
      </c>
      <c r="AS4081">
        <v>3.94</v>
      </c>
      <c r="AU4081" t="s">
        <v>235</v>
      </c>
      <c r="AV4081" t="s">
        <v>236</v>
      </c>
      <c r="AW4081" t="s">
        <v>264</v>
      </c>
      <c r="BM4081" t="s">
        <v>23636</v>
      </c>
      <c r="BN4081" t="s">
        <v>239</v>
      </c>
      <c r="BO4081" t="s">
        <v>23637</v>
      </c>
      <c r="BP4081" t="s">
        <v>241</v>
      </c>
      <c r="BQ4081" t="s">
        <v>195</v>
      </c>
      <c r="BS4081">
        <v>14627</v>
      </c>
      <c r="CD4081" t="s">
        <v>195</v>
      </c>
      <c r="CM4081" t="s">
        <v>23638</v>
      </c>
      <c r="CO4081" t="s">
        <v>23637</v>
      </c>
      <c r="CP4081" t="s">
        <v>23639</v>
      </c>
      <c r="CQ4081" t="s">
        <v>571</v>
      </c>
      <c r="CS4081" t="s">
        <v>23640</v>
      </c>
      <c r="CT4081" t="s">
        <v>244</v>
      </c>
      <c r="CU4081" t="s">
        <v>23641</v>
      </c>
    </row>
    <row r="4082" spans="1:151" x14ac:dyDescent="0.2">
      <c r="A4082">
        <v>38309</v>
      </c>
      <c r="B4082" t="s">
        <v>7984</v>
      </c>
      <c r="C4082" t="s">
        <v>23634</v>
      </c>
      <c r="D4082" t="s">
        <v>2127</v>
      </c>
      <c r="E4082" t="s">
        <v>23635</v>
      </c>
      <c r="F4082" t="s">
        <v>171</v>
      </c>
      <c r="G4082" t="str">
        <f>"0"</f>
        <v>0</v>
      </c>
      <c r="H4082" s="1">
        <v>36791</v>
      </c>
      <c r="I4082" t="s">
        <v>1450</v>
      </c>
      <c r="K4082" t="s">
        <v>882</v>
      </c>
      <c r="L4082" t="s">
        <v>318</v>
      </c>
      <c r="M4082" t="s">
        <v>255</v>
      </c>
      <c r="N4082" t="s">
        <v>2610</v>
      </c>
      <c r="O4082" t="s">
        <v>2611</v>
      </c>
      <c r="P4082" t="s">
        <v>178</v>
      </c>
      <c r="Q4082" t="s">
        <v>172</v>
      </c>
      <c r="S4082">
        <v>31531160</v>
      </c>
      <c r="T4082" t="s">
        <v>226</v>
      </c>
      <c r="Y4082" t="str">
        <f>"01AS"</f>
        <v>01AS</v>
      </c>
      <c r="Z4082" t="s">
        <v>227</v>
      </c>
      <c r="AA4082" t="s">
        <v>321</v>
      </c>
      <c r="AC4082" t="s">
        <v>5092</v>
      </c>
      <c r="AD4082" t="s">
        <v>185</v>
      </c>
      <c r="AE4082" t="s">
        <v>1203</v>
      </c>
      <c r="AS4082">
        <v>3.94</v>
      </c>
      <c r="AU4082" t="s">
        <v>235</v>
      </c>
      <c r="AV4082" t="s">
        <v>236</v>
      </c>
      <c r="AW4082" t="s">
        <v>264</v>
      </c>
      <c r="BM4082" t="s">
        <v>23636</v>
      </c>
      <c r="BN4082" t="s">
        <v>239</v>
      </c>
      <c r="BO4082" t="s">
        <v>23637</v>
      </c>
      <c r="BP4082" t="s">
        <v>241</v>
      </c>
      <c r="BQ4082" t="s">
        <v>195</v>
      </c>
      <c r="BS4082">
        <v>14627</v>
      </c>
      <c r="CD4082" t="s">
        <v>195</v>
      </c>
      <c r="CM4082" t="s">
        <v>23638</v>
      </c>
      <c r="CO4082" t="s">
        <v>23637</v>
      </c>
      <c r="CP4082" t="s">
        <v>23639</v>
      </c>
      <c r="CQ4082" t="s">
        <v>571</v>
      </c>
      <c r="CS4082" t="s">
        <v>23640</v>
      </c>
      <c r="CT4082" t="s">
        <v>244</v>
      </c>
      <c r="CU4082" t="s">
        <v>23641</v>
      </c>
    </row>
    <row r="4083" spans="1:151" x14ac:dyDescent="0.2">
      <c r="A4083">
        <v>31529</v>
      </c>
      <c r="B4083" t="s">
        <v>23642</v>
      </c>
      <c r="C4083" t="s">
        <v>23643</v>
      </c>
      <c r="D4083" t="s">
        <v>5290</v>
      </c>
      <c r="E4083" t="s">
        <v>23644</v>
      </c>
      <c r="F4083" t="s">
        <v>171</v>
      </c>
      <c r="G4083" t="str">
        <f>"0"</f>
        <v>0</v>
      </c>
      <c r="K4083" t="s">
        <v>334</v>
      </c>
      <c r="L4083" t="s">
        <v>420</v>
      </c>
      <c r="M4083" t="s">
        <v>255</v>
      </c>
      <c r="N4083" t="s">
        <v>421</v>
      </c>
      <c r="O4083" t="s">
        <v>422</v>
      </c>
      <c r="P4083" t="s">
        <v>178</v>
      </c>
      <c r="Q4083" t="s">
        <v>172</v>
      </c>
      <c r="S4083">
        <v>31319553</v>
      </c>
      <c r="T4083" t="s">
        <v>196</v>
      </c>
      <c r="W4083" t="s">
        <v>23645</v>
      </c>
      <c r="X4083">
        <v>3159491486</v>
      </c>
      <c r="Y4083" t="s">
        <v>186</v>
      </c>
      <c r="Z4083" t="s">
        <v>282</v>
      </c>
      <c r="AA4083">
        <v>2020</v>
      </c>
      <c r="AB4083">
        <v>2020</v>
      </c>
      <c r="AC4083" t="s">
        <v>23646</v>
      </c>
      <c r="AD4083" t="s">
        <v>185</v>
      </c>
      <c r="AS4083">
        <v>3.08</v>
      </c>
      <c r="AT4083" t="s">
        <v>188</v>
      </c>
      <c r="AU4083" t="s">
        <v>189</v>
      </c>
      <c r="AV4083" t="s">
        <v>190</v>
      </c>
      <c r="AW4083" t="s">
        <v>237</v>
      </c>
      <c r="BM4083" t="s">
        <v>23647</v>
      </c>
      <c r="BN4083" t="s">
        <v>193</v>
      </c>
      <c r="BP4083" t="s">
        <v>194</v>
      </c>
      <c r="BQ4083" t="s">
        <v>195</v>
      </c>
      <c r="BS4083">
        <v>14627</v>
      </c>
      <c r="BT4083" t="s">
        <v>196</v>
      </c>
      <c r="BU4083">
        <v>3154843626</v>
      </c>
      <c r="BZ4083" t="s">
        <v>23648</v>
      </c>
      <c r="CC4083" t="s">
        <v>21124</v>
      </c>
      <c r="CD4083" t="s">
        <v>195</v>
      </c>
      <c r="CF4083">
        <v>130271102</v>
      </c>
      <c r="CG4083" t="s">
        <v>196</v>
      </c>
      <c r="CH4083">
        <v>3154843626</v>
      </c>
      <c r="CM4083" t="s">
        <v>23649</v>
      </c>
      <c r="CP4083" t="s">
        <v>194</v>
      </c>
      <c r="CQ4083" t="s">
        <v>195</v>
      </c>
      <c r="CS4083">
        <v>14620</v>
      </c>
      <c r="CT4083" t="s">
        <v>196</v>
      </c>
      <c r="CU4083">
        <v>3154843626</v>
      </c>
      <c r="ED4083" t="s">
        <v>195</v>
      </c>
      <c r="EG4083" t="s">
        <v>196</v>
      </c>
      <c r="EH4083">
        <v>3154843626</v>
      </c>
      <c r="EM4083" t="s">
        <v>23648</v>
      </c>
      <c r="EP4083" t="s">
        <v>21124</v>
      </c>
      <c r="EQ4083" t="s">
        <v>195</v>
      </c>
      <c r="ES4083">
        <v>130271102</v>
      </c>
      <c r="ET4083" t="s">
        <v>196</v>
      </c>
      <c r="EU4083">
        <v>3154843626</v>
      </c>
    </row>
    <row r="4084" spans="1:151" x14ac:dyDescent="0.2">
      <c r="A4084">
        <v>24944</v>
      </c>
      <c r="B4084" t="s">
        <v>8654</v>
      </c>
      <c r="C4084" t="s">
        <v>23650</v>
      </c>
      <c r="D4084" t="s">
        <v>1562</v>
      </c>
      <c r="E4084" t="s">
        <v>23651</v>
      </c>
      <c r="F4084" t="s">
        <v>171</v>
      </c>
      <c r="G4084" t="s">
        <v>172</v>
      </c>
      <c r="H4084" s="1">
        <v>35749</v>
      </c>
      <c r="I4084" t="s">
        <v>221</v>
      </c>
      <c r="K4084" t="s">
        <v>222</v>
      </c>
      <c r="L4084" t="s">
        <v>223</v>
      </c>
      <c r="M4084" t="s">
        <v>224</v>
      </c>
      <c r="N4084">
        <v>2018</v>
      </c>
      <c r="O4084" t="s">
        <v>354</v>
      </c>
      <c r="P4084" t="s">
        <v>178</v>
      </c>
      <c r="Q4084" t="s">
        <v>172</v>
      </c>
      <c r="S4084">
        <v>30982574</v>
      </c>
      <c r="T4084" t="s">
        <v>196</v>
      </c>
      <c r="W4084" t="s">
        <v>23652</v>
      </c>
      <c r="X4084">
        <v>5854695780</v>
      </c>
      <c r="Y4084" t="s">
        <v>186</v>
      </c>
      <c r="Z4084" t="s">
        <v>282</v>
      </c>
      <c r="AA4084">
        <v>2020</v>
      </c>
      <c r="AB4084">
        <v>2020</v>
      </c>
      <c r="AC4084" t="s">
        <v>396</v>
      </c>
      <c r="AD4084" t="s">
        <v>185</v>
      </c>
      <c r="AS4084">
        <v>3.55</v>
      </c>
      <c r="AT4084" t="s">
        <v>188</v>
      </c>
      <c r="AU4084" t="s">
        <v>189</v>
      </c>
      <c r="AV4084" t="s">
        <v>190</v>
      </c>
      <c r="AW4084" t="s">
        <v>264</v>
      </c>
      <c r="BM4084" t="s">
        <v>8735</v>
      </c>
      <c r="BN4084" t="s">
        <v>193</v>
      </c>
      <c r="BP4084" t="s">
        <v>194</v>
      </c>
      <c r="BQ4084" t="s">
        <v>195</v>
      </c>
      <c r="BS4084">
        <v>14627</v>
      </c>
      <c r="BT4084" t="s">
        <v>196</v>
      </c>
      <c r="BU4084">
        <v>5854692444</v>
      </c>
      <c r="BZ4084" t="s">
        <v>23653</v>
      </c>
      <c r="CC4084" t="s">
        <v>194</v>
      </c>
      <c r="CD4084" t="s">
        <v>195</v>
      </c>
      <c r="CF4084">
        <v>14620</v>
      </c>
      <c r="CG4084" t="s">
        <v>196</v>
      </c>
      <c r="CH4084">
        <v>5854619370</v>
      </c>
      <c r="CM4084" t="s">
        <v>23653</v>
      </c>
      <c r="CP4084" t="s">
        <v>194</v>
      </c>
      <c r="CQ4084" t="s">
        <v>195</v>
      </c>
      <c r="CS4084">
        <v>14620</v>
      </c>
      <c r="CT4084" t="s">
        <v>196</v>
      </c>
      <c r="CU4084">
        <v>5854692444</v>
      </c>
      <c r="ED4084" t="s">
        <v>195</v>
      </c>
      <c r="EG4084" t="s">
        <v>196</v>
      </c>
      <c r="EH4084">
        <v>5854619370</v>
      </c>
      <c r="EM4084" t="s">
        <v>23653</v>
      </c>
      <c r="EP4084" t="s">
        <v>194</v>
      </c>
      <c r="EQ4084" t="s">
        <v>195</v>
      </c>
      <c r="ES4084">
        <v>14620</v>
      </c>
      <c r="ET4084" t="s">
        <v>196</v>
      </c>
      <c r="EU4084">
        <v>5854619370</v>
      </c>
    </row>
    <row r="4085" spans="1:151" x14ac:dyDescent="0.2">
      <c r="A4085">
        <v>23695</v>
      </c>
      <c r="B4085" t="s">
        <v>2324</v>
      </c>
      <c r="C4085" t="s">
        <v>23654</v>
      </c>
      <c r="E4085" t="s">
        <v>23655</v>
      </c>
      <c r="F4085" t="s">
        <v>171</v>
      </c>
      <c r="H4085" s="1">
        <v>42736</v>
      </c>
      <c r="I4085" t="s">
        <v>221</v>
      </c>
      <c r="K4085" t="s">
        <v>1035</v>
      </c>
      <c r="L4085" t="s">
        <v>1036</v>
      </c>
      <c r="M4085" t="s">
        <v>224</v>
      </c>
      <c r="N4085">
        <v>2017</v>
      </c>
      <c r="O4085" t="s">
        <v>441</v>
      </c>
      <c r="P4085" t="s">
        <v>178</v>
      </c>
      <c r="Q4085" t="s">
        <v>185</v>
      </c>
      <c r="BM4085" t="s">
        <v>23656</v>
      </c>
      <c r="BN4085" t="s">
        <v>23657</v>
      </c>
      <c r="BP4085" t="s">
        <v>1053</v>
      </c>
      <c r="BQ4085" t="s">
        <v>195</v>
      </c>
      <c r="BS4085">
        <v>10065</v>
      </c>
      <c r="BT4085" t="s">
        <v>226</v>
      </c>
      <c r="BU4085">
        <v>3019198045</v>
      </c>
    </row>
    <row r="4086" spans="1:151" x14ac:dyDescent="0.2">
      <c r="A4086">
        <v>29900</v>
      </c>
      <c r="B4086" t="s">
        <v>532</v>
      </c>
      <c r="C4086" t="s">
        <v>23658</v>
      </c>
      <c r="D4086" t="s">
        <v>1562</v>
      </c>
      <c r="E4086" t="s">
        <v>23659</v>
      </c>
      <c r="F4086" t="s">
        <v>171</v>
      </c>
      <c r="G4086" t="s">
        <v>172</v>
      </c>
      <c r="H4086" s="1">
        <v>36154</v>
      </c>
      <c r="I4086" t="s">
        <v>221</v>
      </c>
      <c r="K4086" t="s">
        <v>8144</v>
      </c>
      <c r="L4086" t="s">
        <v>8145</v>
      </c>
      <c r="M4086" t="s">
        <v>176</v>
      </c>
      <c r="N4086">
        <v>2020</v>
      </c>
      <c r="O4086" t="s">
        <v>978</v>
      </c>
      <c r="P4086" t="s">
        <v>979</v>
      </c>
      <c r="Q4086" t="s">
        <v>172</v>
      </c>
      <c r="S4086">
        <v>30718364</v>
      </c>
      <c r="T4086" t="s">
        <v>226</v>
      </c>
      <c r="Y4086" t="str">
        <f>"01AS"</f>
        <v>01AS</v>
      </c>
      <c r="Z4086" t="s">
        <v>227</v>
      </c>
      <c r="AA4086" t="s">
        <v>320</v>
      </c>
      <c r="AB4086" t="s">
        <v>321</v>
      </c>
      <c r="AC4086" t="s">
        <v>1854</v>
      </c>
      <c r="AD4086" t="s">
        <v>185</v>
      </c>
      <c r="AM4086" t="s">
        <v>5354</v>
      </c>
      <c r="AS4086">
        <v>3.7</v>
      </c>
      <c r="AT4086" t="s">
        <v>429</v>
      </c>
      <c r="AU4086" t="s">
        <v>235</v>
      </c>
      <c r="AV4086" t="s">
        <v>236</v>
      </c>
      <c r="AW4086" t="s">
        <v>264</v>
      </c>
      <c r="BM4086" t="s">
        <v>23660</v>
      </c>
      <c r="BN4086" t="s">
        <v>239</v>
      </c>
      <c r="BO4086" t="s">
        <v>23661</v>
      </c>
      <c r="BP4086" t="s">
        <v>241</v>
      </c>
      <c r="BQ4086" t="s">
        <v>195</v>
      </c>
      <c r="BS4086">
        <v>14627</v>
      </c>
      <c r="CD4086" t="s">
        <v>195</v>
      </c>
      <c r="CM4086" t="s">
        <v>23662</v>
      </c>
      <c r="CO4086" t="s">
        <v>23661</v>
      </c>
      <c r="CP4086" t="s">
        <v>23663</v>
      </c>
      <c r="CQ4086" t="s">
        <v>6775</v>
      </c>
      <c r="CS4086" t="str">
        <f>"05701"</f>
        <v>05701</v>
      </c>
      <c r="CT4086" t="s">
        <v>244</v>
      </c>
      <c r="CU4086" t="s">
        <v>23664</v>
      </c>
    </row>
    <row r="4087" spans="1:151" x14ac:dyDescent="0.2">
      <c r="A4087">
        <v>42133</v>
      </c>
      <c r="B4087" t="s">
        <v>3864</v>
      </c>
      <c r="C4087" t="s">
        <v>23654</v>
      </c>
      <c r="D4087" t="s">
        <v>23665</v>
      </c>
      <c r="E4087" t="s">
        <v>23666</v>
      </c>
      <c r="F4087" t="s">
        <v>171</v>
      </c>
      <c r="G4087" t="str">
        <f>"0"</f>
        <v>0</v>
      </c>
      <c r="H4087" s="1">
        <v>37828</v>
      </c>
      <c r="I4087" t="s">
        <v>173</v>
      </c>
      <c r="K4087" t="s">
        <v>1046</v>
      </c>
      <c r="L4087" t="s">
        <v>1047</v>
      </c>
      <c r="M4087" t="s">
        <v>306</v>
      </c>
      <c r="N4087">
        <v>2024</v>
      </c>
      <c r="O4087" t="s">
        <v>710</v>
      </c>
      <c r="P4087" t="s">
        <v>178</v>
      </c>
      <c r="Q4087" t="s">
        <v>172</v>
      </c>
      <c r="S4087">
        <v>32324686</v>
      </c>
      <c r="T4087" t="s">
        <v>226</v>
      </c>
      <c r="Y4087" t="str">
        <f>"01AS"</f>
        <v>01AS</v>
      </c>
      <c r="Z4087" t="s">
        <v>227</v>
      </c>
      <c r="AA4087" t="s">
        <v>320</v>
      </c>
      <c r="AB4087" t="s">
        <v>321</v>
      </c>
      <c r="AC4087" t="s">
        <v>656</v>
      </c>
      <c r="AD4087" t="s">
        <v>185</v>
      </c>
      <c r="AS4087">
        <v>3.95</v>
      </c>
      <c r="AU4087" t="s">
        <v>472</v>
      </c>
      <c r="AV4087" t="s">
        <v>473</v>
      </c>
      <c r="AW4087" t="s">
        <v>210</v>
      </c>
      <c r="BM4087" t="s">
        <v>23667</v>
      </c>
      <c r="BN4087" t="s">
        <v>239</v>
      </c>
      <c r="BO4087" t="s">
        <v>23668</v>
      </c>
      <c r="BP4087" t="s">
        <v>241</v>
      </c>
      <c r="BQ4087" t="s">
        <v>195</v>
      </c>
      <c r="BS4087">
        <v>14627</v>
      </c>
      <c r="CD4087" t="s">
        <v>195</v>
      </c>
      <c r="CM4087" t="s">
        <v>23669</v>
      </c>
      <c r="CO4087" t="s">
        <v>23668</v>
      </c>
      <c r="CP4087" t="s">
        <v>8505</v>
      </c>
      <c r="CQ4087" t="s">
        <v>541</v>
      </c>
      <c r="CS4087" t="str">
        <f>"02149"</f>
        <v>02149</v>
      </c>
      <c r="CT4087" t="s">
        <v>244</v>
      </c>
      <c r="CU4087" t="s">
        <v>23670</v>
      </c>
    </row>
    <row r="4088" spans="1:151" x14ac:dyDescent="0.2">
      <c r="A4088">
        <v>42135</v>
      </c>
      <c r="B4088" t="s">
        <v>23671</v>
      </c>
      <c r="C4088" t="s">
        <v>23654</v>
      </c>
      <c r="E4088" t="s">
        <v>23672</v>
      </c>
      <c r="F4088" t="s">
        <v>171</v>
      </c>
      <c r="G4088" t="str">
        <f>"0"</f>
        <v>0</v>
      </c>
      <c r="H4088" s="1">
        <v>37933</v>
      </c>
      <c r="I4088" t="s">
        <v>221</v>
      </c>
      <c r="K4088" t="s">
        <v>1046</v>
      </c>
      <c r="L4088" t="s">
        <v>1047</v>
      </c>
      <c r="M4088" t="s">
        <v>306</v>
      </c>
      <c r="N4088">
        <v>2024</v>
      </c>
      <c r="O4088" t="s">
        <v>710</v>
      </c>
      <c r="P4088" t="s">
        <v>178</v>
      </c>
      <c r="Q4088" t="s">
        <v>172</v>
      </c>
      <c r="S4088">
        <v>32687378</v>
      </c>
      <c r="T4088" t="s">
        <v>226</v>
      </c>
      <c r="Y4088" t="str">
        <f>"01AS"</f>
        <v>01AS</v>
      </c>
      <c r="Z4088" t="s">
        <v>227</v>
      </c>
      <c r="AA4088" t="s">
        <v>320</v>
      </c>
      <c r="AB4088" t="s">
        <v>321</v>
      </c>
      <c r="AC4088" t="s">
        <v>1236</v>
      </c>
      <c r="AD4088" t="s">
        <v>172</v>
      </c>
      <c r="AS4088">
        <v>3.31</v>
      </c>
      <c r="AU4088" t="s">
        <v>472</v>
      </c>
      <c r="AV4088" t="s">
        <v>473</v>
      </c>
      <c r="AW4088" t="s">
        <v>210</v>
      </c>
      <c r="BM4088" t="s">
        <v>23673</v>
      </c>
      <c r="BN4088" t="s">
        <v>239</v>
      </c>
      <c r="BO4088" t="s">
        <v>23674</v>
      </c>
      <c r="BP4088" t="s">
        <v>241</v>
      </c>
      <c r="BQ4088" t="s">
        <v>195</v>
      </c>
      <c r="BS4088">
        <v>14627</v>
      </c>
      <c r="CD4088" t="s">
        <v>195</v>
      </c>
      <c r="CM4088" t="s">
        <v>23675</v>
      </c>
      <c r="CO4088" t="s">
        <v>23674</v>
      </c>
      <c r="CP4088" t="s">
        <v>23676</v>
      </c>
      <c r="CQ4088" t="s">
        <v>541</v>
      </c>
      <c r="CS4088" t="str">
        <f>"02140"</f>
        <v>02140</v>
      </c>
      <c r="CT4088" t="s">
        <v>244</v>
      </c>
      <c r="CU4088" t="s">
        <v>23677</v>
      </c>
    </row>
    <row r="4089" spans="1:151" x14ac:dyDescent="0.2">
      <c r="A4089">
        <v>23765</v>
      </c>
      <c r="B4089" t="s">
        <v>6589</v>
      </c>
      <c r="C4089" t="s">
        <v>23678</v>
      </c>
      <c r="D4089" t="s">
        <v>4583</v>
      </c>
      <c r="E4089" t="s">
        <v>23679</v>
      </c>
      <c r="F4089" t="s">
        <v>171</v>
      </c>
      <c r="G4089" t="s">
        <v>172</v>
      </c>
      <c r="H4089" s="1">
        <v>35300</v>
      </c>
      <c r="I4089" t="s">
        <v>221</v>
      </c>
      <c r="K4089" t="s">
        <v>3218</v>
      </c>
      <c r="L4089" t="s">
        <v>15098</v>
      </c>
      <c r="M4089" t="s">
        <v>224</v>
      </c>
      <c r="N4089">
        <v>2017</v>
      </c>
      <c r="O4089" t="s">
        <v>441</v>
      </c>
      <c r="P4089" t="s">
        <v>178</v>
      </c>
      <c r="Q4089" t="s">
        <v>172</v>
      </c>
      <c r="S4089">
        <v>29412655</v>
      </c>
      <c r="T4089" t="s">
        <v>196</v>
      </c>
      <c r="W4089" t="s">
        <v>23680</v>
      </c>
      <c r="X4089">
        <v>6155452259</v>
      </c>
      <c r="Y4089" t="s">
        <v>802</v>
      </c>
      <c r="Z4089" t="s">
        <v>1583</v>
      </c>
      <c r="AA4089">
        <v>2019</v>
      </c>
      <c r="AB4089">
        <v>2019</v>
      </c>
      <c r="AC4089" t="s">
        <v>1584</v>
      </c>
      <c r="AD4089" t="s">
        <v>185</v>
      </c>
      <c r="AM4089" t="s">
        <v>3230</v>
      </c>
      <c r="AS4089">
        <v>3.98</v>
      </c>
      <c r="AT4089" t="s">
        <v>188</v>
      </c>
      <c r="AU4089" t="s">
        <v>647</v>
      </c>
      <c r="AV4089" t="s">
        <v>190</v>
      </c>
      <c r="AW4089" t="s">
        <v>264</v>
      </c>
      <c r="BM4089" t="s">
        <v>23681</v>
      </c>
      <c r="BN4089" t="s">
        <v>9421</v>
      </c>
      <c r="BP4089" t="s">
        <v>194</v>
      </c>
      <c r="BQ4089" t="s">
        <v>195</v>
      </c>
      <c r="BS4089">
        <v>14605</v>
      </c>
      <c r="BT4089" t="s">
        <v>196</v>
      </c>
      <c r="BU4089">
        <v>6157969664</v>
      </c>
      <c r="BZ4089" t="s">
        <v>23682</v>
      </c>
      <c r="CC4089" t="s">
        <v>14821</v>
      </c>
      <c r="CD4089" t="s">
        <v>1039</v>
      </c>
      <c r="CF4089">
        <v>371290226</v>
      </c>
      <c r="CG4089" t="s">
        <v>196</v>
      </c>
      <c r="CH4089">
        <v>6154051815</v>
      </c>
      <c r="CM4089" t="s">
        <v>23683</v>
      </c>
      <c r="CP4089" t="s">
        <v>194</v>
      </c>
      <c r="CQ4089" t="s">
        <v>195</v>
      </c>
      <c r="CS4089">
        <v>14605</v>
      </c>
      <c r="CT4089" t="s">
        <v>196</v>
      </c>
      <c r="CU4089">
        <v>6157969664</v>
      </c>
      <c r="ED4089" t="s">
        <v>1039</v>
      </c>
      <c r="EG4089" t="s">
        <v>196</v>
      </c>
      <c r="EH4089">
        <v>6154051815</v>
      </c>
      <c r="EM4089" t="s">
        <v>23682</v>
      </c>
      <c r="EP4089" t="s">
        <v>14821</v>
      </c>
      <c r="EQ4089" t="s">
        <v>1039</v>
      </c>
      <c r="ES4089">
        <v>371290226</v>
      </c>
      <c r="ET4089" t="s">
        <v>196</v>
      </c>
      <c r="EU4089">
        <v>6154051815</v>
      </c>
    </row>
    <row r="4090" spans="1:151" x14ac:dyDescent="0.2">
      <c r="A4090">
        <v>28351</v>
      </c>
      <c r="B4090" t="s">
        <v>3474</v>
      </c>
      <c r="C4090" t="s">
        <v>23678</v>
      </c>
      <c r="E4090" t="s">
        <v>23684</v>
      </c>
      <c r="F4090" t="s">
        <v>171</v>
      </c>
      <c r="G4090" t="s">
        <v>172</v>
      </c>
      <c r="H4090" s="1">
        <v>32186</v>
      </c>
      <c r="I4090" t="s">
        <v>173</v>
      </c>
      <c r="K4090" t="s">
        <v>1807</v>
      </c>
      <c r="L4090" t="s">
        <v>633</v>
      </c>
      <c r="M4090" t="s">
        <v>224</v>
      </c>
      <c r="N4090">
        <v>2019</v>
      </c>
      <c r="O4090" t="s">
        <v>279</v>
      </c>
      <c r="P4090" t="s">
        <v>178</v>
      </c>
      <c r="Q4090" t="s">
        <v>172</v>
      </c>
      <c r="S4090">
        <v>31382991</v>
      </c>
      <c r="T4090" t="s">
        <v>196</v>
      </c>
      <c r="W4090" t="s">
        <v>23685</v>
      </c>
      <c r="X4090">
        <v>2059070060</v>
      </c>
      <c r="Y4090" t="s">
        <v>802</v>
      </c>
      <c r="Z4090" t="s">
        <v>803</v>
      </c>
      <c r="AA4090" t="s">
        <v>615</v>
      </c>
      <c r="AB4090" t="s">
        <v>259</v>
      </c>
      <c r="AC4090" t="s">
        <v>23686</v>
      </c>
      <c r="AD4090" t="s">
        <v>185</v>
      </c>
      <c r="AS4090" t="str">
        <f>"0"</f>
        <v>0</v>
      </c>
      <c r="AT4090" t="s">
        <v>188</v>
      </c>
      <c r="AU4090" t="s">
        <v>189</v>
      </c>
      <c r="AV4090" t="s">
        <v>190</v>
      </c>
      <c r="AW4090" t="s">
        <v>264</v>
      </c>
      <c r="BM4090" t="s">
        <v>23687</v>
      </c>
      <c r="BP4090" t="s">
        <v>194</v>
      </c>
      <c r="BQ4090" t="s">
        <v>195</v>
      </c>
      <c r="BS4090">
        <v>14607</v>
      </c>
      <c r="BT4090" t="s">
        <v>196</v>
      </c>
      <c r="BU4090">
        <v>2059070060</v>
      </c>
      <c r="BZ4090" t="s">
        <v>23688</v>
      </c>
      <c r="CC4090" t="s">
        <v>23689</v>
      </c>
      <c r="CD4090" t="s">
        <v>10971</v>
      </c>
      <c r="CF4090">
        <v>35022</v>
      </c>
      <c r="CG4090" t="s">
        <v>196</v>
      </c>
      <c r="CH4090">
        <v>2059076058</v>
      </c>
      <c r="CM4090" t="s">
        <v>23690</v>
      </c>
      <c r="CP4090" t="s">
        <v>194</v>
      </c>
      <c r="CQ4090" t="s">
        <v>195</v>
      </c>
      <c r="CS4090">
        <v>14607</v>
      </c>
      <c r="CT4090" t="s">
        <v>196</v>
      </c>
      <c r="CU4090">
        <v>2059070060</v>
      </c>
      <c r="ED4090" t="s">
        <v>10971</v>
      </c>
      <c r="EG4090" t="s">
        <v>196</v>
      </c>
      <c r="EH4090">
        <v>2059076058</v>
      </c>
      <c r="EM4090" t="s">
        <v>23688</v>
      </c>
      <c r="EP4090" t="s">
        <v>23689</v>
      </c>
      <c r="EQ4090" t="s">
        <v>10971</v>
      </c>
      <c r="ES4090">
        <v>35022</v>
      </c>
      <c r="ET4090" t="s">
        <v>196</v>
      </c>
      <c r="EU4090">
        <v>2059076058</v>
      </c>
    </row>
    <row r="4091" spans="1:151" x14ac:dyDescent="0.2">
      <c r="A4091">
        <v>30003</v>
      </c>
      <c r="B4091" t="s">
        <v>1173</v>
      </c>
      <c r="C4091" t="s">
        <v>23691</v>
      </c>
      <c r="D4091" t="s">
        <v>23692</v>
      </c>
      <c r="E4091" t="s">
        <v>23693</v>
      </c>
      <c r="F4091" t="s">
        <v>171</v>
      </c>
      <c r="G4091" t="s">
        <v>172</v>
      </c>
      <c r="H4091" s="1">
        <v>32640</v>
      </c>
      <c r="I4091" t="s">
        <v>221</v>
      </c>
      <c r="K4091" t="s">
        <v>253</v>
      </c>
      <c r="L4091" t="s">
        <v>254</v>
      </c>
      <c r="M4091" t="s">
        <v>176</v>
      </c>
      <c r="N4091">
        <v>2020</v>
      </c>
      <c r="O4091" t="s">
        <v>978</v>
      </c>
      <c r="P4091" t="s">
        <v>178</v>
      </c>
      <c r="Q4091" t="s">
        <v>172</v>
      </c>
      <c r="R4091" t="s">
        <v>510</v>
      </c>
      <c r="S4091">
        <v>31378413</v>
      </c>
      <c r="BM4091" t="s">
        <v>3005</v>
      </c>
    </row>
    <row r="4092" spans="1:151" x14ac:dyDescent="0.2">
      <c r="A4092">
        <v>46414</v>
      </c>
      <c r="B4092" t="s">
        <v>13613</v>
      </c>
      <c r="C4092" t="s">
        <v>23694</v>
      </c>
      <c r="D4092" t="s">
        <v>917</v>
      </c>
      <c r="E4092" t="s">
        <v>23695</v>
      </c>
      <c r="F4092" t="s">
        <v>23696</v>
      </c>
      <c r="G4092" t="str">
        <f>"0"</f>
        <v>0</v>
      </c>
      <c r="H4092" s="1">
        <v>38539</v>
      </c>
      <c r="I4092" t="s">
        <v>221</v>
      </c>
      <c r="K4092" t="s">
        <v>1478</v>
      </c>
      <c r="L4092" t="s">
        <v>727</v>
      </c>
      <c r="M4092" t="s">
        <v>176</v>
      </c>
      <c r="N4092">
        <v>2026</v>
      </c>
      <c r="O4092" t="s">
        <v>508</v>
      </c>
      <c r="P4092" t="s">
        <v>2100</v>
      </c>
      <c r="Q4092" t="s">
        <v>172</v>
      </c>
      <c r="S4092">
        <v>32494280</v>
      </c>
      <c r="T4092" t="s">
        <v>226</v>
      </c>
      <c r="Y4092" t="str">
        <f>"01AS"</f>
        <v>01AS</v>
      </c>
      <c r="Z4092" t="s">
        <v>227</v>
      </c>
      <c r="AA4092" t="s">
        <v>228</v>
      </c>
      <c r="AB4092" t="s">
        <v>229</v>
      </c>
      <c r="AC4092" t="s">
        <v>678</v>
      </c>
      <c r="AD4092" t="s">
        <v>185</v>
      </c>
      <c r="AS4092">
        <v>3.82</v>
      </c>
      <c r="AU4092" t="s">
        <v>472</v>
      </c>
      <c r="AV4092" t="s">
        <v>473</v>
      </c>
      <c r="AW4092" t="s">
        <v>210</v>
      </c>
      <c r="BM4092" t="s">
        <v>23697</v>
      </c>
      <c r="BN4092" t="s">
        <v>239</v>
      </c>
      <c r="BO4092" t="s">
        <v>23698</v>
      </c>
      <c r="BP4092" t="s">
        <v>241</v>
      </c>
      <c r="BQ4092" t="s">
        <v>195</v>
      </c>
      <c r="BS4092">
        <v>14627</v>
      </c>
      <c r="CD4092" t="s">
        <v>195</v>
      </c>
      <c r="CM4092" t="s">
        <v>23699</v>
      </c>
      <c r="CO4092" t="s">
        <v>23698</v>
      </c>
      <c r="CP4092" t="s">
        <v>23700</v>
      </c>
      <c r="CQ4092" t="s">
        <v>247</v>
      </c>
      <c r="CS4092" t="str">
        <f>"07924-2530"</f>
        <v>07924-2530</v>
      </c>
      <c r="CT4092" t="s">
        <v>244</v>
      </c>
      <c r="CU4092" t="s">
        <v>23701</v>
      </c>
    </row>
    <row r="4093" spans="1:151" x14ac:dyDescent="0.2">
      <c r="A4093">
        <v>46475</v>
      </c>
      <c r="B4093" t="s">
        <v>13613</v>
      </c>
      <c r="C4093" t="s">
        <v>23694</v>
      </c>
      <c r="D4093" t="s">
        <v>917</v>
      </c>
      <c r="E4093" t="s">
        <v>23695</v>
      </c>
      <c r="F4093" t="s">
        <v>23702</v>
      </c>
      <c r="G4093" t="str">
        <f>"0"</f>
        <v>0</v>
      </c>
      <c r="H4093" s="1">
        <v>38539</v>
      </c>
      <c r="I4093" t="s">
        <v>221</v>
      </c>
      <c r="K4093" t="s">
        <v>2212</v>
      </c>
      <c r="M4093" t="s">
        <v>176</v>
      </c>
      <c r="N4093">
        <v>2026</v>
      </c>
      <c r="O4093" t="s">
        <v>508</v>
      </c>
      <c r="P4093" t="s">
        <v>509</v>
      </c>
      <c r="Q4093" t="s">
        <v>172</v>
      </c>
      <c r="S4093">
        <v>32494280</v>
      </c>
      <c r="T4093" t="s">
        <v>226</v>
      </c>
      <c r="Y4093" t="str">
        <f>"01AS"</f>
        <v>01AS</v>
      </c>
      <c r="Z4093" t="s">
        <v>227</v>
      </c>
      <c r="AA4093" t="s">
        <v>228</v>
      </c>
      <c r="AB4093" t="s">
        <v>229</v>
      </c>
      <c r="AC4093" t="s">
        <v>678</v>
      </c>
      <c r="AD4093" t="s">
        <v>185</v>
      </c>
      <c r="AS4093">
        <v>3.82</v>
      </c>
      <c r="AU4093" t="s">
        <v>472</v>
      </c>
      <c r="AV4093" t="s">
        <v>473</v>
      </c>
      <c r="AW4093" t="s">
        <v>210</v>
      </c>
      <c r="BM4093" t="s">
        <v>23697</v>
      </c>
      <c r="BN4093" t="s">
        <v>239</v>
      </c>
      <c r="BO4093" t="s">
        <v>23698</v>
      </c>
      <c r="BP4093" t="s">
        <v>241</v>
      </c>
      <c r="BQ4093" t="s">
        <v>195</v>
      </c>
      <c r="BS4093">
        <v>14627</v>
      </c>
      <c r="CD4093" t="s">
        <v>195</v>
      </c>
      <c r="CM4093" t="s">
        <v>23699</v>
      </c>
      <c r="CO4093" t="s">
        <v>23698</v>
      </c>
      <c r="CP4093" t="s">
        <v>23700</v>
      </c>
      <c r="CQ4093" t="s">
        <v>247</v>
      </c>
      <c r="CS4093" t="str">
        <f>"07924-2530"</f>
        <v>07924-2530</v>
      </c>
      <c r="CT4093" t="s">
        <v>244</v>
      </c>
      <c r="CU4093" t="s">
        <v>23701</v>
      </c>
    </row>
    <row r="4094" spans="1:151" x14ac:dyDescent="0.2">
      <c r="A4094">
        <v>45178</v>
      </c>
      <c r="B4094" t="s">
        <v>13613</v>
      </c>
      <c r="C4094" t="s">
        <v>23694</v>
      </c>
      <c r="D4094" t="s">
        <v>917</v>
      </c>
      <c r="E4094" t="s">
        <v>23695</v>
      </c>
      <c r="F4094" t="s">
        <v>171</v>
      </c>
      <c r="G4094" t="str">
        <f>"0"</f>
        <v>0</v>
      </c>
      <c r="H4094" s="1">
        <v>38539</v>
      </c>
      <c r="I4094" t="s">
        <v>221</v>
      </c>
      <c r="K4094" t="s">
        <v>632</v>
      </c>
      <c r="L4094" t="s">
        <v>633</v>
      </c>
      <c r="M4094" t="s">
        <v>176</v>
      </c>
      <c r="N4094">
        <v>2025</v>
      </c>
      <c r="O4094" t="s">
        <v>677</v>
      </c>
      <c r="P4094" t="s">
        <v>178</v>
      </c>
      <c r="Q4094" t="s">
        <v>172</v>
      </c>
      <c r="S4094">
        <v>32494280</v>
      </c>
      <c r="T4094" t="s">
        <v>226</v>
      </c>
      <c r="Y4094" t="str">
        <f>"01AS"</f>
        <v>01AS</v>
      </c>
      <c r="Z4094" t="s">
        <v>227</v>
      </c>
      <c r="AA4094" t="s">
        <v>228</v>
      </c>
      <c r="AB4094" t="s">
        <v>229</v>
      </c>
      <c r="AC4094" t="s">
        <v>678</v>
      </c>
      <c r="AD4094" t="s">
        <v>185</v>
      </c>
      <c r="AS4094">
        <v>3.82</v>
      </c>
      <c r="AU4094" t="s">
        <v>472</v>
      </c>
      <c r="AV4094" t="s">
        <v>473</v>
      </c>
      <c r="AW4094" t="s">
        <v>210</v>
      </c>
      <c r="BM4094" t="s">
        <v>23697</v>
      </c>
      <c r="BN4094" t="s">
        <v>239</v>
      </c>
      <c r="BO4094" t="s">
        <v>23698</v>
      </c>
      <c r="BP4094" t="s">
        <v>241</v>
      </c>
      <c r="BQ4094" t="s">
        <v>195</v>
      </c>
      <c r="BS4094">
        <v>14627</v>
      </c>
      <c r="CD4094" t="s">
        <v>195</v>
      </c>
      <c r="CM4094" t="s">
        <v>23699</v>
      </c>
      <c r="CO4094" t="s">
        <v>23698</v>
      </c>
      <c r="CP4094" t="s">
        <v>23700</v>
      </c>
      <c r="CQ4094" t="s">
        <v>247</v>
      </c>
      <c r="CS4094" t="str">
        <f>"07924-2530"</f>
        <v>07924-2530</v>
      </c>
      <c r="CT4094" t="s">
        <v>244</v>
      </c>
      <c r="CU4094" t="s">
        <v>23701</v>
      </c>
    </row>
    <row r="4095" spans="1:151" x14ac:dyDescent="0.2">
      <c r="A4095">
        <v>41332</v>
      </c>
      <c r="B4095" t="s">
        <v>13613</v>
      </c>
      <c r="C4095" t="s">
        <v>23694</v>
      </c>
      <c r="D4095" t="s">
        <v>917</v>
      </c>
      <c r="E4095" t="s">
        <v>23695</v>
      </c>
      <c r="F4095" t="s">
        <v>171</v>
      </c>
      <c r="G4095" t="str">
        <f>"0"</f>
        <v>0</v>
      </c>
      <c r="H4095" s="1">
        <v>38539</v>
      </c>
      <c r="I4095" t="s">
        <v>221</v>
      </c>
      <c r="K4095" t="s">
        <v>2001</v>
      </c>
      <c r="L4095" t="s">
        <v>1257</v>
      </c>
      <c r="M4095" t="s">
        <v>224</v>
      </c>
      <c r="N4095">
        <v>2024</v>
      </c>
      <c r="O4095" t="s">
        <v>225</v>
      </c>
      <c r="P4095" t="s">
        <v>178</v>
      </c>
      <c r="Q4095" t="s">
        <v>172</v>
      </c>
      <c r="S4095">
        <v>32494280</v>
      </c>
      <c r="T4095" t="s">
        <v>226</v>
      </c>
      <c r="Y4095" t="str">
        <f>"01AS"</f>
        <v>01AS</v>
      </c>
      <c r="Z4095" t="s">
        <v>227</v>
      </c>
      <c r="AA4095" t="s">
        <v>228</v>
      </c>
      <c r="AB4095" t="s">
        <v>229</v>
      </c>
      <c r="AC4095" t="s">
        <v>678</v>
      </c>
      <c r="AD4095" t="s">
        <v>185</v>
      </c>
      <c r="AS4095">
        <v>3.82</v>
      </c>
      <c r="AU4095" t="s">
        <v>472</v>
      </c>
      <c r="AV4095" t="s">
        <v>473</v>
      </c>
      <c r="AW4095" t="s">
        <v>210</v>
      </c>
      <c r="BM4095" t="s">
        <v>23697</v>
      </c>
      <c r="BN4095" t="s">
        <v>239</v>
      </c>
      <c r="BO4095" t="s">
        <v>23698</v>
      </c>
      <c r="BP4095" t="s">
        <v>241</v>
      </c>
      <c r="BQ4095" t="s">
        <v>195</v>
      </c>
      <c r="BS4095">
        <v>14627</v>
      </c>
      <c r="CD4095" t="s">
        <v>195</v>
      </c>
      <c r="CM4095" t="s">
        <v>23699</v>
      </c>
      <c r="CO4095" t="s">
        <v>23698</v>
      </c>
      <c r="CP4095" t="s">
        <v>23700</v>
      </c>
      <c r="CQ4095" t="s">
        <v>247</v>
      </c>
      <c r="CS4095" t="str">
        <f>"07924-2530"</f>
        <v>07924-2530</v>
      </c>
      <c r="CT4095" t="s">
        <v>244</v>
      </c>
      <c r="CU4095" t="s">
        <v>23701</v>
      </c>
    </row>
    <row r="4096" spans="1:151" x14ac:dyDescent="0.2">
      <c r="A4096">
        <v>23169</v>
      </c>
      <c r="B4096" t="s">
        <v>22429</v>
      </c>
      <c r="C4096" t="s">
        <v>23703</v>
      </c>
      <c r="E4096" t="s">
        <v>23704</v>
      </c>
      <c r="F4096" t="s">
        <v>171</v>
      </c>
      <c r="G4096" t="s">
        <v>172</v>
      </c>
      <c r="H4096" s="1">
        <v>35186</v>
      </c>
      <c r="I4096" t="s">
        <v>221</v>
      </c>
      <c r="K4096" t="s">
        <v>277</v>
      </c>
      <c r="L4096" t="s">
        <v>278</v>
      </c>
      <c r="M4096" t="s">
        <v>224</v>
      </c>
      <c r="N4096">
        <v>2017</v>
      </c>
      <c r="O4096" t="s">
        <v>441</v>
      </c>
      <c r="P4096" t="s">
        <v>178</v>
      </c>
      <c r="Q4096" t="s">
        <v>172</v>
      </c>
      <c r="R4096" t="s">
        <v>510</v>
      </c>
      <c r="S4096">
        <v>28805694</v>
      </c>
      <c r="BM4096" t="s">
        <v>3337</v>
      </c>
    </row>
    <row r="4097" spans="1:151" x14ac:dyDescent="0.2">
      <c r="A4097">
        <v>42086</v>
      </c>
      <c r="B4097" t="s">
        <v>1616</v>
      </c>
      <c r="C4097" t="s">
        <v>23705</v>
      </c>
      <c r="D4097" t="s">
        <v>8198</v>
      </c>
      <c r="E4097" t="s">
        <v>23706</v>
      </c>
      <c r="F4097" t="s">
        <v>171</v>
      </c>
      <c r="G4097" t="str">
        <f>"0"</f>
        <v>0</v>
      </c>
      <c r="H4097" s="1">
        <v>37742</v>
      </c>
      <c r="I4097" t="s">
        <v>221</v>
      </c>
      <c r="K4097" t="s">
        <v>290</v>
      </c>
      <c r="L4097" t="s">
        <v>291</v>
      </c>
      <c r="M4097" t="s">
        <v>205</v>
      </c>
      <c r="N4097">
        <v>2024</v>
      </c>
      <c r="O4097" t="s">
        <v>2271</v>
      </c>
      <c r="P4097" t="s">
        <v>178</v>
      </c>
      <c r="Q4097" t="s">
        <v>172</v>
      </c>
      <c r="S4097">
        <v>32062458</v>
      </c>
      <c r="T4097" t="s">
        <v>226</v>
      </c>
      <c r="Y4097" t="str">
        <f>"01AS"</f>
        <v>01AS</v>
      </c>
      <c r="Z4097" t="s">
        <v>227</v>
      </c>
      <c r="AA4097" t="s">
        <v>320</v>
      </c>
      <c r="AB4097" t="s">
        <v>321</v>
      </c>
      <c r="AC4097" t="s">
        <v>656</v>
      </c>
      <c r="AD4097" t="s">
        <v>185</v>
      </c>
      <c r="AE4097" t="s">
        <v>425</v>
      </c>
      <c r="AS4097">
        <v>4</v>
      </c>
      <c r="AU4097" t="s">
        <v>235</v>
      </c>
      <c r="AV4097" t="s">
        <v>236</v>
      </c>
      <c r="AW4097" t="s">
        <v>264</v>
      </c>
      <c r="BM4097" t="s">
        <v>23707</v>
      </c>
      <c r="BN4097" t="s">
        <v>239</v>
      </c>
      <c r="BO4097" t="s">
        <v>23708</v>
      </c>
      <c r="BP4097" t="s">
        <v>241</v>
      </c>
      <c r="BQ4097" t="s">
        <v>195</v>
      </c>
      <c r="BS4097">
        <v>14627</v>
      </c>
      <c r="BZ4097" t="s">
        <v>242</v>
      </c>
      <c r="CB4097" t="s">
        <v>243</v>
      </c>
      <c r="CD4097" t="s">
        <v>195</v>
      </c>
      <c r="CF4097">
        <v>14642</v>
      </c>
      <c r="CG4097" t="s">
        <v>244</v>
      </c>
      <c r="CM4097" t="s">
        <v>23709</v>
      </c>
      <c r="CO4097" t="s">
        <v>23708</v>
      </c>
      <c r="CP4097" t="s">
        <v>23710</v>
      </c>
      <c r="CQ4097" t="s">
        <v>541</v>
      </c>
      <c r="CS4097" t="str">
        <f>"02726-2316"</f>
        <v>02726-2316</v>
      </c>
      <c r="CT4097" t="s">
        <v>244</v>
      </c>
      <c r="CU4097" t="s">
        <v>23711</v>
      </c>
    </row>
    <row r="4098" spans="1:151" x14ac:dyDescent="0.2">
      <c r="A4098">
        <v>38718</v>
      </c>
      <c r="B4098" t="s">
        <v>1616</v>
      </c>
      <c r="C4098" t="s">
        <v>23705</v>
      </c>
      <c r="D4098" t="s">
        <v>8198</v>
      </c>
      <c r="E4098" t="s">
        <v>23706</v>
      </c>
      <c r="F4098" t="s">
        <v>171</v>
      </c>
      <c r="G4098" t="str">
        <f>"0"</f>
        <v>0</v>
      </c>
      <c r="H4098" s="1">
        <v>37742</v>
      </c>
      <c r="I4098" t="s">
        <v>221</v>
      </c>
      <c r="K4098" t="s">
        <v>290</v>
      </c>
      <c r="L4098" t="s">
        <v>291</v>
      </c>
      <c r="M4098" t="s">
        <v>205</v>
      </c>
      <c r="N4098">
        <v>2023</v>
      </c>
      <c r="O4098" t="s">
        <v>921</v>
      </c>
      <c r="P4098" t="s">
        <v>178</v>
      </c>
      <c r="Q4098" t="s">
        <v>172</v>
      </c>
      <c r="S4098">
        <v>32062458</v>
      </c>
      <c r="T4098" t="s">
        <v>226</v>
      </c>
      <c r="Y4098" t="str">
        <f>"01AS"</f>
        <v>01AS</v>
      </c>
      <c r="Z4098" t="s">
        <v>227</v>
      </c>
      <c r="AA4098" t="s">
        <v>320</v>
      </c>
      <c r="AB4098" t="s">
        <v>321</v>
      </c>
      <c r="AC4098" t="s">
        <v>656</v>
      </c>
      <c r="AD4098" t="s">
        <v>185</v>
      </c>
      <c r="AE4098" t="s">
        <v>425</v>
      </c>
      <c r="AS4098">
        <v>4</v>
      </c>
      <c r="AU4098" t="s">
        <v>235</v>
      </c>
      <c r="AV4098" t="s">
        <v>236</v>
      </c>
      <c r="AW4098" t="s">
        <v>264</v>
      </c>
      <c r="BM4098" t="s">
        <v>23707</v>
      </c>
      <c r="BN4098" t="s">
        <v>239</v>
      </c>
      <c r="BO4098" t="s">
        <v>23708</v>
      </c>
      <c r="BP4098" t="s">
        <v>241</v>
      </c>
      <c r="BQ4098" t="s">
        <v>195</v>
      </c>
      <c r="BS4098">
        <v>14627</v>
      </c>
      <c r="BZ4098" t="s">
        <v>242</v>
      </c>
      <c r="CB4098" t="s">
        <v>243</v>
      </c>
      <c r="CD4098" t="s">
        <v>195</v>
      </c>
      <c r="CF4098">
        <v>14642</v>
      </c>
      <c r="CG4098" t="s">
        <v>244</v>
      </c>
      <c r="CM4098" t="s">
        <v>23709</v>
      </c>
      <c r="CO4098" t="s">
        <v>23708</v>
      </c>
      <c r="CP4098" t="s">
        <v>23710</v>
      </c>
      <c r="CQ4098" t="s">
        <v>541</v>
      </c>
      <c r="CS4098" t="str">
        <f>"02726-2316"</f>
        <v>02726-2316</v>
      </c>
      <c r="CT4098" t="s">
        <v>244</v>
      </c>
      <c r="CU4098" t="s">
        <v>23711</v>
      </c>
    </row>
    <row r="4099" spans="1:151" x14ac:dyDescent="0.2">
      <c r="A4099">
        <v>12504</v>
      </c>
      <c r="B4099" t="s">
        <v>23712</v>
      </c>
      <c r="C4099" t="s">
        <v>23713</v>
      </c>
      <c r="E4099" t="s">
        <v>23714</v>
      </c>
      <c r="F4099" t="s">
        <v>171</v>
      </c>
      <c r="G4099" t="s">
        <v>172</v>
      </c>
      <c r="H4099" s="1">
        <v>34649</v>
      </c>
      <c r="I4099" t="s">
        <v>221</v>
      </c>
      <c r="K4099" t="s">
        <v>1840</v>
      </c>
      <c r="L4099" t="s">
        <v>1841</v>
      </c>
      <c r="M4099" t="s">
        <v>205</v>
      </c>
      <c r="N4099">
        <v>2015</v>
      </c>
      <c r="O4099" t="s">
        <v>1842</v>
      </c>
      <c r="P4099" t="s">
        <v>178</v>
      </c>
      <c r="Q4099" t="s">
        <v>172</v>
      </c>
      <c r="S4099">
        <v>27746936</v>
      </c>
      <c r="T4099" t="s">
        <v>7990</v>
      </c>
      <c r="U4099" t="s">
        <v>337</v>
      </c>
      <c r="W4099" t="s">
        <v>23715</v>
      </c>
      <c r="X4099">
        <v>5164679672</v>
      </c>
      <c r="Y4099" t="s">
        <v>182</v>
      </c>
      <c r="Z4099" t="s">
        <v>183</v>
      </c>
      <c r="AA4099">
        <v>2016</v>
      </c>
      <c r="AB4099">
        <v>2016</v>
      </c>
      <c r="AC4099" t="s">
        <v>1191</v>
      </c>
      <c r="AD4099" t="s">
        <v>185</v>
      </c>
      <c r="AS4099">
        <v>3.11</v>
      </c>
      <c r="AT4099" t="s">
        <v>188</v>
      </c>
      <c r="AU4099" t="s">
        <v>189</v>
      </c>
      <c r="AV4099" t="s">
        <v>190</v>
      </c>
      <c r="AW4099" t="s">
        <v>294</v>
      </c>
      <c r="BM4099" t="s">
        <v>23716</v>
      </c>
      <c r="BN4099" t="s">
        <v>487</v>
      </c>
      <c r="BP4099" t="s">
        <v>194</v>
      </c>
      <c r="BQ4099" t="s">
        <v>195</v>
      </c>
      <c r="BS4099">
        <v>14627</v>
      </c>
      <c r="BT4099" t="s">
        <v>196</v>
      </c>
      <c r="BU4099">
        <v>5163026464</v>
      </c>
      <c r="BZ4099" t="s">
        <v>23717</v>
      </c>
      <c r="CC4099" t="s">
        <v>23718</v>
      </c>
      <c r="CD4099" t="s">
        <v>195</v>
      </c>
      <c r="CF4099">
        <v>11580</v>
      </c>
      <c r="CG4099" t="s">
        <v>196</v>
      </c>
      <c r="CH4099">
        <v>5168379580</v>
      </c>
      <c r="CM4099" t="s">
        <v>23719</v>
      </c>
      <c r="CP4099" t="s">
        <v>1312</v>
      </c>
      <c r="CQ4099" t="s">
        <v>195</v>
      </c>
      <c r="CS4099">
        <v>14627</v>
      </c>
      <c r="CT4099" t="s">
        <v>196</v>
      </c>
      <c r="CU4099">
        <v>5163026464</v>
      </c>
      <c r="EM4099" t="s">
        <v>23717</v>
      </c>
      <c r="EP4099" t="s">
        <v>23718</v>
      </c>
      <c r="EQ4099" t="s">
        <v>195</v>
      </c>
      <c r="ES4099">
        <v>11580</v>
      </c>
      <c r="ET4099" t="s">
        <v>196</v>
      </c>
      <c r="EU4099">
        <v>5168379580</v>
      </c>
    </row>
    <row r="4100" spans="1:151" x14ac:dyDescent="0.2">
      <c r="A4100">
        <v>45560</v>
      </c>
      <c r="B4100" t="s">
        <v>6245</v>
      </c>
      <c r="C4100" t="s">
        <v>23720</v>
      </c>
      <c r="E4100" t="s">
        <v>23721</v>
      </c>
      <c r="F4100" t="s">
        <v>171</v>
      </c>
      <c r="G4100" t="str">
        <f>"0"</f>
        <v>0</v>
      </c>
      <c r="H4100" s="1">
        <v>35314</v>
      </c>
      <c r="I4100" t="s">
        <v>221</v>
      </c>
      <c r="K4100" t="s">
        <v>5148</v>
      </c>
      <c r="L4100" t="s">
        <v>5149</v>
      </c>
      <c r="M4100" t="s">
        <v>176</v>
      </c>
      <c r="N4100">
        <v>2025</v>
      </c>
      <c r="O4100" t="s">
        <v>677</v>
      </c>
      <c r="P4100" t="s">
        <v>178</v>
      </c>
      <c r="Q4100" t="s">
        <v>172</v>
      </c>
      <c r="S4100">
        <v>32621396</v>
      </c>
      <c r="T4100" t="s">
        <v>226</v>
      </c>
      <c r="Y4100" t="str">
        <f>"02SBS"</f>
        <v>02SBS</v>
      </c>
      <c r="Z4100" t="s">
        <v>258</v>
      </c>
      <c r="AA4100" t="s">
        <v>259</v>
      </c>
      <c r="AB4100" t="s">
        <v>260</v>
      </c>
      <c r="AC4100" t="s">
        <v>261</v>
      </c>
      <c r="AD4100" t="s">
        <v>185</v>
      </c>
      <c r="AM4100" t="s">
        <v>262</v>
      </c>
      <c r="AN4100" t="s">
        <v>6085</v>
      </c>
      <c r="AS4100">
        <v>3.32</v>
      </c>
      <c r="AU4100" t="s">
        <v>235</v>
      </c>
      <c r="AV4100" t="s">
        <v>236</v>
      </c>
      <c r="AW4100" t="s">
        <v>294</v>
      </c>
      <c r="BO4100" t="s">
        <v>2730</v>
      </c>
      <c r="BQ4100" t="s">
        <v>195</v>
      </c>
      <c r="BZ4100" t="s">
        <v>3928</v>
      </c>
      <c r="CA4100" t="s">
        <v>23722</v>
      </c>
      <c r="CB4100" t="s">
        <v>475</v>
      </c>
      <c r="CD4100" t="s">
        <v>195</v>
      </c>
      <c r="CF4100">
        <v>14620</v>
      </c>
      <c r="CG4100" t="s">
        <v>244</v>
      </c>
      <c r="CM4100" t="s">
        <v>23723</v>
      </c>
      <c r="CN4100" t="s">
        <v>23722</v>
      </c>
      <c r="CO4100" t="s">
        <v>2730</v>
      </c>
      <c r="CP4100" t="s">
        <v>241</v>
      </c>
      <c r="CQ4100" t="s">
        <v>247</v>
      </c>
      <c r="CS4100">
        <v>14607</v>
      </c>
      <c r="CT4100" t="s">
        <v>244</v>
      </c>
      <c r="CU4100" t="s">
        <v>23724</v>
      </c>
    </row>
    <row r="4101" spans="1:151" x14ac:dyDescent="0.2">
      <c r="A4101">
        <v>41261</v>
      </c>
      <c r="B4101" t="s">
        <v>6245</v>
      </c>
      <c r="C4101" t="s">
        <v>23720</v>
      </c>
      <c r="E4101" t="s">
        <v>23721</v>
      </c>
      <c r="F4101" t="s">
        <v>171</v>
      </c>
      <c r="G4101" t="str">
        <f>"0"</f>
        <v>0</v>
      </c>
      <c r="H4101" s="1">
        <v>35314</v>
      </c>
      <c r="I4101" t="s">
        <v>221</v>
      </c>
      <c r="K4101" t="s">
        <v>253</v>
      </c>
      <c r="L4101" t="s">
        <v>254</v>
      </c>
      <c r="M4101" t="s">
        <v>255</v>
      </c>
      <c r="N4101" t="s">
        <v>256</v>
      </c>
      <c r="O4101" t="s">
        <v>257</v>
      </c>
      <c r="P4101" t="s">
        <v>178</v>
      </c>
      <c r="Q4101" t="s">
        <v>172</v>
      </c>
      <c r="S4101">
        <v>32621396</v>
      </c>
      <c r="T4101" t="s">
        <v>226</v>
      </c>
      <c r="Y4101" t="str">
        <f>"02SBS"</f>
        <v>02SBS</v>
      </c>
      <c r="Z4101" t="s">
        <v>258</v>
      </c>
      <c r="AA4101" t="s">
        <v>259</v>
      </c>
      <c r="AB4101" t="s">
        <v>260</v>
      </c>
      <c r="AC4101" t="s">
        <v>261</v>
      </c>
      <c r="AD4101" t="s">
        <v>185</v>
      </c>
      <c r="AM4101" t="s">
        <v>262</v>
      </c>
      <c r="AN4101" t="s">
        <v>6085</v>
      </c>
      <c r="AS4101">
        <v>3.32</v>
      </c>
      <c r="AU4101" t="s">
        <v>235</v>
      </c>
      <c r="AV4101" t="s">
        <v>236</v>
      </c>
      <c r="AW4101" t="s">
        <v>294</v>
      </c>
      <c r="BO4101" t="s">
        <v>2730</v>
      </c>
      <c r="BQ4101" t="s">
        <v>195</v>
      </c>
      <c r="BZ4101" t="s">
        <v>3928</v>
      </c>
      <c r="CA4101" t="s">
        <v>23722</v>
      </c>
      <c r="CB4101" t="s">
        <v>475</v>
      </c>
      <c r="CD4101" t="s">
        <v>195</v>
      </c>
      <c r="CF4101">
        <v>14620</v>
      </c>
      <c r="CG4101" t="s">
        <v>244</v>
      </c>
      <c r="CM4101" t="s">
        <v>23723</v>
      </c>
      <c r="CN4101" t="s">
        <v>23722</v>
      </c>
      <c r="CO4101" t="s">
        <v>2730</v>
      </c>
      <c r="CP4101" t="s">
        <v>241</v>
      </c>
      <c r="CQ4101" t="s">
        <v>247</v>
      </c>
      <c r="CS4101">
        <v>14607</v>
      </c>
      <c r="CT4101" t="s">
        <v>244</v>
      </c>
      <c r="CU4101" t="s">
        <v>23724</v>
      </c>
    </row>
    <row r="4102" spans="1:151" x14ac:dyDescent="0.2">
      <c r="A4102">
        <v>25413</v>
      </c>
      <c r="B4102" t="s">
        <v>23725</v>
      </c>
      <c r="C4102" t="s">
        <v>23726</v>
      </c>
      <c r="E4102" t="s">
        <v>23727</v>
      </c>
      <c r="F4102" t="s">
        <v>171</v>
      </c>
      <c r="K4102" t="s">
        <v>769</v>
      </c>
      <c r="L4102" t="s">
        <v>770</v>
      </c>
      <c r="M4102" t="s">
        <v>176</v>
      </c>
      <c r="N4102">
        <v>2017</v>
      </c>
      <c r="O4102" t="s">
        <v>177</v>
      </c>
      <c r="P4102" t="s">
        <v>178</v>
      </c>
      <c r="Q4102" t="s">
        <v>172</v>
      </c>
    </row>
    <row r="4103" spans="1:151" x14ac:dyDescent="0.2">
      <c r="A4103">
        <v>38907</v>
      </c>
      <c r="B4103" t="s">
        <v>9662</v>
      </c>
      <c r="C4103" t="s">
        <v>23728</v>
      </c>
      <c r="D4103" t="s">
        <v>2682</v>
      </c>
      <c r="E4103" t="s">
        <v>23729</v>
      </c>
      <c r="F4103" t="s">
        <v>171</v>
      </c>
      <c r="G4103" t="str">
        <f>"0"</f>
        <v>0</v>
      </c>
      <c r="H4103" s="1">
        <v>37414</v>
      </c>
      <c r="I4103" t="s">
        <v>221</v>
      </c>
      <c r="K4103" t="s">
        <v>1046</v>
      </c>
      <c r="L4103" t="s">
        <v>1047</v>
      </c>
      <c r="M4103" t="s">
        <v>306</v>
      </c>
      <c r="N4103">
        <v>2023</v>
      </c>
      <c r="O4103" t="s">
        <v>908</v>
      </c>
      <c r="P4103" t="s">
        <v>178</v>
      </c>
      <c r="Q4103" t="s">
        <v>172</v>
      </c>
      <c r="S4103">
        <v>31831604</v>
      </c>
      <c r="T4103" t="s">
        <v>226</v>
      </c>
      <c r="Y4103" t="str">
        <f>"01AS"</f>
        <v>01AS</v>
      </c>
      <c r="Z4103" t="s">
        <v>227</v>
      </c>
      <c r="AA4103" t="s">
        <v>320</v>
      </c>
      <c r="AB4103" t="s">
        <v>321</v>
      </c>
      <c r="AC4103" t="s">
        <v>4851</v>
      </c>
      <c r="AD4103" t="s">
        <v>185</v>
      </c>
      <c r="AF4103" t="s">
        <v>426</v>
      </c>
      <c r="AG4103" t="s">
        <v>427</v>
      </c>
      <c r="AJ4103" t="s">
        <v>713</v>
      </c>
      <c r="AK4103" t="s">
        <v>185</v>
      </c>
      <c r="AS4103">
        <v>3.53</v>
      </c>
      <c r="AU4103" t="s">
        <v>235</v>
      </c>
      <c r="AV4103" t="s">
        <v>236</v>
      </c>
      <c r="AW4103" t="s">
        <v>210</v>
      </c>
      <c r="BM4103" t="s">
        <v>23730</v>
      </c>
      <c r="BN4103" t="s">
        <v>239</v>
      </c>
      <c r="BO4103" t="s">
        <v>10681</v>
      </c>
      <c r="BP4103" t="s">
        <v>241</v>
      </c>
      <c r="BQ4103" t="s">
        <v>195</v>
      </c>
      <c r="BS4103">
        <v>14627</v>
      </c>
      <c r="CD4103" t="s">
        <v>195</v>
      </c>
      <c r="CM4103" t="s">
        <v>23731</v>
      </c>
      <c r="CO4103" t="s">
        <v>10681</v>
      </c>
      <c r="CP4103" t="s">
        <v>10683</v>
      </c>
      <c r="CQ4103" t="s">
        <v>1885</v>
      </c>
      <c r="CS4103" t="str">
        <f>"00794"</f>
        <v>00794</v>
      </c>
      <c r="CT4103" t="s">
        <v>244</v>
      </c>
      <c r="CU4103" t="s">
        <v>23732</v>
      </c>
    </row>
    <row r="4104" spans="1:151" x14ac:dyDescent="0.2">
      <c r="A4104">
        <v>28601</v>
      </c>
      <c r="B4104" t="s">
        <v>23733</v>
      </c>
      <c r="C4104" t="s">
        <v>23734</v>
      </c>
      <c r="D4104" t="s">
        <v>1435</v>
      </c>
      <c r="E4104" t="s">
        <v>23735</v>
      </c>
      <c r="F4104" t="s">
        <v>1502</v>
      </c>
      <c r="G4104" t="s">
        <v>172</v>
      </c>
      <c r="H4104" s="1">
        <v>36520</v>
      </c>
      <c r="I4104" t="s">
        <v>221</v>
      </c>
      <c r="K4104" t="s">
        <v>943</v>
      </c>
      <c r="L4104" t="s">
        <v>23736</v>
      </c>
      <c r="M4104" t="s">
        <v>176</v>
      </c>
      <c r="N4104">
        <v>2020</v>
      </c>
      <c r="O4104" t="s">
        <v>978</v>
      </c>
      <c r="P4104" t="s">
        <v>979</v>
      </c>
      <c r="Q4104" t="s">
        <v>172</v>
      </c>
      <c r="S4104">
        <v>30872974</v>
      </c>
      <c r="T4104" t="s">
        <v>23737</v>
      </c>
      <c r="U4104" t="s">
        <v>424</v>
      </c>
      <c r="Y4104" t="str">
        <f>"01AS"</f>
        <v>01AS</v>
      </c>
      <c r="Z4104" t="s">
        <v>227</v>
      </c>
      <c r="AA4104" t="s">
        <v>320</v>
      </c>
      <c r="AB4104" t="s">
        <v>321</v>
      </c>
      <c r="AC4104" t="s">
        <v>5576</v>
      </c>
      <c r="AD4104" t="s">
        <v>185</v>
      </c>
      <c r="AE4104" t="s">
        <v>1451</v>
      </c>
      <c r="AS4104">
        <v>3.51</v>
      </c>
      <c r="AT4104" t="s">
        <v>429</v>
      </c>
      <c r="AU4104" t="s">
        <v>235</v>
      </c>
      <c r="AV4104" t="s">
        <v>236</v>
      </c>
      <c r="AW4104" t="s">
        <v>430</v>
      </c>
      <c r="BM4104" t="s">
        <v>23738</v>
      </c>
      <c r="BN4104" t="s">
        <v>239</v>
      </c>
      <c r="BP4104" t="s">
        <v>241</v>
      </c>
      <c r="BQ4104" t="s">
        <v>195</v>
      </c>
      <c r="BS4104">
        <v>14627</v>
      </c>
      <c r="CA4104" t="s">
        <v>23739</v>
      </c>
      <c r="CD4104" t="s">
        <v>195</v>
      </c>
      <c r="CM4104" t="s">
        <v>23740</v>
      </c>
      <c r="CN4104" t="s">
        <v>23739</v>
      </c>
      <c r="CP4104" t="s">
        <v>23741</v>
      </c>
      <c r="CQ4104" t="s">
        <v>13604</v>
      </c>
      <c r="CS4104">
        <v>35010</v>
      </c>
      <c r="CT4104" t="s">
        <v>23737</v>
      </c>
    </row>
    <row r="4105" spans="1:151" x14ac:dyDescent="0.2">
      <c r="A4105">
        <v>17922</v>
      </c>
      <c r="B4105" t="s">
        <v>10446</v>
      </c>
      <c r="C4105" t="s">
        <v>23742</v>
      </c>
      <c r="D4105" t="s">
        <v>654</v>
      </c>
      <c r="E4105" t="s">
        <v>23743</v>
      </c>
      <c r="F4105" t="s">
        <v>171</v>
      </c>
      <c r="H4105" s="1">
        <v>35323</v>
      </c>
      <c r="I4105" t="s">
        <v>173</v>
      </c>
      <c r="K4105" t="s">
        <v>1078</v>
      </c>
      <c r="M4105" t="s">
        <v>5170</v>
      </c>
      <c r="N4105">
        <v>2017</v>
      </c>
      <c r="O4105" t="s">
        <v>5171</v>
      </c>
      <c r="P4105" t="s">
        <v>509</v>
      </c>
      <c r="Q4105" t="s">
        <v>172</v>
      </c>
      <c r="S4105">
        <v>28690658</v>
      </c>
      <c r="T4105" t="s">
        <v>226</v>
      </c>
      <c r="Y4105" t="str">
        <f>"07SMD"</f>
        <v>07SMD</v>
      </c>
      <c r="Z4105" t="s">
        <v>849</v>
      </c>
      <c r="AA4105" t="s">
        <v>3400</v>
      </c>
      <c r="AB4105" t="s">
        <v>3401</v>
      </c>
      <c r="AC4105" t="s">
        <v>3402</v>
      </c>
      <c r="AD4105" t="s">
        <v>185</v>
      </c>
      <c r="AS4105" t="str">
        <f>"0"</f>
        <v>0</v>
      </c>
      <c r="AT4105" t="s">
        <v>429</v>
      </c>
      <c r="AU4105" t="s">
        <v>472</v>
      </c>
      <c r="AV4105" t="s">
        <v>473</v>
      </c>
      <c r="AW4105" t="s">
        <v>264</v>
      </c>
      <c r="BO4105" t="s">
        <v>6858</v>
      </c>
      <c r="BQ4105" t="s">
        <v>195</v>
      </c>
      <c r="CD4105" t="s">
        <v>195</v>
      </c>
      <c r="CM4105" t="s">
        <v>23744</v>
      </c>
      <c r="CO4105" t="s">
        <v>6858</v>
      </c>
      <c r="CP4105" t="s">
        <v>6860</v>
      </c>
      <c r="CQ4105" t="s">
        <v>541</v>
      </c>
      <c r="CS4105">
        <v>20906</v>
      </c>
      <c r="CT4105" t="s">
        <v>244</v>
      </c>
      <c r="CU4105" t="s">
        <v>23745</v>
      </c>
      <c r="DT4105" t="s">
        <v>226</v>
      </c>
    </row>
    <row r="4106" spans="1:151" x14ac:dyDescent="0.2">
      <c r="A4106">
        <v>17921</v>
      </c>
      <c r="B4106" t="s">
        <v>10446</v>
      </c>
      <c r="C4106" t="s">
        <v>23742</v>
      </c>
      <c r="D4106" t="s">
        <v>654</v>
      </c>
      <c r="E4106" t="s">
        <v>23743</v>
      </c>
      <c r="F4106" t="s">
        <v>23746</v>
      </c>
      <c r="H4106" s="1">
        <v>35323</v>
      </c>
      <c r="I4106" t="s">
        <v>173</v>
      </c>
      <c r="K4106" t="s">
        <v>1078</v>
      </c>
      <c r="L4106" t="s">
        <v>23454</v>
      </c>
      <c r="M4106" t="s">
        <v>176</v>
      </c>
      <c r="N4106">
        <v>2017</v>
      </c>
      <c r="O4106" t="s">
        <v>177</v>
      </c>
      <c r="P4106" t="s">
        <v>178</v>
      </c>
      <c r="Q4106" t="s">
        <v>172</v>
      </c>
      <c r="S4106">
        <v>28690658</v>
      </c>
      <c r="T4106" t="s">
        <v>226</v>
      </c>
      <c r="Y4106" t="str">
        <f>"07SMD"</f>
        <v>07SMD</v>
      </c>
      <c r="Z4106" t="s">
        <v>849</v>
      </c>
      <c r="AA4106" t="s">
        <v>3400</v>
      </c>
      <c r="AB4106" t="s">
        <v>3401</v>
      </c>
      <c r="AC4106" t="s">
        <v>3402</v>
      </c>
      <c r="AD4106" t="s">
        <v>185</v>
      </c>
      <c r="AS4106" t="str">
        <f>"0"</f>
        <v>0</v>
      </c>
      <c r="AT4106" t="s">
        <v>429</v>
      </c>
      <c r="AU4106" t="s">
        <v>472</v>
      </c>
      <c r="AV4106" t="s">
        <v>473</v>
      </c>
      <c r="AW4106" t="s">
        <v>264</v>
      </c>
      <c r="BO4106" t="s">
        <v>6858</v>
      </c>
      <c r="BQ4106" t="s">
        <v>195</v>
      </c>
      <c r="CD4106" t="s">
        <v>195</v>
      </c>
      <c r="CM4106" t="s">
        <v>23744</v>
      </c>
      <c r="CO4106" t="s">
        <v>6858</v>
      </c>
      <c r="CP4106" t="s">
        <v>6860</v>
      </c>
      <c r="CQ4106" t="s">
        <v>541</v>
      </c>
      <c r="CS4106">
        <v>20906</v>
      </c>
      <c r="CT4106" t="s">
        <v>244</v>
      </c>
      <c r="CU4106" t="s">
        <v>23745</v>
      </c>
      <c r="DT4106" t="s">
        <v>226</v>
      </c>
    </row>
    <row r="4107" spans="1:151" x14ac:dyDescent="0.2">
      <c r="A4107">
        <v>14598</v>
      </c>
      <c r="B4107" t="s">
        <v>10446</v>
      </c>
      <c r="C4107" t="s">
        <v>23742</v>
      </c>
      <c r="D4107" t="s">
        <v>654</v>
      </c>
      <c r="E4107" t="s">
        <v>23743</v>
      </c>
      <c r="F4107" t="s">
        <v>171</v>
      </c>
      <c r="H4107" s="1">
        <v>35323</v>
      </c>
      <c r="I4107" t="s">
        <v>173</v>
      </c>
      <c r="K4107" t="s">
        <v>5139</v>
      </c>
      <c r="L4107" t="s">
        <v>633</v>
      </c>
      <c r="M4107" t="s">
        <v>306</v>
      </c>
      <c r="N4107">
        <v>2016</v>
      </c>
      <c r="O4107" t="s">
        <v>380</v>
      </c>
      <c r="P4107" t="s">
        <v>178</v>
      </c>
      <c r="Q4107" t="s">
        <v>172</v>
      </c>
      <c r="S4107">
        <v>28690658</v>
      </c>
      <c r="T4107" t="s">
        <v>226</v>
      </c>
      <c r="Y4107" t="str">
        <f>"07SMD"</f>
        <v>07SMD</v>
      </c>
      <c r="Z4107" t="s">
        <v>849</v>
      </c>
      <c r="AA4107" t="s">
        <v>3400</v>
      </c>
      <c r="AB4107" t="s">
        <v>3401</v>
      </c>
      <c r="AC4107" t="s">
        <v>3402</v>
      </c>
      <c r="AD4107" t="s">
        <v>185</v>
      </c>
      <c r="AS4107" t="str">
        <f>"0"</f>
        <v>0</v>
      </c>
      <c r="AT4107" t="s">
        <v>429</v>
      </c>
      <c r="AU4107" t="s">
        <v>472</v>
      </c>
      <c r="AV4107" t="s">
        <v>473</v>
      </c>
      <c r="AW4107" t="s">
        <v>264</v>
      </c>
      <c r="BO4107" t="s">
        <v>6858</v>
      </c>
      <c r="BQ4107" t="s">
        <v>195</v>
      </c>
      <c r="CD4107" t="s">
        <v>195</v>
      </c>
      <c r="CM4107" t="s">
        <v>23744</v>
      </c>
      <c r="CO4107" t="s">
        <v>6858</v>
      </c>
      <c r="CP4107" t="s">
        <v>6860</v>
      </c>
      <c r="CQ4107" t="s">
        <v>541</v>
      </c>
      <c r="CS4107">
        <v>20906</v>
      </c>
      <c r="CT4107" t="s">
        <v>244</v>
      </c>
      <c r="CU4107" t="s">
        <v>23745</v>
      </c>
      <c r="DT4107" t="s">
        <v>226</v>
      </c>
    </row>
    <row r="4108" spans="1:151" x14ac:dyDescent="0.2">
      <c r="A4108">
        <v>17757</v>
      </c>
      <c r="B4108" t="s">
        <v>10446</v>
      </c>
      <c r="C4108" t="s">
        <v>23742</v>
      </c>
      <c r="D4108" t="s">
        <v>654</v>
      </c>
      <c r="E4108" t="s">
        <v>23743</v>
      </c>
      <c r="F4108" t="s">
        <v>171</v>
      </c>
      <c r="H4108" s="1">
        <v>35323</v>
      </c>
      <c r="I4108" t="s">
        <v>173</v>
      </c>
      <c r="K4108" t="s">
        <v>222</v>
      </c>
      <c r="L4108" t="s">
        <v>223</v>
      </c>
      <c r="M4108" t="s">
        <v>224</v>
      </c>
      <c r="N4108">
        <v>2016</v>
      </c>
      <c r="O4108" t="s">
        <v>410</v>
      </c>
      <c r="P4108" t="s">
        <v>178</v>
      </c>
      <c r="Q4108" t="s">
        <v>172</v>
      </c>
      <c r="S4108">
        <v>28690658</v>
      </c>
      <c r="T4108" t="s">
        <v>226</v>
      </c>
      <c r="Y4108" t="str">
        <f>"07SMD"</f>
        <v>07SMD</v>
      </c>
      <c r="Z4108" t="s">
        <v>849</v>
      </c>
      <c r="AA4108" t="s">
        <v>3400</v>
      </c>
      <c r="AB4108" t="s">
        <v>3401</v>
      </c>
      <c r="AC4108" t="s">
        <v>3402</v>
      </c>
      <c r="AD4108" t="s">
        <v>185</v>
      </c>
      <c r="AS4108" t="str">
        <f>"0"</f>
        <v>0</v>
      </c>
      <c r="AT4108" t="s">
        <v>429</v>
      </c>
      <c r="AU4108" t="s">
        <v>472</v>
      </c>
      <c r="AV4108" t="s">
        <v>473</v>
      </c>
      <c r="AW4108" t="s">
        <v>264</v>
      </c>
      <c r="BO4108" t="s">
        <v>6858</v>
      </c>
      <c r="BQ4108" t="s">
        <v>195</v>
      </c>
      <c r="CD4108" t="s">
        <v>195</v>
      </c>
      <c r="CM4108" t="s">
        <v>23744</v>
      </c>
      <c r="CO4108" t="s">
        <v>6858</v>
      </c>
      <c r="CP4108" t="s">
        <v>6860</v>
      </c>
      <c r="CQ4108" t="s">
        <v>541</v>
      </c>
      <c r="CS4108">
        <v>20906</v>
      </c>
      <c r="CT4108" t="s">
        <v>244</v>
      </c>
      <c r="CU4108" t="s">
        <v>23745</v>
      </c>
      <c r="DT4108" t="s">
        <v>226</v>
      </c>
    </row>
    <row r="4109" spans="1:151" x14ac:dyDescent="0.2">
      <c r="A4109">
        <v>19253</v>
      </c>
      <c r="B4109" t="s">
        <v>378</v>
      </c>
      <c r="C4109" t="s">
        <v>23747</v>
      </c>
      <c r="E4109" t="s">
        <v>23748</v>
      </c>
      <c r="F4109" t="s">
        <v>171</v>
      </c>
      <c r="G4109" t="s">
        <v>172</v>
      </c>
      <c r="H4109" s="1">
        <v>34939</v>
      </c>
      <c r="I4109" t="s">
        <v>173</v>
      </c>
      <c r="K4109" t="s">
        <v>6540</v>
      </c>
      <c r="M4109" t="s">
        <v>306</v>
      </c>
      <c r="N4109">
        <v>2016</v>
      </c>
      <c r="O4109" t="s">
        <v>380</v>
      </c>
      <c r="P4109" t="s">
        <v>363</v>
      </c>
      <c r="Q4109" t="s">
        <v>172</v>
      </c>
      <c r="S4109">
        <v>28291855</v>
      </c>
      <c r="T4109" t="s">
        <v>196</v>
      </c>
      <c r="W4109" t="s">
        <v>23749</v>
      </c>
      <c r="X4109">
        <v>5183317650</v>
      </c>
      <c r="Y4109" t="s">
        <v>186</v>
      </c>
      <c r="Z4109" t="s">
        <v>183</v>
      </c>
      <c r="AA4109">
        <v>2017</v>
      </c>
      <c r="AB4109">
        <v>2017</v>
      </c>
      <c r="AC4109" t="s">
        <v>6542</v>
      </c>
      <c r="AD4109" t="s">
        <v>185</v>
      </c>
      <c r="AS4109">
        <v>2.52</v>
      </c>
      <c r="AT4109" t="s">
        <v>188</v>
      </c>
      <c r="AU4109" t="s">
        <v>189</v>
      </c>
      <c r="AV4109" t="s">
        <v>190</v>
      </c>
      <c r="AW4109" t="s">
        <v>264</v>
      </c>
      <c r="BM4109" t="s">
        <v>18762</v>
      </c>
      <c r="BP4109" t="s">
        <v>194</v>
      </c>
      <c r="BQ4109" t="s">
        <v>195</v>
      </c>
      <c r="BS4109">
        <v>14611</v>
      </c>
      <c r="BT4109" t="s">
        <v>196</v>
      </c>
      <c r="BU4109">
        <v>5185222628</v>
      </c>
      <c r="BZ4109" t="s">
        <v>23750</v>
      </c>
      <c r="CC4109" t="s">
        <v>4485</v>
      </c>
      <c r="CD4109" t="s">
        <v>195</v>
      </c>
      <c r="CF4109">
        <v>12047</v>
      </c>
      <c r="CG4109" t="s">
        <v>196</v>
      </c>
      <c r="CH4109">
        <v>5187866277</v>
      </c>
      <c r="CM4109" t="s">
        <v>18762</v>
      </c>
      <c r="CP4109" t="s">
        <v>194</v>
      </c>
      <c r="CQ4109" t="s">
        <v>195</v>
      </c>
      <c r="CS4109">
        <v>14611</v>
      </c>
      <c r="CT4109" t="s">
        <v>196</v>
      </c>
      <c r="CU4109">
        <v>5185222628</v>
      </c>
      <c r="EM4109" t="s">
        <v>23750</v>
      </c>
      <c r="EP4109" t="s">
        <v>4485</v>
      </c>
      <c r="EQ4109" t="s">
        <v>195</v>
      </c>
      <c r="ES4109">
        <v>12047</v>
      </c>
      <c r="ET4109" t="s">
        <v>196</v>
      </c>
      <c r="EU4109">
        <v>5187866277</v>
      </c>
    </row>
    <row r="4110" spans="1:151" x14ac:dyDescent="0.2">
      <c r="A4110">
        <v>25923</v>
      </c>
      <c r="B4110" t="s">
        <v>7841</v>
      </c>
      <c r="C4110" t="s">
        <v>23751</v>
      </c>
      <c r="E4110" t="s">
        <v>23752</v>
      </c>
      <c r="F4110" t="s">
        <v>171</v>
      </c>
      <c r="K4110" t="s">
        <v>5454</v>
      </c>
      <c r="M4110" t="s">
        <v>306</v>
      </c>
      <c r="N4110">
        <v>2014</v>
      </c>
      <c r="O4110" t="s">
        <v>591</v>
      </c>
      <c r="P4110" t="s">
        <v>178</v>
      </c>
      <c r="Q4110" t="s">
        <v>172</v>
      </c>
    </row>
    <row r="4111" spans="1:151" x14ac:dyDescent="0.2">
      <c r="A4111">
        <v>13004</v>
      </c>
      <c r="B4111" t="s">
        <v>8654</v>
      </c>
      <c r="C4111" t="s">
        <v>23753</v>
      </c>
      <c r="E4111" t="s">
        <v>23754</v>
      </c>
      <c r="F4111" t="s">
        <v>23755</v>
      </c>
      <c r="G4111" t="s">
        <v>172</v>
      </c>
      <c r="H4111" s="1">
        <v>34509</v>
      </c>
      <c r="I4111" t="s">
        <v>221</v>
      </c>
      <c r="K4111" t="s">
        <v>1078</v>
      </c>
      <c r="L4111" t="s">
        <v>2449</v>
      </c>
      <c r="M4111" t="s">
        <v>224</v>
      </c>
      <c r="N4111">
        <v>2015</v>
      </c>
      <c r="O4111" t="s">
        <v>692</v>
      </c>
      <c r="P4111" t="s">
        <v>178</v>
      </c>
      <c r="Q4111" t="s">
        <v>172</v>
      </c>
      <c r="S4111">
        <v>27822913</v>
      </c>
      <c r="T4111" t="s">
        <v>196</v>
      </c>
      <c r="W4111" t="s">
        <v>23756</v>
      </c>
      <c r="X4111">
        <v>3473852260</v>
      </c>
      <c r="Y4111" t="s">
        <v>186</v>
      </c>
      <c r="Z4111" t="s">
        <v>282</v>
      </c>
      <c r="AA4111">
        <v>2016</v>
      </c>
      <c r="AB4111">
        <v>2016</v>
      </c>
      <c r="AC4111" t="s">
        <v>696</v>
      </c>
      <c r="AD4111" t="s">
        <v>185</v>
      </c>
      <c r="AM4111" t="s">
        <v>187</v>
      </c>
      <c r="AS4111">
        <v>2.5</v>
      </c>
      <c r="AT4111" t="s">
        <v>188</v>
      </c>
      <c r="AU4111" t="s">
        <v>189</v>
      </c>
      <c r="AV4111" t="s">
        <v>190</v>
      </c>
      <c r="AW4111" t="s">
        <v>210</v>
      </c>
      <c r="BM4111" t="s">
        <v>23757</v>
      </c>
      <c r="BN4111" t="s">
        <v>487</v>
      </c>
      <c r="BP4111" t="s">
        <v>194</v>
      </c>
      <c r="BQ4111" t="s">
        <v>195</v>
      </c>
      <c r="BS4111">
        <v>14627</v>
      </c>
      <c r="BT4111" t="s">
        <v>196</v>
      </c>
      <c r="BU4111">
        <v>3473852518</v>
      </c>
      <c r="BZ4111" t="s">
        <v>23758</v>
      </c>
      <c r="CC4111" t="s">
        <v>704</v>
      </c>
      <c r="CD4111" t="s">
        <v>195</v>
      </c>
      <c r="CF4111">
        <v>11237</v>
      </c>
      <c r="CG4111" t="s">
        <v>196</v>
      </c>
      <c r="CH4111">
        <v>7183665147</v>
      </c>
      <c r="CM4111" t="s">
        <v>702</v>
      </c>
      <c r="CN4111" t="s">
        <v>23759</v>
      </c>
      <c r="CP4111" t="s">
        <v>194</v>
      </c>
      <c r="CQ4111" t="s">
        <v>195</v>
      </c>
      <c r="CS4111">
        <v>14627</v>
      </c>
      <c r="CT4111" t="s">
        <v>196</v>
      </c>
      <c r="CU4111">
        <v>3473852518</v>
      </c>
      <c r="EM4111" t="s">
        <v>23758</v>
      </c>
      <c r="EP4111" t="s">
        <v>704</v>
      </c>
      <c r="EQ4111" t="s">
        <v>195</v>
      </c>
      <c r="ES4111">
        <v>11237</v>
      </c>
      <c r="ET4111" t="s">
        <v>196</v>
      </c>
      <c r="EU4111">
        <v>7183665147</v>
      </c>
    </row>
    <row r="4112" spans="1:151" x14ac:dyDescent="0.2">
      <c r="A4112">
        <v>38545</v>
      </c>
      <c r="B4112" t="s">
        <v>8601</v>
      </c>
      <c r="C4112" t="s">
        <v>23760</v>
      </c>
      <c r="D4112" t="s">
        <v>23761</v>
      </c>
      <c r="E4112" t="s">
        <v>23762</v>
      </c>
      <c r="F4112" t="s">
        <v>171</v>
      </c>
      <c r="G4112" t="str">
        <f>"0"</f>
        <v>0</v>
      </c>
      <c r="H4112" s="1">
        <v>36947</v>
      </c>
      <c r="I4112" t="s">
        <v>173</v>
      </c>
      <c r="K4112" t="s">
        <v>853</v>
      </c>
      <c r="L4112" t="s">
        <v>854</v>
      </c>
      <c r="M4112" t="s">
        <v>306</v>
      </c>
      <c r="N4112">
        <v>2023</v>
      </c>
      <c r="O4112" t="s">
        <v>908</v>
      </c>
      <c r="P4112" t="s">
        <v>178</v>
      </c>
      <c r="Q4112" t="s">
        <v>172</v>
      </c>
      <c r="S4112">
        <v>31733014</v>
      </c>
      <c r="T4112" t="s">
        <v>23763</v>
      </c>
      <c r="U4112" t="s">
        <v>424</v>
      </c>
      <c r="Y4112" t="str">
        <f>"01AS"</f>
        <v>01AS</v>
      </c>
      <c r="Z4112" t="s">
        <v>227</v>
      </c>
      <c r="AA4112" t="s">
        <v>320</v>
      </c>
      <c r="AB4112" t="s">
        <v>321</v>
      </c>
      <c r="AC4112" t="s">
        <v>425</v>
      </c>
      <c r="AS4112">
        <v>3.74</v>
      </c>
      <c r="AU4112" t="s">
        <v>235</v>
      </c>
      <c r="AV4112" t="s">
        <v>236</v>
      </c>
      <c r="AW4112" t="s">
        <v>430</v>
      </c>
      <c r="BM4112" t="s">
        <v>23764</v>
      </c>
      <c r="BN4112" t="s">
        <v>239</v>
      </c>
      <c r="BO4112" t="str">
        <f>"00000 Ciudad del Este"</f>
        <v>00000 Ciudad del Este</v>
      </c>
      <c r="BP4112" t="s">
        <v>241</v>
      </c>
      <c r="BQ4112" t="s">
        <v>195</v>
      </c>
      <c r="BS4112">
        <v>14627</v>
      </c>
      <c r="BZ4112" t="s">
        <v>242</v>
      </c>
      <c r="CA4112" t="s">
        <v>23765</v>
      </c>
      <c r="CB4112" t="s">
        <v>243</v>
      </c>
      <c r="CD4112" t="s">
        <v>195</v>
      </c>
      <c r="CF4112">
        <v>14642</v>
      </c>
      <c r="CG4112" t="s">
        <v>244</v>
      </c>
      <c r="CM4112" t="s">
        <v>23766</v>
      </c>
      <c r="CN4112" t="s">
        <v>23765</v>
      </c>
      <c r="CO4112" t="str">
        <f>"00000 Ciudad del Este"</f>
        <v>00000 Ciudad del Este</v>
      </c>
      <c r="CP4112" t="s">
        <v>23767</v>
      </c>
      <c r="CS4112" t="str">
        <f>"00000"</f>
        <v>00000</v>
      </c>
      <c r="CT4112" t="s">
        <v>23763</v>
      </c>
      <c r="CU4112" t="s">
        <v>23768</v>
      </c>
    </row>
    <row r="4113" spans="1:151" x14ac:dyDescent="0.2">
      <c r="A4113">
        <v>45930</v>
      </c>
      <c r="B4113" t="s">
        <v>5902</v>
      </c>
      <c r="C4113" t="s">
        <v>23769</v>
      </c>
      <c r="E4113" t="s">
        <v>23770</v>
      </c>
      <c r="F4113" t="s">
        <v>171</v>
      </c>
      <c r="G4113" t="str">
        <f>"0"</f>
        <v>0</v>
      </c>
      <c r="H4113" s="1">
        <v>38241</v>
      </c>
      <c r="I4113" t="s">
        <v>221</v>
      </c>
      <c r="K4113" t="s">
        <v>632</v>
      </c>
      <c r="L4113" t="s">
        <v>633</v>
      </c>
      <c r="M4113" t="s">
        <v>306</v>
      </c>
      <c r="N4113">
        <v>2025</v>
      </c>
      <c r="O4113" t="s">
        <v>2065</v>
      </c>
      <c r="P4113" t="s">
        <v>178</v>
      </c>
      <c r="Q4113" t="s">
        <v>172</v>
      </c>
      <c r="R4113" t="s">
        <v>510</v>
      </c>
      <c r="S4113">
        <v>32355802</v>
      </c>
      <c r="BM4113" t="s">
        <v>3027</v>
      </c>
    </row>
    <row r="4114" spans="1:151" x14ac:dyDescent="0.2">
      <c r="A4114">
        <v>41616</v>
      </c>
      <c r="B4114" t="s">
        <v>23771</v>
      </c>
      <c r="C4114" t="s">
        <v>23772</v>
      </c>
      <c r="D4114" t="s">
        <v>251</v>
      </c>
      <c r="E4114" t="s">
        <v>23773</v>
      </c>
      <c r="F4114" t="s">
        <v>171</v>
      </c>
      <c r="G4114" t="str">
        <f>"0"</f>
        <v>0</v>
      </c>
      <c r="H4114" s="1">
        <v>37788</v>
      </c>
      <c r="I4114" t="s">
        <v>221</v>
      </c>
      <c r="K4114" t="s">
        <v>317</v>
      </c>
      <c r="L4114" t="s">
        <v>23774</v>
      </c>
      <c r="M4114" t="s">
        <v>306</v>
      </c>
      <c r="N4114">
        <v>2024</v>
      </c>
      <c r="O4114" t="s">
        <v>710</v>
      </c>
      <c r="P4114" t="s">
        <v>178</v>
      </c>
      <c r="Q4114" t="s">
        <v>172</v>
      </c>
      <c r="S4114">
        <v>31981163</v>
      </c>
      <c r="T4114" t="s">
        <v>226</v>
      </c>
      <c r="Y4114" t="str">
        <f>"01AS"</f>
        <v>01AS</v>
      </c>
      <c r="Z4114" t="s">
        <v>227</v>
      </c>
      <c r="AA4114" t="s">
        <v>320</v>
      </c>
      <c r="AB4114" t="s">
        <v>321</v>
      </c>
      <c r="AC4114" t="s">
        <v>1237</v>
      </c>
      <c r="AD4114" t="s">
        <v>185</v>
      </c>
      <c r="AM4114" t="s">
        <v>5890</v>
      </c>
      <c r="AS4114">
        <v>3.55</v>
      </c>
      <c r="AU4114" t="s">
        <v>235</v>
      </c>
      <c r="AV4114" t="s">
        <v>236</v>
      </c>
      <c r="AW4114" t="s">
        <v>210</v>
      </c>
      <c r="BM4114" t="s">
        <v>23775</v>
      </c>
      <c r="BN4114" t="s">
        <v>239</v>
      </c>
      <c r="BO4114" t="s">
        <v>23776</v>
      </c>
      <c r="BP4114" t="s">
        <v>241</v>
      </c>
      <c r="BQ4114" t="s">
        <v>195</v>
      </c>
      <c r="BS4114">
        <v>14627</v>
      </c>
      <c r="BZ4114" t="s">
        <v>3241</v>
      </c>
      <c r="CB4114" t="s">
        <v>267</v>
      </c>
      <c r="CD4114" t="s">
        <v>195</v>
      </c>
      <c r="CF4114">
        <v>14627</v>
      </c>
      <c r="CG4114" t="s">
        <v>244</v>
      </c>
      <c r="CM4114" t="s">
        <v>23777</v>
      </c>
      <c r="CO4114" t="s">
        <v>23776</v>
      </c>
      <c r="CP4114" t="s">
        <v>23778</v>
      </c>
      <c r="CQ4114" t="s">
        <v>270</v>
      </c>
      <c r="CS4114">
        <v>22556</v>
      </c>
      <c r="CT4114" t="s">
        <v>244</v>
      </c>
      <c r="CU4114" t="s">
        <v>23779</v>
      </c>
    </row>
    <row r="4115" spans="1:151" x14ac:dyDescent="0.2">
      <c r="A4115">
        <v>40957</v>
      </c>
      <c r="B4115" t="s">
        <v>23771</v>
      </c>
      <c r="C4115" t="s">
        <v>23772</v>
      </c>
      <c r="D4115" t="s">
        <v>251</v>
      </c>
      <c r="E4115" t="s">
        <v>23773</v>
      </c>
      <c r="F4115" t="s">
        <v>171</v>
      </c>
      <c r="G4115" t="str">
        <f>"0"</f>
        <v>0</v>
      </c>
      <c r="H4115" s="1">
        <v>37788</v>
      </c>
      <c r="I4115" t="s">
        <v>221</v>
      </c>
      <c r="K4115" t="s">
        <v>853</v>
      </c>
      <c r="L4115" t="s">
        <v>854</v>
      </c>
      <c r="M4115" t="s">
        <v>176</v>
      </c>
      <c r="N4115">
        <v>2024</v>
      </c>
      <c r="O4115" t="s">
        <v>319</v>
      </c>
      <c r="P4115" t="s">
        <v>178</v>
      </c>
      <c r="Q4115" t="s">
        <v>172</v>
      </c>
      <c r="S4115">
        <v>31981163</v>
      </c>
      <c r="T4115" t="s">
        <v>226</v>
      </c>
      <c r="Y4115" t="str">
        <f>"01AS"</f>
        <v>01AS</v>
      </c>
      <c r="Z4115" t="s">
        <v>227</v>
      </c>
      <c r="AA4115" t="s">
        <v>320</v>
      </c>
      <c r="AB4115" t="s">
        <v>321</v>
      </c>
      <c r="AC4115" t="s">
        <v>1237</v>
      </c>
      <c r="AD4115" t="s">
        <v>185</v>
      </c>
      <c r="AM4115" t="s">
        <v>5890</v>
      </c>
      <c r="AS4115">
        <v>3.55</v>
      </c>
      <c r="AU4115" t="s">
        <v>235</v>
      </c>
      <c r="AV4115" t="s">
        <v>236</v>
      </c>
      <c r="AW4115" t="s">
        <v>210</v>
      </c>
      <c r="BM4115" t="s">
        <v>23775</v>
      </c>
      <c r="BN4115" t="s">
        <v>239</v>
      </c>
      <c r="BO4115" t="s">
        <v>23776</v>
      </c>
      <c r="BP4115" t="s">
        <v>241</v>
      </c>
      <c r="BQ4115" t="s">
        <v>195</v>
      </c>
      <c r="BS4115">
        <v>14627</v>
      </c>
      <c r="BZ4115" t="s">
        <v>3241</v>
      </c>
      <c r="CB4115" t="s">
        <v>267</v>
      </c>
      <c r="CD4115" t="s">
        <v>195</v>
      </c>
      <c r="CF4115">
        <v>14627</v>
      </c>
      <c r="CG4115" t="s">
        <v>244</v>
      </c>
      <c r="CM4115" t="s">
        <v>23777</v>
      </c>
      <c r="CO4115" t="s">
        <v>23776</v>
      </c>
      <c r="CP4115" t="s">
        <v>23778</v>
      </c>
      <c r="CQ4115" t="s">
        <v>270</v>
      </c>
      <c r="CS4115">
        <v>22556</v>
      </c>
      <c r="CT4115" t="s">
        <v>244</v>
      </c>
      <c r="CU4115" t="s">
        <v>23779</v>
      </c>
    </row>
    <row r="4116" spans="1:151" x14ac:dyDescent="0.2">
      <c r="A4116">
        <v>38298</v>
      </c>
      <c r="B4116" t="s">
        <v>7209</v>
      </c>
      <c r="C4116" t="s">
        <v>23780</v>
      </c>
      <c r="D4116" t="s">
        <v>169</v>
      </c>
      <c r="E4116" t="s">
        <v>23781</v>
      </c>
      <c r="F4116" t="s">
        <v>171</v>
      </c>
      <c r="G4116" t="str">
        <f>"0"</f>
        <v>0</v>
      </c>
      <c r="H4116" s="1">
        <v>36950</v>
      </c>
      <c r="I4116" t="s">
        <v>1571</v>
      </c>
      <c r="K4116" t="s">
        <v>2435</v>
      </c>
      <c r="L4116" t="s">
        <v>16028</v>
      </c>
      <c r="M4116" t="s">
        <v>255</v>
      </c>
      <c r="N4116" t="s">
        <v>2610</v>
      </c>
      <c r="O4116" t="s">
        <v>2611</v>
      </c>
      <c r="P4116" t="s">
        <v>178</v>
      </c>
      <c r="Q4116" t="s">
        <v>172</v>
      </c>
      <c r="S4116">
        <v>31615419</v>
      </c>
      <c r="T4116" t="s">
        <v>226</v>
      </c>
      <c r="Y4116" t="str">
        <f>"04HSEAS"</f>
        <v>04HSEAS</v>
      </c>
      <c r="Z4116" t="s">
        <v>499</v>
      </c>
      <c r="AA4116" t="s">
        <v>321</v>
      </c>
      <c r="AC4116" t="s">
        <v>1868</v>
      </c>
      <c r="AD4116" t="s">
        <v>185</v>
      </c>
      <c r="AM4116" t="s">
        <v>730</v>
      </c>
      <c r="AS4116">
        <v>3.95</v>
      </c>
      <c r="AU4116" t="s">
        <v>235</v>
      </c>
      <c r="AV4116" t="s">
        <v>236</v>
      </c>
      <c r="AW4116" t="s">
        <v>715</v>
      </c>
      <c r="BM4116" t="s">
        <v>23782</v>
      </c>
      <c r="BN4116" t="s">
        <v>239</v>
      </c>
      <c r="BO4116" t="s">
        <v>23783</v>
      </c>
      <c r="BP4116" t="s">
        <v>241</v>
      </c>
      <c r="BQ4116" t="s">
        <v>195</v>
      </c>
      <c r="BS4116">
        <v>14627</v>
      </c>
      <c r="CD4116" t="s">
        <v>195</v>
      </c>
      <c r="CM4116" t="s">
        <v>23784</v>
      </c>
      <c r="CO4116" t="s">
        <v>23783</v>
      </c>
      <c r="CP4116" t="s">
        <v>23785</v>
      </c>
      <c r="CQ4116" t="s">
        <v>541</v>
      </c>
      <c r="CS4116" t="str">
        <f>"02420-1727"</f>
        <v>02420-1727</v>
      </c>
      <c r="CT4116" t="s">
        <v>244</v>
      </c>
      <c r="CU4116" t="s">
        <v>23786</v>
      </c>
    </row>
    <row r="4117" spans="1:151" x14ac:dyDescent="0.2">
      <c r="A4117">
        <v>29929</v>
      </c>
      <c r="B4117" t="s">
        <v>23787</v>
      </c>
      <c r="C4117" t="s">
        <v>23788</v>
      </c>
      <c r="E4117" t="s">
        <v>23789</v>
      </c>
      <c r="F4117" t="s">
        <v>171</v>
      </c>
      <c r="G4117" t="s">
        <v>172</v>
      </c>
      <c r="H4117" s="1">
        <v>36000</v>
      </c>
      <c r="I4117" t="s">
        <v>221</v>
      </c>
      <c r="K4117" t="s">
        <v>3377</v>
      </c>
      <c r="L4117" t="s">
        <v>3378</v>
      </c>
      <c r="M4117" t="s">
        <v>224</v>
      </c>
      <c r="N4117">
        <v>2019</v>
      </c>
      <c r="O4117" t="s">
        <v>279</v>
      </c>
      <c r="P4117" t="s">
        <v>178</v>
      </c>
      <c r="Q4117" t="s">
        <v>172</v>
      </c>
      <c r="S4117">
        <v>29943241</v>
      </c>
      <c r="T4117" t="s">
        <v>196</v>
      </c>
      <c r="W4117" t="s">
        <v>23790</v>
      </c>
      <c r="X4117">
        <v>4055498125</v>
      </c>
      <c r="Y4117" t="s">
        <v>186</v>
      </c>
      <c r="Z4117" t="s">
        <v>282</v>
      </c>
      <c r="AA4117">
        <v>2020</v>
      </c>
      <c r="AB4117">
        <v>2020</v>
      </c>
      <c r="AC4117" t="s">
        <v>886</v>
      </c>
      <c r="AD4117" t="s">
        <v>172</v>
      </c>
      <c r="AS4117">
        <v>3.31</v>
      </c>
      <c r="AT4117" t="s">
        <v>188</v>
      </c>
      <c r="AU4117" t="s">
        <v>189</v>
      </c>
      <c r="AV4117" t="s">
        <v>190</v>
      </c>
      <c r="AW4117" t="s">
        <v>210</v>
      </c>
      <c r="BM4117" t="s">
        <v>23791</v>
      </c>
      <c r="BN4117" t="s">
        <v>23792</v>
      </c>
      <c r="BP4117" t="s">
        <v>194</v>
      </c>
      <c r="BQ4117" t="s">
        <v>195</v>
      </c>
      <c r="BS4117">
        <v>14627</v>
      </c>
      <c r="BT4117" t="s">
        <v>196</v>
      </c>
      <c r="BU4117">
        <v>4055349735</v>
      </c>
      <c r="BZ4117" t="s">
        <v>23793</v>
      </c>
      <c r="CC4117" t="s">
        <v>20009</v>
      </c>
      <c r="CD4117" t="s">
        <v>619</v>
      </c>
      <c r="CF4117">
        <v>73160</v>
      </c>
      <c r="CG4117" t="s">
        <v>196</v>
      </c>
      <c r="CH4117">
        <v>4055349735</v>
      </c>
      <c r="CM4117" t="s">
        <v>23499</v>
      </c>
      <c r="CP4117" t="s">
        <v>194</v>
      </c>
      <c r="CQ4117" t="s">
        <v>195</v>
      </c>
      <c r="CS4117">
        <v>14627</v>
      </c>
      <c r="CT4117" t="s">
        <v>196</v>
      </c>
      <c r="CU4117">
        <v>4055349735</v>
      </c>
      <c r="DM4117" t="s">
        <v>23794</v>
      </c>
      <c r="DP4117" t="s">
        <v>20023</v>
      </c>
      <c r="DQ4117" t="s">
        <v>619</v>
      </c>
      <c r="DR4117" t="s">
        <v>23795</v>
      </c>
      <c r="DS4117">
        <v>73160</v>
      </c>
      <c r="DT4117" t="s">
        <v>226</v>
      </c>
      <c r="DU4117">
        <v>4055498125</v>
      </c>
      <c r="DX4117" t="s">
        <v>23796</v>
      </c>
      <c r="DY4117" t="s">
        <v>406</v>
      </c>
      <c r="ED4117" t="s">
        <v>619</v>
      </c>
      <c r="EG4117" t="s">
        <v>196</v>
      </c>
      <c r="EH4117">
        <v>4055349735</v>
      </c>
      <c r="EM4117" t="s">
        <v>23793</v>
      </c>
      <c r="EP4117" t="s">
        <v>20009</v>
      </c>
      <c r="EQ4117" t="s">
        <v>619</v>
      </c>
      <c r="ES4117">
        <v>73160</v>
      </c>
      <c r="ET4117" t="s">
        <v>196</v>
      </c>
      <c r="EU4117">
        <v>4055349735</v>
      </c>
    </row>
    <row r="4118" spans="1:151" x14ac:dyDescent="0.2">
      <c r="A4118">
        <v>29649</v>
      </c>
      <c r="B4118" t="s">
        <v>23787</v>
      </c>
      <c r="C4118" t="s">
        <v>23788</v>
      </c>
      <c r="E4118" t="s">
        <v>23789</v>
      </c>
      <c r="F4118" t="s">
        <v>171</v>
      </c>
      <c r="G4118" t="s">
        <v>172</v>
      </c>
      <c r="H4118" s="1">
        <v>36000</v>
      </c>
      <c r="I4118" t="s">
        <v>221</v>
      </c>
      <c r="K4118" t="s">
        <v>882</v>
      </c>
      <c r="L4118" t="s">
        <v>318</v>
      </c>
      <c r="M4118" t="s">
        <v>255</v>
      </c>
      <c r="N4118" t="s">
        <v>421</v>
      </c>
      <c r="O4118" t="s">
        <v>422</v>
      </c>
      <c r="P4118" t="s">
        <v>509</v>
      </c>
      <c r="Q4118" t="s">
        <v>172</v>
      </c>
      <c r="S4118">
        <v>29943241</v>
      </c>
      <c r="T4118" t="s">
        <v>196</v>
      </c>
      <c r="W4118" t="s">
        <v>23790</v>
      </c>
      <c r="X4118">
        <v>4055498125</v>
      </c>
      <c r="Y4118" t="s">
        <v>186</v>
      </c>
      <c r="Z4118" t="s">
        <v>282</v>
      </c>
      <c r="AA4118">
        <v>2020</v>
      </c>
      <c r="AB4118">
        <v>2020</v>
      </c>
      <c r="AC4118" t="s">
        <v>886</v>
      </c>
      <c r="AD4118" t="s">
        <v>172</v>
      </c>
      <c r="AS4118">
        <v>3.31</v>
      </c>
      <c r="AT4118" t="s">
        <v>188</v>
      </c>
      <c r="AU4118" t="s">
        <v>189</v>
      </c>
      <c r="AV4118" t="s">
        <v>190</v>
      </c>
      <c r="AW4118" t="s">
        <v>210</v>
      </c>
      <c r="BM4118" t="s">
        <v>23791</v>
      </c>
      <c r="BN4118" t="s">
        <v>23792</v>
      </c>
      <c r="BP4118" t="s">
        <v>194</v>
      </c>
      <c r="BQ4118" t="s">
        <v>195</v>
      </c>
      <c r="BS4118">
        <v>14627</v>
      </c>
      <c r="BT4118" t="s">
        <v>196</v>
      </c>
      <c r="BU4118">
        <v>4055349735</v>
      </c>
      <c r="BZ4118" t="s">
        <v>23793</v>
      </c>
      <c r="CC4118" t="s">
        <v>20009</v>
      </c>
      <c r="CD4118" t="s">
        <v>619</v>
      </c>
      <c r="CF4118">
        <v>73160</v>
      </c>
      <c r="CG4118" t="s">
        <v>196</v>
      </c>
      <c r="CH4118">
        <v>4055349735</v>
      </c>
      <c r="CM4118" t="s">
        <v>23499</v>
      </c>
      <c r="CP4118" t="s">
        <v>194</v>
      </c>
      <c r="CQ4118" t="s">
        <v>195</v>
      </c>
      <c r="CS4118">
        <v>14627</v>
      </c>
      <c r="CT4118" t="s">
        <v>196</v>
      </c>
      <c r="CU4118">
        <v>4055349735</v>
      </c>
      <c r="DM4118" t="s">
        <v>23794</v>
      </c>
      <c r="DP4118" t="s">
        <v>20023</v>
      </c>
      <c r="DQ4118" t="s">
        <v>619</v>
      </c>
      <c r="DR4118" t="s">
        <v>23795</v>
      </c>
      <c r="DS4118">
        <v>73160</v>
      </c>
      <c r="DT4118" t="s">
        <v>226</v>
      </c>
      <c r="DU4118">
        <v>4055498125</v>
      </c>
      <c r="DX4118" t="s">
        <v>23796</v>
      </c>
      <c r="DY4118" t="s">
        <v>406</v>
      </c>
      <c r="ED4118" t="s">
        <v>619</v>
      </c>
      <c r="EG4118" t="s">
        <v>196</v>
      </c>
      <c r="EH4118">
        <v>4055349735</v>
      </c>
      <c r="EM4118" t="s">
        <v>23793</v>
      </c>
      <c r="EP4118" t="s">
        <v>20009</v>
      </c>
      <c r="EQ4118" t="s">
        <v>619</v>
      </c>
      <c r="ES4118">
        <v>73160</v>
      </c>
      <c r="ET4118" t="s">
        <v>196</v>
      </c>
      <c r="EU4118">
        <v>4055349735</v>
      </c>
    </row>
    <row r="4119" spans="1:151" x14ac:dyDescent="0.2">
      <c r="A4119">
        <v>17808</v>
      </c>
      <c r="B4119" t="s">
        <v>850</v>
      </c>
      <c r="C4119" t="s">
        <v>23797</v>
      </c>
      <c r="D4119" t="s">
        <v>23798</v>
      </c>
      <c r="E4119" t="s">
        <v>23799</v>
      </c>
      <c r="F4119" t="s">
        <v>171</v>
      </c>
      <c r="G4119" t="s">
        <v>172</v>
      </c>
      <c r="H4119" s="1">
        <v>34583</v>
      </c>
      <c r="I4119" t="s">
        <v>221</v>
      </c>
      <c r="K4119" t="s">
        <v>1074</v>
      </c>
      <c r="L4119" t="s">
        <v>3382</v>
      </c>
      <c r="M4119" t="s">
        <v>306</v>
      </c>
      <c r="N4119">
        <v>2016</v>
      </c>
      <c r="O4119" t="s">
        <v>380</v>
      </c>
      <c r="P4119" t="s">
        <v>178</v>
      </c>
      <c r="Q4119" t="s">
        <v>172</v>
      </c>
      <c r="S4119">
        <v>26938776</v>
      </c>
      <c r="T4119" t="s">
        <v>196</v>
      </c>
      <c r="W4119" t="s">
        <v>23800</v>
      </c>
      <c r="X4119">
        <v>5857327833</v>
      </c>
      <c r="Y4119" t="s">
        <v>186</v>
      </c>
      <c r="Z4119" t="s">
        <v>282</v>
      </c>
      <c r="AA4119">
        <v>2017</v>
      </c>
      <c r="AB4119">
        <v>2017</v>
      </c>
      <c r="AC4119" t="s">
        <v>885</v>
      </c>
      <c r="AD4119" t="s">
        <v>185</v>
      </c>
      <c r="AS4119">
        <v>3.38</v>
      </c>
      <c r="AT4119" t="s">
        <v>188</v>
      </c>
      <c r="AU4119" t="s">
        <v>189</v>
      </c>
      <c r="AV4119" t="s">
        <v>190</v>
      </c>
      <c r="AW4119" t="s">
        <v>237</v>
      </c>
      <c r="BM4119" t="s">
        <v>23801</v>
      </c>
      <c r="BP4119" t="s">
        <v>194</v>
      </c>
      <c r="BQ4119" t="s">
        <v>195</v>
      </c>
      <c r="BS4119">
        <v>14617</v>
      </c>
      <c r="BT4119" t="s">
        <v>196</v>
      </c>
      <c r="BU4119">
        <v>5855443536</v>
      </c>
      <c r="BZ4119" t="s">
        <v>23801</v>
      </c>
      <c r="CC4119" t="s">
        <v>194</v>
      </c>
      <c r="CD4119" t="s">
        <v>195</v>
      </c>
      <c r="CF4119">
        <v>14617</v>
      </c>
      <c r="CG4119" t="s">
        <v>196</v>
      </c>
      <c r="CH4119">
        <v>5855443536</v>
      </c>
      <c r="CM4119" t="s">
        <v>23801</v>
      </c>
      <c r="CP4119" t="s">
        <v>194</v>
      </c>
      <c r="CQ4119" t="s">
        <v>195</v>
      </c>
      <c r="CS4119">
        <v>14617</v>
      </c>
      <c r="CT4119" t="s">
        <v>196</v>
      </c>
      <c r="CU4119">
        <v>5857303269</v>
      </c>
      <c r="EM4119" t="s">
        <v>23801</v>
      </c>
      <c r="EP4119" t="s">
        <v>194</v>
      </c>
      <c r="EQ4119" t="s">
        <v>195</v>
      </c>
      <c r="ES4119">
        <v>14617</v>
      </c>
      <c r="ET4119" t="s">
        <v>196</v>
      </c>
      <c r="EU4119">
        <v>5855443536</v>
      </c>
    </row>
    <row r="4120" spans="1:151" x14ac:dyDescent="0.2">
      <c r="A4120">
        <v>42032</v>
      </c>
      <c r="B4120" t="s">
        <v>22405</v>
      </c>
      <c r="C4120" t="s">
        <v>23802</v>
      </c>
      <c r="D4120" t="s">
        <v>3657</v>
      </c>
      <c r="E4120" t="s">
        <v>23803</v>
      </c>
      <c r="F4120" t="s">
        <v>171</v>
      </c>
      <c r="G4120" t="str">
        <f>"0"</f>
        <v>0</v>
      </c>
      <c r="H4120" s="1">
        <v>37607</v>
      </c>
      <c r="I4120" t="s">
        <v>221</v>
      </c>
      <c r="K4120" t="s">
        <v>2724</v>
      </c>
      <c r="L4120" t="s">
        <v>820</v>
      </c>
      <c r="M4120" t="s">
        <v>306</v>
      </c>
      <c r="N4120">
        <v>2024</v>
      </c>
      <c r="O4120" t="s">
        <v>710</v>
      </c>
      <c r="P4120" t="s">
        <v>178</v>
      </c>
      <c r="Q4120" t="s">
        <v>172</v>
      </c>
      <c r="S4120">
        <v>32072075</v>
      </c>
      <c r="T4120" t="s">
        <v>226</v>
      </c>
      <c r="Y4120" t="str">
        <f>"01AS"</f>
        <v>01AS</v>
      </c>
      <c r="Z4120" t="s">
        <v>499</v>
      </c>
      <c r="AA4120" t="s">
        <v>320</v>
      </c>
      <c r="AB4120" t="s">
        <v>321</v>
      </c>
      <c r="AC4120" t="s">
        <v>728</v>
      </c>
      <c r="AD4120" t="s">
        <v>185</v>
      </c>
      <c r="AS4120">
        <v>3.94</v>
      </c>
      <c r="AU4120" t="s">
        <v>235</v>
      </c>
      <c r="AV4120" t="s">
        <v>236</v>
      </c>
      <c r="AW4120" t="s">
        <v>264</v>
      </c>
      <c r="BM4120" t="s">
        <v>23804</v>
      </c>
      <c r="BN4120" t="s">
        <v>239</v>
      </c>
      <c r="BO4120" t="s">
        <v>23805</v>
      </c>
      <c r="BP4120" t="s">
        <v>241</v>
      </c>
      <c r="BQ4120" t="s">
        <v>195</v>
      </c>
      <c r="BS4120">
        <v>14627</v>
      </c>
      <c r="BZ4120" t="s">
        <v>242</v>
      </c>
      <c r="CB4120" t="s">
        <v>243</v>
      </c>
      <c r="CD4120" t="s">
        <v>195</v>
      </c>
      <c r="CF4120">
        <v>14642</v>
      </c>
      <c r="CG4120" t="s">
        <v>244</v>
      </c>
      <c r="CM4120" t="s">
        <v>23806</v>
      </c>
      <c r="CO4120" t="s">
        <v>23805</v>
      </c>
      <c r="CP4120" t="s">
        <v>23807</v>
      </c>
      <c r="CQ4120" t="s">
        <v>247</v>
      </c>
      <c r="CS4120" t="s">
        <v>23808</v>
      </c>
      <c r="CT4120" t="s">
        <v>244</v>
      </c>
      <c r="CU4120" t="s">
        <v>23809</v>
      </c>
    </row>
    <row r="4121" spans="1:151" x14ac:dyDescent="0.2">
      <c r="A4121">
        <v>19099</v>
      </c>
      <c r="B4121" t="s">
        <v>378</v>
      </c>
      <c r="C4121" t="s">
        <v>23810</v>
      </c>
      <c r="D4121" t="s">
        <v>23811</v>
      </c>
      <c r="E4121" t="s">
        <v>23812</v>
      </c>
      <c r="F4121" t="s">
        <v>171</v>
      </c>
      <c r="G4121" t="s">
        <v>172</v>
      </c>
      <c r="H4121" s="1">
        <v>34755</v>
      </c>
      <c r="I4121" t="s">
        <v>173</v>
      </c>
      <c r="K4121" t="s">
        <v>3708</v>
      </c>
      <c r="L4121" t="s">
        <v>1689</v>
      </c>
      <c r="M4121" t="s">
        <v>306</v>
      </c>
      <c r="N4121">
        <v>2016</v>
      </c>
      <c r="O4121" t="s">
        <v>380</v>
      </c>
      <c r="P4121" t="s">
        <v>363</v>
      </c>
      <c r="Q4121" t="s">
        <v>172</v>
      </c>
      <c r="S4121">
        <v>28180821</v>
      </c>
      <c r="T4121" t="s">
        <v>196</v>
      </c>
      <c r="W4121" t="s">
        <v>23813</v>
      </c>
      <c r="X4121">
        <v>2018718575</v>
      </c>
      <c r="Y4121" t="s">
        <v>186</v>
      </c>
      <c r="Z4121" t="s">
        <v>183</v>
      </c>
      <c r="AA4121">
        <v>2017</v>
      </c>
      <c r="AB4121">
        <v>2017</v>
      </c>
      <c r="AC4121" t="s">
        <v>187</v>
      </c>
      <c r="AD4121" t="s">
        <v>185</v>
      </c>
      <c r="AS4121">
        <v>2.58</v>
      </c>
      <c r="AT4121" t="s">
        <v>188</v>
      </c>
      <c r="AU4121" t="s">
        <v>189</v>
      </c>
      <c r="AV4121" t="s">
        <v>190</v>
      </c>
      <c r="AW4121" t="s">
        <v>952</v>
      </c>
      <c r="BM4121" t="s">
        <v>23814</v>
      </c>
      <c r="BN4121" t="s">
        <v>487</v>
      </c>
      <c r="BP4121" t="s">
        <v>194</v>
      </c>
      <c r="BQ4121" t="s">
        <v>195</v>
      </c>
      <c r="BS4121">
        <v>14627</v>
      </c>
      <c r="BT4121" t="s">
        <v>196</v>
      </c>
      <c r="BU4121">
        <v>2019379993</v>
      </c>
      <c r="BZ4121" t="s">
        <v>23815</v>
      </c>
      <c r="CC4121" t="s">
        <v>23816</v>
      </c>
      <c r="CD4121" t="s">
        <v>1150</v>
      </c>
      <c r="CF4121" t="str">
        <f>"07670"</f>
        <v>07670</v>
      </c>
      <c r="CG4121" t="s">
        <v>196</v>
      </c>
      <c r="CH4121">
        <v>2019379993</v>
      </c>
      <c r="CM4121" t="s">
        <v>23817</v>
      </c>
      <c r="CN4121" t="s">
        <v>7829</v>
      </c>
      <c r="CP4121" t="s">
        <v>194</v>
      </c>
      <c r="CQ4121" t="s">
        <v>195</v>
      </c>
      <c r="CS4121">
        <v>14627</v>
      </c>
      <c r="CT4121" t="s">
        <v>196</v>
      </c>
      <c r="CU4121">
        <v>2019379993</v>
      </c>
      <c r="EM4121" t="s">
        <v>23815</v>
      </c>
      <c r="EP4121" t="s">
        <v>23816</v>
      </c>
      <c r="EQ4121" t="s">
        <v>1150</v>
      </c>
      <c r="ES4121" t="str">
        <f>"07670"</f>
        <v>07670</v>
      </c>
      <c r="ET4121" t="s">
        <v>196</v>
      </c>
      <c r="EU4121">
        <v>2019379993</v>
      </c>
    </row>
    <row r="4122" spans="1:151" x14ac:dyDescent="0.2">
      <c r="A4122">
        <v>19426</v>
      </c>
      <c r="B4122" t="s">
        <v>23818</v>
      </c>
      <c r="C4122" t="s">
        <v>23810</v>
      </c>
      <c r="E4122" t="s">
        <v>23819</v>
      </c>
      <c r="F4122" t="s">
        <v>171</v>
      </c>
      <c r="G4122" t="s">
        <v>172</v>
      </c>
      <c r="H4122" s="1">
        <v>33346</v>
      </c>
      <c r="I4122" t="s">
        <v>221</v>
      </c>
      <c r="K4122" t="s">
        <v>1357</v>
      </c>
      <c r="L4122" t="s">
        <v>1358</v>
      </c>
      <c r="M4122" t="s">
        <v>224</v>
      </c>
      <c r="N4122">
        <v>2016</v>
      </c>
      <c r="O4122" t="s">
        <v>410</v>
      </c>
      <c r="P4122" t="s">
        <v>178</v>
      </c>
      <c r="Q4122" t="s">
        <v>172</v>
      </c>
      <c r="R4122" t="s">
        <v>510</v>
      </c>
      <c r="S4122">
        <v>29411351</v>
      </c>
      <c r="BM4122" t="s">
        <v>15747</v>
      </c>
    </row>
    <row r="4123" spans="1:151" x14ac:dyDescent="0.2">
      <c r="A4123">
        <v>46523</v>
      </c>
      <c r="B4123" t="s">
        <v>23820</v>
      </c>
      <c r="C4123" t="s">
        <v>23821</v>
      </c>
      <c r="D4123" t="s">
        <v>185</v>
      </c>
      <c r="E4123" t="s">
        <v>23822</v>
      </c>
      <c r="F4123" t="s">
        <v>171</v>
      </c>
      <c r="G4123" t="str">
        <f>"0"</f>
        <v>0</v>
      </c>
      <c r="H4123" s="1">
        <v>38963</v>
      </c>
      <c r="I4123" t="s">
        <v>221</v>
      </c>
      <c r="K4123" t="s">
        <v>3708</v>
      </c>
      <c r="M4123" t="s">
        <v>176</v>
      </c>
      <c r="N4123">
        <v>2026</v>
      </c>
      <c r="O4123" t="s">
        <v>508</v>
      </c>
      <c r="P4123" t="s">
        <v>509</v>
      </c>
      <c r="Q4123" t="s">
        <v>172</v>
      </c>
      <c r="R4123" t="s">
        <v>510</v>
      </c>
      <c r="S4123">
        <v>32773538</v>
      </c>
      <c r="BM4123" t="s">
        <v>2725</v>
      </c>
    </row>
    <row r="4124" spans="1:151" x14ac:dyDescent="0.2">
      <c r="A4124">
        <v>46419</v>
      </c>
      <c r="B4124" t="s">
        <v>23820</v>
      </c>
      <c r="C4124" t="s">
        <v>23821</v>
      </c>
      <c r="D4124" t="s">
        <v>185</v>
      </c>
      <c r="E4124" t="s">
        <v>23822</v>
      </c>
      <c r="F4124" t="s">
        <v>23823</v>
      </c>
      <c r="G4124" t="str">
        <f>"0"</f>
        <v>0</v>
      </c>
      <c r="H4124" s="1">
        <v>38963</v>
      </c>
      <c r="I4124" t="s">
        <v>221</v>
      </c>
      <c r="K4124" t="s">
        <v>6656</v>
      </c>
      <c r="M4124" t="s">
        <v>176</v>
      </c>
      <c r="N4124">
        <v>2026</v>
      </c>
      <c r="O4124" t="s">
        <v>508</v>
      </c>
      <c r="P4124" t="s">
        <v>509</v>
      </c>
      <c r="Q4124" t="s">
        <v>172</v>
      </c>
      <c r="R4124" t="s">
        <v>510</v>
      </c>
      <c r="S4124">
        <v>32773538</v>
      </c>
      <c r="BM4124" t="s">
        <v>2725</v>
      </c>
    </row>
    <row r="4125" spans="1:151" x14ac:dyDescent="0.2">
      <c r="A4125">
        <v>28523</v>
      </c>
      <c r="B4125" t="s">
        <v>4848</v>
      </c>
      <c r="C4125" t="s">
        <v>23824</v>
      </c>
      <c r="D4125" t="s">
        <v>3705</v>
      </c>
      <c r="E4125" t="s">
        <v>23825</v>
      </c>
      <c r="F4125" t="s">
        <v>171</v>
      </c>
      <c r="G4125" t="s">
        <v>172</v>
      </c>
      <c r="H4125" s="1">
        <v>36342</v>
      </c>
      <c r="I4125" t="s">
        <v>221</v>
      </c>
      <c r="K4125" t="s">
        <v>4639</v>
      </c>
      <c r="L4125" t="s">
        <v>820</v>
      </c>
      <c r="M4125" t="s">
        <v>176</v>
      </c>
      <c r="N4125">
        <v>2020</v>
      </c>
      <c r="O4125" t="s">
        <v>978</v>
      </c>
      <c r="P4125" t="s">
        <v>979</v>
      </c>
      <c r="Q4125" t="s">
        <v>172</v>
      </c>
      <c r="S4125">
        <v>30800113</v>
      </c>
      <c r="T4125" t="s">
        <v>226</v>
      </c>
      <c r="Y4125" t="str">
        <f>"01AS"</f>
        <v>01AS</v>
      </c>
      <c r="Z4125" t="s">
        <v>227</v>
      </c>
      <c r="AA4125" t="s">
        <v>320</v>
      </c>
      <c r="AB4125" t="s">
        <v>321</v>
      </c>
      <c r="AC4125" t="s">
        <v>4851</v>
      </c>
      <c r="AD4125" t="s">
        <v>185</v>
      </c>
      <c r="AE4125" t="s">
        <v>1451</v>
      </c>
      <c r="AF4125" t="s">
        <v>426</v>
      </c>
      <c r="AJ4125" t="s">
        <v>2190</v>
      </c>
      <c r="AK4125" t="s">
        <v>185</v>
      </c>
      <c r="AM4125" t="s">
        <v>5354</v>
      </c>
      <c r="AS4125">
        <v>3.54</v>
      </c>
      <c r="AT4125" t="s">
        <v>1261</v>
      </c>
      <c r="AV4125" t="s">
        <v>473</v>
      </c>
      <c r="AW4125" t="s">
        <v>264</v>
      </c>
      <c r="BO4125" t="s">
        <v>23826</v>
      </c>
      <c r="BQ4125" t="s">
        <v>195</v>
      </c>
      <c r="CD4125" t="s">
        <v>195</v>
      </c>
      <c r="CM4125" t="s">
        <v>23827</v>
      </c>
      <c r="CO4125" t="s">
        <v>23826</v>
      </c>
      <c r="CP4125" t="s">
        <v>16952</v>
      </c>
      <c r="CQ4125" t="s">
        <v>247</v>
      </c>
      <c r="CS4125" t="s">
        <v>23828</v>
      </c>
      <c r="CT4125" t="s">
        <v>244</v>
      </c>
      <c r="CU4125" t="s">
        <v>23829</v>
      </c>
    </row>
    <row r="4126" spans="1:151" x14ac:dyDescent="0.2">
      <c r="A4126">
        <v>41685</v>
      </c>
      <c r="B4126" t="s">
        <v>10082</v>
      </c>
      <c r="C4126" t="s">
        <v>23830</v>
      </c>
      <c r="D4126" t="s">
        <v>2512</v>
      </c>
      <c r="E4126" t="s">
        <v>23831</v>
      </c>
      <c r="F4126" t="s">
        <v>171</v>
      </c>
      <c r="G4126" t="str">
        <f>"0"</f>
        <v>0</v>
      </c>
      <c r="H4126" s="1">
        <v>38677</v>
      </c>
      <c r="I4126" t="s">
        <v>221</v>
      </c>
      <c r="K4126" t="s">
        <v>1866</v>
      </c>
      <c r="L4126" t="s">
        <v>1867</v>
      </c>
      <c r="M4126" t="s">
        <v>255</v>
      </c>
      <c r="N4126" t="s">
        <v>256</v>
      </c>
      <c r="O4126" t="s">
        <v>257</v>
      </c>
      <c r="P4126" t="s">
        <v>178</v>
      </c>
      <c r="Q4126" t="s">
        <v>172</v>
      </c>
      <c r="S4126">
        <v>32522174</v>
      </c>
      <c r="T4126" t="s">
        <v>226</v>
      </c>
      <c r="Y4126" t="str">
        <f>"01AS"</f>
        <v>01AS</v>
      </c>
      <c r="Z4126" t="s">
        <v>227</v>
      </c>
      <c r="AA4126" t="s">
        <v>833</v>
      </c>
      <c r="AB4126" t="s">
        <v>834</v>
      </c>
      <c r="AC4126" t="s">
        <v>1693</v>
      </c>
      <c r="AD4126" t="s">
        <v>172</v>
      </c>
      <c r="AS4126">
        <v>3.42</v>
      </c>
      <c r="AU4126" t="s">
        <v>472</v>
      </c>
      <c r="AV4126" t="s">
        <v>473</v>
      </c>
      <c r="AW4126" t="s">
        <v>264</v>
      </c>
      <c r="BM4126" t="s">
        <v>23832</v>
      </c>
      <c r="BN4126" t="s">
        <v>239</v>
      </c>
      <c r="BO4126" t="s">
        <v>23833</v>
      </c>
      <c r="BP4126" t="s">
        <v>241</v>
      </c>
      <c r="BQ4126" t="s">
        <v>195</v>
      </c>
      <c r="BS4126">
        <v>14627</v>
      </c>
      <c r="CD4126" t="s">
        <v>195</v>
      </c>
      <c r="CM4126" t="s">
        <v>23834</v>
      </c>
      <c r="CO4126" t="s">
        <v>23833</v>
      </c>
      <c r="CP4126" t="s">
        <v>23835</v>
      </c>
      <c r="CQ4126" t="s">
        <v>571</v>
      </c>
      <c r="CS4126" t="s">
        <v>23836</v>
      </c>
      <c r="CT4126" t="s">
        <v>244</v>
      </c>
      <c r="CU4126" t="s">
        <v>23837</v>
      </c>
    </row>
    <row r="4127" spans="1:151" x14ac:dyDescent="0.2">
      <c r="A4127">
        <v>13082</v>
      </c>
      <c r="B4127" t="s">
        <v>23838</v>
      </c>
      <c r="C4127" t="s">
        <v>23839</v>
      </c>
      <c r="D4127" t="s">
        <v>23840</v>
      </c>
      <c r="E4127" t="s">
        <v>23841</v>
      </c>
      <c r="F4127" t="s">
        <v>171</v>
      </c>
      <c r="G4127" t="s">
        <v>172</v>
      </c>
      <c r="H4127" s="1">
        <v>34582</v>
      </c>
      <c r="I4127" t="s">
        <v>221</v>
      </c>
      <c r="K4127" t="s">
        <v>547</v>
      </c>
      <c r="L4127" t="s">
        <v>548</v>
      </c>
      <c r="M4127" t="s">
        <v>306</v>
      </c>
      <c r="N4127">
        <v>2015</v>
      </c>
      <c r="O4127" t="s">
        <v>517</v>
      </c>
      <c r="P4127" t="s">
        <v>178</v>
      </c>
      <c r="Q4127" t="s">
        <v>172</v>
      </c>
      <c r="S4127">
        <v>28904823</v>
      </c>
      <c r="T4127" t="s">
        <v>196</v>
      </c>
      <c r="W4127" t="s">
        <v>23842</v>
      </c>
      <c r="X4127">
        <v>3309288668</v>
      </c>
      <c r="Y4127" t="s">
        <v>186</v>
      </c>
      <c r="Z4127" t="s">
        <v>282</v>
      </c>
      <c r="AA4127">
        <v>2017</v>
      </c>
      <c r="AB4127">
        <v>2017</v>
      </c>
      <c r="AC4127" t="s">
        <v>696</v>
      </c>
      <c r="AD4127" t="s">
        <v>185</v>
      </c>
      <c r="AM4127" t="s">
        <v>636</v>
      </c>
      <c r="AS4127">
        <v>2.72</v>
      </c>
      <c r="AT4127" t="s">
        <v>742</v>
      </c>
      <c r="AU4127" t="s">
        <v>189</v>
      </c>
      <c r="AV4127" t="s">
        <v>190</v>
      </c>
      <c r="AW4127" t="s">
        <v>264</v>
      </c>
      <c r="BM4127" t="s">
        <v>23843</v>
      </c>
      <c r="BP4127" t="s">
        <v>194</v>
      </c>
      <c r="BQ4127" t="s">
        <v>195</v>
      </c>
      <c r="BS4127">
        <v>14620</v>
      </c>
      <c r="BT4127" t="s">
        <v>196</v>
      </c>
      <c r="BU4127">
        <v>3303102896</v>
      </c>
      <c r="BZ4127" t="s">
        <v>23844</v>
      </c>
      <c r="CC4127" t="s">
        <v>6024</v>
      </c>
      <c r="CD4127" t="s">
        <v>1414</v>
      </c>
      <c r="CF4127">
        <v>44313</v>
      </c>
      <c r="CG4127" t="s">
        <v>196</v>
      </c>
      <c r="CM4127" t="s">
        <v>23843</v>
      </c>
      <c r="CP4127" t="s">
        <v>194</v>
      </c>
      <c r="CQ4127" t="s">
        <v>195</v>
      </c>
      <c r="CS4127">
        <v>14620</v>
      </c>
      <c r="CT4127" t="s">
        <v>196</v>
      </c>
      <c r="CU4127">
        <v>3303102896</v>
      </c>
      <c r="ED4127" t="s">
        <v>1414</v>
      </c>
      <c r="EG4127" t="s">
        <v>196</v>
      </c>
      <c r="EM4127" t="s">
        <v>23844</v>
      </c>
      <c r="EP4127" t="s">
        <v>6024</v>
      </c>
      <c r="EQ4127" t="s">
        <v>1414</v>
      </c>
      <c r="ES4127">
        <v>44313</v>
      </c>
      <c r="ET4127" t="s">
        <v>196</v>
      </c>
    </row>
    <row r="4128" spans="1:151" x14ac:dyDescent="0.2">
      <c r="A4128">
        <v>40846</v>
      </c>
      <c r="B4128" t="s">
        <v>23845</v>
      </c>
      <c r="C4128" t="s">
        <v>23846</v>
      </c>
      <c r="E4128" t="s">
        <v>23847</v>
      </c>
      <c r="F4128" t="s">
        <v>171</v>
      </c>
      <c r="G4128" t="str">
        <f>"0"</f>
        <v>0</v>
      </c>
      <c r="H4128" s="1">
        <v>35900</v>
      </c>
      <c r="I4128" t="s">
        <v>221</v>
      </c>
      <c r="K4128" t="s">
        <v>687</v>
      </c>
      <c r="L4128" t="s">
        <v>23848</v>
      </c>
      <c r="M4128" t="s">
        <v>224</v>
      </c>
      <c r="N4128">
        <v>2023</v>
      </c>
      <c r="O4128" t="s">
        <v>597</v>
      </c>
      <c r="P4128" t="s">
        <v>178</v>
      </c>
      <c r="Q4128" t="s">
        <v>172</v>
      </c>
      <c r="S4128">
        <v>32113129</v>
      </c>
      <c r="T4128" t="s">
        <v>226</v>
      </c>
      <c r="Y4128" t="str">
        <f>"01AS"</f>
        <v>01AS</v>
      </c>
      <c r="Z4128" t="s">
        <v>470</v>
      </c>
      <c r="AA4128" t="s">
        <v>259</v>
      </c>
      <c r="AB4128" t="s">
        <v>260</v>
      </c>
      <c r="AC4128" t="s">
        <v>1693</v>
      </c>
      <c r="AD4128" t="s">
        <v>185</v>
      </c>
      <c r="AS4128" t="str">
        <f>"0"</f>
        <v>0</v>
      </c>
      <c r="AU4128" t="s">
        <v>472</v>
      </c>
      <c r="AV4128" t="s">
        <v>473</v>
      </c>
      <c r="AW4128" t="s">
        <v>715</v>
      </c>
      <c r="BO4128" t="s">
        <v>475</v>
      </c>
      <c r="BQ4128" t="s">
        <v>195</v>
      </c>
      <c r="BZ4128" t="s">
        <v>266</v>
      </c>
      <c r="CA4128" t="s">
        <v>23849</v>
      </c>
      <c r="CB4128" t="s">
        <v>267</v>
      </c>
      <c r="CD4128" t="s">
        <v>195</v>
      </c>
      <c r="CF4128">
        <v>14627</v>
      </c>
      <c r="CG4128" t="s">
        <v>244</v>
      </c>
      <c r="CM4128" t="s">
        <v>19099</v>
      </c>
      <c r="CN4128" t="s">
        <v>23849</v>
      </c>
      <c r="CO4128" t="s">
        <v>475</v>
      </c>
      <c r="CP4128" t="s">
        <v>241</v>
      </c>
      <c r="CQ4128" t="s">
        <v>247</v>
      </c>
      <c r="CS4128">
        <v>14620</v>
      </c>
      <c r="CT4128" t="s">
        <v>244</v>
      </c>
      <c r="CU4128" t="s">
        <v>23850</v>
      </c>
    </row>
    <row r="4129" spans="1:151" x14ac:dyDescent="0.2">
      <c r="A4129">
        <v>34210</v>
      </c>
      <c r="B4129" t="s">
        <v>23851</v>
      </c>
      <c r="C4129" t="s">
        <v>23852</v>
      </c>
      <c r="E4129" t="s">
        <v>23853</v>
      </c>
      <c r="F4129" t="s">
        <v>171</v>
      </c>
      <c r="I4129" t="s">
        <v>173</v>
      </c>
      <c r="K4129" t="s">
        <v>1377</v>
      </c>
      <c r="L4129" t="s">
        <v>1378</v>
      </c>
      <c r="M4129" t="s">
        <v>306</v>
      </c>
      <c r="N4129">
        <v>2020</v>
      </c>
      <c r="O4129" t="s">
        <v>1379</v>
      </c>
      <c r="P4129" t="s">
        <v>509</v>
      </c>
      <c r="Q4129" t="s">
        <v>185</v>
      </c>
      <c r="BC4129" t="s">
        <v>474</v>
      </c>
      <c r="BM4129" t="s">
        <v>23854</v>
      </c>
      <c r="BN4129" t="s">
        <v>23855</v>
      </c>
      <c r="BP4129" t="s">
        <v>5567</v>
      </c>
      <c r="BR4129" t="s">
        <v>5568</v>
      </c>
      <c r="BS4129">
        <v>214000</v>
      </c>
      <c r="BT4129" t="s">
        <v>1382</v>
      </c>
      <c r="BU4129" t="s">
        <v>23856</v>
      </c>
    </row>
    <row r="4130" spans="1:151" x14ac:dyDescent="0.2">
      <c r="A4130">
        <v>46306</v>
      </c>
      <c r="B4130" t="s">
        <v>1813</v>
      </c>
      <c r="C4130" t="s">
        <v>23857</v>
      </c>
      <c r="D4130" t="s">
        <v>201</v>
      </c>
      <c r="E4130" t="s">
        <v>1213</v>
      </c>
      <c r="F4130" t="s">
        <v>171</v>
      </c>
      <c r="G4130" t="str">
        <f>"0"</f>
        <v>0</v>
      </c>
      <c r="H4130" s="1">
        <v>36050</v>
      </c>
      <c r="I4130" t="s">
        <v>221</v>
      </c>
      <c r="K4130" t="s">
        <v>3398</v>
      </c>
      <c r="L4130" t="s">
        <v>7380</v>
      </c>
      <c r="M4130" t="s">
        <v>224</v>
      </c>
      <c r="N4130">
        <v>2025</v>
      </c>
      <c r="O4130" t="s">
        <v>528</v>
      </c>
      <c r="P4130" t="s">
        <v>178</v>
      </c>
      <c r="Q4130" t="s">
        <v>172</v>
      </c>
      <c r="R4130" t="s">
        <v>510</v>
      </c>
      <c r="S4130">
        <v>32674712</v>
      </c>
      <c r="BM4130" t="s">
        <v>23858</v>
      </c>
    </row>
    <row r="4131" spans="1:151" x14ac:dyDescent="0.2">
      <c r="A4131">
        <v>44982</v>
      </c>
      <c r="B4131" t="s">
        <v>23859</v>
      </c>
      <c r="C4131" t="s">
        <v>23860</v>
      </c>
      <c r="E4131" t="s">
        <v>1213</v>
      </c>
      <c r="F4131" t="s">
        <v>23861</v>
      </c>
      <c r="G4131" t="str">
        <f>"0"</f>
        <v>0</v>
      </c>
      <c r="H4131" s="1">
        <v>37867</v>
      </c>
      <c r="I4131" t="s">
        <v>221</v>
      </c>
      <c r="K4131" t="s">
        <v>1046</v>
      </c>
      <c r="L4131" t="s">
        <v>1047</v>
      </c>
      <c r="M4131" t="s">
        <v>176</v>
      </c>
      <c r="N4131">
        <v>2025</v>
      </c>
      <c r="O4131" t="s">
        <v>677</v>
      </c>
      <c r="P4131" t="s">
        <v>178</v>
      </c>
      <c r="Q4131" t="s">
        <v>172</v>
      </c>
      <c r="R4131" t="s">
        <v>510</v>
      </c>
      <c r="S4131">
        <v>32291032</v>
      </c>
      <c r="AY4131" t="s">
        <v>2286</v>
      </c>
      <c r="BM4131" t="s">
        <v>23862</v>
      </c>
    </row>
    <row r="4132" spans="1:151" x14ac:dyDescent="0.2">
      <c r="A4132">
        <v>23308</v>
      </c>
      <c r="B4132" t="s">
        <v>23863</v>
      </c>
      <c r="C4132" t="s">
        <v>957</v>
      </c>
      <c r="E4132" t="s">
        <v>23864</v>
      </c>
      <c r="F4132" t="s">
        <v>171</v>
      </c>
      <c r="G4132" t="s">
        <v>172</v>
      </c>
      <c r="H4132" s="1">
        <v>35634</v>
      </c>
      <c r="I4132" t="s">
        <v>173</v>
      </c>
      <c r="K4132" t="s">
        <v>547</v>
      </c>
      <c r="L4132" t="s">
        <v>548</v>
      </c>
      <c r="M4132" t="s">
        <v>306</v>
      </c>
      <c r="N4132">
        <v>2017</v>
      </c>
      <c r="O4132" t="s">
        <v>646</v>
      </c>
      <c r="P4132" t="s">
        <v>363</v>
      </c>
      <c r="Q4132" t="s">
        <v>172</v>
      </c>
      <c r="S4132">
        <v>29400256</v>
      </c>
      <c r="T4132" t="s">
        <v>196</v>
      </c>
      <c r="W4132" t="s">
        <v>23865</v>
      </c>
      <c r="X4132">
        <v>5853536092</v>
      </c>
      <c r="Y4132" t="s">
        <v>186</v>
      </c>
      <c r="Z4132" t="s">
        <v>282</v>
      </c>
      <c r="AA4132">
        <v>2020</v>
      </c>
      <c r="AB4132">
        <v>2020</v>
      </c>
      <c r="AC4132" t="s">
        <v>397</v>
      </c>
      <c r="AD4132" t="s">
        <v>172</v>
      </c>
      <c r="AS4132">
        <v>1.59</v>
      </c>
      <c r="AT4132" t="s">
        <v>742</v>
      </c>
      <c r="AU4132" t="s">
        <v>1520</v>
      </c>
      <c r="AV4132" t="s">
        <v>6477</v>
      </c>
      <c r="AW4132" t="s">
        <v>294</v>
      </c>
      <c r="BM4132" t="s">
        <v>12532</v>
      </c>
      <c r="BN4132" t="s">
        <v>193</v>
      </c>
      <c r="BP4132" t="s">
        <v>194</v>
      </c>
      <c r="BQ4132" t="s">
        <v>195</v>
      </c>
      <c r="BS4132">
        <v>14627</v>
      </c>
      <c r="BT4132" t="s">
        <v>196</v>
      </c>
      <c r="BU4132">
        <v>5854901852</v>
      </c>
      <c r="BZ4132" t="s">
        <v>23866</v>
      </c>
      <c r="CC4132" t="s">
        <v>194</v>
      </c>
      <c r="CD4132" t="s">
        <v>195</v>
      </c>
      <c r="CF4132">
        <v>14613</v>
      </c>
      <c r="CG4132" t="s">
        <v>196</v>
      </c>
      <c r="CH4132">
        <v>5853554163</v>
      </c>
      <c r="CM4132" t="s">
        <v>2060</v>
      </c>
      <c r="CP4132" t="s">
        <v>194</v>
      </c>
      <c r="CQ4132" t="s">
        <v>195</v>
      </c>
      <c r="CS4132">
        <v>14627</v>
      </c>
      <c r="CT4132" t="s">
        <v>196</v>
      </c>
      <c r="CU4132">
        <v>5854901852</v>
      </c>
      <c r="ED4132" t="s">
        <v>195</v>
      </c>
      <c r="EG4132" t="s">
        <v>196</v>
      </c>
      <c r="EH4132">
        <v>5853554163</v>
      </c>
      <c r="EM4132" t="s">
        <v>23866</v>
      </c>
      <c r="EP4132" t="s">
        <v>194</v>
      </c>
      <c r="EQ4132" t="s">
        <v>195</v>
      </c>
      <c r="ES4132">
        <v>14613</v>
      </c>
      <c r="ET4132" t="s">
        <v>196</v>
      </c>
      <c r="EU4132">
        <v>5853554163</v>
      </c>
    </row>
    <row r="4133" spans="1:151" x14ac:dyDescent="0.2">
      <c r="A4133">
        <v>31487</v>
      </c>
      <c r="B4133" t="s">
        <v>4011</v>
      </c>
      <c r="C4133" t="s">
        <v>957</v>
      </c>
      <c r="D4133" t="s">
        <v>23867</v>
      </c>
      <c r="E4133" t="s">
        <v>23868</v>
      </c>
      <c r="F4133" t="s">
        <v>171</v>
      </c>
      <c r="G4133" t="str">
        <f>"0"</f>
        <v>0</v>
      </c>
      <c r="K4133" t="s">
        <v>882</v>
      </c>
      <c r="L4133" t="s">
        <v>318</v>
      </c>
      <c r="M4133" t="s">
        <v>255</v>
      </c>
      <c r="N4133" t="s">
        <v>421</v>
      </c>
      <c r="O4133" t="s">
        <v>422</v>
      </c>
      <c r="P4133" t="s">
        <v>178</v>
      </c>
      <c r="Q4133" t="s">
        <v>172</v>
      </c>
      <c r="S4133">
        <v>30012417</v>
      </c>
      <c r="T4133" t="s">
        <v>226</v>
      </c>
      <c r="Y4133" t="str">
        <f>"01AS"</f>
        <v>01AS</v>
      </c>
      <c r="Z4133" t="s">
        <v>227</v>
      </c>
      <c r="AA4133" t="s">
        <v>1572</v>
      </c>
      <c r="AB4133" t="s">
        <v>1573</v>
      </c>
      <c r="AC4133" t="s">
        <v>471</v>
      </c>
      <c r="AD4133" t="s">
        <v>185</v>
      </c>
      <c r="AE4133" t="s">
        <v>922</v>
      </c>
      <c r="AM4133" t="s">
        <v>7018</v>
      </c>
      <c r="AS4133">
        <v>3.61</v>
      </c>
      <c r="AT4133" t="s">
        <v>429</v>
      </c>
      <c r="AU4133" t="s">
        <v>235</v>
      </c>
      <c r="AV4133" t="s">
        <v>236</v>
      </c>
      <c r="AW4133" t="s">
        <v>264</v>
      </c>
      <c r="BM4133" t="s">
        <v>23869</v>
      </c>
      <c r="BN4133" t="s">
        <v>239</v>
      </c>
      <c r="BO4133" t="s">
        <v>15530</v>
      </c>
      <c r="BP4133" t="s">
        <v>241</v>
      </c>
      <c r="BQ4133" t="s">
        <v>195</v>
      </c>
      <c r="BS4133">
        <v>14627</v>
      </c>
      <c r="CD4133" t="s">
        <v>195</v>
      </c>
      <c r="CM4133" t="s">
        <v>23870</v>
      </c>
      <c r="CO4133" t="s">
        <v>15530</v>
      </c>
      <c r="CP4133" t="s">
        <v>15532</v>
      </c>
      <c r="CQ4133" t="s">
        <v>270</v>
      </c>
      <c r="CS4133">
        <v>20191</v>
      </c>
      <c r="CT4133" t="s">
        <v>244</v>
      </c>
      <c r="CU4133" t="s">
        <v>23871</v>
      </c>
    </row>
    <row r="4134" spans="1:151" x14ac:dyDescent="0.2">
      <c r="A4134">
        <v>14622</v>
      </c>
      <c r="B4134" t="s">
        <v>9554</v>
      </c>
      <c r="C4134" t="s">
        <v>23872</v>
      </c>
      <c r="E4134" t="s">
        <v>23873</v>
      </c>
      <c r="F4134" t="s">
        <v>171</v>
      </c>
      <c r="G4134" t="s">
        <v>172</v>
      </c>
      <c r="H4134" s="1">
        <v>34397</v>
      </c>
      <c r="I4134" t="s">
        <v>173</v>
      </c>
      <c r="K4134" t="s">
        <v>1078</v>
      </c>
      <c r="M4134" t="s">
        <v>5170</v>
      </c>
      <c r="N4134">
        <v>2016</v>
      </c>
      <c r="O4134" t="s">
        <v>23874</v>
      </c>
      <c r="P4134" t="s">
        <v>509</v>
      </c>
      <c r="Q4134" t="s">
        <v>172</v>
      </c>
      <c r="S4134">
        <v>28676850</v>
      </c>
      <c r="T4134" t="s">
        <v>196</v>
      </c>
      <c r="W4134" t="s">
        <v>23875</v>
      </c>
      <c r="X4134">
        <v>9177961553</v>
      </c>
      <c r="Y4134" t="s">
        <v>186</v>
      </c>
      <c r="Z4134" t="s">
        <v>282</v>
      </c>
      <c r="AA4134">
        <v>2016</v>
      </c>
      <c r="AB4134">
        <v>2016</v>
      </c>
      <c r="AC4134" t="s">
        <v>960</v>
      </c>
      <c r="AD4134" t="s">
        <v>185</v>
      </c>
      <c r="AS4134">
        <v>3.22</v>
      </c>
      <c r="AT4134" t="s">
        <v>188</v>
      </c>
      <c r="AU4134" t="s">
        <v>189</v>
      </c>
      <c r="AV4134" t="s">
        <v>190</v>
      </c>
      <c r="AW4134" t="s">
        <v>264</v>
      </c>
      <c r="BM4134" t="s">
        <v>23876</v>
      </c>
      <c r="BP4134" t="s">
        <v>20132</v>
      </c>
      <c r="BQ4134" t="s">
        <v>195</v>
      </c>
      <c r="BS4134">
        <v>105521010</v>
      </c>
      <c r="BT4134" t="s">
        <v>196</v>
      </c>
      <c r="BU4134">
        <v>9145250125</v>
      </c>
      <c r="BZ4134" t="s">
        <v>23876</v>
      </c>
      <c r="CC4134" t="s">
        <v>20132</v>
      </c>
      <c r="CD4134" t="s">
        <v>195</v>
      </c>
      <c r="CF4134">
        <v>105521010</v>
      </c>
      <c r="CG4134" t="s">
        <v>196</v>
      </c>
      <c r="CH4134">
        <v>9145250125</v>
      </c>
      <c r="CM4134" t="s">
        <v>23877</v>
      </c>
      <c r="CP4134" t="s">
        <v>194</v>
      </c>
      <c r="CQ4134" t="s">
        <v>195</v>
      </c>
      <c r="CS4134">
        <v>14608</v>
      </c>
      <c r="CT4134" t="s">
        <v>196</v>
      </c>
      <c r="CU4134">
        <v>9145250125</v>
      </c>
      <c r="EM4134" t="s">
        <v>23876</v>
      </c>
      <c r="EP4134" t="s">
        <v>20132</v>
      </c>
      <c r="EQ4134" t="s">
        <v>195</v>
      </c>
      <c r="ES4134">
        <v>105521010</v>
      </c>
      <c r="ET4134" t="s">
        <v>196</v>
      </c>
      <c r="EU4134">
        <v>9145250125</v>
      </c>
    </row>
    <row r="4135" spans="1:151" x14ac:dyDescent="0.2">
      <c r="A4135">
        <v>10198</v>
      </c>
      <c r="B4135" t="s">
        <v>1549</v>
      </c>
      <c r="C4135" t="s">
        <v>23878</v>
      </c>
      <c r="D4135" t="s">
        <v>654</v>
      </c>
      <c r="E4135" t="s">
        <v>23879</v>
      </c>
      <c r="F4135" t="s">
        <v>171</v>
      </c>
      <c r="G4135" t="s">
        <v>172</v>
      </c>
      <c r="H4135" s="1">
        <v>34237</v>
      </c>
      <c r="I4135" t="s">
        <v>221</v>
      </c>
      <c r="K4135" t="s">
        <v>6934</v>
      </c>
      <c r="L4135" t="s">
        <v>6935</v>
      </c>
      <c r="M4135" t="s">
        <v>176</v>
      </c>
      <c r="N4135">
        <v>2015</v>
      </c>
      <c r="O4135" t="s">
        <v>1014</v>
      </c>
      <c r="P4135" t="s">
        <v>178</v>
      </c>
      <c r="Q4135" t="s">
        <v>172</v>
      </c>
      <c r="S4135">
        <v>27801109</v>
      </c>
      <c r="T4135" t="s">
        <v>196</v>
      </c>
      <c r="W4135" t="s">
        <v>23880</v>
      </c>
      <c r="X4135">
        <v>2185914592</v>
      </c>
      <c r="Y4135" t="s">
        <v>186</v>
      </c>
      <c r="Z4135" t="s">
        <v>183</v>
      </c>
      <c r="AA4135">
        <v>2016</v>
      </c>
      <c r="AB4135">
        <v>2016</v>
      </c>
      <c r="AC4135" t="s">
        <v>6542</v>
      </c>
      <c r="AD4135" t="s">
        <v>185</v>
      </c>
      <c r="AS4135">
        <v>2.82</v>
      </c>
      <c r="AT4135" t="s">
        <v>188</v>
      </c>
      <c r="AU4135" t="s">
        <v>189</v>
      </c>
      <c r="AV4135" t="s">
        <v>190</v>
      </c>
      <c r="AW4135" t="s">
        <v>264</v>
      </c>
      <c r="BM4135" t="s">
        <v>23881</v>
      </c>
      <c r="BN4135" t="s">
        <v>487</v>
      </c>
      <c r="BP4135" t="s">
        <v>194</v>
      </c>
      <c r="BQ4135" t="s">
        <v>195</v>
      </c>
      <c r="BS4135">
        <v>14627</v>
      </c>
      <c r="BT4135" t="s">
        <v>196</v>
      </c>
      <c r="BU4135">
        <v>2185919874</v>
      </c>
      <c r="BZ4135" t="s">
        <v>23882</v>
      </c>
      <c r="CC4135" t="s">
        <v>23883</v>
      </c>
      <c r="CD4135" t="s">
        <v>3699</v>
      </c>
      <c r="CF4135">
        <v>55720</v>
      </c>
      <c r="CG4135" t="s">
        <v>196</v>
      </c>
      <c r="CH4135">
        <v>2188781476</v>
      </c>
      <c r="CM4135" t="s">
        <v>23884</v>
      </c>
      <c r="CP4135" t="s">
        <v>194</v>
      </c>
      <c r="CQ4135" t="s">
        <v>195</v>
      </c>
      <c r="CS4135">
        <v>14620</v>
      </c>
      <c r="CT4135" t="s">
        <v>196</v>
      </c>
      <c r="CU4135">
        <v>2185919874</v>
      </c>
      <c r="EM4135" t="s">
        <v>23882</v>
      </c>
      <c r="EP4135" t="s">
        <v>23883</v>
      </c>
      <c r="EQ4135" t="s">
        <v>3699</v>
      </c>
      <c r="ES4135">
        <v>55720</v>
      </c>
      <c r="ET4135" t="s">
        <v>196</v>
      </c>
      <c r="EU4135">
        <v>2188781476</v>
      </c>
    </row>
    <row r="4136" spans="1:151" x14ac:dyDescent="0.2">
      <c r="A4136">
        <v>23236</v>
      </c>
      <c r="B4136" t="s">
        <v>2197</v>
      </c>
      <c r="C4136" t="s">
        <v>23885</v>
      </c>
      <c r="D4136" t="s">
        <v>1792</v>
      </c>
      <c r="E4136" t="s">
        <v>23886</v>
      </c>
      <c r="F4136" t="s">
        <v>171</v>
      </c>
      <c r="G4136" t="s">
        <v>172</v>
      </c>
      <c r="H4136" s="1">
        <v>35193</v>
      </c>
      <c r="I4136" t="s">
        <v>173</v>
      </c>
      <c r="K4136" t="s">
        <v>632</v>
      </c>
      <c r="L4136" t="s">
        <v>633</v>
      </c>
      <c r="M4136" t="s">
        <v>306</v>
      </c>
      <c r="N4136">
        <v>2017</v>
      </c>
      <c r="O4136" t="s">
        <v>646</v>
      </c>
      <c r="P4136" t="s">
        <v>178</v>
      </c>
      <c r="Q4136" t="s">
        <v>172</v>
      </c>
      <c r="S4136">
        <v>28847458</v>
      </c>
      <c r="T4136" t="s">
        <v>196</v>
      </c>
      <c r="W4136" t="s">
        <v>23887</v>
      </c>
      <c r="X4136">
        <v>9146719805</v>
      </c>
      <c r="Y4136" t="s">
        <v>186</v>
      </c>
      <c r="Z4136" t="s">
        <v>282</v>
      </c>
      <c r="AA4136">
        <v>2018</v>
      </c>
      <c r="AB4136">
        <v>2018</v>
      </c>
      <c r="AC4136" t="s">
        <v>1068</v>
      </c>
      <c r="AD4136" t="s">
        <v>185</v>
      </c>
      <c r="AE4136" t="s">
        <v>1950</v>
      </c>
      <c r="AS4136">
        <v>3.24</v>
      </c>
      <c r="AT4136" t="s">
        <v>188</v>
      </c>
      <c r="AU4136" t="s">
        <v>189</v>
      </c>
      <c r="AV4136" t="s">
        <v>190</v>
      </c>
      <c r="AW4136" t="s">
        <v>264</v>
      </c>
      <c r="BM4136" t="s">
        <v>23888</v>
      </c>
      <c r="BN4136" t="s">
        <v>193</v>
      </c>
      <c r="BP4136" t="s">
        <v>194</v>
      </c>
      <c r="BQ4136" t="s">
        <v>195</v>
      </c>
      <c r="BS4136">
        <v>14627</v>
      </c>
      <c r="BT4136" t="s">
        <v>196</v>
      </c>
      <c r="BU4136">
        <v>9148158293</v>
      </c>
      <c r="BZ4136" t="s">
        <v>23889</v>
      </c>
      <c r="CC4136" t="s">
        <v>10887</v>
      </c>
      <c r="CD4136" t="s">
        <v>195</v>
      </c>
      <c r="CF4136">
        <v>10510</v>
      </c>
      <c r="CG4136" t="s">
        <v>196</v>
      </c>
      <c r="CH4136">
        <v>9149449633</v>
      </c>
      <c r="CM4136" t="s">
        <v>1919</v>
      </c>
      <c r="CP4136" t="s">
        <v>194</v>
      </c>
      <c r="CQ4136" t="s">
        <v>195</v>
      </c>
      <c r="CS4136">
        <v>14627</v>
      </c>
      <c r="CT4136" t="s">
        <v>196</v>
      </c>
      <c r="CU4136">
        <v>9148158293</v>
      </c>
      <c r="ED4136" t="s">
        <v>195</v>
      </c>
      <c r="EG4136" t="s">
        <v>196</v>
      </c>
      <c r="EH4136">
        <v>9149449633</v>
      </c>
      <c r="EM4136" t="s">
        <v>23889</v>
      </c>
      <c r="EP4136" t="s">
        <v>10887</v>
      </c>
      <c r="EQ4136" t="s">
        <v>195</v>
      </c>
      <c r="ES4136">
        <v>10510</v>
      </c>
      <c r="ET4136" t="s">
        <v>196</v>
      </c>
      <c r="EU4136">
        <v>9149449633</v>
      </c>
    </row>
    <row r="4137" spans="1:151" x14ac:dyDescent="0.2">
      <c r="A4137">
        <v>28074</v>
      </c>
      <c r="B4137" t="s">
        <v>532</v>
      </c>
      <c r="C4137" t="s">
        <v>23885</v>
      </c>
      <c r="D4137" t="s">
        <v>880</v>
      </c>
      <c r="E4137" t="s">
        <v>23890</v>
      </c>
      <c r="F4137" t="s">
        <v>942</v>
      </c>
      <c r="G4137" t="s">
        <v>172</v>
      </c>
      <c r="H4137" s="1">
        <v>36035</v>
      </c>
      <c r="I4137" t="s">
        <v>221</v>
      </c>
      <c r="K4137" t="s">
        <v>943</v>
      </c>
      <c r="L4137" t="s">
        <v>318</v>
      </c>
      <c r="M4137" t="s">
        <v>306</v>
      </c>
      <c r="N4137">
        <v>2019</v>
      </c>
      <c r="O4137" t="s">
        <v>534</v>
      </c>
      <c r="P4137" t="s">
        <v>178</v>
      </c>
      <c r="Q4137" t="s">
        <v>172</v>
      </c>
      <c r="R4137" t="s">
        <v>510</v>
      </c>
      <c r="S4137">
        <v>29908448</v>
      </c>
      <c r="BM4137" t="s">
        <v>23891</v>
      </c>
    </row>
    <row r="4138" spans="1:151" x14ac:dyDescent="0.2">
      <c r="A4138">
        <v>37731</v>
      </c>
      <c r="B4138" t="s">
        <v>11749</v>
      </c>
      <c r="C4138" t="s">
        <v>23892</v>
      </c>
      <c r="D4138" t="s">
        <v>940</v>
      </c>
      <c r="E4138" t="s">
        <v>23893</v>
      </c>
      <c r="F4138" t="s">
        <v>171</v>
      </c>
      <c r="G4138" t="str">
        <f>"0"</f>
        <v>0</v>
      </c>
      <c r="H4138" s="1">
        <v>37279</v>
      </c>
      <c r="I4138" t="s">
        <v>221</v>
      </c>
      <c r="K4138" t="s">
        <v>2724</v>
      </c>
      <c r="L4138" t="s">
        <v>820</v>
      </c>
      <c r="M4138" t="s">
        <v>176</v>
      </c>
      <c r="N4138">
        <v>2023</v>
      </c>
      <c r="O4138" t="s">
        <v>1048</v>
      </c>
      <c r="P4138" t="s">
        <v>178</v>
      </c>
      <c r="Q4138" t="s">
        <v>172</v>
      </c>
      <c r="S4138">
        <v>31748858</v>
      </c>
      <c r="T4138" t="s">
        <v>226</v>
      </c>
      <c r="Y4138" t="str">
        <f>"01AS"</f>
        <v>01AS</v>
      </c>
      <c r="Z4138" t="s">
        <v>499</v>
      </c>
      <c r="AA4138" t="s">
        <v>320</v>
      </c>
      <c r="AB4138" t="s">
        <v>321</v>
      </c>
      <c r="AC4138" t="s">
        <v>2129</v>
      </c>
      <c r="AD4138" t="s">
        <v>185</v>
      </c>
      <c r="AF4138" t="s">
        <v>426</v>
      </c>
      <c r="AG4138" t="s">
        <v>729</v>
      </c>
      <c r="AJ4138" t="s">
        <v>322</v>
      </c>
      <c r="AK4138" t="s">
        <v>185</v>
      </c>
      <c r="AM4138" t="s">
        <v>18241</v>
      </c>
      <c r="AS4138">
        <v>3.87</v>
      </c>
      <c r="AU4138" t="s">
        <v>235</v>
      </c>
      <c r="AV4138" t="s">
        <v>823</v>
      </c>
      <c r="AW4138" t="s">
        <v>264</v>
      </c>
      <c r="BM4138" t="s">
        <v>23894</v>
      </c>
      <c r="BN4138" t="s">
        <v>239</v>
      </c>
      <c r="BO4138" t="s">
        <v>23895</v>
      </c>
      <c r="BP4138" t="s">
        <v>241</v>
      </c>
      <c r="BQ4138" t="s">
        <v>195</v>
      </c>
      <c r="BS4138">
        <v>14627</v>
      </c>
      <c r="BZ4138" t="s">
        <v>266</v>
      </c>
      <c r="CB4138" t="s">
        <v>267</v>
      </c>
      <c r="CD4138" t="s">
        <v>195</v>
      </c>
      <c r="CF4138">
        <v>14627</v>
      </c>
      <c r="CG4138" t="s">
        <v>244</v>
      </c>
      <c r="CM4138" t="s">
        <v>23896</v>
      </c>
      <c r="CO4138" t="s">
        <v>23895</v>
      </c>
      <c r="CP4138" t="s">
        <v>6292</v>
      </c>
      <c r="CQ4138" t="s">
        <v>6293</v>
      </c>
      <c r="CS4138" t="s">
        <v>23897</v>
      </c>
      <c r="CT4138" t="s">
        <v>244</v>
      </c>
      <c r="CU4138" t="s">
        <v>23898</v>
      </c>
    </row>
    <row r="4139" spans="1:151" x14ac:dyDescent="0.2">
      <c r="A4139">
        <v>41092</v>
      </c>
      <c r="B4139" t="s">
        <v>1267</v>
      </c>
      <c r="C4139" t="s">
        <v>23899</v>
      </c>
      <c r="E4139" t="s">
        <v>23900</v>
      </c>
      <c r="F4139" t="s">
        <v>171</v>
      </c>
      <c r="G4139" t="str">
        <f>"0"</f>
        <v>0</v>
      </c>
      <c r="H4139" s="1">
        <v>37742</v>
      </c>
      <c r="I4139" t="s">
        <v>173</v>
      </c>
      <c r="K4139" t="s">
        <v>2514</v>
      </c>
      <c r="L4139" t="s">
        <v>2515</v>
      </c>
      <c r="M4139" t="s">
        <v>176</v>
      </c>
      <c r="N4139">
        <v>2024</v>
      </c>
      <c r="O4139" t="s">
        <v>319</v>
      </c>
      <c r="P4139" t="s">
        <v>178</v>
      </c>
      <c r="Q4139" t="s">
        <v>172</v>
      </c>
      <c r="S4139">
        <v>32099973</v>
      </c>
      <c r="T4139" t="s">
        <v>226</v>
      </c>
      <c r="Y4139" t="str">
        <f>"04HSEAS"</f>
        <v>04HSEAS</v>
      </c>
      <c r="Z4139" t="s">
        <v>227</v>
      </c>
      <c r="AA4139" t="s">
        <v>320</v>
      </c>
      <c r="AB4139" t="s">
        <v>321</v>
      </c>
      <c r="AC4139" t="s">
        <v>500</v>
      </c>
      <c r="AD4139" t="s">
        <v>185</v>
      </c>
      <c r="AM4139" t="s">
        <v>897</v>
      </c>
      <c r="AN4139" t="s">
        <v>14188</v>
      </c>
      <c r="AS4139">
        <v>3.63</v>
      </c>
      <c r="AU4139" t="s">
        <v>235</v>
      </c>
      <c r="AV4139" t="s">
        <v>236</v>
      </c>
      <c r="AW4139" t="s">
        <v>237</v>
      </c>
      <c r="AX4139" t="s">
        <v>23901</v>
      </c>
      <c r="AY4139" t="s">
        <v>9950</v>
      </c>
      <c r="BA4139" t="s">
        <v>6901</v>
      </c>
      <c r="BM4139" t="s">
        <v>23902</v>
      </c>
      <c r="BN4139" t="s">
        <v>239</v>
      </c>
      <c r="BO4139" t="s">
        <v>23903</v>
      </c>
      <c r="BP4139" t="s">
        <v>241</v>
      </c>
      <c r="BQ4139" t="s">
        <v>195</v>
      </c>
      <c r="BS4139">
        <v>14627</v>
      </c>
      <c r="BZ4139" t="s">
        <v>5375</v>
      </c>
      <c r="CB4139" t="s">
        <v>267</v>
      </c>
      <c r="CD4139" t="s">
        <v>195</v>
      </c>
      <c r="CF4139">
        <v>14627</v>
      </c>
      <c r="CG4139" t="s">
        <v>244</v>
      </c>
      <c r="CM4139" t="s">
        <v>23904</v>
      </c>
      <c r="CO4139" t="s">
        <v>23903</v>
      </c>
      <c r="CP4139" t="s">
        <v>21868</v>
      </c>
      <c r="CQ4139" t="s">
        <v>247</v>
      </c>
      <c r="CS4139" t="s">
        <v>23905</v>
      </c>
      <c r="CT4139" t="s">
        <v>244</v>
      </c>
      <c r="CU4139" t="s">
        <v>23906</v>
      </c>
    </row>
    <row r="4140" spans="1:151" x14ac:dyDescent="0.2">
      <c r="A4140">
        <v>23961</v>
      </c>
      <c r="B4140" t="s">
        <v>18316</v>
      </c>
      <c r="C4140" t="s">
        <v>23907</v>
      </c>
      <c r="E4140" t="s">
        <v>23908</v>
      </c>
      <c r="F4140" t="s">
        <v>171</v>
      </c>
      <c r="G4140" t="s">
        <v>172</v>
      </c>
      <c r="H4140" s="1">
        <v>30613</v>
      </c>
      <c r="I4140" t="s">
        <v>221</v>
      </c>
      <c r="K4140" t="s">
        <v>3582</v>
      </c>
      <c r="L4140" t="s">
        <v>3583</v>
      </c>
      <c r="M4140" t="s">
        <v>224</v>
      </c>
      <c r="N4140">
        <v>2017</v>
      </c>
      <c r="O4140" t="s">
        <v>441</v>
      </c>
      <c r="P4140" t="s">
        <v>178</v>
      </c>
      <c r="Q4140" t="s">
        <v>172</v>
      </c>
      <c r="S4140">
        <v>24033091</v>
      </c>
      <c r="T4140" t="s">
        <v>196</v>
      </c>
      <c r="W4140" t="s">
        <v>23909</v>
      </c>
      <c r="X4140">
        <v>2403880644</v>
      </c>
      <c r="Y4140" t="s">
        <v>802</v>
      </c>
      <c r="Z4140" t="s">
        <v>5929</v>
      </c>
      <c r="AA4140" t="s">
        <v>615</v>
      </c>
      <c r="AB4140" t="s">
        <v>259</v>
      </c>
      <c r="AC4140" t="s">
        <v>22130</v>
      </c>
      <c r="AD4140" t="s">
        <v>185</v>
      </c>
      <c r="AS4140" t="str">
        <f>"0"</f>
        <v>0</v>
      </c>
      <c r="AT4140" t="s">
        <v>188</v>
      </c>
      <c r="AU4140" t="s">
        <v>189</v>
      </c>
      <c r="AV4140" t="s">
        <v>190</v>
      </c>
      <c r="AW4140" t="s">
        <v>264</v>
      </c>
      <c r="BM4140" t="s">
        <v>23910</v>
      </c>
      <c r="BP4140" t="s">
        <v>194</v>
      </c>
      <c r="BQ4140" t="s">
        <v>195</v>
      </c>
      <c r="BS4140">
        <v>14610</v>
      </c>
      <c r="BT4140" t="s">
        <v>196</v>
      </c>
      <c r="BU4140">
        <v>3014619305</v>
      </c>
      <c r="BZ4140" t="s">
        <v>23910</v>
      </c>
      <c r="CC4140" t="s">
        <v>194</v>
      </c>
      <c r="CD4140" t="s">
        <v>195</v>
      </c>
      <c r="CF4140">
        <v>14610</v>
      </c>
      <c r="CG4140" t="s">
        <v>196</v>
      </c>
      <c r="CH4140">
        <v>3014619305</v>
      </c>
      <c r="CM4140" t="s">
        <v>23910</v>
      </c>
      <c r="CP4140" t="s">
        <v>194</v>
      </c>
      <c r="CQ4140" t="s">
        <v>195</v>
      </c>
      <c r="CS4140">
        <v>14610</v>
      </c>
      <c r="CT4140" t="s">
        <v>196</v>
      </c>
      <c r="CU4140">
        <v>5854345151</v>
      </c>
    </row>
    <row r="4141" spans="1:151" x14ac:dyDescent="0.2">
      <c r="A4141">
        <v>23984</v>
      </c>
      <c r="B4141" t="s">
        <v>18316</v>
      </c>
      <c r="C4141" t="s">
        <v>23907</v>
      </c>
      <c r="E4141" t="s">
        <v>23908</v>
      </c>
      <c r="F4141" t="s">
        <v>171</v>
      </c>
      <c r="G4141" t="s">
        <v>172</v>
      </c>
      <c r="H4141" s="1">
        <v>30613</v>
      </c>
      <c r="I4141" t="s">
        <v>221</v>
      </c>
      <c r="K4141" t="s">
        <v>3582</v>
      </c>
      <c r="L4141" t="s">
        <v>3583</v>
      </c>
      <c r="M4141" t="s">
        <v>224</v>
      </c>
      <c r="N4141">
        <v>2017</v>
      </c>
      <c r="O4141" t="s">
        <v>441</v>
      </c>
      <c r="P4141" t="s">
        <v>178</v>
      </c>
      <c r="Q4141" t="s">
        <v>172</v>
      </c>
      <c r="S4141">
        <v>24033091</v>
      </c>
      <c r="T4141" t="s">
        <v>196</v>
      </c>
      <c r="W4141" t="s">
        <v>23909</v>
      </c>
      <c r="X4141">
        <v>2403880644</v>
      </c>
      <c r="Y4141" t="s">
        <v>802</v>
      </c>
      <c r="Z4141" t="s">
        <v>5929</v>
      </c>
      <c r="AA4141" t="s">
        <v>615</v>
      </c>
      <c r="AB4141" t="s">
        <v>259</v>
      </c>
      <c r="AC4141" t="s">
        <v>22130</v>
      </c>
      <c r="AD4141" t="s">
        <v>185</v>
      </c>
      <c r="AS4141" t="str">
        <f>"0"</f>
        <v>0</v>
      </c>
      <c r="AT4141" t="s">
        <v>188</v>
      </c>
      <c r="AU4141" t="s">
        <v>189</v>
      </c>
      <c r="AV4141" t="s">
        <v>190</v>
      </c>
      <c r="AW4141" t="s">
        <v>264</v>
      </c>
      <c r="BM4141" t="s">
        <v>23910</v>
      </c>
      <c r="BP4141" t="s">
        <v>194</v>
      </c>
      <c r="BQ4141" t="s">
        <v>195</v>
      </c>
      <c r="BS4141">
        <v>14610</v>
      </c>
      <c r="BT4141" t="s">
        <v>196</v>
      </c>
      <c r="BU4141">
        <v>3014619305</v>
      </c>
      <c r="BZ4141" t="s">
        <v>23910</v>
      </c>
      <c r="CC4141" t="s">
        <v>194</v>
      </c>
      <c r="CD4141" t="s">
        <v>195</v>
      </c>
      <c r="CF4141">
        <v>14610</v>
      </c>
      <c r="CG4141" t="s">
        <v>196</v>
      </c>
      <c r="CH4141">
        <v>3014619305</v>
      </c>
      <c r="CM4141" t="s">
        <v>23910</v>
      </c>
      <c r="CP4141" t="s">
        <v>194</v>
      </c>
      <c r="CQ4141" t="s">
        <v>195</v>
      </c>
      <c r="CS4141">
        <v>14610</v>
      </c>
      <c r="CT4141" t="s">
        <v>196</v>
      </c>
      <c r="CU4141">
        <v>5854345151</v>
      </c>
    </row>
    <row r="4142" spans="1:151" x14ac:dyDescent="0.2">
      <c r="A4142">
        <v>46443</v>
      </c>
      <c r="B4142" t="s">
        <v>8472</v>
      </c>
      <c r="C4142" t="s">
        <v>23911</v>
      </c>
      <c r="D4142" t="s">
        <v>654</v>
      </c>
      <c r="E4142" t="s">
        <v>23912</v>
      </c>
      <c r="F4142" t="s">
        <v>171</v>
      </c>
      <c r="G4142" t="str">
        <f>"0"</f>
        <v>0</v>
      </c>
      <c r="H4142" s="1">
        <v>38336</v>
      </c>
      <c r="I4142" t="s">
        <v>173</v>
      </c>
      <c r="K4142" t="s">
        <v>526</v>
      </c>
      <c r="L4142" t="s">
        <v>527</v>
      </c>
      <c r="M4142" t="s">
        <v>224</v>
      </c>
      <c r="N4142">
        <v>2025</v>
      </c>
      <c r="O4142" t="s">
        <v>528</v>
      </c>
      <c r="P4142" t="s">
        <v>178</v>
      </c>
      <c r="Q4142" t="s">
        <v>172</v>
      </c>
      <c r="S4142">
        <v>32494532</v>
      </c>
      <c r="T4142" t="s">
        <v>226</v>
      </c>
      <c r="Y4142" t="str">
        <f>"01AS"</f>
        <v>01AS</v>
      </c>
      <c r="Z4142" t="s">
        <v>499</v>
      </c>
      <c r="AA4142" t="s">
        <v>228</v>
      </c>
      <c r="AB4142" t="s">
        <v>229</v>
      </c>
      <c r="AC4142" t="s">
        <v>5592</v>
      </c>
      <c r="AD4142" t="s">
        <v>172</v>
      </c>
      <c r="AS4142">
        <v>2.84</v>
      </c>
      <c r="AU4142" t="s">
        <v>472</v>
      </c>
      <c r="AV4142" t="s">
        <v>473</v>
      </c>
      <c r="AW4142" t="s">
        <v>952</v>
      </c>
      <c r="BM4142" t="s">
        <v>18268</v>
      </c>
      <c r="BN4142" t="s">
        <v>239</v>
      </c>
      <c r="BO4142" t="s">
        <v>23913</v>
      </c>
      <c r="BP4142" t="s">
        <v>241</v>
      </c>
      <c r="BQ4142" t="s">
        <v>195</v>
      </c>
      <c r="BS4142">
        <v>14627</v>
      </c>
      <c r="CD4142" t="s">
        <v>195</v>
      </c>
      <c r="CM4142" t="s">
        <v>23914</v>
      </c>
      <c r="CO4142" t="s">
        <v>23913</v>
      </c>
      <c r="CP4142" t="s">
        <v>18997</v>
      </c>
      <c r="CQ4142" t="s">
        <v>571</v>
      </c>
      <c r="CS4142" t="s">
        <v>23915</v>
      </c>
      <c r="CT4142" t="s">
        <v>244</v>
      </c>
      <c r="CU4142" t="s">
        <v>23916</v>
      </c>
    </row>
    <row r="4143" spans="1:151" x14ac:dyDescent="0.2">
      <c r="A4143">
        <v>44874</v>
      </c>
      <c r="B4143" t="s">
        <v>23917</v>
      </c>
      <c r="C4143" t="s">
        <v>23918</v>
      </c>
      <c r="D4143" t="s">
        <v>1154</v>
      </c>
      <c r="E4143" t="s">
        <v>23919</v>
      </c>
      <c r="F4143" t="s">
        <v>171</v>
      </c>
      <c r="G4143" t="str">
        <f>"0"</f>
        <v>0</v>
      </c>
      <c r="H4143" s="1">
        <v>37760</v>
      </c>
      <c r="I4143" t="s">
        <v>221</v>
      </c>
      <c r="K4143" t="s">
        <v>3576</v>
      </c>
      <c r="L4143" t="s">
        <v>633</v>
      </c>
      <c r="M4143" t="s">
        <v>1389</v>
      </c>
      <c r="N4143">
        <v>2024</v>
      </c>
      <c r="O4143" t="s">
        <v>1390</v>
      </c>
      <c r="P4143" t="s">
        <v>178</v>
      </c>
      <c r="Q4143" t="s">
        <v>172</v>
      </c>
      <c r="R4143" t="s">
        <v>510</v>
      </c>
      <c r="S4143">
        <v>32242331</v>
      </c>
      <c r="BM4143" t="s">
        <v>15674</v>
      </c>
    </row>
    <row r="4144" spans="1:151" x14ac:dyDescent="0.2">
      <c r="A4144">
        <v>23239</v>
      </c>
      <c r="B4144" t="s">
        <v>5848</v>
      </c>
      <c r="C4144" t="s">
        <v>23920</v>
      </c>
      <c r="D4144" t="s">
        <v>3317</v>
      </c>
      <c r="E4144" t="s">
        <v>23921</v>
      </c>
      <c r="F4144" t="s">
        <v>171</v>
      </c>
      <c r="G4144" t="s">
        <v>172</v>
      </c>
      <c r="H4144" s="1">
        <v>35438</v>
      </c>
      <c r="I4144" t="s">
        <v>221</v>
      </c>
      <c r="K4144" t="s">
        <v>1493</v>
      </c>
      <c r="L4144" t="s">
        <v>1158</v>
      </c>
      <c r="M4144" t="s">
        <v>306</v>
      </c>
      <c r="N4144">
        <v>2017</v>
      </c>
      <c r="O4144" t="s">
        <v>646</v>
      </c>
      <c r="P4144" t="s">
        <v>178</v>
      </c>
      <c r="Q4144" t="s">
        <v>172</v>
      </c>
      <c r="S4144">
        <v>29323487</v>
      </c>
      <c r="T4144" t="s">
        <v>196</v>
      </c>
      <c r="W4144" t="s">
        <v>23922</v>
      </c>
      <c r="X4144">
        <v>4439046644</v>
      </c>
      <c r="Y4144" t="s">
        <v>186</v>
      </c>
      <c r="Z4144" t="s">
        <v>282</v>
      </c>
      <c r="AA4144">
        <v>2019</v>
      </c>
      <c r="AB4144">
        <v>2019</v>
      </c>
      <c r="AC4144" t="s">
        <v>3159</v>
      </c>
      <c r="AD4144" t="s">
        <v>185</v>
      </c>
      <c r="AE4144" t="s">
        <v>992</v>
      </c>
      <c r="AM4144" t="s">
        <v>187</v>
      </c>
      <c r="AS4144">
        <v>3.9</v>
      </c>
      <c r="AT4144" t="s">
        <v>188</v>
      </c>
      <c r="AU4144" t="s">
        <v>189</v>
      </c>
      <c r="AV4144" t="s">
        <v>190</v>
      </c>
      <c r="AW4144" t="s">
        <v>264</v>
      </c>
      <c r="BM4144" t="s">
        <v>23923</v>
      </c>
      <c r="BN4144" t="s">
        <v>193</v>
      </c>
      <c r="BP4144" t="s">
        <v>194</v>
      </c>
      <c r="BQ4144" t="s">
        <v>195</v>
      </c>
      <c r="BS4144">
        <v>14627</v>
      </c>
      <c r="BT4144" t="s">
        <v>196</v>
      </c>
      <c r="BU4144">
        <v>4432555447</v>
      </c>
      <c r="BZ4144" t="s">
        <v>23924</v>
      </c>
      <c r="CC4144" t="s">
        <v>23925</v>
      </c>
      <c r="CD4144" t="s">
        <v>849</v>
      </c>
      <c r="CF4144">
        <v>21136</v>
      </c>
      <c r="CG4144" t="s">
        <v>196</v>
      </c>
      <c r="CH4144">
        <v>4432555447</v>
      </c>
      <c r="CM4144" t="s">
        <v>23926</v>
      </c>
      <c r="CN4144" t="s">
        <v>3890</v>
      </c>
      <c r="CP4144" t="s">
        <v>194</v>
      </c>
      <c r="CQ4144" t="s">
        <v>195</v>
      </c>
      <c r="CS4144">
        <v>14627</v>
      </c>
      <c r="CT4144" t="s">
        <v>196</v>
      </c>
      <c r="CU4144">
        <v>4432555447</v>
      </c>
      <c r="ED4144" t="s">
        <v>849</v>
      </c>
      <c r="EG4144" t="s">
        <v>196</v>
      </c>
      <c r="EH4144">
        <v>4432555447</v>
      </c>
      <c r="EM4144" t="s">
        <v>23924</v>
      </c>
      <c r="EP4144" t="s">
        <v>23925</v>
      </c>
      <c r="EQ4144" t="s">
        <v>849</v>
      </c>
      <c r="ES4144">
        <v>21136</v>
      </c>
      <c r="ET4144" t="s">
        <v>196</v>
      </c>
      <c r="EU4144">
        <v>4432555447</v>
      </c>
    </row>
    <row r="4145" spans="1:151" x14ac:dyDescent="0.2">
      <c r="A4145">
        <v>25738</v>
      </c>
      <c r="B4145" t="s">
        <v>1792</v>
      </c>
      <c r="C4145" t="s">
        <v>11657</v>
      </c>
      <c r="D4145" t="s">
        <v>388</v>
      </c>
      <c r="E4145" t="s">
        <v>23927</v>
      </c>
      <c r="F4145" t="s">
        <v>171</v>
      </c>
      <c r="G4145" t="str">
        <f>"0"</f>
        <v>0</v>
      </c>
      <c r="K4145" t="s">
        <v>769</v>
      </c>
      <c r="L4145" t="s">
        <v>770</v>
      </c>
      <c r="M4145" t="s">
        <v>176</v>
      </c>
      <c r="N4145">
        <v>2018</v>
      </c>
      <c r="O4145" t="s">
        <v>612</v>
      </c>
      <c r="P4145" t="s">
        <v>178</v>
      </c>
      <c r="Q4145" t="s">
        <v>172</v>
      </c>
      <c r="R4145" t="s">
        <v>510</v>
      </c>
      <c r="S4145">
        <v>30441392</v>
      </c>
      <c r="BM4145" t="s">
        <v>20125</v>
      </c>
    </row>
    <row r="4146" spans="1:151" x14ac:dyDescent="0.2">
      <c r="A4146">
        <v>39033</v>
      </c>
      <c r="B4146" t="s">
        <v>2763</v>
      </c>
      <c r="C4146" t="s">
        <v>6827</v>
      </c>
      <c r="D4146" t="s">
        <v>4069</v>
      </c>
      <c r="E4146" t="s">
        <v>23928</v>
      </c>
      <c r="F4146" t="s">
        <v>171</v>
      </c>
      <c r="G4146" t="str">
        <f>"0"</f>
        <v>0</v>
      </c>
      <c r="H4146" s="1">
        <v>37866</v>
      </c>
      <c r="I4146" t="s">
        <v>221</v>
      </c>
      <c r="K4146" t="s">
        <v>3285</v>
      </c>
      <c r="L4146" t="s">
        <v>1409</v>
      </c>
      <c r="M4146" t="s">
        <v>306</v>
      </c>
      <c r="N4146">
        <v>2023</v>
      </c>
      <c r="O4146" t="s">
        <v>908</v>
      </c>
      <c r="P4146" t="s">
        <v>178</v>
      </c>
      <c r="Q4146" t="s">
        <v>172</v>
      </c>
      <c r="S4146">
        <v>32031157</v>
      </c>
      <c r="T4146" t="s">
        <v>226</v>
      </c>
      <c r="Y4146" t="str">
        <f>"01AS"</f>
        <v>01AS</v>
      </c>
      <c r="Z4146" t="s">
        <v>227</v>
      </c>
      <c r="AA4146" t="s">
        <v>320</v>
      </c>
      <c r="AB4146" t="s">
        <v>321</v>
      </c>
      <c r="AC4146" t="s">
        <v>5640</v>
      </c>
      <c r="AD4146" t="s">
        <v>185</v>
      </c>
      <c r="AE4146" t="s">
        <v>1854</v>
      </c>
      <c r="AS4146">
        <v>3.85</v>
      </c>
      <c r="AU4146" t="s">
        <v>235</v>
      </c>
      <c r="AV4146" t="s">
        <v>236</v>
      </c>
      <c r="AW4146" t="s">
        <v>264</v>
      </c>
      <c r="BM4146" t="s">
        <v>23929</v>
      </c>
      <c r="BN4146" t="s">
        <v>239</v>
      </c>
      <c r="BO4146" t="s">
        <v>23930</v>
      </c>
      <c r="BP4146" t="s">
        <v>241</v>
      </c>
      <c r="BQ4146" t="s">
        <v>195</v>
      </c>
      <c r="BS4146">
        <v>14627</v>
      </c>
      <c r="BZ4146" t="s">
        <v>9694</v>
      </c>
      <c r="CB4146" t="s">
        <v>2114</v>
      </c>
      <c r="CD4146" t="s">
        <v>195</v>
      </c>
      <c r="CF4146">
        <v>14623</v>
      </c>
      <c r="CG4146" t="s">
        <v>244</v>
      </c>
      <c r="CM4146" t="s">
        <v>23931</v>
      </c>
      <c r="CO4146" t="s">
        <v>23930</v>
      </c>
      <c r="CP4146" t="s">
        <v>23932</v>
      </c>
      <c r="CQ4146" t="s">
        <v>4463</v>
      </c>
      <c r="CS4146" t="s">
        <v>23933</v>
      </c>
      <c r="CT4146" t="s">
        <v>244</v>
      </c>
      <c r="CU4146" t="s">
        <v>23934</v>
      </c>
    </row>
    <row r="4147" spans="1:151" x14ac:dyDescent="0.2">
      <c r="A4147">
        <v>19102</v>
      </c>
      <c r="B4147" t="s">
        <v>3474</v>
      </c>
      <c r="C4147" t="s">
        <v>23935</v>
      </c>
      <c r="D4147" t="s">
        <v>1394</v>
      </c>
      <c r="E4147" t="s">
        <v>23936</v>
      </c>
      <c r="F4147" t="s">
        <v>171</v>
      </c>
      <c r="G4147" t="s">
        <v>172</v>
      </c>
      <c r="H4147" s="1">
        <v>35415</v>
      </c>
      <c r="I4147" t="s">
        <v>173</v>
      </c>
      <c r="K4147" t="s">
        <v>3333</v>
      </c>
      <c r="L4147" t="s">
        <v>3334</v>
      </c>
      <c r="M4147" t="s">
        <v>224</v>
      </c>
      <c r="N4147">
        <v>2016</v>
      </c>
      <c r="O4147" t="s">
        <v>410</v>
      </c>
      <c r="P4147" t="s">
        <v>178</v>
      </c>
      <c r="Q4147" t="s">
        <v>172</v>
      </c>
      <c r="S4147">
        <v>29233878</v>
      </c>
      <c r="T4147" t="s">
        <v>196</v>
      </c>
      <c r="W4147" t="s">
        <v>23937</v>
      </c>
      <c r="X4147">
        <v>3155342007</v>
      </c>
      <c r="Y4147" t="s">
        <v>186</v>
      </c>
      <c r="Z4147" t="s">
        <v>183</v>
      </c>
      <c r="AA4147">
        <v>2019</v>
      </c>
      <c r="AB4147">
        <v>2019</v>
      </c>
      <c r="AC4147" t="s">
        <v>187</v>
      </c>
      <c r="AD4147" t="s">
        <v>185</v>
      </c>
      <c r="AM4147" t="s">
        <v>636</v>
      </c>
      <c r="AS4147">
        <v>3.24</v>
      </c>
      <c r="AT4147" t="s">
        <v>188</v>
      </c>
      <c r="AU4147" t="s">
        <v>189</v>
      </c>
      <c r="AV4147" t="s">
        <v>190</v>
      </c>
      <c r="AW4147" t="s">
        <v>264</v>
      </c>
      <c r="BM4147" t="s">
        <v>23938</v>
      </c>
      <c r="BN4147" t="s">
        <v>193</v>
      </c>
      <c r="BP4147" t="s">
        <v>194</v>
      </c>
      <c r="BQ4147" t="s">
        <v>195</v>
      </c>
      <c r="BS4147">
        <v>14627</v>
      </c>
      <c r="BT4147" t="s">
        <v>196</v>
      </c>
      <c r="BU4147">
        <v>5852753166</v>
      </c>
      <c r="BZ4147" t="s">
        <v>23939</v>
      </c>
      <c r="CC4147" t="s">
        <v>14698</v>
      </c>
      <c r="CD4147" t="s">
        <v>2314</v>
      </c>
      <c r="CF4147">
        <v>80138</v>
      </c>
      <c r="CG4147" t="s">
        <v>196</v>
      </c>
      <c r="CH4147">
        <v>3155342007</v>
      </c>
      <c r="CM4147" t="s">
        <v>23940</v>
      </c>
      <c r="CP4147" t="s">
        <v>194</v>
      </c>
      <c r="CQ4147" t="s">
        <v>195</v>
      </c>
      <c r="CS4147">
        <v>14627</v>
      </c>
      <c r="CT4147" t="s">
        <v>196</v>
      </c>
      <c r="CU4147">
        <v>8004991275</v>
      </c>
      <c r="DZ4147" t="s">
        <v>23941</v>
      </c>
      <c r="EC4147" t="s">
        <v>23942</v>
      </c>
      <c r="ED4147" t="s">
        <v>2314</v>
      </c>
      <c r="EF4147">
        <v>80108</v>
      </c>
      <c r="EG4147" t="s">
        <v>196</v>
      </c>
      <c r="EH4147">
        <v>3155342007</v>
      </c>
      <c r="EM4147" t="s">
        <v>23939</v>
      </c>
      <c r="EP4147" t="s">
        <v>14698</v>
      </c>
      <c r="EQ4147" t="s">
        <v>2314</v>
      </c>
      <c r="ES4147">
        <v>80138</v>
      </c>
      <c r="ET4147" t="s">
        <v>196</v>
      </c>
      <c r="EU4147">
        <v>3155342007</v>
      </c>
    </row>
    <row r="4148" spans="1:151" x14ac:dyDescent="0.2">
      <c r="A4148">
        <v>27072</v>
      </c>
      <c r="B4148" t="s">
        <v>23943</v>
      </c>
      <c r="C4148" t="s">
        <v>23944</v>
      </c>
      <c r="D4148" t="s">
        <v>23945</v>
      </c>
      <c r="E4148" t="s">
        <v>23946</v>
      </c>
      <c r="F4148" t="s">
        <v>171</v>
      </c>
      <c r="G4148" t="s">
        <v>172</v>
      </c>
      <c r="H4148" s="1">
        <v>32615</v>
      </c>
      <c r="I4148" t="s">
        <v>173</v>
      </c>
      <c r="K4148" t="s">
        <v>16004</v>
      </c>
      <c r="M4148" t="s">
        <v>255</v>
      </c>
      <c r="N4148" t="s">
        <v>2166</v>
      </c>
      <c r="O4148" t="s">
        <v>5927</v>
      </c>
      <c r="P4148" t="s">
        <v>178</v>
      </c>
      <c r="Q4148" t="s">
        <v>172</v>
      </c>
      <c r="S4148">
        <v>30110793</v>
      </c>
    </row>
    <row r="4149" spans="1:151" x14ac:dyDescent="0.2">
      <c r="A4149">
        <v>21018</v>
      </c>
      <c r="B4149" t="s">
        <v>1435</v>
      </c>
      <c r="C4149" t="s">
        <v>23947</v>
      </c>
      <c r="D4149" t="s">
        <v>1436</v>
      </c>
      <c r="E4149" t="s">
        <v>23948</v>
      </c>
      <c r="F4149" t="s">
        <v>23949</v>
      </c>
      <c r="G4149" t="s">
        <v>172</v>
      </c>
      <c r="H4149" s="1">
        <v>35410</v>
      </c>
      <c r="I4149" t="s">
        <v>221</v>
      </c>
      <c r="K4149" t="s">
        <v>1078</v>
      </c>
      <c r="L4149" t="s">
        <v>318</v>
      </c>
      <c r="M4149" t="s">
        <v>306</v>
      </c>
      <c r="N4149">
        <v>2017</v>
      </c>
      <c r="O4149" t="s">
        <v>646</v>
      </c>
      <c r="P4149" t="s">
        <v>178</v>
      </c>
      <c r="Q4149" t="s">
        <v>172</v>
      </c>
      <c r="S4149">
        <v>29479894</v>
      </c>
      <c r="T4149" t="s">
        <v>196</v>
      </c>
      <c r="W4149" t="s">
        <v>23950</v>
      </c>
      <c r="X4149">
        <v>2164106721</v>
      </c>
      <c r="Y4149" t="s">
        <v>186</v>
      </c>
      <c r="Z4149" t="s">
        <v>183</v>
      </c>
      <c r="AA4149">
        <v>2019</v>
      </c>
      <c r="AB4149">
        <v>2019</v>
      </c>
      <c r="AC4149" t="s">
        <v>457</v>
      </c>
      <c r="AD4149" t="s">
        <v>185</v>
      </c>
      <c r="AM4149" t="s">
        <v>397</v>
      </c>
      <c r="AS4149">
        <v>3.92</v>
      </c>
      <c r="AT4149" t="s">
        <v>188</v>
      </c>
      <c r="AU4149" t="s">
        <v>189</v>
      </c>
      <c r="AV4149" t="s">
        <v>190</v>
      </c>
      <c r="AW4149" t="s">
        <v>264</v>
      </c>
      <c r="BM4149" t="s">
        <v>23951</v>
      </c>
      <c r="BN4149" t="s">
        <v>193</v>
      </c>
      <c r="BP4149" t="s">
        <v>194</v>
      </c>
      <c r="BQ4149" t="s">
        <v>195</v>
      </c>
      <c r="BS4149">
        <v>14627</v>
      </c>
      <c r="BT4149" t="s">
        <v>196</v>
      </c>
      <c r="BU4149">
        <v>2169788343</v>
      </c>
      <c r="BZ4149" t="s">
        <v>23952</v>
      </c>
      <c r="CA4149" t="s">
        <v>23953</v>
      </c>
      <c r="CC4149" t="s">
        <v>8485</v>
      </c>
      <c r="CD4149" t="s">
        <v>849</v>
      </c>
      <c r="CF4149">
        <v>20815</v>
      </c>
      <c r="CG4149" t="s">
        <v>196</v>
      </c>
      <c r="CH4149">
        <v>2169788343</v>
      </c>
      <c r="CM4149" t="s">
        <v>23954</v>
      </c>
      <c r="CP4149" t="s">
        <v>194</v>
      </c>
      <c r="CQ4149" t="s">
        <v>195</v>
      </c>
      <c r="CS4149">
        <v>14611</v>
      </c>
      <c r="CT4149" t="s">
        <v>196</v>
      </c>
      <c r="CU4149">
        <v>2169788343</v>
      </c>
      <c r="DZ4149" t="s">
        <v>23955</v>
      </c>
      <c r="EC4149" t="s">
        <v>1413</v>
      </c>
      <c r="ED4149" t="s">
        <v>849</v>
      </c>
      <c r="EF4149">
        <v>44122</v>
      </c>
      <c r="EG4149" t="s">
        <v>196</v>
      </c>
      <c r="EH4149">
        <v>2169788343</v>
      </c>
      <c r="EM4149" t="s">
        <v>23952</v>
      </c>
      <c r="EN4149" t="s">
        <v>23953</v>
      </c>
      <c r="EP4149" t="s">
        <v>8485</v>
      </c>
      <c r="EQ4149" t="s">
        <v>849</v>
      </c>
      <c r="ES4149">
        <v>20815</v>
      </c>
      <c r="ET4149" t="s">
        <v>196</v>
      </c>
      <c r="EU4149">
        <v>2169788343</v>
      </c>
    </row>
    <row r="4150" spans="1:151" x14ac:dyDescent="0.2">
      <c r="A4150">
        <v>29693</v>
      </c>
      <c r="B4150" t="s">
        <v>19641</v>
      </c>
      <c r="C4150" t="s">
        <v>23956</v>
      </c>
      <c r="D4150" t="s">
        <v>2361</v>
      </c>
      <c r="E4150" t="s">
        <v>23957</v>
      </c>
      <c r="F4150" t="s">
        <v>171</v>
      </c>
      <c r="G4150" t="s">
        <v>172</v>
      </c>
      <c r="H4150" s="1">
        <v>36449</v>
      </c>
      <c r="I4150" t="s">
        <v>221</v>
      </c>
      <c r="K4150" t="s">
        <v>1642</v>
      </c>
      <c r="L4150" t="s">
        <v>1643</v>
      </c>
      <c r="M4150" t="s">
        <v>176</v>
      </c>
      <c r="N4150">
        <v>2020</v>
      </c>
      <c r="O4150" t="s">
        <v>978</v>
      </c>
      <c r="P4150" t="s">
        <v>979</v>
      </c>
      <c r="Q4150" t="s">
        <v>172</v>
      </c>
      <c r="S4150">
        <v>30737372</v>
      </c>
      <c r="T4150" t="s">
        <v>226</v>
      </c>
      <c r="Y4150" t="str">
        <f>"01AS"</f>
        <v>01AS</v>
      </c>
      <c r="Z4150" t="s">
        <v>227</v>
      </c>
      <c r="AA4150" t="s">
        <v>320</v>
      </c>
      <c r="AB4150" t="s">
        <v>321</v>
      </c>
      <c r="AC4150" t="s">
        <v>1855</v>
      </c>
      <c r="AD4150" t="s">
        <v>185</v>
      </c>
      <c r="AE4150" t="s">
        <v>1451</v>
      </c>
      <c r="AF4150" t="s">
        <v>426</v>
      </c>
      <c r="AJ4150" t="s">
        <v>1855</v>
      </c>
      <c r="AK4150" t="s">
        <v>185</v>
      </c>
      <c r="AM4150" t="s">
        <v>2130</v>
      </c>
      <c r="AS4150">
        <v>3.9</v>
      </c>
      <c r="AT4150" t="s">
        <v>1261</v>
      </c>
      <c r="AV4150" t="s">
        <v>473</v>
      </c>
      <c r="AW4150" t="s">
        <v>952</v>
      </c>
      <c r="BM4150" t="s">
        <v>23958</v>
      </c>
      <c r="BN4150" t="s">
        <v>239</v>
      </c>
      <c r="BO4150" t="s">
        <v>1833</v>
      </c>
      <c r="BP4150" t="s">
        <v>241</v>
      </c>
      <c r="BQ4150" t="s">
        <v>195</v>
      </c>
      <c r="BS4150">
        <v>14627</v>
      </c>
      <c r="CD4150" t="s">
        <v>195</v>
      </c>
      <c r="CM4150" t="s">
        <v>17652</v>
      </c>
      <c r="CO4150" t="s">
        <v>1833</v>
      </c>
      <c r="CP4150" t="s">
        <v>241</v>
      </c>
      <c r="CQ4150" t="s">
        <v>247</v>
      </c>
      <c r="CS4150">
        <v>14619</v>
      </c>
      <c r="CT4150" t="s">
        <v>244</v>
      </c>
      <c r="CU4150" t="s">
        <v>23959</v>
      </c>
    </row>
    <row r="4151" spans="1:151" x14ac:dyDescent="0.2">
      <c r="A4151">
        <v>24707</v>
      </c>
      <c r="B4151" t="s">
        <v>19641</v>
      </c>
      <c r="C4151" t="s">
        <v>23956</v>
      </c>
      <c r="D4151" t="s">
        <v>2361</v>
      </c>
      <c r="E4151" t="s">
        <v>23957</v>
      </c>
      <c r="F4151" t="s">
        <v>171</v>
      </c>
      <c r="G4151" t="s">
        <v>172</v>
      </c>
      <c r="H4151" s="1">
        <v>36449</v>
      </c>
      <c r="I4151" t="s">
        <v>221</v>
      </c>
      <c r="K4151" t="s">
        <v>2902</v>
      </c>
      <c r="L4151" t="s">
        <v>2903</v>
      </c>
      <c r="M4151" t="s">
        <v>224</v>
      </c>
      <c r="N4151">
        <v>2018</v>
      </c>
      <c r="O4151" t="s">
        <v>354</v>
      </c>
      <c r="P4151" t="s">
        <v>178</v>
      </c>
      <c r="Q4151" t="s">
        <v>172</v>
      </c>
      <c r="S4151">
        <v>30737372</v>
      </c>
      <c r="T4151" t="s">
        <v>226</v>
      </c>
      <c r="Y4151" t="str">
        <f>"01AS"</f>
        <v>01AS</v>
      </c>
      <c r="Z4151" t="s">
        <v>227</v>
      </c>
      <c r="AA4151" t="s">
        <v>320</v>
      </c>
      <c r="AB4151" t="s">
        <v>321</v>
      </c>
      <c r="AC4151" t="s">
        <v>1855</v>
      </c>
      <c r="AD4151" t="s">
        <v>185</v>
      </c>
      <c r="AE4151" t="s">
        <v>1451</v>
      </c>
      <c r="AF4151" t="s">
        <v>426</v>
      </c>
      <c r="AJ4151" t="s">
        <v>1855</v>
      </c>
      <c r="AK4151" t="s">
        <v>185</v>
      </c>
      <c r="AM4151" t="s">
        <v>2130</v>
      </c>
      <c r="AS4151">
        <v>3.9</v>
      </c>
      <c r="AT4151" t="s">
        <v>1261</v>
      </c>
      <c r="AV4151" t="s">
        <v>473</v>
      </c>
      <c r="AW4151" t="s">
        <v>952</v>
      </c>
      <c r="BM4151" t="s">
        <v>23958</v>
      </c>
      <c r="BN4151" t="s">
        <v>239</v>
      </c>
      <c r="BO4151" t="s">
        <v>1833</v>
      </c>
      <c r="BP4151" t="s">
        <v>241</v>
      </c>
      <c r="BQ4151" t="s">
        <v>195</v>
      </c>
      <c r="BS4151">
        <v>14627</v>
      </c>
      <c r="CD4151" t="s">
        <v>195</v>
      </c>
      <c r="CM4151" t="s">
        <v>17652</v>
      </c>
      <c r="CO4151" t="s">
        <v>1833</v>
      </c>
      <c r="CP4151" t="s">
        <v>241</v>
      </c>
      <c r="CQ4151" t="s">
        <v>247</v>
      </c>
      <c r="CS4151">
        <v>14619</v>
      </c>
      <c r="CT4151" t="s">
        <v>244</v>
      </c>
      <c r="CU4151" t="s">
        <v>23959</v>
      </c>
    </row>
    <row r="4152" spans="1:151" x14ac:dyDescent="0.2">
      <c r="A4152">
        <v>39224</v>
      </c>
      <c r="B4152" t="s">
        <v>23960</v>
      </c>
      <c r="C4152" t="s">
        <v>23961</v>
      </c>
      <c r="E4152" t="s">
        <v>23962</v>
      </c>
      <c r="F4152" t="s">
        <v>171</v>
      </c>
      <c r="G4152" t="str">
        <f>"0"</f>
        <v>0</v>
      </c>
      <c r="H4152" s="1">
        <v>37997</v>
      </c>
      <c r="I4152" t="s">
        <v>173</v>
      </c>
      <c r="K4152" t="s">
        <v>1396</v>
      </c>
      <c r="L4152" t="s">
        <v>1397</v>
      </c>
      <c r="M4152" t="s">
        <v>224</v>
      </c>
      <c r="N4152">
        <v>2023</v>
      </c>
      <c r="O4152" t="s">
        <v>597</v>
      </c>
      <c r="P4152" t="s">
        <v>178</v>
      </c>
      <c r="Q4152" t="s">
        <v>172</v>
      </c>
      <c r="S4152">
        <v>32236866</v>
      </c>
      <c r="T4152" t="s">
        <v>226</v>
      </c>
      <c r="Y4152" t="str">
        <f>"01AS"</f>
        <v>01AS</v>
      </c>
      <c r="Z4152" t="s">
        <v>499</v>
      </c>
      <c r="AA4152" t="s">
        <v>833</v>
      </c>
      <c r="AB4152" t="s">
        <v>834</v>
      </c>
      <c r="AC4152" t="s">
        <v>2066</v>
      </c>
      <c r="AD4152" t="s">
        <v>172</v>
      </c>
      <c r="AF4152" t="s">
        <v>426</v>
      </c>
      <c r="AG4152" t="s">
        <v>729</v>
      </c>
      <c r="AJ4152" t="s">
        <v>656</v>
      </c>
      <c r="AK4152" t="s">
        <v>172</v>
      </c>
      <c r="AS4152">
        <v>3.23</v>
      </c>
      <c r="AU4152" t="s">
        <v>472</v>
      </c>
      <c r="AV4152" t="s">
        <v>473</v>
      </c>
      <c r="AW4152" t="s">
        <v>264</v>
      </c>
      <c r="BM4152" t="s">
        <v>23963</v>
      </c>
      <c r="BN4152" t="s">
        <v>239</v>
      </c>
      <c r="BO4152" t="s">
        <v>23964</v>
      </c>
      <c r="BP4152" t="s">
        <v>241</v>
      </c>
      <c r="BQ4152" t="s">
        <v>195</v>
      </c>
      <c r="BS4152">
        <v>14627</v>
      </c>
      <c r="BZ4152" t="s">
        <v>266</v>
      </c>
      <c r="CB4152" t="s">
        <v>267</v>
      </c>
      <c r="CD4152" t="s">
        <v>195</v>
      </c>
      <c r="CF4152">
        <v>14627</v>
      </c>
      <c r="CG4152" t="s">
        <v>244</v>
      </c>
      <c r="CM4152" t="s">
        <v>23965</v>
      </c>
      <c r="CO4152" t="s">
        <v>23964</v>
      </c>
      <c r="CP4152" t="s">
        <v>23966</v>
      </c>
      <c r="CQ4152" t="s">
        <v>247</v>
      </c>
      <c r="CS4152" t="str">
        <f>"08648-1057"</f>
        <v>08648-1057</v>
      </c>
      <c r="CT4152" t="s">
        <v>244</v>
      </c>
      <c r="CU4152" t="s">
        <v>23967</v>
      </c>
    </row>
    <row r="4153" spans="1:151" x14ac:dyDescent="0.2">
      <c r="A4153">
        <v>40535</v>
      </c>
      <c r="B4153" t="s">
        <v>12315</v>
      </c>
      <c r="C4153" t="s">
        <v>23968</v>
      </c>
      <c r="E4153" t="s">
        <v>23969</v>
      </c>
      <c r="F4153" t="s">
        <v>171</v>
      </c>
      <c r="I4153" t="s">
        <v>4073</v>
      </c>
      <c r="K4153" t="s">
        <v>1807</v>
      </c>
      <c r="L4153" t="s">
        <v>633</v>
      </c>
      <c r="M4153" t="s">
        <v>224</v>
      </c>
      <c r="N4153">
        <v>2023</v>
      </c>
      <c r="O4153" t="s">
        <v>597</v>
      </c>
      <c r="P4153" t="s">
        <v>178</v>
      </c>
      <c r="Q4153" t="s">
        <v>185</v>
      </c>
    </row>
    <row r="4154" spans="1:151" x14ac:dyDescent="0.2">
      <c r="A4154">
        <v>26382</v>
      </c>
      <c r="B4154" t="s">
        <v>12487</v>
      </c>
      <c r="C4154" t="s">
        <v>19898</v>
      </c>
      <c r="D4154" t="s">
        <v>201</v>
      </c>
      <c r="E4154" t="s">
        <v>23970</v>
      </c>
      <c r="F4154" t="s">
        <v>171</v>
      </c>
      <c r="G4154" t="s">
        <v>172</v>
      </c>
      <c r="H4154" s="1">
        <v>35737</v>
      </c>
      <c r="I4154" t="s">
        <v>221</v>
      </c>
      <c r="K4154" t="s">
        <v>2689</v>
      </c>
      <c r="L4154" t="s">
        <v>1079</v>
      </c>
      <c r="M4154" t="s">
        <v>176</v>
      </c>
      <c r="N4154">
        <v>2019</v>
      </c>
      <c r="O4154" t="s">
        <v>482</v>
      </c>
      <c r="P4154" t="s">
        <v>178</v>
      </c>
      <c r="Q4154" t="s">
        <v>172</v>
      </c>
      <c r="R4154" t="s">
        <v>510</v>
      </c>
      <c r="S4154">
        <v>29972333</v>
      </c>
      <c r="BM4154" t="s">
        <v>23971</v>
      </c>
    </row>
    <row r="4155" spans="1:151" x14ac:dyDescent="0.2">
      <c r="A4155">
        <v>38404</v>
      </c>
      <c r="B4155" t="s">
        <v>2324</v>
      </c>
      <c r="C4155" t="s">
        <v>23972</v>
      </c>
      <c r="D4155" t="s">
        <v>23973</v>
      </c>
      <c r="E4155" t="s">
        <v>23974</v>
      </c>
      <c r="F4155" t="s">
        <v>171</v>
      </c>
      <c r="G4155" t="str">
        <f>"0"</f>
        <v>0</v>
      </c>
      <c r="H4155" s="1">
        <v>37777</v>
      </c>
      <c r="I4155" t="s">
        <v>221</v>
      </c>
      <c r="K4155" t="s">
        <v>409</v>
      </c>
      <c r="L4155" t="s">
        <v>1643</v>
      </c>
      <c r="M4155" t="s">
        <v>224</v>
      </c>
      <c r="N4155">
        <v>2023</v>
      </c>
      <c r="O4155" t="s">
        <v>597</v>
      </c>
      <c r="P4155" t="s">
        <v>178</v>
      </c>
      <c r="Q4155" t="s">
        <v>172</v>
      </c>
      <c r="S4155">
        <v>32064186</v>
      </c>
      <c r="T4155" t="s">
        <v>226</v>
      </c>
      <c r="Y4155" t="str">
        <f>"01AS"</f>
        <v>01AS</v>
      </c>
      <c r="Z4155" t="s">
        <v>499</v>
      </c>
      <c r="AA4155" t="s">
        <v>320</v>
      </c>
      <c r="AB4155" t="s">
        <v>321</v>
      </c>
      <c r="AC4155" t="s">
        <v>5962</v>
      </c>
      <c r="AD4155" t="s">
        <v>185</v>
      </c>
      <c r="AS4155">
        <v>4</v>
      </c>
      <c r="AU4155" t="s">
        <v>472</v>
      </c>
      <c r="AV4155" t="s">
        <v>473</v>
      </c>
      <c r="AW4155" t="s">
        <v>264</v>
      </c>
      <c r="BO4155" t="s">
        <v>23975</v>
      </c>
      <c r="BQ4155" t="s">
        <v>195</v>
      </c>
      <c r="BZ4155" t="s">
        <v>266</v>
      </c>
      <c r="CB4155" t="s">
        <v>267</v>
      </c>
      <c r="CD4155" t="s">
        <v>195</v>
      </c>
      <c r="CF4155">
        <v>14627</v>
      </c>
      <c r="CG4155" t="s">
        <v>244</v>
      </c>
      <c r="CM4155" t="s">
        <v>23976</v>
      </c>
      <c r="CO4155" t="s">
        <v>23975</v>
      </c>
      <c r="CP4155" t="s">
        <v>10087</v>
      </c>
      <c r="CQ4155" t="s">
        <v>3779</v>
      </c>
      <c r="CS4155" t="s">
        <v>23977</v>
      </c>
      <c r="CT4155" t="s">
        <v>244</v>
      </c>
      <c r="CU4155" t="s">
        <v>23978</v>
      </c>
    </row>
    <row r="4156" spans="1:151" x14ac:dyDescent="0.2">
      <c r="A4156">
        <v>25859</v>
      </c>
      <c r="B4156" t="s">
        <v>4069</v>
      </c>
      <c r="C4156" t="s">
        <v>23979</v>
      </c>
      <c r="E4156" t="s">
        <v>23980</v>
      </c>
      <c r="F4156" t="s">
        <v>9843</v>
      </c>
      <c r="K4156" t="s">
        <v>1078</v>
      </c>
      <c r="M4156" t="s">
        <v>306</v>
      </c>
      <c r="N4156">
        <v>2014</v>
      </c>
      <c r="O4156" t="s">
        <v>591</v>
      </c>
      <c r="P4156" t="s">
        <v>178</v>
      </c>
      <c r="Q4156" t="s">
        <v>172</v>
      </c>
    </row>
    <row r="4157" spans="1:151" x14ac:dyDescent="0.2">
      <c r="A4157">
        <v>23513</v>
      </c>
      <c r="B4157" t="s">
        <v>23981</v>
      </c>
      <c r="C4157" t="s">
        <v>23982</v>
      </c>
      <c r="E4157" t="s">
        <v>23983</v>
      </c>
      <c r="F4157" t="s">
        <v>171</v>
      </c>
      <c r="G4157" t="s">
        <v>172</v>
      </c>
      <c r="H4157" s="1">
        <v>35290</v>
      </c>
      <c r="I4157" t="s">
        <v>221</v>
      </c>
      <c r="K4157" t="s">
        <v>1046</v>
      </c>
      <c r="L4157" t="s">
        <v>1047</v>
      </c>
      <c r="M4157" t="s">
        <v>306</v>
      </c>
      <c r="N4157">
        <v>2017</v>
      </c>
      <c r="O4157" t="s">
        <v>646</v>
      </c>
      <c r="P4157" t="s">
        <v>363</v>
      </c>
      <c r="Q4157" t="s">
        <v>172</v>
      </c>
      <c r="S4157">
        <v>28845652</v>
      </c>
      <c r="T4157" t="s">
        <v>5882</v>
      </c>
      <c r="U4157" t="s">
        <v>337</v>
      </c>
      <c r="W4157" t="s">
        <v>23984</v>
      </c>
      <c r="X4157">
        <v>5182483264</v>
      </c>
      <c r="Y4157" t="s">
        <v>186</v>
      </c>
      <c r="Z4157" t="s">
        <v>282</v>
      </c>
      <c r="AA4157">
        <v>2018</v>
      </c>
      <c r="AB4157">
        <v>2018</v>
      </c>
      <c r="AC4157" t="s">
        <v>382</v>
      </c>
      <c r="AD4157" t="s">
        <v>185</v>
      </c>
      <c r="AS4157">
        <v>2.71</v>
      </c>
      <c r="AT4157" t="s">
        <v>188</v>
      </c>
      <c r="AU4157" t="s">
        <v>189</v>
      </c>
      <c r="AV4157" t="s">
        <v>190</v>
      </c>
      <c r="AW4157" t="s">
        <v>715</v>
      </c>
      <c r="BM4157" t="s">
        <v>23985</v>
      </c>
      <c r="BN4157" t="s">
        <v>193</v>
      </c>
      <c r="BP4157" t="s">
        <v>194</v>
      </c>
      <c r="BQ4157" t="s">
        <v>195</v>
      </c>
      <c r="BS4157">
        <v>14627</v>
      </c>
      <c r="BT4157" t="s">
        <v>196</v>
      </c>
      <c r="BU4157">
        <v>5182483264</v>
      </c>
      <c r="BZ4157" t="s">
        <v>23986</v>
      </c>
      <c r="CC4157" t="s">
        <v>2572</v>
      </c>
      <c r="CD4157" t="s">
        <v>195</v>
      </c>
      <c r="CF4157">
        <v>12020</v>
      </c>
      <c r="CG4157" t="s">
        <v>196</v>
      </c>
      <c r="CH4157">
        <v>5188856260</v>
      </c>
      <c r="CM4157" t="s">
        <v>9330</v>
      </c>
      <c r="CN4157" t="s">
        <v>193</v>
      </c>
      <c r="CP4157" t="s">
        <v>194</v>
      </c>
      <c r="CQ4157" t="s">
        <v>195</v>
      </c>
      <c r="CS4157">
        <v>14627</v>
      </c>
      <c r="CT4157" t="s">
        <v>196</v>
      </c>
      <c r="CU4157">
        <v>5182483264</v>
      </c>
      <c r="ED4157" t="s">
        <v>195</v>
      </c>
      <c r="EG4157" t="s">
        <v>196</v>
      </c>
      <c r="EH4157">
        <v>5188856260</v>
      </c>
      <c r="EM4157" t="s">
        <v>23986</v>
      </c>
      <c r="EP4157" t="s">
        <v>2572</v>
      </c>
      <c r="EQ4157" t="s">
        <v>195</v>
      </c>
      <c r="ES4157">
        <v>12020</v>
      </c>
      <c r="ET4157" t="s">
        <v>196</v>
      </c>
      <c r="EU4157">
        <v>5188856260</v>
      </c>
    </row>
    <row r="4158" spans="1:151" x14ac:dyDescent="0.2">
      <c r="A4158">
        <v>23590</v>
      </c>
      <c r="B4158" t="s">
        <v>23981</v>
      </c>
      <c r="C4158" t="s">
        <v>23982</v>
      </c>
      <c r="E4158" t="s">
        <v>23983</v>
      </c>
      <c r="F4158" t="s">
        <v>171</v>
      </c>
      <c r="G4158" t="s">
        <v>172</v>
      </c>
      <c r="H4158" s="1">
        <v>35290</v>
      </c>
      <c r="I4158" t="s">
        <v>221</v>
      </c>
      <c r="K4158" t="s">
        <v>5037</v>
      </c>
      <c r="L4158" t="s">
        <v>318</v>
      </c>
      <c r="M4158" t="s">
        <v>306</v>
      </c>
      <c r="N4158">
        <v>2017</v>
      </c>
      <c r="O4158" t="s">
        <v>646</v>
      </c>
      <c r="P4158" t="s">
        <v>363</v>
      </c>
      <c r="Q4158" t="s">
        <v>172</v>
      </c>
      <c r="S4158">
        <v>28845652</v>
      </c>
      <c r="T4158" t="s">
        <v>5882</v>
      </c>
      <c r="U4158" t="s">
        <v>337</v>
      </c>
      <c r="W4158" t="s">
        <v>23984</v>
      </c>
      <c r="X4158">
        <v>5182483264</v>
      </c>
      <c r="Y4158" t="s">
        <v>186</v>
      </c>
      <c r="Z4158" t="s">
        <v>282</v>
      </c>
      <c r="AA4158">
        <v>2018</v>
      </c>
      <c r="AB4158">
        <v>2018</v>
      </c>
      <c r="AC4158" t="s">
        <v>382</v>
      </c>
      <c r="AD4158" t="s">
        <v>185</v>
      </c>
      <c r="AS4158">
        <v>2.71</v>
      </c>
      <c r="AT4158" t="s">
        <v>188</v>
      </c>
      <c r="AU4158" t="s">
        <v>189</v>
      </c>
      <c r="AV4158" t="s">
        <v>190</v>
      </c>
      <c r="AW4158" t="s">
        <v>715</v>
      </c>
      <c r="BM4158" t="s">
        <v>23985</v>
      </c>
      <c r="BN4158" t="s">
        <v>193</v>
      </c>
      <c r="BP4158" t="s">
        <v>194</v>
      </c>
      <c r="BQ4158" t="s">
        <v>195</v>
      </c>
      <c r="BS4158">
        <v>14627</v>
      </c>
      <c r="BT4158" t="s">
        <v>196</v>
      </c>
      <c r="BU4158">
        <v>5182483264</v>
      </c>
      <c r="BZ4158" t="s">
        <v>23986</v>
      </c>
      <c r="CC4158" t="s">
        <v>2572</v>
      </c>
      <c r="CD4158" t="s">
        <v>195</v>
      </c>
      <c r="CF4158">
        <v>12020</v>
      </c>
      <c r="CG4158" t="s">
        <v>196</v>
      </c>
      <c r="CH4158">
        <v>5188856260</v>
      </c>
      <c r="CM4158" t="s">
        <v>9330</v>
      </c>
      <c r="CN4158" t="s">
        <v>193</v>
      </c>
      <c r="CP4158" t="s">
        <v>194</v>
      </c>
      <c r="CQ4158" t="s">
        <v>195</v>
      </c>
      <c r="CS4158">
        <v>14627</v>
      </c>
      <c r="CT4158" t="s">
        <v>196</v>
      </c>
      <c r="CU4158">
        <v>5182483264</v>
      </c>
      <c r="ED4158" t="s">
        <v>195</v>
      </c>
      <c r="EG4158" t="s">
        <v>196</v>
      </c>
      <c r="EH4158">
        <v>5188856260</v>
      </c>
      <c r="EM4158" t="s">
        <v>23986</v>
      </c>
      <c r="EP4158" t="s">
        <v>2572</v>
      </c>
      <c r="EQ4158" t="s">
        <v>195</v>
      </c>
      <c r="ES4158">
        <v>12020</v>
      </c>
      <c r="ET4158" t="s">
        <v>196</v>
      </c>
      <c r="EU4158">
        <v>5188856260</v>
      </c>
    </row>
    <row r="4159" spans="1:151" x14ac:dyDescent="0.2">
      <c r="A4159">
        <v>24403</v>
      </c>
      <c r="B4159" t="s">
        <v>3556</v>
      </c>
      <c r="C4159" t="s">
        <v>23987</v>
      </c>
      <c r="D4159" t="s">
        <v>3154</v>
      </c>
      <c r="E4159" t="s">
        <v>23988</v>
      </c>
      <c r="F4159" t="s">
        <v>3256</v>
      </c>
      <c r="G4159" t="s">
        <v>172</v>
      </c>
      <c r="H4159" s="1">
        <v>35959</v>
      </c>
      <c r="I4159" t="s">
        <v>173</v>
      </c>
      <c r="K4159" t="s">
        <v>304</v>
      </c>
      <c r="L4159" t="s">
        <v>305</v>
      </c>
      <c r="M4159" t="s">
        <v>306</v>
      </c>
      <c r="N4159">
        <v>2018</v>
      </c>
      <c r="O4159" t="s">
        <v>307</v>
      </c>
      <c r="P4159" t="s">
        <v>178</v>
      </c>
      <c r="Q4159" t="s">
        <v>172</v>
      </c>
      <c r="S4159">
        <v>29910571</v>
      </c>
      <c r="T4159" t="s">
        <v>196</v>
      </c>
      <c r="W4159" t="s">
        <v>23989</v>
      </c>
      <c r="X4159">
        <v>6175041076</v>
      </c>
      <c r="Y4159" t="s">
        <v>186</v>
      </c>
      <c r="Z4159" t="s">
        <v>183</v>
      </c>
      <c r="AA4159">
        <v>2020</v>
      </c>
      <c r="AB4159">
        <v>2020</v>
      </c>
      <c r="AC4159" t="s">
        <v>5806</v>
      </c>
      <c r="AD4159" t="s">
        <v>185</v>
      </c>
      <c r="AF4159" t="s">
        <v>186</v>
      </c>
      <c r="AG4159" t="s">
        <v>282</v>
      </c>
      <c r="AH4159">
        <v>2020</v>
      </c>
      <c r="AI4159">
        <v>2020</v>
      </c>
      <c r="AJ4159" t="s">
        <v>1068</v>
      </c>
      <c r="AK4159" t="s">
        <v>185</v>
      </c>
      <c r="AS4159">
        <v>3.93</v>
      </c>
      <c r="AT4159" t="s">
        <v>188</v>
      </c>
      <c r="AU4159" t="s">
        <v>189</v>
      </c>
      <c r="AV4159" t="s">
        <v>190</v>
      </c>
      <c r="AW4159" t="s">
        <v>264</v>
      </c>
      <c r="BM4159" t="s">
        <v>23990</v>
      </c>
      <c r="BN4159" t="s">
        <v>193</v>
      </c>
      <c r="BP4159" t="s">
        <v>194</v>
      </c>
      <c r="BQ4159" t="s">
        <v>195</v>
      </c>
      <c r="BS4159">
        <v>14627</v>
      </c>
      <c r="BT4159" t="s">
        <v>196</v>
      </c>
      <c r="BU4159">
        <v>6175041076</v>
      </c>
      <c r="BZ4159" t="s">
        <v>23991</v>
      </c>
      <c r="CC4159" t="s">
        <v>4623</v>
      </c>
      <c r="CD4159" t="s">
        <v>401</v>
      </c>
      <c r="CF4159" t="str">
        <f>"02461"</f>
        <v>02461</v>
      </c>
      <c r="CG4159" t="s">
        <v>196</v>
      </c>
      <c r="CH4159">
        <v>6175849744</v>
      </c>
      <c r="CM4159" t="s">
        <v>23992</v>
      </c>
      <c r="CP4159" t="s">
        <v>194</v>
      </c>
      <c r="CQ4159" t="s">
        <v>195</v>
      </c>
      <c r="CS4159">
        <v>14627</v>
      </c>
      <c r="CT4159" t="s">
        <v>196</v>
      </c>
      <c r="CU4159">
        <v>6175849744</v>
      </c>
      <c r="ED4159" t="s">
        <v>401</v>
      </c>
      <c r="EG4159" t="s">
        <v>196</v>
      </c>
      <c r="EH4159">
        <v>6175849744</v>
      </c>
      <c r="EM4159" t="s">
        <v>23991</v>
      </c>
      <c r="EP4159" t="s">
        <v>4623</v>
      </c>
      <c r="EQ4159" t="s">
        <v>401</v>
      </c>
      <c r="ES4159" t="str">
        <f>"02461"</f>
        <v>02461</v>
      </c>
      <c r="ET4159" t="s">
        <v>196</v>
      </c>
      <c r="EU4159">
        <v>6175849744</v>
      </c>
    </row>
    <row r="4160" spans="1:151" x14ac:dyDescent="0.2">
      <c r="A4160">
        <v>33844</v>
      </c>
      <c r="B4160" t="s">
        <v>23993</v>
      </c>
      <c r="C4160" t="s">
        <v>23994</v>
      </c>
      <c r="E4160" t="s">
        <v>23995</v>
      </c>
      <c r="F4160" t="s">
        <v>171</v>
      </c>
      <c r="G4160" t="s">
        <v>172</v>
      </c>
      <c r="H4160" s="1">
        <v>36558</v>
      </c>
      <c r="I4160" t="s">
        <v>173</v>
      </c>
      <c r="K4160" t="s">
        <v>1377</v>
      </c>
      <c r="L4160" t="s">
        <v>1378</v>
      </c>
      <c r="M4160" t="s">
        <v>306</v>
      </c>
      <c r="N4160">
        <v>2020</v>
      </c>
      <c r="O4160" t="s">
        <v>1379</v>
      </c>
      <c r="P4160" t="s">
        <v>509</v>
      </c>
      <c r="Q4160" t="s">
        <v>172</v>
      </c>
      <c r="S4160">
        <v>31320658</v>
      </c>
      <c r="T4160" t="s">
        <v>1382</v>
      </c>
      <c r="U4160" t="s">
        <v>424</v>
      </c>
      <c r="Y4160" t="str">
        <f>"04HSEAS"</f>
        <v>04HSEAS</v>
      </c>
      <c r="Z4160" t="s">
        <v>499</v>
      </c>
      <c r="AA4160" t="s">
        <v>228</v>
      </c>
      <c r="AB4160" t="s">
        <v>229</v>
      </c>
      <c r="AC4160" t="s">
        <v>500</v>
      </c>
      <c r="AD4160" t="s">
        <v>185</v>
      </c>
      <c r="AE4160" t="s">
        <v>2066</v>
      </c>
      <c r="AS4160">
        <v>3.86</v>
      </c>
      <c r="AT4160" t="s">
        <v>429</v>
      </c>
      <c r="AU4160" t="s">
        <v>235</v>
      </c>
      <c r="AV4160" t="s">
        <v>236</v>
      </c>
      <c r="AW4160" t="s">
        <v>430</v>
      </c>
      <c r="BC4160" t="s">
        <v>474</v>
      </c>
      <c r="BM4160" t="s">
        <v>23996</v>
      </c>
      <c r="BN4160" t="s">
        <v>239</v>
      </c>
      <c r="BO4160" t="s">
        <v>2114</v>
      </c>
      <c r="BP4160" t="s">
        <v>241</v>
      </c>
      <c r="BQ4160" t="s">
        <v>195</v>
      </c>
      <c r="BS4160">
        <v>14627</v>
      </c>
      <c r="CA4160" t="s">
        <v>5619</v>
      </c>
      <c r="CD4160" t="s">
        <v>195</v>
      </c>
      <c r="CM4160" t="s">
        <v>23997</v>
      </c>
      <c r="CN4160" t="s">
        <v>5619</v>
      </c>
      <c r="CO4160" t="s">
        <v>2114</v>
      </c>
      <c r="CP4160" t="s">
        <v>241</v>
      </c>
      <c r="CQ4160" t="s">
        <v>247</v>
      </c>
      <c r="CS4160">
        <v>14623</v>
      </c>
      <c r="CT4160" t="s">
        <v>244</v>
      </c>
      <c r="CU4160" t="s">
        <v>23998</v>
      </c>
    </row>
    <row r="4161" spans="1:151" x14ac:dyDescent="0.2">
      <c r="A4161">
        <v>45224</v>
      </c>
      <c r="B4161" t="s">
        <v>5360</v>
      </c>
      <c r="C4161" t="s">
        <v>23999</v>
      </c>
      <c r="E4161" t="s">
        <v>24000</v>
      </c>
      <c r="F4161" t="s">
        <v>24001</v>
      </c>
      <c r="G4161">
        <v>1</v>
      </c>
      <c r="H4161" s="1">
        <v>38256</v>
      </c>
      <c r="I4161" t="s">
        <v>173</v>
      </c>
      <c r="K4161" t="s">
        <v>7496</v>
      </c>
      <c r="L4161" t="s">
        <v>7497</v>
      </c>
      <c r="M4161" t="s">
        <v>176</v>
      </c>
      <c r="N4161">
        <v>2025</v>
      </c>
      <c r="O4161" t="s">
        <v>677</v>
      </c>
      <c r="P4161" t="s">
        <v>178</v>
      </c>
      <c r="Q4161" t="s">
        <v>172</v>
      </c>
      <c r="S4161">
        <v>32316995</v>
      </c>
      <c r="T4161" t="s">
        <v>226</v>
      </c>
      <c r="Y4161" t="str">
        <f>"01AS"</f>
        <v>01AS</v>
      </c>
      <c r="Z4161" t="s">
        <v>227</v>
      </c>
      <c r="AA4161" t="s">
        <v>320</v>
      </c>
      <c r="AB4161" t="s">
        <v>321</v>
      </c>
      <c r="AC4161" t="s">
        <v>1854</v>
      </c>
      <c r="AD4161" t="s">
        <v>185</v>
      </c>
      <c r="AF4161" t="s">
        <v>426</v>
      </c>
      <c r="AG4161" t="s">
        <v>427</v>
      </c>
      <c r="AJ4161" t="s">
        <v>5612</v>
      </c>
      <c r="AK4161" t="s">
        <v>185</v>
      </c>
      <c r="AS4161">
        <v>3.4</v>
      </c>
      <c r="AU4161" t="s">
        <v>472</v>
      </c>
      <c r="AV4161" t="s">
        <v>473</v>
      </c>
      <c r="AW4161" t="s">
        <v>264</v>
      </c>
      <c r="BM4161" t="s">
        <v>24002</v>
      </c>
      <c r="BN4161" t="s">
        <v>239</v>
      </c>
      <c r="BO4161" t="s">
        <v>24003</v>
      </c>
      <c r="BP4161" t="s">
        <v>241</v>
      </c>
      <c r="BQ4161" t="s">
        <v>195</v>
      </c>
      <c r="BS4161">
        <v>14627</v>
      </c>
      <c r="CD4161" t="s">
        <v>195</v>
      </c>
      <c r="CM4161" t="s">
        <v>24004</v>
      </c>
      <c r="CO4161" t="s">
        <v>24003</v>
      </c>
      <c r="CP4161" t="s">
        <v>1053</v>
      </c>
      <c r="CQ4161" t="s">
        <v>247</v>
      </c>
      <c r="CS4161" t="s">
        <v>24005</v>
      </c>
      <c r="CT4161" t="s">
        <v>244</v>
      </c>
      <c r="CU4161" t="s">
        <v>24006</v>
      </c>
    </row>
    <row r="4162" spans="1:151" x14ac:dyDescent="0.2">
      <c r="A4162">
        <v>38862</v>
      </c>
      <c r="B4162" t="s">
        <v>5360</v>
      </c>
      <c r="C4162" t="s">
        <v>23999</v>
      </c>
      <c r="E4162" t="s">
        <v>24000</v>
      </c>
      <c r="F4162" t="s">
        <v>171</v>
      </c>
      <c r="G4162">
        <v>1</v>
      </c>
      <c r="H4162" s="1">
        <v>38256</v>
      </c>
      <c r="I4162" t="s">
        <v>173</v>
      </c>
      <c r="K4162" t="s">
        <v>819</v>
      </c>
      <c r="L4162" t="s">
        <v>820</v>
      </c>
      <c r="M4162" t="s">
        <v>224</v>
      </c>
      <c r="N4162">
        <v>2023</v>
      </c>
      <c r="O4162" t="s">
        <v>597</v>
      </c>
      <c r="P4162" t="s">
        <v>178</v>
      </c>
      <c r="Q4162" t="s">
        <v>172</v>
      </c>
      <c r="S4162">
        <v>32316995</v>
      </c>
      <c r="T4162" t="s">
        <v>226</v>
      </c>
      <c r="Y4162" t="str">
        <f>"01AS"</f>
        <v>01AS</v>
      </c>
      <c r="Z4162" t="s">
        <v>227</v>
      </c>
      <c r="AA4162" t="s">
        <v>320</v>
      </c>
      <c r="AB4162" t="s">
        <v>321</v>
      </c>
      <c r="AC4162" t="s">
        <v>1854</v>
      </c>
      <c r="AD4162" t="s">
        <v>185</v>
      </c>
      <c r="AF4162" t="s">
        <v>426</v>
      </c>
      <c r="AG4162" t="s">
        <v>427</v>
      </c>
      <c r="AJ4162" t="s">
        <v>5612</v>
      </c>
      <c r="AK4162" t="s">
        <v>185</v>
      </c>
      <c r="AS4162">
        <v>3.4</v>
      </c>
      <c r="AU4162" t="s">
        <v>472</v>
      </c>
      <c r="AV4162" t="s">
        <v>473</v>
      </c>
      <c r="AW4162" t="s">
        <v>264</v>
      </c>
      <c r="BM4162" t="s">
        <v>24002</v>
      </c>
      <c r="BN4162" t="s">
        <v>239</v>
      </c>
      <c r="BO4162" t="s">
        <v>24003</v>
      </c>
      <c r="BP4162" t="s">
        <v>241</v>
      </c>
      <c r="BQ4162" t="s">
        <v>195</v>
      </c>
      <c r="BS4162">
        <v>14627</v>
      </c>
      <c r="CD4162" t="s">
        <v>195</v>
      </c>
      <c r="CM4162" t="s">
        <v>24004</v>
      </c>
      <c r="CO4162" t="s">
        <v>24003</v>
      </c>
      <c r="CP4162" t="s">
        <v>1053</v>
      </c>
      <c r="CQ4162" t="s">
        <v>247</v>
      </c>
      <c r="CS4162" t="s">
        <v>24005</v>
      </c>
      <c r="CT4162" t="s">
        <v>244</v>
      </c>
      <c r="CU4162" t="s">
        <v>24006</v>
      </c>
    </row>
    <row r="4163" spans="1:151" x14ac:dyDescent="0.2">
      <c r="A4163">
        <v>26934</v>
      </c>
      <c r="B4163" t="s">
        <v>4869</v>
      </c>
      <c r="C4163" t="s">
        <v>24007</v>
      </c>
      <c r="D4163" t="s">
        <v>24008</v>
      </c>
      <c r="E4163" t="s">
        <v>24009</v>
      </c>
      <c r="F4163" t="s">
        <v>171</v>
      </c>
      <c r="G4163" t="s">
        <v>172</v>
      </c>
      <c r="H4163" s="1">
        <v>35683</v>
      </c>
      <c r="I4163" t="s">
        <v>221</v>
      </c>
      <c r="K4163" t="s">
        <v>2024</v>
      </c>
      <c r="L4163" t="s">
        <v>820</v>
      </c>
      <c r="M4163" t="s">
        <v>306</v>
      </c>
      <c r="N4163">
        <v>2019</v>
      </c>
      <c r="O4163" t="s">
        <v>534</v>
      </c>
      <c r="P4163" t="s">
        <v>178</v>
      </c>
      <c r="Q4163" t="s">
        <v>172</v>
      </c>
      <c r="S4163">
        <v>29849406</v>
      </c>
      <c r="T4163" t="s">
        <v>196</v>
      </c>
      <c r="W4163" t="s">
        <v>24010</v>
      </c>
      <c r="X4163">
        <v>5136835800</v>
      </c>
      <c r="Y4163" t="s">
        <v>186</v>
      </c>
      <c r="Z4163" t="s">
        <v>282</v>
      </c>
      <c r="AA4163">
        <v>2020</v>
      </c>
      <c r="AB4163">
        <v>2020</v>
      </c>
      <c r="AC4163" t="s">
        <v>885</v>
      </c>
      <c r="AD4163" t="s">
        <v>172</v>
      </c>
      <c r="AS4163">
        <v>3.71</v>
      </c>
      <c r="AT4163" t="s">
        <v>188</v>
      </c>
      <c r="AU4163" t="s">
        <v>189</v>
      </c>
      <c r="AV4163" t="s">
        <v>190</v>
      </c>
      <c r="AW4163" t="s">
        <v>264</v>
      </c>
      <c r="BM4163" t="s">
        <v>24011</v>
      </c>
      <c r="BN4163" t="s">
        <v>193</v>
      </c>
      <c r="BP4163" t="s">
        <v>194</v>
      </c>
      <c r="BQ4163" t="s">
        <v>195</v>
      </c>
      <c r="BS4163">
        <v>14627</v>
      </c>
      <c r="BT4163" t="s">
        <v>196</v>
      </c>
      <c r="BU4163">
        <v>5134199765</v>
      </c>
      <c r="BZ4163" t="s">
        <v>24012</v>
      </c>
      <c r="CC4163" t="s">
        <v>24013</v>
      </c>
      <c r="CD4163" t="s">
        <v>1414</v>
      </c>
      <c r="CF4163">
        <v>45140</v>
      </c>
      <c r="CG4163" t="s">
        <v>196</v>
      </c>
      <c r="CH4163">
        <v>5134199765</v>
      </c>
      <c r="CM4163" t="s">
        <v>8921</v>
      </c>
      <c r="CP4163" t="s">
        <v>194</v>
      </c>
      <c r="CQ4163" t="s">
        <v>195</v>
      </c>
      <c r="CS4163">
        <v>14611</v>
      </c>
      <c r="CT4163" t="s">
        <v>196</v>
      </c>
      <c r="CU4163">
        <v>5134199765</v>
      </c>
      <c r="ED4163" t="s">
        <v>1414</v>
      </c>
      <c r="EG4163" t="s">
        <v>196</v>
      </c>
      <c r="EH4163">
        <v>5134199765</v>
      </c>
      <c r="EM4163" t="s">
        <v>24012</v>
      </c>
      <c r="EP4163" t="s">
        <v>24013</v>
      </c>
      <c r="EQ4163" t="s">
        <v>1414</v>
      </c>
      <c r="ES4163">
        <v>45140</v>
      </c>
      <c r="ET4163" t="s">
        <v>196</v>
      </c>
      <c r="EU4163">
        <v>5134199765</v>
      </c>
    </row>
    <row r="4164" spans="1:151" x14ac:dyDescent="0.2">
      <c r="A4164">
        <v>25921</v>
      </c>
      <c r="B4164" t="s">
        <v>24014</v>
      </c>
      <c r="C4164" t="s">
        <v>24015</v>
      </c>
      <c r="E4164" t="s">
        <v>24016</v>
      </c>
      <c r="F4164" t="s">
        <v>171</v>
      </c>
      <c r="K4164" t="s">
        <v>5454</v>
      </c>
      <c r="M4164" t="s">
        <v>306</v>
      </c>
      <c r="N4164">
        <v>2014</v>
      </c>
      <c r="O4164" t="s">
        <v>591</v>
      </c>
      <c r="P4164" t="s">
        <v>178</v>
      </c>
      <c r="Q4164" t="s">
        <v>172</v>
      </c>
    </row>
    <row r="4165" spans="1:151" x14ac:dyDescent="0.2">
      <c r="A4165">
        <v>44953</v>
      </c>
      <c r="B4165" t="s">
        <v>24017</v>
      </c>
      <c r="C4165" t="s">
        <v>24018</v>
      </c>
      <c r="D4165" t="s">
        <v>1436</v>
      </c>
      <c r="E4165" t="s">
        <v>1213</v>
      </c>
      <c r="F4165" t="s">
        <v>171</v>
      </c>
      <c r="G4165" t="str">
        <f>"0"</f>
        <v>0</v>
      </c>
      <c r="H4165" s="1">
        <v>38026</v>
      </c>
      <c r="I4165" t="s">
        <v>221</v>
      </c>
      <c r="K4165" t="s">
        <v>4780</v>
      </c>
      <c r="L4165" t="s">
        <v>3127</v>
      </c>
      <c r="M4165" t="s">
        <v>176</v>
      </c>
      <c r="N4165">
        <v>2025</v>
      </c>
      <c r="O4165" t="s">
        <v>677</v>
      </c>
      <c r="P4165" t="s">
        <v>178</v>
      </c>
      <c r="Q4165" t="s">
        <v>172</v>
      </c>
      <c r="R4165" t="s">
        <v>510</v>
      </c>
      <c r="S4165">
        <v>32333756</v>
      </c>
      <c r="BM4165" t="s">
        <v>23858</v>
      </c>
      <c r="DM4165" t="s">
        <v>24019</v>
      </c>
      <c r="DP4165" t="s">
        <v>3955</v>
      </c>
      <c r="DQ4165" t="s">
        <v>401</v>
      </c>
      <c r="DS4165" t="str">
        <f>"01945"</f>
        <v>01945</v>
      </c>
      <c r="DT4165" t="s">
        <v>226</v>
      </c>
      <c r="DU4165">
        <v>6177335141</v>
      </c>
      <c r="DW4165">
        <v>6177335141</v>
      </c>
      <c r="DX4165" t="s">
        <v>24020</v>
      </c>
      <c r="DY4165" t="s">
        <v>406</v>
      </c>
    </row>
    <row r="4166" spans="1:151" x14ac:dyDescent="0.2">
      <c r="A4166">
        <v>26047</v>
      </c>
      <c r="B4166" t="s">
        <v>9515</v>
      </c>
      <c r="C4166" t="s">
        <v>24021</v>
      </c>
      <c r="D4166" t="s">
        <v>12727</v>
      </c>
      <c r="E4166" t="s">
        <v>24022</v>
      </c>
      <c r="F4166" t="s">
        <v>171</v>
      </c>
      <c r="G4166" t="str">
        <f>"0"</f>
        <v>0</v>
      </c>
      <c r="K4166" t="s">
        <v>1372</v>
      </c>
      <c r="L4166" t="s">
        <v>1373</v>
      </c>
      <c r="M4166" t="s">
        <v>176</v>
      </c>
      <c r="N4166">
        <v>2018</v>
      </c>
      <c r="O4166" t="s">
        <v>612</v>
      </c>
      <c r="P4166" t="s">
        <v>178</v>
      </c>
      <c r="Q4166" t="s">
        <v>172</v>
      </c>
      <c r="R4166" t="s">
        <v>510</v>
      </c>
      <c r="S4166">
        <v>27107430</v>
      </c>
      <c r="BM4166" t="s">
        <v>24023</v>
      </c>
    </row>
    <row r="4167" spans="1:151" x14ac:dyDescent="0.2">
      <c r="A4167">
        <v>13177</v>
      </c>
      <c r="B4167" t="s">
        <v>19737</v>
      </c>
      <c r="C4167" t="s">
        <v>24024</v>
      </c>
      <c r="D4167" t="s">
        <v>1394</v>
      </c>
      <c r="E4167" t="s">
        <v>24025</v>
      </c>
      <c r="F4167" t="s">
        <v>171</v>
      </c>
      <c r="G4167" t="s">
        <v>172</v>
      </c>
      <c r="H4167" s="1">
        <v>34718</v>
      </c>
      <c r="I4167" t="s">
        <v>221</v>
      </c>
      <c r="K4167" t="s">
        <v>1930</v>
      </c>
      <c r="L4167" t="s">
        <v>1931</v>
      </c>
      <c r="M4167" t="s">
        <v>224</v>
      </c>
      <c r="N4167">
        <v>2015</v>
      </c>
      <c r="O4167" t="s">
        <v>692</v>
      </c>
      <c r="P4167" t="s">
        <v>178</v>
      </c>
      <c r="Q4167" t="s">
        <v>172</v>
      </c>
      <c r="S4167">
        <v>28286011</v>
      </c>
      <c r="T4167" t="s">
        <v>196</v>
      </c>
      <c r="W4167" t="s">
        <v>24026</v>
      </c>
      <c r="X4167">
        <v>6714825608</v>
      </c>
      <c r="Y4167" t="s">
        <v>3079</v>
      </c>
      <c r="Z4167" t="s">
        <v>24027</v>
      </c>
      <c r="AA4167" t="s">
        <v>615</v>
      </c>
      <c r="AB4167" t="s">
        <v>259</v>
      </c>
      <c r="AC4167" t="s">
        <v>24028</v>
      </c>
      <c r="AD4167" t="s">
        <v>172</v>
      </c>
      <c r="AS4167" t="str">
        <f>"0"</f>
        <v>0</v>
      </c>
      <c r="AT4167" t="s">
        <v>188</v>
      </c>
      <c r="AU4167" t="s">
        <v>189</v>
      </c>
      <c r="AV4167" t="s">
        <v>190</v>
      </c>
      <c r="AW4167" t="s">
        <v>952</v>
      </c>
      <c r="BM4167" t="s">
        <v>24029</v>
      </c>
      <c r="BN4167" t="s">
        <v>193</v>
      </c>
      <c r="BP4167" t="s">
        <v>194</v>
      </c>
      <c r="BQ4167" t="s">
        <v>195</v>
      </c>
      <c r="BS4167">
        <v>14627</v>
      </c>
      <c r="BT4167" t="s">
        <v>196</v>
      </c>
      <c r="BU4167">
        <v>5854559995</v>
      </c>
      <c r="BZ4167" t="s">
        <v>24030</v>
      </c>
      <c r="CC4167" t="s">
        <v>24031</v>
      </c>
      <c r="CD4167" t="s">
        <v>2234</v>
      </c>
      <c r="CF4167">
        <v>96915</v>
      </c>
      <c r="CG4167" t="s">
        <v>196</v>
      </c>
      <c r="CH4167">
        <v>6714725728</v>
      </c>
      <c r="CM4167" t="s">
        <v>24032</v>
      </c>
      <c r="CP4167" t="s">
        <v>194</v>
      </c>
      <c r="CQ4167" t="s">
        <v>195</v>
      </c>
      <c r="CS4167">
        <v>146192021</v>
      </c>
      <c r="CT4167" t="s">
        <v>196</v>
      </c>
      <c r="CU4167">
        <v>5854559995</v>
      </c>
      <c r="EM4167" t="s">
        <v>24030</v>
      </c>
      <c r="EP4167" t="s">
        <v>24031</v>
      </c>
      <c r="EQ4167" t="s">
        <v>2234</v>
      </c>
      <c r="ES4167">
        <v>96915</v>
      </c>
      <c r="ET4167" t="s">
        <v>196</v>
      </c>
      <c r="EU4167">
        <v>6714725728</v>
      </c>
    </row>
    <row r="4168" spans="1:151" x14ac:dyDescent="0.2">
      <c r="A4168">
        <v>11395</v>
      </c>
      <c r="B4168" t="s">
        <v>1010</v>
      </c>
      <c r="C4168" t="s">
        <v>24033</v>
      </c>
      <c r="D4168" t="s">
        <v>201</v>
      </c>
      <c r="E4168" t="s">
        <v>24034</v>
      </c>
      <c r="F4168" t="s">
        <v>171</v>
      </c>
      <c r="G4168" t="s">
        <v>172</v>
      </c>
      <c r="H4168" s="1">
        <v>34939</v>
      </c>
      <c r="I4168" t="s">
        <v>221</v>
      </c>
      <c r="K4168" t="s">
        <v>6653</v>
      </c>
      <c r="L4168" t="s">
        <v>7233</v>
      </c>
      <c r="M4168" t="s">
        <v>306</v>
      </c>
      <c r="N4168">
        <v>2015</v>
      </c>
      <c r="O4168" t="s">
        <v>517</v>
      </c>
      <c r="P4168" t="s">
        <v>178</v>
      </c>
      <c r="Q4168" t="s">
        <v>172</v>
      </c>
      <c r="S4168">
        <v>28227991</v>
      </c>
      <c r="T4168" t="s">
        <v>196</v>
      </c>
      <c r="W4168" t="s">
        <v>24035</v>
      </c>
      <c r="X4168">
        <v>5414195535</v>
      </c>
      <c r="Y4168" t="s">
        <v>186</v>
      </c>
      <c r="Z4168" t="s">
        <v>282</v>
      </c>
      <c r="AA4168">
        <v>2017</v>
      </c>
      <c r="AB4168">
        <v>2017</v>
      </c>
      <c r="AC4168" t="s">
        <v>857</v>
      </c>
      <c r="AD4168" t="s">
        <v>185</v>
      </c>
      <c r="AE4168" t="s">
        <v>856</v>
      </c>
      <c r="AS4168">
        <v>4</v>
      </c>
      <c r="AT4168" t="s">
        <v>188</v>
      </c>
      <c r="AU4168" t="s">
        <v>189</v>
      </c>
      <c r="AV4168" t="s">
        <v>190</v>
      </c>
      <c r="AW4168" t="s">
        <v>264</v>
      </c>
      <c r="BM4168" t="s">
        <v>24036</v>
      </c>
      <c r="BN4168" t="s">
        <v>193</v>
      </c>
      <c r="BP4168" t="s">
        <v>194</v>
      </c>
      <c r="BQ4168" t="s">
        <v>195</v>
      </c>
      <c r="BS4168">
        <v>14627</v>
      </c>
      <c r="BT4168" t="s">
        <v>196</v>
      </c>
      <c r="BU4168">
        <v>5414192905</v>
      </c>
      <c r="BZ4168" t="s">
        <v>24037</v>
      </c>
      <c r="CC4168" t="s">
        <v>24038</v>
      </c>
      <c r="CD4168" t="s">
        <v>8443</v>
      </c>
      <c r="CF4168">
        <v>97741</v>
      </c>
      <c r="CG4168" t="s">
        <v>196</v>
      </c>
      <c r="CH4168">
        <v>5414192905</v>
      </c>
      <c r="CM4168" t="s">
        <v>4068</v>
      </c>
      <c r="CN4168" t="s">
        <v>24039</v>
      </c>
      <c r="CP4168" t="s">
        <v>194</v>
      </c>
      <c r="CQ4168" t="s">
        <v>195</v>
      </c>
      <c r="CS4168">
        <v>14611</v>
      </c>
      <c r="CT4168" t="s">
        <v>196</v>
      </c>
      <c r="CU4168">
        <v>5414192905</v>
      </c>
      <c r="DZ4168" t="s">
        <v>24040</v>
      </c>
      <c r="EC4168" t="s">
        <v>24041</v>
      </c>
      <c r="ED4168" t="s">
        <v>8443</v>
      </c>
      <c r="EF4168">
        <v>97736</v>
      </c>
      <c r="EG4168" t="s">
        <v>196</v>
      </c>
      <c r="EH4168">
        <v>5414192905</v>
      </c>
      <c r="EM4168" t="s">
        <v>24037</v>
      </c>
      <c r="EP4168" t="s">
        <v>24038</v>
      </c>
      <c r="EQ4168" t="s">
        <v>8443</v>
      </c>
      <c r="ES4168">
        <v>97741</v>
      </c>
      <c r="ET4168" t="s">
        <v>196</v>
      </c>
      <c r="EU4168">
        <v>5414192905</v>
      </c>
    </row>
    <row r="4169" spans="1:151" x14ac:dyDescent="0.2">
      <c r="A4169">
        <v>23725</v>
      </c>
      <c r="B4169" t="s">
        <v>1546</v>
      </c>
      <c r="C4169" t="s">
        <v>24042</v>
      </c>
      <c r="E4169" t="s">
        <v>24043</v>
      </c>
      <c r="F4169" t="s">
        <v>171</v>
      </c>
      <c r="G4169" t="s">
        <v>172</v>
      </c>
      <c r="H4169" s="1">
        <v>34427</v>
      </c>
      <c r="I4169" t="s">
        <v>173</v>
      </c>
      <c r="K4169" t="s">
        <v>798</v>
      </c>
      <c r="L4169" t="s">
        <v>799</v>
      </c>
      <c r="M4169" t="s">
        <v>224</v>
      </c>
      <c r="N4169">
        <v>2017</v>
      </c>
      <c r="O4169" t="s">
        <v>441</v>
      </c>
      <c r="P4169" t="s">
        <v>178</v>
      </c>
      <c r="Q4169" t="s">
        <v>172</v>
      </c>
      <c r="S4169">
        <v>27709146</v>
      </c>
      <c r="T4169" t="s">
        <v>196</v>
      </c>
      <c r="W4169" t="s">
        <v>24044</v>
      </c>
      <c r="X4169">
        <v>5137630742</v>
      </c>
      <c r="Y4169" t="s">
        <v>802</v>
      </c>
      <c r="Z4169" t="s">
        <v>1583</v>
      </c>
      <c r="AA4169">
        <v>2017</v>
      </c>
      <c r="AB4169">
        <v>2017</v>
      </c>
      <c r="AC4169" t="s">
        <v>1584</v>
      </c>
      <c r="AD4169" t="s">
        <v>185</v>
      </c>
      <c r="AS4169">
        <v>3.76</v>
      </c>
      <c r="AT4169" t="s">
        <v>188</v>
      </c>
      <c r="AU4169" t="s">
        <v>189</v>
      </c>
      <c r="AV4169" t="s">
        <v>190</v>
      </c>
      <c r="AW4169" t="s">
        <v>210</v>
      </c>
      <c r="BM4169" t="s">
        <v>24045</v>
      </c>
      <c r="BN4169" t="s">
        <v>7489</v>
      </c>
      <c r="BP4169" t="s">
        <v>194</v>
      </c>
      <c r="BQ4169" t="s">
        <v>195</v>
      </c>
      <c r="BS4169">
        <v>14605</v>
      </c>
      <c r="BT4169" t="s">
        <v>196</v>
      </c>
      <c r="BU4169">
        <v>5137630743</v>
      </c>
      <c r="BZ4169" t="s">
        <v>24046</v>
      </c>
      <c r="CC4169" t="s">
        <v>11118</v>
      </c>
      <c r="CD4169" t="s">
        <v>401</v>
      </c>
      <c r="CF4169" t="str">
        <f>"01701"</f>
        <v>01701</v>
      </c>
      <c r="CG4169" t="s">
        <v>196</v>
      </c>
      <c r="CH4169">
        <v>5137630743</v>
      </c>
      <c r="CM4169" t="s">
        <v>24045</v>
      </c>
      <c r="CN4169" t="s">
        <v>7489</v>
      </c>
      <c r="CP4169" t="s">
        <v>194</v>
      </c>
      <c r="CQ4169" t="s">
        <v>195</v>
      </c>
      <c r="CS4169">
        <v>14605</v>
      </c>
      <c r="CT4169" t="s">
        <v>196</v>
      </c>
      <c r="CU4169">
        <v>5137630743</v>
      </c>
      <c r="EM4169" t="s">
        <v>24046</v>
      </c>
      <c r="EP4169" t="s">
        <v>11118</v>
      </c>
      <c r="EQ4169" t="s">
        <v>401</v>
      </c>
      <c r="ES4169" t="str">
        <f>"01701"</f>
        <v>01701</v>
      </c>
      <c r="ET4169" t="s">
        <v>196</v>
      </c>
      <c r="EU4169">
        <v>5137630743</v>
      </c>
    </row>
    <row r="4170" spans="1:151" x14ac:dyDescent="0.2">
      <c r="A4170">
        <v>10223</v>
      </c>
      <c r="B4170" t="s">
        <v>6691</v>
      </c>
      <c r="C4170" t="s">
        <v>24047</v>
      </c>
      <c r="D4170" t="s">
        <v>622</v>
      </c>
      <c r="E4170" t="s">
        <v>24048</v>
      </c>
      <c r="F4170" t="s">
        <v>171</v>
      </c>
      <c r="G4170" t="s">
        <v>172</v>
      </c>
      <c r="H4170" s="1">
        <v>34393</v>
      </c>
      <c r="I4170" t="s">
        <v>221</v>
      </c>
      <c r="K4170" t="s">
        <v>1948</v>
      </c>
      <c r="L4170" t="s">
        <v>820</v>
      </c>
      <c r="M4170" t="s">
        <v>176</v>
      </c>
      <c r="N4170">
        <v>2015</v>
      </c>
      <c r="O4170" t="s">
        <v>1014</v>
      </c>
      <c r="P4170" t="s">
        <v>178</v>
      </c>
      <c r="Q4170" t="s">
        <v>172</v>
      </c>
      <c r="S4170">
        <v>27772195</v>
      </c>
      <c r="T4170" t="s">
        <v>196</v>
      </c>
      <c r="W4170" t="s">
        <v>24049</v>
      </c>
      <c r="X4170">
        <v>7163731932</v>
      </c>
      <c r="Y4170" t="s">
        <v>186</v>
      </c>
      <c r="Z4170" t="s">
        <v>282</v>
      </c>
      <c r="AA4170">
        <v>2016</v>
      </c>
      <c r="AB4170">
        <v>2016</v>
      </c>
      <c r="AC4170" t="s">
        <v>382</v>
      </c>
      <c r="AD4170" t="s">
        <v>185</v>
      </c>
      <c r="AE4170" t="s">
        <v>1109</v>
      </c>
      <c r="AS4170">
        <v>3.64</v>
      </c>
      <c r="AT4170" t="s">
        <v>188</v>
      </c>
      <c r="AU4170" t="s">
        <v>189</v>
      </c>
      <c r="AV4170" t="s">
        <v>190</v>
      </c>
      <c r="AW4170" t="s">
        <v>264</v>
      </c>
      <c r="BM4170" t="s">
        <v>24050</v>
      </c>
      <c r="BN4170" t="s">
        <v>487</v>
      </c>
      <c r="BP4170" t="s">
        <v>194</v>
      </c>
      <c r="BQ4170" t="s">
        <v>195</v>
      </c>
      <c r="BS4170">
        <v>14627</v>
      </c>
      <c r="BT4170" t="s">
        <v>196</v>
      </c>
      <c r="BU4170">
        <v>7163782769</v>
      </c>
      <c r="BZ4170" t="s">
        <v>24051</v>
      </c>
      <c r="CC4170" t="s">
        <v>24052</v>
      </c>
      <c r="CD4170" t="s">
        <v>195</v>
      </c>
      <c r="CF4170">
        <v>14706</v>
      </c>
      <c r="CG4170" t="s">
        <v>196</v>
      </c>
      <c r="CH4170">
        <v>7163780689</v>
      </c>
      <c r="CM4170" t="s">
        <v>24051</v>
      </c>
      <c r="CP4170" t="s">
        <v>24052</v>
      </c>
      <c r="CQ4170" t="s">
        <v>195</v>
      </c>
      <c r="CS4170">
        <v>14706</v>
      </c>
      <c r="CT4170" t="s">
        <v>196</v>
      </c>
      <c r="CU4170">
        <v>7163782769</v>
      </c>
      <c r="DZ4170" t="s">
        <v>24053</v>
      </c>
      <c r="EC4170" t="s">
        <v>24052</v>
      </c>
      <c r="ED4170" t="s">
        <v>195</v>
      </c>
      <c r="EF4170">
        <v>14706</v>
      </c>
      <c r="EG4170" t="s">
        <v>196</v>
      </c>
      <c r="EM4170" t="s">
        <v>24051</v>
      </c>
      <c r="EP4170" t="s">
        <v>24052</v>
      </c>
      <c r="EQ4170" t="s">
        <v>195</v>
      </c>
      <c r="ES4170">
        <v>14706</v>
      </c>
      <c r="ET4170" t="s">
        <v>196</v>
      </c>
      <c r="EU4170">
        <v>7163780689</v>
      </c>
    </row>
    <row r="4171" spans="1:151" x14ac:dyDescent="0.2">
      <c r="A4171">
        <v>29624</v>
      </c>
      <c r="B4171" t="s">
        <v>24054</v>
      </c>
      <c r="C4171" t="s">
        <v>24055</v>
      </c>
      <c r="E4171" t="s">
        <v>24056</v>
      </c>
      <c r="F4171" t="s">
        <v>171</v>
      </c>
      <c r="G4171" t="s">
        <v>172</v>
      </c>
      <c r="H4171" s="1">
        <v>35587</v>
      </c>
      <c r="I4171" t="s">
        <v>221</v>
      </c>
      <c r="K4171" t="s">
        <v>547</v>
      </c>
      <c r="L4171" t="s">
        <v>548</v>
      </c>
      <c r="M4171" t="s">
        <v>176</v>
      </c>
      <c r="N4171">
        <v>2020</v>
      </c>
      <c r="O4171" t="s">
        <v>978</v>
      </c>
      <c r="P4171" t="s">
        <v>979</v>
      </c>
      <c r="Q4171" t="s">
        <v>172</v>
      </c>
      <c r="S4171">
        <v>29427659</v>
      </c>
      <c r="T4171" t="s">
        <v>19687</v>
      </c>
      <c r="U4171" t="s">
        <v>337</v>
      </c>
      <c r="W4171" t="s">
        <v>24057</v>
      </c>
      <c r="X4171">
        <v>4075361134</v>
      </c>
      <c r="Y4171" t="s">
        <v>186</v>
      </c>
      <c r="Z4171" t="s">
        <v>282</v>
      </c>
      <c r="AA4171">
        <v>2019</v>
      </c>
      <c r="AB4171">
        <v>2019</v>
      </c>
      <c r="AC4171" t="s">
        <v>1280</v>
      </c>
      <c r="AD4171" t="s">
        <v>172</v>
      </c>
      <c r="AS4171">
        <v>3.93</v>
      </c>
      <c r="AT4171" t="s">
        <v>188</v>
      </c>
      <c r="AU4171" t="s">
        <v>189</v>
      </c>
      <c r="AV4171" t="s">
        <v>190</v>
      </c>
      <c r="AW4171" t="s">
        <v>210</v>
      </c>
      <c r="BM4171" t="s">
        <v>24058</v>
      </c>
      <c r="BN4171" t="s">
        <v>193</v>
      </c>
      <c r="BP4171" t="s">
        <v>194</v>
      </c>
      <c r="BQ4171" t="s">
        <v>195</v>
      </c>
      <c r="BS4171">
        <v>14627</v>
      </c>
      <c r="BT4171" t="s">
        <v>196</v>
      </c>
      <c r="BU4171">
        <v>4075361134</v>
      </c>
      <c r="CM4171" t="s">
        <v>24059</v>
      </c>
      <c r="CP4171" t="s">
        <v>194</v>
      </c>
      <c r="CQ4171" t="s">
        <v>195</v>
      </c>
      <c r="CS4171">
        <v>14611</v>
      </c>
      <c r="CT4171" t="s">
        <v>196</v>
      </c>
      <c r="CU4171">
        <v>4075360740</v>
      </c>
    </row>
    <row r="4172" spans="1:151" x14ac:dyDescent="0.2">
      <c r="A4172">
        <v>23211</v>
      </c>
      <c r="B4172" t="s">
        <v>24054</v>
      </c>
      <c r="C4172" t="s">
        <v>24055</v>
      </c>
      <c r="E4172" t="s">
        <v>24056</v>
      </c>
      <c r="F4172" t="s">
        <v>171</v>
      </c>
      <c r="G4172" t="s">
        <v>172</v>
      </c>
      <c r="H4172" s="1">
        <v>35587</v>
      </c>
      <c r="I4172" t="s">
        <v>221</v>
      </c>
      <c r="K4172" t="s">
        <v>277</v>
      </c>
      <c r="L4172" t="s">
        <v>278</v>
      </c>
      <c r="M4172" t="s">
        <v>224</v>
      </c>
      <c r="N4172">
        <v>2017</v>
      </c>
      <c r="O4172" t="s">
        <v>441</v>
      </c>
      <c r="P4172" t="s">
        <v>178</v>
      </c>
      <c r="Q4172" t="s">
        <v>172</v>
      </c>
      <c r="S4172">
        <v>29427659</v>
      </c>
      <c r="T4172" t="s">
        <v>19687</v>
      </c>
      <c r="U4172" t="s">
        <v>337</v>
      </c>
      <c r="W4172" t="s">
        <v>24057</v>
      </c>
      <c r="X4172">
        <v>4075361134</v>
      </c>
      <c r="Y4172" t="s">
        <v>186</v>
      </c>
      <c r="Z4172" t="s">
        <v>282</v>
      </c>
      <c r="AA4172">
        <v>2019</v>
      </c>
      <c r="AB4172">
        <v>2019</v>
      </c>
      <c r="AC4172" t="s">
        <v>1280</v>
      </c>
      <c r="AD4172" t="s">
        <v>172</v>
      </c>
      <c r="AS4172">
        <v>3.93</v>
      </c>
      <c r="AT4172" t="s">
        <v>188</v>
      </c>
      <c r="AU4172" t="s">
        <v>189</v>
      </c>
      <c r="AV4172" t="s">
        <v>190</v>
      </c>
      <c r="AW4172" t="s">
        <v>210</v>
      </c>
      <c r="BM4172" t="s">
        <v>24058</v>
      </c>
      <c r="BN4172" t="s">
        <v>193</v>
      </c>
      <c r="BP4172" t="s">
        <v>194</v>
      </c>
      <c r="BQ4172" t="s">
        <v>195</v>
      </c>
      <c r="BS4172">
        <v>14627</v>
      </c>
      <c r="BT4172" t="s">
        <v>196</v>
      </c>
      <c r="BU4172">
        <v>4075361134</v>
      </c>
      <c r="CM4172" t="s">
        <v>24059</v>
      </c>
      <c r="CP4172" t="s">
        <v>194</v>
      </c>
      <c r="CQ4172" t="s">
        <v>195</v>
      </c>
      <c r="CS4172">
        <v>14611</v>
      </c>
      <c r="CT4172" t="s">
        <v>196</v>
      </c>
      <c r="CU4172">
        <v>4075360740</v>
      </c>
    </row>
    <row r="4173" spans="1:151" x14ac:dyDescent="0.2">
      <c r="A4173">
        <v>11428</v>
      </c>
      <c r="B4173" t="s">
        <v>24060</v>
      </c>
      <c r="C4173" t="s">
        <v>24061</v>
      </c>
      <c r="E4173" t="s">
        <v>24062</v>
      </c>
      <c r="F4173" t="s">
        <v>171</v>
      </c>
      <c r="G4173" t="s">
        <v>172</v>
      </c>
      <c r="H4173" s="1">
        <v>34446</v>
      </c>
      <c r="I4173" t="s">
        <v>221</v>
      </c>
      <c r="K4173" t="s">
        <v>5372</v>
      </c>
      <c r="L4173" t="s">
        <v>5373</v>
      </c>
      <c r="M4173" t="s">
        <v>1164</v>
      </c>
      <c r="N4173">
        <v>2014</v>
      </c>
      <c r="O4173" t="s">
        <v>8345</v>
      </c>
      <c r="P4173" t="s">
        <v>178</v>
      </c>
      <c r="Q4173" t="s">
        <v>172</v>
      </c>
      <c r="S4173">
        <v>27813232</v>
      </c>
      <c r="T4173" t="s">
        <v>196</v>
      </c>
      <c r="W4173" t="s">
        <v>24063</v>
      </c>
      <c r="X4173">
        <v>2102158106</v>
      </c>
      <c r="Y4173" t="s">
        <v>186</v>
      </c>
      <c r="Z4173" t="s">
        <v>282</v>
      </c>
      <c r="AA4173">
        <v>2016</v>
      </c>
      <c r="AB4173">
        <v>2016</v>
      </c>
      <c r="AC4173" t="s">
        <v>396</v>
      </c>
      <c r="AD4173" t="s">
        <v>185</v>
      </c>
      <c r="AS4173">
        <v>3.02</v>
      </c>
      <c r="AT4173" t="s">
        <v>188</v>
      </c>
      <c r="AU4173" t="s">
        <v>189</v>
      </c>
      <c r="AV4173" t="s">
        <v>3529</v>
      </c>
      <c r="AW4173" t="s">
        <v>210</v>
      </c>
      <c r="BM4173" t="s">
        <v>24064</v>
      </c>
      <c r="BN4173" t="s">
        <v>487</v>
      </c>
      <c r="BP4173" t="s">
        <v>194</v>
      </c>
      <c r="BQ4173" t="s">
        <v>195</v>
      </c>
      <c r="BS4173">
        <v>14627</v>
      </c>
      <c r="BT4173" t="s">
        <v>196</v>
      </c>
      <c r="BU4173">
        <v>2108653810</v>
      </c>
      <c r="BZ4173" t="s">
        <v>24065</v>
      </c>
      <c r="CC4173" t="s">
        <v>1557</v>
      </c>
      <c r="CD4173" t="s">
        <v>344</v>
      </c>
      <c r="CF4173">
        <v>78214</v>
      </c>
      <c r="CG4173" t="s">
        <v>196</v>
      </c>
      <c r="CH4173">
        <v>2109320296</v>
      </c>
      <c r="CM4173" t="s">
        <v>3469</v>
      </c>
      <c r="CN4173" t="s">
        <v>487</v>
      </c>
      <c r="CP4173" t="s">
        <v>194</v>
      </c>
      <c r="CQ4173" t="s">
        <v>195</v>
      </c>
      <c r="CS4173">
        <v>14627</v>
      </c>
      <c r="CT4173" t="s">
        <v>196</v>
      </c>
      <c r="CU4173">
        <v>2108653810</v>
      </c>
      <c r="EM4173" t="s">
        <v>24065</v>
      </c>
      <c r="EP4173" t="s">
        <v>1557</v>
      </c>
      <c r="EQ4173" t="s">
        <v>344</v>
      </c>
      <c r="ES4173">
        <v>78214</v>
      </c>
      <c r="ET4173" t="s">
        <v>196</v>
      </c>
      <c r="EU4173">
        <v>2109320296</v>
      </c>
    </row>
    <row r="4174" spans="1:151" x14ac:dyDescent="0.2">
      <c r="A4174">
        <v>31219</v>
      </c>
      <c r="B4174" t="s">
        <v>451</v>
      </c>
      <c r="C4174" t="s">
        <v>24061</v>
      </c>
      <c r="E4174" t="s">
        <v>24066</v>
      </c>
      <c r="F4174" t="s">
        <v>171</v>
      </c>
      <c r="G4174" t="s">
        <v>172</v>
      </c>
      <c r="H4174" s="1">
        <v>28161</v>
      </c>
      <c r="I4174" t="s">
        <v>221</v>
      </c>
      <c r="K4174" t="s">
        <v>253</v>
      </c>
      <c r="L4174" t="s">
        <v>254</v>
      </c>
      <c r="M4174" t="s">
        <v>176</v>
      </c>
      <c r="N4174">
        <v>2020</v>
      </c>
      <c r="O4174" t="s">
        <v>978</v>
      </c>
      <c r="P4174" t="s">
        <v>178</v>
      </c>
      <c r="Q4174" t="s">
        <v>172</v>
      </c>
      <c r="R4174" t="s">
        <v>510</v>
      </c>
      <c r="S4174">
        <v>21752384</v>
      </c>
      <c r="BM4174" t="s">
        <v>24067</v>
      </c>
    </row>
    <row r="4175" spans="1:151" x14ac:dyDescent="0.2">
      <c r="A4175">
        <v>42721</v>
      </c>
      <c r="B4175" t="s">
        <v>24068</v>
      </c>
      <c r="C4175" t="s">
        <v>24069</v>
      </c>
      <c r="D4175" t="s">
        <v>940</v>
      </c>
      <c r="E4175" t="s">
        <v>24070</v>
      </c>
      <c r="F4175" t="s">
        <v>24071</v>
      </c>
      <c r="G4175" t="str">
        <f>"0"</f>
        <v>0</v>
      </c>
      <c r="H4175" s="1">
        <v>38493</v>
      </c>
      <c r="I4175" t="s">
        <v>221</v>
      </c>
      <c r="K4175" t="s">
        <v>1853</v>
      </c>
      <c r="L4175" t="s">
        <v>516</v>
      </c>
      <c r="M4175" t="s">
        <v>176</v>
      </c>
      <c r="N4175">
        <v>2025</v>
      </c>
      <c r="O4175" t="s">
        <v>677</v>
      </c>
      <c r="P4175" t="s">
        <v>178</v>
      </c>
      <c r="Q4175" t="s">
        <v>172</v>
      </c>
      <c r="R4175" t="s">
        <v>510</v>
      </c>
      <c r="S4175">
        <v>32344851</v>
      </c>
      <c r="BM4175" t="s">
        <v>10955</v>
      </c>
    </row>
    <row r="4176" spans="1:151" x14ac:dyDescent="0.2">
      <c r="A4176">
        <v>20845</v>
      </c>
      <c r="B4176" t="s">
        <v>3170</v>
      </c>
      <c r="C4176" t="s">
        <v>24072</v>
      </c>
      <c r="D4176" t="s">
        <v>2416</v>
      </c>
      <c r="E4176" t="s">
        <v>24073</v>
      </c>
      <c r="F4176" t="s">
        <v>171</v>
      </c>
      <c r="G4176" t="s">
        <v>172</v>
      </c>
      <c r="H4176" s="1">
        <v>34668</v>
      </c>
      <c r="I4176" t="s">
        <v>221</v>
      </c>
      <c r="K4176" t="s">
        <v>1135</v>
      </c>
      <c r="L4176" t="s">
        <v>1136</v>
      </c>
      <c r="M4176" t="s">
        <v>224</v>
      </c>
      <c r="N4176">
        <v>2017</v>
      </c>
      <c r="O4176" t="s">
        <v>441</v>
      </c>
      <c r="P4176" t="s">
        <v>178</v>
      </c>
      <c r="Q4176" t="s">
        <v>172</v>
      </c>
      <c r="S4176">
        <v>28224075</v>
      </c>
      <c r="T4176" t="s">
        <v>196</v>
      </c>
      <c r="W4176" t="s">
        <v>24074</v>
      </c>
      <c r="X4176">
        <v>5046384245</v>
      </c>
      <c r="Y4176" t="s">
        <v>186</v>
      </c>
      <c r="Z4176" t="s">
        <v>183</v>
      </c>
      <c r="AA4176">
        <v>2018</v>
      </c>
      <c r="AB4176">
        <v>2018</v>
      </c>
      <c r="AC4176" t="s">
        <v>1109</v>
      </c>
      <c r="AD4176" t="s">
        <v>185</v>
      </c>
      <c r="AF4176" t="s">
        <v>186</v>
      </c>
      <c r="AG4176" t="s">
        <v>282</v>
      </c>
      <c r="AH4176">
        <v>2018</v>
      </c>
      <c r="AI4176">
        <v>2018</v>
      </c>
      <c r="AJ4176" t="s">
        <v>857</v>
      </c>
      <c r="AK4176" t="s">
        <v>185</v>
      </c>
      <c r="AM4176" t="s">
        <v>886</v>
      </c>
      <c r="AS4176">
        <v>3.88</v>
      </c>
      <c r="AT4176" t="s">
        <v>188</v>
      </c>
      <c r="AU4176" t="s">
        <v>189</v>
      </c>
      <c r="AV4176" t="s">
        <v>190</v>
      </c>
      <c r="AW4176" t="s">
        <v>264</v>
      </c>
      <c r="BM4176" t="s">
        <v>3160</v>
      </c>
      <c r="BN4176" t="s">
        <v>193</v>
      </c>
      <c r="BP4176" t="s">
        <v>194</v>
      </c>
      <c r="BQ4176" t="s">
        <v>195</v>
      </c>
      <c r="BS4176">
        <v>14627</v>
      </c>
      <c r="BT4176" t="s">
        <v>196</v>
      </c>
      <c r="BU4176">
        <v>7173070095</v>
      </c>
      <c r="BZ4176" t="s">
        <v>24075</v>
      </c>
      <c r="CC4176" t="s">
        <v>24076</v>
      </c>
      <c r="CD4176" t="s">
        <v>650</v>
      </c>
      <c r="CF4176">
        <v>17033</v>
      </c>
      <c r="CG4176" t="s">
        <v>196</v>
      </c>
      <c r="CH4176">
        <v>7173070095</v>
      </c>
      <c r="CM4176" t="s">
        <v>13855</v>
      </c>
      <c r="CN4176" t="s">
        <v>24077</v>
      </c>
      <c r="CP4176" t="s">
        <v>194</v>
      </c>
      <c r="CQ4176" t="s">
        <v>195</v>
      </c>
      <c r="CS4176">
        <v>14623</v>
      </c>
      <c r="CT4176" t="s">
        <v>196</v>
      </c>
      <c r="CU4176">
        <v>7173070095</v>
      </c>
      <c r="ED4176" t="s">
        <v>650</v>
      </c>
      <c r="EG4176" t="s">
        <v>196</v>
      </c>
      <c r="EH4176">
        <v>7173070095</v>
      </c>
      <c r="EM4176" t="s">
        <v>24075</v>
      </c>
      <c r="EP4176" t="s">
        <v>24076</v>
      </c>
      <c r="EQ4176" t="s">
        <v>650</v>
      </c>
      <c r="ES4176">
        <v>17033</v>
      </c>
      <c r="ET4176" t="s">
        <v>196</v>
      </c>
      <c r="EU4176">
        <v>7173070095</v>
      </c>
    </row>
    <row r="4177" spans="1:151" x14ac:dyDescent="0.2">
      <c r="A4177">
        <v>38772</v>
      </c>
      <c r="B4177" t="s">
        <v>24078</v>
      </c>
      <c r="C4177" t="s">
        <v>24079</v>
      </c>
      <c r="D4177" t="s">
        <v>12948</v>
      </c>
      <c r="E4177" t="s">
        <v>24080</v>
      </c>
      <c r="F4177" t="s">
        <v>171</v>
      </c>
      <c r="G4177" t="str">
        <f>"0"</f>
        <v>0</v>
      </c>
      <c r="H4177" s="1">
        <v>35007</v>
      </c>
      <c r="I4177" t="s">
        <v>221</v>
      </c>
      <c r="K4177" t="s">
        <v>610</v>
      </c>
      <c r="L4177" t="s">
        <v>969</v>
      </c>
      <c r="M4177" t="s">
        <v>176</v>
      </c>
      <c r="N4177">
        <v>2023</v>
      </c>
      <c r="O4177" t="s">
        <v>1048</v>
      </c>
      <c r="P4177" t="s">
        <v>178</v>
      </c>
      <c r="Q4177" t="s">
        <v>172</v>
      </c>
      <c r="S4177">
        <v>32386530</v>
      </c>
      <c r="T4177" t="s">
        <v>226</v>
      </c>
      <c r="Y4177" t="str">
        <f>"02SBS"</f>
        <v>02SBS</v>
      </c>
      <c r="Z4177" t="s">
        <v>258</v>
      </c>
      <c r="AA4177" t="s">
        <v>259</v>
      </c>
      <c r="AB4177" t="s">
        <v>260</v>
      </c>
      <c r="AC4177" t="s">
        <v>261</v>
      </c>
      <c r="AD4177" t="s">
        <v>185</v>
      </c>
      <c r="AS4177">
        <v>3.15</v>
      </c>
      <c r="AU4177" t="s">
        <v>235</v>
      </c>
      <c r="AV4177" t="s">
        <v>236</v>
      </c>
      <c r="AW4177" t="s">
        <v>294</v>
      </c>
      <c r="BO4177" t="s">
        <v>24081</v>
      </c>
      <c r="BQ4177" t="s">
        <v>195</v>
      </c>
      <c r="BZ4177" t="s">
        <v>266</v>
      </c>
      <c r="CB4177" t="s">
        <v>267</v>
      </c>
      <c r="CD4177" t="s">
        <v>195</v>
      </c>
      <c r="CF4177">
        <v>14627</v>
      </c>
      <c r="CG4177" t="s">
        <v>244</v>
      </c>
      <c r="CM4177" t="s">
        <v>24082</v>
      </c>
      <c r="CO4177" t="s">
        <v>24081</v>
      </c>
      <c r="CP4177" t="s">
        <v>24083</v>
      </c>
      <c r="CQ4177" t="s">
        <v>1473</v>
      </c>
      <c r="CS4177" t="s">
        <v>24084</v>
      </c>
      <c r="CT4177" t="s">
        <v>244</v>
      </c>
      <c r="CU4177" t="s">
        <v>24085</v>
      </c>
    </row>
    <row r="4178" spans="1:151" x14ac:dyDescent="0.2">
      <c r="A4178">
        <v>24343</v>
      </c>
      <c r="B4178" t="s">
        <v>18950</v>
      </c>
      <c r="C4178" t="s">
        <v>24086</v>
      </c>
      <c r="E4178" t="s">
        <v>24087</v>
      </c>
      <c r="F4178" t="s">
        <v>5234</v>
      </c>
      <c r="G4178" t="s">
        <v>172</v>
      </c>
      <c r="H4178" s="1">
        <v>35862</v>
      </c>
      <c r="I4178" t="s">
        <v>173</v>
      </c>
      <c r="K4178" t="s">
        <v>1278</v>
      </c>
      <c r="M4178" t="s">
        <v>176</v>
      </c>
      <c r="N4178">
        <v>2018</v>
      </c>
      <c r="O4178" t="s">
        <v>612</v>
      </c>
      <c r="P4178" t="s">
        <v>178</v>
      </c>
      <c r="Q4178" t="s">
        <v>172</v>
      </c>
      <c r="S4178">
        <v>31018388</v>
      </c>
      <c r="T4178" t="s">
        <v>15380</v>
      </c>
      <c r="U4178" t="s">
        <v>180</v>
      </c>
      <c r="V4178" s="2">
        <v>44332</v>
      </c>
      <c r="W4178" t="s">
        <v>24088</v>
      </c>
      <c r="X4178">
        <v>8168445540</v>
      </c>
      <c r="Y4178" t="s">
        <v>186</v>
      </c>
      <c r="Z4178" t="s">
        <v>282</v>
      </c>
      <c r="AA4178">
        <v>2019</v>
      </c>
      <c r="AB4178">
        <v>2019</v>
      </c>
      <c r="AC4178" t="s">
        <v>696</v>
      </c>
      <c r="AD4178" t="s">
        <v>185</v>
      </c>
      <c r="AS4178">
        <v>3.55</v>
      </c>
      <c r="AT4178" t="s">
        <v>188</v>
      </c>
      <c r="AU4178" t="s">
        <v>189</v>
      </c>
      <c r="AV4178" t="s">
        <v>190</v>
      </c>
      <c r="AW4178" t="s">
        <v>191</v>
      </c>
      <c r="BM4178" t="s">
        <v>24089</v>
      </c>
      <c r="BN4178" t="s">
        <v>193</v>
      </c>
      <c r="BP4178" t="s">
        <v>194</v>
      </c>
      <c r="BQ4178" t="s">
        <v>195</v>
      </c>
      <c r="BS4178">
        <v>14627</v>
      </c>
      <c r="BT4178" t="s">
        <v>196</v>
      </c>
      <c r="BU4178">
        <v>9132195558</v>
      </c>
      <c r="BZ4178" t="s">
        <v>24090</v>
      </c>
      <c r="CC4178" t="s">
        <v>24091</v>
      </c>
      <c r="CD4178" t="s">
        <v>12132</v>
      </c>
      <c r="CF4178">
        <v>662218175</v>
      </c>
      <c r="CG4178" t="s">
        <v>196</v>
      </c>
      <c r="CH4178" t="s">
        <v>24092</v>
      </c>
      <c r="CM4178" t="s">
        <v>24093</v>
      </c>
      <c r="CP4178" t="s">
        <v>194</v>
      </c>
      <c r="CQ4178" t="s">
        <v>195</v>
      </c>
      <c r="CS4178">
        <v>14627</v>
      </c>
      <c r="CT4178" t="s">
        <v>196</v>
      </c>
      <c r="CU4178">
        <v>9132195558</v>
      </c>
      <c r="ED4178" t="s">
        <v>12132</v>
      </c>
      <c r="EG4178" t="s">
        <v>196</v>
      </c>
      <c r="EH4178" t="s">
        <v>24092</v>
      </c>
      <c r="EM4178" t="s">
        <v>24090</v>
      </c>
      <c r="EP4178" t="s">
        <v>24091</v>
      </c>
      <c r="EQ4178" t="s">
        <v>12132</v>
      </c>
      <c r="ES4178">
        <v>662218175</v>
      </c>
      <c r="ET4178" t="s">
        <v>196</v>
      </c>
      <c r="EU4178" t="s">
        <v>24092</v>
      </c>
    </row>
    <row r="4179" spans="1:151" x14ac:dyDescent="0.2">
      <c r="A4179">
        <v>24359</v>
      </c>
      <c r="B4179" t="s">
        <v>3154</v>
      </c>
      <c r="C4179" t="s">
        <v>24094</v>
      </c>
      <c r="E4179" t="s">
        <v>24095</v>
      </c>
      <c r="F4179" t="s">
        <v>24096</v>
      </c>
      <c r="G4179" t="s">
        <v>172</v>
      </c>
      <c r="H4179" s="1">
        <v>35644</v>
      </c>
      <c r="I4179" t="s">
        <v>173</v>
      </c>
      <c r="K4179" t="s">
        <v>4354</v>
      </c>
      <c r="L4179" t="s">
        <v>4355</v>
      </c>
      <c r="M4179" t="s">
        <v>176</v>
      </c>
      <c r="N4179">
        <v>2018</v>
      </c>
      <c r="O4179" t="s">
        <v>612</v>
      </c>
      <c r="P4179" t="s">
        <v>178</v>
      </c>
      <c r="Q4179" t="s">
        <v>172</v>
      </c>
      <c r="S4179">
        <v>29330805</v>
      </c>
      <c r="T4179" t="s">
        <v>196</v>
      </c>
      <c r="W4179" t="s">
        <v>24097</v>
      </c>
      <c r="X4179">
        <v>9146742332</v>
      </c>
      <c r="Y4179" t="s">
        <v>186</v>
      </c>
      <c r="Z4179" t="s">
        <v>183</v>
      </c>
      <c r="AA4179">
        <v>2019</v>
      </c>
      <c r="AB4179">
        <v>2019</v>
      </c>
      <c r="AC4179" t="s">
        <v>339</v>
      </c>
      <c r="AD4179" t="s">
        <v>185</v>
      </c>
      <c r="AS4179">
        <v>3.25</v>
      </c>
      <c r="AT4179" t="s">
        <v>188</v>
      </c>
      <c r="AU4179" t="s">
        <v>189</v>
      </c>
      <c r="AV4179" t="s">
        <v>190</v>
      </c>
      <c r="AW4179" t="s">
        <v>264</v>
      </c>
      <c r="BM4179" t="s">
        <v>24098</v>
      </c>
      <c r="BN4179" t="s">
        <v>193</v>
      </c>
      <c r="BP4179" t="s">
        <v>194</v>
      </c>
      <c r="BQ4179" t="s">
        <v>195</v>
      </c>
      <c r="BS4179">
        <v>14627</v>
      </c>
      <c r="BT4179" t="s">
        <v>196</v>
      </c>
      <c r="BU4179">
        <v>9146480180</v>
      </c>
      <c r="BZ4179" t="s">
        <v>24099</v>
      </c>
      <c r="CC4179" t="s">
        <v>24100</v>
      </c>
      <c r="CD4179" t="s">
        <v>195</v>
      </c>
      <c r="CF4179">
        <v>10502</v>
      </c>
      <c r="CG4179" t="s">
        <v>196</v>
      </c>
      <c r="CH4179">
        <v>9146742332</v>
      </c>
      <c r="CM4179" t="s">
        <v>215</v>
      </c>
      <c r="CP4179" t="s">
        <v>194</v>
      </c>
      <c r="CQ4179" t="s">
        <v>195</v>
      </c>
      <c r="CS4179">
        <v>14611</v>
      </c>
      <c r="CT4179" t="s">
        <v>196</v>
      </c>
      <c r="CU4179">
        <v>9146480180</v>
      </c>
      <c r="ED4179" t="s">
        <v>195</v>
      </c>
      <c r="EG4179" t="s">
        <v>196</v>
      </c>
      <c r="EH4179">
        <v>9146742332</v>
      </c>
      <c r="EM4179" t="s">
        <v>24099</v>
      </c>
      <c r="EP4179" t="s">
        <v>24100</v>
      </c>
      <c r="EQ4179" t="s">
        <v>195</v>
      </c>
      <c r="ES4179">
        <v>10502</v>
      </c>
      <c r="ET4179" t="s">
        <v>196</v>
      </c>
      <c r="EU4179">
        <v>9146742332</v>
      </c>
    </row>
    <row r="4180" spans="1:151" x14ac:dyDescent="0.2">
      <c r="A4180">
        <v>28003</v>
      </c>
      <c r="B4180" t="s">
        <v>5864</v>
      </c>
      <c r="C4180" t="s">
        <v>22261</v>
      </c>
      <c r="D4180" t="s">
        <v>14720</v>
      </c>
      <c r="E4180" t="s">
        <v>24101</v>
      </c>
      <c r="F4180" t="s">
        <v>171</v>
      </c>
      <c r="G4180" t="s">
        <v>172</v>
      </c>
      <c r="H4180" s="1">
        <v>32744</v>
      </c>
      <c r="I4180" t="s">
        <v>173</v>
      </c>
      <c r="K4180" t="s">
        <v>769</v>
      </c>
      <c r="L4180" t="s">
        <v>6811</v>
      </c>
      <c r="M4180" t="s">
        <v>176</v>
      </c>
      <c r="N4180">
        <v>2019</v>
      </c>
      <c r="O4180" t="s">
        <v>482</v>
      </c>
      <c r="P4180" t="s">
        <v>178</v>
      </c>
      <c r="Q4180" t="s">
        <v>172</v>
      </c>
      <c r="S4180">
        <v>30983472</v>
      </c>
      <c r="T4180" t="s">
        <v>196</v>
      </c>
      <c r="Y4180" t="s">
        <v>613</v>
      </c>
      <c r="Z4180" t="s">
        <v>614</v>
      </c>
      <c r="AA4180" t="s">
        <v>615</v>
      </c>
      <c r="AB4180" t="s">
        <v>259</v>
      </c>
      <c r="AC4180" t="s">
        <v>762</v>
      </c>
      <c r="AD4180" t="s">
        <v>185</v>
      </c>
      <c r="AS4180" t="str">
        <f>"0"</f>
        <v>0</v>
      </c>
      <c r="AT4180" t="s">
        <v>188</v>
      </c>
      <c r="AU4180" t="s">
        <v>647</v>
      </c>
      <c r="AV4180" t="s">
        <v>190</v>
      </c>
      <c r="AW4180" t="s">
        <v>264</v>
      </c>
      <c r="BM4180" t="s">
        <v>24102</v>
      </c>
      <c r="BP4180" t="s">
        <v>24103</v>
      </c>
      <c r="BQ4180" t="s">
        <v>1414</v>
      </c>
      <c r="BS4180">
        <v>44691</v>
      </c>
      <c r="BT4180" t="s">
        <v>196</v>
      </c>
      <c r="BU4180">
        <v>3304641303</v>
      </c>
      <c r="BZ4180" t="s">
        <v>24102</v>
      </c>
      <c r="CC4180" t="s">
        <v>24103</v>
      </c>
      <c r="CD4180" t="s">
        <v>1414</v>
      </c>
      <c r="CF4180">
        <v>44691</v>
      </c>
      <c r="CG4180" t="s">
        <v>196</v>
      </c>
      <c r="CH4180">
        <v>3304641303</v>
      </c>
      <c r="CM4180" t="s">
        <v>24104</v>
      </c>
      <c r="CN4180" t="s">
        <v>24105</v>
      </c>
      <c r="CP4180" t="s">
        <v>24106</v>
      </c>
      <c r="CQ4180" t="s">
        <v>1414</v>
      </c>
      <c r="CS4180">
        <v>44241</v>
      </c>
      <c r="CT4180" t="s">
        <v>196</v>
      </c>
      <c r="CU4180">
        <v>3304641303</v>
      </c>
      <c r="ED4180" t="s">
        <v>1414</v>
      </c>
      <c r="EG4180" t="s">
        <v>196</v>
      </c>
      <c r="EH4180">
        <v>3304641303</v>
      </c>
      <c r="EM4180" t="s">
        <v>24102</v>
      </c>
      <c r="EP4180" t="s">
        <v>24103</v>
      </c>
      <c r="EQ4180" t="s">
        <v>1414</v>
      </c>
      <c r="ES4180">
        <v>44691</v>
      </c>
      <c r="ET4180" t="s">
        <v>196</v>
      </c>
      <c r="EU4180">
        <v>3304641303</v>
      </c>
    </row>
    <row r="4181" spans="1:151" x14ac:dyDescent="0.2">
      <c r="A4181">
        <v>33293</v>
      </c>
      <c r="B4181" t="s">
        <v>7209</v>
      </c>
      <c r="C4181" t="s">
        <v>24107</v>
      </c>
      <c r="E4181" t="s">
        <v>24108</v>
      </c>
      <c r="F4181" t="s">
        <v>171</v>
      </c>
      <c r="G4181" t="str">
        <f>"0"</f>
        <v>0</v>
      </c>
      <c r="K4181" t="s">
        <v>8122</v>
      </c>
      <c r="L4181" t="s">
        <v>8123</v>
      </c>
      <c r="M4181" t="s">
        <v>205</v>
      </c>
      <c r="N4181">
        <v>2020</v>
      </c>
      <c r="O4181" t="s">
        <v>455</v>
      </c>
      <c r="P4181" t="s">
        <v>178</v>
      </c>
      <c r="Q4181" t="s">
        <v>172</v>
      </c>
      <c r="S4181">
        <v>29440603</v>
      </c>
      <c r="T4181" t="s">
        <v>226</v>
      </c>
      <c r="Y4181" t="str">
        <f>"01AS"</f>
        <v>01AS</v>
      </c>
      <c r="Z4181" t="s">
        <v>470</v>
      </c>
      <c r="AA4181" t="s">
        <v>259</v>
      </c>
      <c r="AB4181" t="s">
        <v>260</v>
      </c>
      <c r="AC4181" t="s">
        <v>1203</v>
      </c>
      <c r="AD4181" t="s">
        <v>185</v>
      </c>
      <c r="AS4181" t="str">
        <f>"0"</f>
        <v>0</v>
      </c>
      <c r="AT4181" t="s">
        <v>429</v>
      </c>
      <c r="AU4181" t="s">
        <v>235</v>
      </c>
      <c r="AV4181" t="s">
        <v>10211</v>
      </c>
      <c r="AW4181" t="s">
        <v>264</v>
      </c>
      <c r="BO4181" t="s">
        <v>2730</v>
      </c>
      <c r="BQ4181" t="s">
        <v>195</v>
      </c>
      <c r="CD4181" t="s">
        <v>195</v>
      </c>
      <c r="CM4181" t="s">
        <v>24109</v>
      </c>
      <c r="CO4181" t="s">
        <v>2730</v>
      </c>
      <c r="CP4181" t="s">
        <v>241</v>
      </c>
      <c r="CQ4181" t="s">
        <v>247</v>
      </c>
      <c r="CS4181">
        <v>14607</v>
      </c>
      <c r="CT4181" t="s">
        <v>244</v>
      </c>
      <c r="CU4181" t="s">
        <v>24110</v>
      </c>
    </row>
    <row r="4182" spans="1:151" x14ac:dyDescent="0.2">
      <c r="A4182">
        <v>33570</v>
      </c>
      <c r="B4182" t="s">
        <v>3641</v>
      </c>
      <c r="C4182" t="s">
        <v>24111</v>
      </c>
      <c r="D4182" t="s">
        <v>6609</v>
      </c>
      <c r="E4182" t="s">
        <v>24112</v>
      </c>
      <c r="F4182" t="s">
        <v>171</v>
      </c>
      <c r="G4182" t="str">
        <f>"0"</f>
        <v>0</v>
      </c>
      <c r="K4182" t="s">
        <v>453</v>
      </c>
      <c r="L4182" t="s">
        <v>454</v>
      </c>
      <c r="M4182" t="s">
        <v>205</v>
      </c>
      <c r="N4182">
        <v>2020</v>
      </c>
      <c r="O4182" t="s">
        <v>455</v>
      </c>
      <c r="P4182" t="s">
        <v>178</v>
      </c>
      <c r="Q4182" t="s">
        <v>172</v>
      </c>
      <c r="S4182">
        <v>31523790</v>
      </c>
      <c r="T4182" t="s">
        <v>226</v>
      </c>
      <c r="Y4182" t="str">
        <f>"01AS"</f>
        <v>01AS</v>
      </c>
      <c r="Z4182" t="s">
        <v>499</v>
      </c>
      <c r="AA4182" t="s">
        <v>833</v>
      </c>
      <c r="AB4182" t="s">
        <v>834</v>
      </c>
      <c r="AC4182" t="s">
        <v>4852</v>
      </c>
      <c r="AD4182" t="s">
        <v>172</v>
      </c>
      <c r="AS4182">
        <v>3.78</v>
      </c>
      <c r="AU4182" t="s">
        <v>235</v>
      </c>
      <c r="AV4182" t="s">
        <v>236</v>
      </c>
      <c r="AW4182" t="s">
        <v>264</v>
      </c>
      <c r="BM4182" t="s">
        <v>24113</v>
      </c>
      <c r="BN4182" t="s">
        <v>239</v>
      </c>
      <c r="BO4182" t="s">
        <v>24114</v>
      </c>
      <c r="BP4182" t="s">
        <v>241</v>
      </c>
      <c r="BQ4182" t="s">
        <v>195</v>
      </c>
      <c r="BS4182">
        <v>14627</v>
      </c>
      <c r="CD4182" t="s">
        <v>195</v>
      </c>
      <c r="CM4182" t="s">
        <v>24115</v>
      </c>
      <c r="CO4182" t="s">
        <v>24114</v>
      </c>
      <c r="CP4182" t="s">
        <v>4301</v>
      </c>
      <c r="CQ4182" t="s">
        <v>571</v>
      </c>
      <c r="CS4182" t="s">
        <v>24116</v>
      </c>
      <c r="CT4182" t="s">
        <v>244</v>
      </c>
      <c r="CU4182" t="s">
        <v>24117</v>
      </c>
    </row>
    <row r="4183" spans="1:151" x14ac:dyDescent="0.2">
      <c r="A4183">
        <v>23408</v>
      </c>
      <c r="B4183" t="s">
        <v>1085</v>
      </c>
      <c r="C4183" t="s">
        <v>24118</v>
      </c>
      <c r="E4183" t="s">
        <v>24119</v>
      </c>
      <c r="F4183" t="s">
        <v>171</v>
      </c>
      <c r="G4183" t="s">
        <v>172</v>
      </c>
      <c r="H4183" s="1">
        <v>35336</v>
      </c>
      <c r="I4183" t="s">
        <v>221</v>
      </c>
      <c r="K4183" t="s">
        <v>352</v>
      </c>
      <c r="L4183" t="s">
        <v>353</v>
      </c>
      <c r="M4183" t="s">
        <v>224</v>
      </c>
      <c r="N4183">
        <v>2017</v>
      </c>
      <c r="O4183" t="s">
        <v>441</v>
      </c>
      <c r="P4183" t="s">
        <v>178</v>
      </c>
      <c r="Q4183" t="s">
        <v>172</v>
      </c>
      <c r="S4183">
        <v>28883593</v>
      </c>
      <c r="T4183" t="s">
        <v>196</v>
      </c>
      <c r="W4183" t="s">
        <v>24120</v>
      </c>
      <c r="X4183">
        <v>3153851621</v>
      </c>
      <c r="Y4183" t="s">
        <v>186</v>
      </c>
      <c r="Z4183" t="s">
        <v>282</v>
      </c>
      <c r="AA4183">
        <v>2018</v>
      </c>
      <c r="AB4183">
        <v>2018</v>
      </c>
      <c r="AC4183" t="s">
        <v>1280</v>
      </c>
      <c r="AD4183" t="s">
        <v>185</v>
      </c>
      <c r="AE4183" t="s">
        <v>846</v>
      </c>
      <c r="AS4183">
        <v>3.53</v>
      </c>
      <c r="AT4183" t="s">
        <v>188</v>
      </c>
      <c r="AU4183" t="s">
        <v>189</v>
      </c>
      <c r="AV4183" t="s">
        <v>190</v>
      </c>
      <c r="AW4183" t="s">
        <v>294</v>
      </c>
      <c r="BM4183" t="s">
        <v>193</v>
      </c>
      <c r="BN4183" t="s">
        <v>24121</v>
      </c>
      <c r="BP4183" t="s">
        <v>194</v>
      </c>
      <c r="BQ4183" t="s">
        <v>195</v>
      </c>
      <c r="BS4183">
        <v>14627</v>
      </c>
      <c r="BT4183" t="s">
        <v>196</v>
      </c>
      <c r="BU4183">
        <v>3153827793</v>
      </c>
      <c r="BZ4183" t="s">
        <v>24122</v>
      </c>
      <c r="CC4183" t="s">
        <v>3825</v>
      </c>
      <c r="CD4183" t="s">
        <v>195</v>
      </c>
      <c r="CF4183">
        <v>132102922</v>
      </c>
      <c r="CG4183" t="s">
        <v>196</v>
      </c>
      <c r="CH4183">
        <v>3153827793</v>
      </c>
      <c r="CM4183" t="s">
        <v>215</v>
      </c>
      <c r="CN4183" t="s">
        <v>7868</v>
      </c>
      <c r="CP4183" t="s">
        <v>194</v>
      </c>
      <c r="CQ4183" t="s">
        <v>195</v>
      </c>
      <c r="CS4183">
        <v>14627</v>
      </c>
      <c r="CT4183" t="s">
        <v>196</v>
      </c>
      <c r="CU4183">
        <v>3153827793</v>
      </c>
      <c r="ED4183" t="s">
        <v>195</v>
      </c>
      <c r="EG4183" t="s">
        <v>196</v>
      </c>
      <c r="EH4183">
        <v>3153827793</v>
      </c>
      <c r="EM4183" t="s">
        <v>24122</v>
      </c>
      <c r="EP4183" t="s">
        <v>3825</v>
      </c>
      <c r="EQ4183" t="s">
        <v>195</v>
      </c>
      <c r="ES4183">
        <v>132102922</v>
      </c>
      <c r="ET4183" t="s">
        <v>196</v>
      </c>
      <c r="EU4183">
        <v>3153827793</v>
      </c>
    </row>
    <row r="4184" spans="1:151" x14ac:dyDescent="0.2">
      <c r="A4184">
        <v>12809</v>
      </c>
      <c r="B4184" t="s">
        <v>24123</v>
      </c>
      <c r="C4184" t="s">
        <v>24124</v>
      </c>
      <c r="D4184" t="s">
        <v>24125</v>
      </c>
      <c r="E4184" t="s">
        <v>24126</v>
      </c>
      <c r="F4184" t="s">
        <v>171</v>
      </c>
      <c r="G4184" t="s">
        <v>172</v>
      </c>
      <c r="H4184" s="1">
        <v>34934</v>
      </c>
      <c r="I4184" t="s">
        <v>221</v>
      </c>
      <c r="K4184" t="s">
        <v>1948</v>
      </c>
      <c r="L4184" t="s">
        <v>820</v>
      </c>
      <c r="M4184" t="s">
        <v>306</v>
      </c>
      <c r="N4184">
        <v>2015</v>
      </c>
      <c r="O4184" t="s">
        <v>517</v>
      </c>
      <c r="P4184" t="s">
        <v>178</v>
      </c>
      <c r="Q4184" t="s">
        <v>172</v>
      </c>
      <c r="S4184">
        <v>28210504</v>
      </c>
      <c r="T4184" t="s">
        <v>196</v>
      </c>
      <c r="W4184" t="s">
        <v>24127</v>
      </c>
      <c r="X4184">
        <v>5852619424</v>
      </c>
      <c r="Y4184" t="s">
        <v>186</v>
      </c>
      <c r="Z4184" t="s">
        <v>183</v>
      </c>
      <c r="AA4184">
        <v>2017</v>
      </c>
      <c r="AB4184">
        <v>2017</v>
      </c>
      <c r="AC4184" t="s">
        <v>187</v>
      </c>
      <c r="AD4184" t="s">
        <v>185</v>
      </c>
      <c r="AS4184">
        <v>3.36</v>
      </c>
      <c r="AT4184" t="s">
        <v>188</v>
      </c>
      <c r="AU4184" t="s">
        <v>189</v>
      </c>
      <c r="AV4184" t="s">
        <v>190</v>
      </c>
      <c r="AW4184" t="s">
        <v>264</v>
      </c>
      <c r="BM4184" t="s">
        <v>11264</v>
      </c>
      <c r="BN4184" t="s">
        <v>193</v>
      </c>
      <c r="BP4184" t="s">
        <v>194</v>
      </c>
      <c r="BQ4184" t="s">
        <v>195</v>
      </c>
      <c r="BS4184">
        <v>14627</v>
      </c>
      <c r="BT4184" t="s">
        <v>196</v>
      </c>
      <c r="BU4184">
        <v>5853096366</v>
      </c>
      <c r="BZ4184" t="s">
        <v>24128</v>
      </c>
      <c r="CC4184" t="s">
        <v>194</v>
      </c>
      <c r="CD4184" t="s">
        <v>195</v>
      </c>
      <c r="CF4184">
        <v>14612</v>
      </c>
      <c r="CG4184" t="s">
        <v>196</v>
      </c>
      <c r="CH4184">
        <v>5853096366</v>
      </c>
      <c r="CM4184" t="s">
        <v>24128</v>
      </c>
      <c r="CP4184" t="s">
        <v>194</v>
      </c>
      <c r="CQ4184" t="s">
        <v>195</v>
      </c>
      <c r="CS4184">
        <v>14612</v>
      </c>
      <c r="CT4184" t="s">
        <v>196</v>
      </c>
      <c r="CU4184">
        <v>5853096366</v>
      </c>
      <c r="ED4184" t="s">
        <v>195</v>
      </c>
      <c r="EG4184" t="s">
        <v>196</v>
      </c>
      <c r="EH4184">
        <v>5853096366</v>
      </c>
      <c r="EM4184" t="s">
        <v>24128</v>
      </c>
      <c r="EP4184" t="s">
        <v>194</v>
      </c>
      <c r="EQ4184" t="s">
        <v>195</v>
      </c>
      <c r="ES4184">
        <v>14612</v>
      </c>
      <c r="ET4184" t="s">
        <v>196</v>
      </c>
      <c r="EU4184">
        <v>5853096366</v>
      </c>
    </row>
    <row r="4185" spans="1:151" x14ac:dyDescent="0.2">
      <c r="A4185">
        <v>12984</v>
      </c>
      <c r="B4185" t="s">
        <v>5121</v>
      </c>
      <c r="C4185" t="s">
        <v>24124</v>
      </c>
      <c r="D4185" t="s">
        <v>24129</v>
      </c>
      <c r="E4185" t="s">
        <v>24130</v>
      </c>
      <c r="F4185" t="s">
        <v>171</v>
      </c>
      <c r="G4185" t="s">
        <v>172</v>
      </c>
      <c r="H4185" s="1">
        <v>34218</v>
      </c>
      <c r="I4185" t="s">
        <v>221</v>
      </c>
      <c r="K4185" t="s">
        <v>2747</v>
      </c>
      <c r="L4185" t="s">
        <v>820</v>
      </c>
      <c r="M4185" t="s">
        <v>306</v>
      </c>
      <c r="N4185">
        <v>2015</v>
      </c>
      <c r="O4185" t="s">
        <v>517</v>
      </c>
      <c r="P4185" t="s">
        <v>178</v>
      </c>
      <c r="Q4185" t="s">
        <v>172</v>
      </c>
      <c r="S4185">
        <v>27734087</v>
      </c>
      <c r="T4185" t="s">
        <v>196</v>
      </c>
      <c r="W4185" t="s">
        <v>24127</v>
      </c>
      <c r="X4185">
        <v>5852619424</v>
      </c>
      <c r="Y4185" t="s">
        <v>186</v>
      </c>
      <c r="Z4185" t="s">
        <v>183</v>
      </c>
      <c r="AA4185">
        <v>2016</v>
      </c>
      <c r="AB4185">
        <v>2016</v>
      </c>
      <c r="AC4185" t="s">
        <v>1109</v>
      </c>
      <c r="AD4185" t="s">
        <v>185</v>
      </c>
      <c r="AS4185">
        <v>3.52</v>
      </c>
      <c r="AT4185" t="s">
        <v>188</v>
      </c>
      <c r="AU4185" t="s">
        <v>189</v>
      </c>
      <c r="AV4185" t="s">
        <v>190</v>
      </c>
      <c r="AW4185" t="s">
        <v>264</v>
      </c>
      <c r="BM4185" t="s">
        <v>24131</v>
      </c>
      <c r="BN4185" t="s">
        <v>487</v>
      </c>
      <c r="BP4185" t="s">
        <v>194</v>
      </c>
      <c r="BQ4185" t="s">
        <v>195</v>
      </c>
      <c r="BS4185">
        <v>14627</v>
      </c>
      <c r="BT4185" t="s">
        <v>196</v>
      </c>
      <c r="BU4185">
        <v>5853090151</v>
      </c>
      <c r="BZ4185" t="s">
        <v>24132</v>
      </c>
      <c r="CC4185" t="s">
        <v>194</v>
      </c>
      <c r="CD4185" t="s">
        <v>195</v>
      </c>
      <c r="CF4185">
        <v>14612</v>
      </c>
      <c r="CG4185" t="s">
        <v>196</v>
      </c>
      <c r="CH4185">
        <v>5852250858</v>
      </c>
      <c r="CM4185" t="s">
        <v>24128</v>
      </c>
      <c r="CP4185" t="s">
        <v>194</v>
      </c>
      <c r="CQ4185" t="s">
        <v>195</v>
      </c>
      <c r="CS4185">
        <v>14612</v>
      </c>
      <c r="CT4185" t="s">
        <v>196</v>
      </c>
      <c r="CU4185">
        <v>5853090151</v>
      </c>
      <c r="EM4185" t="s">
        <v>24132</v>
      </c>
      <c r="EP4185" t="s">
        <v>194</v>
      </c>
      <c r="EQ4185" t="s">
        <v>195</v>
      </c>
      <c r="ES4185">
        <v>14612</v>
      </c>
      <c r="ET4185" t="s">
        <v>196</v>
      </c>
      <c r="EU4185">
        <v>5852250858</v>
      </c>
    </row>
    <row r="4186" spans="1:151" x14ac:dyDescent="0.2">
      <c r="A4186">
        <v>10171</v>
      </c>
      <c r="B4186" t="s">
        <v>24133</v>
      </c>
      <c r="C4186" t="s">
        <v>24134</v>
      </c>
      <c r="D4186" t="s">
        <v>24135</v>
      </c>
      <c r="E4186" t="s">
        <v>24136</v>
      </c>
      <c r="F4186" t="s">
        <v>171</v>
      </c>
      <c r="G4186" t="s">
        <v>172</v>
      </c>
      <c r="H4186" s="1">
        <v>34423</v>
      </c>
      <c r="I4186" t="s">
        <v>173</v>
      </c>
      <c r="K4186" t="s">
        <v>11606</v>
      </c>
      <c r="M4186" t="s">
        <v>176</v>
      </c>
      <c r="N4186">
        <v>2015</v>
      </c>
      <c r="O4186" t="s">
        <v>1014</v>
      </c>
      <c r="P4186" t="s">
        <v>363</v>
      </c>
      <c r="Q4186" t="s">
        <v>172</v>
      </c>
      <c r="S4186">
        <v>27747575</v>
      </c>
      <c r="T4186" t="s">
        <v>196</v>
      </c>
      <c r="W4186" t="s">
        <v>24137</v>
      </c>
      <c r="X4186">
        <v>3016468522</v>
      </c>
      <c r="Y4186" t="s">
        <v>182</v>
      </c>
      <c r="Z4186" t="s">
        <v>183</v>
      </c>
      <c r="AA4186">
        <v>2016</v>
      </c>
      <c r="AB4186">
        <v>2016</v>
      </c>
      <c r="AC4186" t="s">
        <v>1786</v>
      </c>
      <c r="AD4186" t="s">
        <v>185</v>
      </c>
      <c r="AS4186">
        <v>2.71</v>
      </c>
      <c r="AT4186" t="s">
        <v>188</v>
      </c>
      <c r="AU4186" t="s">
        <v>189</v>
      </c>
      <c r="AV4186" t="s">
        <v>190</v>
      </c>
      <c r="AW4186" t="s">
        <v>264</v>
      </c>
      <c r="BM4186" t="s">
        <v>24138</v>
      </c>
      <c r="BN4186" t="s">
        <v>487</v>
      </c>
      <c r="BP4186" t="s">
        <v>194</v>
      </c>
      <c r="BQ4186" t="s">
        <v>195</v>
      </c>
      <c r="BS4186">
        <v>14627</v>
      </c>
      <c r="BT4186" t="s">
        <v>196</v>
      </c>
      <c r="BU4186">
        <v>3013256767</v>
      </c>
      <c r="BZ4186" t="s">
        <v>24139</v>
      </c>
      <c r="CC4186" t="s">
        <v>6758</v>
      </c>
      <c r="CD4186" t="s">
        <v>849</v>
      </c>
      <c r="CF4186">
        <v>20902</v>
      </c>
      <c r="CG4186" t="s">
        <v>196</v>
      </c>
      <c r="CH4186">
        <v>3016492156</v>
      </c>
      <c r="CM4186" t="s">
        <v>9330</v>
      </c>
      <c r="CN4186" t="s">
        <v>487</v>
      </c>
      <c r="CP4186" t="s">
        <v>194</v>
      </c>
      <c r="CQ4186" t="s">
        <v>195</v>
      </c>
      <c r="CS4186">
        <v>14627</v>
      </c>
      <c r="CT4186" t="s">
        <v>196</v>
      </c>
      <c r="CU4186">
        <v>3013256767</v>
      </c>
      <c r="EM4186" t="s">
        <v>24139</v>
      </c>
      <c r="EP4186" t="s">
        <v>6758</v>
      </c>
      <c r="EQ4186" t="s">
        <v>849</v>
      </c>
      <c r="ES4186">
        <v>20902</v>
      </c>
      <c r="ET4186" t="s">
        <v>196</v>
      </c>
      <c r="EU4186">
        <v>3016492156</v>
      </c>
    </row>
    <row r="4187" spans="1:151" x14ac:dyDescent="0.2">
      <c r="A4187">
        <v>12647</v>
      </c>
      <c r="B4187" t="s">
        <v>24133</v>
      </c>
      <c r="C4187" t="s">
        <v>24134</v>
      </c>
      <c r="D4187" t="s">
        <v>24135</v>
      </c>
      <c r="E4187" t="s">
        <v>24136</v>
      </c>
      <c r="F4187" t="s">
        <v>171</v>
      </c>
      <c r="G4187" t="s">
        <v>172</v>
      </c>
      <c r="H4187" s="1">
        <v>34423</v>
      </c>
      <c r="I4187" t="s">
        <v>173</v>
      </c>
      <c r="K4187" t="s">
        <v>3300</v>
      </c>
      <c r="L4187" t="s">
        <v>577</v>
      </c>
      <c r="M4187" t="s">
        <v>224</v>
      </c>
      <c r="N4187">
        <v>2015</v>
      </c>
      <c r="O4187" t="s">
        <v>692</v>
      </c>
      <c r="P4187" t="s">
        <v>178</v>
      </c>
      <c r="Q4187" t="s">
        <v>172</v>
      </c>
      <c r="S4187">
        <v>27747575</v>
      </c>
      <c r="T4187" t="s">
        <v>196</v>
      </c>
      <c r="W4187" t="s">
        <v>24137</v>
      </c>
      <c r="X4187">
        <v>3016468522</v>
      </c>
      <c r="Y4187" t="s">
        <v>182</v>
      </c>
      <c r="Z4187" t="s">
        <v>183</v>
      </c>
      <c r="AA4187">
        <v>2016</v>
      </c>
      <c r="AB4187">
        <v>2016</v>
      </c>
      <c r="AC4187" t="s">
        <v>1786</v>
      </c>
      <c r="AD4187" t="s">
        <v>185</v>
      </c>
      <c r="AS4187">
        <v>2.71</v>
      </c>
      <c r="AT4187" t="s">
        <v>188</v>
      </c>
      <c r="AU4187" t="s">
        <v>189</v>
      </c>
      <c r="AV4187" t="s">
        <v>190</v>
      </c>
      <c r="AW4187" t="s">
        <v>264</v>
      </c>
      <c r="BM4187" t="s">
        <v>24138</v>
      </c>
      <c r="BN4187" t="s">
        <v>487</v>
      </c>
      <c r="BP4187" t="s">
        <v>194</v>
      </c>
      <c r="BQ4187" t="s">
        <v>195</v>
      </c>
      <c r="BS4187">
        <v>14627</v>
      </c>
      <c r="BT4187" t="s">
        <v>196</v>
      </c>
      <c r="BU4187">
        <v>3013256767</v>
      </c>
      <c r="BZ4187" t="s">
        <v>24139</v>
      </c>
      <c r="CC4187" t="s">
        <v>6758</v>
      </c>
      <c r="CD4187" t="s">
        <v>849</v>
      </c>
      <c r="CF4187">
        <v>20902</v>
      </c>
      <c r="CG4187" t="s">
        <v>196</v>
      </c>
      <c r="CH4187">
        <v>3016492156</v>
      </c>
      <c r="CM4187" t="s">
        <v>9330</v>
      </c>
      <c r="CN4187" t="s">
        <v>487</v>
      </c>
      <c r="CP4187" t="s">
        <v>194</v>
      </c>
      <c r="CQ4187" t="s">
        <v>195</v>
      </c>
      <c r="CS4187">
        <v>14627</v>
      </c>
      <c r="CT4187" t="s">
        <v>196</v>
      </c>
      <c r="CU4187">
        <v>3013256767</v>
      </c>
      <c r="EM4187" t="s">
        <v>24139</v>
      </c>
      <c r="EP4187" t="s">
        <v>6758</v>
      </c>
      <c r="EQ4187" t="s">
        <v>849</v>
      </c>
      <c r="ES4187">
        <v>20902</v>
      </c>
      <c r="ET4187" t="s">
        <v>196</v>
      </c>
      <c r="EU4187">
        <v>3016492156</v>
      </c>
    </row>
    <row r="4188" spans="1:151" x14ac:dyDescent="0.2">
      <c r="A4188">
        <v>19101</v>
      </c>
      <c r="B4188" t="s">
        <v>4611</v>
      </c>
      <c r="C4188" t="s">
        <v>24140</v>
      </c>
      <c r="D4188" t="s">
        <v>654</v>
      </c>
      <c r="E4188" t="s">
        <v>24141</v>
      </c>
      <c r="F4188" t="s">
        <v>171</v>
      </c>
      <c r="G4188" t="s">
        <v>172</v>
      </c>
      <c r="H4188" s="1">
        <v>35075</v>
      </c>
      <c r="I4188" t="s">
        <v>173</v>
      </c>
      <c r="K4188" t="s">
        <v>8460</v>
      </c>
      <c r="L4188" t="s">
        <v>820</v>
      </c>
      <c r="M4188" t="s">
        <v>306</v>
      </c>
      <c r="N4188">
        <v>2016</v>
      </c>
      <c r="O4188" t="s">
        <v>380</v>
      </c>
      <c r="P4188" t="s">
        <v>178</v>
      </c>
      <c r="Q4188" t="s">
        <v>172</v>
      </c>
      <c r="S4188">
        <v>28913221</v>
      </c>
      <c r="T4188" t="s">
        <v>196</v>
      </c>
      <c r="W4188" t="s">
        <v>24142</v>
      </c>
      <c r="X4188">
        <v>4016415667</v>
      </c>
      <c r="Y4188" t="s">
        <v>186</v>
      </c>
      <c r="Z4188" t="s">
        <v>282</v>
      </c>
      <c r="AA4188">
        <v>2018</v>
      </c>
      <c r="AB4188">
        <v>2018</v>
      </c>
      <c r="AC4188" t="s">
        <v>1280</v>
      </c>
      <c r="AD4188" t="s">
        <v>185</v>
      </c>
      <c r="AS4188">
        <v>3.42</v>
      </c>
      <c r="AT4188" t="s">
        <v>188</v>
      </c>
      <c r="AU4188" t="s">
        <v>189</v>
      </c>
      <c r="AV4188" t="s">
        <v>190</v>
      </c>
      <c r="AW4188" t="s">
        <v>264</v>
      </c>
      <c r="BM4188" t="s">
        <v>17896</v>
      </c>
      <c r="BN4188" t="s">
        <v>193</v>
      </c>
      <c r="BP4188" t="s">
        <v>194</v>
      </c>
      <c r="BQ4188" t="s">
        <v>195</v>
      </c>
      <c r="BS4188">
        <v>14627</v>
      </c>
      <c r="BT4188" t="s">
        <v>196</v>
      </c>
      <c r="BU4188">
        <v>4012002192</v>
      </c>
      <c r="BZ4188" t="s">
        <v>24143</v>
      </c>
      <c r="CC4188" t="s">
        <v>3233</v>
      </c>
      <c r="CD4188" t="s">
        <v>6508</v>
      </c>
      <c r="CF4188" t="str">
        <f>"02842"</f>
        <v>02842</v>
      </c>
      <c r="CG4188" t="s">
        <v>196</v>
      </c>
      <c r="CH4188">
        <v>4016193195</v>
      </c>
      <c r="CM4188" t="s">
        <v>24144</v>
      </c>
      <c r="CP4188" t="s">
        <v>194</v>
      </c>
      <c r="CQ4188" t="s">
        <v>195</v>
      </c>
      <c r="CS4188">
        <v>14627</v>
      </c>
      <c r="CT4188" t="s">
        <v>196</v>
      </c>
      <c r="CU4188">
        <v>4012002192</v>
      </c>
      <c r="ED4188" t="s">
        <v>6508</v>
      </c>
      <c r="EG4188" t="s">
        <v>196</v>
      </c>
      <c r="EH4188">
        <v>4016193195</v>
      </c>
      <c r="EM4188" t="s">
        <v>24143</v>
      </c>
      <c r="EP4188" t="s">
        <v>3233</v>
      </c>
      <c r="EQ4188" t="s">
        <v>6508</v>
      </c>
      <c r="ES4188" t="str">
        <f>"02842"</f>
        <v>02842</v>
      </c>
      <c r="ET4188" t="s">
        <v>196</v>
      </c>
      <c r="EU4188">
        <v>4016193195</v>
      </c>
    </row>
    <row r="4189" spans="1:151" x14ac:dyDescent="0.2">
      <c r="A4189">
        <v>33292</v>
      </c>
      <c r="B4189" t="s">
        <v>3515</v>
      </c>
      <c r="C4189" t="s">
        <v>24145</v>
      </c>
      <c r="D4189" t="s">
        <v>24146</v>
      </c>
      <c r="E4189" t="s">
        <v>24147</v>
      </c>
      <c r="F4189" t="s">
        <v>171</v>
      </c>
      <c r="G4189" t="s">
        <v>172</v>
      </c>
      <c r="H4189" s="1">
        <v>36372</v>
      </c>
      <c r="I4189" t="s">
        <v>221</v>
      </c>
      <c r="K4189" t="s">
        <v>8122</v>
      </c>
      <c r="L4189" t="s">
        <v>8123</v>
      </c>
      <c r="M4189" t="s">
        <v>205</v>
      </c>
      <c r="N4189">
        <v>2020</v>
      </c>
      <c r="O4189" t="s">
        <v>455</v>
      </c>
      <c r="P4189" t="s">
        <v>178</v>
      </c>
      <c r="Q4189" t="s">
        <v>172</v>
      </c>
      <c r="S4189">
        <v>30801622</v>
      </c>
      <c r="T4189" t="s">
        <v>226</v>
      </c>
      <c r="Y4189" t="str">
        <f>"01AS"</f>
        <v>01AS</v>
      </c>
      <c r="Z4189" t="s">
        <v>227</v>
      </c>
      <c r="AA4189" t="s">
        <v>1572</v>
      </c>
      <c r="AB4189" t="s">
        <v>1573</v>
      </c>
      <c r="AC4189" t="s">
        <v>471</v>
      </c>
      <c r="AD4189" t="s">
        <v>185</v>
      </c>
      <c r="AE4189" t="s">
        <v>12671</v>
      </c>
      <c r="AS4189">
        <v>3.94</v>
      </c>
      <c r="AT4189" t="s">
        <v>429</v>
      </c>
      <c r="AU4189" t="s">
        <v>235</v>
      </c>
      <c r="AV4189" t="s">
        <v>236</v>
      </c>
      <c r="AW4189" t="s">
        <v>715</v>
      </c>
      <c r="BM4189" t="s">
        <v>24148</v>
      </c>
      <c r="BN4189" t="s">
        <v>239</v>
      </c>
      <c r="BO4189" t="s">
        <v>24149</v>
      </c>
      <c r="BP4189" t="s">
        <v>241</v>
      </c>
      <c r="BQ4189" t="s">
        <v>195</v>
      </c>
      <c r="BS4189">
        <v>14627</v>
      </c>
      <c r="CD4189" t="s">
        <v>195</v>
      </c>
      <c r="CM4189" t="s">
        <v>24150</v>
      </c>
      <c r="CO4189" t="s">
        <v>24149</v>
      </c>
      <c r="CP4189" t="s">
        <v>660</v>
      </c>
      <c r="CQ4189" t="s">
        <v>247</v>
      </c>
      <c r="CS4189" t="str">
        <f>"08648"</f>
        <v>08648</v>
      </c>
      <c r="CT4189" t="s">
        <v>244</v>
      </c>
      <c r="CU4189" t="s">
        <v>24151</v>
      </c>
    </row>
    <row r="4190" spans="1:151" x14ac:dyDescent="0.2">
      <c r="A4190">
        <v>27549</v>
      </c>
      <c r="B4190" t="s">
        <v>3515</v>
      </c>
      <c r="C4190" t="s">
        <v>24145</v>
      </c>
      <c r="D4190" t="s">
        <v>24146</v>
      </c>
      <c r="E4190" t="s">
        <v>24147</v>
      </c>
      <c r="F4190" t="s">
        <v>1890</v>
      </c>
      <c r="G4190" t="s">
        <v>172</v>
      </c>
      <c r="H4190" s="1">
        <v>36372</v>
      </c>
      <c r="I4190" t="s">
        <v>221</v>
      </c>
      <c r="K4190" t="s">
        <v>943</v>
      </c>
      <c r="L4190" t="s">
        <v>318</v>
      </c>
      <c r="M4190" t="s">
        <v>306</v>
      </c>
      <c r="N4190">
        <v>2019</v>
      </c>
      <c r="O4190" t="s">
        <v>534</v>
      </c>
      <c r="P4190" t="s">
        <v>178</v>
      </c>
      <c r="Q4190" t="s">
        <v>172</v>
      </c>
      <c r="S4190">
        <v>30801622</v>
      </c>
      <c r="T4190" t="s">
        <v>226</v>
      </c>
      <c r="Y4190" t="str">
        <f>"01AS"</f>
        <v>01AS</v>
      </c>
      <c r="Z4190" t="s">
        <v>227</v>
      </c>
      <c r="AA4190" t="s">
        <v>1572</v>
      </c>
      <c r="AB4190" t="s">
        <v>1573</v>
      </c>
      <c r="AC4190" t="s">
        <v>471</v>
      </c>
      <c r="AD4190" t="s">
        <v>185</v>
      </c>
      <c r="AE4190" t="s">
        <v>12671</v>
      </c>
      <c r="AS4190">
        <v>3.94</v>
      </c>
      <c r="AT4190" t="s">
        <v>429</v>
      </c>
      <c r="AU4190" t="s">
        <v>235</v>
      </c>
      <c r="AV4190" t="s">
        <v>236</v>
      </c>
      <c r="AW4190" t="s">
        <v>715</v>
      </c>
      <c r="BM4190" t="s">
        <v>24148</v>
      </c>
      <c r="BN4190" t="s">
        <v>239</v>
      </c>
      <c r="BO4190" t="s">
        <v>24149</v>
      </c>
      <c r="BP4190" t="s">
        <v>241</v>
      </c>
      <c r="BQ4190" t="s">
        <v>195</v>
      </c>
      <c r="BS4190">
        <v>14627</v>
      </c>
      <c r="CD4190" t="s">
        <v>195</v>
      </c>
      <c r="CM4190" t="s">
        <v>24150</v>
      </c>
      <c r="CO4190" t="s">
        <v>24149</v>
      </c>
      <c r="CP4190" t="s">
        <v>660</v>
      </c>
      <c r="CQ4190" t="s">
        <v>247</v>
      </c>
      <c r="CS4190" t="str">
        <f>"08648"</f>
        <v>08648</v>
      </c>
      <c r="CT4190" t="s">
        <v>244</v>
      </c>
      <c r="CU4190" t="s">
        <v>24151</v>
      </c>
    </row>
    <row r="4191" spans="1:151" x14ac:dyDescent="0.2">
      <c r="A4191">
        <v>27992</v>
      </c>
      <c r="B4191" t="s">
        <v>24152</v>
      </c>
      <c r="C4191" t="s">
        <v>24153</v>
      </c>
      <c r="E4191" t="s">
        <v>24154</v>
      </c>
      <c r="F4191" t="s">
        <v>171</v>
      </c>
      <c r="G4191" t="str">
        <f>"0"</f>
        <v>0</v>
      </c>
      <c r="K4191" t="s">
        <v>1372</v>
      </c>
      <c r="L4191" t="s">
        <v>1373</v>
      </c>
      <c r="M4191" t="s">
        <v>176</v>
      </c>
      <c r="N4191">
        <v>2019</v>
      </c>
      <c r="O4191" t="s">
        <v>482</v>
      </c>
      <c r="P4191" t="s">
        <v>178</v>
      </c>
      <c r="Q4191" t="s">
        <v>172</v>
      </c>
      <c r="R4191" t="s">
        <v>510</v>
      </c>
      <c r="S4191">
        <v>23758742</v>
      </c>
      <c r="BM4191" t="s">
        <v>24155</v>
      </c>
    </row>
    <row r="4192" spans="1:151" x14ac:dyDescent="0.2">
      <c r="A4192">
        <v>27999</v>
      </c>
      <c r="B4192" t="s">
        <v>24152</v>
      </c>
      <c r="C4192" t="s">
        <v>24153</v>
      </c>
      <c r="E4192" t="s">
        <v>24154</v>
      </c>
      <c r="F4192" t="s">
        <v>171</v>
      </c>
      <c r="G4192" t="str">
        <f>"0"</f>
        <v>0</v>
      </c>
      <c r="K4192" t="s">
        <v>769</v>
      </c>
      <c r="L4192" t="s">
        <v>6811</v>
      </c>
      <c r="M4192" t="s">
        <v>176</v>
      </c>
      <c r="N4192">
        <v>2019</v>
      </c>
      <c r="O4192" t="s">
        <v>482</v>
      </c>
      <c r="P4192" t="s">
        <v>178</v>
      </c>
      <c r="Q4192" t="s">
        <v>172</v>
      </c>
      <c r="R4192" t="s">
        <v>510</v>
      </c>
      <c r="S4192">
        <v>23758742</v>
      </c>
      <c r="BM4192" t="s">
        <v>24155</v>
      </c>
    </row>
    <row r="4193" spans="1:151" x14ac:dyDescent="0.2">
      <c r="A4193">
        <v>46229</v>
      </c>
      <c r="B4193" t="s">
        <v>949</v>
      </c>
      <c r="C4193" t="s">
        <v>24156</v>
      </c>
      <c r="D4193" t="s">
        <v>1032</v>
      </c>
      <c r="E4193" t="s">
        <v>24157</v>
      </c>
      <c r="F4193" t="s">
        <v>171</v>
      </c>
      <c r="G4193" t="str">
        <f>"0"</f>
        <v>0</v>
      </c>
      <c r="H4193" s="1">
        <v>38472</v>
      </c>
      <c r="I4193" t="s">
        <v>173</v>
      </c>
      <c r="K4193" t="s">
        <v>687</v>
      </c>
      <c r="L4193" t="s">
        <v>24158</v>
      </c>
      <c r="M4193" t="s">
        <v>224</v>
      </c>
      <c r="N4193">
        <v>2025</v>
      </c>
      <c r="O4193" t="s">
        <v>528</v>
      </c>
      <c r="P4193" t="s">
        <v>178</v>
      </c>
      <c r="Q4193" t="s">
        <v>172</v>
      </c>
      <c r="S4193">
        <v>32644302</v>
      </c>
      <c r="T4193" t="s">
        <v>226</v>
      </c>
      <c r="Y4193" t="str">
        <f>"06ESM"</f>
        <v>06ESM</v>
      </c>
      <c r="Z4193" t="s">
        <v>1717</v>
      </c>
      <c r="AA4193" t="s">
        <v>228</v>
      </c>
      <c r="AB4193" t="s">
        <v>229</v>
      </c>
      <c r="AC4193" t="s">
        <v>1718</v>
      </c>
      <c r="AD4193" t="s">
        <v>185</v>
      </c>
      <c r="AS4193">
        <v>3.52</v>
      </c>
      <c r="AU4193" t="s">
        <v>472</v>
      </c>
      <c r="AV4193" t="s">
        <v>473</v>
      </c>
      <c r="AW4193" t="s">
        <v>264</v>
      </c>
      <c r="BM4193" t="s">
        <v>4903</v>
      </c>
      <c r="BN4193" t="s">
        <v>24159</v>
      </c>
      <c r="BO4193" t="s">
        <v>24160</v>
      </c>
      <c r="BP4193" t="s">
        <v>241</v>
      </c>
      <c r="BQ4193" t="s">
        <v>195</v>
      </c>
      <c r="BS4193">
        <v>14605</v>
      </c>
      <c r="CD4193" t="s">
        <v>195</v>
      </c>
      <c r="CM4193" t="s">
        <v>24161</v>
      </c>
      <c r="CO4193" t="s">
        <v>24160</v>
      </c>
      <c r="CP4193" t="s">
        <v>24162</v>
      </c>
      <c r="CQ4193" t="s">
        <v>247</v>
      </c>
      <c r="CS4193" t="s">
        <v>24163</v>
      </c>
      <c r="CT4193" t="s">
        <v>244</v>
      </c>
      <c r="CU4193" t="s">
        <v>24164</v>
      </c>
    </row>
    <row r="4194" spans="1:151" x14ac:dyDescent="0.2">
      <c r="A4194">
        <v>25105</v>
      </c>
      <c r="B4194" t="s">
        <v>949</v>
      </c>
      <c r="C4194" t="s">
        <v>24165</v>
      </c>
      <c r="E4194" t="s">
        <v>24166</v>
      </c>
      <c r="F4194" t="s">
        <v>171</v>
      </c>
      <c r="K4194" t="s">
        <v>14246</v>
      </c>
      <c r="L4194" t="s">
        <v>14247</v>
      </c>
      <c r="M4194" t="s">
        <v>306</v>
      </c>
      <c r="N4194">
        <v>2016</v>
      </c>
      <c r="O4194" t="s">
        <v>380</v>
      </c>
      <c r="P4194" t="s">
        <v>178</v>
      </c>
      <c r="Q4194" t="s">
        <v>172</v>
      </c>
    </row>
    <row r="4195" spans="1:151" x14ac:dyDescent="0.2">
      <c r="A4195">
        <v>45066</v>
      </c>
      <c r="B4195" t="s">
        <v>24167</v>
      </c>
      <c r="C4195" t="s">
        <v>24168</v>
      </c>
      <c r="E4195" t="s">
        <v>1213</v>
      </c>
      <c r="F4195" t="s">
        <v>15840</v>
      </c>
      <c r="G4195" t="str">
        <f>"0"</f>
        <v>0</v>
      </c>
      <c r="H4195" s="1">
        <v>38068</v>
      </c>
      <c r="I4195" t="s">
        <v>221</v>
      </c>
      <c r="K4195" t="s">
        <v>498</v>
      </c>
      <c r="L4195" t="s">
        <v>318</v>
      </c>
      <c r="M4195" t="s">
        <v>176</v>
      </c>
      <c r="N4195">
        <v>2025</v>
      </c>
      <c r="O4195" t="s">
        <v>677</v>
      </c>
      <c r="P4195" t="s">
        <v>178</v>
      </c>
      <c r="Q4195" t="s">
        <v>172</v>
      </c>
      <c r="R4195" t="s">
        <v>510</v>
      </c>
      <c r="S4195">
        <v>32267419</v>
      </c>
      <c r="BM4195" t="s">
        <v>4408</v>
      </c>
    </row>
    <row r="4196" spans="1:151" x14ac:dyDescent="0.2">
      <c r="A4196">
        <v>24393</v>
      </c>
      <c r="B4196" t="s">
        <v>24169</v>
      </c>
      <c r="C4196" t="s">
        <v>24170</v>
      </c>
      <c r="D4196" t="s">
        <v>24171</v>
      </c>
      <c r="E4196" t="s">
        <v>24172</v>
      </c>
      <c r="F4196" t="s">
        <v>171</v>
      </c>
      <c r="G4196" t="s">
        <v>172</v>
      </c>
      <c r="H4196" s="1">
        <v>34526</v>
      </c>
      <c r="I4196" t="s">
        <v>173</v>
      </c>
      <c r="K4196" t="s">
        <v>1538</v>
      </c>
      <c r="L4196" t="s">
        <v>1539</v>
      </c>
      <c r="M4196" t="s">
        <v>176</v>
      </c>
      <c r="N4196">
        <v>2018</v>
      </c>
      <c r="O4196" t="s">
        <v>612</v>
      </c>
      <c r="P4196" t="s">
        <v>178</v>
      </c>
      <c r="Q4196" t="s">
        <v>172</v>
      </c>
      <c r="S4196">
        <v>29226573</v>
      </c>
      <c r="T4196" t="s">
        <v>24173</v>
      </c>
      <c r="U4196" t="s">
        <v>180</v>
      </c>
      <c r="V4196" s="2">
        <v>43604</v>
      </c>
      <c r="W4196" t="s">
        <v>24174</v>
      </c>
      <c r="X4196">
        <v>6466837799</v>
      </c>
      <c r="Y4196" t="s">
        <v>186</v>
      </c>
      <c r="Z4196" t="s">
        <v>282</v>
      </c>
      <c r="AA4196">
        <v>2019</v>
      </c>
      <c r="AB4196">
        <v>2019</v>
      </c>
      <c r="AC4196" t="s">
        <v>696</v>
      </c>
      <c r="AD4196" t="s">
        <v>185</v>
      </c>
      <c r="AE4196" t="s">
        <v>960</v>
      </c>
      <c r="AS4196">
        <v>3.27</v>
      </c>
      <c r="AT4196" t="s">
        <v>188</v>
      </c>
      <c r="AU4196" t="s">
        <v>189</v>
      </c>
      <c r="AV4196" t="s">
        <v>190</v>
      </c>
      <c r="AW4196" t="s">
        <v>191</v>
      </c>
      <c r="CM4196" t="s">
        <v>1434</v>
      </c>
      <c r="CP4196" t="s">
        <v>194</v>
      </c>
      <c r="CQ4196" t="s">
        <v>195</v>
      </c>
      <c r="CS4196">
        <v>14611</v>
      </c>
      <c r="CT4196" t="s">
        <v>196</v>
      </c>
      <c r="CU4196">
        <v>6466837799</v>
      </c>
      <c r="DM4196" t="s">
        <v>24175</v>
      </c>
      <c r="DP4196" t="s">
        <v>24176</v>
      </c>
      <c r="DR4196" t="s">
        <v>24176</v>
      </c>
      <c r="DS4196">
        <v>1100</v>
      </c>
      <c r="DT4196" t="s">
        <v>24177</v>
      </c>
      <c r="DW4196" t="s">
        <v>24178</v>
      </c>
      <c r="DX4196" t="s">
        <v>24179</v>
      </c>
      <c r="DY4196" t="s">
        <v>1605</v>
      </c>
    </row>
    <row r="4197" spans="1:151" x14ac:dyDescent="0.2">
      <c r="A4197">
        <v>18984</v>
      </c>
      <c r="B4197" t="s">
        <v>24180</v>
      </c>
      <c r="C4197" t="s">
        <v>24181</v>
      </c>
      <c r="E4197" t="s">
        <v>24182</v>
      </c>
      <c r="F4197" t="s">
        <v>171</v>
      </c>
      <c r="G4197" t="s">
        <v>172</v>
      </c>
      <c r="H4197" s="1">
        <v>35081</v>
      </c>
      <c r="I4197" t="s">
        <v>221</v>
      </c>
      <c r="K4197" t="s">
        <v>15440</v>
      </c>
      <c r="L4197" t="s">
        <v>820</v>
      </c>
      <c r="M4197" t="s">
        <v>306</v>
      </c>
      <c r="N4197">
        <v>2016</v>
      </c>
      <c r="O4197" t="s">
        <v>380</v>
      </c>
      <c r="P4197" t="s">
        <v>178</v>
      </c>
      <c r="Q4197" t="s">
        <v>172</v>
      </c>
      <c r="S4197">
        <v>29536801</v>
      </c>
      <c r="T4197" t="s">
        <v>5979</v>
      </c>
      <c r="U4197" t="s">
        <v>180</v>
      </c>
      <c r="V4197" s="2">
        <v>43091</v>
      </c>
      <c r="W4197" t="s">
        <v>24183</v>
      </c>
      <c r="X4197">
        <v>66819334387</v>
      </c>
      <c r="Y4197" t="s">
        <v>186</v>
      </c>
      <c r="Z4197" t="s">
        <v>282</v>
      </c>
      <c r="AA4197">
        <v>2017</v>
      </c>
      <c r="AB4197">
        <v>2017</v>
      </c>
      <c r="AC4197" t="s">
        <v>696</v>
      </c>
      <c r="AD4197" t="s">
        <v>185</v>
      </c>
      <c r="AM4197" t="s">
        <v>412</v>
      </c>
      <c r="AS4197">
        <v>3.88</v>
      </c>
      <c r="AT4197" t="s">
        <v>188</v>
      </c>
      <c r="AU4197" t="s">
        <v>189</v>
      </c>
      <c r="AV4197" t="s">
        <v>190</v>
      </c>
      <c r="AW4197" t="s">
        <v>191</v>
      </c>
      <c r="BM4197" t="s">
        <v>24184</v>
      </c>
      <c r="BN4197" t="s">
        <v>193</v>
      </c>
      <c r="BP4197" t="s">
        <v>194</v>
      </c>
      <c r="BQ4197" t="s">
        <v>195</v>
      </c>
      <c r="BS4197">
        <v>14627</v>
      </c>
      <c r="BT4197" t="s">
        <v>196</v>
      </c>
      <c r="BU4197">
        <v>5854062453</v>
      </c>
      <c r="CM4197" t="s">
        <v>1114</v>
      </c>
      <c r="CN4197" t="s">
        <v>24185</v>
      </c>
      <c r="CP4197" t="s">
        <v>194</v>
      </c>
      <c r="CQ4197" t="s">
        <v>195</v>
      </c>
      <c r="CS4197">
        <v>14620</v>
      </c>
      <c r="CT4197" t="s">
        <v>196</v>
      </c>
      <c r="CU4197">
        <v>5854062453</v>
      </c>
    </row>
    <row r="4198" spans="1:151" x14ac:dyDescent="0.2">
      <c r="A4198">
        <v>21019</v>
      </c>
      <c r="B4198" t="s">
        <v>24186</v>
      </c>
      <c r="C4198" t="s">
        <v>24187</v>
      </c>
      <c r="D4198" t="s">
        <v>2244</v>
      </c>
      <c r="E4198" t="s">
        <v>24188</v>
      </c>
      <c r="F4198" t="s">
        <v>171</v>
      </c>
      <c r="G4198" t="s">
        <v>172</v>
      </c>
      <c r="H4198" s="1">
        <v>35740</v>
      </c>
      <c r="I4198" t="s">
        <v>221</v>
      </c>
      <c r="K4198" t="s">
        <v>576</v>
      </c>
      <c r="L4198" t="s">
        <v>577</v>
      </c>
      <c r="M4198" t="s">
        <v>224</v>
      </c>
      <c r="N4198">
        <v>2017</v>
      </c>
      <c r="O4198" t="s">
        <v>441</v>
      </c>
      <c r="P4198" t="s">
        <v>178</v>
      </c>
      <c r="Q4198" t="s">
        <v>172</v>
      </c>
      <c r="S4198">
        <v>29889464</v>
      </c>
      <c r="T4198" t="s">
        <v>196</v>
      </c>
      <c r="W4198" t="s">
        <v>24189</v>
      </c>
      <c r="X4198">
        <v>6102523199</v>
      </c>
      <c r="Y4198" t="s">
        <v>182</v>
      </c>
      <c r="Z4198" t="s">
        <v>183</v>
      </c>
      <c r="AA4198">
        <v>2020</v>
      </c>
      <c r="AB4198">
        <v>2020</v>
      </c>
      <c r="AC4198" t="s">
        <v>752</v>
      </c>
      <c r="AD4198" t="s">
        <v>185</v>
      </c>
      <c r="AS4198">
        <v>3.65</v>
      </c>
      <c r="AT4198" t="s">
        <v>188</v>
      </c>
      <c r="AU4198" t="s">
        <v>189</v>
      </c>
      <c r="AV4198" t="s">
        <v>190</v>
      </c>
      <c r="AW4198" t="s">
        <v>264</v>
      </c>
      <c r="BM4198" t="s">
        <v>24190</v>
      </c>
      <c r="BN4198" t="s">
        <v>193</v>
      </c>
      <c r="BP4198" t="s">
        <v>194</v>
      </c>
      <c r="BQ4198" t="s">
        <v>195</v>
      </c>
      <c r="BS4198">
        <v>14627</v>
      </c>
      <c r="BT4198" t="s">
        <v>196</v>
      </c>
      <c r="BU4198">
        <v>4842011014</v>
      </c>
      <c r="BZ4198" t="s">
        <v>24191</v>
      </c>
      <c r="CC4198" t="s">
        <v>8405</v>
      </c>
      <c r="CD4198" t="s">
        <v>650</v>
      </c>
      <c r="CF4198">
        <v>180428773</v>
      </c>
      <c r="CG4198" t="s">
        <v>196</v>
      </c>
      <c r="CH4198">
        <v>6102523199</v>
      </c>
      <c r="CM4198" t="s">
        <v>24192</v>
      </c>
      <c r="CP4198" t="s">
        <v>194</v>
      </c>
      <c r="CQ4198" t="s">
        <v>195</v>
      </c>
      <c r="CS4198">
        <v>14627</v>
      </c>
      <c r="CT4198" t="s">
        <v>196</v>
      </c>
      <c r="CU4198">
        <v>4842011014</v>
      </c>
      <c r="ED4198" t="s">
        <v>650</v>
      </c>
      <c r="EG4198" t="s">
        <v>196</v>
      </c>
      <c r="EH4198">
        <v>6102523199</v>
      </c>
      <c r="EM4198" t="s">
        <v>24191</v>
      </c>
      <c r="EP4198" t="s">
        <v>8405</v>
      </c>
      <c r="EQ4198" t="s">
        <v>650</v>
      </c>
      <c r="ES4198">
        <v>180428773</v>
      </c>
      <c r="ET4198" t="s">
        <v>196</v>
      </c>
      <c r="EU4198">
        <v>6102523199</v>
      </c>
    </row>
    <row r="4199" spans="1:151" x14ac:dyDescent="0.2">
      <c r="A4199">
        <v>24765</v>
      </c>
      <c r="B4199" t="s">
        <v>622</v>
      </c>
      <c r="C4199" t="s">
        <v>24193</v>
      </c>
      <c r="D4199" t="s">
        <v>3981</v>
      </c>
      <c r="E4199" t="s">
        <v>24194</v>
      </c>
      <c r="F4199" t="s">
        <v>171</v>
      </c>
      <c r="G4199" t="s">
        <v>172</v>
      </c>
      <c r="H4199" s="1">
        <v>36066</v>
      </c>
      <c r="I4199" t="s">
        <v>221</v>
      </c>
      <c r="K4199" t="s">
        <v>2902</v>
      </c>
      <c r="L4199" t="s">
        <v>2903</v>
      </c>
      <c r="M4199" t="s">
        <v>224</v>
      </c>
      <c r="N4199">
        <v>2018</v>
      </c>
      <c r="O4199" t="s">
        <v>354</v>
      </c>
      <c r="P4199" t="s">
        <v>178</v>
      </c>
      <c r="Q4199" t="s">
        <v>172</v>
      </c>
      <c r="S4199">
        <v>29924295</v>
      </c>
      <c r="T4199" t="s">
        <v>196</v>
      </c>
      <c r="W4199" t="s">
        <v>24195</v>
      </c>
      <c r="X4199">
        <v>9144203295</v>
      </c>
      <c r="Y4199" t="s">
        <v>186</v>
      </c>
      <c r="Z4199" t="s">
        <v>183</v>
      </c>
      <c r="AA4199">
        <v>2020</v>
      </c>
      <c r="AB4199">
        <v>2020</v>
      </c>
      <c r="AC4199" t="s">
        <v>2597</v>
      </c>
      <c r="AD4199" t="s">
        <v>185</v>
      </c>
      <c r="AM4199" t="s">
        <v>413</v>
      </c>
      <c r="AS4199">
        <v>3.46</v>
      </c>
      <c r="AT4199" t="s">
        <v>188</v>
      </c>
      <c r="AU4199" t="s">
        <v>189</v>
      </c>
      <c r="AV4199" t="s">
        <v>190</v>
      </c>
      <c r="AW4199" t="s">
        <v>264</v>
      </c>
      <c r="BM4199" t="s">
        <v>2861</v>
      </c>
      <c r="BN4199" t="s">
        <v>193</v>
      </c>
      <c r="BP4199" t="s">
        <v>194</v>
      </c>
      <c r="BQ4199" t="s">
        <v>195</v>
      </c>
      <c r="BS4199">
        <v>14627</v>
      </c>
      <c r="BT4199" t="s">
        <v>196</v>
      </c>
      <c r="BU4199">
        <v>9144203295</v>
      </c>
      <c r="BZ4199" t="s">
        <v>24196</v>
      </c>
      <c r="CC4199" t="s">
        <v>2546</v>
      </c>
      <c r="CD4199" t="s">
        <v>195</v>
      </c>
      <c r="CF4199">
        <v>105061533</v>
      </c>
      <c r="CG4199" t="s">
        <v>196</v>
      </c>
      <c r="CH4199">
        <v>9143295576</v>
      </c>
      <c r="CM4199" t="s">
        <v>215</v>
      </c>
      <c r="CP4199" t="s">
        <v>194</v>
      </c>
      <c r="CQ4199" t="s">
        <v>195</v>
      </c>
      <c r="CS4199">
        <v>14627</v>
      </c>
      <c r="CT4199" t="s">
        <v>196</v>
      </c>
      <c r="CU4199">
        <v>9143295576</v>
      </c>
      <c r="ED4199" t="s">
        <v>195</v>
      </c>
      <c r="EG4199" t="s">
        <v>196</v>
      </c>
      <c r="EH4199">
        <v>9143295576</v>
      </c>
      <c r="EM4199" t="s">
        <v>24196</v>
      </c>
      <c r="EP4199" t="s">
        <v>2546</v>
      </c>
      <c r="EQ4199" t="s">
        <v>195</v>
      </c>
      <c r="ES4199">
        <v>105061533</v>
      </c>
      <c r="ET4199" t="s">
        <v>196</v>
      </c>
      <c r="EU4199">
        <v>9143295576</v>
      </c>
    </row>
    <row r="4200" spans="1:151" x14ac:dyDescent="0.2">
      <c r="A4200">
        <v>27946</v>
      </c>
      <c r="B4200" t="s">
        <v>24197</v>
      </c>
      <c r="C4200" t="s">
        <v>24198</v>
      </c>
      <c r="E4200" t="s">
        <v>24199</v>
      </c>
      <c r="F4200" t="s">
        <v>171</v>
      </c>
      <c r="G4200" t="s">
        <v>172</v>
      </c>
      <c r="H4200" s="1">
        <v>35977</v>
      </c>
      <c r="I4200" t="s">
        <v>221</v>
      </c>
      <c r="K4200" t="s">
        <v>352</v>
      </c>
      <c r="L4200" t="s">
        <v>353</v>
      </c>
      <c r="M4200" t="s">
        <v>224</v>
      </c>
      <c r="N4200">
        <v>2019</v>
      </c>
      <c r="O4200" t="s">
        <v>279</v>
      </c>
      <c r="P4200" t="s">
        <v>178</v>
      </c>
      <c r="Q4200" t="s">
        <v>172</v>
      </c>
      <c r="S4200">
        <v>29967216</v>
      </c>
      <c r="T4200" t="s">
        <v>196</v>
      </c>
      <c r="W4200" t="s">
        <v>24200</v>
      </c>
      <c r="X4200">
        <v>8184392965</v>
      </c>
      <c r="Y4200" t="s">
        <v>802</v>
      </c>
      <c r="Z4200" t="s">
        <v>1583</v>
      </c>
      <c r="AA4200">
        <v>2020</v>
      </c>
      <c r="AB4200">
        <v>2020</v>
      </c>
      <c r="AC4200" t="s">
        <v>1584</v>
      </c>
      <c r="AD4200" t="s">
        <v>185</v>
      </c>
      <c r="AF4200" t="s">
        <v>186</v>
      </c>
      <c r="AG4200" t="s">
        <v>282</v>
      </c>
      <c r="AH4200">
        <v>2020</v>
      </c>
      <c r="AI4200">
        <v>2020</v>
      </c>
      <c r="AJ4200" t="s">
        <v>2179</v>
      </c>
      <c r="AK4200" t="s">
        <v>172</v>
      </c>
      <c r="AS4200">
        <v>4</v>
      </c>
      <c r="AT4200" t="s">
        <v>188</v>
      </c>
      <c r="AU4200" t="s">
        <v>189</v>
      </c>
      <c r="AV4200" t="s">
        <v>190</v>
      </c>
      <c r="AW4200" t="s">
        <v>264</v>
      </c>
      <c r="BM4200" t="s">
        <v>9796</v>
      </c>
      <c r="BN4200" t="s">
        <v>24201</v>
      </c>
      <c r="BP4200" t="s">
        <v>194</v>
      </c>
      <c r="BQ4200" t="s">
        <v>195</v>
      </c>
      <c r="BS4200">
        <v>14604</v>
      </c>
      <c r="BT4200" t="s">
        <v>196</v>
      </c>
      <c r="BU4200">
        <v>8184390282</v>
      </c>
      <c r="BZ4200" t="s">
        <v>24202</v>
      </c>
      <c r="CC4200" t="s">
        <v>24203</v>
      </c>
      <c r="CD4200" t="s">
        <v>461</v>
      </c>
      <c r="CF4200">
        <v>913425627</v>
      </c>
      <c r="CG4200" t="s">
        <v>196</v>
      </c>
      <c r="CH4200">
        <v>8184390282</v>
      </c>
      <c r="CM4200" t="s">
        <v>24204</v>
      </c>
      <c r="CP4200" t="s">
        <v>194</v>
      </c>
      <c r="CQ4200" t="s">
        <v>195</v>
      </c>
      <c r="CS4200">
        <v>14604</v>
      </c>
      <c r="CT4200" t="s">
        <v>196</v>
      </c>
      <c r="CU4200">
        <v>8184390282</v>
      </c>
      <c r="DZ4200" t="s">
        <v>24205</v>
      </c>
      <c r="EC4200" t="s">
        <v>24206</v>
      </c>
      <c r="ED4200" t="s">
        <v>461</v>
      </c>
      <c r="EF4200">
        <v>90280</v>
      </c>
      <c r="EG4200" t="s">
        <v>196</v>
      </c>
      <c r="EH4200">
        <v>8184390282</v>
      </c>
      <c r="EM4200" t="s">
        <v>24202</v>
      </c>
      <c r="EP4200" t="s">
        <v>24203</v>
      </c>
      <c r="EQ4200" t="s">
        <v>461</v>
      </c>
      <c r="ES4200">
        <v>913425627</v>
      </c>
      <c r="ET4200" t="s">
        <v>196</v>
      </c>
      <c r="EU4200">
        <v>8184390282</v>
      </c>
    </row>
    <row r="4201" spans="1:151" x14ac:dyDescent="0.2">
      <c r="A4201">
        <v>45152</v>
      </c>
      <c r="B4201" t="s">
        <v>3395</v>
      </c>
      <c r="C4201" t="s">
        <v>24207</v>
      </c>
      <c r="D4201" t="s">
        <v>24208</v>
      </c>
      <c r="E4201" t="s">
        <v>24209</v>
      </c>
      <c r="F4201" t="s">
        <v>24210</v>
      </c>
      <c r="G4201" t="str">
        <f>"0"</f>
        <v>0</v>
      </c>
      <c r="H4201" s="1">
        <v>38204</v>
      </c>
      <c r="I4201" t="s">
        <v>221</v>
      </c>
      <c r="K4201" t="s">
        <v>498</v>
      </c>
      <c r="L4201" t="s">
        <v>318</v>
      </c>
      <c r="M4201" t="s">
        <v>176</v>
      </c>
      <c r="N4201">
        <v>2025</v>
      </c>
      <c r="O4201" t="s">
        <v>677</v>
      </c>
      <c r="P4201" t="s">
        <v>178</v>
      </c>
      <c r="Q4201" t="s">
        <v>172</v>
      </c>
      <c r="S4201">
        <v>32336771</v>
      </c>
      <c r="T4201" t="s">
        <v>226</v>
      </c>
      <c r="Y4201" t="str">
        <f>"04HSEAS"</f>
        <v>04HSEAS</v>
      </c>
      <c r="Z4201" t="s">
        <v>499</v>
      </c>
      <c r="AA4201" t="s">
        <v>320</v>
      </c>
      <c r="AB4201" t="s">
        <v>321</v>
      </c>
      <c r="AC4201" t="s">
        <v>535</v>
      </c>
      <c r="AD4201" t="s">
        <v>185</v>
      </c>
      <c r="AM4201" t="s">
        <v>1764</v>
      </c>
      <c r="AS4201">
        <v>3.04</v>
      </c>
      <c r="AU4201" t="s">
        <v>472</v>
      </c>
      <c r="AV4201" t="s">
        <v>473</v>
      </c>
      <c r="AW4201" t="s">
        <v>715</v>
      </c>
      <c r="BM4201" t="s">
        <v>24211</v>
      </c>
      <c r="BN4201" t="s">
        <v>239</v>
      </c>
      <c r="BO4201" t="s">
        <v>24212</v>
      </c>
      <c r="BP4201" t="s">
        <v>241</v>
      </c>
      <c r="BQ4201" t="s">
        <v>195</v>
      </c>
      <c r="BS4201">
        <v>14627</v>
      </c>
      <c r="CD4201" t="s">
        <v>195</v>
      </c>
      <c r="CM4201" t="s">
        <v>24213</v>
      </c>
      <c r="CO4201" t="s">
        <v>24212</v>
      </c>
      <c r="CP4201" t="s">
        <v>24214</v>
      </c>
      <c r="CQ4201" t="s">
        <v>735</v>
      </c>
      <c r="CS4201" t="s">
        <v>24215</v>
      </c>
      <c r="CT4201" t="s">
        <v>244</v>
      </c>
      <c r="CU4201" t="s">
        <v>24216</v>
      </c>
    </row>
    <row r="4202" spans="1:151" x14ac:dyDescent="0.2">
      <c r="A4202">
        <v>40864</v>
      </c>
      <c r="B4202" t="s">
        <v>3395</v>
      </c>
      <c r="C4202" t="s">
        <v>24217</v>
      </c>
      <c r="E4202" t="s">
        <v>24218</v>
      </c>
      <c r="F4202" t="s">
        <v>171</v>
      </c>
      <c r="G4202" t="str">
        <f>"0"</f>
        <v>0</v>
      </c>
      <c r="H4202" s="1">
        <v>37862</v>
      </c>
      <c r="I4202" t="s">
        <v>221</v>
      </c>
      <c r="K4202" t="s">
        <v>853</v>
      </c>
      <c r="L4202" t="s">
        <v>854</v>
      </c>
      <c r="M4202" t="s">
        <v>176</v>
      </c>
      <c r="N4202">
        <v>2024</v>
      </c>
      <c r="O4202" t="s">
        <v>319</v>
      </c>
      <c r="P4202" t="s">
        <v>178</v>
      </c>
      <c r="Q4202" t="s">
        <v>172</v>
      </c>
      <c r="S4202">
        <v>32032628</v>
      </c>
      <c r="T4202" t="s">
        <v>226</v>
      </c>
      <c r="Y4202" t="str">
        <f>"01AS"</f>
        <v>01AS</v>
      </c>
      <c r="Z4202" t="s">
        <v>227</v>
      </c>
      <c r="AA4202" t="s">
        <v>320</v>
      </c>
      <c r="AB4202" t="s">
        <v>321</v>
      </c>
      <c r="AC4202" t="s">
        <v>1451</v>
      </c>
      <c r="AD4202" t="s">
        <v>185</v>
      </c>
      <c r="AF4202" t="s">
        <v>426</v>
      </c>
      <c r="AG4202" t="s">
        <v>427</v>
      </c>
      <c r="AJ4202" t="s">
        <v>2066</v>
      </c>
      <c r="AK4202" t="s">
        <v>185</v>
      </c>
      <c r="AS4202">
        <v>3.7</v>
      </c>
      <c r="AU4202" t="s">
        <v>235</v>
      </c>
      <c r="AV4202" t="s">
        <v>236</v>
      </c>
      <c r="AW4202" t="s">
        <v>715</v>
      </c>
      <c r="BM4202" t="s">
        <v>24219</v>
      </c>
      <c r="BN4202" t="s">
        <v>239</v>
      </c>
      <c r="BO4202" t="s">
        <v>24220</v>
      </c>
      <c r="BP4202" t="s">
        <v>241</v>
      </c>
      <c r="BQ4202" t="s">
        <v>195</v>
      </c>
      <c r="BS4202">
        <v>14627</v>
      </c>
      <c r="BZ4202" t="s">
        <v>242</v>
      </c>
      <c r="CB4202" t="s">
        <v>243</v>
      </c>
      <c r="CD4202" t="s">
        <v>195</v>
      </c>
      <c r="CF4202">
        <v>14642</v>
      </c>
      <c r="CG4202" t="s">
        <v>244</v>
      </c>
      <c r="CM4202" t="s">
        <v>24221</v>
      </c>
      <c r="CO4202" t="s">
        <v>24220</v>
      </c>
      <c r="CP4202" t="s">
        <v>1677</v>
      </c>
      <c r="CQ4202" t="s">
        <v>247</v>
      </c>
      <c r="CS4202" t="s">
        <v>24222</v>
      </c>
      <c r="CT4202" t="s">
        <v>244</v>
      </c>
      <c r="CU4202" t="s">
        <v>24223</v>
      </c>
    </row>
    <row r="4203" spans="1:151" x14ac:dyDescent="0.2">
      <c r="A4203">
        <v>38698</v>
      </c>
      <c r="B4203" t="s">
        <v>24224</v>
      </c>
      <c r="C4203" t="s">
        <v>24225</v>
      </c>
      <c r="D4203" t="s">
        <v>24226</v>
      </c>
      <c r="E4203" t="s">
        <v>24227</v>
      </c>
      <c r="F4203" t="s">
        <v>171</v>
      </c>
      <c r="G4203" t="str">
        <f>"0"</f>
        <v>0</v>
      </c>
      <c r="H4203" s="1">
        <v>37258</v>
      </c>
      <c r="I4203" t="s">
        <v>173</v>
      </c>
      <c r="K4203" t="s">
        <v>632</v>
      </c>
      <c r="L4203" t="s">
        <v>633</v>
      </c>
      <c r="M4203" t="s">
        <v>306</v>
      </c>
      <c r="N4203">
        <v>2023</v>
      </c>
      <c r="O4203" t="s">
        <v>908</v>
      </c>
      <c r="P4203" t="s">
        <v>178</v>
      </c>
      <c r="Q4203" t="s">
        <v>172</v>
      </c>
      <c r="S4203">
        <v>31728393</v>
      </c>
      <c r="T4203" t="s">
        <v>226</v>
      </c>
      <c r="Y4203" t="str">
        <f>"01AS"</f>
        <v>01AS</v>
      </c>
      <c r="Z4203" t="s">
        <v>227</v>
      </c>
      <c r="AA4203" t="s">
        <v>320</v>
      </c>
      <c r="AB4203" t="s">
        <v>321</v>
      </c>
      <c r="AC4203" t="s">
        <v>1451</v>
      </c>
      <c r="AD4203" t="s">
        <v>185</v>
      </c>
      <c r="AM4203" t="s">
        <v>5354</v>
      </c>
      <c r="AS4203">
        <v>3.79</v>
      </c>
      <c r="AU4203" t="s">
        <v>235</v>
      </c>
      <c r="AV4203" t="s">
        <v>236</v>
      </c>
      <c r="AW4203" t="s">
        <v>294</v>
      </c>
      <c r="BM4203" t="s">
        <v>24228</v>
      </c>
      <c r="BN4203" t="s">
        <v>239</v>
      </c>
      <c r="BO4203" t="s">
        <v>24229</v>
      </c>
      <c r="BP4203" t="s">
        <v>241</v>
      </c>
      <c r="BQ4203" t="s">
        <v>195</v>
      </c>
      <c r="BS4203">
        <v>14627</v>
      </c>
      <c r="CD4203" t="s">
        <v>195</v>
      </c>
      <c r="CM4203" t="s">
        <v>24230</v>
      </c>
      <c r="CO4203" t="s">
        <v>24229</v>
      </c>
      <c r="CP4203" t="s">
        <v>1768</v>
      </c>
      <c r="CQ4203" t="s">
        <v>735</v>
      </c>
      <c r="CS4203">
        <v>95125</v>
      </c>
      <c r="CT4203" t="s">
        <v>244</v>
      </c>
    </row>
    <row r="4204" spans="1:151" x14ac:dyDescent="0.2">
      <c r="A4204">
        <v>13154</v>
      </c>
      <c r="B4204" t="s">
        <v>24231</v>
      </c>
      <c r="C4204" t="s">
        <v>24232</v>
      </c>
      <c r="E4204" t="s">
        <v>24233</v>
      </c>
      <c r="F4204" t="s">
        <v>24234</v>
      </c>
      <c r="G4204" t="s">
        <v>172</v>
      </c>
      <c r="H4204" s="1">
        <v>35288</v>
      </c>
      <c r="I4204" t="s">
        <v>173</v>
      </c>
      <c r="K4204" t="s">
        <v>1078</v>
      </c>
      <c r="L4204" t="s">
        <v>788</v>
      </c>
      <c r="M4204" t="s">
        <v>224</v>
      </c>
      <c r="N4204">
        <v>2015</v>
      </c>
      <c r="O4204" t="s">
        <v>692</v>
      </c>
      <c r="P4204" t="s">
        <v>178</v>
      </c>
      <c r="Q4204" t="s">
        <v>172</v>
      </c>
      <c r="S4204">
        <v>28690733</v>
      </c>
      <c r="T4204" t="s">
        <v>196</v>
      </c>
      <c r="W4204" t="s">
        <v>24235</v>
      </c>
      <c r="X4204">
        <v>5186514163</v>
      </c>
      <c r="Y4204" t="s">
        <v>186</v>
      </c>
      <c r="Z4204" t="s">
        <v>282</v>
      </c>
      <c r="AA4204">
        <v>2018</v>
      </c>
      <c r="AB4204">
        <v>2018</v>
      </c>
      <c r="AC4204" t="s">
        <v>886</v>
      </c>
      <c r="AD4204" t="s">
        <v>172</v>
      </c>
      <c r="AS4204">
        <v>3.13</v>
      </c>
      <c r="AT4204" t="s">
        <v>188</v>
      </c>
      <c r="AU4204" t="s">
        <v>189</v>
      </c>
      <c r="AV4204" t="s">
        <v>190</v>
      </c>
      <c r="AW4204" t="s">
        <v>715</v>
      </c>
      <c r="BM4204" t="s">
        <v>24236</v>
      </c>
      <c r="BN4204" t="s">
        <v>487</v>
      </c>
      <c r="BP4204" t="s">
        <v>194</v>
      </c>
      <c r="BQ4204" t="s">
        <v>195</v>
      </c>
      <c r="BS4204">
        <v>14627</v>
      </c>
      <c r="BT4204" t="s">
        <v>196</v>
      </c>
      <c r="BU4204">
        <v>8569128927</v>
      </c>
      <c r="BZ4204" t="s">
        <v>24237</v>
      </c>
      <c r="CC4204" t="s">
        <v>24238</v>
      </c>
      <c r="CD4204" t="s">
        <v>195</v>
      </c>
      <c r="CF4204">
        <v>13413</v>
      </c>
      <c r="CG4204" t="s">
        <v>196</v>
      </c>
      <c r="CH4204">
        <v>3157320013</v>
      </c>
      <c r="CM4204" t="s">
        <v>24239</v>
      </c>
      <c r="CN4204" t="s">
        <v>487</v>
      </c>
      <c r="CP4204" t="s">
        <v>194</v>
      </c>
      <c r="CQ4204" t="s">
        <v>195</v>
      </c>
      <c r="CS4204">
        <v>14627</v>
      </c>
      <c r="CT4204" t="s">
        <v>196</v>
      </c>
      <c r="CU4204">
        <v>8569128927</v>
      </c>
      <c r="DZ4204" t="s">
        <v>24240</v>
      </c>
      <c r="EC4204" t="s">
        <v>2505</v>
      </c>
      <c r="ED4204" t="s">
        <v>195</v>
      </c>
      <c r="EF4204" t="str">
        <f>"08003"</f>
        <v>08003</v>
      </c>
      <c r="EG4204" t="s">
        <v>196</v>
      </c>
      <c r="EM4204" t="s">
        <v>24237</v>
      </c>
      <c r="EP4204" t="s">
        <v>24238</v>
      </c>
      <c r="EQ4204" t="s">
        <v>195</v>
      </c>
      <c r="ES4204">
        <v>13413</v>
      </c>
      <c r="ET4204" t="s">
        <v>196</v>
      </c>
      <c r="EU4204">
        <v>3157320013</v>
      </c>
    </row>
    <row r="4205" spans="1:151" x14ac:dyDescent="0.2">
      <c r="A4205">
        <v>46317</v>
      </c>
      <c r="B4205" t="s">
        <v>24241</v>
      </c>
      <c r="C4205" t="s">
        <v>24242</v>
      </c>
      <c r="E4205" t="s">
        <v>24243</v>
      </c>
      <c r="F4205" t="s">
        <v>171</v>
      </c>
      <c r="G4205" t="str">
        <f>"0"</f>
        <v>0</v>
      </c>
      <c r="H4205" s="1">
        <v>39065</v>
      </c>
      <c r="I4205" t="s">
        <v>173</v>
      </c>
      <c r="K4205" t="s">
        <v>2246</v>
      </c>
      <c r="L4205" t="s">
        <v>24244</v>
      </c>
      <c r="M4205" t="s">
        <v>224</v>
      </c>
      <c r="N4205">
        <v>2025</v>
      </c>
      <c r="O4205" t="s">
        <v>528</v>
      </c>
      <c r="P4205" t="s">
        <v>178</v>
      </c>
      <c r="Q4205" t="s">
        <v>172</v>
      </c>
      <c r="R4205" t="s">
        <v>510</v>
      </c>
      <c r="S4205">
        <v>32818895</v>
      </c>
      <c r="BM4205" t="s">
        <v>4676</v>
      </c>
    </row>
    <row r="4206" spans="1:151" x14ac:dyDescent="0.2">
      <c r="A4206">
        <v>46851</v>
      </c>
      <c r="B4206" t="s">
        <v>24245</v>
      </c>
      <c r="C4206" t="s">
        <v>24246</v>
      </c>
      <c r="E4206" t="s">
        <v>24247</v>
      </c>
      <c r="F4206" t="s">
        <v>171</v>
      </c>
      <c r="G4206" t="str">
        <f>"0"</f>
        <v>0</v>
      </c>
      <c r="H4206" s="1">
        <v>38936</v>
      </c>
      <c r="I4206" t="s">
        <v>173</v>
      </c>
      <c r="K4206" t="s">
        <v>14293</v>
      </c>
      <c r="M4206" t="s">
        <v>176</v>
      </c>
      <c r="N4206">
        <v>2026</v>
      </c>
      <c r="O4206" t="s">
        <v>508</v>
      </c>
      <c r="P4206" t="s">
        <v>509</v>
      </c>
      <c r="Q4206" t="s">
        <v>172</v>
      </c>
      <c r="S4206">
        <v>33021546</v>
      </c>
      <c r="T4206" t="s">
        <v>423</v>
      </c>
      <c r="U4206" t="s">
        <v>424</v>
      </c>
      <c r="Y4206" t="str">
        <f>"01AS"</f>
        <v>01AS</v>
      </c>
      <c r="Z4206" t="s">
        <v>227</v>
      </c>
      <c r="AA4206" t="s">
        <v>4344</v>
      </c>
      <c r="AB4206" t="s">
        <v>4345</v>
      </c>
      <c r="AC4206" t="s">
        <v>1236</v>
      </c>
      <c r="AD4206" t="s">
        <v>172</v>
      </c>
      <c r="AS4206" t="str">
        <f>"0"</f>
        <v>0</v>
      </c>
      <c r="AU4206" t="s">
        <v>472</v>
      </c>
      <c r="AV4206" t="s">
        <v>473</v>
      </c>
      <c r="AW4206" t="s">
        <v>430</v>
      </c>
      <c r="BQ4206" t="s">
        <v>195</v>
      </c>
      <c r="CD4206" t="s">
        <v>195</v>
      </c>
      <c r="CM4206" t="s">
        <v>24248</v>
      </c>
      <c r="CP4206" t="s">
        <v>24249</v>
      </c>
      <c r="CQ4206" t="s">
        <v>4882</v>
      </c>
      <c r="CS4206">
        <v>395009</v>
      </c>
      <c r="CT4206" t="s">
        <v>423</v>
      </c>
      <c r="CU4206" t="s">
        <v>24250</v>
      </c>
    </row>
    <row r="4207" spans="1:151" x14ac:dyDescent="0.2">
      <c r="A4207">
        <v>21006</v>
      </c>
      <c r="B4207" t="s">
        <v>11621</v>
      </c>
      <c r="C4207" t="s">
        <v>24251</v>
      </c>
      <c r="E4207" t="s">
        <v>24252</v>
      </c>
      <c r="F4207" t="s">
        <v>171</v>
      </c>
      <c r="G4207" t="str">
        <f>"0"</f>
        <v>0</v>
      </c>
      <c r="K4207" t="s">
        <v>2435</v>
      </c>
      <c r="M4207" t="s">
        <v>5170</v>
      </c>
      <c r="N4207">
        <v>2017</v>
      </c>
      <c r="O4207" t="s">
        <v>5171</v>
      </c>
      <c r="P4207" t="s">
        <v>178</v>
      </c>
      <c r="Q4207" t="s">
        <v>172</v>
      </c>
      <c r="S4207">
        <v>29447893</v>
      </c>
      <c r="T4207" t="s">
        <v>196</v>
      </c>
      <c r="W4207" t="s">
        <v>24253</v>
      </c>
      <c r="X4207">
        <v>6462208994</v>
      </c>
      <c r="Y4207" t="s">
        <v>182</v>
      </c>
      <c r="Z4207" t="s">
        <v>183</v>
      </c>
      <c r="AA4207">
        <v>2019</v>
      </c>
      <c r="AB4207">
        <v>2019</v>
      </c>
      <c r="AC4207" t="s">
        <v>208</v>
      </c>
      <c r="AD4207" t="s">
        <v>185</v>
      </c>
      <c r="AS4207">
        <v>3.41</v>
      </c>
      <c r="AT4207" t="s">
        <v>188</v>
      </c>
      <c r="AU4207" t="s">
        <v>189</v>
      </c>
      <c r="AV4207" t="s">
        <v>190</v>
      </c>
      <c r="AW4207" t="s">
        <v>210</v>
      </c>
      <c r="BM4207" t="s">
        <v>24254</v>
      </c>
      <c r="BN4207" t="s">
        <v>193</v>
      </c>
      <c r="BP4207" t="s">
        <v>194</v>
      </c>
      <c r="BQ4207" t="s">
        <v>195</v>
      </c>
      <c r="BS4207">
        <v>14627</v>
      </c>
      <c r="BT4207" t="s">
        <v>196</v>
      </c>
      <c r="BU4207">
        <v>9176517278</v>
      </c>
      <c r="BZ4207" t="s">
        <v>24255</v>
      </c>
      <c r="CC4207" t="s">
        <v>973</v>
      </c>
      <c r="CD4207" t="s">
        <v>195</v>
      </c>
      <c r="CF4207">
        <v>10031</v>
      </c>
      <c r="CG4207" t="s">
        <v>196</v>
      </c>
      <c r="CH4207">
        <v>6462673436</v>
      </c>
      <c r="CM4207" t="s">
        <v>24256</v>
      </c>
      <c r="CP4207" t="s">
        <v>194</v>
      </c>
      <c r="CQ4207" t="s">
        <v>195</v>
      </c>
      <c r="CS4207">
        <v>14627</v>
      </c>
      <c r="CT4207" t="s">
        <v>196</v>
      </c>
      <c r="CU4207">
        <v>6462673436</v>
      </c>
      <c r="DZ4207" t="s">
        <v>24257</v>
      </c>
      <c r="EC4207" t="s">
        <v>973</v>
      </c>
      <c r="ED4207" t="s">
        <v>195</v>
      </c>
      <c r="EF4207">
        <v>10031</v>
      </c>
      <c r="EG4207" t="s">
        <v>196</v>
      </c>
      <c r="EH4207">
        <v>6462673436</v>
      </c>
      <c r="EM4207" t="s">
        <v>24255</v>
      </c>
      <c r="EP4207" t="s">
        <v>973</v>
      </c>
      <c r="EQ4207" t="s">
        <v>195</v>
      </c>
      <c r="ES4207">
        <v>10031</v>
      </c>
      <c r="ET4207" t="s">
        <v>196</v>
      </c>
      <c r="EU4207">
        <v>6462673436</v>
      </c>
    </row>
    <row r="4208" spans="1:151" x14ac:dyDescent="0.2">
      <c r="A4208">
        <v>24744</v>
      </c>
      <c r="B4208" t="s">
        <v>11621</v>
      </c>
      <c r="C4208" t="s">
        <v>24251</v>
      </c>
      <c r="E4208" t="s">
        <v>24252</v>
      </c>
      <c r="F4208" t="s">
        <v>171</v>
      </c>
      <c r="G4208" t="str">
        <f>"0"</f>
        <v>0</v>
      </c>
      <c r="K4208" t="s">
        <v>2435</v>
      </c>
      <c r="L4208" t="s">
        <v>2201</v>
      </c>
      <c r="M4208" t="s">
        <v>255</v>
      </c>
      <c r="N4208" t="s">
        <v>2166</v>
      </c>
      <c r="O4208" t="s">
        <v>5927</v>
      </c>
      <c r="P4208" t="s">
        <v>178</v>
      </c>
      <c r="Q4208" t="s">
        <v>172</v>
      </c>
      <c r="S4208">
        <v>29447893</v>
      </c>
      <c r="T4208" t="s">
        <v>196</v>
      </c>
      <c r="W4208" t="s">
        <v>24253</v>
      </c>
      <c r="X4208">
        <v>6462208994</v>
      </c>
      <c r="Y4208" t="s">
        <v>182</v>
      </c>
      <c r="Z4208" t="s">
        <v>183</v>
      </c>
      <c r="AA4208">
        <v>2019</v>
      </c>
      <c r="AB4208">
        <v>2019</v>
      </c>
      <c r="AC4208" t="s">
        <v>208</v>
      </c>
      <c r="AD4208" t="s">
        <v>185</v>
      </c>
      <c r="AS4208">
        <v>3.41</v>
      </c>
      <c r="AT4208" t="s">
        <v>188</v>
      </c>
      <c r="AU4208" t="s">
        <v>189</v>
      </c>
      <c r="AV4208" t="s">
        <v>190</v>
      </c>
      <c r="AW4208" t="s">
        <v>210</v>
      </c>
      <c r="BM4208" t="s">
        <v>24254</v>
      </c>
      <c r="BN4208" t="s">
        <v>193</v>
      </c>
      <c r="BP4208" t="s">
        <v>194</v>
      </c>
      <c r="BQ4208" t="s">
        <v>195</v>
      </c>
      <c r="BS4208">
        <v>14627</v>
      </c>
      <c r="BT4208" t="s">
        <v>196</v>
      </c>
      <c r="BU4208">
        <v>9176517278</v>
      </c>
      <c r="BZ4208" t="s">
        <v>24255</v>
      </c>
      <c r="CC4208" t="s">
        <v>973</v>
      </c>
      <c r="CD4208" t="s">
        <v>195</v>
      </c>
      <c r="CF4208">
        <v>10031</v>
      </c>
      <c r="CG4208" t="s">
        <v>196</v>
      </c>
      <c r="CH4208">
        <v>6462673436</v>
      </c>
      <c r="CM4208" t="s">
        <v>24256</v>
      </c>
      <c r="CP4208" t="s">
        <v>194</v>
      </c>
      <c r="CQ4208" t="s">
        <v>195</v>
      </c>
      <c r="CS4208">
        <v>14627</v>
      </c>
      <c r="CT4208" t="s">
        <v>196</v>
      </c>
      <c r="CU4208">
        <v>6462673436</v>
      </c>
      <c r="DZ4208" t="s">
        <v>24257</v>
      </c>
      <c r="EC4208" t="s">
        <v>973</v>
      </c>
      <c r="ED4208" t="s">
        <v>195</v>
      </c>
      <c r="EF4208">
        <v>10031</v>
      </c>
      <c r="EG4208" t="s">
        <v>196</v>
      </c>
      <c r="EH4208">
        <v>6462673436</v>
      </c>
      <c r="EM4208" t="s">
        <v>24255</v>
      </c>
      <c r="EP4208" t="s">
        <v>973</v>
      </c>
      <c r="EQ4208" t="s">
        <v>195</v>
      </c>
      <c r="ES4208">
        <v>10031</v>
      </c>
      <c r="ET4208" t="s">
        <v>196</v>
      </c>
      <c r="EU4208">
        <v>6462673436</v>
      </c>
    </row>
    <row r="4209" spans="1:151" x14ac:dyDescent="0.2">
      <c r="A4209">
        <v>12564</v>
      </c>
      <c r="B4209" t="s">
        <v>24258</v>
      </c>
      <c r="C4209" t="s">
        <v>24259</v>
      </c>
      <c r="D4209" t="s">
        <v>24260</v>
      </c>
      <c r="E4209" t="s">
        <v>24261</v>
      </c>
      <c r="F4209" t="s">
        <v>171</v>
      </c>
      <c r="G4209" t="s">
        <v>172</v>
      </c>
      <c r="H4209" s="1">
        <v>34836</v>
      </c>
      <c r="I4209" t="s">
        <v>221</v>
      </c>
      <c r="K4209" t="s">
        <v>24262</v>
      </c>
      <c r="L4209" t="s">
        <v>318</v>
      </c>
      <c r="M4209" t="s">
        <v>306</v>
      </c>
      <c r="N4209">
        <v>2015</v>
      </c>
      <c r="O4209" t="s">
        <v>517</v>
      </c>
      <c r="P4209" t="s">
        <v>178</v>
      </c>
      <c r="Q4209" t="s">
        <v>172</v>
      </c>
      <c r="S4209">
        <v>28299585</v>
      </c>
      <c r="T4209" t="s">
        <v>196</v>
      </c>
      <c r="W4209" t="s">
        <v>24263</v>
      </c>
      <c r="X4209">
        <v>9178483819</v>
      </c>
      <c r="Y4209" t="s">
        <v>186</v>
      </c>
      <c r="Z4209" t="s">
        <v>282</v>
      </c>
      <c r="AA4209">
        <v>2016</v>
      </c>
      <c r="AB4209">
        <v>2016</v>
      </c>
      <c r="AC4209" t="s">
        <v>3808</v>
      </c>
      <c r="AD4209" t="s">
        <v>185</v>
      </c>
      <c r="AS4209">
        <v>3.46</v>
      </c>
      <c r="AT4209" t="s">
        <v>188</v>
      </c>
      <c r="AU4209" t="s">
        <v>189</v>
      </c>
      <c r="AV4209" t="s">
        <v>190</v>
      </c>
      <c r="AW4209" t="s">
        <v>210</v>
      </c>
      <c r="BM4209" t="s">
        <v>24264</v>
      </c>
      <c r="BN4209" t="s">
        <v>487</v>
      </c>
      <c r="BP4209" t="s">
        <v>194</v>
      </c>
      <c r="BQ4209" t="s">
        <v>195</v>
      </c>
      <c r="BS4209">
        <v>14627</v>
      </c>
      <c r="BT4209" t="s">
        <v>196</v>
      </c>
      <c r="BU4209">
        <v>9178422891</v>
      </c>
      <c r="BZ4209" t="s">
        <v>24265</v>
      </c>
      <c r="CC4209" t="s">
        <v>11001</v>
      </c>
      <c r="CD4209" t="s">
        <v>195</v>
      </c>
      <c r="CF4209">
        <v>11433</v>
      </c>
      <c r="CG4209" t="s">
        <v>196</v>
      </c>
      <c r="CH4209">
        <v>9178422891</v>
      </c>
      <c r="CM4209" t="s">
        <v>11278</v>
      </c>
      <c r="CP4209" t="s">
        <v>194</v>
      </c>
      <c r="CQ4209" t="s">
        <v>195</v>
      </c>
      <c r="CS4209">
        <v>14627</v>
      </c>
      <c r="CT4209" t="s">
        <v>196</v>
      </c>
      <c r="CU4209">
        <v>9178422891</v>
      </c>
      <c r="EM4209" t="s">
        <v>24265</v>
      </c>
      <c r="EP4209" t="s">
        <v>11001</v>
      </c>
      <c r="EQ4209" t="s">
        <v>195</v>
      </c>
      <c r="ES4209">
        <v>11433</v>
      </c>
      <c r="ET4209" t="s">
        <v>196</v>
      </c>
      <c r="EU4209">
        <v>9178422891</v>
      </c>
    </row>
    <row r="4210" spans="1:151" x14ac:dyDescent="0.2">
      <c r="A4210">
        <v>30074</v>
      </c>
      <c r="B4210" t="s">
        <v>1216</v>
      </c>
      <c r="C4210" t="s">
        <v>18353</v>
      </c>
      <c r="E4210" t="s">
        <v>24266</v>
      </c>
      <c r="F4210" t="s">
        <v>171</v>
      </c>
      <c r="G4210" t="s">
        <v>172</v>
      </c>
      <c r="H4210" s="1">
        <v>35557</v>
      </c>
      <c r="I4210" t="s">
        <v>173</v>
      </c>
      <c r="K4210" t="s">
        <v>4508</v>
      </c>
      <c r="L4210" t="s">
        <v>4509</v>
      </c>
      <c r="M4210" t="s">
        <v>176</v>
      </c>
      <c r="N4210">
        <v>2020</v>
      </c>
      <c r="O4210" t="s">
        <v>978</v>
      </c>
      <c r="P4210" t="s">
        <v>979</v>
      </c>
      <c r="Q4210" t="s">
        <v>172</v>
      </c>
      <c r="S4210">
        <v>30852013</v>
      </c>
      <c r="T4210" t="s">
        <v>7120</v>
      </c>
      <c r="U4210" t="s">
        <v>424</v>
      </c>
      <c r="Y4210" t="str">
        <f>"04HSEAS"</f>
        <v>04HSEAS</v>
      </c>
      <c r="Z4210" t="s">
        <v>227</v>
      </c>
      <c r="AA4210" t="s">
        <v>320</v>
      </c>
      <c r="AB4210" t="s">
        <v>321</v>
      </c>
      <c r="AC4210" t="s">
        <v>500</v>
      </c>
      <c r="AD4210" t="s">
        <v>185</v>
      </c>
      <c r="AE4210" t="s">
        <v>425</v>
      </c>
      <c r="AF4210" t="s">
        <v>981</v>
      </c>
      <c r="AG4210" t="s">
        <v>427</v>
      </c>
      <c r="AJ4210" t="s">
        <v>500</v>
      </c>
      <c r="AK4210" t="s">
        <v>185</v>
      </c>
      <c r="AM4210" t="s">
        <v>5890</v>
      </c>
      <c r="AS4210">
        <v>3.29</v>
      </c>
      <c r="AT4210" t="s">
        <v>429</v>
      </c>
      <c r="AV4210" t="s">
        <v>473</v>
      </c>
      <c r="AW4210" t="s">
        <v>430</v>
      </c>
      <c r="BM4210" t="s">
        <v>24267</v>
      </c>
      <c r="BN4210" t="s">
        <v>239</v>
      </c>
      <c r="BP4210" t="s">
        <v>241</v>
      </c>
      <c r="BQ4210" t="s">
        <v>195</v>
      </c>
      <c r="BS4210">
        <v>14627</v>
      </c>
      <c r="CA4210" t="s">
        <v>24268</v>
      </c>
      <c r="CD4210" t="s">
        <v>195</v>
      </c>
      <c r="CM4210" t="s">
        <v>24269</v>
      </c>
      <c r="CN4210" t="s">
        <v>24268</v>
      </c>
      <c r="CP4210" t="s">
        <v>24270</v>
      </c>
      <c r="CQ4210" t="s">
        <v>24271</v>
      </c>
      <c r="CS4210" t="str">
        <f>"05706"</f>
        <v>05706</v>
      </c>
      <c r="CT4210" t="s">
        <v>7120</v>
      </c>
      <c r="CU4210" t="s">
        <v>24272</v>
      </c>
    </row>
    <row r="4211" spans="1:151" x14ac:dyDescent="0.2">
      <c r="A4211">
        <v>27728</v>
      </c>
      <c r="B4211" t="s">
        <v>1216</v>
      </c>
      <c r="C4211" t="s">
        <v>18353</v>
      </c>
      <c r="E4211" t="s">
        <v>24266</v>
      </c>
      <c r="F4211" t="s">
        <v>171</v>
      </c>
      <c r="G4211" t="s">
        <v>172</v>
      </c>
      <c r="H4211" s="1">
        <v>35557</v>
      </c>
      <c r="I4211" t="s">
        <v>173</v>
      </c>
      <c r="K4211" t="s">
        <v>439</v>
      </c>
      <c r="L4211" t="s">
        <v>175</v>
      </c>
      <c r="M4211" t="s">
        <v>224</v>
      </c>
      <c r="N4211">
        <v>2019</v>
      </c>
      <c r="O4211" t="s">
        <v>279</v>
      </c>
      <c r="P4211" t="s">
        <v>363</v>
      </c>
      <c r="Q4211" t="s">
        <v>172</v>
      </c>
      <c r="S4211">
        <v>30852013</v>
      </c>
      <c r="T4211" t="s">
        <v>7120</v>
      </c>
      <c r="U4211" t="s">
        <v>424</v>
      </c>
      <c r="Y4211" t="str">
        <f>"04HSEAS"</f>
        <v>04HSEAS</v>
      </c>
      <c r="Z4211" t="s">
        <v>227</v>
      </c>
      <c r="AA4211" t="s">
        <v>320</v>
      </c>
      <c r="AB4211" t="s">
        <v>321</v>
      </c>
      <c r="AC4211" t="s">
        <v>500</v>
      </c>
      <c r="AD4211" t="s">
        <v>185</v>
      </c>
      <c r="AE4211" t="s">
        <v>425</v>
      </c>
      <c r="AF4211" t="s">
        <v>981</v>
      </c>
      <c r="AG4211" t="s">
        <v>427</v>
      </c>
      <c r="AJ4211" t="s">
        <v>500</v>
      </c>
      <c r="AK4211" t="s">
        <v>185</v>
      </c>
      <c r="AM4211" t="s">
        <v>5890</v>
      </c>
      <c r="AS4211">
        <v>3.29</v>
      </c>
      <c r="AT4211" t="s">
        <v>429</v>
      </c>
      <c r="AV4211" t="s">
        <v>473</v>
      </c>
      <c r="AW4211" t="s">
        <v>430</v>
      </c>
      <c r="BM4211" t="s">
        <v>24267</v>
      </c>
      <c r="BN4211" t="s">
        <v>239</v>
      </c>
      <c r="BP4211" t="s">
        <v>241</v>
      </c>
      <c r="BQ4211" t="s">
        <v>195</v>
      </c>
      <c r="BS4211">
        <v>14627</v>
      </c>
      <c r="CA4211" t="s">
        <v>24268</v>
      </c>
      <c r="CD4211" t="s">
        <v>195</v>
      </c>
      <c r="CM4211" t="s">
        <v>24269</v>
      </c>
      <c r="CN4211" t="s">
        <v>24268</v>
      </c>
      <c r="CP4211" t="s">
        <v>24270</v>
      </c>
      <c r="CQ4211" t="s">
        <v>24271</v>
      </c>
      <c r="CS4211" t="str">
        <f>"05706"</f>
        <v>05706</v>
      </c>
      <c r="CT4211" t="s">
        <v>7120</v>
      </c>
      <c r="CU4211" t="s">
        <v>24272</v>
      </c>
    </row>
    <row r="4212" spans="1:151" x14ac:dyDescent="0.2">
      <c r="A4212">
        <v>14494</v>
      </c>
      <c r="B4212" t="s">
        <v>2173</v>
      </c>
      <c r="C4212" t="s">
        <v>24273</v>
      </c>
      <c r="D4212" t="s">
        <v>24274</v>
      </c>
      <c r="E4212" t="s">
        <v>24275</v>
      </c>
      <c r="F4212" t="s">
        <v>24276</v>
      </c>
      <c r="G4212" t="s">
        <v>172</v>
      </c>
      <c r="H4212" s="1">
        <v>34761</v>
      </c>
      <c r="I4212" t="s">
        <v>221</v>
      </c>
      <c r="K4212" t="s">
        <v>1078</v>
      </c>
      <c r="L4212" t="s">
        <v>1189</v>
      </c>
      <c r="M4212" t="s">
        <v>224</v>
      </c>
      <c r="N4212">
        <v>2015</v>
      </c>
      <c r="O4212" t="s">
        <v>692</v>
      </c>
      <c r="P4212" t="s">
        <v>178</v>
      </c>
      <c r="Q4212" t="s">
        <v>172</v>
      </c>
      <c r="S4212">
        <v>28229476</v>
      </c>
      <c r="T4212" t="s">
        <v>196</v>
      </c>
      <c r="W4212" t="s">
        <v>24277</v>
      </c>
      <c r="X4212">
        <v>9175583107</v>
      </c>
      <c r="Y4212" t="s">
        <v>186</v>
      </c>
      <c r="Z4212" t="s">
        <v>183</v>
      </c>
      <c r="AA4212">
        <v>2017</v>
      </c>
      <c r="AB4212">
        <v>2017</v>
      </c>
      <c r="AC4212" t="s">
        <v>187</v>
      </c>
      <c r="AD4212" t="s">
        <v>185</v>
      </c>
      <c r="AM4212" t="s">
        <v>5117</v>
      </c>
      <c r="AS4212">
        <v>3.52</v>
      </c>
      <c r="AT4212" t="s">
        <v>188</v>
      </c>
      <c r="AU4212" t="s">
        <v>189</v>
      </c>
      <c r="AV4212" t="s">
        <v>190</v>
      </c>
      <c r="AW4212" t="s">
        <v>264</v>
      </c>
      <c r="BM4212" t="s">
        <v>24278</v>
      </c>
      <c r="BN4212" t="s">
        <v>487</v>
      </c>
      <c r="BP4212" t="s">
        <v>194</v>
      </c>
      <c r="BQ4212" t="s">
        <v>195</v>
      </c>
      <c r="BS4212">
        <v>14627</v>
      </c>
      <c r="BT4212" t="s">
        <v>196</v>
      </c>
      <c r="BU4212">
        <v>9175583278</v>
      </c>
      <c r="BZ4212" t="s">
        <v>24279</v>
      </c>
      <c r="CC4212" t="s">
        <v>973</v>
      </c>
      <c r="CD4212" t="s">
        <v>195</v>
      </c>
      <c r="CF4212">
        <v>10028</v>
      </c>
      <c r="CG4212" t="s">
        <v>196</v>
      </c>
      <c r="CH4212">
        <v>9175583278</v>
      </c>
      <c r="CM4212" t="s">
        <v>24280</v>
      </c>
      <c r="CN4212" t="s">
        <v>487</v>
      </c>
      <c r="CP4212" t="s">
        <v>194</v>
      </c>
      <c r="CQ4212" t="s">
        <v>195</v>
      </c>
      <c r="CS4212">
        <v>14627</v>
      </c>
      <c r="CT4212" t="s">
        <v>196</v>
      </c>
      <c r="CU4212">
        <v>9175583278</v>
      </c>
      <c r="EM4212" t="s">
        <v>24279</v>
      </c>
      <c r="EP4212" t="s">
        <v>973</v>
      </c>
      <c r="EQ4212" t="s">
        <v>195</v>
      </c>
      <c r="ES4212">
        <v>10028</v>
      </c>
      <c r="ET4212" t="s">
        <v>196</v>
      </c>
      <c r="EU4212">
        <v>9175583278</v>
      </c>
    </row>
    <row r="4213" spans="1:151" x14ac:dyDescent="0.2">
      <c r="A4213">
        <v>23532</v>
      </c>
      <c r="B4213" t="s">
        <v>5072</v>
      </c>
      <c r="C4213" t="s">
        <v>24281</v>
      </c>
      <c r="D4213" t="s">
        <v>1394</v>
      </c>
      <c r="E4213" t="s">
        <v>24282</v>
      </c>
      <c r="F4213" t="s">
        <v>171</v>
      </c>
      <c r="G4213" t="s">
        <v>172</v>
      </c>
      <c r="H4213" s="1">
        <v>35456</v>
      </c>
      <c r="I4213" t="s">
        <v>221</v>
      </c>
      <c r="K4213" t="s">
        <v>1012</v>
      </c>
      <c r="L4213" t="s">
        <v>1013</v>
      </c>
      <c r="M4213" t="s">
        <v>306</v>
      </c>
      <c r="N4213">
        <v>2017</v>
      </c>
      <c r="O4213" t="s">
        <v>646</v>
      </c>
      <c r="P4213" t="s">
        <v>178</v>
      </c>
      <c r="Q4213" t="s">
        <v>172</v>
      </c>
      <c r="S4213">
        <v>29301805</v>
      </c>
      <c r="T4213" t="s">
        <v>196</v>
      </c>
      <c r="W4213" t="s">
        <v>24283</v>
      </c>
      <c r="X4213">
        <v>4019966876</v>
      </c>
      <c r="Y4213" t="s">
        <v>182</v>
      </c>
      <c r="Z4213" t="s">
        <v>183</v>
      </c>
      <c r="AA4213">
        <v>2019</v>
      </c>
      <c r="AB4213">
        <v>2019</v>
      </c>
      <c r="AC4213" t="s">
        <v>1191</v>
      </c>
      <c r="AD4213" t="s">
        <v>185</v>
      </c>
      <c r="AS4213">
        <v>3.36</v>
      </c>
      <c r="AT4213" t="s">
        <v>188</v>
      </c>
      <c r="AU4213" t="s">
        <v>189</v>
      </c>
      <c r="AV4213" t="s">
        <v>190</v>
      </c>
      <c r="AW4213" t="s">
        <v>264</v>
      </c>
      <c r="BM4213" t="s">
        <v>24284</v>
      </c>
      <c r="BN4213" t="s">
        <v>193</v>
      </c>
      <c r="BP4213" t="s">
        <v>194</v>
      </c>
      <c r="BQ4213" t="s">
        <v>195</v>
      </c>
      <c r="BS4213">
        <v>14627</v>
      </c>
      <c r="BT4213" t="s">
        <v>196</v>
      </c>
      <c r="BU4213">
        <v>4013096223</v>
      </c>
      <c r="BZ4213" t="s">
        <v>24285</v>
      </c>
      <c r="CC4213" t="s">
        <v>24286</v>
      </c>
      <c r="CD4213" t="s">
        <v>6508</v>
      </c>
      <c r="CF4213" t="str">
        <f>"02917"</f>
        <v>02917</v>
      </c>
      <c r="CG4213" t="s">
        <v>196</v>
      </c>
      <c r="CH4213">
        <v>4012322182</v>
      </c>
      <c r="CM4213" t="s">
        <v>12891</v>
      </c>
      <c r="CP4213" t="s">
        <v>194</v>
      </c>
      <c r="CQ4213" t="s">
        <v>195</v>
      </c>
      <c r="CS4213">
        <v>14627</v>
      </c>
      <c r="CT4213" t="s">
        <v>196</v>
      </c>
      <c r="CU4213">
        <v>4013096223</v>
      </c>
      <c r="ED4213" t="s">
        <v>6508</v>
      </c>
      <c r="EG4213" t="s">
        <v>196</v>
      </c>
      <c r="EH4213">
        <v>4012322182</v>
      </c>
      <c r="EM4213" t="s">
        <v>24285</v>
      </c>
      <c r="EP4213" t="s">
        <v>24286</v>
      </c>
      <c r="EQ4213" t="s">
        <v>6508</v>
      </c>
      <c r="ES4213" t="str">
        <f>"02917"</f>
        <v>02917</v>
      </c>
      <c r="ET4213" t="s">
        <v>196</v>
      </c>
      <c r="EU4213">
        <v>4012322182</v>
      </c>
    </row>
    <row r="4214" spans="1:151" x14ac:dyDescent="0.2">
      <c r="A4214">
        <v>42338</v>
      </c>
      <c r="B4214" t="s">
        <v>24287</v>
      </c>
      <c r="C4214" t="s">
        <v>24288</v>
      </c>
      <c r="D4214" t="s">
        <v>6225</v>
      </c>
      <c r="E4214" t="s">
        <v>24289</v>
      </c>
      <c r="F4214" t="s">
        <v>9256</v>
      </c>
      <c r="G4214" t="str">
        <f>"0"</f>
        <v>0</v>
      </c>
      <c r="H4214" s="1">
        <v>36983</v>
      </c>
      <c r="I4214" t="s">
        <v>173</v>
      </c>
      <c r="K4214" t="s">
        <v>1046</v>
      </c>
      <c r="L4214" t="s">
        <v>1047</v>
      </c>
      <c r="M4214" t="s">
        <v>306</v>
      </c>
      <c r="N4214">
        <v>2024</v>
      </c>
      <c r="O4214" t="s">
        <v>710</v>
      </c>
      <c r="P4214" t="s">
        <v>178</v>
      </c>
      <c r="Q4214" t="s">
        <v>172</v>
      </c>
      <c r="S4214">
        <v>32023657</v>
      </c>
      <c r="T4214" t="s">
        <v>23763</v>
      </c>
      <c r="U4214" t="s">
        <v>424</v>
      </c>
      <c r="Y4214" t="str">
        <f>"01AS"</f>
        <v>01AS</v>
      </c>
      <c r="Z4214" t="s">
        <v>227</v>
      </c>
      <c r="AA4214" t="s">
        <v>320</v>
      </c>
      <c r="AB4214" t="s">
        <v>321</v>
      </c>
      <c r="AC4214" t="s">
        <v>1451</v>
      </c>
      <c r="AD4214" t="s">
        <v>185</v>
      </c>
      <c r="AE4214" t="s">
        <v>1237</v>
      </c>
      <c r="AS4214">
        <v>2.86</v>
      </c>
      <c r="AU4214" t="s">
        <v>235</v>
      </c>
      <c r="AV4214" t="s">
        <v>236</v>
      </c>
      <c r="AW4214" t="s">
        <v>430</v>
      </c>
      <c r="BM4214" t="s">
        <v>24290</v>
      </c>
      <c r="BN4214" t="s">
        <v>239</v>
      </c>
      <c r="BO4214" t="s">
        <v>267</v>
      </c>
      <c r="BP4214" t="s">
        <v>241</v>
      </c>
      <c r="BQ4214" t="s">
        <v>195</v>
      </c>
      <c r="BS4214">
        <v>14627</v>
      </c>
      <c r="BZ4214" t="s">
        <v>3928</v>
      </c>
      <c r="CA4214" t="s">
        <v>24291</v>
      </c>
      <c r="CB4214" t="s">
        <v>475</v>
      </c>
      <c r="CD4214" t="s">
        <v>195</v>
      </c>
      <c r="CF4214">
        <v>14620</v>
      </c>
      <c r="CG4214" t="s">
        <v>244</v>
      </c>
      <c r="CM4214" t="s">
        <v>502</v>
      </c>
      <c r="CN4214" t="s">
        <v>24291</v>
      </c>
      <c r="CO4214" t="s">
        <v>267</v>
      </c>
      <c r="CP4214" t="s">
        <v>241</v>
      </c>
      <c r="CQ4214" t="s">
        <v>247</v>
      </c>
      <c r="CS4214">
        <v>14627</v>
      </c>
      <c r="CT4214" t="s">
        <v>244</v>
      </c>
      <c r="CU4214" t="s">
        <v>24292</v>
      </c>
    </row>
    <row r="4215" spans="1:151" x14ac:dyDescent="0.2">
      <c r="A4215">
        <v>41328</v>
      </c>
      <c r="B4215" t="s">
        <v>24287</v>
      </c>
      <c r="C4215" t="s">
        <v>24288</v>
      </c>
      <c r="D4215" t="s">
        <v>6225</v>
      </c>
      <c r="E4215" t="s">
        <v>24289</v>
      </c>
      <c r="F4215" t="s">
        <v>171</v>
      </c>
      <c r="G4215" t="str">
        <f>"0"</f>
        <v>0</v>
      </c>
      <c r="H4215" s="1">
        <v>36983</v>
      </c>
      <c r="I4215" t="s">
        <v>173</v>
      </c>
      <c r="K4215" t="s">
        <v>222</v>
      </c>
      <c r="L4215" t="s">
        <v>223</v>
      </c>
      <c r="M4215" t="s">
        <v>224</v>
      </c>
      <c r="N4215">
        <v>2024</v>
      </c>
      <c r="O4215" t="s">
        <v>225</v>
      </c>
      <c r="P4215" t="s">
        <v>178</v>
      </c>
      <c r="Q4215" t="s">
        <v>172</v>
      </c>
      <c r="S4215">
        <v>32023657</v>
      </c>
      <c r="T4215" t="s">
        <v>23763</v>
      </c>
      <c r="U4215" t="s">
        <v>424</v>
      </c>
      <c r="Y4215" t="str">
        <f>"01AS"</f>
        <v>01AS</v>
      </c>
      <c r="Z4215" t="s">
        <v>227</v>
      </c>
      <c r="AA4215" t="s">
        <v>320</v>
      </c>
      <c r="AB4215" t="s">
        <v>321</v>
      </c>
      <c r="AC4215" t="s">
        <v>1451</v>
      </c>
      <c r="AD4215" t="s">
        <v>185</v>
      </c>
      <c r="AE4215" t="s">
        <v>1237</v>
      </c>
      <c r="AS4215">
        <v>2.86</v>
      </c>
      <c r="AU4215" t="s">
        <v>235</v>
      </c>
      <c r="AV4215" t="s">
        <v>236</v>
      </c>
      <c r="AW4215" t="s">
        <v>430</v>
      </c>
      <c r="BM4215" t="s">
        <v>24290</v>
      </c>
      <c r="BN4215" t="s">
        <v>239</v>
      </c>
      <c r="BO4215" t="s">
        <v>267</v>
      </c>
      <c r="BP4215" t="s">
        <v>241</v>
      </c>
      <c r="BQ4215" t="s">
        <v>195</v>
      </c>
      <c r="BS4215">
        <v>14627</v>
      </c>
      <c r="BZ4215" t="s">
        <v>3928</v>
      </c>
      <c r="CA4215" t="s">
        <v>24291</v>
      </c>
      <c r="CB4215" t="s">
        <v>475</v>
      </c>
      <c r="CD4215" t="s">
        <v>195</v>
      </c>
      <c r="CF4215">
        <v>14620</v>
      </c>
      <c r="CG4215" t="s">
        <v>244</v>
      </c>
      <c r="CM4215" t="s">
        <v>502</v>
      </c>
      <c r="CN4215" t="s">
        <v>24291</v>
      </c>
      <c r="CO4215" t="s">
        <v>267</v>
      </c>
      <c r="CP4215" t="s">
        <v>241</v>
      </c>
      <c r="CQ4215" t="s">
        <v>247</v>
      </c>
      <c r="CS4215">
        <v>14627</v>
      </c>
      <c r="CT4215" t="s">
        <v>244</v>
      </c>
      <c r="CU4215" t="s">
        <v>24292</v>
      </c>
    </row>
    <row r="4216" spans="1:151" x14ac:dyDescent="0.2">
      <c r="A4216">
        <v>31214</v>
      </c>
      <c r="B4216" t="s">
        <v>24293</v>
      </c>
      <c r="C4216" t="s">
        <v>24294</v>
      </c>
      <c r="D4216" t="s">
        <v>24295</v>
      </c>
      <c r="E4216" t="s">
        <v>24296</v>
      </c>
      <c r="F4216" t="s">
        <v>171</v>
      </c>
      <c r="G4216" t="s">
        <v>172</v>
      </c>
      <c r="H4216" s="1">
        <v>33690</v>
      </c>
      <c r="I4216" t="s">
        <v>221</v>
      </c>
      <c r="K4216" t="s">
        <v>253</v>
      </c>
      <c r="L4216" t="s">
        <v>254</v>
      </c>
      <c r="M4216" t="s">
        <v>176</v>
      </c>
      <c r="N4216">
        <v>2020</v>
      </c>
      <c r="O4216" t="s">
        <v>978</v>
      </c>
      <c r="P4216" t="s">
        <v>178</v>
      </c>
      <c r="Q4216" t="s">
        <v>172</v>
      </c>
      <c r="S4216">
        <v>31437356</v>
      </c>
      <c r="T4216" t="s">
        <v>196</v>
      </c>
      <c r="Y4216" t="s">
        <v>613</v>
      </c>
      <c r="Z4216" t="s">
        <v>614</v>
      </c>
      <c r="AA4216" t="s">
        <v>615</v>
      </c>
      <c r="AB4216" t="s">
        <v>259</v>
      </c>
      <c r="AC4216" t="s">
        <v>3688</v>
      </c>
      <c r="AD4216" t="s">
        <v>185</v>
      </c>
      <c r="AS4216" t="str">
        <f>"0"</f>
        <v>0</v>
      </c>
      <c r="AT4216" t="s">
        <v>188</v>
      </c>
      <c r="AU4216" t="s">
        <v>189</v>
      </c>
      <c r="AV4216" t="s">
        <v>190</v>
      </c>
      <c r="AW4216" t="s">
        <v>264</v>
      </c>
      <c r="BM4216" t="s">
        <v>24297</v>
      </c>
      <c r="BP4216" t="s">
        <v>11044</v>
      </c>
      <c r="BQ4216" t="s">
        <v>3845</v>
      </c>
      <c r="BS4216" t="s">
        <v>24298</v>
      </c>
      <c r="BT4216" t="s">
        <v>196</v>
      </c>
      <c r="BU4216">
        <v>3177346383</v>
      </c>
      <c r="BZ4216" t="s">
        <v>24297</v>
      </c>
      <c r="CC4216" t="s">
        <v>11044</v>
      </c>
      <c r="CD4216" t="s">
        <v>3845</v>
      </c>
      <c r="CF4216" t="s">
        <v>24298</v>
      </c>
      <c r="CG4216" t="s">
        <v>196</v>
      </c>
      <c r="CH4216">
        <v>3177346383</v>
      </c>
      <c r="CM4216" t="s">
        <v>24297</v>
      </c>
      <c r="CP4216" t="s">
        <v>11044</v>
      </c>
      <c r="CQ4216" t="s">
        <v>3845</v>
      </c>
      <c r="CS4216" t="s">
        <v>24298</v>
      </c>
      <c r="CT4216" t="s">
        <v>196</v>
      </c>
      <c r="CU4216">
        <v>3177346383</v>
      </c>
    </row>
    <row r="4217" spans="1:151" x14ac:dyDescent="0.2">
      <c r="A4217">
        <v>27922</v>
      </c>
      <c r="B4217" t="s">
        <v>24293</v>
      </c>
      <c r="C4217" t="s">
        <v>24294</v>
      </c>
      <c r="D4217" t="s">
        <v>24295</v>
      </c>
      <c r="E4217" t="s">
        <v>24296</v>
      </c>
      <c r="F4217" t="s">
        <v>171</v>
      </c>
      <c r="G4217" t="s">
        <v>172</v>
      </c>
      <c r="H4217" s="1">
        <v>33690</v>
      </c>
      <c r="I4217" t="s">
        <v>221</v>
      </c>
      <c r="K4217" t="s">
        <v>610</v>
      </c>
      <c r="L4217" t="s">
        <v>969</v>
      </c>
      <c r="M4217" t="s">
        <v>176</v>
      </c>
      <c r="N4217">
        <v>2019</v>
      </c>
      <c r="O4217" t="s">
        <v>482</v>
      </c>
      <c r="P4217" t="s">
        <v>178</v>
      </c>
      <c r="Q4217" t="s">
        <v>172</v>
      </c>
      <c r="S4217">
        <v>31437356</v>
      </c>
      <c r="T4217" t="s">
        <v>196</v>
      </c>
      <c r="Y4217" t="s">
        <v>613</v>
      </c>
      <c r="Z4217" t="s">
        <v>614</v>
      </c>
      <c r="AA4217" t="s">
        <v>615</v>
      </c>
      <c r="AB4217" t="s">
        <v>259</v>
      </c>
      <c r="AC4217" t="s">
        <v>3688</v>
      </c>
      <c r="AD4217" t="s">
        <v>185</v>
      </c>
      <c r="AS4217" t="str">
        <f>"0"</f>
        <v>0</v>
      </c>
      <c r="AT4217" t="s">
        <v>188</v>
      </c>
      <c r="AU4217" t="s">
        <v>189</v>
      </c>
      <c r="AV4217" t="s">
        <v>190</v>
      </c>
      <c r="AW4217" t="s">
        <v>264</v>
      </c>
      <c r="BM4217" t="s">
        <v>24297</v>
      </c>
      <c r="BP4217" t="s">
        <v>11044</v>
      </c>
      <c r="BQ4217" t="s">
        <v>3845</v>
      </c>
      <c r="BS4217" t="s">
        <v>24298</v>
      </c>
      <c r="BT4217" t="s">
        <v>196</v>
      </c>
      <c r="BU4217">
        <v>3177346383</v>
      </c>
      <c r="BZ4217" t="s">
        <v>24297</v>
      </c>
      <c r="CC4217" t="s">
        <v>11044</v>
      </c>
      <c r="CD4217" t="s">
        <v>3845</v>
      </c>
      <c r="CF4217" t="s">
        <v>24298</v>
      </c>
      <c r="CG4217" t="s">
        <v>196</v>
      </c>
      <c r="CH4217">
        <v>3177346383</v>
      </c>
      <c r="CM4217" t="s">
        <v>24297</v>
      </c>
      <c r="CP4217" t="s">
        <v>11044</v>
      </c>
      <c r="CQ4217" t="s">
        <v>3845</v>
      </c>
      <c r="CS4217" t="s">
        <v>24298</v>
      </c>
      <c r="CT4217" t="s">
        <v>196</v>
      </c>
      <c r="CU4217">
        <v>3177346383</v>
      </c>
    </row>
    <row r="4218" spans="1:151" x14ac:dyDescent="0.2">
      <c r="A4218">
        <v>14674</v>
      </c>
      <c r="B4218" t="s">
        <v>1095</v>
      </c>
      <c r="C4218" t="s">
        <v>24299</v>
      </c>
      <c r="E4218" t="s">
        <v>24300</v>
      </c>
      <c r="F4218" t="s">
        <v>24301</v>
      </c>
      <c r="G4218" t="s">
        <v>172</v>
      </c>
      <c r="H4218" s="1">
        <v>34689</v>
      </c>
      <c r="I4218" t="s">
        <v>173</v>
      </c>
      <c r="K4218" t="s">
        <v>1078</v>
      </c>
      <c r="L4218" t="s">
        <v>1911</v>
      </c>
      <c r="M4218" t="s">
        <v>176</v>
      </c>
      <c r="N4218">
        <v>2016</v>
      </c>
      <c r="O4218" t="s">
        <v>634</v>
      </c>
      <c r="P4218" t="s">
        <v>178</v>
      </c>
      <c r="Q4218" t="s">
        <v>172</v>
      </c>
      <c r="S4218">
        <v>28177890</v>
      </c>
      <c r="T4218" t="s">
        <v>196</v>
      </c>
      <c r="W4218" t="s">
        <v>24302</v>
      </c>
      <c r="X4218">
        <v>4845743942</v>
      </c>
      <c r="Y4218" t="s">
        <v>182</v>
      </c>
      <c r="Z4218" t="s">
        <v>282</v>
      </c>
      <c r="AA4218">
        <v>2017</v>
      </c>
      <c r="AB4218">
        <v>2017</v>
      </c>
      <c r="AC4218" t="s">
        <v>208</v>
      </c>
      <c r="AD4218" t="s">
        <v>185</v>
      </c>
      <c r="AF4218" t="s">
        <v>186</v>
      </c>
      <c r="AG4218" t="s">
        <v>282</v>
      </c>
      <c r="AH4218">
        <v>2017</v>
      </c>
      <c r="AI4218">
        <v>2017</v>
      </c>
      <c r="AJ4218" t="s">
        <v>382</v>
      </c>
      <c r="AK4218" t="s">
        <v>185</v>
      </c>
      <c r="AS4218">
        <v>3.56</v>
      </c>
      <c r="AT4218" t="s">
        <v>188</v>
      </c>
      <c r="AU4218" t="s">
        <v>189</v>
      </c>
      <c r="AV4218" t="s">
        <v>190</v>
      </c>
      <c r="AW4218" t="s">
        <v>237</v>
      </c>
      <c r="BM4218" t="s">
        <v>24303</v>
      </c>
      <c r="BN4218" t="s">
        <v>193</v>
      </c>
      <c r="BP4218" t="s">
        <v>194</v>
      </c>
      <c r="BQ4218" t="s">
        <v>195</v>
      </c>
      <c r="BS4218">
        <v>14627</v>
      </c>
      <c r="BT4218" t="s">
        <v>196</v>
      </c>
      <c r="BU4218">
        <v>4845746968</v>
      </c>
      <c r="BZ4218" t="s">
        <v>24304</v>
      </c>
      <c r="CC4218" t="s">
        <v>24305</v>
      </c>
      <c r="CD4218" t="s">
        <v>650</v>
      </c>
      <c r="CF4218">
        <v>19003</v>
      </c>
      <c r="CG4218" t="s">
        <v>196</v>
      </c>
      <c r="CH4218">
        <v>4845720169</v>
      </c>
      <c r="CM4218" t="s">
        <v>24306</v>
      </c>
      <c r="CP4218" t="s">
        <v>194</v>
      </c>
      <c r="CQ4218" t="s">
        <v>195</v>
      </c>
      <c r="CS4218">
        <v>14611</v>
      </c>
      <c r="CT4218" t="s">
        <v>196</v>
      </c>
      <c r="CU4218">
        <v>4845746968</v>
      </c>
      <c r="DZ4218" t="s">
        <v>24307</v>
      </c>
      <c r="EC4218" t="s">
        <v>24308</v>
      </c>
      <c r="ED4218" t="s">
        <v>650</v>
      </c>
      <c r="EF4218">
        <v>19038</v>
      </c>
      <c r="EG4218" t="s">
        <v>196</v>
      </c>
      <c r="EH4218">
        <v>4845746968</v>
      </c>
      <c r="EM4218" t="s">
        <v>24304</v>
      </c>
      <c r="EP4218" t="s">
        <v>24305</v>
      </c>
      <c r="EQ4218" t="s">
        <v>650</v>
      </c>
      <c r="ES4218">
        <v>19003</v>
      </c>
      <c r="ET4218" t="s">
        <v>196</v>
      </c>
      <c r="EU4218">
        <v>4845720169</v>
      </c>
    </row>
    <row r="4219" spans="1:151" x14ac:dyDescent="0.2">
      <c r="A4219">
        <v>29952</v>
      </c>
      <c r="B4219" t="s">
        <v>24309</v>
      </c>
      <c r="C4219" t="s">
        <v>24310</v>
      </c>
      <c r="D4219" t="s">
        <v>24311</v>
      </c>
      <c r="E4219" t="s">
        <v>24312</v>
      </c>
      <c r="F4219" t="s">
        <v>171</v>
      </c>
      <c r="G4219" t="s">
        <v>172</v>
      </c>
      <c r="H4219" s="1">
        <v>36349</v>
      </c>
      <c r="I4219" t="s">
        <v>221</v>
      </c>
      <c r="K4219" t="s">
        <v>6934</v>
      </c>
      <c r="L4219" t="s">
        <v>24313</v>
      </c>
      <c r="M4219" t="s">
        <v>176</v>
      </c>
      <c r="N4219">
        <v>2020</v>
      </c>
      <c r="O4219" t="s">
        <v>978</v>
      </c>
      <c r="P4219" t="s">
        <v>979</v>
      </c>
      <c r="Q4219" t="s">
        <v>172</v>
      </c>
      <c r="S4219">
        <v>30799202</v>
      </c>
      <c r="T4219" t="s">
        <v>226</v>
      </c>
      <c r="Y4219" t="str">
        <f>"01AS"</f>
        <v>01AS</v>
      </c>
      <c r="Z4219" t="s">
        <v>227</v>
      </c>
      <c r="AA4219" t="s">
        <v>320</v>
      </c>
      <c r="AB4219" t="s">
        <v>321</v>
      </c>
      <c r="AC4219" t="s">
        <v>4851</v>
      </c>
      <c r="AD4219" t="s">
        <v>185</v>
      </c>
      <c r="AE4219" t="s">
        <v>5576</v>
      </c>
      <c r="AS4219">
        <v>3.72</v>
      </c>
      <c r="AT4219" t="s">
        <v>429</v>
      </c>
      <c r="AU4219" t="s">
        <v>235</v>
      </c>
      <c r="AV4219" t="s">
        <v>236</v>
      </c>
      <c r="AW4219" t="s">
        <v>715</v>
      </c>
      <c r="BM4219" t="s">
        <v>24314</v>
      </c>
      <c r="BN4219" t="s">
        <v>239</v>
      </c>
      <c r="BO4219" t="s">
        <v>24315</v>
      </c>
      <c r="BP4219" t="s">
        <v>241</v>
      </c>
      <c r="BQ4219" t="s">
        <v>195</v>
      </c>
      <c r="BS4219">
        <v>14627</v>
      </c>
      <c r="CD4219" t="s">
        <v>195</v>
      </c>
      <c r="CM4219" t="s">
        <v>24316</v>
      </c>
      <c r="CO4219" t="s">
        <v>24315</v>
      </c>
      <c r="CP4219" t="s">
        <v>24317</v>
      </c>
      <c r="CQ4219" t="s">
        <v>735</v>
      </c>
      <c r="CS4219">
        <v>91792</v>
      </c>
      <c r="CT4219" t="s">
        <v>244</v>
      </c>
      <c r="CU4219" t="s">
        <v>24318</v>
      </c>
      <c r="DM4219" t="s">
        <v>24319</v>
      </c>
      <c r="DP4219" t="s">
        <v>24317</v>
      </c>
      <c r="DQ4219" t="s">
        <v>461</v>
      </c>
      <c r="DS4219">
        <v>91792</v>
      </c>
      <c r="DT4219" t="s">
        <v>226</v>
      </c>
      <c r="DU4219" t="s">
        <v>24320</v>
      </c>
      <c r="DX4219" t="s">
        <v>24321</v>
      </c>
      <c r="DY4219" t="s">
        <v>1605</v>
      </c>
    </row>
    <row r="4220" spans="1:151" x14ac:dyDescent="0.2">
      <c r="A4220">
        <v>37436</v>
      </c>
      <c r="B4220" t="s">
        <v>9135</v>
      </c>
      <c r="C4220" t="s">
        <v>24322</v>
      </c>
      <c r="D4220" t="s">
        <v>917</v>
      </c>
      <c r="E4220" t="s">
        <v>24323</v>
      </c>
      <c r="F4220" t="s">
        <v>171</v>
      </c>
      <c r="G4220" t="str">
        <f>"0"</f>
        <v>0</v>
      </c>
      <c r="H4220" s="1">
        <v>37320</v>
      </c>
      <c r="I4220" t="s">
        <v>1450</v>
      </c>
      <c r="K4220" t="s">
        <v>466</v>
      </c>
      <c r="L4220" t="s">
        <v>467</v>
      </c>
      <c r="M4220" t="s">
        <v>224</v>
      </c>
      <c r="N4220">
        <v>2022</v>
      </c>
      <c r="O4220" t="s">
        <v>468</v>
      </c>
      <c r="P4220" t="s">
        <v>178</v>
      </c>
      <c r="Q4220" t="s">
        <v>172</v>
      </c>
      <c r="S4220">
        <v>31746267</v>
      </c>
      <c r="T4220" t="s">
        <v>226</v>
      </c>
      <c r="Y4220" t="str">
        <f>"01AS"</f>
        <v>01AS</v>
      </c>
      <c r="Z4220" t="s">
        <v>499</v>
      </c>
      <c r="AA4220" t="s">
        <v>321</v>
      </c>
      <c r="AC4220" t="s">
        <v>1468</v>
      </c>
      <c r="AD4220" t="s">
        <v>185</v>
      </c>
      <c r="AF4220" t="s">
        <v>426</v>
      </c>
      <c r="AG4220" t="s">
        <v>729</v>
      </c>
      <c r="AJ4220" t="s">
        <v>1203</v>
      </c>
      <c r="AK4220" t="s">
        <v>185</v>
      </c>
      <c r="AM4220" t="s">
        <v>6209</v>
      </c>
      <c r="AS4220">
        <v>3.98</v>
      </c>
      <c r="AU4220" t="s">
        <v>235</v>
      </c>
      <c r="AV4220" t="s">
        <v>236</v>
      </c>
      <c r="AW4220" t="s">
        <v>264</v>
      </c>
      <c r="BF4220" t="s">
        <v>474</v>
      </c>
      <c r="BO4220" t="s">
        <v>24324</v>
      </c>
      <c r="BQ4220" t="s">
        <v>195</v>
      </c>
      <c r="CD4220" t="s">
        <v>195</v>
      </c>
      <c r="CM4220" t="s">
        <v>24325</v>
      </c>
      <c r="CO4220" t="s">
        <v>24324</v>
      </c>
      <c r="CP4220" t="s">
        <v>12031</v>
      </c>
      <c r="CQ4220" t="s">
        <v>270</v>
      </c>
      <c r="CS4220" t="s">
        <v>24326</v>
      </c>
      <c r="CT4220" t="s">
        <v>244</v>
      </c>
      <c r="CU4220" t="s">
        <v>24327</v>
      </c>
    </row>
    <row r="4221" spans="1:151" x14ac:dyDescent="0.2">
      <c r="A4221">
        <v>27981</v>
      </c>
      <c r="B4221" t="s">
        <v>308</v>
      </c>
      <c r="C4221" t="s">
        <v>24328</v>
      </c>
      <c r="D4221" t="s">
        <v>880</v>
      </c>
      <c r="E4221" t="s">
        <v>24329</v>
      </c>
      <c r="F4221" t="s">
        <v>171</v>
      </c>
      <c r="G4221" t="s">
        <v>172</v>
      </c>
      <c r="H4221" s="1">
        <v>35807</v>
      </c>
      <c r="I4221" t="s">
        <v>173</v>
      </c>
      <c r="K4221" t="s">
        <v>853</v>
      </c>
      <c r="L4221" t="s">
        <v>854</v>
      </c>
      <c r="M4221" t="s">
        <v>306</v>
      </c>
      <c r="N4221">
        <v>2019</v>
      </c>
      <c r="O4221" t="s">
        <v>534</v>
      </c>
      <c r="P4221" t="s">
        <v>178</v>
      </c>
      <c r="Q4221" t="s">
        <v>172</v>
      </c>
      <c r="S4221">
        <v>29913008</v>
      </c>
      <c r="T4221" t="s">
        <v>226</v>
      </c>
      <c r="Y4221" t="str">
        <f>"02SBS"</f>
        <v>02SBS</v>
      </c>
      <c r="Z4221" t="s">
        <v>4693</v>
      </c>
      <c r="AA4221" t="s">
        <v>259</v>
      </c>
      <c r="AB4221" t="s">
        <v>260</v>
      </c>
      <c r="AC4221" t="s">
        <v>4694</v>
      </c>
      <c r="AD4221" t="s">
        <v>185</v>
      </c>
      <c r="AS4221">
        <v>3.57</v>
      </c>
      <c r="AU4221" t="s">
        <v>235</v>
      </c>
      <c r="AV4221" t="s">
        <v>236</v>
      </c>
      <c r="AW4221" t="s">
        <v>264</v>
      </c>
      <c r="BO4221" t="s">
        <v>11785</v>
      </c>
      <c r="BQ4221" t="s">
        <v>195</v>
      </c>
      <c r="CD4221" t="s">
        <v>195</v>
      </c>
      <c r="CM4221" t="s">
        <v>24330</v>
      </c>
      <c r="CO4221" t="s">
        <v>11785</v>
      </c>
      <c r="CP4221" t="s">
        <v>241</v>
      </c>
      <c r="CQ4221" t="s">
        <v>247</v>
      </c>
      <c r="CS4221">
        <v>14618</v>
      </c>
      <c r="CT4221" t="s">
        <v>244</v>
      </c>
      <c r="CU4221" t="s">
        <v>24331</v>
      </c>
    </row>
    <row r="4222" spans="1:151" x14ac:dyDescent="0.2">
      <c r="A4222">
        <v>44975</v>
      </c>
      <c r="B4222" t="s">
        <v>24332</v>
      </c>
      <c r="C4222" t="s">
        <v>24333</v>
      </c>
      <c r="E4222" t="s">
        <v>24334</v>
      </c>
      <c r="F4222" t="s">
        <v>171</v>
      </c>
      <c r="G4222" t="str">
        <f>"0"</f>
        <v>0</v>
      </c>
      <c r="H4222" s="1">
        <v>38476</v>
      </c>
      <c r="I4222" t="s">
        <v>221</v>
      </c>
      <c r="K4222" t="s">
        <v>10201</v>
      </c>
      <c r="L4222" t="s">
        <v>10202</v>
      </c>
      <c r="M4222" t="s">
        <v>1389</v>
      </c>
      <c r="N4222">
        <v>2024</v>
      </c>
      <c r="O4222" t="s">
        <v>1390</v>
      </c>
      <c r="P4222" t="s">
        <v>178</v>
      </c>
      <c r="Q4222" t="s">
        <v>172</v>
      </c>
      <c r="R4222" t="s">
        <v>510</v>
      </c>
      <c r="S4222">
        <v>32545609</v>
      </c>
      <c r="BM4222" t="s">
        <v>4010</v>
      </c>
    </row>
    <row r="4223" spans="1:151" x14ac:dyDescent="0.2">
      <c r="A4223">
        <v>45574</v>
      </c>
      <c r="B4223" t="s">
        <v>24335</v>
      </c>
      <c r="C4223" t="s">
        <v>24336</v>
      </c>
      <c r="E4223" t="s">
        <v>24337</v>
      </c>
      <c r="F4223" t="s">
        <v>171</v>
      </c>
      <c r="G4223" t="str">
        <f>"0"</f>
        <v>0</v>
      </c>
      <c r="H4223" s="1">
        <v>36817</v>
      </c>
      <c r="I4223" t="s">
        <v>221</v>
      </c>
      <c r="K4223" t="s">
        <v>5148</v>
      </c>
      <c r="L4223" t="s">
        <v>5149</v>
      </c>
      <c r="M4223" t="s">
        <v>176</v>
      </c>
      <c r="N4223">
        <v>2025</v>
      </c>
      <c r="O4223" t="s">
        <v>677</v>
      </c>
      <c r="P4223" t="s">
        <v>178</v>
      </c>
      <c r="Q4223" t="s">
        <v>172</v>
      </c>
      <c r="S4223">
        <v>32683868</v>
      </c>
      <c r="T4223" t="s">
        <v>226</v>
      </c>
      <c r="Y4223" t="str">
        <f>"02SBS"</f>
        <v>02SBS</v>
      </c>
      <c r="Z4223" t="s">
        <v>258</v>
      </c>
      <c r="AA4223" t="s">
        <v>259</v>
      </c>
      <c r="AB4223" t="s">
        <v>260</v>
      </c>
      <c r="AC4223" t="s">
        <v>2778</v>
      </c>
      <c r="AD4223" t="s">
        <v>185</v>
      </c>
      <c r="AM4223" t="s">
        <v>21254</v>
      </c>
      <c r="AS4223">
        <v>3.08</v>
      </c>
      <c r="AU4223" t="s">
        <v>235</v>
      </c>
      <c r="AV4223" t="s">
        <v>236</v>
      </c>
      <c r="AW4223" t="s">
        <v>294</v>
      </c>
      <c r="BO4223" t="s">
        <v>24338</v>
      </c>
      <c r="BQ4223" t="s">
        <v>195</v>
      </c>
      <c r="CD4223" t="s">
        <v>195</v>
      </c>
      <c r="CM4223" t="s">
        <v>24339</v>
      </c>
      <c r="CO4223" t="s">
        <v>24338</v>
      </c>
      <c r="CP4223" t="s">
        <v>241</v>
      </c>
      <c r="CQ4223" t="s">
        <v>247</v>
      </c>
      <c r="CS4223" t="s">
        <v>24340</v>
      </c>
      <c r="CT4223" t="s">
        <v>244</v>
      </c>
      <c r="CU4223" t="s">
        <v>24341</v>
      </c>
    </row>
    <row r="4224" spans="1:151" x14ac:dyDescent="0.2">
      <c r="A4224">
        <v>46372</v>
      </c>
      <c r="B4224" t="s">
        <v>3765</v>
      </c>
      <c r="C4224" t="s">
        <v>2701</v>
      </c>
      <c r="E4224" t="s">
        <v>24342</v>
      </c>
      <c r="F4224" t="s">
        <v>171</v>
      </c>
      <c r="G4224" t="str">
        <f>"0"</f>
        <v>0</v>
      </c>
      <c r="H4224" s="1">
        <v>38432</v>
      </c>
      <c r="I4224" t="s">
        <v>221</v>
      </c>
      <c r="K4224" t="s">
        <v>2514</v>
      </c>
      <c r="M4224" t="s">
        <v>176</v>
      </c>
      <c r="N4224">
        <v>2026</v>
      </c>
      <c r="O4224" t="s">
        <v>508</v>
      </c>
      <c r="P4224" t="s">
        <v>509</v>
      </c>
      <c r="Q4224" t="s">
        <v>172</v>
      </c>
      <c r="R4224" t="s">
        <v>510</v>
      </c>
      <c r="S4224">
        <v>32611311</v>
      </c>
      <c r="BM4224" t="s">
        <v>4408</v>
      </c>
    </row>
    <row r="4225" spans="1:151" x14ac:dyDescent="0.2">
      <c r="A4225">
        <v>14450</v>
      </c>
      <c r="B4225" t="s">
        <v>3947</v>
      </c>
      <c r="C4225" t="s">
        <v>24343</v>
      </c>
      <c r="D4225" t="s">
        <v>2416</v>
      </c>
      <c r="E4225" t="s">
        <v>24344</v>
      </c>
      <c r="F4225" t="s">
        <v>171</v>
      </c>
      <c r="G4225" t="s">
        <v>172</v>
      </c>
      <c r="H4225" s="1">
        <v>34945</v>
      </c>
      <c r="I4225" t="s">
        <v>221</v>
      </c>
      <c r="K4225" t="s">
        <v>1910</v>
      </c>
      <c r="L4225" t="s">
        <v>1911</v>
      </c>
      <c r="M4225" t="s">
        <v>176</v>
      </c>
      <c r="N4225">
        <v>2016</v>
      </c>
      <c r="O4225" t="s">
        <v>634</v>
      </c>
      <c r="P4225" t="s">
        <v>178</v>
      </c>
      <c r="Q4225" t="s">
        <v>172</v>
      </c>
      <c r="S4225">
        <v>28264392</v>
      </c>
      <c r="T4225" t="s">
        <v>196</v>
      </c>
      <c r="W4225" t="s">
        <v>24345</v>
      </c>
      <c r="X4225">
        <v>2539736763</v>
      </c>
      <c r="Y4225" t="s">
        <v>186</v>
      </c>
      <c r="Z4225" t="s">
        <v>282</v>
      </c>
      <c r="AA4225">
        <v>2017</v>
      </c>
      <c r="AB4225">
        <v>2017</v>
      </c>
      <c r="AC4225" t="s">
        <v>1280</v>
      </c>
      <c r="AD4225" t="s">
        <v>185</v>
      </c>
      <c r="AF4225" t="s">
        <v>186</v>
      </c>
      <c r="AG4225" t="s">
        <v>183</v>
      </c>
      <c r="AH4225">
        <v>2017</v>
      </c>
      <c r="AI4225">
        <v>2017</v>
      </c>
      <c r="AJ4225" t="s">
        <v>457</v>
      </c>
      <c r="AK4225" t="s">
        <v>185</v>
      </c>
      <c r="AS4225">
        <v>3.34</v>
      </c>
      <c r="AT4225" t="s">
        <v>188</v>
      </c>
      <c r="AU4225" t="s">
        <v>189</v>
      </c>
      <c r="AV4225" t="s">
        <v>190</v>
      </c>
      <c r="AW4225" t="s">
        <v>952</v>
      </c>
      <c r="BM4225" t="s">
        <v>24346</v>
      </c>
      <c r="BN4225" t="s">
        <v>193</v>
      </c>
      <c r="BP4225" t="s">
        <v>194</v>
      </c>
      <c r="BQ4225" t="s">
        <v>195</v>
      </c>
      <c r="BS4225">
        <v>14627</v>
      </c>
      <c r="BT4225" t="s">
        <v>196</v>
      </c>
      <c r="BU4225">
        <v>2533062859</v>
      </c>
      <c r="BZ4225" t="s">
        <v>24347</v>
      </c>
      <c r="CC4225" t="s">
        <v>24348</v>
      </c>
      <c r="CD4225" t="s">
        <v>1433</v>
      </c>
      <c r="CF4225">
        <v>98467</v>
      </c>
      <c r="CG4225" t="s">
        <v>196</v>
      </c>
      <c r="CH4225">
        <v>2535660465</v>
      </c>
      <c r="CM4225" t="s">
        <v>863</v>
      </c>
      <c r="CN4225" t="s">
        <v>24349</v>
      </c>
      <c r="CP4225" t="s">
        <v>194</v>
      </c>
      <c r="CQ4225" t="s">
        <v>195</v>
      </c>
      <c r="CS4225">
        <v>14627</v>
      </c>
      <c r="CT4225" t="s">
        <v>196</v>
      </c>
      <c r="CU4225">
        <v>2533062859</v>
      </c>
      <c r="EM4225" t="s">
        <v>24347</v>
      </c>
      <c r="EP4225" t="s">
        <v>24348</v>
      </c>
      <c r="EQ4225" t="s">
        <v>1433</v>
      </c>
      <c r="ES4225">
        <v>98467</v>
      </c>
      <c r="ET4225" t="s">
        <v>196</v>
      </c>
      <c r="EU4225">
        <v>2535660465</v>
      </c>
    </row>
    <row r="4226" spans="1:151" x14ac:dyDescent="0.2">
      <c r="A4226">
        <v>41262</v>
      </c>
      <c r="B4226" t="s">
        <v>24350</v>
      </c>
      <c r="C4226" t="s">
        <v>24351</v>
      </c>
      <c r="E4226" t="s">
        <v>24352</v>
      </c>
      <c r="F4226" t="s">
        <v>171</v>
      </c>
      <c r="G4226" t="str">
        <f>"0"</f>
        <v>0</v>
      </c>
      <c r="H4226" s="1">
        <v>32921</v>
      </c>
      <c r="I4226" t="s">
        <v>221</v>
      </c>
      <c r="K4226" t="s">
        <v>253</v>
      </c>
      <c r="L4226" t="s">
        <v>254</v>
      </c>
      <c r="M4226" t="s">
        <v>255</v>
      </c>
      <c r="N4226" t="s">
        <v>256</v>
      </c>
      <c r="O4226" t="s">
        <v>257</v>
      </c>
      <c r="P4226" t="s">
        <v>178</v>
      </c>
      <c r="Q4226" t="s">
        <v>172</v>
      </c>
      <c r="S4226">
        <v>32383577</v>
      </c>
      <c r="T4226" t="s">
        <v>423</v>
      </c>
      <c r="U4226" t="s">
        <v>712</v>
      </c>
      <c r="Y4226" t="str">
        <f>"02SBS"</f>
        <v>02SBS</v>
      </c>
      <c r="Z4226" t="s">
        <v>258</v>
      </c>
      <c r="AA4226" t="s">
        <v>259</v>
      </c>
      <c r="AB4226" t="s">
        <v>260</v>
      </c>
      <c r="AC4226" t="s">
        <v>261</v>
      </c>
      <c r="AD4226" t="s">
        <v>185</v>
      </c>
      <c r="AM4226" t="s">
        <v>3775</v>
      </c>
      <c r="AS4226">
        <v>3.54</v>
      </c>
      <c r="AU4226" t="s">
        <v>235</v>
      </c>
      <c r="AV4226" t="s">
        <v>236</v>
      </c>
      <c r="AW4226" t="s">
        <v>715</v>
      </c>
      <c r="BO4226" t="s">
        <v>2730</v>
      </c>
      <c r="BQ4226" t="s">
        <v>195</v>
      </c>
      <c r="BZ4226" t="s">
        <v>266</v>
      </c>
      <c r="CA4226" t="s">
        <v>19750</v>
      </c>
      <c r="CB4226" t="s">
        <v>267</v>
      </c>
      <c r="CD4226" t="s">
        <v>195</v>
      </c>
      <c r="CF4226">
        <v>14627</v>
      </c>
      <c r="CG4226" t="s">
        <v>244</v>
      </c>
      <c r="CM4226" t="s">
        <v>24353</v>
      </c>
      <c r="CN4226" t="s">
        <v>19750</v>
      </c>
      <c r="CO4226" t="s">
        <v>2730</v>
      </c>
      <c r="CP4226" t="s">
        <v>241</v>
      </c>
      <c r="CQ4226" t="s">
        <v>247</v>
      </c>
      <c r="CS4226">
        <v>14607</v>
      </c>
      <c r="CT4226" t="s">
        <v>244</v>
      </c>
      <c r="CU4226" t="s">
        <v>24354</v>
      </c>
    </row>
    <row r="4227" spans="1:151" x14ac:dyDescent="0.2">
      <c r="A4227">
        <v>15707</v>
      </c>
      <c r="B4227" t="s">
        <v>24355</v>
      </c>
      <c r="C4227" t="s">
        <v>24356</v>
      </c>
      <c r="D4227" t="s">
        <v>10054</v>
      </c>
      <c r="E4227" t="s">
        <v>24357</v>
      </c>
      <c r="F4227" t="s">
        <v>171</v>
      </c>
      <c r="G4227" t="s">
        <v>172</v>
      </c>
      <c r="H4227" s="1">
        <v>34806</v>
      </c>
      <c r="I4227" t="s">
        <v>173</v>
      </c>
      <c r="K4227" t="s">
        <v>3193</v>
      </c>
      <c r="L4227" t="s">
        <v>1158</v>
      </c>
      <c r="M4227" t="s">
        <v>205</v>
      </c>
      <c r="N4227">
        <v>2016</v>
      </c>
      <c r="O4227" t="s">
        <v>4915</v>
      </c>
      <c r="P4227" t="s">
        <v>178</v>
      </c>
      <c r="Q4227" t="s">
        <v>172</v>
      </c>
      <c r="S4227">
        <v>28289999</v>
      </c>
      <c r="T4227" t="s">
        <v>196</v>
      </c>
      <c r="W4227" t="s">
        <v>24358</v>
      </c>
      <c r="X4227">
        <v>2624245682</v>
      </c>
      <c r="Y4227" t="s">
        <v>186</v>
      </c>
      <c r="Z4227" t="s">
        <v>282</v>
      </c>
      <c r="AA4227">
        <v>2017</v>
      </c>
      <c r="AB4227">
        <v>2017</v>
      </c>
      <c r="AC4227" t="s">
        <v>1441</v>
      </c>
      <c r="AD4227" t="s">
        <v>185</v>
      </c>
      <c r="AM4227" t="s">
        <v>886</v>
      </c>
      <c r="AS4227">
        <v>3.12</v>
      </c>
      <c r="AT4227" t="s">
        <v>188</v>
      </c>
      <c r="AU4227" t="s">
        <v>189</v>
      </c>
      <c r="AV4227" t="s">
        <v>190</v>
      </c>
      <c r="AW4227" t="s">
        <v>210</v>
      </c>
      <c r="BM4227" t="s">
        <v>24359</v>
      </c>
      <c r="BN4227" t="s">
        <v>193</v>
      </c>
      <c r="BP4227" t="s">
        <v>194</v>
      </c>
      <c r="BQ4227" t="s">
        <v>195</v>
      </c>
      <c r="BS4227">
        <v>14627</v>
      </c>
      <c r="BT4227" t="s">
        <v>196</v>
      </c>
      <c r="BU4227">
        <v>2627969088</v>
      </c>
      <c r="BZ4227" t="s">
        <v>24360</v>
      </c>
      <c r="CC4227" t="s">
        <v>6032</v>
      </c>
      <c r="CD4227" t="s">
        <v>3224</v>
      </c>
      <c r="CF4227">
        <v>53045</v>
      </c>
      <c r="CG4227" t="s">
        <v>196</v>
      </c>
      <c r="CH4227">
        <v>2627969088</v>
      </c>
      <c r="CM4227" t="s">
        <v>3698</v>
      </c>
      <c r="CP4227" t="s">
        <v>194</v>
      </c>
      <c r="CQ4227" t="s">
        <v>195</v>
      </c>
      <c r="CS4227">
        <v>14642</v>
      </c>
      <c r="CT4227" t="s">
        <v>196</v>
      </c>
      <c r="CU4227">
        <v>2625012015</v>
      </c>
      <c r="EM4227" t="s">
        <v>24360</v>
      </c>
      <c r="EP4227" t="s">
        <v>6032</v>
      </c>
      <c r="EQ4227" t="s">
        <v>3224</v>
      </c>
      <c r="ES4227">
        <v>53045</v>
      </c>
      <c r="ET4227" t="s">
        <v>196</v>
      </c>
      <c r="EU4227">
        <v>2627969088</v>
      </c>
    </row>
    <row r="4228" spans="1:151" x14ac:dyDescent="0.2">
      <c r="A4228">
        <v>19284</v>
      </c>
      <c r="B4228" t="s">
        <v>24355</v>
      </c>
      <c r="C4228" t="s">
        <v>24356</v>
      </c>
      <c r="D4228" t="s">
        <v>10054</v>
      </c>
      <c r="E4228" t="s">
        <v>24357</v>
      </c>
      <c r="F4228" t="s">
        <v>171</v>
      </c>
      <c r="G4228" t="s">
        <v>172</v>
      </c>
      <c r="H4228" s="1">
        <v>34806</v>
      </c>
      <c r="I4228" t="s">
        <v>173</v>
      </c>
      <c r="K4228" t="s">
        <v>1035</v>
      </c>
      <c r="M4228" t="s">
        <v>224</v>
      </c>
      <c r="N4228">
        <v>2016</v>
      </c>
      <c r="O4228" t="s">
        <v>410</v>
      </c>
      <c r="P4228" t="s">
        <v>178</v>
      </c>
      <c r="Q4228" t="s">
        <v>172</v>
      </c>
      <c r="S4228">
        <v>28289999</v>
      </c>
      <c r="T4228" t="s">
        <v>196</v>
      </c>
      <c r="W4228" t="s">
        <v>24358</v>
      </c>
      <c r="X4228">
        <v>2624245682</v>
      </c>
      <c r="Y4228" t="s">
        <v>186</v>
      </c>
      <c r="Z4228" t="s">
        <v>282</v>
      </c>
      <c r="AA4228">
        <v>2017</v>
      </c>
      <c r="AB4228">
        <v>2017</v>
      </c>
      <c r="AC4228" t="s">
        <v>1441</v>
      </c>
      <c r="AD4228" t="s">
        <v>185</v>
      </c>
      <c r="AM4228" t="s">
        <v>886</v>
      </c>
      <c r="AS4228">
        <v>3.12</v>
      </c>
      <c r="AT4228" t="s">
        <v>188</v>
      </c>
      <c r="AU4228" t="s">
        <v>189</v>
      </c>
      <c r="AV4228" t="s">
        <v>190</v>
      </c>
      <c r="AW4228" t="s">
        <v>210</v>
      </c>
      <c r="BM4228" t="s">
        <v>24359</v>
      </c>
      <c r="BN4228" t="s">
        <v>193</v>
      </c>
      <c r="BP4228" t="s">
        <v>194</v>
      </c>
      <c r="BQ4228" t="s">
        <v>195</v>
      </c>
      <c r="BS4228">
        <v>14627</v>
      </c>
      <c r="BT4228" t="s">
        <v>196</v>
      </c>
      <c r="BU4228">
        <v>2627969088</v>
      </c>
      <c r="BZ4228" t="s">
        <v>24360</v>
      </c>
      <c r="CC4228" t="s">
        <v>6032</v>
      </c>
      <c r="CD4228" t="s">
        <v>3224</v>
      </c>
      <c r="CF4228">
        <v>53045</v>
      </c>
      <c r="CG4228" t="s">
        <v>196</v>
      </c>
      <c r="CH4228">
        <v>2627969088</v>
      </c>
      <c r="CM4228" t="s">
        <v>3698</v>
      </c>
      <c r="CP4228" t="s">
        <v>194</v>
      </c>
      <c r="CQ4228" t="s">
        <v>195</v>
      </c>
      <c r="CS4228">
        <v>14642</v>
      </c>
      <c r="CT4228" t="s">
        <v>196</v>
      </c>
      <c r="CU4228">
        <v>2625012015</v>
      </c>
      <c r="EM4228" t="s">
        <v>24360</v>
      </c>
      <c r="EP4228" t="s">
        <v>6032</v>
      </c>
      <c r="EQ4228" t="s">
        <v>3224</v>
      </c>
      <c r="ES4228">
        <v>53045</v>
      </c>
      <c r="ET4228" t="s">
        <v>196</v>
      </c>
      <c r="EU4228">
        <v>2627969088</v>
      </c>
    </row>
    <row r="4229" spans="1:151" x14ac:dyDescent="0.2">
      <c r="A4229">
        <v>24371</v>
      </c>
      <c r="B4229" t="s">
        <v>3750</v>
      </c>
      <c r="C4229" t="s">
        <v>24356</v>
      </c>
      <c r="E4229" t="s">
        <v>24361</v>
      </c>
      <c r="F4229" t="s">
        <v>171</v>
      </c>
      <c r="G4229" t="s">
        <v>172</v>
      </c>
      <c r="H4229" s="1">
        <v>33980</v>
      </c>
      <c r="I4229" t="s">
        <v>221</v>
      </c>
      <c r="K4229" t="s">
        <v>1278</v>
      </c>
      <c r="M4229" t="s">
        <v>176</v>
      </c>
      <c r="N4229">
        <v>2018</v>
      </c>
      <c r="O4229" t="s">
        <v>612</v>
      </c>
      <c r="P4229" t="s">
        <v>363</v>
      </c>
      <c r="Q4229" t="s">
        <v>172</v>
      </c>
      <c r="S4229">
        <v>27583098</v>
      </c>
      <c r="T4229" t="s">
        <v>196</v>
      </c>
      <c r="W4229" t="s">
        <v>24362</v>
      </c>
      <c r="X4229">
        <v>9514159711</v>
      </c>
      <c r="Y4229" t="s">
        <v>186</v>
      </c>
      <c r="Z4229" t="s">
        <v>282</v>
      </c>
      <c r="AA4229">
        <v>2018</v>
      </c>
      <c r="AB4229">
        <v>2018</v>
      </c>
      <c r="AC4229" t="s">
        <v>696</v>
      </c>
      <c r="AD4229" t="s">
        <v>185</v>
      </c>
      <c r="AS4229" t="str">
        <f>"0"</f>
        <v>0</v>
      </c>
      <c r="AT4229" t="s">
        <v>742</v>
      </c>
      <c r="AU4229" t="s">
        <v>189</v>
      </c>
      <c r="AV4229" t="s">
        <v>190</v>
      </c>
      <c r="AW4229" t="s">
        <v>237</v>
      </c>
      <c r="BM4229" t="s">
        <v>24363</v>
      </c>
      <c r="BN4229" t="s">
        <v>193</v>
      </c>
      <c r="BP4229" t="s">
        <v>194</v>
      </c>
      <c r="BQ4229" t="s">
        <v>195</v>
      </c>
      <c r="BS4229">
        <v>14627</v>
      </c>
      <c r="BT4229" t="s">
        <v>196</v>
      </c>
      <c r="BU4229">
        <v>9099129427</v>
      </c>
      <c r="BZ4229" t="s">
        <v>24364</v>
      </c>
      <c r="CC4229" t="s">
        <v>24365</v>
      </c>
      <c r="CD4229" t="s">
        <v>461</v>
      </c>
      <c r="CF4229">
        <v>91739</v>
      </c>
      <c r="CG4229" t="s">
        <v>196</v>
      </c>
      <c r="CH4229">
        <v>9099129427</v>
      </c>
      <c r="CM4229" t="s">
        <v>24366</v>
      </c>
      <c r="CP4229" t="s">
        <v>194</v>
      </c>
      <c r="CQ4229" t="s">
        <v>195</v>
      </c>
      <c r="CS4229">
        <v>14611</v>
      </c>
      <c r="CT4229" t="s">
        <v>196</v>
      </c>
      <c r="CU4229">
        <v>9099129427</v>
      </c>
      <c r="ED4229" t="s">
        <v>461</v>
      </c>
      <c r="EG4229" t="s">
        <v>196</v>
      </c>
      <c r="EH4229">
        <v>9099129427</v>
      </c>
      <c r="EM4229" t="s">
        <v>24364</v>
      </c>
      <c r="EP4229" t="s">
        <v>24365</v>
      </c>
      <c r="EQ4229" t="s">
        <v>461</v>
      </c>
      <c r="ES4229">
        <v>91739</v>
      </c>
      <c r="ET4229" t="s">
        <v>196</v>
      </c>
      <c r="EU4229">
        <v>9099129427</v>
      </c>
    </row>
    <row r="4230" spans="1:151" x14ac:dyDescent="0.2">
      <c r="A4230">
        <v>38667</v>
      </c>
      <c r="B4230" t="s">
        <v>24367</v>
      </c>
      <c r="C4230" t="s">
        <v>24368</v>
      </c>
      <c r="D4230" t="s">
        <v>6769</v>
      </c>
      <c r="E4230" t="s">
        <v>24369</v>
      </c>
      <c r="F4230" t="s">
        <v>171</v>
      </c>
      <c r="G4230" t="str">
        <f>"0"</f>
        <v>0</v>
      </c>
      <c r="H4230" s="1">
        <v>37431</v>
      </c>
      <c r="I4230" t="s">
        <v>221</v>
      </c>
      <c r="K4230" t="s">
        <v>2724</v>
      </c>
      <c r="L4230" t="s">
        <v>820</v>
      </c>
      <c r="M4230" t="s">
        <v>306</v>
      </c>
      <c r="N4230">
        <v>2023</v>
      </c>
      <c r="O4230" t="s">
        <v>908</v>
      </c>
      <c r="P4230" t="s">
        <v>178</v>
      </c>
      <c r="Q4230" t="s">
        <v>172</v>
      </c>
      <c r="S4230">
        <v>31773799</v>
      </c>
      <c r="T4230" t="s">
        <v>226</v>
      </c>
      <c r="Y4230" t="str">
        <f>"01AS"</f>
        <v>01AS</v>
      </c>
      <c r="Z4230" t="s">
        <v>227</v>
      </c>
      <c r="AA4230" t="s">
        <v>320</v>
      </c>
      <c r="AB4230" t="s">
        <v>321</v>
      </c>
      <c r="AC4230" t="s">
        <v>1237</v>
      </c>
      <c r="AD4230" t="s">
        <v>185</v>
      </c>
      <c r="AF4230" t="s">
        <v>426</v>
      </c>
      <c r="AG4230" t="s">
        <v>427</v>
      </c>
      <c r="AJ4230" t="s">
        <v>728</v>
      </c>
      <c r="AK4230" t="s">
        <v>185</v>
      </c>
      <c r="AS4230">
        <v>3.17</v>
      </c>
      <c r="AU4230" t="s">
        <v>235</v>
      </c>
      <c r="AV4230" t="s">
        <v>823</v>
      </c>
      <c r="AW4230" t="s">
        <v>210</v>
      </c>
      <c r="BA4230" t="s">
        <v>6385</v>
      </c>
      <c r="BM4230" t="s">
        <v>24370</v>
      </c>
      <c r="BN4230" t="s">
        <v>239</v>
      </c>
      <c r="BO4230" t="s">
        <v>24371</v>
      </c>
      <c r="BP4230" t="s">
        <v>241</v>
      </c>
      <c r="BQ4230" t="s">
        <v>195</v>
      </c>
      <c r="BS4230">
        <v>14627</v>
      </c>
      <c r="CD4230" t="s">
        <v>195</v>
      </c>
      <c r="CM4230" t="s">
        <v>24372</v>
      </c>
      <c r="CO4230" t="s">
        <v>24371</v>
      </c>
      <c r="CP4230" t="s">
        <v>24373</v>
      </c>
      <c r="CS4230" t="str">
        <f>"00754"</f>
        <v>00754</v>
      </c>
      <c r="CT4230" t="s">
        <v>6576</v>
      </c>
      <c r="CU4230" t="s">
        <v>24374</v>
      </c>
    </row>
    <row r="4231" spans="1:151" x14ac:dyDescent="0.2">
      <c r="A4231">
        <v>14677</v>
      </c>
      <c r="B4231" t="s">
        <v>24375</v>
      </c>
      <c r="C4231" t="s">
        <v>24376</v>
      </c>
      <c r="D4231" t="s">
        <v>4314</v>
      </c>
      <c r="E4231" t="s">
        <v>24377</v>
      </c>
      <c r="F4231" t="s">
        <v>171</v>
      </c>
      <c r="G4231" t="s">
        <v>172</v>
      </c>
      <c r="H4231" s="1">
        <v>33886</v>
      </c>
      <c r="I4231" t="s">
        <v>173</v>
      </c>
      <c r="K4231" t="s">
        <v>576</v>
      </c>
      <c r="L4231" t="s">
        <v>577</v>
      </c>
      <c r="M4231" t="s">
        <v>224</v>
      </c>
      <c r="N4231">
        <v>2016</v>
      </c>
      <c r="O4231" t="s">
        <v>410</v>
      </c>
      <c r="P4231" t="s">
        <v>178</v>
      </c>
      <c r="Q4231" t="s">
        <v>172</v>
      </c>
      <c r="S4231">
        <v>27613245</v>
      </c>
      <c r="T4231" t="s">
        <v>4567</v>
      </c>
      <c r="U4231" t="s">
        <v>180</v>
      </c>
      <c r="V4231" s="2">
        <v>42877</v>
      </c>
      <c r="W4231" t="s">
        <v>24378</v>
      </c>
      <c r="X4231" t="s">
        <v>24379</v>
      </c>
      <c r="Y4231" t="s">
        <v>182</v>
      </c>
      <c r="Z4231" t="s">
        <v>282</v>
      </c>
      <c r="AA4231">
        <v>2017</v>
      </c>
      <c r="AB4231">
        <v>2017</v>
      </c>
      <c r="AC4231" t="s">
        <v>208</v>
      </c>
      <c r="AD4231" t="s">
        <v>185</v>
      </c>
      <c r="AS4231">
        <v>3.02</v>
      </c>
      <c r="AT4231" t="s">
        <v>188</v>
      </c>
      <c r="AU4231" t="s">
        <v>647</v>
      </c>
      <c r="AV4231" t="s">
        <v>190</v>
      </c>
      <c r="AW4231" t="s">
        <v>191</v>
      </c>
      <c r="BM4231" t="s">
        <v>24380</v>
      </c>
      <c r="BP4231" t="s">
        <v>194</v>
      </c>
      <c r="BQ4231" t="s">
        <v>195</v>
      </c>
      <c r="BS4231">
        <v>14620</v>
      </c>
      <c r="BT4231" t="s">
        <v>196</v>
      </c>
      <c r="BU4231">
        <v>7135609655</v>
      </c>
      <c r="CM4231" t="s">
        <v>24380</v>
      </c>
      <c r="CP4231" t="s">
        <v>194</v>
      </c>
      <c r="CQ4231" t="s">
        <v>195</v>
      </c>
      <c r="CS4231">
        <v>14620</v>
      </c>
      <c r="CT4231" t="s">
        <v>196</v>
      </c>
      <c r="CU4231">
        <v>7135609655</v>
      </c>
    </row>
    <row r="4232" spans="1:151" x14ac:dyDescent="0.2">
      <c r="A4232">
        <v>23606</v>
      </c>
      <c r="B4232" t="s">
        <v>24381</v>
      </c>
      <c r="C4232" t="s">
        <v>24382</v>
      </c>
      <c r="E4232" t="s">
        <v>24383</v>
      </c>
      <c r="F4232" t="s">
        <v>171</v>
      </c>
      <c r="G4232" t="s">
        <v>172</v>
      </c>
      <c r="H4232" s="1">
        <v>35101</v>
      </c>
      <c r="I4232" t="s">
        <v>173</v>
      </c>
      <c r="K4232" t="s">
        <v>2448</v>
      </c>
      <c r="L4232" t="s">
        <v>2449</v>
      </c>
      <c r="M4232" t="s">
        <v>176</v>
      </c>
      <c r="N4232">
        <v>2018</v>
      </c>
      <c r="O4232" t="s">
        <v>612</v>
      </c>
      <c r="P4232" t="s">
        <v>178</v>
      </c>
      <c r="Q4232" t="s">
        <v>172</v>
      </c>
      <c r="S4232">
        <v>29336500</v>
      </c>
      <c r="T4232" t="s">
        <v>4567</v>
      </c>
      <c r="U4232" t="s">
        <v>180</v>
      </c>
      <c r="V4232" s="2">
        <v>43604</v>
      </c>
      <c r="W4232" t="s">
        <v>24384</v>
      </c>
      <c r="X4232">
        <v>3314118751</v>
      </c>
      <c r="Y4232" t="s">
        <v>186</v>
      </c>
      <c r="Z4232" t="s">
        <v>282</v>
      </c>
      <c r="AA4232">
        <v>2019</v>
      </c>
      <c r="AB4232">
        <v>2019</v>
      </c>
      <c r="AC4232" t="s">
        <v>3267</v>
      </c>
      <c r="AD4232" t="s">
        <v>185</v>
      </c>
      <c r="AE4232" t="s">
        <v>696</v>
      </c>
      <c r="AS4232">
        <v>3.16</v>
      </c>
      <c r="AT4232" t="s">
        <v>188</v>
      </c>
      <c r="AU4232" t="s">
        <v>189</v>
      </c>
      <c r="AV4232" t="s">
        <v>190</v>
      </c>
      <c r="AW4232" t="s">
        <v>191</v>
      </c>
      <c r="CM4232" t="s">
        <v>24385</v>
      </c>
      <c r="CN4232" t="s">
        <v>10629</v>
      </c>
      <c r="CP4232" t="s">
        <v>194</v>
      </c>
      <c r="CQ4232" t="s">
        <v>195</v>
      </c>
      <c r="CS4232">
        <v>14627</v>
      </c>
      <c r="CT4232" t="s">
        <v>196</v>
      </c>
      <c r="CU4232">
        <v>8585002276</v>
      </c>
    </row>
    <row r="4233" spans="1:151" x14ac:dyDescent="0.2">
      <c r="A4233">
        <v>42703</v>
      </c>
      <c r="B4233" t="s">
        <v>24068</v>
      </c>
      <c r="C4233" t="s">
        <v>24386</v>
      </c>
      <c r="E4233" t="s">
        <v>24387</v>
      </c>
      <c r="F4233" t="s">
        <v>171</v>
      </c>
      <c r="G4233" t="str">
        <f>"0"</f>
        <v>0</v>
      </c>
      <c r="H4233" s="1">
        <v>35800</v>
      </c>
      <c r="I4233" t="s">
        <v>221</v>
      </c>
      <c r="K4233" t="s">
        <v>687</v>
      </c>
      <c r="L4233" t="s">
        <v>24388</v>
      </c>
      <c r="M4233" t="s">
        <v>224</v>
      </c>
      <c r="N4233">
        <v>2024</v>
      </c>
      <c r="O4233" t="s">
        <v>225</v>
      </c>
      <c r="P4233" t="s">
        <v>178</v>
      </c>
      <c r="Q4233" t="s">
        <v>172</v>
      </c>
      <c r="S4233">
        <v>32383157</v>
      </c>
      <c r="T4233" t="s">
        <v>469</v>
      </c>
      <c r="U4233" t="s">
        <v>424</v>
      </c>
      <c r="Y4233" t="str">
        <f>"04HSEAS"</f>
        <v>04HSEAS</v>
      </c>
      <c r="Z4233" t="s">
        <v>470</v>
      </c>
      <c r="AA4233" t="s">
        <v>259</v>
      </c>
      <c r="AB4233" t="s">
        <v>260</v>
      </c>
      <c r="AC4233" t="s">
        <v>2737</v>
      </c>
      <c r="AD4233" t="s">
        <v>185</v>
      </c>
      <c r="AS4233" t="str">
        <f>"0"</f>
        <v>0</v>
      </c>
      <c r="AU4233" t="s">
        <v>472</v>
      </c>
      <c r="AV4233" t="s">
        <v>473</v>
      </c>
      <c r="AW4233" t="s">
        <v>430</v>
      </c>
      <c r="BO4233" t="s">
        <v>24389</v>
      </c>
      <c r="BQ4233" t="s">
        <v>195</v>
      </c>
      <c r="BZ4233" t="s">
        <v>5321</v>
      </c>
      <c r="CB4233" t="s">
        <v>267</v>
      </c>
      <c r="CD4233" t="s">
        <v>195</v>
      </c>
      <c r="CF4233">
        <v>14627</v>
      </c>
      <c r="CG4233" t="s">
        <v>244</v>
      </c>
      <c r="CM4233" t="s">
        <v>24390</v>
      </c>
      <c r="CO4233" t="s">
        <v>24389</v>
      </c>
      <c r="CP4233" t="s">
        <v>24391</v>
      </c>
      <c r="CQ4233" t="s">
        <v>5726</v>
      </c>
      <c r="CS4233">
        <v>32543</v>
      </c>
      <c r="CT4233" t="s">
        <v>469</v>
      </c>
      <c r="CU4233" t="s">
        <v>24392</v>
      </c>
    </row>
    <row r="4234" spans="1:151" x14ac:dyDescent="0.2">
      <c r="A4234">
        <v>44822</v>
      </c>
      <c r="B4234" t="s">
        <v>24068</v>
      </c>
      <c r="C4234" t="s">
        <v>24386</v>
      </c>
      <c r="E4234" t="s">
        <v>24387</v>
      </c>
      <c r="F4234" t="s">
        <v>171</v>
      </c>
      <c r="G4234" t="str">
        <f>"0"</f>
        <v>0</v>
      </c>
      <c r="H4234" s="1">
        <v>35800</v>
      </c>
      <c r="I4234" t="s">
        <v>221</v>
      </c>
      <c r="K4234" t="s">
        <v>687</v>
      </c>
      <c r="L4234" t="s">
        <v>1565</v>
      </c>
      <c r="M4234" t="s">
        <v>224</v>
      </c>
      <c r="N4234">
        <v>2024</v>
      </c>
      <c r="O4234" t="s">
        <v>225</v>
      </c>
      <c r="P4234" t="s">
        <v>178</v>
      </c>
      <c r="Q4234" t="s">
        <v>172</v>
      </c>
      <c r="S4234">
        <v>32383157</v>
      </c>
      <c r="T4234" t="s">
        <v>469</v>
      </c>
      <c r="U4234" t="s">
        <v>424</v>
      </c>
      <c r="Y4234" t="str">
        <f>"04HSEAS"</f>
        <v>04HSEAS</v>
      </c>
      <c r="Z4234" t="s">
        <v>470</v>
      </c>
      <c r="AA4234" t="s">
        <v>259</v>
      </c>
      <c r="AB4234" t="s">
        <v>260</v>
      </c>
      <c r="AC4234" t="s">
        <v>2737</v>
      </c>
      <c r="AD4234" t="s">
        <v>185</v>
      </c>
      <c r="AS4234" t="str">
        <f>"0"</f>
        <v>0</v>
      </c>
      <c r="AU4234" t="s">
        <v>472</v>
      </c>
      <c r="AV4234" t="s">
        <v>473</v>
      </c>
      <c r="AW4234" t="s">
        <v>430</v>
      </c>
      <c r="BO4234" t="s">
        <v>24389</v>
      </c>
      <c r="BQ4234" t="s">
        <v>195</v>
      </c>
      <c r="BZ4234" t="s">
        <v>5321</v>
      </c>
      <c r="CB4234" t="s">
        <v>267</v>
      </c>
      <c r="CD4234" t="s">
        <v>195</v>
      </c>
      <c r="CF4234">
        <v>14627</v>
      </c>
      <c r="CG4234" t="s">
        <v>244</v>
      </c>
      <c r="CM4234" t="s">
        <v>24390</v>
      </c>
      <c r="CO4234" t="s">
        <v>24389</v>
      </c>
      <c r="CP4234" t="s">
        <v>24391</v>
      </c>
      <c r="CQ4234" t="s">
        <v>5726</v>
      </c>
      <c r="CS4234">
        <v>32543</v>
      </c>
      <c r="CT4234" t="s">
        <v>469</v>
      </c>
      <c r="CU4234" t="s">
        <v>24392</v>
      </c>
    </row>
    <row r="4235" spans="1:151" x14ac:dyDescent="0.2">
      <c r="A4235">
        <v>27466</v>
      </c>
      <c r="B4235" t="s">
        <v>13606</v>
      </c>
      <c r="C4235" t="s">
        <v>24393</v>
      </c>
      <c r="E4235" t="s">
        <v>24394</v>
      </c>
      <c r="F4235" t="s">
        <v>171</v>
      </c>
      <c r="G4235" t="s">
        <v>172</v>
      </c>
      <c r="H4235" s="1">
        <v>36389</v>
      </c>
      <c r="I4235" t="s">
        <v>173</v>
      </c>
      <c r="K4235" t="s">
        <v>290</v>
      </c>
      <c r="L4235" t="s">
        <v>291</v>
      </c>
      <c r="M4235" t="s">
        <v>205</v>
      </c>
      <c r="N4235">
        <v>2019</v>
      </c>
      <c r="O4235" t="s">
        <v>206</v>
      </c>
      <c r="P4235" t="s">
        <v>178</v>
      </c>
      <c r="Q4235" t="s">
        <v>172</v>
      </c>
      <c r="S4235">
        <v>30734135</v>
      </c>
      <c r="T4235" t="s">
        <v>196</v>
      </c>
      <c r="W4235" t="s">
        <v>24395</v>
      </c>
      <c r="X4235">
        <v>5086887226</v>
      </c>
      <c r="Y4235" t="s">
        <v>186</v>
      </c>
      <c r="Z4235" t="s">
        <v>282</v>
      </c>
      <c r="AA4235">
        <v>2021</v>
      </c>
      <c r="AB4235">
        <v>2021</v>
      </c>
      <c r="AC4235" t="s">
        <v>1280</v>
      </c>
      <c r="AD4235" t="s">
        <v>172</v>
      </c>
      <c r="AS4235">
        <v>3.14</v>
      </c>
      <c r="AT4235" t="s">
        <v>188</v>
      </c>
      <c r="AU4235" t="s">
        <v>189</v>
      </c>
      <c r="AV4235" t="s">
        <v>190</v>
      </c>
      <c r="AW4235" t="s">
        <v>264</v>
      </c>
      <c r="BM4235" t="s">
        <v>24396</v>
      </c>
      <c r="BN4235" t="s">
        <v>193</v>
      </c>
      <c r="BP4235" t="s">
        <v>194</v>
      </c>
      <c r="BQ4235" t="s">
        <v>195</v>
      </c>
      <c r="BS4235">
        <v>14627</v>
      </c>
      <c r="BT4235" t="s">
        <v>196</v>
      </c>
      <c r="BU4235">
        <v>6465099269</v>
      </c>
      <c r="BZ4235" t="s">
        <v>24397</v>
      </c>
      <c r="CC4235" t="s">
        <v>11978</v>
      </c>
      <c r="CD4235" t="s">
        <v>1508</v>
      </c>
      <c r="CF4235" t="str">
        <f>"06492"</f>
        <v>06492</v>
      </c>
      <c r="CG4235" t="s">
        <v>196</v>
      </c>
      <c r="CH4235">
        <v>2032693747</v>
      </c>
      <c r="CM4235" t="s">
        <v>24398</v>
      </c>
      <c r="CP4235" t="s">
        <v>194</v>
      </c>
      <c r="CQ4235" t="s">
        <v>195</v>
      </c>
      <c r="CS4235">
        <v>14627</v>
      </c>
      <c r="CT4235" t="s">
        <v>196</v>
      </c>
      <c r="CU4235">
        <v>6465099269</v>
      </c>
      <c r="ED4235" t="s">
        <v>1508</v>
      </c>
      <c r="EG4235" t="s">
        <v>196</v>
      </c>
      <c r="EH4235">
        <v>2032693747</v>
      </c>
      <c r="EM4235" t="s">
        <v>24397</v>
      </c>
      <c r="EP4235" t="s">
        <v>11978</v>
      </c>
      <c r="EQ4235" t="s">
        <v>1508</v>
      </c>
      <c r="ES4235" t="str">
        <f>"06492"</f>
        <v>06492</v>
      </c>
      <c r="ET4235" t="s">
        <v>196</v>
      </c>
      <c r="EU4235">
        <v>2032693747</v>
      </c>
    </row>
    <row r="4236" spans="1:151" x14ac:dyDescent="0.2">
      <c r="A4236">
        <v>24614</v>
      </c>
      <c r="B4236" t="s">
        <v>13606</v>
      </c>
      <c r="C4236" t="s">
        <v>24393</v>
      </c>
      <c r="E4236" t="s">
        <v>24394</v>
      </c>
      <c r="F4236" t="s">
        <v>171</v>
      </c>
      <c r="G4236" t="s">
        <v>172</v>
      </c>
      <c r="H4236" s="1">
        <v>36389</v>
      </c>
      <c r="I4236" t="s">
        <v>173</v>
      </c>
      <c r="K4236" t="s">
        <v>222</v>
      </c>
      <c r="L4236" t="s">
        <v>223</v>
      </c>
      <c r="M4236" t="s">
        <v>224</v>
      </c>
      <c r="N4236">
        <v>2018</v>
      </c>
      <c r="O4236" t="s">
        <v>354</v>
      </c>
      <c r="P4236" t="s">
        <v>178</v>
      </c>
      <c r="Q4236" t="s">
        <v>172</v>
      </c>
      <c r="S4236">
        <v>30734135</v>
      </c>
      <c r="T4236" t="s">
        <v>196</v>
      </c>
      <c r="W4236" t="s">
        <v>24395</v>
      </c>
      <c r="X4236">
        <v>5086887226</v>
      </c>
      <c r="Y4236" t="s">
        <v>186</v>
      </c>
      <c r="Z4236" t="s">
        <v>282</v>
      </c>
      <c r="AA4236">
        <v>2021</v>
      </c>
      <c r="AB4236">
        <v>2021</v>
      </c>
      <c r="AC4236" t="s">
        <v>1280</v>
      </c>
      <c r="AD4236" t="s">
        <v>172</v>
      </c>
      <c r="AS4236">
        <v>3.14</v>
      </c>
      <c r="AT4236" t="s">
        <v>188</v>
      </c>
      <c r="AU4236" t="s">
        <v>189</v>
      </c>
      <c r="AV4236" t="s">
        <v>190</v>
      </c>
      <c r="AW4236" t="s">
        <v>264</v>
      </c>
      <c r="BM4236" t="s">
        <v>24396</v>
      </c>
      <c r="BN4236" t="s">
        <v>193</v>
      </c>
      <c r="BP4236" t="s">
        <v>194</v>
      </c>
      <c r="BQ4236" t="s">
        <v>195</v>
      </c>
      <c r="BS4236">
        <v>14627</v>
      </c>
      <c r="BT4236" t="s">
        <v>196</v>
      </c>
      <c r="BU4236">
        <v>6465099269</v>
      </c>
      <c r="BZ4236" t="s">
        <v>24397</v>
      </c>
      <c r="CC4236" t="s">
        <v>11978</v>
      </c>
      <c r="CD4236" t="s">
        <v>1508</v>
      </c>
      <c r="CF4236" t="str">
        <f>"06492"</f>
        <v>06492</v>
      </c>
      <c r="CG4236" t="s">
        <v>196</v>
      </c>
      <c r="CH4236">
        <v>2032693747</v>
      </c>
      <c r="CM4236" t="s">
        <v>24398</v>
      </c>
      <c r="CP4236" t="s">
        <v>194</v>
      </c>
      <c r="CQ4236" t="s">
        <v>195</v>
      </c>
      <c r="CS4236">
        <v>14627</v>
      </c>
      <c r="CT4236" t="s">
        <v>196</v>
      </c>
      <c r="CU4236">
        <v>6465099269</v>
      </c>
      <c r="ED4236" t="s">
        <v>1508</v>
      </c>
      <c r="EG4236" t="s">
        <v>196</v>
      </c>
      <c r="EH4236">
        <v>2032693747</v>
      </c>
      <c r="EM4236" t="s">
        <v>24397</v>
      </c>
      <c r="EP4236" t="s">
        <v>11978</v>
      </c>
      <c r="EQ4236" t="s">
        <v>1508</v>
      </c>
      <c r="ES4236" t="str">
        <f>"06492"</f>
        <v>06492</v>
      </c>
      <c r="ET4236" t="s">
        <v>196</v>
      </c>
      <c r="EU4236">
        <v>2032693747</v>
      </c>
    </row>
    <row r="4237" spans="1:151" x14ac:dyDescent="0.2">
      <c r="A4237">
        <v>45558</v>
      </c>
      <c r="B4237" t="s">
        <v>20366</v>
      </c>
      <c r="C4237" t="s">
        <v>24399</v>
      </c>
      <c r="E4237" t="s">
        <v>24400</v>
      </c>
      <c r="F4237" t="s">
        <v>171</v>
      </c>
      <c r="G4237" t="str">
        <f>"0"</f>
        <v>0</v>
      </c>
      <c r="H4237" s="1">
        <v>33716</v>
      </c>
      <c r="I4237" t="s">
        <v>173</v>
      </c>
      <c r="K4237" t="s">
        <v>769</v>
      </c>
      <c r="L4237" t="s">
        <v>2488</v>
      </c>
      <c r="M4237" t="s">
        <v>176</v>
      </c>
      <c r="N4237">
        <v>2025</v>
      </c>
      <c r="O4237" t="s">
        <v>677</v>
      </c>
      <c r="P4237" t="s">
        <v>178</v>
      </c>
      <c r="Q4237" t="s">
        <v>172</v>
      </c>
      <c r="S4237">
        <v>27437490</v>
      </c>
      <c r="T4237" t="s">
        <v>226</v>
      </c>
      <c r="Y4237" t="str">
        <f>"02SBS"</f>
        <v>02SBS</v>
      </c>
      <c r="Z4237" t="s">
        <v>258</v>
      </c>
      <c r="AA4237" t="s">
        <v>259</v>
      </c>
      <c r="AB4237" t="s">
        <v>260</v>
      </c>
      <c r="AC4237" t="s">
        <v>4104</v>
      </c>
      <c r="AD4237" t="s">
        <v>185</v>
      </c>
      <c r="AS4237">
        <v>3.35</v>
      </c>
      <c r="AU4237" t="s">
        <v>3009</v>
      </c>
      <c r="AV4237" t="s">
        <v>236</v>
      </c>
      <c r="AW4237" t="s">
        <v>264</v>
      </c>
      <c r="BO4237" t="s">
        <v>5046</v>
      </c>
      <c r="BQ4237" t="s">
        <v>195</v>
      </c>
      <c r="CD4237" t="s">
        <v>195</v>
      </c>
      <c r="CM4237" t="s">
        <v>24401</v>
      </c>
      <c r="CO4237" t="s">
        <v>5046</v>
      </c>
      <c r="CP4237" t="s">
        <v>241</v>
      </c>
      <c r="CQ4237" t="s">
        <v>247</v>
      </c>
      <c r="CS4237">
        <v>14609</v>
      </c>
      <c r="CT4237" t="s">
        <v>244</v>
      </c>
      <c r="CU4237" t="s">
        <v>24402</v>
      </c>
    </row>
    <row r="4238" spans="1:151" x14ac:dyDescent="0.2">
      <c r="A4238">
        <v>24669</v>
      </c>
      <c r="B4238" t="s">
        <v>24403</v>
      </c>
      <c r="C4238" t="s">
        <v>24404</v>
      </c>
      <c r="E4238" t="s">
        <v>24405</v>
      </c>
      <c r="F4238" t="s">
        <v>171</v>
      </c>
      <c r="H4238" s="1">
        <v>12023</v>
      </c>
      <c r="I4238" t="s">
        <v>173</v>
      </c>
      <c r="K4238" t="s">
        <v>882</v>
      </c>
      <c r="L4238" t="s">
        <v>318</v>
      </c>
      <c r="M4238" t="s">
        <v>255</v>
      </c>
      <c r="N4238" t="s">
        <v>2166</v>
      </c>
      <c r="O4238" t="s">
        <v>5927</v>
      </c>
      <c r="P4238" t="s">
        <v>178</v>
      </c>
      <c r="Q4238" t="s">
        <v>172</v>
      </c>
      <c r="S4238">
        <v>28887898</v>
      </c>
      <c r="T4238" t="s">
        <v>196</v>
      </c>
      <c r="W4238" t="s">
        <v>24406</v>
      </c>
      <c r="X4238">
        <v>9174762198</v>
      </c>
      <c r="Y4238" t="s">
        <v>186</v>
      </c>
      <c r="Z4238" t="s">
        <v>282</v>
      </c>
      <c r="AA4238" t="s">
        <v>615</v>
      </c>
      <c r="AB4238" t="s">
        <v>3710</v>
      </c>
      <c r="AC4238" t="s">
        <v>1288</v>
      </c>
      <c r="AD4238" t="s">
        <v>185</v>
      </c>
      <c r="AS4238">
        <v>3.25</v>
      </c>
      <c r="AT4238" t="s">
        <v>188</v>
      </c>
      <c r="AU4238" t="s">
        <v>189</v>
      </c>
      <c r="AV4238" t="s">
        <v>190</v>
      </c>
      <c r="AW4238" t="s">
        <v>210</v>
      </c>
      <c r="BM4238" t="s">
        <v>24407</v>
      </c>
      <c r="BN4238" t="s">
        <v>193</v>
      </c>
      <c r="BP4238" t="s">
        <v>194</v>
      </c>
      <c r="BQ4238" t="s">
        <v>195</v>
      </c>
      <c r="BS4238">
        <v>14627</v>
      </c>
      <c r="BT4238" t="s">
        <v>196</v>
      </c>
      <c r="BU4238">
        <v>5852019962</v>
      </c>
      <c r="BZ4238" t="s">
        <v>24408</v>
      </c>
      <c r="CC4238" t="s">
        <v>521</v>
      </c>
      <c r="CD4238" t="s">
        <v>195</v>
      </c>
      <c r="CF4238">
        <v>10467</v>
      </c>
      <c r="CG4238" t="s">
        <v>196</v>
      </c>
      <c r="CH4238">
        <v>5852019962</v>
      </c>
      <c r="CM4238" t="s">
        <v>24409</v>
      </c>
      <c r="CP4238" t="s">
        <v>194</v>
      </c>
      <c r="CQ4238" t="s">
        <v>195</v>
      </c>
      <c r="CS4238">
        <v>14627</v>
      </c>
      <c r="CT4238" t="s">
        <v>196</v>
      </c>
      <c r="CU4238">
        <v>5852019962</v>
      </c>
      <c r="ED4238" t="s">
        <v>195</v>
      </c>
      <c r="EG4238" t="s">
        <v>196</v>
      </c>
      <c r="EH4238">
        <v>5852019962</v>
      </c>
      <c r="EM4238" t="s">
        <v>24408</v>
      </c>
      <c r="EP4238" t="s">
        <v>521</v>
      </c>
      <c r="EQ4238" t="s">
        <v>195</v>
      </c>
      <c r="ES4238">
        <v>10467</v>
      </c>
      <c r="ET4238" t="s">
        <v>196</v>
      </c>
      <c r="EU4238">
        <v>5852019962</v>
      </c>
    </row>
    <row r="4239" spans="1:151" x14ac:dyDescent="0.2">
      <c r="A4239">
        <v>39096</v>
      </c>
      <c r="B4239" t="s">
        <v>24410</v>
      </c>
      <c r="C4239" t="s">
        <v>24411</v>
      </c>
      <c r="D4239" t="s">
        <v>505</v>
      </c>
      <c r="E4239" t="s">
        <v>24412</v>
      </c>
      <c r="F4239" t="s">
        <v>24413</v>
      </c>
      <c r="I4239" t="s">
        <v>173</v>
      </c>
      <c r="J4239" t="s">
        <v>24414</v>
      </c>
      <c r="K4239" t="s">
        <v>2923</v>
      </c>
      <c r="L4239" t="s">
        <v>920</v>
      </c>
      <c r="M4239" t="s">
        <v>224</v>
      </c>
      <c r="N4239">
        <v>2023</v>
      </c>
      <c r="O4239" t="s">
        <v>597</v>
      </c>
      <c r="P4239" t="s">
        <v>178</v>
      </c>
      <c r="Q4239" t="s">
        <v>185</v>
      </c>
      <c r="BM4239" t="s">
        <v>24415</v>
      </c>
      <c r="BP4239" t="s">
        <v>3243</v>
      </c>
      <c r="BQ4239" t="s">
        <v>3224</v>
      </c>
      <c r="BR4239" t="s">
        <v>3224</v>
      </c>
      <c r="BS4239">
        <v>53562</v>
      </c>
      <c r="BT4239" t="s">
        <v>226</v>
      </c>
      <c r="BU4239">
        <v>6083323288</v>
      </c>
      <c r="BX4239" t="s">
        <v>24415</v>
      </c>
    </row>
    <row r="4240" spans="1:151" x14ac:dyDescent="0.2">
      <c r="A4240">
        <v>29855</v>
      </c>
      <c r="B4240" t="s">
        <v>24416</v>
      </c>
      <c r="C4240" t="s">
        <v>24417</v>
      </c>
      <c r="D4240" t="s">
        <v>24418</v>
      </c>
      <c r="E4240" t="s">
        <v>24419</v>
      </c>
      <c r="F4240" t="s">
        <v>171</v>
      </c>
      <c r="G4240" t="s">
        <v>172</v>
      </c>
      <c r="H4240" s="1">
        <v>36269</v>
      </c>
      <c r="I4240" t="s">
        <v>173</v>
      </c>
      <c r="K4240" t="s">
        <v>9910</v>
      </c>
      <c r="L4240" t="s">
        <v>223</v>
      </c>
      <c r="M4240" t="s">
        <v>176</v>
      </c>
      <c r="N4240">
        <v>2020</v>
      </c>
      <c r="O4240" t="s">
        <v>978</v>
      </c>
      <c r="P4240" t="s">
        <v>979</v>
      </c>
      <c r="Q4240" t="s">
        <v>172</v>
      </c>
      <c r="S4240">
        <v>30677388</v>
      </c>
      <c r="T4240" t="s">
        <v>2189</v>
      </c>
      <c r="U4240" t="s">
        <v>424</v>
      </c>
      <c r="Y4240" t="str">
        <f>"01AS"</f>
        <v>01AS</v>
      </c>
      <c r="Z4240" t="s">
        <v>499</v>
      </c>
      <c r="AA4240" t="s">
        <v>320</v>
      </c>
      <c r="AB4240" t="s">
        <v>321</v>
      </c>
      <c r="AC4240" t="s">
        <v>2066</v>
      </c>
      <c r="AD4240" t="s">
        <v>185</v>
      </c>
      <c r="AS4240">
        <v>3.37</v>
      </c>
      <c r="AT4240" t="s">
        <v>429</v>
      </c>
      <c r="AU4240" t="s">
        <v>235</v>
      </c>
      <c r="AV4240" t="s">
        <v>236</v>
      </c>
      <c r="AW4240" t="s">
        <v>430</v>
      </c>
      <c r="BM4240" t="s">
        <v>24420</v>
      </c>
      <c r="BN4240" t="s">
        <v>239</v>
      </c>
      <c r="BO4240" t="s">
        <v>24421</v>
      </c>
      <c r="BP4240" t="s">
        <v>241</v>
      </c>
      <c r="BQ4240" t="s">
        <v>195</v>
      </c>
      <c r="BS4240">
        <v>14627</v>
      </c>
      <c r="CD4240" t="s">
        <v>195</v>
      </c>
      <c r="CM4240" t="s">
        <v>24422</v>
      </c>
      <c r="CO4240" t="s">
        <v>24421</v>
      </c>
      <c r="CP4240" t="s">
        <v>24423</v>
      </c>
      <c r="CQ4240" t="s">
        <v>247</v>
      </c>
      <c r="CS4240" t="s">
        <v>24424</v>
      </c>
      <c r="CT4240" t="s">
        <v>244</v>
      </c>
      <c r="CU4240" t="s">
        <v>24425</v>
      </c>
      <c r="DM4240" t="s">
        <v>24426</v>
      </c>
      <c r="DP4240" t="s">
        <v>660</v>
      </c>
      <c r="DQ4240" t="s">
        <v>1072</v>
      </c>
      <c r="DR4240" t="s">
        <v>1072</v>
      </c>
      <c r="DS4240">
        <v>30046</v>
      </c>
      <c r="DT4240" t="s">
        <v>226</v>
      </c>
      <c r="DU4240">
        <v>4047840734</v>
      </c>
      <c r="DX4240" t="s">
        <v>24427</v>
      </c>
      <c r="DY4240" t="s">
        <v>24428</v>
      </c>
    </row>
    <row r="4241" spans="1:151" x14ac:dyDescent="0.2">
      <c r="A4241">
        <v>45100</v>
      </c>
      <c r="B4241" t="s">
        <v>6480</v>
      </c>
      <c r="C4241" t="s">
        <v>24429</v>
      </c>
      <c r="D4241" t="s">
        <v>7004</v>
      </c>
      <c r="E4241" t="s">
        <v>24430</v>
      </c>
      <c r="F4241" t="s">
        <v>171</v>
      </c>
      <c r="G4241" t="str">
        <f>"0"</f>
        <v>0</v>
      </c>
      <c r="H4241" s="1">
        <v>38189</v>
      </c>
      <c r="I4241" t="s">
        <v>173</v>
      </c>
      <c r="K4241" t="s">
        <v>515</v>
      </c>
      <c r="L4241" t="s">
        <v>516</v>
      </c>
      <c r="M4241" t="s">
        <v>176</v>
      </c>
      <c r="N4241">
        <v>2025</v>
      </c>
      <c r="O4241" t="s">
        <v>677</v>
      </c>
      <c r="P4241" t="s">
        <v>178</v>
      </c>
      <c r="Q4241" t="s">
        <v>172</v>
      </c>
      <c r="S4241">
        <v>32294347</v>
      </c>
      <c r="T4241" t="s">
        <v>226</v>
      </c>
      <c r="Y4241" t="str">
        <f>"04HSEAS"</f>
        <v>04HSEAS</v>
      </c>
      <c r="Z4241" t="s">
        <v>499</v>
      </c>
      <c r="AA4241" t="s">
        <v>320</v>
      </c>
      <c r="AB4241" t="s">
        <v>321</v>
      </c>
      <c r="AC4241" t="s">
        <v>3358</v>
      </c>
      <c r="AD4241" t="s">
        <v>185</v>
      </c>
      <c r="AS4241">
        <v>3.08</v>
      </c>
      <c r="AU4241" t="s">
        <v>472</v>
      </c>
      <c r="AV4241" t="s">
        <v>473</v>
      </c>
      <c r="AW4241" t="s">
        <v>952</v>
      </c>
      <c r="BM4241" t="s">
        <v>20382</v>
      </c>
      <c r="BN4241" t="s">
        <v>239</v>
      </c>
      <c r="BO4241" t="s">
        <v>24431</v>
      </c>
      <c r="BP4241" t="s">
        <v>241</v>
      </c>
      <c r="BQ4241" t="s">
        <v>195</v>
      </c>
      <c r="BS4241">
        <v>14627</v>
      </c>
      <c r="CD4241" t="s">
        <v>195</v>
      </c>
      <c r="CM4241" t="s">
        <v>24432</v>
      </c>
      <c r="CO4241" t="s">
        <v>24431</v>
      </c>
      <c r="CP4241" t="s">
        <v>24433</v>
      </c>
      <c r="CQ4241" t="s">
        <v>247</v>
      </c>
      <c r="CS4241" t="s">
        <v>24434</v>
      </c>
      <c r="CT4241" t="s">
        <v>244</v>
      </c>
      <c r="CU4241" t="s">
        <v>24435</v>
      </c>
    </row>
    <row r="4242" spans="1:151" x14ac:dyDescent="0.2">
      <c r="A4242">
        <v>24725</v>
      </c>
      <c r="B4242" t="s">
        <v>1404</v>
      </c>
      <c r="C4242" t="s">
        <v>24436</v>
      </c>
      <c r="E4242" t="s">
        <v>24437</v>
      </c>
      <c r="F4242" t="s">
        <v>171</v>
      </c>
      <c r="G4242" t="s">
        <v>172</v>
      </c>
      <c r="H4242" s="1">
        <v>35852</v>
      </c>
      <c r="I4242" t="s">
        <v>221</v>
      </c>
      <c r="K4242" t="s">
        <v>222</v>
      </c>
      <c r="L4242" t="s">
        <v>223</v>
      </c>
      <c r="M4242" t="s">
        <v>224</v>
      </c>
      <c r="N4242">
        <v>2018</v>
      </c>
      <c r="O4242" t="s">
        <v>354</v>
      </c>
      <c r="P4242" t="s">
        <v>178</v>
      </c>
      <c r="Q4242" t="s">
        <v>172</v>
      </c>
      <c r="S4242">
        <v>29957293</v>
      </c>
      <c r="T4242" t="s">
        <v>196</v>
      </c>
      <c r="W4242" t="s">
        <v>24438</v>
      </c>
      <c r="X4242">
        <v>9786211316</v>
      </c>
      <c r="Y4242" t="s">
        <v>186</v>
      </c>
      <c r="Z4242" t="s">
        <v>282</v>
      </c>
      <c r="AA4242">
        <v>2020</v>
      </c>
      <c r="AB4242">
        <v>2020</v>
      </c>
      <c r="AC4242" t="s">
        <v>382</v>
      </c>
      <c r="AD4242" t="s">
        <v>185</v>
      </c>
      <c r="AE4242" t="s">
        <v>1280</v>
      </c>
      <c r="AM4242" t="s">
        <v>209</v>
      </c>
      <c r="AN4242" t="s">
        <v>636</v>
      </c>
      <c r="AS4242">
        <v>4</v>
      </c>
      <c r="AT4242" t="s">
        <v>188</v>
      </c>
      <c r="AU4242" t="s">
        <v>189</v>
      </c>
      <c r="AV4242" t="s">
        <v>190</v>
      </c>
      <c r="AW4242" t="s">
        <v>264</v>
      </c>
      <c r="BM4242" t="s">
        <v>24439</v>
      </c>
      <c r="BP4242" t="s">
        <v>7900</v>
      </c>
      <c r="BQ4242" t="s">
        <v>401</v>
      </c>
      <c r="BS4242" t="str">
        <f>"01742"</f>
        <v>01742</v>
      </c>
      <c r="BT4242" t="s">
        <v>196</v>
      </c>
      <c r="BU4242">
        <v>9786210832</v>
      </c>
      <c r="BZ4242" t="s">
        <v>24439</v>
      </c>
      <c r="CC4242" t="s">
        <v>7900</v>
      </c>
      <c r="CD4242" t="s">
        <v>401</v>
      </c>
      <c r="CF4242" t="str">
        <f>"01742"</f>
        <v>01742</v>
      </c>
      <c r="CG4242" t="s">
        <v>196</v>
      </c>
      <c r="CH4242">
        <v>9782630127</v>
      </c>
      <c r="CM4242" t="s">
        <v>24440</v>
      </c>
      <c r="CP4242" t="s">
        <v>194</v>
      </c>
      <c r="CQ4242" t="s">
        <v>195</v>
      </c>
      <c r="CS4242">
        <v>14627</v>
      </c>
      <c r="CT4242" t="s">
        <v>196</v>
      </c>
      <c r="CU4242">
        <v>9786210832</v>
      </c>
      <c r="ED4242" t="s">
        <v>401</v>
      </c>
      <c r="EG4242" t="s">
        <v>196</v>
      </c>
      <c r="EH4242">
        <v>9782630127</v>
      </c>
      <c r="EM4242" t="s">
        <v>24439</v>
      </c>
      <c r="EP4242" t="s">
        <v>7900</v>
      </c>
      <c r="EQ4242" t="s">
        <v>401</v>
      </c>
      <c r="ES4242" t="str">
        <f>"01742"</f>
        <v>01742</v>
      </c>
      <c r="ET4242" t="s">
        <v>196</v>
      </c>
      <c r="EU4242">
        <v>9782630127</v>
      </c>
    </row>
    <row r="4243" spans="1:151" x14ac:dyDescent="0.2">
      <c r="A4243">
        <v>37178</v>
      </c>
      <c r="B4243" t="s">
        <v>24441</v>
      </c>
      <c r="C4243" t="s">
        <v>22523</v>
      </c>
      <c r="D4243" t="s">
        <v>24442</v>
      </c>
      <c r="E4243" t="s">
        <v>24443</v>
      </c>
      <c r="F4243" t="s">
        <v>171</v>
      </c>
      <c r="G4243" t="str">
        <f>"0"</f>
        <v>0</v>
      </c>
      <c r="H4243" s="1">
        <v>37112</v>
      </c>
      <c r="I4243" t="s">
        <v>1450</v>
      </c>
      <c r="K4243" t="s">
        <v>2514</v>
      </c>
      <c r="L4243" t="s">
        <v>2515</v>
      </c>
      <c r="M4243" t="s">
        <v>306</v>
      </c>
      <c r="N4243">
        <v>2022</v>
      </c>
      <c r="O4243" t="s">
        <v>782</v>
      </c>
      <c r="P4243" t="s">
        <v>178</v>
      </c>
      <c r="Q4243" t="s">
        <v>172</v>
      </c>
      <c r="S4243">
        <v>31548359</v>
      </c>
      <c r="T4243" t="s">
        <v>226</v>
      </c>
      <c r="Y4243" t="str">
        <f>"01AS"</f>
        <v>01AS</v>
      </c>
      <c r="Z4243" t="s">
        <v>499</v>
      </c>
      <c r="AA4243" t="s">
        <v>321</v>
      </c>
      <c r="AC4243" t="s">
        <v>728</v>
      </c>
      <c r="AD4243" t="s">
        <v>185</v>
      </c>
      <c r="AS4243">
        <v>2.82</v>
      </c>
      <c r="AU4243" t="s">
        <v>235</v>
      </c>
      <c r="AV4243" t="s">
        <v>236</v>
      </c>
      <c r="AW4243" t="s">
        <v>210</v>
      </c>
      <c r="BF4243" t="s">
        <v>474</v>
      </c>
      <c r="BO4243" t="s">
        <v>475</v>
      </c>
      <c r="BQ4243" t="s">
        <v>195</v>
      </c>
      <c r="CA4243" t="s">
        <v>21919</v>
      </c>
      <c r="CD4243" t="s">
        <v>195</v>
      </c>
      <c r="CM4243" t="s">
        <v>24444</v>
      </c>
      <c r="CN4243" t="s">
        <v>21919</v>
      </c>
      <c r="CO4243" t="s">
        <v>475</v>
      </c>
      <c r="CP4243" t="s">
        <v>241</v>
      </c>
      <c r="CQ4243" t="s">
        <v>247</v>
      </c>
      <c r="CS4243">
        <v>14620</v>
      </c>
      <c r="CT4243" t="s">
        <v>244</v>
      </c>
      <c r="CU4243" t="s">
        <v>24445</v>
      </c>
    </row>
    <row r="4244" spans="1:151" x14ac:dyDescent="0.2">
      <c r="A4244">
        <v>25767</v>
      </c>
      <c r="B4244" t="s">
        <v>24446</v>
      </c>
      <c r="C4244" t="s">
        <v>24447</v>
      </c>
      <c r="D4244" t="s">
        <v>4013</v>
      </c>
      <c r="E4244" t="s">
        <v>24448</v>
      </c>
      <c r="F4244" t="s">
        <v>171</v>
      </c>
      <c r="G4244" t="str">
        <f>"0"</f>
        <v>0</v>
      </c>
      <c r="K4244" t="s">
        <v>610</v>
      </c>
      <c r="L4244" t="s">
        <v>611</v>
      </c>
      <c r="M4244" t="s">
        <v>176</v>
      </c>
      <c r="N4244">
        <v>2018</v>
      </c>
      <c r="O4244" t="s">
        <v>612</v>
      </c>
      <c r="P4244" t="s">
        <v>178</v>
      </c>
      <c r="Q4244" t="s">
        <v>172</v>
      </c>
      <c r="S4244">
        <v>30433083</v>
      </c>
      <c r="T4244" t="s">
        <v>196</v>
      </c>
      <c r="Y4244" t="s">
        <v>613</v>
      </c>
      <c r="Z4244" t="s">
        <v>614</v>
      </c>
      <c r="AA4244" t="s">
        <v>615</v>
      </c>
      <c r="AB4244" t="s">
        <v>259</v>
      </c>
      <c r="AC4244" t="s">
        <v>4245</v>
      </c>
      <c r="AD4244" t="s">
        <v>185</v>
      </c>
      <c r="AS4244" t="str">
        <f>"0"</f>
        <v>0</v>
      </c>
      <c r="AT4244" t="s">
        <v>188</v>
      </c>
      <c r="AU4244" t="s">
        <v>647</v>
      </c>
      <c r="AV4244" t="s">
        <v>190</v>
      </c>
      <c r="AW4244" t="s">
        <v>264</v>
      </c>
      <c r="BM4244" t="s">
        <v>24449</v>
      </c>
      <c r="BP4244" t="s">
        <v>2052</v>
      </c>
      <c r="BQ4244" t="s">
        <v>195</v>
      </c>
      <c r="BS4244">
        <v>14526</v>
      </c>
      <c r="BT4244" t="s">
        <v>196</v>
      </c>
      <c r="BU4244">
        <v>5182480978</v>
      </c>
      <c r="BZ4244" t="s">
        <v>24449</v>
      </c>
      <c r="CC4244" t="s">
        <v>2052</v>
      </c>
      <c r="CD4244" t="s">
        <v>195</v>
      </c>
      <c r="CF4244">
        <v>14526</v>
      </c>
      <c r="CG4244" t="s">
        <v>196</v>
      </c>
      <c r="CH4244">
        <v>5182480978</v>
      </c>
      <c r="CM4244" t="s">
        <v>24449</v>
      </c>
      <c r="CP4244" t="s">
        <v>2052</v>
      </c>
      <c r="CQ4244" t="s">
        <v>195</v>
      </c>
      <c r="CS4244">
        <v>14526</v>
      </c>
      <c r="CT4244" t="s">
        <v>196</v>
      </c>
      <c r="CU4244">
        <v>5182480978</v>
      </c>
    </row>
    <row r="4245" spans="1:151" x14ac:dyDescent="0.2">
      <c r="A4245">
        <v>42467</v>
      </c>
      <c r="B4245" t="s">
        <v>24450</v>
      </c>
      <c r="C4245" t="s">
        <v>3282</v>
      </c>
      <c r="D4245" t="s">
        <v>6703</v>
      </c>
      <c r="E4245" t="s">
        <v>24451</v>
      </c>
      <c r="F4245" t="s">
        <v>171</v>
      </c>
      <c r="G4245" t="str">
        <f>"0"</f>
        <v>0</v>
      </c>
      <c r="H4245" s="1">
        <v>38745</v>
      </c>
      <c r="I4245" t="s">
        <v>173</v>
      </c>
      <c r="K4245" t="s">
        <v>2923</v>
      </c>
      <c r="L4245" t="s">
        <v>920</v>
      </c>
      <c r="M4245" t="s">
        <v>224</v>
      </c>
      <c r="N4245">
        <v>2024</v>
      </c>
      <c r="O4245" t="s">
        <v>225</v>
      </c>
      <c r="P4245" t="s">
        <v>178</v>
      </c>
      <c r="Q4245" t="s">
        <v>172</v>
      </c>
      <c r="S4245">
        <v>32543308</v>
      </c>
      <c r="T4245" t="s">
        <v>226</v>
      </c>
      <c r="Y4245" t="str">
        <f>"01AS"</f>
        <v>01AS</v>
      </c>
      <c r="Z4245" t="s">
        <v>227</v>
      </c>
      <c r="AA4245" t="s">
        <v>833</v>
      </c>
      <c r="AB4245" t="s">
        <v>834</v>
      </c>
      <c r="AC4245" t="s">
        <v>24452</v>
      </c>
      <c r="AD4245" t="s">
        <v>172</v>
      </c>
      <c r="AS4245">
        <v>2.68</v>
      </c>
      <c r="AU4245" t="s">
        <v>472</v>
      </c>
      <c r="AV4245" t="s">
        <v>473</v>
      </c>
      <c r="AW4245" t="s">
        <v>210</v>
      </c>
      <c r="BM4245" t="s">
        <v>24453</v>
      </c>
      <c r="BN4245" t="s">
        <v>239</v>
      </c>
      <c r="BO4245" t="s">
        <v>24454</v>
      </c>
      <c r="BP4245" t="s">
        <v>241</v>
      </c>
      <c r="BQ4245" t="s">
        <v>195</v>
      </c>
      <c r="BS4245">
        <v>14627</v>
      </c>
      <c r="BZ4245" t="s">
        <v>7371</v>
      </c>
      <c r="CB4245" t="s">
        <v>243</v>
      </c>
      <c r="CD4245" t="s">
        <v>195</v>
      </c>
      <c r="CF4245">
        <v>14642</v>
      </c>
      <c r="CG4245" t="s">
        <v>244</v>
      </c>
      <c r="CM4245" t="s">
        <v>24455</v>
      </c>
      <c r="CO4245" t="s">
        <v>24454</v>
      </c>
      <c r="CP4245" t="s">
        <v>24456</v>
      </c>
      <c r="CQ4245" t="s">
        <v>4559</v>
      </c>
      <c r="CS4245" t="s">
        <v>24457</v>
      </c>
      <c r="CT4245" t="s">
        <v>244</v>
      </c>
      <c r="CU4245" t="s">
        <v>24458</v>
      </c>
    </row>
    <row r="4246" spans="1:151" x14ac:dyDescent="0.2">
      <c r="A4246">
        <v>14610</v>
      </c>
      <c r="B4246" t="s">
        <v>24459</v>
      </c>
      <c r="C4246" t="s">
        <v>24460</v>
      </c>
      <c r="E4246" t="s">
        <v>24461</v>
      </c>
      <c r="F4246" t="s">
        <v>171</v>
      </c>
      <c r="G4246" t="s">
        <v>172</v>
      </c>
      <c r="H4246" s="1">
        <v>34862</v>
      </c>
      <c r="I4246" t="s">
        <v>221</v>
      </c>
      <c r="K4246" t="s">
        <v>8153</v>
      </c>
      <c r="L4246" t="s">
        <v>24462</v>
      </c>
      <c r="M4246" t="s">
        <v>176</v>
      </c>
      <c r="N4246">
        <v>2016</v>
      </c>
      <c r="O4246" t="s">
        <v>634</v>
      </c>
      <c r="P4246" t="s">
        <v>178</v>
      </c>
      <c r="Q4246" t="s">
        <v>172</v>
      </c>
      <c r="S4246">
        <v>28219781</v>
      </c>
      <c r="T4246" t="s">
        <v>196</v>
      </c>
      <c r="W4246" t="s">
        <v>24463</v>
      </c>
      <c r="X4246">
        <v>3305732939</v>
      </c>
      <c r="Y4246" t="s">
        <v>186</v>
      </c>
      <c r="Z4246" t="s">
        <v>282</v>
      </c>
      <c r="AA4246">
        <v>2017</v>
      </c>
      <c r="AB4246">
        <v>2017</v>
      </c>
      <c r="AC4246" t="s">
        <v>396</v>
      </c>
      <c r="AD4246" t="s">
        <v>185</v>
      </c>
      <c r="AE4246" t="s">
        <v>6978</v>
      </c>
      <c r="AS4246">
        <v>3.78</v>
      </c>
      <c r="AT4246" t="s">
        <v>188</v>
      </c>
      <c r="AU4246" t="s">
        <v>189</v>
      </c>
      <c r="AV4246" t="s">
        <v>190</v>
      </c>
      <c r="AW4246" t="s">
        <v>264</v>
      </c>
      <c r="BM4246" t="s">
        <v>10426</v>
      </c>
      <c r="BN4246" t="s">
        <v>193</v>
      </c>
      <c r="BP4246" t="s">
        <v>194</v>
      </c>
      <c r="BQ4246" t="s">
        <v>195</v>
      </c>
      <c r="BS4246">
        <v>14627</v>
      </c>
      <c r="BT4246" t="s">
        <v>196</v>
      </c>
      <c r="BU4246">
        <v>3303299087</v>
      </c>
      <c r="BZ4246" t="s">
        <v>24464</v>
      </c>
      <c r="CC4246" t="s">
        <v>24465</v>
      </c>
      <c r="CD4246" t="s">
        <v>1414</v>
      </c>
      <c r="CF4246">
        <v>442782332</v>
      </c>
      <c r="CG4246" t="s">
        <v>196</v>
      </c>
      <c r="CH4246">
        <v>3303299087</v>
      </c>
      <c r="CM4246" t="s">
        <v>24466</v>
      </c>
      <c r="CP4246" t="s">
        <v>194</v>
      </c>
      <c r="CQ4246" t="s">
        <v>195</v>
      </c>
      <c r="CS4246">
        <v>14611</v>
      </c>
      <c r="CT4246" t="s">
        <v>196</v>
      </c>
      <c r="CU4246">
        <v>3303299087</v>
      </c>
      <c r="DZ4246" t="s">
        <v>24467</v>
      </c>
      <c r="EA4246" t="s">
        <v>4452</v>
      </c>
      <c r="EC4246" t="s">
        <v>241</v>
      </c>
      <c r="ED4246" t="s">
        <v>195</v>
      </c>
      <c r="EF4246">
        <v>14607</v>
      </c>
      <c r="EG4246" t="s">
        <v>226</v>
      </c>
      <c r="EM4246" t="s">
        <v>24464</v>
      </c>
      <c r="EP4246" t="s">
        <v>24465</v>
      </c>
      <c r="EQ4246" t="s">
        <v>1414</v>
      </c>
      <c r="ES4246">
        <v>442782332</v>
      </c>
      <c r="ET4246" t="s">
        <v>196</v>
      </c>
      <c r="EU4246">
        <v>3303299087</v>
      </c>
    </row>
    <row r="4247" spans="1:151" x14ac:dyDescent="0.2">
      <c r="A4247">
        <v>30091</v>
      </c>
      <c r="B4247" t="s">
        <v>3641</v>
      </c>
      <c r="C4247" t="s">
        <v>24468</v>
      </c>
      <c r="D4247" t="s">
        <v>1436</v>
      </c>
      <c r="E4247" t="s">
        <v>24469</v>
      </c>
      <c r="F4247" t="s">
        <v>171</v>
      </c>
      <c r="G4247" t="s">
        <v>172</v>
      </c>
      <c r="H4247" s="1">
        <v>36221</v>
      </c>
      <c r="I4247" t="s">
        <v>221</v>
      </c>
      <c r="K4247" t="s">
        <v>3465</v>
      </c>
      <c r="L4247" t="s">
        <v>4957</v>
      </c>
      <c r="M4247" t="s">
        <v>176</v>
      </c>
      <c r="N4247">
        <v>2020</v>
      </c>
      <c r="O4247" t="s">
        <v>978</v>
      </c>
      <c r="P4247" t="s">
        <v>979</v>
      </c>
      <c r="Q4247" t="s">
        <v>172</v>
      </c>
      <c r="S4247">
        <v>30712065</v>
      </c>
      <c r="T4247" t="s">
        <v>226</v>
      </c>
      <c r="Y4247" t="str">
        <f>"01AS"</f>
        <v>01AS</v>
      </c>
      <c r="Z4247" t="s">
        <v>499</v>
      </c>
      <c r="AA4247" t="s">
        <v>320</v>
      </c>
      <c r="AB4247" t="s">
        <v>321</v>
      </c>
      <c r="AC4247" t="s">
        <v>1334</v>
      </c>
      <c r="AD4247" t="s">
        <v>185</v>
      </c>
      <c r="AF4247" t="s">
        <v>426</v>
      </c>
      <c r="AG4247" t="s">
        <v>729</v>
      </c>
      <c r="AJ4247" t="s">
        <v>2003</v>
      </c>
      <c r="AK4247" t="s">
        <v>185</v>
      </c>
      <c r="AS4247">
        <v>3.6</v>
      </c>
      <c r="AT4247" t="s">
        <v>1261</v>
      </c>
      <c r="AU4247" t="s">
        <v>235</v>
      </c>
      <c r="AV4247" t="s">
        <v>236</v>
      </c>
      <c r="AW4247" t="s">
        <v>952</v>
      </c>
      <c r="BM4247" t="s">
        <v>24470</v>
      </c>
      <c r="BN4247" t="s">
        <v>239</v>
      </c>
      <c r="BO4247" t="s">
        <v>24471</v>
      </c>
      <c r="BP4247" t="s">
        <v>241</v>
      </c>
      <c r="BQ4247" t="s">
        <v>195</v>
      </c>
      <c r="BS4247">
        <v>14627</v>
      </c>
      <c r="CD4247" t="s">
        <v>195</v>
      </c>
      <c r="CM4247" t="s">
        <v>24472</v>
      </c>
      <c r="CO4247" t="s">
        <v>24471</v>
      </c>
      <c r="CP4247" t="s">
        <v>24473</v>
      </c>
      <c r="CQ4247" t="s">
        <v>541</v>
      </c>
      <c r="CS4247" t="str">
        <f>"02459"</f>
        <v>02459</v>
      </c>
      <c r="CT4247" t="s">
        <v>244</v>
      </c>
      <c r="CU4247" t="s">
        <v>24474</v>
      </c>
    </row>
    <row r="4248" spans="1:151" x14ac:dyDescent="0.2">
      <c r="A4248">
        <v>23493</v>
      </c>
      <c r="B4248" t="s">
        <v>18977</v>
      </c>
      <c r="C4248" t="s">
        <v>24475</v>
      </c>
      <c r="D4248" t="s">
        <v>13326</v>
      </c>
      <c r="E4248" t="s">
        <v>24476</v>
      </c>
      <c r="F4248" t="s">
        <v>1368</v>
      </c>
      <c r="H4248" s="1">
        <v>32933</v>
      </c>
      <c r="I4248" t="s">
        <v>221</v>
      </c>
      <c r="J4248" t="s">
        <v>1369</v>
      </c>
      <c r="K4248" t="s">
        <v>1304</v>
      </c>
      <c r="L4248" t="s">
        <v>633</v>
      </c>
      <c r="M4248" t="s">
        <v>224</v>
      </c>
      <c r="N4248">
        <v>2017</v>
      </c>
      <c r="O4248" t="s">
        <v>441</v>
      </c>
      <c r="P4248" t="s">
        <v>178</v>
      </c>
      <c r="Q4248" t="s">
        <v>185</v>
      </c>
    </row>
    <row r="4249" spans="1:151" x14ac:dyDescent="0.2">
      <c r="A4249">
        <v>45288</v>
      </c>
      <c r="B4249" t="s">
        <v>24477</v>
      </c>
      <c r="C4249" t="s">
        <v>24478</v>
      </c>
      <c r="D4249" t="s">
        <v>1394</v>
      </c>
      <c r="E4249" t="s">
        <v>24479</v>
      </c>
      <c r="F4249" t="s">
        <v>171</v>
      </c>
      <c r="G4249" t="str">
        <f>"0"</f>
        <v>0</v>
      </c>
      <c r="H4249" s="1">
        <v>35812</v>
      </c>
      <c r="I4249" t="s">
        <v>221</v>
      </c>
      <c r="K4249" t="s">
        <v>3943</v>
      </c>
      <c r="L4249" t="s">
        <v>1940</v>
      </c>
      <c r="M4249" t="s">
        <v>255</v>
      </c>
      <c r="N4249" t="s">
        <v>1165</v>
      </c>
      <c r="O4249" t="s">
        <v>1214</v>
      </c>
      <c r="P4249" t="s">
        <v>178</v>
      </c>
      <c r="Q4249" t="s">
        <v>172</v>
      </c>
      <c r="R4249" t="s">
        <v>510</v>
      </c>
      <c r="S4249">
        <v>32789546</v>
      </c>
      <c r="BM4249" t="s">
        <v>8628</v>
      </c>
    </row>
    <row r="4250" spans="1:151" x14ac:dyDescent="0.2">
      <c r="A4250">
        <v>25520</v>
      </c>
      <c r="B4250" t="s">
        <v>24480</v>
      </c>
      <c r="C4250" t="s">
        <v>24481</v>
      </c>
      <c r="E4250" t="s">
        <v>24482</v>
      </c>
      <c r="F4250" t="s">
        <v>171</v>
      </c>
      <c r="G4250" t="s">
        <v>172</v>
      </c>
      <c r="H4250" s="1">
        <v>35927</v>
      </c>
      <c r="I4250" t="s">
        <v>221</v>
      </c>
      <c r="K4250" t="s">
        <v>1046</v>
      </c>
      <c r="L4250" t="s">
        <v>1047</v>
      </c>
      <c r="M4250" t="s">
        <v>306</v>
      </c>
      <c r="N4250">
        <v>2018</v>
      </c>
      <c r="O4250" t="s">
        <v>307</v>
      </c>
      <c r="P4250" t="s">
        <v>178</v>
      </c>
      <c r="Q4250" t="s">
        <v>172</v>
      </c>
      <c r="S4250">
        <v>29526253</v>
      </c>
      <c r="T4250" t="s">
        <v>196</v>
      </c>
      <c r="W4250" t="s">
        <v>24483</v>
      </c>
      <c r="X4250">
        <v>5852000457</v>
      </c>
      <c r="Y4250" t="s">
        <v>186</v>
      </c>
      <c r="Z4250" t="s">
        <v>183</v>
      </c>
      <c r="AA4250">
        <v>2020</v>
      </c>
      <c r="AB4250">
        <v>2020</v>
      </c>
      <c r="AC4250" t="s">
        <v>1092</v>
      </c>
      <c r="AD4250" t="s">
        <v>185</v>
      </c>
      <c r="AM4250" t="s">
        <v>396</v>
      </c>
      <c r="AN4250" t="s">
        <v>857</v>
      </c>
      <c r="AS4250">
        <v>3.92</v>
      </c>
      <c r="AT4250" t="s">
        <v>188</v>
      </c>
      <c r="AU4250" t="s">
        <v>189</v>
      </c>
      <c r="AV4250" t="s">
        <v>190</v>
      </c>
      <c r="AW4250" t="s">
        <v>237</v>
      </c>
      <c r="BM4250" t="s">
        <v>24484</v>
      </c>
      <c r="BN4250" t="s">
        <v>193</v>
      </c>
      <c r="BP4250" t="s">
        <v>194</v>
      </c>
      <c r="BQ4250" t="s">
        <v>195</v>
      </c>
      <c r="BS4250">
        <v>14627</v>
      </c>
      <c r="BT4250" t="s">
        <v>196</v>
      </c>
      <c r="BU4250">
        <v>5852716108</v>
      </c>
      <c r="BZ4250" t="s">
        <v>24485</v>
      </c>
      <c r="CC4250" t="s">
        <v>194</v>
      </c>
      <c r="CD4250" t="s">
        <v>195</v>
      </c>
      <c r="CF4250">
        <v>14618</v>
      </c>
      <c r="CG4250" t="s">
        <v>196</v>
      </c>
      <c r="CH4250">
        <v>5852716108</v>
      </c>
      <c r="CM4250" t="s">
        <v>24486</v>
      </c>
      <c r="CP4250" t="s">
        <v>194</v>
      </c>
      <c r="CQ4250" t="s">
        <v>195</v>
      </c>
      <c r="CS4250">
        <v>14618</v>
      </c>
      <c r="CT4250" t="s">
        <v>196</v>
      </c>
      <c r="CU4250">
        <v>5853099520</v>
      </c>
      <c r="ED4250" t="s">
        <v>195</v>
      </c>
      <c r="EG4250" t="s">
        <v>196</v>
      </c>
      <c r="EH4250">
        <v>5852716108</v>
      </c>
      <c r="EM4250" t="s">
        <v>24485</v>
      </c>
      <c r="EP4250" t="s">
        <v>194</v>
      </c>
      <c r="EQ4250" t="s">
        <v>195</v>
      </c>
      <c r="ES4250">
        <v>14618</v>
      </c>
      <c r="ET4250" t="s">
        <v>196</v>
      </c>
      <c r="EU4250">
        <v>5852716108</v>
      </c>
    </row>
    <row r="4251" spans="1:151" x14ac:dyDescent="0.2">
      <c r="A4251">
        <v>38549</v>
      </c>
      <c r="B4251" t="s">
        <v>4340</v>
      </c>
      <c r="C4251" t="s">
        <v>24487</v>
      </c>
      <c r="D4251" t="s">
        <v>8339</v>
      </c>
      <c r="E4251" t="s">
        <v>24488</v>
      </c>
      <c r="F4251" t="s">
        <v>171</v>
      </c>
      <c r="G4251" t="str">
        <f>"0"</f>
        <v>0</v>
      </c>
      <c r="H4251" s="1">
        <v>37001</v>
      </c>
      <c r="I4251" t="s">
        <v>221</v>
      </c>
      <c r="K4251" t="s">
        <v>1661</v>
      </c>
      <c r="L4251" t="s">
        <v>1257</v>
      </c>
      <c r="M4251" t="s">
        <v>306</v>
      </c>
      <c r="N4251">
        <v>2023</v>
      </c>
      <c r="O4251" t="s">
        <v>908</v>
      </c>
      <c r="P4251" t="s">
        <v>178</v>
      </c>
      <c r="Q4251" t="s">
        <v>172</v>
      </c>
      <c r="R4251" t="s">
        <v>510</v>
      </c>
      <c r="S4251">
        <v>31523578</v>
      </c>
      <c r="BM4251" t="s">
        <v>6385</v>
      </c>
    </row>
    <row r="4252" spans="1:151" x14ac:dyDescent="0.2">
      <c r="A4252">
        <v>26552</v>
      </c>
      <c r="B4252" t="s">
        <v>3641</v>
      </c>
      <c r="C4252" t="s">
        <v>24489</v>
      </c>
      <c r="E4252" t="s">
        <v>24490</v>
      </c>
      <c r="F4252" t="s">
        <v>171</v>
      </c>
      <c r="G4252" t="s">
        <v>172</v>
      </c>
      <c r="H4252" s="1">
        <v>35874</v>
      </c>
      <c r="I4252" t="s">
        <v>221</v>
      </c>
      <c r="K4252" t="s">
        <v>6172</v>
      </c>
      <c r="L4252" t="s">
        <v>1409</v>
      </c>
      <c r="M4252" t="s">
        <v>176</v>
      </c>
      <c r="N4252">
        <v>2019</v>
      </c>
      <c r="O4252" t="s">
        <v>482</v>
      </c>
      <c r="P4252" t="s">
        <v>178</v>
      </c>
      <c r="Q4252" t="s">
        <v>172</v>
      </c>
      <c r="S4252">
        <v>27194386</v>
      </c>
      <c r="T4252" t="s">
        <v>196</v>
      </c>
      <c r="W4252" t="s">
        <v>24491</v>
      </c>
      <c r="X4252">
        <v>5852084459</v>
      </c>
      <c r="Y4252" t="s">
        <v>4948</v>
      </c>
      <c r="Z4252" t="s">
        <v>4207</v>
      </c>
      <c r="AA4252" t="s">
        <v>615</v>
      </c>
      <c r="AB4252" t="s">
        <v>4948</v>
      </c>
      <c r="AC4252" t="s">
        <v>4206</v>
      </c>
      <c r="AD4252" t="s">
        <v>185</v>
      </c>
      <c r="AS4252" t="str">
        <f>"0"</f>
        <v>0</v>
      </c>
      <c r="AT4252" t="s">
        <v>188</v>
      </c>
      <c r="AU4252" t="s">
        <v>647</v>
      </c>
      <c r="AV4252" t="s">
        <v>190</v>
      </c>
      <c r="AW4252" t="s">
        <v>237</v>
      </c>
      <c r="BM4252" t="s">
        <v>24492</v>
      </c>
      <c r="BP4252" t="s">
        <v>194</v>
      </c>
      <c r="BQ4252" t="s">
        <v>195</v>
      </c>
      <c r="BS4252">
        <v>14620</v>
      </c>
      <c r="BT4252" t="s">
        <v>196</v>
      </c>
      <c r="BU4252">
        <v>5856452266</v>
      </c>
      <c r="BZ4252" t="s">
        <v>24492</v>
      </c>
      <c r="CC4252" t="s">
        <v>194</v>
      </c>
      <c r="CD4252" t="s">
        <v>195</v>
      </c>
      <c r="CF4252">
        <v>14620</v>
      </c>
      <c r="CG4252" t="s">
        <v>196</v>
      </c>
      <c r="CH4252">
        <v>5856452266</v>
      </c>
      <c r="CM4252" t="s">
        <v>24492</v>
      </c>
      <c r="CP4252" t="s">
        <v>194</v>
      </c>
      <c r="CQ4252" t="s">
        <v>195</v>
      </c>
      <c r="CS4252">
        <v>14620</v>
      </c>
      <c r="CT4252" t="s">
        <v>196</v>
      </c>
      <c r="CU4252">
        <v>5856452266</v>
      </c>
      <c r="DZ4252" t="s">
        <v>24493</v>
      </c>
      <c r="EC4252" t="s">
        <v>24494</v>
      </c>
      <c r="ED4252" t="s">
        <v>195</v>
      </c>
      <c r="EF4252">
        <v>14534</v>
      </c>
      <c r="EG4252" t="s">
        <v>196</v>
      </c>
      <c r="EH4252">
        <v>5856452266</v>
      </c>
      <c r="EM4252" t="s">
        <v>24492</v>
      </c>
      <c r="EP4252" t="s">
        <v>194</v>
      </c>
      <c r="EQ4252" t="s">
        <v>195</v>
      </c>
      <c r="ES4252">
        <v>14620</v>
      </c>
      <c r="ET4252" t="s">
        <v>196</v>
      </c>
      <c r="EU4252">
        <v>5856452266</v>
      </c>
    </row>
    <row r="4253" spans="1:151" x14ac:dyDescent="0.2">
      <c r="A4253">
        <v>33571</v>
      </c>
      <c r="B4253" t="s">
        <v>3958</v>
      </c>
      <c r="C4253" t="s">
        <v>24489</v>
      </c>
      <c r="D4253" t="s">
        <v>957</v>
      </c>
      <c r="E4253" t="s">
        <v>24495</v>
      </c>
      <c r="F4253" t="s">
        <v>171</v>
      </c>
      <c r="G4253" t="str">
        <f>"0"</f>
        <v>0</v>
      </c>
      <c r="K4253" t="s">
        <v>453</v>
      </c>
      <c r="L4253" t="s">
        <v>454</v>
      </c>
      <c r="M4253" t="s">
        <v>205</v>
      </c>
      <c r="N4253">
        <v>2020</v>
      </c>
      <c r="O4253" t="s">
        <v>455</v>
      </c>
      <c r="P4253" t="s">
        <v>178</v>
      </c>
      <c r="Q4253" t="s">
        <v>172</v>
      </c>
      <c r="S4253">
        <v>31432269</v>
      </c>
      <c r="T4253" t="s">
        <v>226</v>
      </c>
      <c r="Y4253" t="str">
        <f>"01AS"</f>
        <v>01AS</v>
      </c>
      <c r="Z4253" t="s">
        <v>499</v>
      </c>
      <c r="AA4253" t="s">
        <v>228</v>
      </c>
      <c r="AB4253" t="s">
        <v>229</v>
      </c>
      <c r="AC4253" t="s">
        <v>4871</v>
      </c>
      <c r="AD4253" t="s">
        <v>185</v>
      </c>
      <c r="AM4253" t="s">
        <v>2239</v>
      </c>
      <c r="AS4253">
        <v>3.56</v>
      </c>
      <c r="AT4253" t="s">
        <v>429</v>
      </c>
      <c r="AU4253" t="s">
        <v>235</v>
      </c>
      <c r="AV4253" t="s">
        <v>236</v>
      </c>
      <c r="AW4253" t="s">
        <v>264</v>
      </c>
      <c r="BM4253" t="s">
        <v>24496</v>
      </c>
      <c r="BN4253" t="s">
        <v>239</v>
      </c>
      <c r="BO4253" t="s">
        <v>4735</v>
      </c>
      <c r="BP4253" t="s">
        <v>241</v>
      </c>
      <c r="BQ4253" t="s">
        <v>195</v>
      </c>
      <c r="BS4253">
        <v>14627</v>
      </c>
      <c r="CD4253" t="s">
        <v>195</v>
      </c>
      <c r="CM4253" t="s">
        <v>24497</v>
      </c>
      <c r="CO4253" t="s">
        <v>4735</v>
      </c>
      <c r="CP4253" t="s">
        <v>1401</v>
      </c>
      <c r="CQ4253" t="s">
        <v>247</v>
      </c>
      <c r="CS4253">
        <v>14534</v>
      </c>
      <c r="CT4253" t="s">
        <v>244</v>
      </c>
      <c r="CU4253" t="s">
        <v>24498</v>
      </c>
    </row>
    <row r="4254" spans="1:151" x14ac:dyDescent="0.2">
      <c r="A4254">
        <v>25877</v>
      </c>
      <c r="B4254" t="s">
        <v>949</v>
      </c>
      <c r="C4254" t="s">
        <v>24499</v>
      </c>
      <c r="E4254" t="s">
        <v>24500</v>
      </c>
      <c r="F4254" t="s">
        <v>171</v>
      </c>
      <c r="K4254" t="s">
        <v>1046</v>
      </c>
      <c r="M4254" t="s">
        <v>306</v>
      </c>
      <c r="N4254">
        <v>2014</v>
      </c>
      <c r="O4254" t="s">
        <v>591</v>
      </c>
      <c r="P4254" t="s">
        <v>178</v>
      </c>
      <c r="Q4254" t="s">
        <v>172</v>
      </c>
    </row>
    <row r="4255" spans="1:151" x14ac:dyDescent="0.2">
      <c r="A4255">
        <v>13120</v>
      </c>
      <c r="B4255" t="s">
        <v>24501</v>
      </c>
      <c r="C4255" t="s">
        <v>24502</v>
      </c>
      <c r="E4255" t="s">
        <v>24503</v>
      </c>
      <c r="F4255" t="s">
        <v>171</v>
      </c>
      <c r="G4255" t="s">
        <v>172</v>
      </c>
      <c r="H4255" s="1">
        <v>35306</v>
      </c>
      <c r="I4255" t="s">
        <v>221</v>
      </c>
      <c r="K4255" t="s">
        <v>1326</v>
      </c>
      <c r="L4255" t="s">
        <v>548</v>
      </c>
      <c r="M4255" t="s">
        <v>224</v>
      </c>
      <c r="N4255">
        <v>2015</v>
      </c>
      <c r="O4255" t="s">
        <v>692</v>
      </c>
      <c r="P4255" t="s">
        <v>178</v>
      </c>
      <c r="Q4255" t="s">
        <v>172</v>
      </c>
      <c r="S4255">
        <v>28713838</v>
      </c>
      <c r="T4255" t="s">
        <v>196</v>
      </c>
      <c r="W4255" t="s">
        <v>24504</v>
      </c>
      <c r="X4255">
        <v>9143640881</v>
      </c>
      <c r="Y4255" t="s">
        <v>186</v>
      </c>
      <c r="Z4255" t="s">
        <v>183</v>
      </c>
      <c r="AA4255">
        <v>2018</v>
      </c>
      <c r="AB4255">
        <v>2018</v>
      </c>
      <c r="AC4255" t="s">
        <v>752</v>
      </c>
      <c r="AD4255" t="s">
        <v>172</v>
      </c>
      <c r="AS4255">
        <v>3.36</v>
      </c>
      <c r="AT4255" t="s">
        <v>188</v>
      </c>
      <c r="AU4255" t="s">
        <v>189</v>
      </c>
      <c r="AV4255" t="s">
        <v>190</v>
      </c>
      <c r="AW4255" t="s">
        <v>237</v>
      </c>
      <c r="BM4255" t="s">
        <v>24505</v>
      </c>
      <c r="BN4255" t="s">
        <v>487</v>
      </c>
      <c r="BP4255" t="s">
        <v>194</v>
      </c>
      <c r="BQ4255" t="s">
        <v>195</v>
      </c>
      <c r="BS4255">
        <v>14627</v>
      </c>
      <c r="BT4255" t="s">
        <v>196</v>
      </c>
      <c r="BU4255">
        <v>9143640881</v>
      </c>
      <c r="BZ4255" t="s">
        <v>24506</v>
      </c>
      <c r="CC4255" t="s">
        <v>11039</v>
      </c>
      <c r="CD4255" t="s">
        <v>195</v>
      </c>
      <c r="CF4255">
        <v>10504</v>
      </c>
      <c r="CG4255" t="s">
        <v>196</v>
      </c>
      <c r="CH4255">
        <v>9142734472</v>
      </c>
      <c r="CM4255" t="s">
        <v>9330</v>
      </c>
      <c r="CP4255" t="s">
        <v>194</v>
      </c>
      <c r="CQ4255" t="s">
        <v>195</v>
      </c>
      <c r="CS4255">
        <v>14627</v>
      </c>
      <c r="CT4255" t="s">
        <v>196</v>
      </c>
      <c r="CU4255">
        <v>9143640881</v>
      </c>
      <c r="EM4255" t="s">
        <v>24506</v>
      </c>
      <c r="EP4255" t="s">
        <v>11039</v>
      </c>
      <c r="EQ4255" t="s">
        <v>195</v>
      </c>
      <c r="ES4255">
        <v>10504</v>
      </c>
      <c r="ET4255" t="s">
        <v>196</v>
      </c>
      <c r="EU4255">
        <v>9142734472</v>
      </c>
    </row>
    <row r="4256" spans="1:151" x14ac:dyDescent="0.2">
      <c r="A4256">
        <v>42377</v>
      </c>
      <c r="B4256" t="s">
        <v>24507</v>
      </c>
      <c r="C4256" t="s">
        <v>24508</v>
      </c>
      <c r="E4256" t="s">
        <v>24509</v>
      </c>
      <c r="F4256" t="s">
        <v>171</v>
      </c>
      <c r="I4256" t="s">
        <v>173</v>
      </c>
      <c r="K4256" t="s">
        <v>2923</v>
      </c>
      <c r="L4256" t="s">
        <v>920</v>
      </c>
      <c r="M4256" t="s">
        <v>224</v>
      </c>
      <c r="N4256">
        <v>2024</v>
      </c>
      <c r="O4256" t="s">
        <v>225</v>
      </c>
      <c r="P4256" t="s">
        <v>178</v>
      </c>
      <c r="Q4256" t="s">
        <v>185</v>
      </c>
      <c r="BM4256" t="s">
        <v>24510</v>
      </c>
      <c r="BP4256" t="s">
        <v>7769</v>
      </c>
      <c r="BQ4256" t="s">
        <v>195</v>
      </c>
      <c r="BS4256">
        <v>14526</v>
      </c>
      <c r="BT4256" t="s">
        <v>226</v>
      </c>
      <c r="BU4256">
        <v>5856268756</v>
      </c>
    </row>
    <row r="4257" spans="1:151" x14ac:dyDescent="0.2">
      <c r="A4257">
        <v>25091</v>
      </c>
      <c r="B4257" t="s">
        <v>24511</v>
      </c>
      <c r="C4257" t="s">
        <v>24512</v>
      </c>
      <c r="D4257" t="s">
        <v>3186</v>
      </c>
      <c r="E4257" t="s">
        <v>24513</v>
      </c>
      <c r="F4257" t="s">
        <v>171</v>
      </c>
      <c r="G4257" t="s">
        <v>172</v>
      </c>
      <c r="H4257" s="1">
        <v>35906</v>
      </c>
      <c r="I4257" t="s">
        <v>221</v>
      </c>
      <c r="K4257" t="s">
        <v>277</v>
      </c>
      <c r="L4257" t="s">
        <v>278</v>
      </c>
      <c r="M4257" t="s">
        <v>224</v>
      </c>
      <c r="N4257">
        <v>2018</v>
      </c>
      <c r="O4257" t="s">
        <v>354</v>
      </c>
      <c r="P4257" t="s">
        <v>178</v>
      </c>
      <c r="Q4257" t="s">
        <v>172</v>
      </c>
      <c r="S4257">
        <v>29855018</v>
      </c>
      <c r="T4257" t="s">
        <v>196</v>
      </c>
      <c r="W4257" t="s">
        <v>24514</v>
      </c>
      <c r="X4257">
        <v>2489096942</v>
      </c>
      <c r="Y4257" t="s">
        <v>186</v>
      </c>
      <c r="Z4257" t="s">
        <v>282</v>
      </c>
      <c r="AA4257">
        <v>2020</v>
      </c>
      <c r="AB4257">
        <v>2020</v>
      </c>
      <c r="AC4257" t="s">
        <v>1541</v>
      </c>
      <c r="AD4257" t="s">
        <v>185</v>
      </c>
      <c r="AS4257">
        <v>3.07</v>
      </c>
      <c r="AT4257" t="s">
        <v>188</v>
      </c>
      <c r="AU4257" t="s">
        <v>1520</v>
      </c>
      <c r="AV4257" t="s">
        <v>1521</v>
      </c>
      <c r="AW4257" t="s">
        <v>237</v>
      </c>
      <c r="BM4257" t="s">
        <v>24515</v>
      </c>
      <c r="BP4257" t="s">
        <v>24516</v>
      </c>
      <c r="BQ4257" t="s">
        <v>585</v>
      </c>
      <c r="BS4257">
        <v>48383</v>
      </c>
      <c r="BT4257" t="s">
        <v>196</v>
      </c>
      <c r="BU4257">
        <v>2484257813</v>
      </c>
      <c r="BZ4257" t="s">
        <v>24515</v>
      </c>
      <c r="CC4257" t="s">
        <v>24516</v>
      </c>
      <c r="CD4257" t="s">
        <v>585</v>
      </c>
      <c r="CF4257">
        <v>48383</v>
      </c>
      <c r="CG4257" t="s">
        <v>196</v>
      </c>
      <c r="CH4257">
        <v>2484257813</v>
      </c>
      <c r="CM4257" t="s">
        <v>3647</v>
      </c>
      <c r="CP4257" t="s">
        <v>194</v>
      </c>
      <c r="CQ4257" t="s">
        <v>195</v>
      </c>
      <c r="CS4257">
        <v>14611</v>
      </c>
      <c r="CT4257" t="s">
        <v>196</v>
      </c>
      <c r="CU4257">
        <v>2484257813</v>
      </c>
      <c r="ED4257" t="s">
        <v>585</v>
      </c>
      <c r="EG4257" t="s">
        <v>196</v>
      </c>
      <c r="EH4257">
        <v>2484257813</v>
      </c>
      <c r="EM4257" t="s">
        <v>24515</v>
      </c>
      <c r="EP4257" t="s">
        <v>24516</v>
      </c>
      <c r="EQ4257" t="s">
        <v>585</v>
      </c>
      <c r="ES4257">
        <v>48383</v>
      </c>
      <c r="ET4257" t="s">
        <v>196</v>
      </c>
      <c r="EU4257">
        <v>2484257813</v>
      </c>
    </row>
    <row r="4258" spans="1:151" x14ac:dyDescent="0.2">
      <c r="A4258">
        <v>25578</v>
      </c>
      <c r="B4258" t="s">
        <v>15438</v>
      </c>
      <c r="C4258" t="s">
        <v>24517</v>
      </c>
      <c r="E4258" t="s">
        <v>24518</v>
      </c>
      <c r="F4258" t="s">
        <v>171</v>
      </c>
      <c r="G4258" t="s">
        <v>172</v>
      </c>
      <c r="H4258" s="1">
        <v>35733</v>
      </c>
      <c r="I4258" t="s">
        <v>221</v>
      </c>
      <c r="K4258" t="s">
        <v>1961</v>
      </c>
      <c r="L4258" t="s">
        <v>2552</v>
      </c>
      <c r="M4258" t="s">
        <v>306</v>
      </c>
      <c r="N4258">
        <v>2018</v>
      </c>
      <c r="O4258" t="s">
        <v>307</v>
      </c>
      <c r="P4258" t="s">
        <v>178</v>
      </c>
      <c r="Q4258" t="s">
        <v>172</v>
      </c>
      <c r="S4258">
        <v>29954179</v>
      </c>
      <c r="T4258" t="s">
        <v>196</v>
      </c>
      <c r="W4258" t="s">
        <v>24519</v>
      </c>
      <c r="X4258">
        <v>9176964601</v>
      </c>
      <c r="Y4258" t="s">
        <v>186</v>
      </c>
      <c r="Z4258" t="s">
        <v>183</v>
      </c>
      <c r="AA4258">
        <v>2020</v>
      </c>
      <c r="AB4258">
        <v>2020</v>
      </c>
      <c r="AC4258" t="s">
        <v>4381</v>
      </c>
      <c r="AD4258" t="s">
        <v>185</v>
      </c>
      <c r="AM4258" t="s">
        <v>2598</v>
      </c>
      <c r="AN4258" t="s">
        <v>960</v>
      </c>
      <c r="AO4258" t="s">
        <v>886</v>
      </c>
      <c r="AS4258">
        <v>2.92</v>
      </c>
      <c r="AT4258" t="s">
        <v>188</v>
      </c>
      <c r="AU4258" t="s">
        <v>189</v>
      </c>
      <c r="AV4258" t="s">
        <v>190</v>
      </c>
      <c r="AW4258" t="s">
        <v>264</v>
      </c>
      <c r="BM4258" t="s">
        <v>24520</v>
      </c>
      <c r="BN4258" t="s">
        <v>193</v>
      </c>
      <c r="BP4258" t="s">
        <v>194</v>
      </c>
      <c r="BQ4258" t="s">
        <v>195</v>
      </c>
      <c r="BS4258">
        <v>14627</v>
      </c>
      <c r="BT4258" t="s">
        <v>196</v>
      </c>
      <c r="BU4258">
        <v>9176565815</v>
      </c>
      <c r="BZ4258" t="s">
        <v>24521</v>
      </c>
      <c r="CC4258" t="s">
        <v>24522</v>
      </c>
      <c r="CD4258" t="s">
        <v>1508</v>
      </c>
      <c r="CF4258" t="str">
        <f>"06831"</f>
        <v>06831</v>
      </c>
      <c r="CG4258" t="s">
        <v>196</v>
      </c>
      <c r="CH4258">
        <v>2036189670</v>
      </c>
      <c r="CM4258" t="s">
        <v>24523</v>
      </c>
      <c r="CP4258" t="s">
        <v>194</v>
      </c>
      <c r="CQ4258" t="s">
        <v>195</v>
      </c>
      <c r="CS4258">
        <v>14611</v>
      </c>
      <c r="CT4258" t="s">
        <v>196</v>
      </c>
      <c r="CU4258">
        <v>9176565815</v>
      </c>
      <c r="ED4258" t="s">
        <v>1508</v>
      </c>
      <c r="EG4258" t="s">
        <v>196</v>
      </c>
      <c r="EH4258">
        <v>2036189670</v>
      </c>
      <c r="EM4258" t="s">
        <v>24521</v>
      </c>
      <c r="EP4258" t="s">
        <v>24522</v>
      </c>
      <c r="EQ4258" t="s">
        <v>1508</v>
      </c>
      <c r="ES4258" t="str">
        <f>"06831"</f>
        <v>06831</v>
      </c>
      <c r="ET4258" t="s">
        <v>196</v>
      </c>
      <c r="EU4258">
        <v>2036189670</v>
      </c>
    </row>
    <row r="4259" spans="1:151" x14ac:dyDescent="0.2">
      <c r="A4259">
        <v>25211</v>
      </c>
      <c r="B4259" t="s">
        <v>15438</v>
      </c>
      <c r="C4259" t="s">
        <v>24517</v>
      </c>
      <c r="E4259" t="s">
        <v>24518</v>
      </c>
      <c r="F4259" t="s">
        <v>171</v>
      </c>
      <c r="G4259" t="s">
        <v>172</v>
      </c>
      <c r="H4259" s="1">
        <v>35733</v>
      </c>
      <c r="I4259" t="s">
        <v>221</v>
      </c>
      <c r="K4259" t="s">
        <v>15440</v>
      </c>
      <c r="L4259" t="s">
        <v>820</v>
      </c>
      <c r="M4259" t="s">
        <v>306</v>
      </c>
      <c r="N4259">
        <v>2018</v>
      </c>
      <c r="O4259" t="s">
        <v>307</v>
      </c>
      <c r="P4259" t="s">
        <v>363</v>
      </c>
      <c r="Q4259" t="s">
        <v>172</v>
      </c>
      <c r="S4259">
        <v>29954179</v>
      </c>
      <c r="T4259" t="s">
        <v>196</v>
      </c>
      <c r="W4259" t="s">
        <v>24519</v>
      </c>
      <c r="X4259">
        <v>9176964601</v>
      </c>
      <c r="Y4259" t="s">
        <v>186</v>
      </c>
      <c r="Z4259" t="s">
        <v>183</v>
      </c>
      <c r="AA4259">
        <v>2020</v>
      </c>
      <c r="AB4259">
        <v>2020</v>
      </c>
      <c r="AC4259" t="s">
        <v>4381</v>
      </c>
      <c r="AD4259" t="s">
        <v>185</v>
      </c>
      <c r="AM4259" t="s">
        <v>2598</v>
      </c>
      <c r="AN4259" t="s">
        <v>960</v>
      </c>
      <c r="AO4259" t="s">
        <v>886</v>
      </c>
      <c r="AS4259">
        <v>2.92</v>
      </c>
      <c r="AT4259" t="s">
        <v>188</v>
      </c>
      <c r="AU4259" t="s">
        <v>189</v>
      </c>
      <c r="AV4259" t="s">
        <v>190</v>
      </c>
      <c r="AW4259" t="s">
        <v>264</v>
      </c>
      <c r="BM4259" t="s">
        <v>24520</v>
      </c>
      <c r="BN4259" t="s">
        <v>193</v>
      </c>
      <c r="BP4259" t="s">
        <v>194</v>
      </c>
      <c r="BQ4259" t="s">
        <v>195</v>
      </c>
      <c r="BS4259">
        <v>14627</v>
      </c>
      <c r="BT4259" t="s">
        <v>196</v>
      </c>
      <c r="BU4259">
        <v>9176565815</v>
      </c>
      <c r="BZ4259" t="s">
        <v>24521</v>
      </c>
      <c r="CC4259" t="s">
        <v>24522</v>
      </c>
      <c r="CD4259" t="s">
        <v>1508</v>
      </c>
      <c r="CF4259" t="str">
        <f>"06831"</f>
        <v>06831</v>
      </c>
      <c r="CG4259" t="s">
        <v>196</v>
      </c>
      <c r="CH4259">
        <v>2036189670</v>
      </c>
      <c r="CM4259" t="s">
        <v>24523</v>
      </c>
      <c r="CP4259" t="s">
        <v>194</v>
      </c>
      <c r="CQ4259" t="s">
        <v>195</v>
      </c>
      <c r="CS4259">
        <v>14611</v>
      </c>
      <c r="CT4259" t="s">
        <v>196</v>
      </c>
      <c r="CU4259">
        <v>9176565815</v>
      </c>
      <c r="ED4259" t="s">
        <v>1508</v>
      </c>
      <c r="EG4259" t="s">
        <v>196</v>
      </c>
      <c r="EH4259">
        <v>2036189670</v>
      </c>
      <c r="EM4259" t="s">
        <v>24521</v>
      </c>
      <c r="EP4259" t="s">
        <v>24522</v>
      </c>
      <c r="EQ4259" t="s">
        <v>1508</v>
      </c>
      <c r="ES4259" t="str">
        <f>"06831"</f>
        <v>06831</v>
      </c>
      <c r="ET4259" t="s">
        <v>196</v>
      </c>
      <c r="EU4259">
        <v>2036189670</v>
      </c>
    </row>
    <row r="4260" spans="1:151" x14ac:dyDescent="0.2">
      <c r="A4260">
        <v>31510</v>
      </c>
      <c r="B4260" t="s">
        <v>3434</v>
      </c>
      <c r="C4260" t="s">
        <v>24524</v>
      </c>
      <c r="D4260" t="s">
        <v>5389</v>
      </c>
      <c r="E4260" t="s">
        <v>24525</v>
      </c>
      <c r="F4260" t="s">
        <v>171</v>
      </c>
      <c r="G4260" t="str">
        <f>"0"</f>
        <v>0</v>
      </c>
      <c r="K4260" t="s">
        <v>1345</v>
      </c>
      <c r="L4260" t="s">
        <v>2201</v>
      </c>
      <c r="M4260" t="s">
        <v>255</v>
      </c>
      <c r="N4260" t="s">
        <v>421</v>
      </c>
      <c r="O4260" t="s">
        <v>422</v>
      </c>
      <c r="P4260" t="s">
        <v>178</v>
      </c>
      <c r="Q4260" t="s">
        <v>172</v>
      </c>
      <c r="S4260">
        <v>31419932</v>
      </c>
      <c r="T4260" t="s">
        <v>226</v>
      </c>
      <c r="Y4260" t="str">
        <f>"04HSEAS"</f>
        <v>04HSEAS</v>
      </c>
      <c r="Z4260" t="s">
        <v>227</v>
      </c>
      <c r="AA4260" t="s">
        <v>228</v>
      </c>
      <c r="AB4260" t="s">
        <v>229</v>
      </c>
      <c r="AC4260" t="s">
        <v>500</v>
      </c>
      <c r="AD4260" t="s">
        <v>185</v>
      </c>
      <c r="AE4260" t="s">
        <v>425</v>
      </c>
      <c r="AS4260">
        <v>3.6</v>
      </c>
      <c r="AT4260" t="s">
        <v>429</v>
      </c>
      <c r="AU4260" t="s">
        <v>235</v>
      </c>
      <c r="AV4260" t="s">
        <v>236</v>
      </c>
      <c r="AW4260" t="s">
        <v>264</v>
      </c>
      <c r="BM4260" t="s">
        <v>3269</v>
      </c>
      <c r="BN4260" t="s">
        <v>239</v>
      </c>
      <c r="BO4260" t="s">
        <v>24526</v>
      </c>
      <c r="BP4260" t="s">
        <v>241</v>
      </c>
      <c r="BQ4260" t="s">
        <v>195</v>
      </c>
      <c r="BS4260">
        <v>14627</v>
      </c>
      <c r="CD4260" t="s">
        <v>195</v>
      </c>
      <c r="CM4260" t="s">
        <v>24527</v>
      </c>
      <c r="CO4260" t="s">
        <v>24526</v>
      </c>
      <c r="CP4260" t="s">
        <v>15081</v>
      </c>
      <c r="CQ4260" t="s">
        <v>2079</v>
      </c>
      <c r="CS4260" t="s">
        <v>24528</v>
      </c>
      <c r="CT4260" t="s">
        <v>244</v>
      </c>
      <c r="CU4260" t="s">
        <v>24529</v>
      </c>
    </row>
    <row r="4261" spans="1:151" x14ac:dyDescent="0.2">
      <c r="A4261">
        <v>26214</v>
      </c>
      <c r="B4261" t="s">
        <v>1216</v>
      </c>
      <c r="C4261" t="s">
        <v>24530</v>
      </c>
      <c r="D4261" t="s">
        <v>4305</v>
      </c>
      <c r="E4261" t="s">
        <v>24531</v>
      </c>
      <c r="F4261" t="s">
        <v>171</v>
      </c>
      <c r="G4261" t="s">
        <v>172</v>
      </c>
      <c r="H4261" s="1">
        <v>33961</v>
      </c>
      <c r="I4261" t="s">
        <v>173</v>
      </c>
      <c r="K4261" t="s">
        <v>3218</v>
      </c>
      <c r="L4261" t="s">
        <v>6475</v>
      </c>
      <c r="M4261" t="s">
        <v>224</v>
      </c>
      <c r="N4261">
        <v>2018</v>
      </c>
      <c r="O4261" t="s">
        <v>354</v>
      </c>
      <c r="P4261" t="s">
        <v>178</v>
      </c>
      <c r="Q4261" t="s">
        <v>172</v>
      </c>
      <c r="S4261">
        <v>30869240</v>
      </c>
      <c r="T4261" t="s">
        <v>196</v>
      </c>
      <c r="W4261" t="s">
        <v>24532</v>
      </c>
      <c r="X4261">
        <v>4194479213</v>
      </c>
      <c r="Y4261" t="s">
        <v>802</v>
      </c>
      <c r="Z4261" t="s">
        <v>1360</v>
      </c>
      <c r="AA4261" t="s">
        <v>615</v>
      </c>
      <c r="AB4261" t="s">
        <v>259</v>
      </c>
      <c r="AC4261" t="s">
        <v>804</v>
      </c>
      <c r="AD4261" t="s">
        <v>185</v>
      </c>
      <c r="AS4261" t="str">
        <f>"0"</f>
        <v>0</v>
      </c>
      <c r="AT4261" t="s">
        <v>188</v>
      </c>
      <c r="AU4261" t="s">
        <v>189</v>
      </c>
      <c r="AV4261" t="s">
        <v>190</v>
      </c>
      <c r="AW4261" t="s">
        <v>264</v>
      </c>
      <c r="BM4261" t="s">
        <v>24533</v>
      </c>
      <c r="BP4261" t="s">
        <v>194</v>
      </c>
      <c r="BQ4261" t="s">
        <v>195</v>
      </c>
      <c r="BS4261">
        <v>14607</v>
      </c>
      <c r="BT4261" t="s">
        <v>196</v>
      </c>
      <c r="BU4261">
        <v>4196195649</v>
      </c>
      <c r="BZ4261" t="s">
        <v>24533</v>
      </c>
      <c r="CC4261" t="s">
        <v>194</v>
      </c>
      <c r="CD4261" t="s">
        <v>195</v>
      </c>
      <c r="CF4261">
        <v>14607</v>
      </c>
      <c r="CG4261" t="s">
        <v>196</v>
      </c>
      <c r="CH4261">
        <v>4196195649</v>
      </c>
      <c r="CM4261" t="s">
        <v>24533</v>
      </c>
      <c r="CP4261" t="s">
        <v>194</v>
      </c>
      <c r="CQ4261" t="s">
        <v>195</v>
      </c>
      <c r="CS4261">
        <v>14607</v>
      </c>
      <c r="CT4261" t="s">
        <v>196</v>
      </c>
      <c r="CU4261">
        <v>4196195649</v>
      </c>
      <c r="ED4261" t="s">
        <v>1414</v>
      </c>
      <c r="EG4261" t="s">
        <v>196</v>
      </c>
      <c r="EH4261">
        <v>4194479213</v>
      </c>
      <c r="EM4261" t="s">
        <v>24534</v>
      </c>
      <c r="EP4261" t="s">
        <v>24535</v>
      </c>
      <c r="EQ4261" t="s">
        <v>1414</v>
      </c>
      <c r="ES4261">
        <v>44883</v>
      </c>
      <c r="ET4261" t="s">
        <v>196</v>
      </c>
      <c r="EU4261">
        <v>4194479213</v>
      </c>
    </row>
    <row r="4262" spans="1:151" x14ac:dyDescent="0.2">
      <c r="A4262">
        <v>15740</v>
      </c>
      <c r="B4262" t="s">
        <v>4093</v>
      </c>
      <c r="C4262" t="s">
        <v>24536</v>
      </c>
      <c r="D4262" t="s">
        <v>169</v>
      </c>
      <c r="E4262" t="s">
        <v>24537</v>
      </c>
      <c r="F4262" t="s">
        <v>171</v>
      </c>
      <c r="G4262" t="s">
        <v>172</v>
      </c>
      <c r="H4262" s="1">
        <v>35047</v>
      </c>
      <c r="I4262" t="s">
        <v>221</v>
      </c>
      <c r="K4262" t="s">
        <v>547</v>
      </c>
      <c r="L4262" t="s">
        <v>548</v>
      </c>
      <c r="M4262" t="s">
        <v>306</v>
      </c>
      <c r="N4262">
        <v>2016</v>
      </c>
      <c r="O4262" t="s">
        <v>380</v>
      </c>
      <c r="P4262" t="s">
        <v>178</v>
      </c>
      <c r="Q4262" t="s">
        <v>172</v>
      </c>
      <c r="S4262">
        <v>28684633</v>
      </c>
      <c r="T4262" t="s">
        <v>196</v>
      </c>
      <c r="W4262" t="s">
        <v>24538</v>
      </c>
      <c r="X4262">
        <v>6072795059</v>
      </c>
      <c r="Y4262" t="s">
        <v>186</v>
      </c>
      <c r="Z4262" t="s">
        <v>282</v>
      </c>
      <c r="AA4262">
        <v>2018</v>
      </c>
      <c r="AB4262">
        <v>2018</v>
      </c>
      <c r="AC4262" t="s">
        <v>396</v>
      </c>
      <c r="AD4262" t="s">
        <v>185</v>
      </c>
      <c r="AS4262">
        <v>3.69</v>
      </c>
      <c r="AT4262" t="s">
        <v>188</v>
      </c>
      <c r="AU4262" t="s">
        <v>189</v>
      </c>
      <c r="AV4262" t="s">
        <v>190</v>
      </c>
      <c r="AW4262" t="s">
        <v>264</v>
      </c>
      <c r="BM4262" t="s">
        <v>24539</v>
      </c>
      <c r="BN4262" t="s">
        <v>193</v>
      </c>
      <c r="BP4262" t="s">
        <v>194</v>
      </c>
      <c r="BQ4262" t="s">
        <v>195</v>
      </c>
      <c r="BS4262">
        <v>14627</v>
      </c>
      <c r="BT4262" t="s">
        <v>196</v>
      </c>
      <c r="BU4262">
        <v>6072775651</v>
      </c>
      <c r="BZ4262" t="s">
        <v>24540</v>
      </c>
      <c r="CC4262" t="s">
        <v>24541</v>
      </c>
      <c r="CD4262" t="s">
        <v>195</v>
      </c>
      <c r="CF4262">
        <v>14850</v>
      </c>
      <c r="CG4262" t="s">
        <v>196</v>
      </c>
      <c r="CH4262">
        <v>6072795059</v>
      </c>
      <c r="CM4262" t="s">
        <v>863</v>
      </c>
      <c r="CP4262" t="s">
        <v>194</v>
      </c>
      <c r="CQ4262" t="s">
        <v>195</v>
      </c>
      <c r="CS4262">
        <v>14627</v>
      </c>
      <c r="CT4262" t="s">
        <v>196</v>
      </c>
      <c r="CU4262">
        <v>6072775651</v>
      </c>
      <c r="ED4262" t="s">
        <v>195</v>
      </c>
      <c r="EG4262" t="s">
        <v>196</v>
      </c>
      <c r="EH4262">
        <v>6072795059</v>
      </c>
      <c r="EM4262" t="s">
        <v>24540</v>
      </c>
      <c r="EP4262" t="s">
        <v>24541</v>
      </c>
      <c r="EQ4262" t="s">
        <v>195</v>
      </c>
      <c r="ES4262">
        <v>14850</v>
      </c>
      <c r="ET4262" t="s">
        <v>196</v>
      </c>
      <c r="EU4262">
        <v>6072795059</v>
      </c>
    </row>
    <row r="4263" spans="1:151" x14ac:dyDescent="0.2">
      <c r="A4263">
        <v>23361</v>
      </c>
      <c r="B4263" t="s">
        <v>3154</v>
      </c>
      <c r="C4263" t="s">
        <v>24542</v>
      </c>
      <c r="D4263" t="s">
        <v>880</v>
      </c>
      <c r="E4263" t="s">
        <v>24543</v>
      </c>
      <c r="F4263" t="s">
        <v>171</v>
      </c>
      <c r="G4263" t="s">
        <v>172</v>
      </c>
      <c r="H4263" s="1">
        <v>35475</v>
      </c>
      <c r="I4263" t="s">
        <v>173</v>
      </c>
      <c r="K4263" t="s">
        <v>4354</v>
      </c>
      <c r="L4263" t="s">
        <v>4355</v>
      </c>
      <c r="M4263" t="s">
        <v>306</v>
      </c>
      <c r="N4263">
        <v>2017</v>
      </c>
      <c r="O4263" t="s">
        <v>646</v>
      </c>
      <c r="P4263" t="s">
        <v>178</v>
      </c>
      <c r="Q4263" t="s">
        <v>172</v>
      </c>
      <c r="S4263">
        <v>29371105</v>
      </c>
      <c r="T4263" t="s">
        <v>196</v>
      </c>
      <c r="W4263" t="s">
        <v>24544</v>
      </c>
      <c r="X4263">
        <v>5857483097</v>
      </c>
      <c r="Y4263" t="s">
        <v>186</v>
      </c>
      <c r="Z4263" t="s">
        <v>282</v>
      </c>
      <c r="AA4263">
        <v>2019</v>
      </c>
      <c r="AB4263">
        <v>2019</v>
      </c>
      <c r="AC4263" t="s">
        <v>960</v>
      </c>
      <c r="AD4263" t="s">
        <v>185</v>
      </c>
      <c r="AM4263" t="s">
        <v>3109</v>
      </c>
      <c r="AN4263" t="s">
        <v>697</v>
      </c>
      <c r="AO4263" t="s">
        <v>857</v>
      </c>
      <c r="AS4263">
        <v>3.88</v>
      </c>
      <c r="AT4263" t="s">
        <v>188</v>
      </c>
      <c r="AU4263" t="s">
        <v>189</v>
      </c>
      <c r="AV4263" t="s">
        <v>190</v>
      </c>
      <c r="AW4263" t="s">
        <v>264</v>
      </c>
      <c r="AX4263" t="s">
        <v>24545</v>
      </c>
      <c r="AY4263" t="s">
        <v>1856</v>
      </c>
      <c r="BM4263" t="s">
        <v>24546</v>
      </c>
      <c r="BN4263" t="s">
        <v>193</v>
      </c>
      <c r="BP4263" t="s">
        <v>194</v>
      </c>
      <c r="BQ4263" t="s">
        <v>195</v>
      </c>
      <c r="BS4263">
        <v>14627</v>
      </c>
      <c r="BT4263" t="s">
        <v>196</v>
      </c>
      <c r="BU4263">
        <v>5853198579</v>
      </c>
      <c r="BZ4263" t="s">
        <v>24547</v>
      </c>
      <c r="CC4263" t="s">
        <v>194</v>
      </c>
      <c r="CD4263" t="s">
        <v>195</v>
      </c>
      <c r="CF4263">
        <v>14620</v>
      </c>
      <c r="CG4263" t="s">
        <v>196</v>
      </c>
      <c r="CH4263">
        <v>5853198579</v>
      </c>
      <c r="CM4263" t="s">
        <v>16288</v>
      </c>
      <c r="CP4263" t="s">
        <v>194</v>
      </c>
      <c r="CQ4263" t="s">
        <v>195</v>
      </c>
      <c r="CS4263">
        <v>14619</v>
      </c>
      <c r="CT4263" t="s">
        <v>196</v>
      </c>
      <c r="CU4263">
        <v>5853198579</v>
      </c>
      <c r="ED4263" t="s">
        <v>195</v>
      </c>
      <c r="EG4263" t="s">
        <v>196</v>
      </c>
      <c r="EH4263">
        <v>5853198579</v>
      </c>
      <c r="EM4263" t="s">
        <v>24547</v>
      </c>
      <c r="EP4263" t="s">
        <v>194</v>
      </c>
      <c r="EQ4263" t="s">
        <v>195</v>
      </c>
      <c r="ES4263">
        <v>14620</v>
      </c>
      <c r="ET4263" t="s">
        <v>196</v>
      </c>
      <c r="EU4263">
        <v>5853198579</v>
      </c>
    </row>
    <row r="4264" spans="1:151" x14ac:dyDescent="0.2">
      <c r="A4264">
        <v>19507</v>
      </c>
      <c r="B4264" t="s">
        <v>3154</v>
      </c>
      <c r="C4264" t="s">
        <v>24542</v>
      </c>
      <c r="D4264" t="s">
        <v>880</v>
      </c>
      <c r="E4264" t="s">
        <v>24543</v>
      </c>
      <c r="F4264" t="s">
        <v>24548</v>
      </c>
      <c r="G4264" t="s">
        <v>172</v>
      </c>
      <c r="H4264" s="1">
        <v>35475</v>
      </c>
      <c r="I4264" t="s">
        <v>173</v>
      </c>
      <c r="K4264" t="s">
        <v>1078</v>
      </c>
      <c r="M4264" t="s">
        <v>5170</v>
      </c>
      <c r="N4264">
        <v>2016</v>
      </c>
      <c r="O4264" t="s">
        <v>23874</v>
      </c>
      <c r="P4264" t="s">
        <v>178</v>
      </c>
      <c r="Q4264" t="s">
        <v>172</v>
      </c>
      <c r="S4264">
        <v>29371105</v>
      </c>
      <c r="T4264" t="s">
        <v>196</v>
      </c>
      <c r="W4264" t="s">
        <v>24544</v>
      </c>
      <c r="X4264">
        <v>5857483097</v>
      </c>
      <c r="Y4264" t="s">
        <v>186</v>
      </c>
      <c r="Z4264" t="s">
        <v>282</v>
      </c>
      <c r="AA4264">
        <v>2019</v>
      </c>
      <c r="AB4264">
        <v>2019</v>
      </c>
      <c r="AC4264" t="s">
        <v>960</v>
      </c>
      <c r="AD4264" t="s">
        <v>185</v>
      </c>
      <c r="AM4264" t="s">
        <v>3109</v>
      </c>
      <c r="AN4264" t="s">
        <v>697</v>
      </c>
      <c r="AO4264" t="s">
        <v>857</v>
      </c>
      <c r="AS4264">
        <v>3.88</v>
      </c>
      <c r="AT4264" t="s">
        <v>188</v>
      </c>
      <c r="AU4264" t="s">
        <v>189</v>
      </c>
      <c r="AV4264" t="s">
        <v>190</v>
      </c>
      <c r="AW4264" t="s">
        <v>264</v>
      </c>
      <c r="AX4264" t="s">
        <v>24545</v>
      </c>
      <c r="AY4264" t="s">
        <v>1856</v>
      </c>
      <c r="BM4264" t="s">
        <v>24546</v>
      </c>
      <c r="BN4264" t="s">
        <v>193</v>
      </c>
      <c r="BP4264" t="s">
        <v>194</v>
      </c>
      <c r="BQ4264" t="s">
        <v>195</v>
      </c>
      <c r="BS4264">
        <v>14627</v>
      </c>
      <c r="BT4264" t="s">
        <v>196</v>
      </c>
      <c r="BU4264">
        <v>5853198579</v>
      </c>
      <c r="BZ4264" t="s">
        <v>24547</v>
      </c>
      <c r="CC4264" t="s">
        <v>194</v>
      </c>
      <c r="CD4264" t="s">
        <v>195</v>
      </c>
      <c r="CF4264">
        <v>14620</v>
      </c>
      <c r="CG4264" t="s">
        <v>196</v>
      </c>
      <c r="CH4264">
        <v>5853198579</v>
      </c>
      <c r="CM4264" t="s">
        <v>16288</v>
      </c>
      <c r="CP4264" t="s">
        <v>194</v>
      </c>
      <c r="CQ4264" t="s">
        <v>195</v>
      </c>
      <c r="CS4264">
        <v>14619</v>
      </c>
      <c r="CT4264" t="s">
        <v>196</v>
      </c>
      <c r="CU4264">
        <v>5853198579</v>
      </c>
      <c r="ED4264" t="s">
        <v>195</v>
      </c>
      <c r="EG4264" t="s">
        <v>196</v>
      </c>
      <c r="EH4264">
        <v>5853198579</v>
      </c>
      <c r="EM4264" t="s">
        <v>24547</v>
      </c>
      <c r="EP4264" t="s">
        <v>194</v>
      </c>
      <c r="EQ4264" t="s">
        <v>195</v>
      </c>
      <c r="ES4264">
        <v>14620</v>
      </c>
      <c r="ET4264" t="s">
        <v>196</v>
      </c>
      <c r="EU4264">
        <v>5853198579</v>
      </c>
    </row>
    <row r="4265" spans="1:151" x14ac:dyDescent="0.2">
      <c r="A4265">
        <v>14660</v>
      </c>
      <c r="B4265" t="s">
        <v>6122</v>
      </c>
      <c r="C4265" t="s">
        <v>24549</v>
      </c>
      <c r="D4265" t="s">
        <v>24550</v>
      </c>
      <c r="E4265" t="s">
        <v>24551</v>
      </c>
      <c r="F4265" t="s">
        <v>171</v>
      </c>
      <c r="G4265" t="s">
        <v>172</v>
      </c>
      <c r="H4265" s="1">
        <v>34250</v>
      </c>
      <c r="I4265" t="s">
        <v>221</v>
      </c>
      <c r="K4265" t="s">
        <v>3193</v>
      </c>
      <c r="L4265" t="s">
        <v>1158</v>
      </c>
      <c r="M4265" t="s">
        <v>205</v>
      </c>
      <c r="N4265">
        <v>2016</v>
      </c>
      <c r="O4265" t="s">
        <v>4915</v>
      </c>
      <c r="P4265" t="s">
        <v>178</v>
      </c>
      <c r="Q4265" t="s">
        <v>172</v>
      </c>
      <c r="S4265">
        <v>27544037</v>
      </c>
      <c r="T4265" t="s">
        <v>196</v>
      </c>
      <c r="W4265" t="s">
        <v>24552</v>
      </c>
      <c r="X4265">
        <v>5186412355</v>
      </c>
      <c r="Y4265" t="s">
        <v>186</v>
      </c>
      <c r="Z4265" t="s">
        <v>282</v>
      </c>
      <c r="AA4265">
        <v>2016</v>
      </c>
      <c r="AB4265">
        <v>2016</v>
      </c>
      <c r="AC4265" t="s">
        <v>932</v>
      </c>
      <c r="AD4265" t="s">
        <v>185</v>
      </c>
      <c r="AM4265" t="s">
        <v>696</v>
      </c>
      <c r="AS4265">
        <v>3.81</v>
      </c>
      <c r="AT4265" t="s">
        <v>188</v>
      </c>
      <c r="AU4265" t="s">
        <v>189</v>
      </c>
      <c r="AV4265" t="s">
        <v>190</v>
      </c>
      <c r="AW4265" t="s">
        <v>264</v>
      </c>
      <c r="BM4265" t="s">
        <v>24553</v>
      </c>
      <c r="BP4265" t="s">
        <v>24554</v>
      </c>
      <c r="BQ4265" t="s">
        <v>195</v>
      </c>
      <c r="BS4265">
        <v>12196</v>
      </c>
      <c r="BT4265" t="s">
        <v>196</v>
      </c>
      <c r="BU4265">
        <v>5186748020</v>
      </c>
      <c r="BZ4265" t="s">
        <v>24553</v>
      </c>
      <c r="CC4265" t="s">
        <v>24554</v>
      </c>
      <c r="CD4265" t="s">
        <v>195</v>
      </c>
      <c r="CF4265">
        <v>12196</v>
      </c>
      <c r="CG4265" t="s">
        <v>196</v>
      </c>
      <c r="CH4265">
        <v>5186748020</v>
      </c>
      <c r="CM4265" t="s">
        <v>24555</v>
      </c>
      <c r="CP4265" t="s">
        <v>194</v>
      </c>
      <c r="CQ4265" t="s">
        <v>195</v>
      </c>
      <c r="CS4265">
        <v>14620</v>
      </c>
      <c r="CT4265" t="s">
        <v>196</v>
      </c>
      <c r="CU4265">
        <v>5188136145</v>
      </c>
      <c r="EM4265" t="s">
        <v>24553</v>
      </c>
      <c r="EP4265" t="s">
        <v>24554</v>
      </c>
      <c r="EQ4265" t="s">
        <v>195</v>
      </c>
      <c r="ES4265">
        <v>12196</v>
      </c>
      <c r="ET4265" t="s">
        <v>196</v>
      </c>
      <c r="EU4265">
        <v>5186748020</v>
      </c>
    </row>
    <row r="4266" spans="1:151" x14ac:dyDescent="0.2">
      <c r="A4266">
        <v>26048</v>
      </c>
      <c r="B4266" t="s">
        <v>8451</v>
      </c>
      <c r="C4266" t="s">
        <v>24556</v>
      </c>
      <c r="D4266" t="s">
        <v>1792</v>
      </c>
      <c r="E4266" t="s">
        <v>24557</v>
      </c>
      <c r="F4266" t="s">
        <v>171</v>
      </c>
      <c r="G4266" t="str">
        <f>"0"</f>
        <v>0</v>
      </c>
      <c r="K4266" t="s">
        <v>1372</v>
      </c>
      <c r="L4266" t="s">
        <v>1373</v>
      </c>
      <c r="M4266" t="s">
        <v>176</v>
      </c>
      <c r="N4266">
        <v>2018</v>
      </c>
      <c r="O4266" t="s">
        <v>612</v>
      </c>
      <c r="P4266" t="s">
        <v>178</v>
      </c>
      <c r="Q4266" t="s">
        <v>172</v>
      </c>
      <c r="S4266">
        <v>30662186</v>
      </c>
      <c r="T4266" t="s">
        <v>2640</v>
      </c>
      <c r="U4266" t="s">
        <v>180</v>
      </c>
      <c r="V4266" s="2">
        <v>42902</v>
      </c>
      <c r="W4266" t="s">
        <v>24558</v>
      </c>
      <c r="X4266" t="s">
        <v>24559</v>
      </c>
      <c r="Y4266" t="s">
        <v>613</v>
      </c>
      <c r="Z4266" t="s">
        <v>614</v>
      </c>
      <c r="AA4266" t="s">
        <v>615</v>
      </c>
      <c r="AB4266" t="s">
        <v>259</v>
      </c>
      <c r="AC4266" t="s">
        <v>2643</v>
      </c>
      <c r="AD4266" t="s">
        <v>185</v>
      </c>
      <c r="AS4266" t="str">
        <f>"0"</f>
        <v>0</v>
      </c>
      <c r="AT4266" t="s">
        <v>188</v>
      </c>
      <c r="AU4266" t="s">
        <v>647</v>
      </c>
      <c r="AV4266" t="s">
        <v>190</v>
      </c>
      <c r="AW4266" t="s">
        <v>191</v>
      </c>
      <c r="CM4266" t="s">
        <v>24560</v>
      </c>
      <c r="CN4266" t="s">
        <v>10002</v>
      </c>
      <c r="CP4266" t="s">
        <v>194</v>
      </c>
      <c r="CQ4266" t="s">
        <v>195</v>
      </c>
      <c r="CS4266">
        <v>14623</v>
      </c>
      <c r="CT4266" t="s">
        <v>196</v>
      </c>
    </row>
    <row r="4267" spans="1:151" x14ac:dyDescent="0.2">
      <c r="A4267">
        <v>14642</v>
      </c>
      <c r="B4267" t="s">
        <v>13397</v>
      </c>
      <c r="C4267" t="s">
        <v>24561</v>
      </c>
      <c r="E4267" t="s">
        <v>24562</v>
      </c>
      <c r="F4267" t="s">
        <v>24563</v>
      </c>
      <c r="H4267" s="1">
        <v>34421</v>
      </c>
      <c r="I4267" t="s">
        <v>173</v>
      </c>
      <c r="K4267" t="s">
        <v>1078</v>
      </c>
      <c r="L4267" t="s">
        <v>24564</v>
      </c>
      <c r="M4267" t="s">
        <v>224</v>
      </c>
      <c r="N4267">
        <v>2015</v>
      </c>
      <c r="O4267" t="s">
        <v>692</v>
      </c>
      <c r="P4267" t="s">
        <v>178</v>
      </c>
      <c r="Q4267" t="s">
        <v>172</v>
      </c>
      <c r="R4267" t="s">
        <v>510</v>
      </c>
      <c r="S4267">
        <v>27732793</v>
      </c>
      <c r="BM4267" t="s">
        <v>24565</v>
      </c>
    </row>
    <row r="4268" spans="1:151" x14ac:dyDescent="0.2">
      <c r="A4268">
        <v>26006</v>
      </c>
      <c r="B4268" t="s">
        <v>13397</v>
      </c>
      <c r="C4268" t="s">
        <v>24561</v>
      </c>
      <c r="E4268" t="s">
        <v>24562</v>
      </c>
      <c r="F4268" t="s">
        <v>171</v>
      </c>
      <c r="H4268" s="1">
        <v>34421</v>
      </c>
      <c r="I4268" t="s">
        <v>173</v>
      </c>
      <c r="K4268" t="s">
        <v>21748</v>
      </c>
      <c r="M4268" t="s">
        <v>306</v>
      </c>
      <c r="N4268">
        <v>2014</v>
      </c>
      <c r="O4268" t="s">
        <v>591</v>
      </c>
      <c r="P4268" t="s">
        <v>178</v>
      </c>
      <c r="Q4268" t="s">
        <v>172</v>
      </c>
      <c r="R4268" t="s">
        <v>510</v>
      </c>
      <c r="S4268">
        <v>27732793</v>
      </c>
      <c r="BM4268" t="s">
        <v>24565</v>
      </c>
    </row>
    <row r="4269" spans="1:151" x14ac:dyDescent="0.2">
      <c r="A4269">
        <v>40752</v>
      </c>
      <c r="B4269" t="s">
        <v>6703</v>
      </c>
      <c r="C4269" t="s">
        <v>24561</v>
      </c>
      <c r="D4269" t="s">
        <v>24566</v>
      </c>
      <c r="E4269" t="s">
        <v>24567</v>
      </c>
      <c r="F4269" t="s">
        <v>171</v>
      </c>
      <c r="G4269" t="str">
        <f>"0"</f>
        <v>0</v>
      </c>
      <c r="H4269" s="1">
        <v>37763</v>
      </c>
      <c r="I4269" t="s">
        <v>173</v>
      </c>
      <c r="K4269" t="s">
        <v>515</v>
      </c>
      <c r="L4269" t="s">
        <v>516</v>
      </c>
      <c r="M4269" t="s">
        <v>176</v>
      </c>
      <c r="N4269">
        <v>2024</v>
      </c>
      <c r="O4269" t="s">
        <v>319</v>
      </c>
      <c r="P4269" t="s">
        <v>178</v>
      </c>
      <c r="Q4269" t="s">
        <v>172</v>
      </c>
      <c r="S4269">
        <v>32041460</v>
      </c>
      <c r="T4269" t="s">
        <v>226</v>
      </c>
      <c r="Y4269" t="str">
        <f>"04HSEAS"</f>
        <v>04HSEAS</v>
      </c>
      <c r="Z4269" t="s">
        <v>499</v>
      </c>
      <c r="AA4269" t="s">
        <v>320</v>
      </c>
      <c r="AB4269" t="s">
        <v>321</v>
      </c>
      <c r="AC4269" t="s">
        <v>3358</v>
      </c>
      <c r="AD4269" t="s">
        <v>185</v>
      </c>
      <c r="AM4269" t="s">
        <v>24568</v>
      </c>
      <c r="AS4269">
        <v>3.64</v>
      </c>
      <c r="AU4269" t="s">
        <v>235</v>
      </c>
      <c r="AV4269" t="s">
        <v>236</v>
      </c>
      <c r="AW4269" t="s">
        <v>264</v>
      </c>
      <c r="BM4269" t="s">
        <v>24569</v>
      </c>
      <c r="BN4269" t="s">
        <v>239</v>
      </c>
      <c r="BO4269" t="s">
        <v>24570</v>
      </c>
      <c r="BP4269" t="s">
        <v>241</v>
      </c>
      <c r="BQ4269" t="s">
        <v>195</v>
      </c>
      <c r="BS4269">
        <v>14627</v>
      </c>
      <c r="CD4269" t="s">
        <v>195</v>
      </c>
      <c r="CM4269" t="s">
        <v>24571</v>
      </c>
      <c r="CO4269" t="s">
        <v>24570</v>
      </c>
      <c r="CP4269" t="s">
        <v>24572</v>
      </c>
      <c r="CQ4269" t="s">
        <v>541</v>
      </c>
      <c r="CS4269" t="str">
        <f>"02492-4145"</f>
        <v>02492-4145</v>
      </c>
      <c r="CT4269" t="s">
        <v>244</v>
      </c>
      <c r="CU4269" t="s">
        <v>24573</v>
      </c>
    </row>
    <row r="4270" spans="1:151" x14ac:dyDescent="0.2">
      <c r="A4270">
        <v>10100</v>
      </c>
      <c r="B4270" t="s">
        <v>10787</v>
      </c>
      <c r="C4270" t="s">
        <v>24574</v>
      </c>
      <c r="D4270" t="s">
        <v>6691</v>
      </c>
      <c r="E4270" t="s">
        <v>24575</v>
      </c>
      <c r="F4270" t="s">
        <v>171</v>
      </c>
      <c r="G4270" t="s">
        <v>172</v>
      </c>
      <c r="H4270" s="1">
        <v>34498</v>
      </c>
      <c r="I4270" t="s">
        <v>221</v>
      </c>
      <c r="K4270" t="s">
        <v>2258</v>
      </c>
      <c r="L4270" t="s">
        <v>820</v>
      </c>
      <c r="M4270" t="s">
        <v>176</v>
      </c>
      <c r="N4270">
        <v>2015</v>
      </c>
      <c r="O4270" t="s">
        <v>1014</v>
      </c>
      <c r="P4270" t="s">
        <v>178</v>
      </c>
      <c r="Q4270" t="s">
        <v>172</v>
      </c>
      <c r="S4270">
        <v>27736913</v>
      </c>
      <c r="T4270" t="s">
        <v>196</v>
      </c>
      <c r="W4270" t="s">
        <v>24576</v>
      </c>
      <c r="X4270">
        <v>6077860317</v>
      </c>
      <c r="Y4270" t="s">
        <v>186</v>
      </c>
      <c r="Z4270" t="s">
        <v>282</v>
      </c>
      <c r="AA4270">
        <v>2016</v>
      </c>
      <c r="AB4270">
        <v>2016</v>
      </c>
      <c r="AC4270" t="s">
        <v>2260</v>
      </c>
      <c r="AD4270" t="s">
        <v>185</v>
      </c>
      <c r="AM4270" t="s">
        <v>187</v>
      </c>
      <c r="AS4270">
        <v>3.31</v>
      </c>
      <c r="AT4270" t="s">
        <v>188</v>
      </c>
      <c r="AU4270" t="s">
        <v>189</v>
      </c>
      <c r="AV4270" t="s">
        <v>190</v>
      </c>
      <c r="AW4270" t="s">
        <v>264</v>
      </c>
      <c r="BM4270" t="s">
        <v>24577</v>
      </c>
      <c r="BN4270" t="s">
        <v>487</v>
      </c>
      <c r="BP4270" t="s">
        <v>194</v>
      </c>
      <c r="BQ4270" t="s">
        <v>195</v>
      </c>
      <c r="BS4270">
        <v>14627</v>
      </c>
      <c r="BT4270" t="s">
        <v>196</v>
      </c>
      <c r="BU4270">
        <v>6077860317</v>
      </c>
      <c r="BZ4270" t="s">
        <v>24578</v>
      </c>
      <c r="CC4270" t="s">
        <v>24579</v>
      </c>
      <c r="CD4270" t="s">
        <v>195</v>
      </c>
      <c r="CF4270">
        <v>13850</v>
      </c>
      <c r="CG4270" t="s">
        <v>196</v>
      </c>
      <c r="CH4270">
        <v>6077860317</v>
      </c>
      <c r="CM4270" t="s">
        <v>2035</v>
      </c>
      <c r="CP4270" t="s">
        <v>194</v>
      </c>
      <c r="CQ4270" t="s">
        <v>195</v>
      </c>
      <c r="CS4270">
        <v>14627</v>
      </c>
      <c r="CT4270" t="s">
        <v>196</v>
      </c>
      <c r="CU4270">
        <v>6073415270</v>
      </c>
      <c r="EM4270" t="s">
        <v>24578</v>
      </c>
      <c r="EP4270" t="s">
        <v>24579</v>
      </c>
      <c r="EQ4270" t="s">
        <v>195</v>
      </c>
      <c r="ES4270">
        <v>13850</v>
      </c>
      <c r="ET4270" t="s">
        <v>196</v>
      </c>
      <c r="EU4270">
        <v>6077860317</v>
      </c>
    </row>
    <row r="4271" spans="1:151" x14ac:dyDescent="0.2">
      <c r="A4271">
        <v>24888</v>
      </c>
      <c r="B4271" t="s">
        <v>24580</v>
      </c>
      <c r="C4271" t="s">
        <v>24581</v>
      </c>
      <c r="E4271" t="s">
        <v>24582</v>
      </c>
      <c r="F4271" t="s">
        <v>171</v>
      </c>
      <c r="K4271" t="s">
        <v>1372</v>
      </c>
      <c r="L4271" t="s">
        <v>1373</v>
      </c>
      <c r="M4271" t="s">
        <v>176</v>
      </c>
      <c r="N4271">
        <v>2017</v>
      </c>
      <c r="O4271" t="s">
        <v>177</v>
      </c>
      <c r="P4271" t="s">
        <v>178</v>
      </c>
      <c r="Q4271" t="s">
        <v>172</v>
      </c>
    </row>
    <row r="4272" spans="1:151" x14ac:dyDescent="0.2">
      <c r="A4272">
        <v>17917</v>
      </c>
      <c r="B4272" t="s">
        <v>3556</v>
      </c>
      <c r="C4272" t="s">
        <v>24583</v>
      </c>
      <c r="D4272" t="s">
        <v>3154</v>
      </c>
      <c r="E4272" t="s">
        <v>24584</v>
      </c>
      <c r="F4272" t="s">
        <v>171</v>
      </c>
      <c r="G4272" t="s">
        <v>172</v>
      </c>
      <c r="H4272" s="1">
        <v>35119</v>
      </c>
      <c r="I4272" t="s">
        <v>173</v>
      </c>
      <c r="K4272" t="s">
        <v>3465</v>
      </c>
      <c r="L4272" t="s">
        <v>4957</v>
      </c>
      <c r="M4272" t="s">
        <v>306</v>
      </c>
      <c r="N4272">
        <v>2016</v>
      </c>
      <c r="O4272" t="s">
        <v>380</v>
      </c>
      <c r="P4272" t="s">
        <v>178</v>
      </c>
      <c r="Q4272" t="s">
        <v>172</v>
      </c>
      <c r="S4272">
        <v>28673774</v>
      </c>
      <c r="T4272" t="s">
        <v>196</v>
      </c>
      <c r="W4272" t="s">
        <v>24585</v>
      </c>
      <c r="X4272">
        <v>9176973182</v>
      </c>
      <c r="Y4272" t="s">
        <v>182</v>
      </c>
      <c r="Z4272" t="s">
        <v>183</v>
      </c>
      <c r="AA4272">
        <v>2018</v>
      </c>
      <c r="AB4272">
        <v>2018</v>
      </c>
      <c r="AC4272" t="s">
        <v>208</v>
      </c>
      <c r="AD4272" t="s">
        <v>185</v>
      </c>
      <c r="AM4272" t="s">
        <v>3268</v>
      </c>
      <c r="AS4272">
        <v>3.29</v>
      </c>
      <c r="AT4272" t="s">
        <v>188</v>
      </c>
      <c r="AU4272" t="s">
        <v>189</v>
      </c>
      <c r="AV4272" t="s">
        <v>190</v>
      </c>
      <c r="AW4272" t="s">
        <v>264</v>
      </c>
      <c r="BM4272" t="s">
        <v>24586</v>
      </c>
      <c r="BN4272" t="s">
        <v>193</v>
      </c>
      <c r="BP4272" t="s">
        <v>194</v>
      </c>
      <c r="BQ4272" t="s">
        <v>195</v>
      </c>
      <c r="BS4272">
        <v>14627</v>
      </c>
      <c r="BT4272" t="s">
        <v>196</v>
      </c>
      <c r="BU4272">
        <v>9148746512</v>
      </c>
      <c r="BZ4272" t="s">
        <v>24587</v>
      </c>
      <c r="CC4272" t="s">
        <v>670</v>
      </c>
      <c r="CD4272" t="s">
        <v>195</v>
      </c>
      <c r="CF4272">
        <v>10583</v>
      </c>
      <c r="CG4272" t="s">
        <v>196</v>
      </c>
      <c r="CH4272">
        <v>9148746512</v>
      </c>
      <c r="CM4272" t="s">
        <v>24588</v>
      </c>
      <c r="CP4272" t="s">
        <v>194</v>
      </c>
      <c r="CQ4272" t="s">
        <v>195</v>
      </c>
      <c r="CS4272">
        <v>14627</v>
      </c>
      <c r="CT4272" t="s">
        <v>196</v>
      </c>
      <c r="CU4272">
        <v>9148746512</v>
      </c>
      <c r="ED4272" t="s">
        <v>195</v>
      </c>
      <c r="EG4272" t="s">
        <v>196</v>
      </c>
      <c r="EH4272">
        <v>9148746512</v>
      </c>
      <c r="EM4272" t="s">
        <v>24587</v>
      </c>
      <c r="EP4272" t="s">
        <v>670</v>
      </c>
      <c r="EQ4272" t="s">
        <v>195</v>
      </c>
      <c r="ES4272">
        <v>10583</v>
      </c>
      <c r="ET4272" t="s">
        <v>196</v>
      </c>
      <c r="EU4272">
        <v>9148746512</v>
      </c>
    </row>
    <row r="4273" spans="1:151" x14ac:dyDescent="0.2">
      <c r="A4273">
        <v>33572</v>
      </c>
      <c r="B4273" t="s">
        <v>3958</v>
      </c>
      <c r="C4273" t="s">
        <v>24589</v>
      </c>
      <c r="D4273" t="s">
        <v>957</v>
      </c>
      <c r="E4273" t="s">
        <v>24590</v>
      </c>
      <c r="F4273" t="s">
        <v>171</v>
      </c>
      <c r="G4273" t="str">
        <f>"0"</f>
        <v>0</v>
      </c>
      <c r="K4273" t="s">
        <v>453</v>
      </c>
      <c r="L4273" t="s">
        <v>454</v>
      </c>
      <c r="M4273" t="s">
        <v>205</v>
      </c>
      <c r="N4273">
        <v>2020</v>
      </c>
      <c r="O4273" t="s">
        <v>455</v>
      </c>
      <c r="P4273" t="s">
        <v>178</v>
      </c>
      <c r="Q4273" t="s">
        <v>172</v>
      </c>
      <c r="S4273">
        <v>31317146</v>
      </c>
      <c r="T4273" t="s">
        <v>226</v>
      </c>
      <c r="Y4273" t="str">
        <f>"01AS"</f>
        <v>01AS</v>
      </c>
      <c r="Z4273" t="s">
        <v>499</v>
      </c>
      <c r="AA4273" t="s">
        <v>228</v>
      </c>
      <c r="AB4273" t="s">
        <v>229</v>
      </c>
      <c r="AC4273" t="s">
        <v>1334</v>
      </c>
      <c r="AD4273" t="s">
        <v>185</v>
      </c>
      <c r="AS4273">
        <v>3.92</v>
      </c>
      <c r="AT4273" t="s">
        <v>1261</v>
      </c>
      <c r="AU4273" t="s">
        <v>235</v>
      </c>
      <c r="AV4273" t="s">
        <v>236</v>
      </c>
      <c r="AW4273" t="s">
        <v>264</v>
      </c>
      <c r="BM4273" t="s">
        <v>24591</v>
      </c>
      <c r="BN4273" t="s">
        <v>239</v>
      </c>
      <c r="BO4273" t="s">
        <v>24592</v>
      </c>
      <c r="BP4273" t="s">
        <v>241</v>
      </c>
      <c r="BQ4273" t="s">
        <v>195</v>
      </c>
      <c r="BS4273">
        <v>14627</v>
      </c>
      <c r="CD4273" t="s">
        <v>195</v>
      </c>
      <c r="CM4273" t="s">
        <v>24593</v>
      </c>
      <c r="CO4273" t="s">
        <v>24592</v>
      </c>
      <c r="CP4273" t="s">
        <v>24594</v>
      </c>
      <c r="CQ4273" t="s">
        <v>2008</v>
      </c>
      <c r="CS4273" t="s">
        <v>24595</v>
      </c>
      <c r="CT4273" t="s">
        <v>244</v>
      </c>
      <c r="CU4273" t="s">
        <v>24596</v>
      </c>
    </row>
    <row r="4274" spans="1:151" x14ac:dyDescent="0.2">
      <c r="A4274">
        <v>26049</v>
      </c>
      <c r="B4274" t="s">
        <v>21634</v>
      </c>
      <c r="C4274" t="s">
        <v>24597</v>
      </c>
      <c r="E4274" t="s">
        <v>24598</v>
      </c>
      <c r="F4274" t="s">
        <v>171</v>
      </c>
      <c r="G4274" t="str">
        <f>"0"</f>
        <v>0</v>
      </c>
      <c r="K4274" t="s">
        <v>1372</v>
      </c>
      <c r="L4274" t="s">
        <v>1373</v>
      </c>
      <c r="M4274" t="s">
        <v>176</v>
      </c>
      <c r="N4274">
        <v>2018</v>
      </c>
      <c r="O4274" t="s">
        <v>612</v>
      </c>
      <c r="P4274" t="s">
        <v>178</v>
      </c>
      <c r="Q4274" t="s">
        <v>172</v>
      </c>
      <c r="S4274">
        <v>30437395</v>
      </c>
      <c r="T4274" t="s">
        <v>2640</v>
      </c>
      <c r="U4274" t="s">
        <v>180</v>
      </c>
      <c r="V4274" s="2">
        <v>42902</v>
      </c>
      <c r="W4274" t="s">
        <v>24599</v>
      </c>
      <c r="X4274" t="s">
        <v>24600</v>
      </c>
      <c r="Y4274" t="s">
        <v>613</v>
      </c>
      <c r="Z4274" t="s">
        <v>614</v>
      </c>
      <c r="AA4274" t="s">
        <v>615</v>
      </c>
      <c r="AB4274" t="s">
        <v>259</v>
      </c>
      <c r="AC4274" t="s">
        <v>2643</v>
      </c>
      <c r="AD4274" t="s">
        <v>185</v>
      </c>
      <c r="AS4274" t="str">
        <f>"0"</f>
        <v>0</v>
      </c>
      <c r="AT4274" t="s">
        <v>188</v>
      </c>
      <c r="AU4274" t="s">
        <v>647</v>
      </c>
      <c r="AV4274" t="s">
        <v>190</v>
      </c>
      <c r="AW4274" t="s">
        <v>191</v>
      </c>
      <c r="CM4274" t="s">
        <v>24601</v>
      </c>
      <c r="CN4274" t="s">
        <v>10002</v>
      </c>
      <c r="CP4274" t="s">
        <v>194</v>
      </c>
      <c r="CQ4274" t="s">
        <v>195</v>
      </c>
      <c r="CS4274">
        <v>14623</v>
      </c>
      <c r="CT4274" t="s">
        <v>196</v>
      </c>
    </row>
    <row r="4275" spans="1:151" x14ac:dyDescent="0.2">
      <c r="A4275">
        <v>39270</v>
      </c>
      <c r="B4275" t="s">
        <v>8672</v>
      </c>
      <c r="C4275" t="s">
        <v>24602</v>
      </c>
      <c r="D4275" t="s">
        <v>9449</v>
      </c>
      <c r="E4275" t="s">
        <v>24603</v>
      </c>
      <c r="F4275" t="s">
        <v>171</v>
      </c>
      <c r="G4275" t="str">
        <f>"0"</f>
        <v>0</v>
      </c>
      <c r="H4275" s="1">
        <v>37733</v>
      </c>
      <c r="I4275" t="s">
        <v>221</v>
      </c>
      <c r="K4275" t="s">
        <v>595</v>
      </c>
      <c r="L4275" t="s">
        <v>596</v>
      </c>
      <c r="M4275" t="s">
        <v>224</v>
      </c>
      <c r="N4275">
        <v>2023</v>
      </c>
      <c r="O4275" t="s">
        <v>597</v>
      </c>
      <c r="P4275" t="s">
        <v>178</v>
      </c>
      <c r="Q4275" t="s">
        <v>172</v>
      </c>
      <c r="S4275">
        <v>32010626</v>
      </c>
      <c r="T4275" t="s">
        <v>226</v>
      </c>
      <c r="Y4275" t="str">
        <f>"01AS"</f>
        <v>01AS</v>
      </c>
      <c r="Z4275" t="s">
        <v>499</v>
      </c>
      <c r="AA4275" t="s">
        <v>320</v>
      </c>
      <c r="AB4275" t="s">
        <v>321</v>
      </c>
      <c r="AC4275" t="s">
        <v>5962</v>
      </c>
      <c r="AD4275" t="s">
        <v>185</v>
      </c>
      <c r="AS4275">
        <v>3.8</v>
      </c>
      <c r="AU4275" t="s">
        <v>472</v>
      </c>
      <c r="AV4275" t="s">
        <v>473</v>
      </c>
      <c r="AW4275" t="s">
        <v>264</v>
      </c>
      <c r="BO4275" t="s">
        <v>24604</v>
      </c>
      <c r="BQ4275" t="s">
        <v>195</v>
      </c>
      <c r="BZ4275" t="s">
        <v>266</v>
      </c>
      <c r="CB4275" t="s">
        <v>267</v>
      </c>
      <c r="CD4275" t="s">
        <v>195</v>
      </c>
      <c r="CF4275">
        <v>14627</v>
      </c>
      <c r="CG4275" t="s">
        <v>244</v>
      </c>
      <c r="CM4275" t="s">
        <v>24605</v>
      </c>
      <c r="CO4275" t="s">
        <v>24604</v>
      </c>
      <c r="CP4275" t="s">
        <v>18442</v>
      </c>
      <c r="CQ4275" t="s">
        <v>247</v>
      </c>
      <c r="CS4275" t="s">
        <v>24606</v>
      </c>
      <c r="CT4275" t="s">
        <v>244</v>
      </c>
      <c r="CU4275" t="s">
        <v>24607</v>
      </c>
    </row>
    <row r="4276" spans="1:151" x14ac:dyDescent="0.2">
      <c r="A4276">
        <v>27757</v>
      </c>
      <c r="B4276" t="s">
        <v>15384</v>
      </c>
      <c r="C4276" t="s">
        <v>24608</v>
      </c>
      <c r="D4276" t="s">
        <v>940</v>
      </c>
      <c r="E4276" t="s">
        <v>24609</v>
      </c>
      <c r="F4276" t="s">
        <v>171</v>
      </c>
      <c r="G4276" t="s">
        <v>172</v>
      </c>
      <c r="H4276" s="1">
        <v>36094</v>
      </c>
      <c r="I4276" t="s">
        <v>221</v>
      </c>
      <c r="K4276" t="s">
        <v>7379</v>
      </c>
      <c r="L4276" t="s">
        <v>7380</v>
      </c>
      <c r="M4276" t="s">
        <v>306</v>
      </c>
      <c r="N4276">
        <v>2019</v>
      </c>
      <c r="O4276" t="s">
        <v>534</v>
      </c>
      <c r="P4276" t="s">
        <v>178</v>
      </c>
      <c r="Q4276" t="s">
        <v>172</v>
      </c>
      <c r="S4276">
        <v>30674349</v>
      </c>
      <c r="T4276" t="s">
        <v>226</v>
      </c>
      <c r="Y4276" t="str">
        <f>"04HSEAS"</f>
        <v>04HSEAS</v>
      </c>
      <c r="Z4276" t="s">
        <v>499</v>
      </c>
      <c r="AA4276" t="s">
        <v>320</v>
      </c>
      <c r="AB4276" t="s">
        <v>321</v>
      </c>
      <c r="AC4276" t="s">
        <v>535</v>
      </c>
      <c r="AD4276" t="s">
        <v>185</v>
      </c>
      <c r="AM4276" t="s">
        <v>680</v>
      </c>
      <c r="AN4276" t="s">
        <v>24610</v>
      </c>
      <c r="AS4276">
        <v>3.13</v>
      </c>
      <c r="AT4276" t="s">
        <v>429</v>
      </c>
      <c r="AU4276" t="s">
        <v>472</v>
      </c>
      <c r="AV4276" t="s">
        <v>473</v>
      </c>
      <c r="AW4276" t="s">
        <v>264</v>
      </c>
      <c r="BM4276" t="s">
        <v>24611</v>
      </c>
      <c r="BN4276" t="s">
        <v>239</v>
      </c>
      <c r="BO4276" t="s">
        <v>24612</v>
      </c>
      <c r="BP4276" t="s">
        <v>241</v>
      </c>
      <c r="BQ4276" t="s">
        <v>195</v>
      </c>
      <c r="BS4276">
        <v>14627</v>
      </c>
      <c r="CD4276" t="s">
        <v>195</v>
      </c>
      <c r="CM4276" t="s">
        <v>24613</v>
      </c>
      <c r="CO4276" t="s">
        <v>24612</v>
      </c>
      <c r="CP4276" t="s">
        <v>24614</v>
      </c>
      <c r="CQ4276" t="s">
        <v>571</v>
      </c>
      <c r="CS4276">
        <v>18067</v>
      </c>
      <c r="CT4276" t="s">
        <v>244</v>
      </c>
      <c r="CU4276" t="s">
        <v>24615</v>
      </c>
    </row>
    <row r="4277" spans="1:151" x14ac:dyDescent="0.2">
      <c r="A4277">
        <v>25794</v>
      </c>
      <c r="B4277" t="s">
        <v>1771</v>
      </c>
      <c r="C4277" t="s">
        <v>24616</v>
      </c>
      <c r="D4277" t="s">
        <v>390</v>
      </c>
      <c r="E4277" t="s">
        <v>24617</v>
      </c>
      <c r="F4277" t="s">
        <v>171</v>
      </c>
      <c r="G4277" t="s">
        <v>172</v>
      </c>
      <c r="H4277" s="1">
        <v>35675</v>
      </c>
      <c r="I4277" t="s">
        <v>173</v>
      </c>
      <c r="K4277" t="s">
        <v>2747</v>
      </c>
      <c r="L4277" t="s">
        <v>820</v>
      </c>
      <c r="M4277" t="s">
        <v>176</v>
      </c>
      <c r="N4277">
        <v>2019</v>
      </c>
      <c r="O4277" t="s">
        <v>482</v>
      </c>
      <c r="P4277" t="s">
        <v>363</v>
      </c>
      <c r="Q4277" t="s">
        <v>172</v>
      </c>
      <c r="S4277">
        <v>29422050</v>
      </c>
      <c r="T4277" t="s">
        <v>196</v>
      </c>
      <c r="W4277" t="s">
        <v>24618</v>
      </c>
      <c r="X4277">
        <v>7162078026</v>
      </c>
      <c r="Y4277" t="s">
        <v>186</v>
      </c>
      <c r="Z4277" t="s">
        <v>282</v>
      </c>
      <c r="AA4277">
        <v>2019</v>
      </c>
      <c r="AB4277">
        <v>2019</v>
      </c>
      <c r="AC4277" t="s">
        <v>1109</v>
      </c>
      <c r="AD4277" t="s">
        <v>185</v>
      </c>
      <c r="AS4277">
        <v>3.13</v>
      </c>
      <c r="AT4277" t="s">
        <v>188</v>
      </c>
      <c r="AU4277" t="s">
        <v>189</v>
      </c>
      <c r="AV4277" t="s">
        <v>190</v>
      </c>
      <c r="AW4277" t="s">
        <v>264</v>
      </c>
      <c r="BM4277" t="s">
        <v>24619</v>
      </c>
      <c r="BN4277" t="s">
        <v>24620</v>
      </c>
      <c r="BP4277" t="s">
        <v>194</v>
      </c>
      <c r="BQ4277" t="s">
        <v>195</v>
      </c>
      <c r="BS4277">
        <v>14627</v>
      </c>
      <c r="BT4277" t="s">
        <v>196</v>
      </c>
      <c r="BU4277">
        <v>7162078026</v>
      </c>
      <c r="BZ4277" t="s">
        <v>24621</v>
      </c>
      <c r="CC4277" t="s">
        <v>7941</v>
      </c>
      <c r="CD4277" t="s">
        <v>195</v>
      </c>
      <c r="CF4277">
        <v>14052</v>
      </c>
      <c r="CG4277" t="s">
        <v>196</v>
      </c>
      <c r="CH4277">
        <v>7162078026</v>
      </c>
      <c r="CM4277" t="s">
        <v>12575</v>
      </c>
      <c r="CP4277" t="s">
        <v>194</v>
      </c>
      <c r="CQ4277" t="s">
        <v>195</v>
      </c>
      <c r="CS4277">
        <v>146114106</v>
      </c>
      <c r="CT4277" t="s">
        <v>196</v>
      </c>
      <c r="CU4277">
        <v>7162078026</v>
      </c>
      <c r="ED4277" t="s">
        <v>195</v>
      </c>
      <c r="EG4277" t="s">
        <v>196</v>
      </c>
      <c r="EH4277">
        <v>7162078026</v>
      </c>
      <c r="EM4277" t="s">
        <v>24621</v>
      </c>
      <c r="EP4277" t="s">
        <v>7941</v>
      </c>
      <c r="EQ4277" t="s">
        <v>195</v>
      </c>
      <c r="ES4277">
        <v>14052</v>
      </c>
      <c r="ET4277" t="s">
        <v>196</v>
      </c>
      <c r="EU4277">
        <v>7162078026</v>
      </c>
    </row>
    <row r="4278" spans="1:151" x14ac:dyDescent="0.2">
      <c r="A4278">
        <v>24342</v>
      </c>
      <c r="B4278" t="s">
        <v>1771</v>
      </c>
      <c r="C4278" t="s">
        <v>24616</v>
      </c>
      <c r="D4278" t="s">
        <v>390</v>
      </c>
      <c r="E4278" t="s">
        <v>24617</v>
      </c>
      <c r="F4278" t="s">
        <v>171</v>
      </c>
      <c r="G4278" t="s">
        <v>172</v>
      </c>
      <c r="H4278" s="1">
        <v>35675</v>
      </c>
      <c r="I4278" t="s">
        <v>173</v>
      </c>
      <c r="K4278" t="s">
        <v>1910</v>
      </c>
      <c r="L4278" t="s">
        <v>1911</v>
      </c>
      <c r="M4278" t="s">
        <v>176</v>
      </c>
      <c r="N4278">
        <v>2018</v>
      </c>
      <c r="O4278" t="s">
        <v>612</v>
      </c>
      <c r="P4278" t="s">
        <v>178</v>
      </c>
      <c r="Q4278" t="s">
        <v>172</v>
      </c>
      <c r="S4278">
        <v>29422050</v>
      </c>
      <c r="T4278" t="s">
        <v>196</v>
      </c>
      <c r="W4278" t="s">
        <v>24618</v>
      </c>
      <c r="X4278">
        <v>7162078026</v>
      </c>
      <c r="Y4278" t="s">
        <v>186</v>
      </c>
      <c r="Z4278" t="s">
        <v>282</v>
      </c>
      <c r="AA4278">
        <v>2019</v>
      </c>
      <c r="AB4278">
        <v>2019</v>
      </c>
      <c r="AC4278" t="s">
        <v>1109</v>
      </c>
      <c r="AD4278" t="s">
        <v>185</v>
      </c>
      <c r="AS4278">
        <v>3.13</v>
      </c>
      <c r="AT4278" t="s">
        <v>188</v>
      </c>
      <c r="AU4278" t="s">
        <v>189</v>
      </c>
      <c r="AV4278" t="s">
        <v>190</v>
      </c>
      <c r="AW4278" t="s">
        <v>264</v>
      </c>
      <c r="BM4278" t="s">
        <v>24619</v>
      </c>
      <c r="BN4278" t="s">
        <v>24620</v>
      </c>
      <c r="BP4278" t="s">
        <v>194</v>
      </c>
      <c r="BQ4278" t="s">
        <v>195</v>
      </c>
      <c r="BS4278">
        <v>14627</v>
      </c>
      <c r="BT4278" t="s">
        <v>196</v>
      </c>
      <c r="BU4278">
        <v>7162078026</v>
      </c>
      <c r="BZ4278" t="s">
        <v>24621</v>
      </c>
      <c r="CC4278" t="s">
        <v>7941</v>
      </c>
      <c r="CD4278" t="s">
        <v>195</v>
      </c>
      <c r="CF4278">
        <v>14052</v>
      </c>
      <c r="CG4278" t="s">
        <v>196</v>
      </c>
      <c r="CH4278">
        <v>7162078026</v>
      </c>
      <c r="CM4278" t="s">
        <v>12575</v>
      </c>
      <c r="CP4278" t="s">
        <v>194</v>
      </c>
      <c r="CQ4278" t="s">
        <v>195</v>
      </c>
      <c r="CS4278">
        <v>146114106</v>
      </c>
      <c r="CT4278" t="s">
        <v>196</v>
      </c>
      <c r="CU4278">
        <v>7162078026</v>
      </c>
      <c r="ED4278" t="s">
        <v>195</v>
      </c>
      <c r="EG4278" t="s">
        <v>196</v>
      </c>
      <c r="EH4278">
        <v>7162078026</v>
      </c>
      <c r="EM4278" t="s">
        <v>24621</v>
      </c>
      <c r="EP4278" t="s">
        <v>7941</v>
      </c>
      <c r="EQ4278" t="s">
        <v>195</v>
      </c>
      <c r="ES4278">
        <v>14052</v>
      </c>
      <c r="ET4278" t="s">
        <v>196</v>
      </c>
      <c r="EU4278">
        <v>7162078026</v>
      </c>
    </row>
    <row r="4279" spans="1:151" x14ac:dyDescent="0.2">
      <c r="A4279">
        <v>13372</v>
      </c>
      <c r="B4279" t="s">
        <v>24622</v>
      </c>
      <c r="C4279" t="s">
        <v>24623</v>
      </c>
      <c r="E4279" t="s">
        <v>24624</v>
      </c>
      <c r="F4279" t="s">
        <v>171</v>
      </c>
      <c r="G4279" t="s">
        <v>172</v>
      </c>
      <c r="H4279" s="1">
        <v>34384</v>
      </c>
      <c r="I4279" t="s">
        <v>221</v>
      </c>
      <c r="K4279" t="s">
        <v>24625</v>
      </c>
      <c r="L4279" t="s">
        <v>24626</v>
      </c>
      <c r="M4279" t="s">
        <v>176</v>
      </c>
      <c r="N4279">
        <v>2016</v>
      </c>
      <c r="O4279" t="s">
        <v>634</v>
      </c>
      <c r="P4279" t="s">
        <v>178</v>
      </c>
      <c r="Q4279" t="s">
        <v>172</v>
      </c>
      <c r="S4279">
        <v>27710821</v>
      </c>
      <c r="T4279" t="s">
        <v>196</v>
      </c>
      <c r="W4279" t="s">
        <v>24627</v>
      </c>
      <c r="X4279">
        <v>9145523007</v>
      </c>
      <c r="Y4279" t="s">
        <v>186</v>
      </c>
      <c r="Z4279" t="s">
        <v>282</v>
      </c>
      <c r="AA4279">
        <v>2017</v>
      </c>
      <c r="AB4279">
        <v>2017</v>
      </c>
      <c r="AC4279" t="s">
        <v>1067</v>
      </c>
      <c r="AD4279" t="s">
        <v>185</v>
      </c>
      <c r="AE4279" t="s">
        <v>857</v>
      </c>
      <c r="AS4279">
        <v>3.74</v>
      </c>
      <c r="AT4279" t="s">
        <v>188</v>
      </c>
      <c r="AU4279" t="s">
        <v>189</v>
      </c>
      <c r="AV4279" t="s">
        <v>190</v>
      </c>
      <c r="AW4279" t="s">
        <v>264</v>
      </c>
      <c r="BM4279" t="s">
        <v>4714</v>
      </c>
      <c r="BN4279" t="s">
        <v>193</v>
      </c>
      <c r="BP4279" t="s">
        <v>194</v>
      </c>
      <c r="BQ4279" t="s">
        <v>195</v>
      </c>
      <c r="BS4279">
        <v>14627</v>
      </c>
      <c r="BT4279" t="s">
        <v>196</v>
      </c>
      <c r="BU4279">
        <v>9149608404</v>
      </c>
      <c r="BZ4279" t="s">
        <v>24628</v>
      </c>
      <c r="CC4279" t="s">
        <v>6699</v>
      </c>
      <c r="CD4279" t="s">
        <v>195</v>
      </c>
      <c r="CF4279">
        <v>10606</v>
      </c>
      <c r="CG4279" t="s">
        <v>196</v>
      </c>
      <c r="CH4279">
        <v>9149608404</v>
      </c>
      <c r="CM4279" t="s">
        <v>863</v>
      </c>
      <c r="CN4279" t="s">
        <v>24629</v>
      </c>
      <c r="CP4279" t="s">
        <v>194</v>
      </c>
      <c r="CQ4279" t="s">
        <v>195</v>
      </c>
      <c r="CS4279">
        <v>14627</v>
      </c>
      <c r="CT4279" t="s">
        <v>196</v>
      </c>
      <c r="CU4279">
        <v>9149608404</v>
      </c>
      <c r="EM4279" t="s">
        <v>24628</v>
      </c>
      <c r="EP4279" t="s">
        <v>6699</v>
      </c>
      <c r="EQ4279" t="s">
        <v>195</v>
      </c>
      <c r="ES4279">
        <v>10606</v>
      </c>
      <c r="ET4279" t="s">
        <v>196</v>
      </c>
      <c r="EU4279">
        <v>9149608404</v>
      </c>
    </row>
    <row r="4280" spans="1:151" x14ac:dyDescent="0.2">
      <c r="A4280">
        <v>36548</v>
      </c>
      <c r="B4280" t="s">
        <v>24630</v>
      </c>
      <c r="C4280" t="s">
        <v>24623</v>
      </c>
      <c r="D4280" t="s">
        <v>24631</v>
      </c>
      <c r="E4280" t="s">
        <v>24632</v>
      </c>
      <c r="F4280" t="s">
        <v>171</v>
      </c>
      <c r="G4280" t="s">
        <v>172</v>
      </c>
      <c r="H4280" s="1">
        <v>36604</v>
      </c>
      <c r="I4280" t="s">
        <v>173</v>
      </c>
      <c r="K4280" t="s">
        <v>3615</v>
      </c>
      <c r="L4280" t="s">
        <v>2040</v>
      </c>
      <c r="M4280" t="s">
        <v>176</v>
      </c>
      <c r="N4280">
        <v>2022</v>
      </c>
      <c r="O4280" t="s">
        <v>555</v>
      </c>
      <c r="P4280" t="s">
        <v>178</v>
      </c>
      <c r="Q4280" t="s">
        <v>172</v>
      </c>
      <c r="S4280">
        <v>31353175</v>
      </c>
      <c r="T4280" t="s">
        <v>226</v>
      </c>
      <c r="Y4280" t="str">
        <f>"04HSEAS"</f>
        <v>04HSEAS</v>
      </c>
      <c r="Z4280" t="s">
        <v>227</v>
      </c>
      <c r="AA4280" t="s">
        <v>321</v>
      </c>
      <c r="AC4280" t="s">
        <v>500</v>
      </c>
      <c r="AD4280" t="s">
        <v>185</v>
      </c>
      <c r="AS4280">
        <v>3.39</v>
      </c>
      <c r="AU4280" t="s">
        <v>235</v>
      </c>
      <c r="AV4280" t="s">
        <v>236</v>
      </c>
      <c r="AW4280" t="s">
        <v>264</v>
      </c>
      <c r="BF4280" t="s">
        <v>474</v>
      </c>
      <c r="BM4280" t="s">
        <v>6465</v>
      </c>
      <c r="BN4280" t="s">
        <v>239</v>
      </c>
      <c r="BO4280" t="s">
        <v>24633</v>
      </c>
      <c r="BP4280" t="s">
        <v>241</v>
      </c>
      <c r="BQ4280" t="s">
        <v>195</v>
      </c>
      <c r="BS4280">
        <v>14627</v>
      </c>
      <c r="CD4280" t="s">
        <v>195</v>
      </c>
      <c r="CM4280" t="s">
        <v>24634</v>
      </c>
      <c r="CO4280" t="s">
        <v>24633</v>
      </c>
      <c r="CP4280" t="s">
        <v>24635</v>
      </c>
      <c r="CQ4280" t="s">
        <v>571</v>
      </c>
      <c r="CS4280" t="s">
        <v>24636</v>
      </c>
      <c r="CT4280" t="s">
        <v>244</v>
      </c>
      <c r="CU4280" t="s">
        <v>24637</v>
      </c>
    </row>
    <row r="4281" spans="1:151" x14ac:dyDescent="0.2">
      <c r="A4281">
        <v>32533</v>
      </c>
      <c r="B4281" t="s">
        <v>4093</v>
      </c>
      <c r="C4281" t="s">
        <v>24623</v>
      </c>
      <c r="D4281" t="s">
        <v>1968</v>
      </c>
      <c r="E4281" t="s">
        <v>24638</v>
      </c>
      <c r="F4281" t="s">
        <v>171</v>
      </c>
      <c r="G4281" t="s">
        <v>172</v>
      </c>
      <c r="H4281" s="1">
        <v>36239</v>
      </c>
      <c r="I4281" t="s">
        <v>221</v>
      </c>
      <c r="K4281" t="s">
        <v>2435</v>
      </c>
      <c r="L4281" t="s">
        <v>1346</v>
      </c>
      <c r="M4281" t="s">
        <v>255</v>
      </c>
      <c r="N4281" t="s">
        <v>421</v>
      </c>
      <c r="O4281" t="s">
        <v>422</v>
      </c>
      <c r="P4281" t="s">
        <v>178</v>
      </c>
      <c r="Q4281" t="s">
        <v>172</v>
      </c>
      <c r="S4281">
        <v>30663565</v>
      </c>
      <c r="T4281" t="s">
        <v>226</v>
      </c>
      <c r="Y4281" t="str">
        <f>"01AS"</f>
        <v>01AS</v>
      </c>
      <c r="Z4281" t="s">
        <v>499</v>
      </c>
      <c r="AA4281" t="s">
        <v>320</v>
      </c>
      <c r="AB4281" t="s">
        <v>321</v>
      </c>
      <c r="AC4281" t="s">
        <v>4871</v>
      </c>
      <c r="AD4281" t="s">
        <v>185</v>
      </c>
      <c r="AS4281">
        <v>3.9</v>
      </c>
      <c r="AT4281" t="s">
        <v>429</v>
      </c>
      <c r="AU4281" t="s">
        <v>3009</v>
      </c>
      <c r="AV4281" t="s">
        <v>236</v>
      </c>
      <c r="AW4281" t="s">
        <v>264</v>
      </c>
      <c r="BM4281" t="s">
        <v>24639</v>
      </c>
      <c r="BN4281" t="s">
        <v>239</v>
      </c>
      <c r="BO4281" t="s">
        <v>24640</v>
      </c>
      <c r="BP4281" t="s">
        <v>241</v>
      </c>
      <c r="BQ4281" t="s">
        <v>195</v>
      </c>
      <c r="BS4281">
        <v>14627</v>
      </c>
      <c r="CD4281" t="s">
        <v>195</v>
      </c>
      <c r="CM4281" t="s">
        <v>24641</v>
      </c>
      <c r="CO4281" t="s">
        <v>24640</v>
      </c>
      <c r="CP4281" t="s">
        <v>16598</v>
      </c>
      <c r="CQ4281" t="s">
        <v>247</v>
      </c>
      <c r="CS4281" t="s">
        <v>24642</v>
      </c>
      <c r="CT4281" t="s">
        <v>244</v>
      </c>
      <c r="CU4281" t="s">
        <v>24643</v>
      </c>
    </row>
    <row r="4282" spans="1:151" x14ac:dyDescent="0.2">
      <c r="A4282">
        <v>46855</v>
      </c>
      <c r="B4282" t="s">
        <v>7209</v>
      </c>
      <c r="C4282" t="s">
        <v>24644</v>
      </c>
      <c r="D4282" t="s">
        <v>505</v>
      </c>
      <c r="E4282" t="s">
        <v>1213</v>
      </c>
      <c r="F4282" t="s">
        <v>171</v>
      </c>
      <c r="I4282" t="s">
        <v>173</v>
      </c>
      <c r="K4282" t="s">
        <v>2836</v>
      </c>
      <c r="M4282" t="s">
        <v>176</v>
      </c>
      <c r="N4282">
        <v>2026</v>
      </c>
      <c r="O4282" t="s">
        <v>508</v>
      </c>
      <c r="P4282" t="s">
        <v>509</v>
      </c>
      <c r="Q4282" t="s">
        <v>172</v>
      </c>
      <c r="R4282" t="s">
        <v>510</v>
      </c>
      <c r="S4282">
        <v>32494945</v>
      </c>
      <c r="BM4282" t="s">
        <v>10955</v>
      </c>
    </row>
    <row r="4283" spans="1:151" x14ac:dyDescent="0.2">
      <c r="A4283">
        <v>46856</v>
      </c>
      <c r="B4283" t="s">
        <v>7209</v>
      </c>
      <c r="C4283" t="s">
        <v>24644</v>
      </c>
      <c r="D4283" t="s">
        <v>505</v>
      </c>
      <c r="E4283" t="s">
        <v>1213</v>
      </c>
      <c r="F4283" t="s">
        <v>171</v>
      </c>
      <c r="I4283" t="s">
        <v>173</v>
      </c>
      <c r="K4283" t="s">
        <v>14293</v>
      </c>
      <c r="M4283" t="s">
        <v>176</v>
      </c>
      <c r="N4283">
        <v>2026</v>
      </c>
      <c r="O4283" t="s">
        <v>508</v>
      </c>
      <c r="P4283" t="s">
        <v>509</v>
      </c>
      <c r="Q4283" t="s">
        <v>172</v>
      </c>
      <c r="R4283" t="s">
        <v>510</v>
      </c>
      <c r="S4283">
        <v>32494945</v>
      </c>
      <c r="BM4283" t="s">
        <v>10955</v>
      </c>
    </row>
    <row r="4284" spans="1:151" x14ac:dyDescent="0.2">
      <c r="A4284">
        <v>12576</v>
      </c>
      <c r="B4284" t="s">
        <v>850</v>
      </c>
      <c r="C4284" t="s">
        <v>24645</v>
      </c>
      <c r="D4284" t="s">
        <v>3949</v>
      </c>
      <c r="E4284" t="s">
        <v>24646</v>
      </c>
      <c r="F4284" t="s">
        <v>171</v>
      </c>
      <c r="G4284" t="s">
        <v>172</v>
      </c>
      <c r="H4284" s="1">
        <v>34242</v>
      </c>
      <c r="I4284" t="s">
        <v>221</v>
      </c>
      <c r="K4284" t="s">
        <v>5454</v>
      </c>
      <c r="L4284" t="s">
        <v>305</v>
      </c>
      <c r="M4284" t="s">
        <v>306</v>
      </c>
      <c r="N4284">
        <v>2015</v>
      </c>
      <c r="O4284" t="s">
        <v>517</v>
      </c>
      <c r="P4284" t="s">
        <v>178</v>
      </c>
      <c r="Q4284" t="s">
        <v>172</v>
      </c>
      <c r="S4284">
        <v>27724194</v>
      </c>
      <c r="T4284" t="s">
        <v>196</v>
      </c>
      <c r="W4284" t="s">
        <v>24647</v>
      </c>
      <c r="X4284">
        <v>5732524705</v>
      </c>
      <c r="Y4284" t="s">
        <v>186</v>
      </c>
      <c r="Z4284" t="s">
        <v>183</v>
      </c>
      <c r="AA4284">
        <v>2016</v>
      </c>
      <c r="AB4284">
        <v>2016</v>
      </c>
      <c r="AC4284" t="s">
        <v>2905</v>
      </c>
      <c r="AD4284" t="s">
        <v>185</v>
      </c>
      <c r="AM4284" t="s">
        <v>3528</v>
      </c>
      <c r="AS4284">
        <v>3.45</v>
      </c>
      <c r="AT4284" t="s">
        <v>188</v>
      </c>
      <c r="AU4284" t="s">
        <v>189</v>
      </c>
      <c r="AV4284" t="s">
        <v>190</v>
      </c>
      <c r="AW4284" t="s">
        <v>952</v>
      </c>
      <c r="BM4284" t="s">
        <v>24648</v>
      </c>
      <c r="BN4284" t="s">
        <v>487</v>
      </c>
      <c r="BP4284" t="s">
        <v>194</v>
      </c>
      <c r="BQ4284" t="s">
        <v>195</v>
      </c>
      <c r="BS4284">
        <v>14627</v>
      </c>
      <c r="BT4284" t="s">
        <v>196</v>
      </c>
      <c r="BU4284">
        <v>6363599531</v>
      </c>
      <c r="BZ4284" t="s">
        <v>24649</v>
      </c>
      <c r="CC4284" t="s">
        <v>24650</v>
      </c>
      <c r="CD4284" t="s">
        <v>1895</v>
      </c>
      <c r="CF4284">
        <v>63363</v>
      </c>
      <c r="CG4284" t="s">
        <v>196</v>
      </c>
      <c r="CH4284">
        <v>5732524705</v>
      </c>
      <c r="CM4284" t="s">
        <v>24651</v>
      </c>
      <c r="CP4284" t="s">
        <v>194</v>
      </c>
      <c r="CQ4284" t="s">
        <v>195</v>
      </c>
      <c r="CS4284">
        <v>14627</v>
      </c>
      <c r="CT4284" t="s">
        <v>196</v>
      </c>
      <c r="CU4284">
        <v>6363599531</v>
      </c>
      <c r="EM4284" t="s">
        <v>24649</v>
      </c>
      <c r="EP4284" t="s">
        <v>24650</v>
      </c>
      <c r="EQ4284" t="s">
        <v>1895</v>
      </c>
      <c r="ES4284">
        <v>63363</v>
      </c>
      <c r="ET4284" t="s">
        <v>196</v>
      </c>
      <c r="EU4284">
        <v>5732524705</v>
      </c>
    </row>
    <row r="4285" spans="1:151" x14ac:dyDescent="0.2">
      <c r="A4285">
        <v>46166</v>
      </c>
      <c r="B4285" t="s">
        <v>1997</v>
      </c>
      <c r="C4285" t="s">
        <v>24652</v>
      </c>
      <c r="D4285" t="s">
        <v>390</v>
      </c>
      <c r="E4285" t="s">
        <v>24653</v>
      </c>
      <c r="F4285" t="s">
        <v>171</v>
      </c>
      <c r="G4285" t="str">
        <f>"0"</f>
        <v>0</v>
      </c>
      <c r="H4285" s="1">
        <v>37911</v>
      </c>
      <c r="I4285" t="s">
        <v>173</v>
      </c>
      <c r="K4285" t="s">
        <v>334</v>
      </c>
      <c r="L4285" t="s">
        <v>204</v>
      </c>
      <c r="M4285" t="s">
        <v>205</v>
      </c>
      <c r="N4285">
        <v>2025</v>
      </c>
      <c r="O4285" t="s">
        <v>1159</v>
      </c>
      <c r="P4285" t="s">
        <v>178</v>
      </c>
      <c r="Q4285" t="s">
        <v>172</v>
      </c>
      <c r="R4285" t="s">
        <v>510</v>
      </c>
      <c r="S4285">
        <v>32337952</v>
      </c>
      <c r="BM4285" t="s">
        <v>10955</v>
      </c>
    </row>
    <row r="4286" spans="1:151" x14ac:dyDescent="0.2">
      <c r="A4286">
        <v>45327</v>
      </c>
      <c r="B4286" t="s">
        <v>1997</v>
      </c>
      <c r="C4286" t="s">
        <v>24652</v>
      </c>
      <c r="D4286" t="s">
        <v>390</v>
      </c>
      <c r="E4286" t="s">
        <v>24653</v>
      </c>
      <c r="F4286" t="s">
        <v>171</v>
      </c>
      <c r="G4286" t="str">
        <f>"0"</f>
        <v>0</v>
      </c>
      <c r="H4286" s="1">
        <v>37911</v>
      </c>
      <c r="I4286" t="s">
        <v>173</v>
      </c>
      <c r="K4286" t="s">
        <v>334</v>
      </c>
      <c r="L4286" t="s">
        <v>291</v>
      </c>
      <c r="M4286" t="s">
        <v>1389</v>
      </c>
      <c r="N4286">
        <v>2024</v>
      </c>
      <c r="O4286" t="s">
        <v>1390</v>
      </c>
      <c r="P4286" t="s">
        <v>178</v>
      </c>
      <c r="Q4286" t="s">
        <v>172</v>
      </c>
      <c r="R4286" t="s">
        <v>510</v>
      </c>
      <c r="S4286">
        <v>32337952</v>
      </c>
      <c r="BM4286" t="s">
        <v>10955</v>
      </c>
    </row>
    <row r="4287" spans="1:151" x14ac:dyDescent="0.2">
      <c r="A4287">
        <v>12754</v>
      </c>
      <c r="B4287" t="s">
        <v>3225</v>
      </c>
      <c r="C4287" t="s">
        <v>24654</v>
      </c>
      <c r="D4287" t="s">
        <v>24655</v>
      </c>
      <c r="E4287" t="s">
        <v>24656</v>
      </c>
      <c r="F4287" t="s">
        <v>171</v>
      </c>
      <c r="G4287" t="s">
        <v>172</v>
      </c>
      <c r="H4287" s="1">
        <v>34415</v>
      </c>
      <c r="I4287" t="s">
        <v>173</v>
      </c>
      <c r="K4287" t="s">
        <v>2258</v>
      </c>
      <c r="L4287" t="s">
        <v>820</v>
      </c>
      <c r="M4287" t="s">
        <v>306</v>
      </c>
      <c r="N4287">
        <v>2015</v>
      </c>
      <c r="O4287" t="s">
        <v>517</v>
      </c>
      <c r="P4287" t="s">
        <v>178</v>
      </c>
      <c r="Q4287" t="s">
        <v>172</v>
      </c>
      <c r="S4287">
        <v>27715048</v>
      </c>
      <c r="T4287" t="s">
        <v>196</v>
      </c>
      <c r="W4287" t="s">
        <v>24657</v>
      </c>
      <c r="X4287">
        <v>9145847651</v>
      </c>
      <c r="Y4287" t="s">
        <v>186</v>
      </c>
      <c r="Z4287" t="s">
        <v>282</v>
      </c>
      <c r="AA4287">
        <v>2016</v>
      </c>
      <c r="AB4287">
        <v>2016</v>
      </c>
      <c r="AC4287" t="s">
        <v>1067</v>
      </c>
      <c r="AD4287" t="s">
        <v>185</v>
      </c>
      <c r="AM4287" t="s">
        <v>886</v>
      </c>
      <c r="AS4287">
        <v>3.36</v>
      </c>
      <c r="AT4287" t="s">
        <v>188</v>
      </c>
      <c r="AU4287" t="s">
        <v>189</v>
      </c>
      <c r="AV4287" t="s">
        <v>190</v>
      </c>
      <c r="AW4287" t="s">
        <v>264</v>
      </c>
      <c r="BM4287" t="s">
        <v>24658</v>
      </c>
      <c r="BP4287" t="s">
        <v>2563</v>
      </c>
      <c r="BQ4287" t="s">
        <v>195</v>
      </c>
      <c r="BS4287">
        <v>10591</v>
      </c>
      <c r="BT4287" t="s">
        <v>196</v>
      </c>
      <c r="BU4287">
        <v>9145247041</v>
      </c>
      <c r="BZ4287" t="s">
        <v>24658</v>
      </c>
      <c r="CC4287" t="s">
        <v>2563</v>
      </c>
      <c r="CD4287" t="s">
        <v>195</v>
      </c>
      <c r="CF4287">
        <v>10591</v>
      </c>
      <c r="CG4287" t="s">
        <v>196</v>
      </c>
      <c r="CH4287">
        <v>9145247041</v>
      </c>
      <c r="CM4287" t="s">
        <v>24659</v>
      </c>
      <c r="CN4287" t="s">
        <v>24659</v>
      </c>
      <c r="CP4287" t="s">
        <v>194</v>
      </c>
      <c r="CQ4287" t="s">
        <v>195</v>
      </c>
      <c r="CS4287">
        <v>14627</v>
      </c>
      <c r="CT4287" t="s">
        <v>196</v>
      </c>
      <c r="CU4287">
        <v>9145840731</v>
      </c>
      <c r="EM4287" t="s">
        <v>24658</v>
      </c>
      <c r="EP4287" t="s">
        <v>2563</v>
      </c>
      <c r="EQ4287" t="s">
        <v>195</v>
      </c>
      <c r="ES4287">
        <v>10591</v>
      </c>
      <c r="ET4287" t="s">
        <v>196</v>
      </c>
      <c r="EU4287">
        <v>9145247041</v>
      </c>
    </row>
    <row r="4288" spans="1:151" x14ac:dyDescent="0.2">
      <c r="A4288">
        <v>24892</v>
      </c>
      <c r="B4288" t="s">
        <v>12358</v>
      </c>
      <c r="C4288" t="s">
        <v>24660</v>
      </c>
      <c r="E4288" t="s">
        <v>24661</v>
      </c>
      <c r="F4288" t="s">
        <v>171</v>
      </c>
      <c r="K4288" t="s">
        <v>1372</v>
      </c>
      <c r="L4288" t="s">
        <v>1373</v>
      </c>
      <c r="M4288" t="s">
        <v>176</v>
      </c>
      <c r="N4288">
        <v>2017</v>
      </c>
      <c r="O4288" t="s">
        <v>177</v>
      </c>
      <c r="P4288" t="s">
        <v>178</v>
      </c>
      <c r="Q4288" t="s">
        <v>172</v>
      </c>
    </row>
    <row r="4289" spans="1:151" x14ac:dyDescent="0.2">
      <c r="A4289">
        <v>23696</v>
      </c>
      <c r="B4289" t="s">
        <v>24662</v>
      </c>
      <c r="C4289" t="s">
        <v>24663</v>
      </c>
      <c r="E4289" t="s">
        <v>24664</v>
      </c>
      <c r="F4289" t="s">
        <v>171</v>
      </c>
      <c r="G4289" t="s">
        <v>172</v>
      </c>
      <c r="H4289" s="1">
        <v>35089</v>
      </c>
      <c r="I4289" t="s">
        <v>221</v>
      </c>
      <c r="K4289" t="s">
        <v>1035</v>
      </c>
      <c r="L4289" t="s">
        <v>1036</v>
      </c>
      <c r="M4289" t="s">
        <v>224</v>
      </c>
      <c r="N4289">
        <v>2017</v>
      </c>
      <c r="O4289" t="s">
        <v>441</v>
      </c>
      <c r="P4289" t="s">
        <v>178</v>
      </c>
      <c r="Q4289" t="s">
        <v>185</v>
      </c>
      <c r="BM4289" t="s">
        <v>24665</v>
      </c>
      <c r="BO4289" t="s">
        <v>9929</v>
      </c>
      <c r="BP4289" t="s">
        <v>9929</v>
      </c>
      <c r="BQ4289" t="s">
        <v>650</v>
      </c>
      <c r="BR4289" t="s">
        <v>24666</v>
      </c>
      <c r="BS4289">
        <v>19096</v>
      </c>
      <c r="BT4289" t="s">
        <v>226</v>
      </c>
      <c r="BU4289">
        <v>6109375919</v>
      </c>
    </row>
    <row r="4290" spans="1:151" x14ac:dyDescent="0.2">
      <c r="A4290">
        <v>37226</v>
      </c>
      <c r="B4290" t="s">
        <v>24667</v>
      </c>
      <c r="C4290" t="s">
        <v>24668</v>
      </c>
      <c r="D4290" t="s">
        <v>1580</v>
      </c>
      <c r="E4290" t="s">
        <v>24669</v>
      </c>
      <c r="F4290" t="s">
        <v>171</v>
      </c>
      <c r="G4290" t="s">
        <v>172</v>
      </c>
      <c r="H4290" s="1">
        <v>37026</v>
      </c>
      <c r="I4290" t="s">
        <v>221</v>
      </c>
      <c r="K4290" t="s">
        <v>3866</v>
      </c>
      <c r="L4290" t="s">
        <v>1257</v>
      </c>
      <c r="M4290" t="s">
        <v>224</v>
      </c>
      <c r="N4290">
        <v>2022</v>
      </c>
      <c r="O4290" t="s">
        <v>468</v>
      </c>
      <c r="P4290" t="s">
        <v>178</v>
      </c>
      <c r="Q4290" t="s">
        <v>172</v>
      </c>
      <c r="S4290">
        <v>31595544</v>
      </c>
      <c r="T4290" t="s">
        <v>226</v>
      </c>
      <c r="Y4290" t="str">
        <f>"01AS"</f>
        <v>01AS</v>
      </c>
      <c r="Z4290" t="s">
        <v>227</v>
      </c>
      <c r="AA4290" t="s">
        <v>321</v>
      </c>
      <c r="AC4290" t="s">
        <v>6493</v>
      </c>
      <c r="AD4290" t="s">
        <v>185</v>
      </c>
      <c r="AE4290" t="s">
        <v>656</v>
      </c>
      <c r="AS4290">
        <v>3.75</v>
      </c>
      <c r="AV4290" t="s">
        <v>473</v>
      </c>
      <c r="AW4290" t="s">
        <v>264</v>
      </c>
      <c r="BF4290" t="s">
        <v>474</v>
      </c>
      <c r="BM4290" t="s">
        <v>2352</v>
      </c>
      <c r="BN4290" t="s">
        <v>239</v>
      </c>
      <c r="BO4290" t="s">
        <v>24670</v>
      </c>
      <c r="BP4290" t="s">
        <v>241</v>
      </c>
      <c r="BQ4290" t="s">
        <v>195</v>
      </c>
      <c r="BS4290">
        <v>14627</v>
      </c>
      <c r="CD4290" t="s">
        <v>195</v>
      </c>
      <c r="CM4290" t="s">
        <v>24671</v>
      </c>
      <c r="CO4290" t="s">
        <v>24670</v>
      </c>
      <c r="CP4290" t="s">
        <v>241</v>
      </c>
      <c r="CQ4290" t="s">
        <v>247</v>
      </c>
      <c r="CS4290" t="s">
        <v>24672</v>
      </c>
      <c r="CT4290" t="s">
        <v>244</v>
      </c>
      <c r="CU4290" t="s">
        <v>24673</v>
      </c>
    </row>
    <row r="4291" spans="1:151" x14ac:dyDescent="0.2">
      <c r="A4291">
        <v>31211</v>
      </c>
      <c r="B4291" t="s">
        <v>24674</v>
      </c>
      <c r="C4291" t="s">
        <v>24675</v>
      </c>
      <c r="E4291" t="s">
        <v>24676</v>
      </c>
      <c r="F4291" t="s">
        <v>171</v>
      </c>
      <c r="G4291" t="s">
        <v>172</v>
      </c>
      <c r="H4291" s="1">
        <v>33386</v>
      </c>
      <c r="I4291" t="s">
        <v>173</v>
      </c>
      <c r="K4291" t="s">
        <v>253</v>
      </c>
      <c r="L4291" t="s">
        <v>254</v>
      </c>
      <c r="M4291" t="s">
        <v>176</v>
      </c>
      <c r="N4291">
        <v>2020</v>
      </c>
      <c r="O4291" t="s">
        <v>978</v>
      </c>
      <c r="P4291" t="s">
        <v>178</v>
      </c>
      <c r="Q4291" t="s">
        <v>172</v>
      </c>
      <c r="S4291">
        <v>31426701</v>
      </c>
      <c r="T4291" t="s">
        <v>1684</v>
      </c>
      <c r="U4291" t="s">
        <v>337</v>
      </c>
      <c r="Y4291" t="s">
        <v>613</v>
      </c>
      <c r="Z4291" t="s">
        <v>614</v>
      </c>
      <c r="AA4291" t="s">
        <v>615</v>
      </c>
      <c r="AB4291" t="s">
        <v>259</v>
      </c>
      <c r="AC4291" t="s">
        <v>3688</v>
      </c>
      <c r="AD4291" t="s">
        <v>185</v>
      </c>
      <c r="AS4291" t="str">
        <f>"0"</f>
        <v>0</v>
      </c>
      <c r="AT4291" t="s">
        <v>188</v>
      </c>
      <c r="AU4291" t="s">
        <v>189</v>
      </c>
      <c r="AV4291" t="s">
        <v>190</v>
      </c>
      <c r="AW4291" t="s">
        <v>264</v>
      </c>
      <c r="BM4291" t="s">
        <v>24677</v>
      </c>
      <c r="BN4291" t="s">
        <v>24678</v>
      </c>
      <c r="BP4291" t="s">
        <v>6179</v>
      </c>
      <c r="BQ4291" t="s">
        <v>1150</v>
      </c>
      <c r="BS4291" t="str">
        <f>"07102"</f>
        <v>07102</v>
      </c>
      <c r="BT4291" t="s">
        <v>196</v>
      </c>
      <c r="BU4291">
        <v>3132932955</v>
      </c>
      <c r="BZ4291" t="s">
        <v>24677</v>
      </c>
      <c r="CA4291" t="s">
        <v>24678</v>
      </c>
      <c r="CC4291" t="s">
        <v>6179</v>
      </c>
      <c r="CD4291" t="s">
        <v>1150</v>
      </c>
      <c r="CF4291" t="str">
        <f>"07102"</f>
        <v>07102</v>
      </c>
      <c r="CG4291" t="s">
        <v>196</v>
      </c>
      <c r="CH4291">
        <v>3132932955</v>
      </c>
      <c r="CM4291" t="s">
        <v>24677</v>
      </c>
      <c r="CN4291" t="s">
        <v>24678</v>
      </c>
      <c r="CP4291" t="s">
        <v>6179</v>
      </c>
      <c r="CQ4291" t="s">
        <v>1150</v>
      </c>
      <c r="CS4291" t="str">
        <f>"07102"</f>
        <v>07102</v>
      </c>
      <c r="CT4291" t="s">
        <v>196</v>
      </c>
      <c r="CU4291">
        <v>3132932955</v>
      </c>
    </row>
    <row r="4292" spans="1:151" x14ac:dyDescent="0.2">
      <c r="A4292">
        <v>10126</v>
      </c>
      <c r="B4292" t="s">
        <v>24679</v>
      </c>
      <c r="C4292" t="s">
        <v>24680</v>
      </c>
      <c r="D4292" t="s">
        <v>16670</v>
      </c>
      <c r="E4292" t="s">
        <v>24681</v>
      </c>
      <c r="F4292" t="s">
        <v>171</v>
      </c>
      <c r="G4292" t="s">
        <v>172</v>
      </c>
      <c r="H4292" s="1">
        <v>34577</v>
      </c>
      <c r="I4292" t="s">
        <v>173</v>
      </c>
      <c r="K4292" t="s">
        <v>515</v>
      </c>
      <c r="L4292" t="s">
        <v>516</v>
      </c>
      <c r="M4292" t="s">
        <v>176</v>
      </c>
      <c r="N4292">
        <v>2015</v>
      </c>
      <c r="O4292" t="s">
        <v>1014</v>
      </c>
      <c r="P4292" t="s">
        <v>178</v>
      </c>
      <c r="Q4292" t="s">
        <v>172</v>
      </c>
      <c r="S4292">
        <v>27801383</v>
      </c>
      <c r="T4292" t="s">
        <v>196</v>
      </c>
      <c r="W4292" t="s">
        <v>24682</v>
      </c>
      <c r="X4292">
        <v>9073552130</v>
      </c>
      <c r="Y4292" t="s">
        <v>182</v>
      </c>
      <c r="Z4292" t="s">
        <v>183</v>
      </c>
      <c r="AA4292">
        <v>2016</v>
      </c>
      <c r="AB4292">
        <v>2016</v>
      </c>
      <c r="AC4292" t="s">
        <v>293</v>
      </c>
      <c r="AD4292" t="s">
        <v>185</v>
      </c>
      <c r="AM4292" t="s">
        <v>413</v>
      </c>
      <c r="AS4292">
        <v>3.76</v>
      </c>
      <c r="AT4292" t="s">
        <v>188</v>
      </c>
      <c r="AU4292" t="s">
        <v>189</v>
      </c>
      <c r="AV4292" t="s">
        <v>190</v>
      </c>
      <c r="AW4292" t="s">
        <v>264</v>
      </c>
      <c r="BM4292" t="s">
        <v>24683</v>
      </c>
      <c r="BN4292" t="s">
        <v>487</v>
      </c>
      <c r="BP4292" t="s">
        <v>194</v>
      </c>
      <c r="BQ4292" t="s">
        <v>195</v>
      </c>
      <c r="BS4292">
        <v>14627</v>
      </c>
      <c r="BT4292" t="s">
        <v>196</v>
      </c>
      <c r="BU4292">
        <v>5852000293</v>
      </c>
      <c r="BZ4292" t="s">
        <v>24684</v>
      </c>
      <c r="CC4292" t="s">
        <v>24685</v>
      </c>
      <c r="CD4292" t="s">
        <v>20644</v>
      </c>
      <c r="CF4292">
        <v>99674</v>
      </c>
      <c r="CG4292" t="s">
        <v>196</v>
      </c>
      <c r="CH4292">
        <v>9077452552</v>
      </c>
      <c r="CM4292" t="s">
        <v>702</v>
      </c>
      <c r="CP4292" t="s">
        <v>194</v>
      </c>
      <c r="CQ4292" t="s">
        <v>195</v>
      </c>
      <c r="CS4292">
        <v>14627</v>
      </c>
      <c r="CT4292" t="s">
        <v>196</v>
      </c>
      <c r="CU4292">
        <v>5852000293</v>
      </c>
      <c r="EM4292" t="s">
        <v>24684</v>
      </c>
      <c r="EP4292" t="s">
        <v>24685</v>
      </c>
      <c r="EQ4292" t="s">
        <v>20644</v>
      </c>
      <c r="ES4292">
        <v>99674</v>
      </c>
      <c r="ET4292" t="s">
        <v>196</v>
      </c>
      <c r="EU4292">
        <v>9077452552</v>
      </c>
    </row>
    <row r="4293" spans="1:151" x14ac:dyDescent="0.2">
      <c r="A4293">
        <v>13047</v>
      </c>
      <c r="B4293" t="s">
        <v>24686</v>
      </c>
      <c r="C4293" t="s">
        <v>24687</v>
      </c>
      <c r="E4293" t="s">
        <v>24688</v>
      </c>
      <c r="F4293" t="s">
        <v>6385</v>
      </c>
      <c r="G4293" t="s">
        <v>172</v>
      </c>
      <c r="H4293" s="1">
        <v>34731</v>
      </c>
      <c r="I4293" t="s">
        <v>221</v>
      </c>
      <c r="K4293" t="s">
        <v>2724</v>
      </c>
      <c r="L4293" t="s">
        <v>820</v>
      </c>
      <c r="M4293" t="s">
        <v>306</v>
      </c>
      <c r="N4293">
        <v>2015</v>
      </c>
      <c r="O4293" t="s">
        <v>517</v>
      </c>
      <c r="P4293" t="s">
        <v>178</v>
      </c>
      <c r="Q4293" t="s">
        <v>172</v>
      </c>
      <c r="S4293">
        <v>28259886</v>
      </c>
      <c r="T4293" t="s">
        <v>196</v>
      </c>
      <c r="W4293" t="s">
        <v>24689</v>
      </c>
      <c r="X4293">
        <v>9082771426</v>
      </c>
      <c r="Y4293" t="s">
        <v>186</v>
      </c>
      <c r="Z4293" t="s">
        <v>183</v>
      </c>
      <c r="AA4293">
        <v>2017</v>
      </c>
      <c r="AB4293">
        <v>2017</v>
      </c>
      <c r="AC4293" t="s">
        <v>1109</v>
      </c>
      <c r="AD4293" t="s">
        <v>185</v>
      </c>
      <c r="AM4293" t="s">
        <v>396</v>
      </c>
      <c r="AN4293" t="s">
        <v>397</v>
      </c>
      <c r="AS4293">
        <v>3.66</v>
      </c>
      <c r="AT4293" t="s">
        <v>188</v>
      </c>
      <c r="AU4293" t="s">
        <v>189</v>
      </c>
      <c r="AV4293" t="s">
        <v>190</v>
      </c>
      <c r="AW4293" t="s">
        <v>210</v>
      </c>
      <c r="BM4293" t="s">
        <v>24690</v>
      </c>
      <c r="BN4293" t="s">
        <v>193</v>
      </c>
      <c r="BP4293" t="s">
        <v>194</v>
      </c>
      <c r="BQ4293" t="s">
        <v>195</v>
      </c>
      <c r="BS4293">
        <v>14627</v>
      </c>
      <c r="BT4293" t="s">
        <v>196</v>
      </c>
      <c r="BU4293">
        <v>2016651045</v>
      </c>
      <c r="BZ4293" t="s">
        <v>24691</v>
      </c>
      <c r="CC4293" t="s">
        <v>18562</v>
      </c>
      <c r="CD4293" t="s">
        <v>1150</v>
      </c>
      <c r="CF4293" t="str">
        <f>"07901"</f>
        <v>07901</v>
      </c>
      <c r="CG4293" t="s">
        <v>196</v>
      </c>
      <c r="CH4293">
        <v>9082771426</v>
      </c>
      <c r="CM4293" t="s">
        <v>863</v>
      </c>
      <c r="CP4293" t="s">
        <v>194</v>
      </c>
      <c r="CQ4293" t="s">
        <v>195</v>
      </c>
      <c r="CS4293">
        <v>14620</v>
      </c>
      <c r="CT4293" t="s">
        <v>196</v>
      </c>
      <c r="CU4293">
        <v>2016651045</v>
      </c>
      <c r="DZ4293" t="s">
        <v>24692</v>
      </c>
      <c r="EC4293" t="s">
        <v>1029</v>
      </c>
      <c r="ED4293" t="s">
        <v>1150</v>
      </c>
      <c r="EF4293" t="str">
        <f>"06907"</f>
        <v>06907</v>
      </c>
      <c r="EG4293" t="s">
        <v>196</v>
      </c>
      <c r="EH4293">
        <v>9082771426</v>
      </c>
      <c r="EM4293" t="s">
        <v>24691</v>
      </c>
      <c r="EP4293" t="s">
        <v>18562</v>
      </c>
      <c r="EQ4293" t="s">
        <v>1150</v>
      </c>
      <c r="ES4293" t="str">
        <f>"07901"</f>
        <v>07901</v>
      </c>
      <c r="ET4293" t="s">
        <v>196</v>
      </c>
      <c r="EU4293">
        <v>9082771426</v>
      </c>
    </row>
    <row r="4294" spans="1:151" x14ac:dyDescent="0.2">
      <c r="A4294">
        <v>28052</v>
      </c>
      <c r="B4294" t="s">
        <v>24693</v>
      </c>
      <c r="C4294" t="s">
        <v>24694</v>
      </c>
      <c r="E4294" t="s">
        <v>24695</v>
      </c>
      <c r="F4294" t="s">
        <v>171</v>
      </c>
      <c r="K4294" t="s">
        <v>1372</v>
      </c>
      <c r="L4294" t="s">
        <v>1373</v>
      </c>
      <c r="M4294" t="s">
        <v>176</v>
      </c>
      <c r="N4294">
        <v>2019</v>
      </c>
      <c r="O4294" t="s">
        <v>482</v>
      </c>
      <c r="P4294" t="s">
        <v>178</v>
      </c>
      <c r="Q4294" t="s">
        <v>172</v>
      </c>
    </row>
    <row r="4295" spans="1:151" x14ac:dyDescent="0.2">
      <c r="A4295">
        <v>42101</v>
      </c>
      <c r="B4295" t="s">
        <v>5008</v>
      </c>
      <c r="C4295" t="s">
        <v>24696</v>
      </c>
      <c r="D4295" t="s">
        <v>1436</v>
      </c>
      <c r="E4295" t="s">
        <v>1213</v>
      </c>
      <c r="F4295" t="s">
        <v>171</v>
      </c>
      <c r="G4295" t="str">
        <f>"0"</f>
        <v>0</v>
      </c>
      <c r="H4295" s="1">
        <v>37488</v>
      </c>
      <c r="I4295" t="s">
        <v>221</v>
      </c>
      <c r="K4295" t="s">
        <v>19765</v>
      </c>
      <c r="L4295" t="s">
        <v>3741</v>
      </c>
      <c r="M4295" t="s">
        <v>205</v>
      </c>
      <c r="N4295">
        <v>2024</v>
      </c>
      <c r="O4295" t="s">
        <v>2271</v>
      </c>
      <c r="P4295" t="s">
        <v>178</v>
      </c>
      <c r="Q4295" t="s">
        <v>172</v>
      </c>
      <c r="R4295" t="s">
        <v>510</v>
      </c>
      <c r="S4295">
        <v>31773683</v>
      </c>
      <c r="BM4295" t="s">
        <v>6366</v>
      </c>
    </row>
    <row r="4296" spans="1:151" x14ac:dyDescent="0.2">
      <c r="A4296">
        <v>37887</v>
      </c>
      <c r="B4296" t="s">
        <v>5008</v>
      </c>
      <c r="C4296" t="s">
        <v>24696</v>
      </c>
      <c r="D4296" t="s">
        <v>1436</v>
      </c>
      <c r="E4296" t="s">
        <v>1213</v>
      </c>
      <c r="F4296" t="s">
        <v>171</v>
      </c>
      <c r="G4296" t="str">
        <f>"0"</f>
        <v>0</v>
      </c>
      <c r="H4296" s="1">
        <v>37488</v>
      </c>
      <c r="I4296" t="s">
        <v>221</v>
      </c>
      <c r="K4296" t="s">
        <v>1012</v>
      </c>
      <c r="L4296" t="s">
        <v>1013</v>
      </c>
      <c r="M4296" t="s">
        <v>176</v>
      </c>
      <c r="N4296">
        <v>2023</v>
      </c>
      <c r="O4296" t="s">
        <v>1048</v>
      </c>
      <c r="P4296" t="s">
        <v>178</v>
      </c>
      <c r="Q4296" t="s">
        <v>172</v>
      </c>
      <c r="R4296" t="s">
        <v>510</v>
      </c>
      <c r="S4296">
        <v>31773683</v>
      </c>
      <c r="BM4296" t="s">
        <v>6366</v>
      </c>
    </row>
    <row r="4297" spans="1:151" x14ac:dyDescent="0.2">
      <c r="A4297">
        <v>25414</v>
      </c>
      <c r="B4297" t="s">
        <v>24697</v>
      </c>
      <c r="C4297" t="s">
        <v>24698</v>
      </c>
      <c r="E4297" t="s">
        <v>24699</v>
      </c>
      <c r="F4297" t="s">
        <v>171</v>
      </c>
      <c r="K4297" t="s">
        <v>769</v>
      </c>
      <c r="L4297" t="s">
        <v>770</v>
      </c>
      <c r="M4297" t="s">
        <v>176</v>
      </c>
      <c r="N4297">
        <v>2017</v>
      </c>
      <c r="O4297" t="s">
        <v>177</v>
      </c>
      <c r="P4297" t="s">
        <v>178</v>
      </c>
      <c r="Q4297" t="s">
        <v>172</v>
      </c>
    </row>
    <row r="4298" spans="1:151" x14ac:dyDescent="0.2">
      <c r="A4298">
        <v>41344</v>
      </c>
      <c r="B4298" t="s">
        <v>24700</v>
      </c>
      <c r="C4298" t="s">
        <v>24701</v>
      </c>
      <c r="D4298" t="s">
        <v>24702</v>
      </c>
      <c r="E4298" t="s">
        <v>24703</v>
      </c>
      <c r="F4298" t="s">
        <v>171</v>
      </c>
      <c r="G4298" t="str">
        <f>"0"</f>
        <v>0</v>
      </c>
      <c r="H4298" s="1">
        <v>38290</v>
      </c>
      <c r="I4298" t="s">
        <v>221</v>
      </c>
      <c r="K4298" t="s">
        <v>867</v>
      </c>
      <c r="L4298" t="s">
        <v>868</v>
      </c>
      <c r="M4298" t="s">
        <v>224</v>
      </c>
      <c r="N4298">
        <v>2024</v>
      </c>
      <c r="O4298" t="s">
        <v>225</v>
      </c>
      <c r="P4298" t="s">
        <v>178</v>
      </c>
      <c r="Q4298" t="s">
        <v>172</v>
      </c>
      <c r="S4298">
        <v>32590449</v>
      </c>
      <c r="T4298" t="s">
        <v>226</v>
      </c>
      <c r="Y4298" t="str">
        <f>"01AS"</f>
        <v>01AS</v>
      </c>
      <c r="Z4298" t="s">
        <v>227</v>
      </c>
      <c r="AA4298" t="s">
        <v>833</v>
      </c>
      <c r="AB4298" t="s">
        <v>834</v>
      </c>
      <c r="AC4298" t="s">
        <v>2129</v>
      </c>
      <c r="AD4298" t="s">
        <v>172</v>
      </c>
      <c r="AS4298">
        <v>3.92</v>
      </c>
      <c r="AU4298" t="s">
        <v>235</v>
      </c>
      <c r="AV4298" t="s">
        <v>236</v>
      </c>
      <c r="AW4298" t="s">
        <v>264</v>
      </c>
      <c r="BM4298" t="s">
        <v>24704</v>
      </c>
      <c r="BN4298" t="s">
        <v>239</v>
      </c>
      <c r="BO4298" t="s">
        <v>24705</v>
      </c>
      <c r="BP4298" t="s">
        <v>241</v>
      </c>
      <c r="BQ4298" t="s">
        <v>195</v>
      </c>
      <c r="BS4298">
        <v>14627</v>
      </c>
      <c r="BZ4298" t="s">
        <v>242</v>
      </c>
      <c r="CB4298" t="s">
        <v>243</v>
      </c>
      <c r="CD4298" t="s">
        <v>195</v>
      </c>
      <c r="CF4298">
        <v>14642</v>
      </c>
      <c r="CG4298" t="s">
        <v>244</v>
      </c>
      <c r="CM4298" t="s">
        <v>24706</v>
      </c>
      <c r="CO4298" t="s">
        <v>24705</v>
      </c>
      <c r="CP4298" t="s">
        <v>16203</v>
      </c>
      <c r="CQ4298" t="s">
        <v>4463</v>
      </c>
      <c r="CS4298" t="str">
        <f>"06880-2328"</f>
        <v>06880-2328</v>
      </c>
      <c r="CT4298" t="s">
        <v>244</v>
      </c>
      <c r="CU4298" t="s">
        <v>24707</v>
      </c>
    </row>
    <row r="4299" spans="1:151" x14ac:dyDescent="0.2">
      <c r="A4299">
        <v>23309</v>
      </c>
      <c r="B4299" t="s">
        <v>15384</v>
      </c>
      <c r="C4299" t="s">
        <v>24708</v>
      </c>
      <c r="D4299" t="s">
        <v>24709</v>
      </c>
      <c r="E4299" t="s">
        <v>24710</v>
      </c>
      <c r="F4299" t="s">
        <v>171</v>
      </c>
      <c r="G4299" t="s">
        <v>172</v>
      </c>
      <c r="H4299" s="1">
        <v>35403</v>
      </c>
      <c r="I4299" t="s">
        <v>221</v>
      </c>
      <c r="K4299" t="s">
        <v>867</v>
      </c>
      <c r="L4299" t="s">
        <v>24711</v>
      </c>
      <c r="M4299" t="s">
        <v>224</v>
      </c>
      <c r="N4299">
        <v>2017</v>
      </c>
      <c r="O4299" t="s">
        <v>441</v>
      </c>
      <c r="P4299" t="s">
        <v>178</v>
      </c>
      <c r="Q4299" t="s">
        <v>172</v>
      </c>
      <c r="S4299">
        <v>29392063</v>
      </c>
      <c r="T4299" t="s">
        <v>196</v>
      </c>
      <c r="W4299" t="s">
        <v>24712</v>
      </c>
      <c r="X4299">
        <v>8587357658</v>
      </c>
      <c r="Y4299" t="s">
        <v>802</v>
      </c>
      <c r="Z4299" t="s">
        <v>1583</v>
      </c>
      <c r="AA4299">
        <v>2019</v>
      </c>
      <c r="AB4299">
        <v>2019</v>
      </c>
      <c r="AC4299" t="s">
        <v>1584</v>
      </c>
      <c r="AD4299" t="s">
        <v>185</v>
      </c>
      <c r="AS4299">
        <v>3.94</v>
      </c>
      <c r="AT4299" t="s">
        <v>188</v>
      </c>
      <c r="AU4299" t="s">
        <v>189</v>
      </c>
      <c r="AV4299" t="s">
        <v>190</v>
      </c>
      <c r="AW4299" t="s">
        <v>264</v>
      </c>
      <c r="BM4299" t="s">
        <v>24713</v>
      </c>
      <c r="BN4299" t="s">
        <v>9421</v>
      </c>
      <c r="BP4299" t="s">
        <v>194</v>
      </c>
      <c r="BQ4299" t="s">
        <v>195</v>
      </c>
      <c r="BS4299">
        <v>14605</v>
      </c>
      <c r="BT4299" t="s">
        <v>196</v>
      </c>
      <c r="BU4299">
        <v>8587357658</v>
      </c>
      <c r="BZ4299" t="s">
        <v>24714</v>
      </c>
      <c r="CC4299" t="s">
        <v>24715</v>
      </c>
      <c r="CD4299" t="s">
        <v>461</v>
      </c>
      <c r="CF4299">
        <v>92020</v>
      </c>
      <c r="CG4299" t="s">
        <v>196</v>
      </c>
      <c r="CH4299">
        <v>8587357658</v>
      </c>
      <c r="CM4299" t="s">
        <v>24713</v>
      </c>
      <c r="CN4299" t="s">
        <v>9421</v>
      </c>
      <c r="CP4299" t="s">
        <v>194</v>
      </c>
      <c r="CQ4299" t="s">
        <v>195</v>
      </c>
      <c r="CS4299">
        <v>14605</v>
      </c>
      <c r="CT4299" t="s">
        <v>196</v>
      </c>
      <c r="CU4299">
        <v>8587357658</v>
      </c>
      <c r="ED4299" t="s">
        <v>461</v>
      </c>
      <c r="EG4299" t="s">
        <v>196</v>
      </c>
      <c r="EH4299">
        <v>8587357658</v>
      </c>
      <c r="EM4299" t="s">
        <v>24714</v>
      </c>
      <c r="EP4299" t="s">
        <v>24715</v>
      </c>
      <c r="EQ4299" t="s">
        <v>461</v>
      </c>
      <c r="ES4299">
        <v>92020</v>
      </c>
      <c r="ET4299" t="s">
        <v>196</v>
      </c>
      <c r="EU4299">
        <v>8587357658</v>
      </c>
    </row>
    <row r="4300" spans="1:151" x14ac:dyDescent="0.2">
      <c r="A4300">
        <v>27939</v>
      </c>
      <c r="B4300" t="s">
        <v>4305</v>
      </c>
      <c r="C4300" t="s">
        <v>24716</v>
      </c>
      <c r="D4300" t="s">
        <v>24717</v>
      </c>
      <c r="E4300" t="s">
        <v>24718</v>
      </c>
      <c r="F4300" t="s">
        <v>171</v>
      </c>
      <c r="G4300" t="str">
        <f>"0"</f>
        <v>0</v>
      </c>
      <c r="K4300" t="s">
        <v>610</v>
      </c>
      <c r="L4300" t="s">
        <v>969</v>
      </c>
      <c r="M4300" t="s">
        <v>176</v>
      </c>
      <c r="N4300">
        <v>2019</v>
      </c>
      <c r="O4300" t="s">
        <v>482</v>
      </c>
      <c r="P4300" t="s">
        <v>178</v>
      </c>
      <c r="Q4300" t="s">
        <v>172</v>
      </c>
      <c r="S4300">
        <v>31334051</v>
      </c>
      <c r="T4300" t="s">
        <v>196</v>
      </c>
      <c r="Y4300" t="s">
        <v>613</v>
      </c>
      <c r="Z4300" t="s">
        <v>614</v>
      </c>
      <c r="AA4300" t="s">
        <v>615</v>
      </c>
      <c r="AB4300" t="s">
        <v>259</v>
      </c>
      <c r="AC4300" t="s">
        <v>3688</v>
      </c>
      <c r="AD4300" t="s">
        <v>185</v>
      </c>
      <c r="AS4300" t="str">
        <f>"0"</f>
        <v>0</v>
      </c>
      <c r="AT4300" t="s">
        <v>188</v>
      </c>
      <c r="AU4300" t="s">
        <v>189</v>
      </c>
      <c r="AV4300" t="s">
        <v>190</v>
      </c>
      <c r="AW4300" t="s">
        <v>264</v>
      </c>
      <c r="BM4300" t="s">
        <v>24719</v>
      </c>
      <c r="BP4300" t="s">
        <v>24720</v>
      </c>
      <c r="BQ4300" t="s">
        <v>1150</v>
      </c>
      <c r="BS4300" t="str">
        <f>"08558-"</f>
        <v>08558-</v>
      </c>
      <c r="BT4300" t="s">
        <v>196</v>
      </c>
      <c r="BU4300">
        <v>6094668324</v>
      </c>
      <c r="BZ4300" t="s">
        <v>24719</v>
      </c>
      <c r="CC4300" t="s">
        <v>24720</v>
      </c>
      <c r="CD4300" t="s">
        <v>1150</v>
      </c>
      <c r="CF4300" t="str">
        <f>"08558-"</f>
        <v>08558-</v>
      </c>
      <c r="CG4300" t="s">
        <v>196</v>
      </c>
      <c r="CH4300">
        <v>6094668324</v>
      </c>
      <c r="CM4300" t="s">
        <v>24719</v>
      </c>
      <c r="CP4300" t="s">
        <v>24720</v>
      </c>
      <c r="CQ4300" t="s">
        <v>1150</v>
      </c>
      <c r="CS4300" t="str">
        <f>"08558-"</f>
        <v>08558-</v>
      </c>
      <c r="CT4300" t="s">
        <v>196</v>
      </c>
      <c r="CU4300">
        <v>6094668324</v>
      </c>
    </row>
    <row r="4301" spans="1:151" x14ac:dyDescent="0.2">
      <c r="A4301">
        <v>26050</v>
      </c>
      <c r="B4301" t="s">
        <v>6490</v>
      </c>
      <c r="C4301" t="s">
        <v>24721</v>
      </c>
      <c r="E4301" t="s">
        <v>24722</v>
      </c>
      <c r="F4301" t="s">
        <v>171</v>
      </c>
      <c r="G4301" t="str">
        <f>"0"</f>
        <v>0</v>
      </c>
      <c r="K4301" t="s">
        <v>1372</v>
      </c>
      <c r="L4301" t="s">
        <v>1373</v>
      </c>
      <c r="M4301" t="s">
        <v>176</v>
      </c>
      <c r="N4301">
        <v>2018</v>
      </c>
      <c r="O4301" t="s">
        <v>612</v>
      </c>
      <c r="P4301" t="s">
        <v>178</v>
      </c>
      <c r="Q4301" t="s">
        <v>172</v>
      </c>
      <c r="S4301">
        <v>30410572</v>
      </c>
      <c r="T4301" t="s">
        <v>2640</v>
      </c>
      <c r="U4301" t="s">
        <v>180</v>
      </c>
      <c r="V4301" s="2">
        <v>42902</v>
      </c>
      <c r="W4301" t="s">
        <v>24723</v>
      </c>
      <c r="X4301" t="s">
        <v>24724</v>
      </c>
      <c r="Y4301" t="s">
        <v>613</v>
      </c>
      <c r="Z4301" t="s">
        <v>614</v>
      </c>
      <c r="AA4301" t="s">
        <v>615</v>
      </c>
      <c r="AB4301" t="s">
        <v>259</v>
      </c>
      <c r="AC4301" t="s">
        <v>2643</v>
      </c>
      <c r="AD4301" t="s">
        <v>185</v>
      </c>
      <c r="AS4301" t="str">
        <f>"0"</f>
        <v>0</v>
      </c>
      <c r="AT4301" t="s">
        <v>188</v>
      </c>
      <c r="AU4301" t="s">
        <v>647</v>
      </c>
      <c r="AV4301" t="s">
        <v>190</v>
      </c>
      <c r="AW4301" t="s">
        <v>191</v>
      </c>
      <c r="CM4301" t="s">
        <v>24725</v>
      </c>
      <c r="CN4301" t="s">
        <v>9963</v>
      </c>
      <c r="CP4301" t="s">
        <v>194</v>
      </c>
      <c r="CQ4301" t="s">
        <v>195</v>
      </c>
      <c r="CS4301">
        <v>14623</v>
      </c>
      <c r="CT4301" t="s">
        <v>196</v>
      </c>
    </row>
    <row r="4302" spans="1:151" x14ac:dyDescent="0.2">
      <c r="A4302">
        <v>25908</v>
      </c>
      <c r="B4302" t="s">
        <v>9025</v>
      </c>
      <c r="C4302" t="s">
        <v>24726</v>
      </c>
      <c r="E4302" t="s">
        <v>24727</v>
      </c>
      <c r="F4302" t="s">
        <v>171</v>
      </c>
      <c r="K4302" t="s">
        <v>4113</v>
      </c>
      <c r="M4302" t="s">
        <v>306</v>
      </c>
      <c r="N4302">
        <v>2014</v>
      </c>
      <c r="O4302" t="s">
        <v>591</v>
      </c>
      <c r="P4302" t="s">
        <v>178</v>
      </c>
      <c r="Q4302" t="s">
        <v>172</v>
      </c>
    </row>
    <row r="4303" spans="1:151" x14ac:dyDescent="0.2">
      <c r="A4303">
        <v>12893</v>
      </c>
      <c r="B4303" t="s">
        <v>543</v>
      </c>
      <c r="C4303" t="s">
        <v>24728</v>
      </c>
      <c r="D4303" t="s">
        <v>2432</v>
      </c>
      <c r="E4303" t="s">
        <v>24729</v>
      </c>
      <c r="F4303" t="s">
        <v>24730</v>
      </c>
      <c r="G4303" t="s">
        <v>172</v>
      </c>
      <c r="H4303" s="1">
        <v>34844</v>
      </c>
      <c r="I4303" t="s">
        <v>173</v>
      </c>
      <c r="K4303" t="s">
        <v>1078</v>
      </c>
      <c r="L4303" t="s">
        <v>24731</v>
      </c>
      <c r="M4303" t="s">
        <v>306</v>
      </c>
      <c r="N4303">
        <v>2015</v>
      </c>
      <c r="O4303" t="s">
        <v>517</v>
      </c>
      <c r="P4303" t="s">
        <v>178</v>
      </c>
      <c r="Q4303" t="s">
        <v>172</v>
      </c>
      <c r="S4303">
        <v>28190271</v>
      </c>
      <c r="T4303" t="s">
        <v>196</v>
      </c>
      <c r="W4303" t="s">
        <v>24732</v>
      </c>
      <c r="X4303">
        <v>5853292910</v>
      </c>
      <c r="Y4303" t="s">
        <v>182</v>
      </c>
      <c r="Z4303" t="s">
        <v>183</v>
      </c>
      <c r="AA4303">
        <v>2017</v>
      </c>
      <c r="AB4303">
        <v>2017</v>
      </c>
      <c r="AC4303" t="s">
        <v>752</v>
      </c>
      <c r="AD4303" t="s">
        <v>185</v>
      </c>
      <c r="AS4303">
        <v>2.96</v>
      </c>
      <c r="AT4303" t="s">
        <v>188</v>
      </c>
      <c r="AU4303" t="s">
        <v>189</v>
      </c>
      <c r="AV4303" t="s">
        <v>190</v>
      </c>
      <c r="AW4303" t="s">
        <v>264</v>
      </c>
      <c r="BM4303" t="s">
        <v>24733</v>
      </c>
      <c r="BP4303" t="s">
        <v>194</v>
      </c>
      <c r="BQ4303" t="s">
        <v>195</v>
      </c>
      <c r="BS4303">
        <v>146192417</v>
      </c>
      <c r="BT4303" t="s">
        <v>196</v>
      </c>
      <c r="BU4303">
        <v>5854746363</v>
      </c>
      <c r="BZ4303" t="s">
        <v>24734</v>
      </c>
      <c r="CC4303" t="s">
        <v>194</v>
      </c>
      <c r="CD4303" t="s">
        <v>195</v>
      </c>
      <c r="CF4303">
        <v>14621</v>
      </c>
      <c r="CG4303" t="s">
        <v>196</v>
      </c>
      <c r="CH4303">
        <v>5854746363</v>
      </c>
      <c r="CM4303" t="s">
        <v>24733</v>
      </c>
      <c r="CP4303" t="s">
        <v>194</v>
      </c>
      <c r="CQ4303" t="s">
        <v>195</v>
      </c>
      <c r="CS4303">
        <v>146192417</v>
      </c>
      <c r="CT4303" t="s">
        <v>196</v>
      </c>
      <c r="CU4303">
        <v>5854746366</v>
      </c>
      <c r="ED4303" t="s">
        <v>195</v>
      </c>
      <c r="EG4303" t="s">
        <v>196</v>
      </c>
      <c r="EH4303">
        <v>5854746363</v>
      </c>
      <c r="EM4303" t="s">
        <v>24734</v>
      </c>
      <c r="EP4303" t="s">
        <v>194</v>
      </c>
      <c r="EQ4303" t="s">
        <v>195</v>
      </c>
      <c r="ES4303">
        <v>14621</v>
      </c>
      <c r="ET4303" t="s">
        <v>196</v>
      </c>
      <c r="EU4303">
        <v>5854746363</v>
      </c>
    </row>
    <row r="4304" spans="1:151" x14ac:dyDescent="0.2">
      <c r="A4304">
        <v>10232</v>
      </c>
      <c r="B4304" t="s">
        <v>24735</v>
      </c>
      <c r="C4304" t="s">
        <v>24736</v>
      </c>
      <c r="D4304" t="s">
        <v>4319</v>
      </c>
      <c r="E4304" t="s">
        <v>24737</v>
      </c>
      <c r="F4304" t="s">
        <v>171</v>
      </c>
      <c r="G4304" t="s">
        <v>172</v>
      </c>
      <c r="H4304" s="1">
        <v>34714</v>
      </c>
      <c r="I4304" t="s">
        <v>173</v>
      </c>
      <c r="K4304" t="s">
        <v>5372</v>
      </c>
      <c r="L4304" t="s">
        <v>5373</v>
      </c>
      <c r="M4304" t="s">
        <v>176</v>
      </c>
      <c r="N4304">
        <v>2015</v>
      </c>
      <c r="O4304" t="s">
        <v>1014</v>
      </c>
      <c r="P4304" t="s">
        <v>363</v>
      </c>
      <c r="Q4304" t="s">
        <v>172</v>
      </c>
      <c r="S4304" t="s">
        <v>264</v>
      </c>
      <c r="T4304" t="s">
        <v>196</v>
      </c>
      <c r="W4304" t="s">
        <v>24738</v>
      </c>
      <c r="X4304">
        <v>9173762777</v>
      </c>
      <c r="Y4304" t="s">
        <v>186</v>
      </c>
      <c r="Z4304" t="s">
        <v>282</v>
      </c>
      <c r="AA4304">
        <v>2017</v>
      </c>
      <c r="AB4304">
        <v>2017</v>
      </c>
      <c r="AC4304" t="s">
        <v>382</v>
      </c>
      <c r="AD4304" t="s">
        <v>172</v>
      </c>
      <c r="AS4304">
        <v>2.34</v>
      </c>
      <c r="AT4304" t="s">
        <v>742</v>
      </c>
      <c r="AU4304" t="s">
        <v>189</v>
      </c>
      <c r="AV4304" t="s">
        <v>190</v>
      </c>
      <c r="BM4304" t="s">
        <v>24739</v>
      </c>
      <c r="BN4304" t="s">
        <v>487</v>
      </c>
      <c r="BP4304" t="s">
        <v>194</v>
      </c>
      <c r="BQ4304" t="s">
        <v>4117</v>
      </c>
      <c r="BS4304">
        <v>14627</v>
      </c>
      <c r="BT4304" t="s">
        <v>196</v>
      </c>
      <c r="BU4304">
        <v>7184744638</v>
      </c>
      <c r="BZ4304" t="s">
        <v>24740</v>
      </c>
      <c r="CC4304" t="s">
        <v>24741</v>
      </c>
      <c r="CD4304" t="s">
        <v>4117</v>
      </c>
      <c r="CF4304">
        <v>11694</v>
      </c>
      <c r="CG4304" t="s">
        <v>196</v>
      </c>
      <c r="CH4304">
        <v>7187103347</v>
      </c>
      <c r="CM4304" t="s">
        <v>24740</v>
      </c>
      <c r="CP4304" t="s">
        <v>24741</v>
      </c>
      <c r="CQ4304" t="s">
        <v>4117</v>
      </c>
      <c r="CS4304">
        <v>11694</v>
      </c>
      <c r="CT4304" t="s">
        <v>196</v>
      </c>
      <c r="CU4304">
        <v>7187103347</v>
      </c>
      <c r="EM4304" t="s">
        <v>24740</v>
      </c>
      <c r="EP4304" t="s">
        <v>24741</v>
      </c>
      <c r="EQ4304" t="s">
        <v>4117</v>
      </c>
      <c r="ES4304">
        <v>11694</v>
      </c>
      <c r="ET4304" t="s">
        <v>196</v>
      </c>
      <c r="EU4304">
        <v>7187103347</v>
      </c>
    </row>
    <row r="4305" spans="1:151" x14ac:dyDescent="0.2">
      <c r="A4305">
        <v>45874</v>
      </c>
      <c r="B4305" t="s">
        <v>10660</v>
      </c>
      <c r="C4305" t="s">
        <v>24742</v>
      </c>
      <c r="E4305" t="s">
        <v>24743</v>
      </c>
      <c r="F4305" t="s">
        <v>17785</v>
      </c>
      <c r="G4305" t="str">
        <f>"0"</f>
        <v>0</v>
      </c>
      <c r="H4305" s="1">
        <v>38124</v>
      </c>
      <c r="I4305" t="s">
        <v>173</v>
      </c>
      <c r="K4305" t="s">
        <v>304</v>
      </c>
      <c r="L4305" t="s">
        <v>305</v>
      </c>
      <c r="M4305" t="s">
        <v>306</v>
      </c>
      <c r="N4305">
        <v>2025</v>
      </c>
      <c r="O4305" t="s">
        <v>2065</v>
      </c>
      <c r="P4305" t="s">
        <v>178</v>
      </c>
      <c r="Q4305" t="s">
        <v>172</v>
      </c>
      <c r="S4305">
        <v>32267655</v>
      </c>
      <c r="T4305" t="s">
        <v>226</v>
      </c>
      <c r="Y4305" t="str">
        <f>"01AS"</f>
        <v>01AS</v>
      </c>
      <c r="Z4305" t="s">
        <v>499</v>
      </c>
      <c r="AA4305" t="s">
        <v>228</v>
      </c>
      <c r="AB4305" t="s">
        <v>229</v>
      </c>
      <c r="AC4305" t="s">
        <v>428</v>
      </c>
      <c r="AD4305" t="s">
        <v>185</v>
      </c>
      <c r="AF4305" t="s">
        <v>426</v>
      </c>
      <c r="AG4305" t="s">
        <v>729</v>
      </c>
      <c r="AJ4305" t="s">
        <v>5261</v>
      </c>
      <c r="AK4305" t="s">
        <v>185</v>
      </c>
      <c r="AS4305">
        <v>3.63</v>
      </c>
      <c r="AU4305" t="s">
        <v>472</v>
      </c>
      <c r="AV4305" t="s">
        <v>473</v>
      </c>
      <c r="AW4305" t="s">
        <v>237</v>
      </c>
      <c r="BM4305" t="s">
        <v>24744</v>
      </c>
      <c r="BN4305" t="s">
        <v>239</v>
      </c>
      <c r="BO4305" t="s">
        <v>24745</v>
      </c>
      <c r="BP4305" t="s">
        <v>241</v>
      </c>
      <c r="BQ4305" t="s">
        <v>195</v>
      </c>
      <c r="BS4305">
        <v>14627</v>
      </c>
      <c r="CD4305" t="s">
        <v>195</v>
      </c>
      <c r="CM4305" t="s">
        <v>24746</v>
      </c>
      <c r="CO4305" t="s">
        <v>24745</v>
      </c>
      <c r="CP4305" t="s">
        <v>19214</v>
      </c>
      <c r="CQ4305" t="s">
        <v>247</v>
      </c>
      <c r="CS4305" t="s">
        <v>24747</v>
      </c>
      <c r="CT4305" t="s">
        <v>244</v>
      </c>
      <c r="CU4305" t="s">
        <v>24748</v>
      </c>
    </row>
    <row r="4306" spans="1:151" x14ac:dyDescent="0.2">
      <c r="A4306">
        <v>12729</v>
      </c>
      <c r="B4306" t="s">
        <v>4514</v>
      </c>
      <c r="C4306" t="s">
        <v>11931</v>
      </c>
      <c r="E4306" t="s">
        <v>24749</v>
      </c>
      <c r="F4306" t="s">
        <v>171</v>
      </c>
      <c r="G4306" t="s">
        <v>172</v>
      </c>
      <c r="H4306" s="1">
        <v>34807</v>
      </c>
      <c r="I4306" t="s">
        <v>221</v>
      </c>
      <c r="K4306" t="s">
        <v>1046</v>
      </c>
      <c r="L4306" t="s">
        <v>1047</v>
      </c>
      <c r="M4306" t="s">
        <v>306</v>
      </c>
      <c r="N4306">
        <v>2015</v>
      </c>
      <c r="O4306" t="s">
        <v>517</v>
      </c>
      <c r="P4306" t="s">
        <v>178</v>
      </c>
      <c r="Q4306" t="s">
        <v>172</v>
      </c>
      <c r="S4306">
        <v>28241690</v>
      </c>
      <c r="T4306" t="s">
        <v>196</v>
      </c>
      <c r="W4306" t="s">
        <v>24750</v>
      </c>
      <c r="X4306">
        <v>9085912225</v>
      </c>
      <c r="Y4306" t="s">
        <v>186</v>
      </c>
      <c r="Z4306" t="s">
        <v>282</v>
      </c>
      <c r="AA4306">
        <v>2017</v>
      </c>
      <c r="AB4306">
        <v>2017</v>
      </c>
      <c r="AC4306" t="s">
        <v>857</v>
      </c>
      <c r="AD4306" t="s">
        <v>185</v>
      </c>
      <c r="AE4306" t="s">
        <v>856</v>
      </c>
      <c r="AM4306" t="s">
        <v>187</v>
      </c>
      <c r="AS4306">
        <v>3.84</v>
      </c>
      <c r="AT4306" t="s">
        <v>188</v>
      </c>
      <c r="AU4306" t="s">
        <v>189</v>
      </c>
      <c r="AV4306" t="s">
        <v>190</v>
      </c>
      <c r="AW4306" t="s">
        <v>210</v>
      </c>
      <c r="BM4306" t="s">
        <v>24751</v>
      </c>
      <c r="BN4306" t="s">
        <v>193</v>
      </c>
      <c r="BP4306" t="s">
        <v>194</v>
      </c>
      <c r="BQ4306" t="s">
        <v>195</v>
      </c>
      <c r="BS4306">
        <v>14627</v>
      </c>
      <c r="BT4306" t="s">
        <v>196</v>
      </c>
      <c r="BU4306">
        <v>9085913118</v>
      </c>
      <c r="BZ4306" t="s">
        <v>24752</v>
      </c>
      <c r="CC4306" t="s">
        <v>24753</v>
      </c>
      <c r="CD4306" t="s">
        <v>1150</v>
      </c>
      <c r="CF4306" t="str">
        <f>"07016"</f>
        <v>07016</v>
      </c>
      <c r="CG4306" t="s">
        <v>196</v>
      </c>
      <c r="CH4306">
        <v>9089310459</v>
      </c>
      <c r="CM4306" t="s">
        <v>24754</v>
      </c>
      <c r="CP4306" t="s">
        <v>194</v>
      </c>
      <c r="CQ4306" t="s">
        <v>195</v>
      </c>
      <c r="CS4306">
        <v>14627</v>
      </c>
      <c r="CT4306" t="s">
        <v>196</v>
      </c>
      <c r="CU4306">
        <v>9085913118</v>
      </c>
      <c r="ED4306" t="s">
        <v>1150</v>
      </c>
      <c r="EG4306" t="s">
        <v>196</v>
      </c>
      <c r="EH4306">
        <v>9089310459</v>
      </c>
      <c r="EM4306" t="s">
        <v>24752</v>
      </c>
      <c r="EP4306" t="s">
        <v>24753</v>
      </c>
      <c r="EQ4306" t="s">
        <v>1150</v>
      </c>
      <c r="ES4306" t="str">
        <f>"07016"</f>
        <v>07016</v>
      </c>
      <c r="ET4306" t="s">
        <v>196</v>
      </c>
      <c r="EU4306">
        <v>9089310459</v>
      </c>
    </row>
    <row r="4307" spans="1:151" x14ac:dyDescent="0.2">
      <c r="A4307">
        <v>24463</v>
      </c>
      <c r="B4307" t="s">
        <v>976</v>
      </c>
      <c r="C4307" t="s">
        <v>11931</v>
      </c>
      <c r="D4307" t="s">
        <v>1394</v>
      </c>
      <c r="E4307" t="s">
        <v>24755</v>
      </c>
      <c r="F4307" t="s">
        <v>171</v>
      </c>
      <c r="G4307" t="s">
        <v>172</v>
      </c>
      <c r="H4307" s="1">
        <v>35663</v>
      </c>
      <c r="I4307" t="s">
        <v>173</v>
      </c>
      <c r="K4307" t="s">
        <v>317</v>
      </c>
      <c r="L4307" t="s">
        <v>318</v>
      </c>
      <c r="M4307" t="s">
        <v>176</v>
      </c>
      <c r="N4307">
        <v>2018</v>
      </c>
      <c r="O4307" t="s">
        <v>612</v>
      </c>
      <c r="P4307" t="s">
        <v>363</v>
      </c>
      <c r="Q4307" t="s">
        <v>172</v>
      </c>
      <c r="S4307">
        <v>29529414</v>
      </c>
      <c r="T4307" t="s">
        <v>196</v>
      </c>
      <c r="W4307" t="s">
        <v>24756</v>
      </c>
      <c r="X4307">
        <v>9142347135</v>
      </c>
      <c r="Y4307" t="s">
        <v>186</v>
      </c>
      <c r="Z4307" t="s">
        <v>183</v>
      </c>
      <c r="AA4307">
        <v>2019</v>
      </c>
      <c r="AB4307">
        <v>2019</v>
      </c>
      <c r="AC4307" t="s">
        <v>187</v>
      </c>
      <c r="AD4307" t="s">
        <v>185</v>
      </c>
      <c r="AS4307">
        <v>2.46</v>
      </c>
      <c r="AT4307" t="s">
        <v>188</v>
      </c>
      <c r="AU4307" t="s">
        <v>189</v>
      </c>
      <c r="AV4307" t="s">
        <v>190</v>
      </c>
      <c r="AW4307" t="s">
        <v>264</v>
      </c>
      <c r="BM4307" t="s">
        <v>24757</v>
      </c>
      <c r="BN4307" t="s">
        <v>4921</v>
      </c>
      <c r="BP4307" t="s">
        <v>194</v>
      </c>
      <c r="BQ4307" t="s">
        <v>195</v>
      </c>
      <c r="BS4307">
        <v>14627</v>
      </c>
      <c r="BT4307" t="s">
        <v>196</v>
      </c>
      <c r="BU4307">
        <v>9142992107</v>
      </c>
      <c r="BZ4307" t="s">
        <v>24757</v>
      </c>
      <c r="CA4307" t="s">
        <v>4921</v>
      </c>
      <c r="CC4307" t="s">
        <v>194</v>
      </c>
      <c r="CD4307" t="s">
        <v>195</v>
      </c>
      <c r="CF4307">
        <v>14627</v>
      </c>
      <c r="CG4307" t="s">
        <v>196</v>
      </c>
      <c r="CH4307">
        <v>9142992107</v>
      </c>
      <c r="CM4307" t="s">
        <v>24758</v>
      </c>
      <c r="CP4307" t="s">
        <v>194</v>
      </c>
      <c r="CQ4307" t="s">
        <v>195</v>
      </c>
      <c r="CS4307">
        <v>14627</v>
      </c>
      <c r="CT4307" t="s">
        <v>196</v>
      </c>
      <c r="CU4307">
        <v>9142992107</v>
      </c>
      <c r="ED4307" t="s">
        <v>195</v>
      </c>
      <c r="EG4307" t="s">
        <v>196</v>
      </c>
      <c r="EH4307">
        <v>9142992107</v>
      </c>
      <c r="EM4307" t="s">
        <v>24757</v>
      </c>
      <c r="EN4307" t="s">
        <v>4921</v>
      </c>
      <c r="EP4307" t="s">
        <v>194</v>
      </c>
      <c r="EQ4307" t="s">
        <v>195</v>
      </c>
      <c r="ES4307">
        <v>14627</v>
      </c>
      <c r="ET4307" t="s">
        <v>196</v>
      </c>
      <c r="EU4307">
        <v>9142992107</v>
      </c>
    </row>
    <row r="4308" spans="1:151" x14ac:dyDescent="0.2">
      <c r="A4308">
        <v>24468</v>
      </c>
      <c r="B4308" t="s">
        <v>976</v>
      </c>
      <c r="C4308" t="s">
        <v>11931</v>
      </c>
      <c r="D4308" t="s">
        <v>1394</v>
      </c>
      <c r="E4308" t="s">
        <v>24755</v>
      </c>
      <c r="F4308" t="s">
        <v>171</v>
      </c>
      <c r="G4308" t="s">
        <v>172</v>
      </c>
      <c r="H4308" s="1">
        <v>35663</v>
      </c>
      <c r="I4308" t="s">
        <v>173</v>
      </c>
      <c r="K4308" t="s">
        <v>481</v>
      </c>
      <c r="L4308" t="s">
        <v>318</v>
      </c>
      <c r="M4308" t="s">
        <v>176</v>
      </c>
      <c r="N4308">
        <v>2018</v>
      </c>
      <c r="O4308" t="s">
        <v>612</v>
      </c>
      <c r="P4308" t="s">
        <v>363</v>
      </c>
      <c r="Q4308" t="s">
        <v>172</v>
      </c>
      <c r="S4308">
        <v>29529414</v>
      </c>
      <c r="T4308" t="s">
        <v>196</v>
      </c>
      <c r="W4308" t="s">
        <v>24756</v>
      </c>
      <c r="X4308">
        <v>9142347135</v>
      </c>
      <c r="Y4308" t="s">
        <v>186</v>
      </c>
      <c r="Z4308" t="s">
        <v>183</v>
      </c>
      <c r="AA4308">
        <v>2019</v>
      </c>
      <c r="AB4308">
        <v>2019</v>
      </c>
      <c r="AC4308" t="s">
        <v>187</v>
      </c>
      <c r="AD4308" t="s">
        <v>185</v>
      </c>
      <c r="AS4308">
        <v>2.46</v>
      </c>
      <c r="AT4308" t="s">
        <v>188</v>
      </c>
      <c r="AU4308" t="s">
        <v>189</v>
      </c>
      <c r="AV4308" t="s">
        <v>190</v>
      </c>
      <c r="AW4308" t="s">
        <v>264</v>
      </c>
      <c r="BM4308" t="s">
        <v>24757</v>
      </c>
      <c r="BN4308" t="s">
        <v>4921</v>
      </c>
      <c r="BP4308" t="s">
        <v>194</v>
      </c>
      <c r="BQ4308" t="s">
        <v>195</v>
      </c>
      <c r="BS4308">
        <v>14627</v>
      </c>
      <c r="BT4308" t="s">
        <v>196</v>
      </c>
      <c r="BU4308">
        <v>9142992107</v>
      </c>
      <c r="BZ4308" t="s">
        <v>24757</v>
      </c>
      <c r="CA4308" t="s">
        <v>4921</v>
      </c>
      <c r="CC4308" t="s">
        <v>194</v>
      </c>
      <c r="CD4308" t="s">
        <v>195</v>
      </c>
      <c r="CF4308">
        <v>14627</v>
      </c>
      <c r="CG4308" t="s">
        <v>196</v>
      </c>
      <c r="CH4308">
        <v>9142992107</v>
      </c>
      <c r="CM4308" t="s">
        <v>24758</v>
      </c>
      <c r="CP4308" t="s">
        <v>194</v>
      </c>
      <c r="CQ4308" t="s">
        <v>195</v>
      </c>
      <c r="CS4308">
        <v>14627</v>
      </c>
      <c r="CT4308" t="s">
        <v>196</v>
      </c>
      <c r="CU4308">
        <v>9142992107</v>
      </c>
      <c r="ED4308" t="s">
        <v>195</v>
      </c>
      <c r="EG4308" t="s">
        <v>196</v>
      </c>
      <c r="EH4308">
        <v>9142992107</v>
      </c>
      <c r="EM4308" t="s">
        <v>24757</v>
      </c>
      <c r="EN4308" t="s">
        <v>4921</v>
      </c>
      <c r="EP4308" t="s">
        <v>194</v>
      </c>
      <c r="EQ4308" t="s">
        <v>195</v>
      </c>
      <c r="ES4308">
        <v>14627</v>
      </c>
      <c r="ET4308" t="s">
        <v>196</v>
      </c>
      <c r="EU4308">
        <v>9142992107</v>
      </c>
    </row>
    <row r="4309" spans="1:151" x14ac:dyDescent="0.2">
      <c r="A4309">
        <v>25249</v>
      </c>
      <c r="B4309" t="s">
        <v>976</v>
      </c>
      <c r="C4309" t="s">
        <v>11931</v>
      </c>
      <c r="D4309" t="s">
        <v>1394</v>
      </c>
      <c r="E4309" t="s">
        <v>24755</v>
      </c>
      <c r="F4309" t="s">
        <v>3199</v>
      </c>
      <c r="G4309" t="s">
        <v>172</v>
      </c>
      <c r="H4309" s="1">
        <v>35663</v>
      </c>
      <c r="I4309" t="s">
        <v>173</v>
      </c>
      <c r="K4309" t="s">
        <v>4255</v>
      </c>
      <c r="M4309" t="s">
        <v>224</v>
      </c>
      <c r="N4309">
        <v>2018</v>
      </c>
      <c r="O4309" t="s">
        <v>354</v>
      </c>
      <c r="P4309" t="s">
        <v>363</v>
      </c>
      <c r="Q4309" t="s">
        <v>172</v>
      </c>
      <c r="S4309">
        <v>29529414</v>
      </c>
      <c r="T4309" t="s">
        <v>196</v>
      </c>
      <c r="W4309" t="s">
        <v>24756</v>
      </c>
      <c r="X4309">
        <v>9142347135</v>
      </c>
      <c r="Y4309" t="s">
        <v>186</v>
      </c>
      <c r="Z4309" t="s">
        <v>183</v>
      </c>
      <c r="AA4309">
        <v>2019</v>
      </c>
      <c r="AB4309">
        <v>2019</v>
      </c>
      <c r="AC4309" t="s">
        <v>187</v>
      </c>
      <c r="AD4309" t="s">
        <v>185</v>
      </c>
      <c r="AS4309">
        <v>2.46</v>
      </c>
      <c r="AT4309" t="s">
        <v>188</v>
      </c>
      <c r="AU4309" t="s">
        <v>189</v>
      </c>
      <c r="AV4309" t="s">
        <v>190</v>
      </c>
      <c r="AW4309" t="s">
        <v>264</v>
      </c>
      <c r="BM4309" t="s">
        <v>24757</v>
      </c>
      <c r="BN4309" t="s">
        <v>4921</v>
      </c>
      <c r="BP4309" t="s">
        <v>194</v>
      </c>
      <c r="BQ4309" t="s">
        <v>195</v>
      </c>
      <c r="BS4309">
        <v>14627</v>
      </c>
      <c r="BT4309" t="s">
        <v>196</v>
      </c>
      <c r="BU4309">
        <v>9142992107</v>
      </c>
      <c r="BZ4309" t="s">
        <v>24757</v>
      </c>
      <c r="CA4309" t="s">
        <v>4921</v>
      </c>
      <c r="CC4309" t="s">
        <v>194</v>
      </c>
      <c r="CD4309" t="s">
        <v>195</v>
      </c>
      <c r="CF4309">
        <v>14627</v>
      </c>
      <c r="CG4309" t="s">
        <v>196</v>
      </c>
      <c r="CH4309">
        <v>9142992107</v>
      </c>
      <c r="CM4309" t="s">
        <v>24758</v>
      </c>
      <c r="CP4309" t="s">
        <v>194</v>
      </c>
      <c r="CQ4309" t="s">
        <v>195</v>
      </c>
      <c r="CS4309">
        <v>14627</v>
      </c>
      <c r="CT4309" t="s">
        <v>196</v>
      </c>
      <c r="CU4309">
        <v>9142992107</v>
      </c>
      <c r="ED4309" t="s">
        <v>195</v>
      </c>
      <c r="EG4309" t="s">
        <v>196</v>
      </c>
      <c r="EH4309">
        <v>9142992107</v>
      </c>
      <c r="EM4309" t="s">
        <v>24757</v>
      </c>
      <c r="EN4309" t="s">
        <v>4921</v>
      </c>
      <c r="EP4309" t="s">
        <v>194</v>
      </c>
      <c r="EQ4309" t="s">
        <v>195</v>
      </c>
      <c r="ES4309">
        <v>14627</v>
      </c>
      <c r="ET4309" t="s">
        <v>196</v>
      </c>
      <c r="EU4309">
        <v>9142992107</v>
      </c>
    </row>
    <row r="4310" spans="1:151" x14ac:dyDescent="0.2">
      <c r="A4310">
        <v>14665</v>
      </c>
      <c r="B4310" t="s">
        <v>976</v>
      </c>
      <c r="C4310" t="s">
        <v>11931</v>
      </c>
      <c r="D4310" t="s">
        <v>1394</v>
      </c>
      <c r="E4310" t="s">
        <v>24755</v>
      </c>
      <c r="F4310" t="s">
        <v>171</v>
      </c>
      <c r="G4310" t="s">
        <v>172</v>
      </c>
      <c r="H4310" s="1">
        <v>35663</v>
      </c>
      <c r="I4310" t="s">
        <v>173</v>
      </c>
      <c r="K4310" t="s">
        <v>1538</v>
      </c>
      <c r="L4310" t="s">
        <v>1539</v>
      </c>
      <c r="M4310" t="s">
        <v>306</v>
      </c>
      <c r="N4310">
        <v>2017</v>
      </c>
      <c r="O4310" t="s">
        <v>646</v>
      </c>
      <c r="P4310" t="s">
        <v>363</v>
      </c>
      <c r="Q4310" t="s">
        <v>172</v>
      </c>
      <c r="S4310">
        <v>29529414</v>
      </c>
      <c r="T4310" t="s">
        <v>196</v>
      </c>
      <c r="W4310" t="s">
        <v>24756</v>
      </c>
      <c r="X4310">
        <v>9142347135</v>
      </c>
      <c r="Y4310" t="s">
        <v>186</v>
      </c>
      <c r="Z4310" t="s">
        <v>183</v>
      </c>
      <c r="AA4310">
        <v>2019</v>
      </c>
      <c r="AB4310">
        <v>2019</v>
      </c>
      <c r="AC4310" t="s">
        <v>187</v>
      </c>
      <c r="AD4310" t="s">
        <v>185</v>
      </c>
      <c r="AS4310">
        <v>2.46</v>
      </c>
      <c r="AT4310" t="s">
        <v>188</v>
      </c>
      <c r="AU4310" t="s">
        <v>189</v>
      </c>
      <c r="AV4310" t="s">
        <v>190</v>
      </c>
      <c r="AW4310" t="s">
        <v>264</v>
      </c>
      <c r="BM4310" t="s">
        <v>24757</v>
      </c>
      <c r="BN4310" t="s">
        <v>4921</v>
      </c>
      <c r="BP4310" t="s">
        <v>194</v>
      </c>
      <c r="BQ4310" t="s">
        <v>195</v>
      </c>
      <c r="BS4310">
        <v>14627</v>
      </c>
      <c r="BT4310" t="s">
        <v>196</v>
      </c>
      <c r="BU4310">
        <v>9142992107</v>
      </c>
      <c r="BZ4310" t="s">
        <v>24757</v>
      </c>
      <c r="CA4310" t="s">
        <v>4921</v>
      </c>
      <c r="CC4310" t="s">
        <v>194</v>
      </c>
      <c r="CD4310" t="s">
        <v>195</v>
      </c>
      <c r="CF4310">
        <v>14627</v>
      </c>
      <c r="CG4310" t="s">
        <v>196</v>
      </c>
      <c r="CH4310">
        <v>9142992107</v>
      </c>
      <c r="CM4310" t="s">
        <v>24758</v>
      </c>
      <c r="CP4310" t="s">
        <v>194</v>
      </c>
      <c r="CQ4310" t="s">
        <v>195</v>
      </c>
      <c r="CS4310">
        <v>14627</v>
      </c>
      <c r="CT4310" t="s">
        <v>196</v>
      </c>
      <c r="CU4310">
        <v>9142992107</v>
      </c>
      <c r="ED4310" t="s">
        <v>195</v>
      </c>
      <c r="EG4310" t="s">
        <v>196</v>
      </c>
      <c r="EH4310">
        <v>9142992107</v>
      </c>
      <c r="EM4310" t="s">
        <v>24757</v>
      </c>
      <c r="EN4310" t="s">
        <v>4921</v>
      </c>
      <c r="EP4310" t="s">
        <v>194</v>
      </c>
      <c r="EQ4310" t="s">
        <v>195</v>
      </c>
      <c r="ES4310">
        <v>14627</v>
      </c>
      <c r="ET4310" t="s">
        <v>196</v>
      </c>
      <c r="EU4310">
        <v>9142992107</v>
      </c>
    </row>
    <row r="4311" spans="1:151" x14ac:dyDescent="0.2">
      <c r="A4311">
        <v>23592</v>
      </c>
      <c r="B4311" t="s">
        <v>976</v>
      </c>
      <c r="C4311" t="s">
        <v>11931</v>
      </c>
      <c r="D4311" t="s">
        <v>1394</v>
      </c>
      <c r="E4311" t="s">
        <v>24755</v>
      </c>
      <c r="F4311" t="s">
        <v>171</v>
      </c>
      <c r="G4311" t="s">
        <v>172</v>
      </c>
      <c r="H4311" s="1">
        <v>35663</v>
      </c>
      <c r="I4311" t="s">
        <v>173</v>
      </c>
      <c r="K4311" t="s">
        <v>317</v>
      </c>
      <c r="L4311" t="s">
        <v>318</v>
      </c>
      <c r="M4311" t="s">
        <v>306</v>
      </c>
      <c r="N4311">
        <v>2017</v>
      </c>
      <c r="O4311" t="s">
        <v>646</v>
      </c>
      <c r="P4311" t="s">
        <v>363</v>
      </c>
      <c r="Q4311" t="s">
        <v>172</v>
      </c>
      <c r="S4311">
        <v>29529414</v>
      </c>
      <c r="T4311" t="s">
        <v>196</v>
      </c>
      <c r="W4311" t="s">
        <v>24756</v>
      </c>
      <c r="X4311">
        <v>9142347135</v>
      </c>
      <c r="Y4311" t="s">
        <v>186</v>
      </c>
      <c r="Z4311" t="s">
        <v>183</v>
      </c>
      <c r="AA4311">
        <v>2019</v>
      </c>
      <c r="AB4311">
        <v>2019</v>
      </c>
      <c r="AC4311" t="s">
        <v>187</v>
      </c>
      <c r="AD4311" t="s">
        <v>185</v>
      </c>
      <c r="AS4311">
        <v>2.46</v>
      </c>
      <c r="AT4311" t="s">
        <v>188</v>
      </c>
      <c r="AU4311" t="s">
        <v>189</v>
      </c>
      <c r="AV4311" t="s">
        <v>190</v>
      </c>
      <c r="AW4311" t="s">
        <v>264</v>
      </c>
      <c r="BM4311" t="s">
        <v>24757</v>
      </c>
      <c r="BN4311" t="s">
        <v>4921</v>
      </c>
      <c r="BP4311" t="s">
        <v>194</v>
      </c>
      <c r="BQ4311" t="s">
        <v>195</v>
      </c>
      <c r="BS4311">
        <v>14627</v>
      </c>
      <c r="BT4311" t="s">
        <v>196</v>
      </c>
      <c r="BU4311">
        <v>9142992107</v>
      </c>
      <c r="BZ4311" t="s">
        <v>24757</v>
      </c>
      <c r="CA4311" t="s">
        <v>4921</v>
      </c>
      <c r="CC4311" t="s">
        <v>194</v>
      </c>
      <c r="CD4311" t="s">
        <v>195</v>
      </c>
      <c r="CF4311">
        <v>14627</v>
      </c>
      <c r="CG4311" t="s">
        <v>196</v>
      </c>
      <c r="CH4311">
        <v>9142992107</v>
      </c>
      <c r="CM4311" t="s">
        <v>24758</v>
      </c>
      <c r="CP4311" t="s">
        <v>194</v>
      </c>
      <c r="CQ4311" t="s">
        <v>195</v>
      </c>
      <c r="CS4311">
        <v>14627</v>
      </c>
      <c r="CT4311" t="s">
        <v>196</v>
      </c>
      <c r="CU4311">
        <v>9142992107</v>
      </c>
      <c r="ED4311" t="s">
        <v>195</v>
      </c>
      <c r="EG4311" t="s">
        <v>196</v>
      </c>
      <c r="EH4311">
        <v>9142992107</v>
      </c>
      <c r="EM4311" t="s">
        <v>24757</v>
      </c>
      <c r="EN4311" t="s">
        <v>4921</v>
      </c>
      <c r="EP4311" t="s">
        <v>194</v>
      </c>
      <c r="EQ4311" t="s">
        <v>195</v>
      </c>
      <c r="ES4311">
        <v>14627</v>
      </c>
      <c r="ET4311" t="s">
        <v>196</v>
      </c>
      <c r="EU4311">
        <v>9142992107</v>
      </c>
    </row>
    <row r="4312" spans="1:151" x14ac:dyDescent="0.2">
      <c r="A4312">
        <v>26028</v>
      </c>
      <c r="B4312" t="s">
        <v>24759</v>
      </c>
      <c r="C4312" t="s">
        <v>11931</v>
      </c>
      <c r="E4312" t="s">
        <v>24760</v>
      </c>
      <c r="F4312" t="s">
        <v>171</v>
      </c>
      <c r="K4312" t="s">
        <v>1372</v>
      </c>
      <c r="L4312" t="s">
        <v>1373</v>
      </c>
      <c r="M4312" t="s">
        <v>176</v>
      </c>
      <c r="N4312">
        <v>2018</v>
      </c>
      <c r="O4312" t="s">
        <v>612</v>
      </c>
      <c r="P4312" t="s">
        <v>178</v>
      </c>
      <c r="Q4312" t="s">
        <v>172</v>
      </c>
      <c r="S4312">
        <v>23578777</v>
      </c>
      <c r="T4312" t="s">
        <v>196</v>
      </c>
      <c r="Y4312" t="s">
        <v>613</v>
      </c>
      <c r="Z4312" t="s">
        <v>614</v>
      </c>
      <c r="AA4312" t="s">
        <v>615</v>
      </c>
      <c r="AB4312" t="s">
        <v>259</v>
      </c>
      <c r="AC4312" t="s">
        <v>187</v>
      </c>
      <c r="AD4312" t="s">
        <v>185</v>
      </c>
      <c r="AS4312" t="str">
        <f>"0"</f>
        <v>0</v>
      </c>
      <c r="AT4312" t="s">
        <v>188</v>
      </c>
      <c r="AU4312" t="s">
        <v>647</v>
      </c>
      <c r="AV4312" t="s">
        <v>190</v>
      </c>
      <c r="AW4312" t="s">
        <v>264</v>
      </c>
      <c r="BM4312" t="s">
        <v>24761</v>
      </c>
      <c r="BN4312" t="s">
        <v>24762</v>
      </c>
      <c r="BP4312" t="s">
        <v>12544</v>
      </c>
      <c r="BQ4312" t="s">
        <v>1150</v>
      </c>
      <c r="BS4312" t="str">
        <f>"07024"</f>
        <v>07024</v>
      </c>
      <c r="BT4312" t="s">
        <v>196</v>
      </c>
      <c r="BU4312">
        <v>9177347349</v>
      </c>
      <c r="BZ4312" t="s">
        <v>24761</v>
      </c>
      <c r="CA4312" t="s">
        <v>24762</v>
      </c>
      <c r="CC4312" t="s">
        <v>12544</v>
      </c>
      <c r="CD4312" t="s">
        <v>1150</v>
      </c>
      <c r="CF4312" t="str">
        <f>"07024"</f>
        <v>07024</v>
      </c>
      <c r="CG4312" t="s">
        <v>196</v>
      </c>
      <c r="CH4312">
        <v>9177347349</v>
      </c>
      <c r="CM4312" t="s">
        <v>24761</v>
      </c>
      <c r="CN4312" t="s">
        <v>24762</v>
      </c>
      <c r="CP4312" t="s">
        <v>12544</v>
      </c>
      <c r="CQ4312" t="s">
        <v>1150</v>
      </c>
      <c r="CS4312" t="str">
        <f>"07024"</f>
        <v>07024</v>
      </c>
      <c r="CT4312" t="s">
        <v>196</v>
      </c>
      <c r="CU4312">
        <v>9177347349</v>
      </c>
    </row>
    <row r="4313" spans="1:151" x14ac:dyDescent="0.2">
      <c r="A4313">
        <v>25415</v>
      </c>
      <c r="B4313" t="s">
        <v>24759</v>
      </c>
      <c r="C4313" t="s">
        <v>11931</v>
      </c>
      <c r="E4313" t="s">
        <v>24760</v>
      </c>
      <c r="F4313" t="s">
        <v>171</v>
      </c>
      <c r="K4313" t="s">
        <v>769</v>
      </c>
      <c r="L4313" t="s">
        <v>770</v>
      </c>
      <c r="M4313" t="s">
        <v>176</v>
      </c>
      <c r="N4313">
        <v>2017</v>
      </c>
      <c r="O4313" t="s">
        <v>177</v>
      </c>
      <c r="P4313" t="s">
        <v>178</v>
      </c>
      <c r="Q4313" t="s">
        <v>172</v>
      </c>
      <c r="S4313">
        <v>23578777</v>
      </c>
      <c r="T4313" t="s">
        <v>196</v>
      </c>
      <c r="Y4313" t="s">
        <v>613</v>
      </c>
      <c r="Z4313" t="s">
        <v>614</v>
      </c>
      <c r="AA4313" t="s">
        <v>615</v>
      </c>
      <c r="AB4313" t="s">
        <v>259</v>
      </c>
      <c r="AC4313" t="s">
        <v>187</v>
      </c>
      <c r="AD4313" t="s">
        <v>185</v>
      </c>
      <c r="AS4313" t="str">
        <f>"0"</f>
        <v>0</v>
      </c>
      <c r="AT4313" t="s">
        <v>188</v>
      </c>
      <c r="AU4313" t="s">
        <v>647</v>
      </c>
      <c r="AV4313" t="s">
        <v>190</v>
      </c>
      <c r="AW4313" t="s">
        <v>264</v>
      </c>
      <c r="BM4313" t="s">
        <v>24761</v>
      </c>
      <c r="BN4313" t="s">
        <v>24762</v>
      </c>
      <c r="BP4313" t="s">
        <v>12544</v>
      </c>
      <c r="BQ4313" t="s">
        <v>1150</v>
      </c>
      <c r="BS4313" t="str">
        <f>"07024"</f>
        <v>07024</v>
      </c>
      <c r="BT4313" t="s">
        <v>196</v>
      </c>
      <c r="BU4313">
        <v>9177347349</v>
      </c>
      <c r="BZ4313" t="s">
        <v>24761</v>
      </c>
      <c r="CA4313" t="s">
        <v>24762</v>
      </c>
      <c r="CC4313" t="s">
        <v>12544</v>
      </c>
      <c r="CD4313" t="s">
        <v>1150</v>
      </c>
      <c r="CF4313" t="str">
        <f>"07024"</f>
        <v>07024</v>
      </c>
      <c r="CG4313" t="s">
        <v>196</v>
      </c>
      <c r="CH4313">
        <v>9177347349</v>
      </c>
      <c r="CM4313" t="s">
        <v>24761</v>
      </c>
      <c r="CN4313" t="s">
        <v>24762</v>
      </c>
      <c r="CP4313" t="s">
        <v>12544</v>
      </c>
      <c r="CQ4313" t="s">
        <v>1150</v>
      </c>
      <c r="CS4313" t="str">
        <f>"07024"</f>
        <v>07024</v>
      </c>
      <c r="CT4313" t="s">
        <v>196</v>
      </c>
      <c r="CU4313">
        <v>9177347349</v>
      </c>
    </row>
    <row r="4314" spans="1:151" x14ac:dyDescent="0.2">
      <c r="A4314">
        <v>26031</v>
      </c>
      <c r="B4314" t="s">
        <v>2432</v>
      </c>
      <c r="C4314" t="s">
        <v>11931</v>
      </c>
      <c r="D4314" t="s">
        <v>24763</v>
      </c>
      <c r="E4314" t="s">
        <v>24764</v>
      </c>
      <c r="F4314" t="s">
        <v>171</v>
      </c>
      <c r="G4314" t="str">
        <f>"0"</f>
        <v>0</v>
      </c>
      <c r="K4314" t="s">
        <v>1372</v>
      </c>
      <c r="L4314" t="s">
        <v>1373</v>
      </c>
      <c r="M4314" t="s">
        <v>176</v>
      </c>
      <c r="N4314">
        <v>2018</v>
      </c>
      <c r="O4314" t="s">
        <v>612</v>
      </c>
      <c r="P4314" t="s">
        <v>178</v>
      </c>
      <c r="Q4314" t="s">
        <v>172</v>
      </c>
      <c r="S4314">
        <v>30296213</v>
      </c>
      <c r="T4314" t="s">
        <v>196</v>
      </c>
      <c r="Y4314" t="s">
        <v>613</v>
      </c>
      <c r="Z4314" t="s">
        <v>614</v>
      </c>
      <c r="AA4314" t="s">
        <v>615</v>
      </c>
      <c r="AB4314" t="s">
        <v>259</v>
      </c>
      <c r="AC4314" t="s">
        <v>187</v>
      </c>
      <c r="AD4314" t="s">
        <v>185</v>
      </c>
      <c r="AS4314" t="str">
        <f>"0"</f>
        <v>0</v>
      </c>
      <c r="AT4314" t="s">
        <v>188</v>
      </c>
      <c r="AU4314" t="s">
        <v>647</v>
      </c>
      <c r="AV4314" t="s">
        <v>190</v>
      </c>
      <c r="AW4314" t="s">
        <v>264</v>
      </c>
      <c r="BM4314" t="s">
        <v>24765</v>
      </c>
      <c r="BN4314" t="s">
        <v>24766</v>
      </c>
      <c r="BP4314" t="s">
        <v>3889</v>
      </c>
      <c r="BQ4314" t="s">
        <v>195</v>
      </c>
      <c r="BS4314">
        <v>10708</v>
      </c>
      <c r="BT4314" t="s">
        <v>196</v>
      </c>
      <c r="BU4314">
        <v>9148378018</v>
      </c>
      <c r="BZ4314" t="s">
        <v>24765</v>
      </c>
      <c r="CA4314" t="s">
        <v>24766</v>
      </c>
      <c r="CC4314" t="s">
        <v>3889</v>
      </c>
      <c r="CD4314" t="s">
        <v>195</v>
      </c>
      <c r="CF4314">
        <v>10708</v>
      </c>
      <c r="CG4314" t="s">
        <v>196</v>
      </c>
      <c r="CH4314">
        <v>9148378018</v>
      </c>
      <c r="CM4314" t="s">
        <v>24765</v>
      </c>
      <c r="CN4314" t="s">
        <v>24766</v>
      </c>
      <c r="CP4314" t="s">
        <v>3889</v>
      </c>
      <c r="CQ4314" t="s">
        <v>195</v>
      </c>
      <c r="CS4314">
        <v>10708</v>
      </c>
      <c r="CT4314" t="s">
        <v>196</v>
      </c>
      <c r="CU4314">
        <v>9148378018</v>
      </c>
    </row>
    <row r="4315" spans="1:151" x14ac:dyDescent="0.2">
      <c r="A4315">
        <v>25766</v>
      </c>
      <c r="B4315" t="s">
        <v>2432</v>
      </c>
      <c r="C4315" t="s">
        <v>11931</v>
      </c>
      <c r="D4315" t="s">
        <v>24763</v>
      </c>
      <c r="E4315" t="s">
        <v>24764</v>
      </c>
      <c r="F4315" t="s">
        <v>171</v>
      </c>
      <c r="G4315" t="str">
        <f>"0"</f>
        <v>0</v>
      </c>
      <c r="K4315" t="s">
        <v>610</v>
      </c>
      <c r="L4315" t="s">
        <v>611</v>
      </c>
      <c r="M4315" t="s">
        <v>176</v>
      </c>
      <c r="N4315">
        <v>2018</v>
      </c>
      <c r="O4315" t="s">
        <v>612</v>
      </c>
      <c r="P4315" t="s">
        <v>178</v>
      </c>
      <c r="Q4315" t="s">
        <v>172</v>
      </c>
      <c r="S4315">
        <v>30296213</v>
      </c>
      <c r="T4315" t="s">
        <v>196</v>
      </c>
      <c r="Y4315" t="s">
        <v>613</v>
      </c>
      <c r="Z4315" t="s">
        <v>614</v>
      </c>
      <c r="AA4315" t="s">
        <v>615</v>
      </c>
      <c r="AB4315" t="s">
        <v>259</v>
      </c>
      <c r="AC4315" t="s">
        <v>187</v>
      </c>
      <c r="AD4315" t="s">
        <v>185</v>
      </c>
      <c r="AS4315" t="str">
        <f>"0"</f>
        <v>0</v>
      </c>
      <c r="AT4315" t="s">
        <v>188</v>
      </c>
      <c r="AU4315" t="s">
        <v>647</v>
      </c>
      <c r="AV4315" t="s">
        <v>190</v>
      </c>
      <c r="AW4315" t="s">
        <v>264</v>
      </c>
      <c r="BM4315" t="s">
        <v>24765</v>
      </c>
      <c r="BN4315" t="s">
        <v>24766</v>
      </c>
      <c r="BP4315" t="s">
        <v>3889</v>
      </c>
      <c r="BQ4315" t="s">
        <v>195</v>
      </c>
      <c r="BS4315">
        <v>10708</v>
      </c>
      <c r="BT4315" t="s">
        <v>196</v>
      </c>
      <c r="BU4315">
        <v>9148378018</v>
      </c>
      <c r="BZ4315" t="s">
        <v>24765</v>
      </c>
      <c r="CA4315" t="s">
        <v>24766</v>
      </c>
      <c r="CC4315" t="s">
        <v>3889</v>
      </c>
      <c r="CD4315" t="s">
        <v>195</v>
      </c>
      <c r="CF4315">
        <v>10708</v>
      </c>
      <c r="CG4315" t="s">
        <v>196</v>
      </c>
      <c r="CH4315">
        <v>9148378018</v>
      </c>
      <c r="CM4315" t="s">
        <v>24765</v>
      </c>
      <c r="CN4315" t="s">
        <v>24766</v>
      </c>
      <c r="CP4315" t="s">
        <v>3889</v>
      </c>
      <c r="CQ4315" t="s">
        <v>195</v>
      </c>
      <c r="CS4315">
        <v>10708</v>
      </c>
      <c r="CT4315" t="s">
        <v>196</v>
      </c>
      <c r="CU4315">
        <v>9148378018</v>
      </c>
    </row>
    <row r="4316" spans="1:151" x14ac:dyDescent="0.2">
      <c r="A4316">
        <v>29791</v>
      </c>
      <c r="B4316" t="s">
        <v>24767</v>
      </c>
      <c r="C4316" t="s">
        <v>11931</v>
      </c>
      <c r="E4316" t="s">
        <v>24768</v>
      </c>
      <c r="F4316" t="s">
        <v>171</v>
      </c>
      <c r="G4316" t="s">
        <v>172</v>
      </c>
      <c r="H4316" s="1">
        <v>36113</v>
      </c>
      <c r="I4316" t="s">
        <v>221</v>
      </c>
      <c r="K4316" t="s">
        <v>24769</v>
      </c>
      <c r="L4316" t="s">
        <v>24770</v>
      </c>
      <c r="M4316" t="s">
        <v>176</v>
      </c>
      <c r="N4316">
        <v>2020</v>
      </c>
      <c r="O4316" t="s">
        <v>978</v>
      </c>
      <c r="P4316" t="s">
        <v>979</v>
      </c>
      <c r="Q4316" t="s">
        <v>172</v>
      </c>
      <c r="S4316">
        <v>30747890</v>
      </c>
      <c r="T4316" t="s">
        <v>226</v>
      </c>
      <c r="Y4316" t="str">
        <f>"01AS"</f>
        <v>01AS</v>
      </c>
      <c r="Z4316" t="s">
        <v>227</v>
      </c>
      <c r="AA4316" t="s">
        <v>1572</v>
      </c>
      <c r="AB4316" t="s">
        <v>1573</v>
      </c>
      <c r="AC4316" t="s">
        <v>425</v>
      </c>
      <c r="AD4316" t="s">
        <v>185</v>
      </c>
      <c r="AE4316" t="s">
        <v>1237</v>
      </c>
      <c r="AS4316">
        <v>3.71</v>
      </c>
      <c r="AT4316" t="s">
        <v>1261</v>
      </c>
      <c r="AU4316" t="s">
        <v>235</v>
      </c>
      <c r="AV4316" t="s">
        <v>236</v>
      </c>
      <c r="AW4316" t="s">
        <v>264</v>
      </c>
      <c r="BA4316" t="s">
        <v>24771</v>
      </c>
      <c r="BM4316" t="s">
        <v>24772</v>
      </c>
      <c r="BN4316" t="s">
        <v>239</v>
      </c>
      <c r="BO4316" t="s">
        <v>24773</v>
      </c>
      <c r="BP4316" t="s">
        <v>241</v>
      </c>
      <c r="BQ4316" t="s">
        <v>195</v>
      </c>
      <c r="BS4316">
        <v>14627</v>
      </c>
      <c r="CD4316" t="s">
        <v>195</v>
      </c>
      <c r="CM4316" t="s">
        <v>24774</v>
      </c>
      <c r="CO4316" t="s">
        <v>24773</v>
      </c>
      <c r="CP4316" t="s">
        <v>19019</v>
      </c>
      <c r="CQ4316" t="s">
        <v>661</v>
      </c>
      <c r="CS4316">
        <v>30345</v>
      </c>
      <c r="CT4316" t="s">
        <v>244</v>
      </c>
      <c r="CU4316" t="s">
        <v>24775</v>
      </c>
    </row>
    <row r="4317" spans="1:151" x14ac:dyDescent="0.2">
      <c r="A4317">
        <v>36831</v>
      </c>
      <c r="B4317" t="s">
        <v>10660</v>
      </c>
      <c r="C4317" t="s">
        <v>24776</v>
      </c>
      <c r="D4317" t="s">
        <v>3494</v>
      </c>
      <c r="E4317" t="s">
        <v>24777</v>
      </c>
      <c r="F4317" t="s">
        <v>171</v>
      </c>
      <c r="G4317" t="str">
        <f>"0"</f>
        <v>0</v>
      </c>
      <c r="H4317" s="1">
        <v>37027</v>
      </c>
      <c r="I4317" t="s">
        <v>1571</v>
      </c>
      <c r="K4317" t="s">
        <v>1853</v>
      </c>
      <c r="L4317" t="s">
        <v>516</v>
      </c>
      <c r="M4317" t="s">
        <v>176</v>
      </c>
      <c r="N4317">
        <v>2022</v>
      </c>
      <c r="O4317" t="s">
        <v>555</v>
      </c>
      <c r="P4317" t="s">
        <v>178</v>
      </c>
      <c r="Q4317" t="s">
        <v>172</v>
      </c>
      <c r="S4317">
        <v>31561761</v>
      </c>
      <c r="T4317" t="s">
        <v>226</v>
      </c>
      <c r="Y4317" t="str">
        <f>"01AS"</f>
        <v>01AS</v>
      </c>
      <c r="Z4317" t="s">
        <v>227</v>
      </c>
      <c r="AA4317" t="s">
        <v>321</v>
      </c>
      <c r="AC4317" t="s">
        <v>1451</v>
      </c>
      <c r="AD4317" t="s">
        <v>185</v>
      </c>
      <c r="AE4317" t="s">
        <v>1855</v>
      </c>
      <c r="AS4317">
        <v>3.84</v>
      </c>
      <c r="AU4317" t="s">
        <v>235</v>
      </c>
      <c r="AV4317" t="s">
        <v>236</v>
      </c>
      <c r="AW4317" t="s">
        <v>264</v>
      </c>
      <c r="BF4317" t="s">
        <v>474</v>
      </c>
      <c r="BM4317" t="s">
        <v>24778</v>
      </c>
      <c r="BN4317" t="s">
        <v>239</v>
      </c>
      <c r="BO4317" t="s">
        <v>24779</v>
      </c>
      <c r="BP4317" t="s">
        <v>241</v>
      </c>
      <c r="BQ4317" t="s">
        <v>195</v>
      </c>
      <c r="BS4317">
        <v>14627</v>
      </c>
      <c r="CD4317" t="s">
        <v>195</v>
      </c>
      <c r="CM4317" t="s">
        <v>24780</v>
      </c>
      <c r="CO4317" t="s">
        <v>24779</v>
      </c>
      <c r="CP4317" t="s">
        <v>1872</v>
      </c>
      <c r="CQ4317" t="s">
        <v>541</v>
      </c>
      <c r="CS4317" t="s">
        <v>24781</v>
      </c>
      <c r="CT4317" t="s">
        <v>244</v>
      </c>
      <c r="CU4317" t="s">
        <v>24782</v>
      </c>
    </row>
    <row r="4318" spans="1:151" x14ac:dyDescent="0.2">
      <c r="A4318">
        <v>25416</v>
      </c>
      <c r="B4318" t="s">
        <v>24783</v>
      </c>
      <c r="C4318" t="s">
        <v>24784</v>
      </c>
      <c r="E4318" t="s">
        <v>24785</v>
      </c>
      <c r="F4318" t="s">
        <v>171</v>
      </c>
      <c r="K4318" t="s">
        <v>769</v>
      </c>
      <c r="L4318" t="s">
        <v>770</v>
      </c>
      <c r="M4318" t="s">
        <v>176</v>
      </c>
      <c r="N4318">
        <v>2017</v>
      </c>
      <c r="O4318" t="s">
        <v>177</v>
      </c>
      <c r="P4318" t="s">
        <v>178</v>
      </c>
      <c r="Q4318" t="s">
        <v>172</v>
      </c>
    </row>
    <row r="4319" spans="1:151" x14ac:dyDescent="0.2">
      <c r="A4319">
        <v>31134</v>
      </c>
      <c r="B4319" t="s">
        <v>3556</v>
      </c>
      <c r="C4319" t="s">
        <v>24786</v>
      </c>
      <c r="D4319" t="s">
        <v>24787</v>
      </c>
      <c r="E4319" t="s">
        <v>24788</v>
      </c>
      <c r="F4319" t="s">
        <v>171</v>
      </c>
      <c r="G4319" t="s">
        <v>172</v>
      </c>
      <c r="H4319" s="1">
        <v>36283</v>
      </c>
      <c r="I4319" t="s">
        <v>173</v>
      </c>
      <c r="K4319" t="s">
        <v>317</v>
      </c>
      <c r="L4319" t="s">
        <v>318</v>
      </c>
      <c r="M4319" t="s">
        <v>176</v>
      </c>
      <c r="N4319">
        <v>2020</v>
      </c>
      <c r="O4319" t="s">
        <v>978</v>
      </c>
      <c r="P4319" t="s">
        <v>979</v>
      </c>
      <c r="Q4319" t="s">
        <v>172</v>
      </c>
      <c r="S4319">
        <v>30598843</v>
      </c>
      <c r="T4319" t="s">
        <v>226</v>
      </c>
      <c r="Y4319" t="str">
        <f>"01AS"</f>
        <v>01AS</v>
      </c>
      <c r="Z4319" t="s">
        <v>227</v>
      </c>
      <c r="AA4319" t="s">
        <v>228</v>
      </c>
      <c r="AB4319" t="s">
        <v>229</v>
      </c>
      <c r="AC4319" t="s">
        <v>1236</v>
      </c>
      <c r="AD4319" t="s">
        <v>172</v>
      </c>
      <c r="AS4319">
        <v>3.3</v>
      </c>
      <c r="AU4319" t="s">
        <v>235</v>
      </c>
      <c r="AV4319" t="s">
        <v>236</v>
      </c>
      <c r="AW4319" t="s">
        <v>264</v>
      </c>
      <c r="BM4319" t="s">
        <v>24789</v>
      </c>
      <c r="BN4319" t="s">
        <v>239</v>
      </c>
      <c r="BO4319" t="s">
        <v>20521</v>
      </c>
      <c r="BP4319" t="s">
        <v>241</v>
      </c>
      <c r="BQ4319" t="s">
        <v>195</v>
      </c>
      <c r="BS4319">
        <v>14627</v>
      </c>
      <c r="CD4319" t="s">
        <v>195</v>
      </c>
      <c r="CM4319" t="s">
        <v>24790</v>
      </c>
      <c r="CO4319" t="s">
        <v>20521</v>
      </c>
      <c r="CP4319" t="s">
        <v>20523</v>
      </c>
      <c r="CQ4319" t="s">
        <v>1473</v>
      </c>
      <c r="CS4319">
        <v>27519</v>
      </c>
      <c r="CT4319" t="s">
        <v>244</v>
      </c>
      <c r="CU4319" t="s">
        <v>24791</v>
      </c>
    </row>
    <row r="4320" spans="1:151" x14ac:dyDescent="0.2">
      <c r="A4320">
        <v>38172</v>
      </c>
      <c r="B4320" t="s">
        <v>1354</v>
      </c>
      <c r="C4320" t="s">
        <v>24792</v>
      </c>
      <c r="D4320" t="s">
        <v>9494</v>
      </c>
      <c r="E4320" t="s">
        <v>24793</v>
      </c>
      <c r="F4320" t="s">
        <v>171</v>
      </c>
      <c r="G4320" t="str">
        <f>"0"</f>
        <v>0</v>
      </c>
      <c r="H4320" s="1">
        <v>37124</v>
      </c>
      <c r="I4320" t="s">
        <v>1571</v>
      </c>
      <c r="K4320" t="s">
        <v>1817</v>
      </c>
      <c r="L4320" t="s">
        <v>1158</v>
      </c>
      <c r="M4320" t="s">
        <v>205</v>
      </c>
      <c r="N4320">
        <v>2023</v>
      </c>
      <c r="O4320" t="s">
        <v>921</v>
      </c>
      <c r="P4320" t="s">
        <v>178</v>
      </c>
      <c r="Q4320" t="s">
        <v>172</v>
      </c>
      <c r="S4320">
        <v>31622691</v>
      </c>
      <c r="T4320" t="s">
        <v>226</v>
      </c>
      <c r="Y4320" t="str">
        <f>"04HSEAS"</f>
        <v>04HSEAS</v>
      </c>
      <c r="Z4320" t="s">
        <v>4693</v>
      </c>
      <c r="AA4320" t="s">
        <v>259</v>
      </c>
      <c r="AB4320" t="s">
        <v>260</v>
      </c>
      <c r="AC4320" t="s">
        <v>2737</v>
      </c>
      <c r="AD4320" t="s">
        <v>185</v>
      </c>
      <c r="AS4320" t="str">
        <f>"0"</f>
        <v>0</v>
      </c>
      <c r="AU4320" t="s">
        <v>235</v>
      </c>
      <c r="AV4320" t="s">
        <v>236</v>
      </c>
      <c r="AW4320" t="s">
        <v>264</v>
      </c>
      <c r="BH4320" t="s">
        <v>474</v>
      </c>
      <c r="BO4320" t="s">
        <v>24794</v>
      </c>
      <c r="BQ4320" t="s">
        <v>195</v>
      </c>
      <c r="CD4320" t="s">
        <v>195</v>
      </c>
      <c r="CM4320" t="s">
        <v>24795</v>
      </c>
      <c r="CO4320" t="s">
        <v>24794</v>
      </c>
      <c r="CP4320" t="s">
        <v>2376</v>
      </c>
      <c r="CQ4320" t="s">
        <v>247</v>
      </c>
      <c r="CS4320" t="s">
        <v>24796</v>
      </c>
      <c r="CT4320" t="s">
        <v>244</v>
      </c>
      <c r="CU4320" t="s">
        <v>24797</v>
      </c>
    </row>
    <row r="4321" spans="1:151" x14ac:dyDescent="0.2">
      <c r="A4321">
        <v>41425</v>
      </c>
      <c r="B4321" t="s">
        <v>10123</v>
      </c>
      <c r="C4321" t="s">
        <v>24798</v>
      </c>
      <c r="D4321" t="s">
        <v>2986</v>
      </c>
      <c r="E4321" t="s">
        <v>24799</v>
      </c>
      <c r="F4321" t="s">
        <v>171</v>
      </c>
      <c r="G4321" t="str">
        <f>"0"</f>
        <v>0</v>
      </c>
      <c r="H4321" s="1">
        <v>37914</v>
      </c>
      <c r="I4321" t="s">
        <v>173</v>
      </c>
      <c r="K4321" t="s">
        <v>9588</v>
      </c>
      <c r="L4321" t="s">
        <v>1047</v>
      </c>
      <c r="M4321" t="s">
        <v>224</v>
      </c>
      <c r="N4321">
        <v>2024</v>
      </c>
      <c r="O4321" t="s">
        <v>225</v>
      </c>
      <c r="P4321" t="s">
        <v>178</v>
      </c>
      <c r="Q4321" t="s">
        <v>172</v>
      </c>
      <c r="S4321">
        <v>32069679</v>
      </c>
      <c r="T4321" t="s">
        <v>226</v>
      </c>
      <c r="Y4321" t="str">
        <f>"01AS"</f>
        <v>01AS</v>
      </c>
      <c r="Z4321" t="s">
        <v>227</v>
      </c>
      <c r="AA4321" t="s">
        <v>320</v>
      </c>
      <c r="AB4321" t="s">
        <v>321</v>
      </c>
      <c r="AC4321" t="s">
        <v>1203</v>
      </c>
      <c r="AD4321" t="s">
        <v>185</v>
      </c>
      <c r="AS4321">
        <v>3.83</v>
      </c>
      <c r="AU4321" t="s">
        <v>235</v>
      </c>
      <c r="AV4321" t="s">
        <v>823</v>
      </c>
      <c r="AW4321" t="s">
        <v>264</v>
      </c>
      <c r="BM4321" t="s">
        <v>24800</v>
      </c>
      <c r="BN4321" t="s">
        <v>239</v>
      </c>
      <c r="BO4321" t="s">
        <v>24801</v>
      </c>
      <c r="BP4321" t="s">
        <v>241</v>
      </c>
      <c r="BQ4321" t="s">
        <v>195</v>
      </c>
      <c r="BS4321">
        <v>14627</v>
      </c>
      <c r="BZ4321" t="s">
        <v>242</v>
      </c>
      <c r="CB4321" t="s">
        <v>243</v>
      </c>
      <c r="CD4321" t="s">
        <v>195</v>
      </c>
      <c r="CF4321">
        <v>14642</v>
      </c>
      <c r="CG4321" t="s">
        <v>244</v>
      </c>
      <c r="CM4321" t="s">
        <v>24802</v>
      </c>
      <c r="CO4321" t="s">
        <v>24801</v>
      </c>
      <c r="CP4321" t="s">
        <v>9440</v>
      </c>
      <c r="CQ4321" t="s">
        <v>247</v>
      </c>
      <c r="CS4321" t="s">
        <v>24803</v>
      </c>
      <c r="CT4321" t="s">
        <v>244</v>
      </c>
      <c r="CU4321" t="s">
        <v>24804</v>
      </c>
    </row>
    <row r="4322" spans="1:151" x14ac:dyDescent="0.2">
      <c r="A4322">
        <v>38992</v>
      </c>
      <c r="B4322" t="s">
        <v>21547</v>
      </c>
      <c r="C4322" t="s">
        <v>24798</v>
      </c>
      <c r="D4322" t="s">
        <v>24805</v>
      </c>
      <c r="E4322" t="s">
        <v>24806</v>
      </c>
      <c r="F4322" t="s">
        <v>171</v>
      </c>
      <c r="G4322" t="str">
        <f>"0"</f>
        <v>0</v>
      </c>
      <c r="H4322" s="1">
        <v>37870</v>
      </c>
      <c r="I4322" t="s">
        <v>173</v>
      </c>
      <c r="K4322" t="s">
        <v>819</v>
      </c>
      <c r="L4322" t="s">
        <v>820</v>
      </c>
      <c r="M4322" t="s">
        <v>224</v>
      </c>
      <c r="N4322">
        <v>2023</v>
      </c>
      <c r="O4322" t="s">
        <v>597</v>
      </c>
      <c r="P4322" t="s">
        <v>178</v>
      </c>
      <c r="Q4322" t="s">
        <v>172</v>
      </c>
      <c r="S4322">
        <v>32094633</v>
      </c>
      <c r="T4322" t="s">
        <v>226</v>
      </c>
      <c r="Y4322" t="str">
        <f>"04HSEAS"</f>
        <v>04HSEAS</v>
      </c>
      <c r="Z4322" t="s">
        <v>499</v>
      </c>
      <c r="AA4322" t="s">
        <v>320</v>
      </c>
      <c r="AB4322" t="s">
        <v>321</v>
      </c>
      <c r="AC4322" t="s">
        <v>3358</v>
      </c>
      <c r="AD4322" t="s">
        <v>185</v>
      </c>
      <c r="AS4322">
        <v>3.1</v>
      </c>
      <c r="AU4322" t="s">
        <v>472</v>
      </c>
      <c r="AV4322" t="s">
        <v>473</v>
      </c>
      <c r="AW4322" t="s">
        <v>264</v>
      </c>
      <c r="BO4322" t="s">
        <v>24807</v>
      </c>
      <c r="BQ4322" t="s">
        <v>195</v>
      </c>
      <c r="CD4322" t="s">
        <v>195</v>
      </c>
      <c r="CM4322" t="s">
        <v>24808</v>
      </c>
      <c r="CO4322" t="s">
        <v>24807</v>
      </c>
      <c r="CP4322" t="s">
        <v>24809</v>
      </c>
      <c r="CQ4322" t="s">
        <v>247</v>
      </c>
      <c r="CS4322" t="s">
        <v>24810</v>
      </c>
      <c r="CT4322" t="s">
        <v>244</v>
      </c>
      <c r="CU4322" t="s">
        <v>24811</v>
      </c>
    </row>
    <row r="4323" spans="1:151" x14ac:dyDescent="0.2">
      <c r="A4323">
        <v>24884</v>
      </c>
      <c r="B4323" t="s">
        <v>24812</v>
      </c>
      <c r="C4323" t="s">
        <v>24813</v>
      </c>
      <c r="E4323" t="s">
        <v>24814</v>
      </c>
      <c r="F4323" t="s">
        <v>171</v>
      </c>
      <c r="K4323" t="s">
        <v>1372</v>
      </c>
      <c r="L4323" t="s">
        <v>1373</v>
      </c>
      <c r="M4323" t="s">
        <v>176</v>
      </c>
      <c r="N4323">
        <v>2017</v>
      </c>
      <c r="O4323" t="s">
        <v>177</v>
      </c>
      <c r="P4323" t="s">
        <v>178</v>
      </c>
      <c r="Q4323" t="s">
        <v>172</v>
      </c>
    </row>
    <row r="4324" spans="1:151" x14ac:dyDescent="0.2">
      <c r="A4324">
        <v>45827</v>
      </c>
      <c r="B4324" t="s">
        <v>24815</v>
      </c>
      <c r="C4324" t="s">
        <v>24816</v>
      </c>
      <c r="D4324" t="s">
        <v>654</v>
      </c>
      <c r="E4324" t="s">
        <v>24817</v>
      </c>
      <c r="F4324" t="s">
        <v>24818</v>
      </c>
      <c r="G4324" t="str">
        <f>"0"</f>
        <v>0</v>
      </c>
      <c r="H4324" s="1">
        <v>38456</v>
      </c>
      <c r="I4324" t="s">
        <v>173</v>
      </c>
      <c r="K4324" t="s">
        <v>1939</v>
      </c>
      <c r="L4324" t="s">
        <v>1940</v>
      </c>
      <c r="M4324" t="s">
        <v>306</v>
      </c>
      <c r="N4324">
        <v>2025</v>
      </c>
      <c r="O4324" t="s">
        <v>2065</v>
      </c>
      <c r="P4324" t="s">
        <v>178</v>
      </c>
      <c r="Q4324" t="s">
        <v>172</v>
      </c>
      <c r="R4324" t="s">
        <v>510</v>
      </c>
      <c r="S4324">
        <v>32551907</v>
      </c>
      <c r="BM4324" t="s">
        <v>22571</v>
      </c>
    </row>
    <row r="4325" spans="1:151" x14ac:dyDescent="0.2">
      <c r="A4325">
        <v>19537</v>
      </c>
      <c r="B4325" t="s">
        <v>4512</v>
      </c>
      <c r="C4325" t="s">
        <v>24819</v>
      </c>
      <c r="E4325" t="s">
        <v>24820</v>
      </c>
      <c r="F4325" t="s">
        <v>171</v>
      </c>
      <c r="G4325" t="s">
        <v>172</v>
      </c>
      <c r="H4325" s="1">
        <v>35143</v>
      </c>
      <c r="I4325" t="s">
        <v>221</v>
      </c>
      <c r="K4325" t="s">
        <v>2689</v>
      </c>
      <c r="L4325" t="s">
        <v>1079</v>
      </c>
      <c r="M4325" t="s">
        <v>176</v>
      </c>
      <c r="N4325">
        <v>2017</v>
      </c>
      <c r="O4325" t="s">
        <v>177</v>
      </c>
      <c r="P4325" t="s">
        <v>178</v>
      </c>
      <c r="Q4325" t="s">
        <v>172</v>
      </c>
      <c r="S4325">
        <v>28796862</v>
      </c>
      <c r="T4325" t="s">
        <v>196</v>
      </c>
      <c r="W4325" t="s">
        <v>24821</v>
      </c>
      <c r="X4325">
        <v>4804992742</v>
      </c>
      <c r="Y4325" t="s">
        <v>186</v>
      </c>
      <c r="Z4325" t="s">
        <v>282</v>
      </c>
      <c r="AA4325">
        <v>2018</v>
      </c>
      <c r="AB4325">
        <v>2018</v>
      </c>
      <c r="AC4325" t="s">
        <v>209</v>
      </c>
      <c r="AD4325" t="s">
        <v>185</v>
      </c>
      <c r="AM4325" t="s">
        <v>413</v>
      </c>
      <c r="AS4325">
        <v>3.98</v>
      </c>
      <c r="AT4325" t="s">
        <v>188</v>
      </c>
      <c r="AU4325" t="s">
        <v>189</v>
      </c>
      <c r="AV4325" t="s">
        <v>190</v>
      </c>
      <c r="AW4325" t="s">
        <v>952</v>
      </c>
      <c r="BM4325" t="s">
        <v>24822</v>
      </c>
      <c r="BN4325" t="s">
        <v>193</v>
      </c>
      <c r="BP4325" t="s">
        <v>194</v>
      </c>
      <c r="BQ4325" t="s">
        <v>195</v>
      </c>
      <c r="BS4325">
        <v>14627</v>
      </c>
      <c r="BT4325" t="s">
        <v>196</v>
      </c>
      <c r="BU4325">
        <v>6024860864</v>
      </c>
      <c r="BZ4325" t="s">
        <v>24823</v>
      </c>
      <c r="CC4325" t="s">
        <v>24824</v>
      </c>
      <c r="CD4325" t="s">
        <v>1746</v>
      </c>
      <c r="CF4325">
        <v>85225</v>
      </c>
      <c r="CG4325" t="s">
        <v>196</v>
      </c>
      <c r="CH4325">
        <v>4804992742</v>
      </c>
      <c r="CM4325" t="s">
        <v>8661</v>
      </c>
      <c r="CP4325" t="s">
        <v>194</v>
      </c>
      <c r="CQ4325" t="s">
        <v>195</v>
      </c>
      <c r="CS4325">
        <v>14619</v>
      </c>
      <c r="CT4325" t="s">
        <v>196</v>
      </c>
      <c r="CU4325">
        <v>6024860864</v>
      </c>
      <c r="DZ4325" t="s">
        <v>24825</v>
      </c>
      <c r="EC4325" t="s">
        <v>24826</v>
      </c>
      <c r="ED4325" t="s">
        <v>1746</v>
      </c>
      <c r="EF4325">
        <v>87032</v>
      </c>
      <c r="EG4325" t="s">
        <v>196</v>
      </c>
      <c r="EH4325">
        <v>4804992742</v>
      </c>
      <c r="EM4325" t="s">
        <v>24823</v>
      </c>
      <c r="EP4325" t="s">
        <v>24824</v>
      </c>
      <c r="EQ4325" t="s">
        <v>1746</v>
      </c>
      <c r="ES4325">
        <v>85225</v>
      </c>
      <c r="ET4325" t="s">
        <v>196</v>
      </c>
      <c r="EU4325">
        <v>4804992742</v>
      </c>
    </row>
    <row r="4326" spans="1:151" x14ac:dyDescent="0.2">
      <c r="A4326">
        <v>27940</v>
      </c>
      <c r="B4326" t="s">
        <v>3474</v>
      </c>
      <c r="C4326" t="s">
        <v>24827</v>
      </c>
      <c r="D4326" t="s">
        <v>24828</v>
      </c>
      <c r="E4326" t="s">
        <v>24829</v>
      </c>
      <c r="F4326" t="s">
        <v>171</v>
      </c>
      <c r="G4326" t="str">
        <f t="shared" ref="G4326:G4338" si="34">"0"</f>
        <v>0</v>
      </c>
      <c r="K4326" t="s">
        <v>610</v>
      </c>
      <c r="L4326" t="s">
        <v>969</v>
      </c>
      <c r="M4326" t="s">
        <v>176</v>
      </c>
      <c r="N4326">
        <v>2019</v>
      </c>
      <c r="O4326" t="s">
        <v>482</v>
      </c>
      <c r="P4326" t="s">
        <v>178</v>
      </c>
      <c r="Q4326" t="s">
        <v>172</v>
      </c>
      <c r="S4326">
        <v>30425606</v>
      </c>
      <c r="T4326" t="s">
        <v>196</v>
      </c>
      <c r="Y4326" t="s">
        <v>613</v>
      </c>
      <c r="Z4326" t="s">
        <v>614</v>
      </c>
      <c r="AA4326" t="s">
        <v>615</v>
      </c>
      <c r="AB4326" t="s">
        <v>259</v>
      </c>
      <c r="AC4326" t="s">
        <v>4245</v>
      </c>
      <c r="AD4326" t="s">
        <v>185</v>
      </c>
      <c r="AS4326" t="str">
        <f>"0"</f>
        <v>0</v>
      </c>
      <c r="AT4326" t="s">
        <v>188</v>
      </c>
      <c r="AU4326" t="s">
        <v>647</v>
      </c>
      <c r="AV4326" t="s">
        <v>190</v>
      </c>
      <c r="AW4326" t="s">
        <v>264</v>
      </c>
      <c r="BM4326" t="s">
        <v>24830</v>
      </c>
      <c r="BP4326" t="s">
        <v>194</v>
      </c>
      <c r="BQ4326" t="s">
        <v>195</v>
      </c>
      <c r="BS4326">
        <v>14617</v>
      </c>
      <c r="BT4326" t="s">
        <v>196</v>
      </c>
      <c r="BU4326">
        <v>5858202025</v>
      </c>
      <c r="BZ4326" t="s">
        <v>24830</v>
      </c>
      <c r="CC4326" t="s">
        <v>194</v>
      </c>
      <c r="CD4326" t="s">
        <v>195</v>
      </c>
      <c r="CF4326">
        <v>14617</v>
      </c>
      <c r="CG4326" t="s">
        <v>196</v>
      </c>
      <c r="CH4326">
        <v>5858202025</v>
      </c>
      <c r="CM4326" t="s">
        <v>24830</v>
      </c>
      <c r="CP4326" t="s">
        <v>194</v>
      </c>
      <c r="CQ4326" t="s">
        <v>195</v>
      </c>
      <c r="CS4326">
        <v>14617</v>
      </c>
      <c r="CT4326" t="s">
        <v>196</v>
      </c>
      <c r="CU4326">
        <v>5858202025</v>
      </c>
    </row>
    <row r="4327" spans="1:151" x14ac:dyDescent="0.2">
      <c r="A4327">
        <v>46858</v>
      </c>
      <c r="B4327" t="s">
        <v>15157</v>
      </c>
      <c r="C4327" t="s">
        <v>24831</v>
      </c>
      <c r="D4327" t="s">
        <v>7004</v>
      </c>
      <c r="E4327" t="s">
        <v>24832</v>
      </c>
      <c r="F4327" t="s">
        <v>171</v>
      </c>
      <c r="G4327" t="str">
        <f t="shared" si="34"/>
        <v>0</v>
      </c>
      <c r="H4327" s="1">
        <v>38372</v>
      </c>
      <c r="I4327" t="s">
        <v>173</v>
      </c>
      <c r="K4327" t="s">
        <v>498</v>
      </c>
      <c r="M4327" t="s">
        <v>176</v>
      </c>
      <c r="N4327">
        <v>2026</v>
      </c>
      <c r="O4327" t="s">
        <v>508</v>
      </c>
      <c r="P4327" t="s">
        <v>509</v>
      </c>
      <c r="Q4327" t="s">
        <v>172</v>
      </c>
      <c r="S4327">
        <v>32566697</v>
      </c>
      <c r="T4327" t="s">
        <v>226</v>
      </c>
      <c r="Y4327" t="str">
        <f>"04HSEAS"</f>
        <v>04HSEAS</v>
      </c>
      <c r="Z4327" t="s">
        <v>499</v>
      </c>
      <c r="AA4327" t="s">
        <v>228</v>
      </c>
      <c r="AB4327" t="s">
        <v>229</v>
      </c>
      <c r="AC4327" t="s">
        <v>500</v>
      </c>
      <c r="AD4327" t="s">
        <v>185</v>
      </c>
      <c r="AM4327" t="s">
        <v>1819</v>
      </c>
      <c r="AS4327">
        <v>3.94</v>
      </c>
      <c r="AU4327" t="s">
        <v>472</v>
      </c>
      <c r="AV4327" t="s">
        <v>473</v>
      </c>
      <c r="AW4327" t="s">
        <v>264</v>
      </c>
      <c r="AX4327" t="s">
        <v>15157</v>
      </c>
      <c r="AY4327" t="s">
        <v>18621</v>
      </c>
      <c r="BM4327" t="s">
        <v>24833</v>
      </c>
      <c r="BN4327" t="s">
        <v>239</v>
      </c>
      <c r="BO4327" t="s">
        <v>24834</v>
      </c>
      <c r="BP4327" t="s">
        <v>241</v>
      </c>
      <c r="BQ4327" t="s">
        <v>195</v>
      </c>
      <c r="BS4327">
        <v>14627</v>
      </c>
      <c r="CD4327" t="s">
        <v>195</v>
      </c>
      <c r="CM4327" t="s">
        <v>24835</v>
      </c>
      <c r="CO4327" t="s">
        <v>24834</v>
      </c>
      <c r="CP4327" t="s">
        <v>3315</v>
      </c>
      <c r="CQ4327" t="s">
        <v>4463</v>
      </c>
      <c r="CS4327" t="str">
        <f>"06524-3336"</f>
        <v>06524-3336</v>
      </c>
      <c r="CT4327" t="s">
        <v>244</v>
      </c>
      <c r="CU4327" t="s">
        <v>24836</v>
      </c>
    </row>
    <row r="4328" spans="1:151" x14ac:dyDescent="0.2">
      <c r="A4328">
        <v>46743</v>
      </c>
      <c r="B4328" t="s">
        <v>15157</v>
      </c>
      <c r="C4328" t="s">
        <v>24831</v>
      </c>
      <c r="D4328" t="s">
        <v>7004</v>
      </c>
      <c r="E4328" t="s">
        <v>24832</v>
      </c>
      <c r="F4328" t="s">
        <v>24837</v>
      </c>
      <c r="G4328" t="str">
        <f t="shared" si="34"/>
        <v>0</v>
      </c>
      <c r="H4328" s="1">
        <v>38372</v>
      </c>
      <c r="I4328" t="s">
        <v>173</v>
      </c>
      <c r="K4328" t="s">
        <v>24838</v>
      </c>
      <c r="M4328" t="s">
        <v>176</v>
      </c>
      <c r="N4328">
        <v>2026</v>
      </c>
      <c r="O4328" t="s">
        <v>508</v>
      </c>
      <c r="P4328" t="s">
        <v>509</v>
      </c>
      <c r="Q4328" t="s">
        <v>172</v>
      </c>
      <c r="S4328">
        <v>32566697</v>
      </c>
      <c r="T4328" t="s">
        <v>226</v>
      </c>
      <c r="Y4328" t="str">
        <f>"04HSEAS"</f>
        <v>04HSEAS</v>
      </c>
      <c r="Z4328" t="s">
        <v>499</v>
      </c>
      <c r="AA4328" t="s">
        <v>228</v>
      </c>
      <c r="AB4328" t="s">
        <v>229</v>
      </c>
      <c r="AC4328" t="s">
        <v>500</v>
      </c>
      <c r="AD4328" t="s">
        <v>185</v>
      </c>
      <c r="AM4328" t="s">
        <v>1819</v>
      </c>
      <c r="AS4328">
        <v>3.94</v>
      </c>
      <c r="AU4328" t="s">
        <v>472</v>
      </c>
      <c r="AV4328" t="s">
        <v>473</v>
      </c>
      <c r="AW4328" t="s">
        <v>264</v>
      </c>
      <c r="AX4328" t="s">
        <v>15157</v>
      </c>
      <c r="AY4328" t="s">
        <v>18621</v>
      </c>
      <c r="BM4328" t="s">
        <v>24833</v>
      </c>
      <c r="BN4328" t="s">
        <v>239</v>
      </c>
      <c r="BO4328" t="s">
        <v>24834</v>
      </c>
      <c r="BP4328" t="s">
        <v>241</v>
      </c>
      <c r="BQ4328" t="s">
        <v>195</v>
      </c>
      <c r="BS4328">
        <v>14627</v>
      </c>
      <c r="CD4328" t="s">
        <v>195</v>
      </c>
      <c r="CM4328" t="s">
        <v>24835</v>
      </c>
      <c r="CO4328" t="s">
        <v>24834</v>
      </c>
      <c r="CP4328" t="s">
        <v>3315</v>
      </c>
      <c r="CQ4328" t="s">
        <v>4463</v>
      </c>
      <c r="CS4328" t="str">
        <f>"06524-3336"</f>
        <v>06524-3336</v>
      </c>
      <c r="CT4328" t="s">
        <v>244</v>
      </c>
      <c r="CU4328" t="s">
        <v>24836</v>
      </c>
    </row>
    <row r="4329" spans="1:151" x14ac:dyDescent="0.2">
      <c r="A4329">
        <v>46813</v>
      </c>
      <c r="B4329" t="s">
        <v>15157</v>
      </c>
      <c r="C4329" t="s">
        <v>24831</v>
      </c>
      <c r="D4329" t="s">
        <v>7004</v>
      </c>
      <c r="E4329" t="s">
        <v>24832</v>
      </c>
      <c r="F4329" t="s">
        <v>171</v>
      </c>
      <c r="G4329" t="str">
        <f t="shared" si="34"/>
        <v>0</v>
      </c>
      <c r="H4329" s="1">
        <v>38372</v>
      </c>
      <c r="I4329" t="s">
        <v>173</v>
      </c>
      <c r="K4329" t="s">
        <v>304</v>
      </c>
      <c r="M4329" t="s">
        <v>176</v>
      </c>
      <c r="N4329">
        <v>2026</v>
      </c>
      <c r="O4329" t="s">
        <v>508</v>
      </c>
      <c r="P4329" t="s">
        <v>509</v>
      </c>
      <c r="Q4329" t="s">
        <v>172</v>
      </c>
      <c r="S4329">
        <v>32566697</v>
      </c>
      <c r="T4329" t="s">
        <v>226</v>
      </c>
      <c r="Y4329" t="str">
        <f>"04HSEAS"</f>
        <v>04HSEAS</v>
      </c>
      <c r="Z4329" t="s">
        <v>499</v>
      </c>
      <c r="AA4329" t="s">
        <v>228</v>
      </c>
      <c r="AB4329" t="s">
        <v>229</v>
      </c>
      <c r="AC4329" t="s">
        <v>500</v>
      </c>
      <c r="AD4329" t="s">
        <v>185</v>
      </c>
      <c r="AM4329" t="s">
        <v>1819</v>
      </c>
      <c r="AS4329">
        <v>3.94</v>
      </c>
      <c r="AU4329" t="s">
        <v>472</v>
      </c>
      <c r="AV4329" t="s">
        <v>473</v>
      </c>
      <c r="AW4329" t="s">
        <v>264</v>
      </c>
      <c r="AX4329" t="s">
        <v>15157</v>
      </c>
      <c r="AY4329" t="s">
        <v>18621</v>
      </c>
      <c r="BM4329" t="s">
        <v>24833</v>
      </c>
      <c r="BN4329" t="s">
        <v>239</v>
      </c>
      <c r="BO4329" t="s">
        <v>24834</v>
      </c>
      <c r="BP4329" t="s">
        <v>241</v>
      </c>
      <c r="BQ4329" t="s">
        <v>195</v>
      </c>
      <c r="BS4329">
        <v>14627</v>
      </c>
      <c r="CD4329" t="s">
        <v>195</v>
      </c>
      <c r="CM4329" t="s">
        <v>24835</v>
      </c>
      <c r="CO4329" t="s">
        <v>24834</v>
      </c>
      <c r="CP4329" t="s">
        <v>3315</v>
      </c>
      <c r="CQ4329" t="s">
        <v>4463</v>
      </c>
      <c r="CS4329" t="str">
        <f>"06524-3336"</f>
        <v>06524-3336</v>
      </c>
      <c r="CT4329" t="s">
        <v>244</v>
      </c>
      <c r="CU4329" t="s">
        <v>24836</v>
      </c>
    </row>
    <row r="4330" spans="1:151" x14ac:dyDescent="0.2">
      <c r="A4330">
        <v>42089</v>
      </c>
      <c r="B4330" t="s">
        <v>15157</v>
      </c>
      <c r="C4330" t="s">
        <v>24831</v>
      </c>
      <c r="D4330" t="s">
        <v>7004</v>
      </c>
      <c r="E4330" t="s">
        <v>24832</v>
      </c>
      <c r="F4330" t="s">
        <v>171</v>
      </c>
      <c r="G4330" t="str">
        <f t="shared" si="34"/>
        <v>0</v>
      </c>
      <c r="H4330" s="1">
        <v>38372</v>
      </c>
      <c r="I4330" t="s">
        <v>173</v>
      </c>
      <c r="K4330" t="s">
        <v>290</v>
      </c>
      <c r="L4330" t="s">
        <v>291</v>
      </c>
      <c r="M4330" t="s">
        <v>205</v>
      </c>
      <c r="N4330">
        <v>2024</v>
      </c>
      <c r="O4330" t="s">
        <v>2271</v>
      </c>
      <c r="P4330" t="s">
        <v>178</v>
      </c>
      <c r="Q4330" t="s">
        <v>172</v>
      </c>
      <c r="S4330">
        <v>32566697</v>
      </c>
      <c r="T4330" t="s">
        <v>226</v>
      </c>
      <c r="Y4330" t="str">
        <f>"04HSEAS"</f>
        <v>04HSEAS</v>
      </c>
      <c r="Z4330" t="s">
        <v>499</v>
      </c>
      <c r="AA4330" t="s">
        <v>228</v>
      </c>
      <c r="AB4330" t="s">
        <v>229</v>
      </c>
      <c r="AC4330" t="s">
        <v>500</v>
      </c>
      <c r="AD4330" t="s">
        <v>185</v>
      </c>
      <c r="AM4330" t="s">
        <v>1819</v>
      </c>
      <c r="AS4330">
        <v>3.94</v>
      </c>
      <c r="AU4330" t="s">
        <v>472</v>
      </c>
      <c r="AV4330" t="s">
        <v>473</v>
      </c>
      <c r="AW4330" t="s">
        <v>264</v>
      </c>
      <c r="AX4330" t="s">
        <v>15157</v>
      </c>
      <c r="AY4330" t="s">
        <v>18621</v>
      </c>
      <c r="BM4330" t="s">
        <v>24833</v>
      </c>
      <c r="BN4330" t="s">
        <v>239</v>
      </c>
      <c r="BO4330" t="s">
        <v>24834</v>
      </c>
      <c r="BP4330" t="s">
        <v>241</v>
      </c>
      <c r="BQ4330" t="s">
        <v>195</v>
      </c>
      <c r="BS4330">
        <v>14627</v>
      </c>
      <c r="CD4330" t="s">
        <v>195</v>
      </c>
      <c r="CM4330" t="s">
        <v>24835</v>
      </c>
      <c r="CO4330" t="s">
        <v>24834</v>
      </c>
      <c r="CP4330" t="s">
        <v>3315</v>
      </c>
      <c r="CQ4330" t="s">
        <v>4463</v>
      </c>
      <c r="CS4330" t="str">
        <f>"06524-3336"</f>
        <v>06524-3336</v>
      </c>
      <c r="CT4330" t="s">
        <v>244</v>
      </c>
      <c r="CU4330" t="s">
        <v>24836</v>
      </c>
    </row>
    <row r="4331" spans="1:151" x14ac:dyDescent="0.2">
      <c r="A4331">
        <v>46606</v>
      </c>
      <c r="B4331" t="s">
        <v>24839</v>
      </c>
      <c r="C4331" t="s">
        <v>24840</v>
      </c>
      <c r="D4331" t="s">
        <v>940</v>
      </c>
      <c r="E4331" t="s">
        <v>1213</v>
      </c>
      <c r="F4331" t="s">
        <v>171</v>
      </c>
      <c r="G4331" t="str">
        <f t="shared" si="34"/>
        <v>0</v>
      </c>
      <c r="H4331" s="1">
        <v>35969</v>
      </c>
      <c r="I4331" t="s">
        <v>221</v>
      </c>
      <c r="K4331" t="s">
        <v>2085</v>
      </c>
      <c r="L4331" t="s">
        <v>2086</v>
      </c>
      <c r="M4331" t="s">
        <v>224</v>
      </c>
      <c r="N4331">
        <v>2025</v>
      </c>
      <c r="O4331" t="s">
        <v>528</v>
      </c>
      <c r="P4331" t="s">
        <v>178</v>
      </c>
      <c r="Q4331" t="s">
        <v>172</v>
      </c>
      <c r="R4331" t="s">
        <v>510</v>
      </c>
      <c r="S4331">
        <v>29852390</v>
      </c>
      <c r="BM4331" t="s">
        <v>24841</v>
      </c>
    </row>
    <row r="4332" spans="1:151" x14ac:dyDescent="0.2">
      <c r="A4332">
        <v>37916</v>
      </c>
      <c r="B4332" t="s">
        <v>10446</v>
      </c>
      <c r="C4332" t="s">
        <v>24842</v>
      </c>
      <c r="D4332" t="s">
        <v>24843</v>
      </c>
      <c r="E4332" t="s">
        <v>24844</v>
      </c>
      <c r="F4332" t="s">
        <v>171</v>
      </c>
      <c r="G4332" t="str">
        <f t="shared" si="34"/>
        <v>0</v>
      </c>
      <c r="H4332" s="1">
        <v>37237</v>
      </c>
      <c r="I4332" t="s">
        <v>173</v>
      </c>
      <c r="K4332" t="s">
        <v>4354</v>
      </c>
      <c r="L4332" t="s">
        <v>4355</v>
      </c>
      <c r="M4332" t="s">
        <v>176</v>
      </c>
      <c r="N4332">
        <v>2023</v>
      </c>
      <c r="O4332" t="s">
        <v>1048</v>
      </c>
      <c r="P4332" t="s">
        <v>178</v>
      </c>
      <c r="Q4332" t="s">
        <v>172</v>
      </c>
      <c r="S4332">
        <v>31830270</v>
      </c>
      <c r="T4332" t="s">
        <v>226</v>
      </c>
      <c r="Y4332" t="str">
        <f>"01AS"</f>
        <v>01AS</v>
      </c>
      <c r="Z4332" t="s">
        <v>499</v>
      </c>
      <c r="AA4332" t="s">
        <v>320</v>
      </c>
      <c r="AB4332" t="s">
        <v>321</v>
      </c>
      <c r="AC4332" t="s">
        <v>2003</v>
      </c>
      <c r="AD4332" t="s">
        <v>185</v>
      </c>
      <c r="AS4332">
        <v>3.9</v>
      </c>
      <c r="AU4332" t="s">
        <v>235</v>
      </c>
      <c r="AV4332" t="s">
        <v>236</v>
      </c>
      <c r="AW4332" t="s">
        <v>264</v>
      </c>
      <c r="BM4332" t="s">
        <v>458</v>
      </c>
      <c r="BN4332" t="s">
        <v>239</v>
      </c>
      <c r="BO4332" t="s">
        <v>24845</v>
      </c>
      <c r="BP4332" t="s">
        <v>241</v>
      </c>
      <c r="BQ4332" t="s">
        <v>195</v>
      </c>
      <c r="BS4332">
        <v>14627</v>
      </c>
      <c r="BZ4332" t="s">
        <v>266</v>
      </c>
      <c r="CB4332" t="s">
        <v>267</v>
      </c>
      <c r="CD4332" t="s">
        <v>195</v>
      </c>
      <c r="CF4332">
        <v>14627</v>
      </c>
      <c r="CG4332" t="s">
        <v>244</v>
      </c>
      <c r="CM4332" t="s">
        <v>24846</v>
      </c>
      <c r="CO4332" t="s">
        <v>24845</v>
      </c>
      <c r="CP4332" t="s">
        <v>3745</v>
      </c>
      <c r="CQ4332" t="s">
        <v>247</v>
      </c>
      <c r="CS4332" t="s">
        <v>24847</v>
      </c>
      <c r="CT4332" t="s">
        <v>244</v>
      </c>
      <c r="CU4332" t="s">
        <v>24848</v>
      </c>
    </row>
    <row r="4333" spans="1:151" x14ac:dyDescent="0.2">
      <c r="A4333">
        <v>41625</v>
      </c>
      <c r="B4333" t="s">
        <v>11749</v>
      </c>
      <c r="C4333" t="s">
        <v>24842</v>
      </c>
      <c r="D4333" t="s">
        <v>917</v>
      </c>
      <c r="E4333" t="s">
        <v>24849</v>
      </c>
      <c r="F4333" t="s">
        <v>171</v>
      </c>
      <c r="G4333" t="str">
        <f t="shared" si="34"/>
        <v>0</v>
      </c>
      <c r="H4333" s="1">
        <v>37706</v>
      </c>
      <c r="I4333" t="s">
        <v>221</v>
      </c>
      <c r="K4333" t="s">
        <v>867</v>
      </c>
      <c r="L4333" t="s">
        <v>868</v>
      </c>
      <c r="M4333" t="s">
        <v>224</v>
      </c>
      <c r="N4333">
        <v>2024</v>
      </c>
      <c r="O4333" t="s">
        <v>225</v>
      </c>
      <c r="P4333" t="s">
        <v>178</v>
      </c>
      <c r="Q4333" t="s">
        <v>172</v>
      </c>
      <c r="S4333">
        <v>32038019</v>
      </c>
      <c r="T4333" t="s">
        <v>226</v>
      </c>
      <c r="Y4333" t="str">
        <f>"01AS"</f>
        <v>01AS</v>
      </c>
      <c r="Z4333" t="s">
        <v>499</v>
      </c>
      <c r="AA4333" t="s">
        <v>320</v>
      </c>
      <c r="AB4333" t="s">
        <v>321</v>
      </c>
      <c r="AC4333" t="s">
        <v>821</v>
      </c>
      <c r="AD4333" t="s">
        <v>185</v>
      </c>
      <c r="AM4333" t="s">
        <v>2239</v>
      </c>
      <c r="AN4333" t="s">
        <v>1719</v>
      </c>
      <c r="AS4333">
        <v>3.27</v>
      </c>
      <c r="AU4333" t="s">
        <v>235</v>
      </c>
      <c r="AV4333" t="s">
        <v>236</v>
      </c>
      <c r="AW4333" t="s">
        <v>264</v>
      </c>
      <c r="BM4333" t="s">
        <v>24850</v>
      </c>
      <c r="BN4333" t="s">
        <v>239</v>
      </c>
      <c r="BO4333" t="s">
        <v>24851</v>
      </c>
      <c r="BP4333" t="s">
        <v>241</v>
      </c>
      <c r="BQ4333" t="s">
        <v>195</v>
      </c>
      <c r="BS4333">
        <v>14627</v>
      </c>
      <c r="BZ4333" t="s">
        <v>3047</v>
      </c>
      <c r="CB4333" t="s">
        <v>267</v>
      </c>
      <c r="CD4333" t="s">
        <v>195</v>
      </c>
      <c r="CF4333">
        <v>14627</v>
      </c>
      <c r="CG4333" t="s">
        <v>244</v>
      </c>
      <c r="CM4333" t="s">
        <v>24852</v>
      </c>
      <c r="CO4333" t="s">
        <v>24851</v>
      </c>
      <c r="CP4333" t="s">
        <v>16237</v>
      </c>
      <c r="CQ4333" t="s">
        <v>270</v>
      </c>
      <c r="CS4333" t="s">
        <v>24853</v>
      </c>
      <c r="CT4333" t="s">
        <v>244</v>
      </c>
      <c r="CU4333" t="s">
        <v>24854</v>
      </c>
    </row>
    <row r="4334" spans="1:151" x14ac:dyDescent="0.2">
      <c r="A4334">
        <v>38790</v>
      </c>
      <c r="B4334" t="s">
        <v>24855</v>
      </c>
      <c r="C4334" t="s">
        <v>24856</v>
      </c>
      <c r="E4334" t="s">
        <v>24857</v>
      </c>
      <c r="F4334" t="s">
        <v>171</v>
      </c>
      <c r="G4334" t="str">
        <f t="shared" si="34"/>
        <v>0</v>
      </c>
      <c r="H4334" s="1">
        <v>37645</v>
      </c>
      <c r="I4334" t="s">
        <v>221</v>
      </c>
      <c r="K4334" t="s">
        <v>919</v>
      </c>
      <c r="L4334" t="s">
        <v>920</v>
      </c>
      <c r="M4334" t="s">
        <v>205</v>
      </c>
      <c r="N4334">
        <v>2023</v>
      </c>
      <c r="O4334" t="s">
        <v>921</v>
      </c>
      <c r="P4334" t="s">
        <v>178</v>
      </c>
      <c r="Q4334" t="s">
        <v>172</v>
      </c>
      <c r="S4334">
        <v>32107357</v>
      </c>
      <c r="T4334" t="s">
        <v>226</v>
      </c>
      <c r="Y4334" t="str">
        <f>"01AS"</f>
        <v>01AS</v>
      </c>
      <c r="Z4334" t="s">
        <v>227</v>
      </c>
      <c r="AA4334" t="s">
        <v>228</v>
      </c>
      <c r="AB4334" t="s">
        <v>229</v>
      </c>
      <c r="AC4334" t="s">
        <v>2828</v>
      </c>
      <c r="AD4334" t="s">
        <v>185</v>
      </c>
      <c r="AM4334" t="s">
        <v>7759</v>
      </c>
      <c r="AN4334" t="s">
        <v>1049</v>
      </c>
      <c r="AS4334">
        <v>3.56</v>
      </c>
      <c r="AU4334" t="s">
        <v>472</v>
      </c>
      <c r="AV4334" t="s">
        <v>473</v>
      </c>
      <c r="AW4334" t="s">
        <v>294</v>
      </c>
      <c r="BM4334" t="s">
        <v>24858</v>
      </c>
      <c r="BN4334" t="s">
        <v>239</v>
      </c>
      <c r="BO4334" t="s">
        <v>24859</v>
      </c>
      <c r="BP4334" t="s">
        <v>241</v>
      </c>
      <c r="BQ4334" t="s">
        <v>195</v>
      </c>
      <c r="BS4334">
        <v>14627</v>
      </c>
      <c r="BZ4334" t="s">
        <v>266</v>
      </c>
      <c r="CB4334" t="s">
        <v>267</v>
      </c>
      <c r="CD4334" t="s">
        <v>195</v>
      </c>
      <c r="CF4334">
        <v>14627</v>
      </c>
      <c r="CG4334" t="s">
        <v>244</v>
      </c>
      <c r="CM4334" t="s">
        <v>24860</v>
      </c>
      <c r="CO4334" t="s">
        <v>24859</v>
      </c>
      <c r="CP4334" t="s">
        <v>5210</v>
      </c>
      <c r="CQ4334" t="s">
        <v>247</v>
      </c>
      <c r="CS4334" t="s">
        <v>24861</v>
      </c>
      <c r="CT4334" t="s">
        <v>244</v>
      </c>
      <c r="CU4334" t="s">
        <v>24862</v>
      </c>
    </row>
    <row r="4335" spans="1:151" x14ac:dyDescent="0.2">
      <c r="A4335">
        <v>31378</v>
      </c>
      <c r="B4335" t="s">
        <v>1782</v>
      </c>
      <c r="C4335" t="s">
        <v>24863</v>
      </c>
      <c r="D4335" t="s">
        <v>957</v>
      </c>
      <c r="E4335" t="s">
        <v>24864</v>
      </c>
      <c r="F4335" t="s">
        <v>171</v>
      </c>
      <c r="G4335" t="str">
        <f t="shared" si="34"/>
        <v>0</v>
      </c>
      <c r="K4335" t="s">
        <v>3740</v>
      </c>
      <c r="L4335" t="s">
        <v>3741</v>
      </c>
      <c r="M4335" t="s">
        <v>255</v>
      </c>
      <c r="N4335" t="s">
        <v>421</v>
      </c>
      <c r="O4335" t="s">
        <v>422</v>
      </c>
      <c r="P4335" t="s">
        <v>178</v>
      </c>
      <c r="Q4335" t="s">
        <v>172</v>
      </c>
      <c r="S4335">
        <v>31318969</v>
      </c>
      <c r="T4335" t="s">
        <v>226</v>
      </c>
      <c r="Y4335" t="str">
        <f>"04HSEAS"</f>
        <v>04HSEAS</v>
      </c>
      <c r="Z4335" t="s">
        <v>499</v>
      </c>
      <c r="AA4335" t="s">
        <v>228</v>
      </c>
      <c r="AB4335" t="s">
        <v>229</v>
      </c>
      <c r="AC4335" t="s">
        <v>500</v>
      </c>
      <c r="AD4335" t="s">
        <v>185</v>
      </c>
      <c r="AF4335" t="s">
        <v>981</v>
      </c>
      <c r="AJ4335" t="s">
        <v>500</v>
      </c>
      <c r="AK4335" t="s">
        <v>185</v>
      </c>
      <c r="AL4335" t="s">
        <v>1868</v>
      </c>
      <c r="AS4335">
        <v>3.69</v>
      </c>
      <c r="AT4335" t="s">
        <v>1261</v>
      </c>
      <c r="AU4335" t="s">
        <v>472</v>
      </c>
      <c r="AV4335" t="s">
        <v>473</v>
      </c>
      <c r="AW4335" t="s">
        <v>264</v>
      </c>
      <c r="BM4335" t="s">
        <v>24865</v>
      </c>
      <c r="BN4335" t="s">
        <v>239</v>
      </c>
      <c r="BO4335" t="s">
        <v>24866</v>
      </c>
      <c r="BP4335" t="s">
        <v>241</v>
      </c>
      <c r="BQ4335" t="s">
        <v>195</v>
      </c>
      <c r="BS4335">
        <v>14627</v>
      </c>
      <c r="CD4335" t="s">
        <v>195</v>
      </c>
      <c r="CM4335" t="s">
        <v>24867</v>
      </c>
      <c r="CO4335" t="s">
        <v>24866</v>
      </c>
      <c r="CP4335" t="s">
        <v>14143</v>
      </c>
      <c r="CQ4335" t="s">
        <v>247</v>
      </c>
      <c r="CS4335" t="str">
        <f>"08054-4517"</f>
        <v>08054-4517</v>
      </c>
      <c r="CT4335" t="s">
        <v>244</v>
      </c>
      <c r="CU4335" t="s">
        <v>24868</v>
      </c>
    </row>
    <row r="4336" spans="1:151" x14ac:dyDescent="0.2">
      <c r="A4336">
        <v>46647</v>
      </c>
      <c r="B4336" t="s">
        <v>24869</v>
      </c>
      <c r="C4336" t="s">
        <v>24870</v>
      </c>
      <c r="E4336" t="s">
        <v>24871</v>
      </c>
      <c r="F4336" t="s">
        <v>23696</v>
      </c>
      <c r="G4336" t="str">
        <f t="shared" si="34"/>
        <v>0</v>
      </c>
      <c r="H4336" s="1">
        <v>38758</v>
      </c>
      <c r="I4336" t="s">
        <v>221</v>
      </c>
      <c r="K4336" t="s">
        <v>1478</v>
      </c>
      <c r="L4336" t="s">
        <v>727</v>
      </c>
      <c r="M4336" t="s">
        <v>176</v>
      </c>
      <c r="N4336">
        <v>2026</v>
      </c>
      <c r="O4336" t="s">
        <v>508</v>
      </c>
      <c r="P4336" t="s">
        <v>2100</v>
      </c>
      <c r="Q4336" t="s">
        <v>172</v>
      </c>
      <c r="R4336" t="s">
        <v>510</v>
      </c>
      <c r="S4336">
        <v>32777024</v>
      </c>
      <c r="BM4336" t="s">
        <v>1215</v>
      </c>
    </row>
    <row r="4337" spans="1:151" x14ac:dyDescent="0.2">
      <c r="A4337">
        <v>25739</v>
      </c>
      <c r="B4337" t="s">
        <v>2432</v>
      </c>
      <c r="C4337" t="s">
        <v>24872</v>
      </c>
      <c r="D4337" t="s">
        <v>3474</v>
      </c>
      <c r="E4337" t="s">
        <v>24873</v>
      </c>
      <c r="F4337" t="s">
        <v>171</v>
      </c>
      <c r="G4337" t="str">
        <f t="shared" si="34"/>
        <v>0</v>
      </c>
      <c r="K4337" t="s">
        <v>769</v>
      </c>
      <c r="L4337" t="s">
        <v>770</v>
      </c>
      <c r="M4337" t="s">
        <v>176</v>
      </c>
      <c r="N4337">
        <v>2018</v>
      </c>
      <c r="O4337" t="s">
        <v>612</v>
      </c>
      <c r="P4337" t="s">
        <v>178</v>
      </c>
      <c r="Q4337" t="s">
        <v>172</v>
      </c>
      <c r="S4337">
        <v>29637973</v>
      </c>
      <c r="T4337" t="s">
        <v>196</v>
      </c>
      <c r="Y4337" t="s">
        <v>613</v>
      </c>
      <c r="Z4337" t="s">
        <v>2958</v>
      </c>
      <c r="AA4337" t="s">
        <v>615</v>
      </c>
      <c r="AB4337" t="s">
        <v>259</v>
      </c>
      <c r="AC4337" t="s">
        <v>10179</v>
      </c>
      <c r="AD4337" t="s">
        <v>185</v>
      </c>
      <c r="AS4337" t="str">
        <f>"0"</f>
        <v>0</v>
      </c>
      <c r="AT4337" t="s">
        <v>188</v>
      </c>
      <c r="AU4337" t="s">
        <v>189</v>
      </c>
      <c r="AV4337" t="s">
        <v>190</v>
      </c>
      <c r="AW4337" t="s">
        <v>264</v>
      </c>
      <c r="BM4337" t="s">
        <v>24874</v>
      </c>
      <c r="BP4337" t="s">
        <v>21982</v>
      </c>
      <c r="BQ4337" t="s">
        <v>195</v>
      </c>
      <c r="BS4337">
        <v>14506</v>
      </c>
      <c r="BT4337" t="s">
        <v>196</v>
      </c>
      <c r="BU4337">
        <v>5855075139</v>
      </c>
      <c r="BZ4337" t="s">
        <v>24874</v>
      </c>
      <c r="CC4337" t="s">
        <v>21982</v>
      </c>
      <c r="CD4337" t="s">
        <v>195</v>
      </c>
      <c r="CF4337">
        <v>14506</v>
      </c>
      <c r="CG4337" t="s">
        <v>196</v>
      </c>
      <c r="CH4337">
        <v>5855075139</v>
      </c>
      <c r="CM4337" t="s">
        <v>24874</v>
      </c>
      <c r="CP4337" t="s">
        <v>21982</v>
      </c>
      <c r="CQ4337" t="s">
        <v>195</v>
      </c>
      <c r="CS4337">
        <v>14506</v>
      </c>
      <c r="CT4337" t="s">
        <v>196</v>
      </c>
      <c r="CU4337">
        <v>5855075139</v>
      </c>
    </row>
    <row r="4338" spans="1:151" x14ac:dyDescent="0.2">
      <c r="A4338">
        <v>40991</v>
      </c>
      <c r="B4338" t="s">
        <v>14109</v>
      </c>
      <c r="C4338" t="s">
        <v>24875</v>
      </c>
      <c r="D4338" t="s">
        <v>13964</v>
      </c>
      <c r="E4338" t="s">
        <v>24876</v>
      </c>
      <c r="F4338" t="s">
        <v>171</v>
      </c>
      <c r="G4338" t="str">
        <f t="shared" si="34"/>
        <v>0</v>
      </c>
      <c r="H4338" s="1">
        <v>37671</v>
      </c>
      <c r="I4338" t="s">
        <v>173</v>
      </c>
      <c r="K4338" t="s">
        <v>515</v>
      </c>
      <c r="L4338" t="s">
        <v>516</v>
      </c>
      <c r="M4338" t="s">
        <v>176</v>
      </c>
      <c r="N4338">
        <v>2024</v>
      </c>
      <c r="O4338" t="s">
        <v>319</v>
      </c>
      <c r="P4338" t="s">
        <v>178</v>
      </c>
      <c r="Q4338" t="s">
        <v>172</v>
      </c>
      <c r="S4338">
        <v>32069044</v>
      </c>
      <c r="T4338" t="s">
        <v>226</v>
      </c>
      <c r="Y4338" t="str">
        <f>"04HSEAS"</f>
        <v>04HSEAS</v>
      </c>
      <c r="Z4338" t="s">
        <v>499</v>
      </c>
      <c r="AA4338" t="s">
        <v>320</v>
      </c>
      <c r="AB4338" t="s">
        <v>321</v>
      </c>
      <c r="AC4338" t="s">
        <v>535</v>
      </c>
      <c r="AD4338" t="s">
        <v>185</v>
      </c>
      <c r="AS4338">
        <v>3.08</v>
      </c>
      <c r="AU4338" t="s">
        <v>235</v>
      </c>
      <c r="AV4338" t="s">
        <v>236</v>
      </c>
      <c r="AW4338" t="s">
        <v>210</v>
      </c>
      <c r="BJ4338" t="s">
        <v>474</v>
      </c>
      <c r="BM4338" t="s">
        <v>24877</v>
      </c>
      <c r="BN4338" t="s">
        <v>239</v>
      </c>
      <c r="BO4338" t="s">
        <v>24878</v>
      </c>
      <c r="BP4338" t="s">
        <v>241</v>
      </c>
      <c r="BQ4338" t="s">
        <v>195</v>
      </c>
      <c r="BS4338">
        <v>14627</v>
      </c>
      <c r="BZ4338" t="s">
        <v>242</v>
      </c>
      <c r="CB4338" t="s">
        <v>243</v>
      </c>
      <c r="CD4338" t="s">
        <v>195</v>
      </c>
      <c r="CF4338">
        <v>14642</v>
      </c>
      <c r="CG4338" t="s">
        <v>244</v>
      </c>
      <c r="CM4338" t="s">
        <v>24879</v>
      </c>
      <c r="CO4338" t="s">
        <v>24878</v>
      </c>
      <c r="CP4338" t="s">
        <v>24880</v>
      </c>
      <c r="CQ4338" t="s">
        <v>1885</v>
      </c>
      <c r="CS4338" t="str">
        <f>"00683-9655"</f>
        <v>00683-9655</v>
      </c>
      <c r="CT4338" t="s">
        <v>244</v>
      </c>
      <c r="CU4338" t="s">
        <v>24881</v>
      </c>
    </row>
    <row r="4339" spans="1:151" x14ac:dyDescent="0.2">
      <c r="A4339">
        <v>25806</v>
      </c>
      <c r="B4339" t="s">
        <v>1920</v>
      </c>
      <c r="C4339" t="s">
        <v>24882</v>
      </c>
      <c r="D4339" t="s">
        <v>654</v>
      </c>
      <c r="E4339" t="s">
        <v>24883</v>
      </c>
      <c r="F4339" t="s">
        <v>171</v>
      </c>
      <c r="G4339" t="s">
        <v>172</v>
      </c>
      <c r="H4339" s="1">
        <v>35433</v>
      </c>
      <c r="I4339" t="s">
        <v>173</v>
      </c>
      <c r="K4339" t="s">
        <v>5037</v>
      </c>
      <c r="L4339" t="s">
        <v>318</v>
      </c>
      <c r="M4339" t="s">
        <v>306</v>
      </c>
      <c r="N4339">
        <v>2018</v>
      </c>
      <c r="O4339" t="s">
        <v>307</v>
      </c>
      <c r="P4339" t="s">
        <v>178</v>
      </c>
      <c r="Q4339" t="s">
        <v>172</v>
      </c>
      <c r="S4339">
        <v>29310210</v>
      </c>
      <c r="T4339" t="s">
        <v>196</v>
      </c>
      <c r="W4339" t="s">
        <v>24884</v>
      </c>
      <c r="X4339">
        <v>5852987167</v>
      </c>
      <c r="Y4339" t="s">
        <v>186</v>
      </c>
      <c r="Z4339" t="s">
        <v>2958</v>
      </c>
      <c r="AA4339" t="s">
        <v>615</v>
      </c>
      <c r="AB4339" t="s">
        <v>259</v>
      </c>
      <c r="AC4339" t="s">
        <v>339</v>
      </c>
      <c r="AD4339" t="s">
        <v>185</v>
      </c>
      <c r="AS4339">
        <v>3.7</v>
      </c>
      <c r="AT4339" t="s">
        <v>188</v>
      </c>
      <c r="AU4339" t="s">
        <v>189</v>
      </c>
      <c r="AV4339" t="s">
        <v>190</v>
      </c>
      <c r="AW4339" t="s">
        <v>264</v>
      </c>
      <c r="BM4339" t="s">
        <v>24885</v>
      </c>
      <c r="BP4339" t="s">
        <v>2421</v>
      </c>
      <c r="BQ4339" t="s">
        <v>195</v>
      </c>
      <c r="BS4339">
        <v>14450</v>
      </c>
      <c r="BT4339" t="s">
        <v>196</v>
      </c>
      <c r="BU4339">
        <v>5852034520</v>
      </c>
      <c r="BZ4339" t="s">
        <v>24885</v>
      </c>
      <c r="CC4339" t="s">
        <v>2421</v>
      </c>
      <c r="CD4339" t="s">
        <v>195</v>
      </c>
      <c r="CF4339">
        <v>14450</v>
      </c>
      <c r="CG4339" t="s">
        <v>196</v>
      </c>
      <c r="CH4339">
        <v>5852034520</v>
      </c>
      <c r="CM4339" t="s">
        <v>24886</v>
      </c>
      <c r="CP4339" t="s">
        <v>194</v>
      </c>
      <c r="CQ4339" t="s">
        <v>195</v>
      </c>
      <c r="CS4339">
        <v>14627</v>
      </c>
      <c r="CT4339" t="s">
        <v>196</v>
      </c>
      <c r="CU4339">
        <v>5852034520</v>
      </c>
      <c r="ED4339" t="s">
        <v>195</v>
      </c>
      <c r="EG4339" t="s">
        <v>196</v>
      </c>
      <c r="EH4339">
        <v>5852034520</v>
      </c>
      <c r="EM4339" t="s">
        <v>24885</v>
      </c>
      <c r="EP4339" t="s">
        <v>2421</v>
      </c>
      <c r="EQ4339" t="s">
        <v>195</v>
      </c>
      <c r="ES4339">
        <v>14450</v>
      </c>
      <c r="ET4339" t="s">
        <v>196</v>
      </c>
      <c r="EU4339">
        <v>5852034520</v>
      </c>
    </row>
    <row r="4340" spans="1:151" x14ac:dyDescent="0.2">
      <c r="A4340">
        <v>46380</v>
      </c>
      <c r="B4340" t="s">
        <v>592</v>
      </c>
      <c r="C4340" t="s">
        <v>24887</v>
      </c>
      <c r="D4340" t="s">
        <v>3846</v>
      </c>
      <c r="E4340" t="s">
        <v>24888</v>
      </c>
      <c r="F4340" t="s">
        <v>24889</v>
      </c>
      <c r="G4340" t="str">
        <f>"0"</f>
        <v>0</v>
      </c>
      <c r="H4340" s="1">
        <v>38368</v>
      </c>
      <c r="I4340" t="s">
        <v>221</v>
      </c>
      <c r="K4340" t="s">
        <v>2724</v>
      </c>
      <c r="L4340" t="s">
        <v>820</v>
      </c>
      <c r="M4340" t="s">
        <v>176</v>
      </c>
      <c r="N4340">
        <v>2026</v>
      </c>
      <c r="O4340" t="s">
        <v>508</v>
      </c>
      <c r="P4340" t="s">
        <v>2100</v>
      </c>
      <c r="Q4340" t="s">
        <v>172</v>
      </c>
      <c r="S4340">
        <v>32607963</v>
      </c>
      <c r="T4340" t="s">
        <v>226</v>
      </c>
      <c r="Y4340" t="str">
        <f>"01AS"</f>
        <v>01AS</v>
      </c>
      <c r="Z4340" t="s">
        <v>227</v>
      </c>
      <c r="AA4340" t="s">
        <v>228</v>
      </c>
      <c r="AB4340" t="s">
        <v>229</v>
      </c>
      <c r="AC4340" t="s">
        <v>598</v>
      </c>
      <c r="AD4340" t="s">
        <v>185</v>
      </c>
      <c r="AM4340" t="s">
        <v>6814</v>
      </c>
      <c r="AS4340">
        <v>3.63</v>
      </c>
      <c r="AU4340" t="s">
        <v>472</v>
      </c>
      <c r="AV4340" t="s">
        <v>473</v>
      </c>
      <c r="AW4340" t="s">
        <v>264</v>
      </c>
      <c r="BM4340" t="s">
        <v>24890</v>
      </c>
      <c r="BN4340" t="s">
        <v>239</v>
      </c>
      <c r="BO4340" t="s">
        <v>24891</v>
      </c>
      <c r="BP4340" t="s">
        <v>241</v>
      </c>
      <c r="BQ4340" t="s">
        <v>195</v>
      </c>
      <c r="BS4340">
        <v>14627</v>
      </c>
      <c r="CD4340" t="s">
        <v>195</v>
      </c>
      <c r="CM4340" t="s">
        <v>24892</v>
      </c>
      <c r="CO4340" t="s">
        <v>24891</v>
      </c>
      <c r="CP4340" t="s">
        <v>4812</v>
      </c>
      <c r="CQ4340" t="s">
        <v>247</v>
      </c>
      <c r="CS4340" t="s">
        <v>24893</v>
      </c>
      <c r="CT4340" t="s">
        <v>244</v>
      </c>
      <c r="CU4340" t="s">
        <v>24894</v>
      </c>
    </row>
    <row r="4341" spans="1:151" x14ac:dyDescent="0.2">
      <c r="A4341">
        <v>21040</v>
      </c>
      <c r="B4341" t="s">
        <v>24895</v>
      </c>
      <c r="C4341" t="s">
        <v>24896</v>
      </c>
      <c r="D4341" t="s">
        <v>12423</v>
      </c>
      <c r="E4341" t="s">
        <v>24897</v>
      </c>
      <c r="F4341" t="s">
        <v>24898</v>
      </c>
      <c r="G4341" t="s">
        <v>172</v>
      </c>
      <c r="H4341" s="1">
        <v>35709</v>
      </c>
      <c r="I4341" t="s">
        <v>221</v>
      </c>
      <c r="K4341" t="s">
        <v>1078</v>
      </c>
      <c r="L4341" t="s">
        <v>3174</v>
      </c>
      <c r="M4341" t="s">
        <v>306</v>
      </c>
      <c r="N4341">
        <v>2017</v>
      </c>
      <c r="O4341" t="s">
        <v>646</v>
      </c>
      <c r="P4341" t="s">
        <v>178</v>
      </c>
      <c r="Q4341" t="s">
        <v>172</v>
      </c>
      <c r="S4341">
        <v>29410552</v>
      </c>
      <c r="T4341" t="s">
        <v>196</v>
      </c>
      <c r="W4341" t="s">
        <v>24899</v>
      </c>
      <c r="X4341">
        <v>8026495248</v>
      </c>
      <c r="Y4341" t="s">
        <v>186</v>
      </c>
      <c r="Z4341" t="s">
        <v>282</v>
      </c>
      <c r="AA4341">
        <v>2019</v>
      </c>
      <c r="AB4341">
        <v>2019</v>
      </c>
      <c r="AC4341" t="s">
        <v>580</v>
      </c>
      <c r="AD4341" t="s">
        <v>185</v>
      </c>
      <c r="AM4341" t="s">
        <v>382</v>
      </c>
      <c r="AS4341">
        <v>3.59</v>
      </c>
      <c r="AT4341" t="s">
        <v>188</v>
      </c>
      <c r="AU4341" t="s">
        <v>189</v>
      </c>
      <c r="AV4341" t="s">
        <v>190</v>
      </c>
      <c r="AW4341" t="s">
        <v>237</v>
      </c>
      <c r="BM4341" t="s">
        <v>887</v>
      </c>
      <c r="BN4341" t="s">
        <v>24900</v>
      </c>
      <c r="BP4341" t="s">
        <v>194</v>
      </c>
      <c r="BQ4341" t="s">
        <v>195</v>
      </c>
      <c r="BS4341">
        <v>14627</v>
      </c>
      <c r="BT4341" t="s">
        <v>196</v>
      </c>
      <c r="BU4341">
        <v>8023592692</v>
      </c>
      <c r="BZ4341" t="s">
        <v>24901</v>
      </c>
      <c r="CC4341" t="s">
        <v>24902</v>
      </c>
      <c r="CD4341" t="s">
        <v>1113</v>
      </c>
      <c r="CF4341" t="str">
        <f>"05055"</f>
        <v>05055</v>
      </c>
      <c r="CG4341" t="s">
        <v>196</v>
      </c>
      <c r="CH4341">
        <v>8026495248</v>
      </c>
      <c r="CM4341" t="s">
        <v>22167</v>
      </c>
      <c r="CP4341" t="s">
        <v>194</v>
      </c>
      <c r="CQ4341" t="s">
        <v>195</v>
      </c>
      <c r="CS4341">
        <v>14620</v>
      </c>
      <c r="CT4341" t="s">
        <v>196</v>
      </c>
      <c r="CU4341">
        <v>8023592692</v>
      </c>
      <c r="ED4341" t="s">
        <v>1113</v>
      </c>
      <c r="EG4341" t="s">
        <v>196</v>
      </c>
      <c r="EH4341">
        <v>8026495248</v>
      </c>
      <c r="EM4341" t="s">
        <v>24901</v>
      </c>
      <c r="EP4341" t="s">
        <v>24902</v>
      </c>
      <c r="EQ4341" t="s">
        <v>1113</v>
      </c>
      <c r="ES4341" t="str">
        <f>"05055"</f>
        <v>05055</v>
      </c>
      <c r="ET4341" t="s">
        <v>196</v>
      </c>
      <c r="EU4341">
        <v>8026495248</v>
      </c>
    </row>
    <row r="4342" spans="1:151" x14ac:dyDescent="0.2">
      <c r="A4342">
        <v>15716</v>
      </c>
      <c r="B4342" t="s">
        <v>24895</v>
      </c>
      <c r="C4342" t="s">
        <v>24896</v>
      </c>
      <c r="D4342" t="s">
        <v>12423</v>
      </c>
      <c r="E4342" t="s">
        <v>24897</v>
      </c>
      <c r="F4342" t="s">
        <v>171</v>
      </c>
      <c r="G4342" t="s">
        <v>172</v>
      </c>
      <c r="H4342" s="1">
        <v>35709</v>
      </c>
      <c r="I4342" t="s">
        <v>221</v>
      </c>
      <c r="K4342" t="s">
        <v>576</v>
      </c>
      <c r="L4342" t="s">
        <v>577</v>
      </c>
      <c r="M4342" t="s">
        <v>224</v>
      </c>
      <c r="N4342">
        <v>2016</v>
      </c>
      <c r="O4342" t="s">
        <v>410</v>
      </c>
      <c r="P4342" t="s">
        <v>178</v>
      </c>
      <c r="Q4342" t="s">
        <v>172</v>
      </c>
      <c r="S4342">
        <v>29410552</v>
      </c>
      <c r="T4342" t="s">
        <v>196</v>
      </c>
      <c r="W4342" t="s">
        <v>24899</v>
      </c>
      <c r="X4342">
        <v>8026495248</v>
      </c>
      <c r="Y4342" t="s">
        <v>186</v>
      </c>
      <c r="Z4342" t="s">
        <v>282</v>
      </c>
      <c r="AA4342">
        <v>2019</v>
      </c>
      <c r="AB4342">
        <v>2019</v>
      </c>
      <c r="AC4342" t="s">
        <v>580</v>
      </c>
      <c r="AD4342" t="s">
        <v>185</v>
      </c>
      <c r="AM4342" t="s">
        <v>382</v>
      </c>
      <c r="AS4342">
        <v>3.59</v>
      </c>
      <c r="AT4342" t="s">
        <v>188</v>
      </c>
      <c r="AU4342" t="s">
        <v>189</v>
      </c>
      <c r="AV4342" t="s">
        <v>190</v>
      </c>
      <c r="AW4342" t="s">
        <v>237</v>
      </c>
      <c r="BM4342" t="s">
        <v>887</v>
      </c>
      <c r="BN4342" t="s">
        <v>24900</v>
      </c>
      <c r="BP4342" t="s">
        <v>194</v>
      </c>
      <c r="BQ4342" t="s">
        <v>195</v>
      </c>
      <c r="BS4342">
        <v>14627</v>
      </c>
      <c r="BT4342" t="s">
        <v>196</v>
      </c>
      <c r="BU4342">
        <v>8023592692</v>
      </c>
      <c r="BZ4342" t="s">
        <v>24901</v>
      </c>
      <c r="CC4342" t="s">
        <v>24902</v>
      </c>
      <c r="CD4342" t="s">
        <v>1113</v>
      </c>
      <c r="CF4342" t="str">
        <f>"05055"</f>
        <v>05055</v>
      </c>
      <c r="CG4342" t="s">
        <v>196</v>
      </c>
      <c r="CH4342">
        <v>8026495248</v>
      </c>
      <c r="CM4342" t="s">
        <v>22167</v>
      </c>
      <c r="CP4342" t="s">
        <v>194</v>
      </c>
      <c r="CQ4342" t="s">
        <v>195</v>
      </c>
      <c r="CS4342">
        <v>14620</v>
      </c>
      <c r="CT4342" t="s">
        <v>196</v>
      </c>
      <c r="CU4342">
        <v>8023592692</v>
      </c>
      <c r="ED4342" t="s">
        <v>1113</v>
      </c>
      <c r="EG4342" t="s">
        <v>196</v>
      </c>
      <c r="EH4342">
        <v>8026495248</v>
      </c>
      <c r="EM4342" t="s">
        <v>24901</v>
      </c>
      <c r="EP4342" t="s">
        <v>24902</v>
      </c>
      <c r="EQ4342" t="s">
        <v>1113</v>
      </c>
      <c r="ES4342" t="str">
        <f>"05055"</f>
        <v>05055</v>
      </c>
      <c r="ET4342" t="s">
        <v>196</v>
      </c>
      <c r="EU4342">
        <v>8026495248</v>
      </c>
    </row>
    <row r="4343" spans="1:151" x14ac:dyDescent="0.2">
      <c r="A4343">
        <v>24056</v>
      </c>
      <c r="B4343" t="s">
        <v>24903</v>
      </c>
      <c r="C4343" t="s">
        <v>24904</v>
      </c>
      <c r="D4343" t="s">
        <v>24905</v>
      </c>
      <c r="E4343" t="s">
        <v>24906</v>
      </c>
      <c r="F4343" t="s">
        <v>171</v>
      </c>
      <c r="G4343" t="s">
        <v>172</v>
      </c>
      <c r="H4343" s="1">
        <v>35564</v>
      </c>
      <c r="I4343" t="s">
        <v>221</v>
      </c>
      <c r="K4343" t="s">
        <v>1046</v>
      </c>
      <c r="L4343" t="s">
        <v>1047</v>
      </c>
      <c r="M4343" t="s">
        <v>176</v>
      </c>
      <c r="N4343">
        <v>2018</v>
      </c>
      <c r="O4343" t="s">
        <v>612</v>
      </c>
      <c r="P4343" t="s">
        <v>178</v>
      </c>
      <c r="Q4343" t="s">
        <v>172</v>
      </c>
      <c r="S4343">
        <v>29404391</v>
      </c>
      <c r="T4343" t="s">
        <v>196</v>
      </c>
      <c r="W4343" t="s">
        <v>24907</v>
      </c>
      <c r="X4343">
        <v>3109932252</v>
      </c>
      <c r="Y4343" t="s">
        <v>186</v>
      </c>
      <c r="Z4343" t="s">
        <v>282</v>
      </c>
      <c r="AA4343">
        <v>2019</v>
      </c>
      <c r="AB4343">
        <v>2019</v>
      </c>
      <c r="AC4343" t="s">
        <v>187</v>
      </c>
      <c r="AD4343" t="s">
        <v>185</v>
      </c>
      <c r="AE4343" t="s">
        <v>396</v>
      </c>
      <c r="AS4343">
        <v>3.57</v>
      </c>
      <c r="AT4343" t="s">
        <v>188</v>
      </c>
      <c r="AU4343" t="s">
        <v>189</v>
      </c>
      <c r="AV4343" t="s">
        <v>190</v>
      </c>
      <c r="AW4343" t="s">
        <v>715</v>
      </c>
      <c r="BM4343" t="s">
        <v>24908</v>
      </c>
      <c r="BN4343" t="s">
        <v>193</v>
      </c>
      <c r="BP4343" t="s">
        <v>194</v>
      </c>
      <c r="BQ4343" t="s">
        <v>195</v>
      </c>
      <c r="BS4343">
        <v>14627</v>
      </c>
      <c r="BT4343" t="s">
        <v>196</v>
      </c>
      <c r="BU4343">
        <v>3109261826</v>
      </c>
      <c r="BZ4343" t="s">
        <v>24909</v>
      </c>
      <c r="CC4343" t="s">
        <v>24910</v>
      </c>
      <c r="CD4343" t="s">
        <v>461</v>
      </c>
      <c r="CF4343">
        <v>90025</v>
      </c>
      <c r="CG4343" t="s">
        <v>196</v>
      </c>
      <c r="CH4343">
        <v>3109261826</v>
      </c>
      <c r="CM4343" t="s">
        <v>24911</v>
      </c>
      <c r="CP4343" t="s">
        <v>194</v>
      </c>
      <c r="CQ4343" t="s">
        <v>195</v>
      </c>
      <c r="CS4343">
        <v>14627</v>
      </c>
      <c r="CT4343" t="s">
        <v>196</v>
      </c>
      <c r="CU4343">
        <v>3109261826</v>
      </c>
      <c r="ED4343" t="s">
        <v>461</v>
      </c>
      <c r="EG4343" t="s">
        <v>196</v>
      </c>
      <c r="EH4343">
        <v>3109261826</v>
      </c>
      <c r="EM4343" t="s">
        <v>24909</v>
      </c>
      <c r="EP4343" t="s">
        <v>24910</v>
      </c>
      <c r="EQ4343" t="s">
        <v>461</v>
      </c>
      <c r="ES4343">
        <v>90025</v>
      </c>
      <c r="ET4343" t="s">
        <v>196</v>
      </c>
      <c r="EU4343">
        <v>3109261826</v>
      </c>
    </row>
    <row r="4344" spans="1:151" x14ac:dyDescent="0.2">
      <c r="A4344">
        <v>12622</v>
      </c>
      <c r="B4344" t="s">
        <v>622</v>
      </c>
      <c r="C4344" t="s">
        <v>24912</v>
      </c>
      <c r="D4344" t="s">
        <v>3949</v>
      </c>
      <c r="E4344" t="s">
        <v>24913</v>
      </c>
      <c r="F4344" t="s">
        <v>171</v>
      </c>
      <c r="G4344" t="s">
        <v>172</v>
      </c>
      <c r="H4344" s="1">
        <v>34573</v>
      </c>
      <c r="I4344" t="s">
        <v>221</v>
      </c>
      <c r="K4344" t="s">
        <v>547</v>
      </c>
      <c r="L4344" t="s">
        <v>548</v>
      </c>
      <c r="M4344" t="s">
        <v>306</v>
      </c>
      <c r="N4344">
        <v>2015</v>
      </c>
      <c r="O4344" t="s">
        <v>517</v>
      </c>
      <c r="P4344" t="s">
        <v>178</v>
      </c>
      <c r="Q4344" t="s">
        <v>172</v>
      </c>
      <c r="S4344">
        <v>27820797</v>
      </c>
      <c r="T4344" t="s">
        <v>196</v>
      </c>
      <c r="W4344" t="s">
        <v>24914</v>
      </c>
      <c r="X4344">
        <v>9786497258</v>
      </c>
      <c r="Y4344" t="s">
        <v>186</v>
      </c>
      <c r="Z4344" t="s">
        <v>183</v>
      </c>
      <c r="AA4344">
        <v>2016</v>
      </c>
      <c r="AB4344">
        <v>2016</v>
      </c>
      <c r="AC4344" t="s">
        <v>2905</v>
      </c>
      <c r="AD4344" t="s">
        <v>185</v>
      </c>
      <c r="AM4344" t="s">
        <v>209</v>
      </c>
      <c r="AS4344">
        <v>3.69</v>
      </c>
      <c r="AT4344" t="s">
        <v>188</v>
      </c>
      <c r="AU4344" t="s">
        <v>189</v>
      </c>
      <c r="AV4344" t="s">
        <v>190</v>
      </c>
      <c r="AW4344" t="s">
        <v>264</v>
      </c>
      <c r="BM4344" t="s">
        <v>24915</v>
      </c>
      <c r="BN4344" t="s">
        <v>487</v>
      </c>
      <c r="BP4344" t="s">
        <v>194</v>
      </c>
      <c r="BQ4344" t="s">
        <v>195</v>
      </c>
      <c r="BS4344">
        <v>14627</v>
      </c>
      <c r="BT4344" t="s">
        <v>196</v>
      </c>
      <c r="BU4344">
        <v>9787586710</v>
      </c>
      <c r="BZ4344" t="s">
        <v>24916</v>
      </c>
      <c r="CC4344" t="s">
        <v>24917</v>
      </c>
      <c r="CD4344" t="s">
        <v>401</v>
      </c>
      <c r="CF4344" t="str">
        <f>"01879"</f>
        <v>01879</v>
      </c>
      <c r="CG4344" t="s">
        <v>196</v>
      </c>
      <c r="CH4344">
        <v>9786497258</v>
      </c>
      <c r="CM4344" t="s">
        <v>24918</v>
      </c>
      <c r="CN4344" t="s">
        <v>24919</v>
      </c>
      <c r="CP4344" t="s">
        <v>194</v>
      </c>
      <c r="CQ4344" t="s">
        <v>195</v>
      </c>
      <c r="CS4344">
        <v>14627</v>
      </c>
      <c r="CT4344" t="s">
        <v>196</v>
      </c>
      <c r="CU4344">
        <v>9787586710</v>
      </c>
      <c r="EM4344" t="s">
        <v>24916</v>
      </c>
      <c r="EP4344" t="s">
        <v>24917</v>
      </c>
      <c r="EQ4344" t="s">
        <v>401</v>
      </c>
      <c r="ES4344" t="str">
        <f>"01879"</f>
        <v>01879</v>
      </c>
      <c r="ET4344" t="s">
        <v>196</v>
      </c>
      <c r="EU4344">
        <v>9786497258</v>
      </c>
    </row>
    <row r="4345" spans="1:151" x14ac:dyDescent="0.2">
      <c r="A4345">
        <v>25193</v>
      </c>
      <c r="B4345" t="s">
        <v>3641</v>
      </c>
      <c r="C4345" t="s">
        <v>24920</v>
      </c>
      <c r="D4345" t="s">
        <v>201</v>
      </c>
      <c r="E4345" t="s">
        <v>24921</v>
      </c>
      <c r="F4345" t="s">
        <v>24922</v>
      </c>
      <c r="G4345" t="s">
        <v>172</v>
      </c>
      <c r="H4345" s="1">
        <v>35308</v>
      </c>
      <c r="I4345" t="s">
        <v>221</v>
      </c>
      <c r="K4345" t="s">
        <v>4255</v>
      </c>
      <c r="L4345" t="s">
        <v>318</v>
      </c>
      <c r="M4345" t="s">
        <v>224</v>
      </c>
      <c r="N4345">
        <v>2018</v>
      </c>
      <c r="O4345" t="s">
        <v>354</v>
      </c>
      <c r="P4345" t="s">
        <v>178</v>
      </c>
      <c r="Q4345" t="s">
        <v>172</v>
      </c>
      <c r="S4345">
        <v>29301713</v>
      </c>
      <c r="T4345" t="s">
        <v>196</v>
      </c>
      <c r="W4345" t="s">
        <v>24923</v>
      </c>
      <c r="X4345">
        <v>7022053728</v>
      </c>
      <c r="Y4345" t="s">
        <v>186</v>
      </c>
      <c r="Z4345" t="s">
        <v>282</v>
      </c>
      <c r="AA4345">
        <v>2019</v>
      </c>
      <c r="AB4345">
        <v>2019</v>
      </c>
      <c r="AC4345" t="s">
        <v>1109</v>
      </c>
      <c r="AD4345" t="s">
        <v>185</v>
      </c>
      <c r="AM4345" t="s">
        <v>187</v>
      </c>
      <c r="AN4345" t="s">
        <v>396</v>
      </c>
      <c r="AS4345">
        <v>3.49</v>
      </c>
      <c r="AT4345" t="s">
        <v>188</v>
      </c>
      <c r="AU4345" t="s">
        <v>189</v>
      </c>
      <c r="AV4345" t="s">
        <v>190</v>
      </c>
      <c r="AW4345" t="s">
        <v>264</v>
      </c>
      <c r="BM4345" t="s">
        <v>24924</v>
      </c>
      <c r="BN4345" t="s">
        <v>193</v>
      </c>
      <c r="BP4345" t="s">
        <v>194</v>
      </c>
      <c r="BQ4345" t="s">
        <v>195</v>
      </c>
      <c r="BS4345">
        <v>14627</v>
      </c>
      <c r="BT4345" t="s">
        <v>196</v>
      </c>
      <c r="BU4345">
        <v>7022053728</v>
      </c>
      <c r="BZ4345" t="s">
        <v>24925</v>
      </c>
      <c r="CC4345" t="s">
        <v>24926</v>
      </c>
      <c r="CD4345" t="s">
        <v>5759</v>
      </c>
      <c r="CF4345">
        <v>840986699</v>
      </c>
      <c r="CG4345" t="s">
        <v>196</v>
      </c>
      <c r="CH4345">
        <v>7022053728</v>
      </c>
      <c r="CM4345" t="s">
        <v>215</v>
      </c>
      <c r="CP4345" t="s">
        <v>24927</v>
      </c>
      <c r="CQ4345" t="s">
        <v>195</v>
      </c>
      <c r="CS4345">
        <v>14627</v>
      </c>
      <c r="CT4345" t="s">
        <v>196</v>
      </c>
      <c r="CU4345">
        <v>7022053728</v>
      </c>
      <c r="ED4345" t="s">
        <v>5759</v>
      </c>
      <c r="EG4345" t="s">
        <v>196</v>
      </c>
      <c r="EH4345">
        <v>7022053728</v>
      </c>
      <c r="EM4345" t="s">
        <v>24925</v>
      </c>
      <c r="EP4345" t="s">
        <v>24926</v>
      </c>
      <c r="EQ4345" t="s">
        <v>5759</v>
      </c>
      <c r="ES4345">
        <v>840986699</v>
      </c>
      <c r="ET4345" t="s">
        <v>196</v>
      </c>
      <c r="EU4345">
        <v>7022053728</v>
      </c>
    </row>
    <row r="4346" spans="1:151" x14ac:dyDescent="0.2">
      <c r="A4346">
        <v>24930</v>
      </c>
      <c r="B4346" t="s">
        <v>7116</v>
      </c>
      <c r="C4346" t="s">
        <v>24928</v>
      </c>
      <c r="D4346" t="s">
        <v>1968</v>
      </c>
      <c r="E4346" t="s">
        <v>24929</v>
      </c>
      <c r="F4346" t="s">
        <v>171</v>
      </c>
      <c r="G4346" t="s">
        <v>172</v>
      </c>
      <c r="H4346" s="1">
        <v>36321</v>
      </c>
      <c r="I4346" t="s">
        <v>221</v>
      </c>
      <c r="K4346" t="s">
        <v>576</v>
      </c>
      <c r="L4346" t="s">
        <v>577</v>
      </c>
      <c r="M4346" t="s">
        <v>224</v>
      </c>
      <c r="N4346">
        <v>2018</v>
      </c>
      <c r="O4346" t="s">
        <v>354</v>
      </c>
      <c r="P4346" t="s">
        <v>178</v>
      </c>
      <c r="Q4346" t="s">
        <v>172</v>
      </c>
      <c r="S4346">
        <v>30693074</v>
      </c>
      <c r="T4346" t="s">
        <v>196</v>
      </c>
      <c r="W4346" t="s">
        <v>24930</v>
      </c>
      <c r="X4346">
        <v>7168186786</v>
      </c>
      <c r="Y4346" t="s">
        <v>186</v>
      </c>
      <c r="Z4346" t="s">
        <v>282</v>
      </c>
      <c r="AA4346">
        <v>2022</v>
      </c>
      <c r="AB4346">
        <v>2022</v>
      </c>
      <c r="AC4346" t="s">
        <v>857</v>
      </c>
      <c r="AD4346" t="s">
        <v>172</v>
      </c>
      <c r="AS4346">
        <v>2.87</v>
      </c>
      <c r="AT4346" t="s">
        <v>742</v>
      </c>
      <c r="AU4346" t="s">
        <v>1520</v>
      </c>
      <c r="AV4346" t="s">
        <v>6477</v>
      </c>
      <c r="AW4346" t="s">
        <v>264</v>
      </c>
      <c r="BM4346" t="s">
        <v>24931</v>
      </c>
      <c r="BP4346" t="s">
        <v>3281</v>
      </c>
      <c r="BQ4346" t="s">
        <v>195</v>
      </c>
      <c r="BS4346">
        <v>13135</v>
      </c>
      <c r="BT4346" t="s">
        <v>196</v>
      </c>
      <c r="BU4346">
        <v>3157151486</v>
      </c>
      <c r="BZ4346" t="s">
        <v>24931</v>
      </c>
      <c r="CC4346" t="s">
        <v>3281</v>
      </c>
      <c r="CD4346" t="s">
        <v>195</v>
      </c>
      <c r="CF4346">
        <v>13135</v>
      </c>
      <c r="CG4346" t="s">
        <v>196</v>
      </c>
      <c r="CH4346">
        <v>3157151486</v>
      </c>
      <c r="CM4346" t="s">
        <v>24932</v>
      </c>
      <c r="CP4346" t="s">
        <v>194</v>
      </c>
      <c r="CQ4346" t="s">
        <v>195</v>
      </c>
      <c r="CS4346">
        <v>14627</v>
      </c>
      <c r="CT4346" t="s">
        <v>196</v>
      </c>
      <c r="CU4346">
        <v>3157151486</v>
      </c>
      <c r="ED4346" t="s">
        <v>195</v>
      </c>
      <c r="EG4346" t="s">
        <v>196</v>
      </c>
      <c r="EH4346">
        <v>3157151486</v>
      </c>
      <c r="EM4346" t="s">
        <v>24931</v>
      </c>
      <c r="EP4346" t="s">
        <v>3281</v>
      </c>
      <c r="EQ4346" t="s">
        <v>195</v>
      </c>
      <c r="ES4346">
        <v>13135</v>
      </c>
      <c r="ET4346" t="s">
        <v>196</v>
      </c>
      <c r="EU4346">
        <v>3157151486</v>
      </c>
    </row>
    <row r="4347" spans="1:151" x14ac:dyDescent="0.2">
      <c r="A4347">
        <v>45289</v>
      </c>
      <c r="B4347" t="s">
        <v>892</v>
      </c>
      <c r="C4347" t="s">
        <v>24933</v>
      </c>
      <c r="D4347" t="s">
        <v>3657</v>
      </c>
      <c r="E4347" t="s">
        <v>24934</v>
      </c>
      <c r="F4347" t="s">
        <v>171</v>
      </c>
      <c r="G4347" t="str">
        <f>"0"</f>
        <v>0</v>
      </c>
      <c r="H4347" s="1">
        <v>33518</v>
      </c>
      <c r="I4347" t="s">
        <v>221</v>
      </c>
      <c r="K4347" t="s">
        <v>3943</v>
      </c>
      <c r="L4347" t="s">
        <v>1940</v>
      </c>
      <c r="M4347" t="s">
        <v>255</v>
      </c>
      <c r="N4347" t="s">
        <v>1165</v>
      </c>
      <c r="O4347" t="s">
        <v>1214</v>
      </c>
      <c r="P4347" t="s">
        <v>178</v>
      </c>
      <c r="Q4347" t="s">
        <v>172</v>
      </c>
      <c r="S4347">
        <v>32705997</v>
      </c>
      <c r="T4347" t="s">
        <v>226</v>
      </c>
      <c r="Y4347" t="str">
        <f>"02SBS"</f>
        <v>02SBS</v>
      </c>
      <c r="Z4347" t="s">
        <v>258</v>
      </c>
      <c r="AA4347" t="s">
        <v>259</v>
      </c>
      <c r="AB4347" t="s">
        <v>260</v>
      </c>
      <c r="AC4347" t="s">
        <v>4104</v>
      </c>
      <c r="AD4347" t="s">
        <v>185</v>
      </c>
      <c r="AS4347">
        <v>3.3</v>
      </c>
      <c r="AU4347" t="s">
        <v>3009</v>
      </c>
      <c r="AV4347" t="s">
        <v>236</v>
      </c>
      <c r="AW4347" t="s">
        <v>264</v>
      </c>
      <c r="BO4347" t="s">
        <v>5046</v>
      </c>
      <c r="BQ4347" t="s">
        <v>195</v>
      </c>
      <c r="CD4347" t="s">
        <v>195</v>
      </c>
      <c r="CM4347" t="s">
        <v>24935</v>
      </c>
      <c r="CO4347" t="s">
        <v>5046</v>
      </c>
      <c r="CP4347" t="s">
        <v>241</v>
      </c>
      <c r="CQ4347" t="s">
        <v>247</v>
      </c>
      <c r="CS4347">
        <v>14609</v>
      </c>
      <c r="CT4347" t="s">
        <v>244</v>
      </c>
      <c r="CU4347" t="s">
        <v>24936</v>
      </c>
    </row>
    <row r="4348" spans="1:151" x14ac:dyDescent="0.2">
      <c r="A4348">
        <v>46399</v>
      </c>
      <c r="B4348" t="s">
        <v>24937</v>
      </c>
      <c r="C4348" t="s">
        <v>24938</v>
      </c>
      <c r="D4348" t="s">
        <v>24939</v>
      </c>
      <c r="E4348" t="s">
        <v>24940</v>
      </c>
      <c r="F4348" t="s">
        <v>171</v>
      </c>
      <c r="G4348" t="str">
        <f>"0"</f>
        <v>0</v>
      </c>
      <c r="H4348" s="1">
        <v>38286</v>
      </c>
      <c r="I4348" t="s">
        <v>173</v>
      </c>
      <c r="K4348" t="s">
        <v>687</v>
      </c>
      <c r="L4348" t="s">
        <v>24941</v>
      </c>
      <c r="M4348" t="s">
        <v>224</v>
      </c>
      <c r="N4348">
        <v>2025</v>
      </c>
      <c r="O4348" t="s">
        <v>528</v>
      </c>
      <c r="P4348" t="s">
        <v>178</v>
      </c>
      <c r="Q4348" t="s">
        <v>172</v>
      </c>
      <c r="S4348">
        <v>32236774</v>
      </c>
      <c r="T4348" t="s">
        <v>226</v>
      </c>
      <c r="Y4348" t="str">
        <f>"01AS"</f>
        <v>01AS</v>
      </c>
      <c r="Z4348" t="s">
        <v>227</v>
      </c>
      <c r="AA4348" t="s">
        <v>320</v>
      </c>
      <c r="AB4348" t="s">
        <v>321</v>
      </c>
      <c r="AC4348" t="s">
        <v>1662</v>
      </c>
      <c r="AD4348" t="s">
        <v>185</v>
      </c>
      <c r="AS4348">
        <v>3.74</v>
      </c>
      <c r="AU4348" t="s">
        <v>472</v>
      </c>
      <c r="AV4348" t="s">
        <v>473</v>
      </c>
      <c r="AW4348" t="s">
        <v>264</v>
      </c>
      <c r="BM4348" t="s">
        <v>24942</v>
      </c>
      <c r="BN4348" t="s">
        <v>239</v>
      </c>
      <c r="BO4348" t="s">
        <v>24943</v>
      </c>
      <c r="BP4348" t="s">
        <v>241</v>
      </c>
      <c r="BQ4348" t="s">
        <v>195</v>
      </c>
      <c r="BS4348">
        <v>14627</v>
      </c>
      <c r="BZ4348" t="s">
        <v>24944</v>
      </c>
      <c r="CB4348" t="s">
        <v>24943</v>
      </c>
      <c r="CD4348" t="s">
        <v>195</v>
      </c>
      <c r="CF4348" t="s">
        <v>24945</v>
      </c>
      <c r="CG4348" t="s">
        <v>244</v>
      </c>
      <c r="CM4348" t="s">
        <v>24944</v>
      </c>
      <c r="CO4348" t="s">
        <v>24943</v>
      </c>
      <c r="CP4348" t="s">
        <v>1053</v>
      </c>
      <c r="CQ4348" t="s">
        <v>247</v>
      </c>
      <c r="CS4348" t="s">
        <v>24945</v>
      </c>
      <c r="CT4348" t="s">
        <v>244</v>
      </c>
      <c r="CU4348" t="s">
        <v>24946</v>
      </c>
    </row>
    <row r="4349" spans="1:151" x14ac:dyDescent="0.2">
      <c r="A4349">
        <v>39315</v>
      </c>
      <c r="B4349" t="s">
        <v>24937</v>
      </c>
      <c r="C4349" t="s">
        <v>24938</v>
      </c>
      <c r="D4349" t="s">
        <v>24939</v>
      </c>
      <c r="E4349" t="s">
        <v>24940</v>
      </c>
      <c r="F4349" t="s">
        <v>171</v>
      </c>
      <c r="G4349" t="str">
        <f>"0"</f>
        <v>0</v>
      </c>
      <c r="H4349" s="1">
        <v>38286</v>
      </c>
      <c r="I4349" t="s">
        <v>173</v>
      </c>
      <c r="K4349" t="s">
        <v>2923</v>
      </c>
      <c r="L4349" t="s">
        <v>920</v>
      </c>
      <c r="M4349" t="s">
        <v>224</v>
      </c>
      <c r="N4349">
        <v>2023</v>
      </c>
      <c r="O4349" t="s">
        <v>597</v>
      </c>
      <c r="P4349" t="s">
        <v>178</v>
      </c>
      <c r="Q4349" t="s">
        <v>172</v>
      </c>
      <c r="S4349">
        <v>32236774</v>
      </c>
      <c r="T4349" t="s">
        <v>226</v>
      </c>
      <c r="Y4349" t="str">
        <f>"01AS"</f>
        <v>01AS</v>
      </c>
      <c r="Z4349" t="s">
        <v>227</v>
      </c>
      <c r="AA4349" t="s">
        <v>320</v>
      </c>
      <c r="AB4349" t="s">
        <v>321</v>
      </c>
      <c r="AC4349" t="s">
        <v>1662</v>
      </c>
      <c r="AD4349" t="s">
        <v>185</v>
      </c>
      <c r="AS4349">
        <v>3.74</v>
      </c>
      <c r="AU4349" t="s">
        <v>472</v>
      </c>
      <c r="AV4349" t="s">
        <v>473</v>
      </c>
      <c r="AW4349" t="s">
        <v>264</v>
      </c>
      <c r="BM4349" t="s">
        <v>24942</v>
      </c>
      <c r="BN4349" t="s">
        <v>239</v>
      </c>
      <c r="BO4349" t="s">
        <v>24943</v>
      </c>
      <c r="BP4349" t="s">
        <v>241</v>
      </c>
      <c r="BQ4349" t="s">
        <v>195</v>
      </c>
      <c r="BS4349">
        <v>14627</v>
      </c>
      <c r="BZ4349" t="s">
        <v>24944</v>
      </c>
      <c r="CB4349" t="s">
        <v>24943</v>
      </c>
      <c r="CD4349" t="s">
        <v>195</v>
      </c>
      <c r="CF4349" t="s">
        <v>24945</v>
      </c>
      <c r="CG4349" t="s">
        <v>244</v>
      </c>
      <c r="CM4349" t="s">
        <v>24944</v>
      </c>
      <c r="CO4349" t="s">
        <v>24943</v>
      </c>
      <c r="CP4349" t="s">
        <v>1053</v>
      </c>
      <c r="CQ4349" t="s">
        <v>247</v>
      </c>
      <c r="CS4349" t="s">
        <v>24945</v>
      </c>
      <c r="CT4349" t="s">
        <v>244</v>
      </c>
      <c r="CU4349" t="s">
        <v>24946</v>
      </c>
    </row>
    <row r="4350" spans="1:151" x14ac:dyDescent="0.2">
      <c r="A4350">
        <v>42382</v>
      </c>
      <c r="B4350" t="s">
        <v>24937</v>
      </c>
      <c r="C4350" t="s">
        <v>24938</v>
      </c>
      <c r="E4350" t="s">
        <v>24947</v>
      </c>
      <c r="F4350" t="s">
        <v>171</v>
      </c>
      <c r="I4350" t="s">
        <v>173</v>
      </c>
      <c r="K4350" t="s">
        <v>2923</v>
      </c>
      <c r="L4350" t="s">
        <v>920</v>
      </c>
      <c r="M4350" t="s">
        <v>224</v>
      </c>
      <c r="N4350">
        <v>2024</v>
      </c>
      <c r="O4350" t="s">
        <v>225</v>
      </c>
      <c r="P4350" t="s">
        <v>178</v>
      </c>
      <c r="Q4350" t="s">
        <v>185</v>
      </c>
      <c r="BM4350" t="s">
        <v>24948</v>
      </c>
      <c r="BN4350" t="s">
        <v>24949</v>
      </c>
      <c r="BP4350" t="s">
        <v>1053</v>
      </c>
      <c r="BQ4350" t="s">
        <v>195</v>
      </c>
      <c r="BS4350">
        <v>10128</v>
      </c>
      <c r="BT4350" t="s">
        <v>226</v>
      </c>
      <c r="BU4350">
        <v>3473428038</v>
      </c>
    </row>
    <row r="4351" spans="1:151" x14ac:dyDescent="0.2">
      <c r="A4351">
        <v>23224</v>
      </c>
      <c r="B4351" t="s">
        <v>1782</v>
      </c>
      <c r="C4351" t="s">
        <v>24950</v>
      </c>
      <c r="D4351" t="s">
        <v>3949</v>
      </c>
      <c r="E4351" t="s">
        <v>24951</v>
      </c>
      <c r="F4351" t="s">
        <v>942</v>
      </c>
      <c r="G4351" t="s">
        <v>172</v>
      </c>
      <c r="H4351" s="1">
        <v>35364</v>
      </c>
      <c r="I4351" t="s">
        <v>221</v>
      </c>
      <c r="K4351" t="s">
        <v>943</v>
      </c>
      <c r="L4351" t="s">
        <v>318</v>
      </c>
      <c r="M4351" t="s">
        <v>306</v>
      </c>
      <c r="N4351">
        <v>2017</v>
      </c>
      <c r="O4351" t="s">
        <v>646</v>
      </c>
      <c r="P4351" t="s">
        <v>178</v>
      </c>
      <c r="Q4351" t="s">
        <v>172</v>
      </c>
      <c r="S4351">
        <v>28676881</v>
      </c>
      <c r="T4351" t="s">
        <v>196</v>
      </c>
      <c r="W4351" t="s">
        <v>24952</v>
      </c>
      <c r="X4351">
        <v>5856157513</v>
      </c>
      <c r="Y4351" t="s">
        <v>186</v>
      </c>
      <c r="Z4351" t="s">
        <v>183</v>
      </c>
      <c r="AA4351">
        <v>2018</v>
      </c>
      <c r="AB4351">
        <v>2018</v>
      </c>
      <c r="AC4351" t="s">
        <v>457</v>
      </c>
      <c r="AD4351" t="s">
        <v>185</v>
      </c>
      <c r="AS4351">
        <v>3.17</v>
      </c>
      <c r="AT4351" t="s">
        <v>188</v>
      </c>
      <c r="AU4351" t="s">
        <v>189</v>
      </c>
      <c r="AV4351" t="s">
        <v>190</v>
      </c>
      <c r="AW4351" t="s">
        <v>264</v>
      </c>
      <c r="BM4351" t="s">
        <v>24953</v>
      </c>
      <c r="BN4351" t="s">
        <v>193</v>
      </c>
      <c r="BP4351" t="s">
        <v>194</v>
      </c>
      <c r="BQ4351" t="s">
        <v>195</v>
      </c>
      <c r="BS4351">
        <v>14627</v>
      </c>
      <c r="BT4351" t="s">
        <v>196</v>
      </c>
      <c r="BU4351">
        <v>5852086568</v>
      </c>
      <c r="BZ4351" t="s">
        <v>24954</v>
      </c>
      <c r="CC4351" t="s">
        <v>194</v>
      </c>
      <c r="CD4351" t="s">
        <v>195</v>
      </c>
      <c r="CF4351">
        <v>14617</v>
      </c>
      <c r="CG4351" t="s">
        <v>196</v>
      </c>
      <c r="CH4351">
        <v>5852086568</v>
      </c>
      <c r="CM4351" t="s">
        <v>24955</v>
      </c>
      <c r="CP4351" t="s">
        <v>194</v>
      </c>
      <c r="CQ4351" t="s">
        <v>195</v>
      </c>
      <c r="CS4351">
        <v>14617</v>
      </c>
      <c r="CT4351" t="s">
        <v>196</v>
      </c>
      <c r="CU4351">
        <v>5852086568</v>
      </c>
      <c r="ED4351" t="s">
        <v>195</v>
      </c>
      <c r="EG4351" t="s">
        <v>196</v>
      </c>
      <c r="EH4351">
        <v>5852086568</v>
      </c>
      <c r="EM4351" t="s">
        <v>24954</v>
      </c>
      <c r="EP4351" t="s">
        <v>194</v>
      </c>
      <c r="EQ4351" t="s">
        <v>195</v>
      </c>
      <c r="ES4351">
        <v>14617</v>
      </c>
      <c r="ET4351" t="s">
        <v>196</v>
      </c>
      <c r="EU4351">
        <v>5852086568</v>
      </c>
    </row>
    <row r="4352" spans="1:151" x14ac:dyDescent="0.2">
      <c r="A4352">
        <v>36574</v>
      </c>
      <c r="B4352" t="s">
        <v>2512</v>
      </c>
      <c r="C4352" t="s">
        <v>24956</v>
      </c>
      <c r="D4352" t="s">
        <v>10678</v>
      </c>
      <c r="E4352" t="s">
        <v>24957</v>
      </c>
      <c r="F4352" t="s">
        <v>171</v>
      </c>
      <c r="H4352" s="1">
        <v>36441</v>
      </c>
      <c r="I4352" t="s">
        <v>221</v>
      </c>
      <c r="K4352" t="s">
        <v>1046</v>
      </c>
      <c r="L4352" t="s">
        <v>1047</v>
      </c>
      <c r="M4352" t="s">
        <v>176</v>
      </c>
      <c r="N4352">
        <v>2022</v>
      </c>
      <c r="O4352" t="s">
        <v>555</v>
      </c>
      <c r="P4352" t="s">
        <v>178</v>
      </c>
      <c r="Q4352" t="s">
        <v>172</v>
      </c>
      <c r="S4352">
        <v>31554503</v>
      </c>
      <c r="T4352" t="s">
        <v>24958</v>
      </c>
      <c r="U4352" t="s">
        <v>424</v>
      </c>
      <c r="Y4352" t="str">
        <f>"01AS"</f>
        <v>01AS</v>
      </c>
      <c r="Z4352" t="s">
        <v>499</v>
      </c>
      <c r="AA4352" t="s">
        <v>321</v>
      </c>
      <c r="AC4352" t="s">
        <v>428</v>
      </c>
      <c r="AD4352" t="s">
        <v>185</v>
      </c>
      <c r="AM4352" t="s">
        <v>730</v>
      </c>
      <c r="AS4352">
        <v>3.56</v>
      </c>
      <c r="AU4352" t="s">
        <v>235</v>
      </c>
      <c r="AV4352" t="s">
        <v>236</v>
      </c>
      <c r="AW4352" t="s">
        <v>430</v>
      </c>
      <c r="BF4352" t="s">
        <v>474</v>
      </c>
      <c r="BG4352" t="s">
        <v>474</v>
      </c>
      <c r="BM4352" t="s">
        <v>24959</v>
      </c>
      <c r="BN4352" t="s">
        <v>239</v>
      </c>
      <c r="BO4352" t="s">
        <v>24960</v>
      </c>
      <c r="BP4352" t="s">
        <v>241</v>
      </c>
      <c r="BQ4352" t="s">
        <v>195</v>
      </c>
      <c r="BS4352">
        <v>14627</v>
      </c>
      <c r="CD4352" t="s">
        <v>195</v>
      </c>
      <c r="CM4352" t="s">
        <v>24961</v>
      </c>
      <c r="CO4352" t="s">
        <v>24960</v>
      </c>
      <c r="CP4352" t="s">
        <v>24962</v>
      </c>
      <c r="CQ4352" t="s">
        <v>735</v>
      </c>
      <c r="CS4352">
        <v>16001</v>
      </c>
      <c r="CT4352" t="s">
        <v>24958</v>
      </c>
      <c r="CU4352" t="s">
        <v>24963</v>
      </c>
    </row>
    <row r="4353" spans="1:151" x14ac:dyDescent="0.2">
      <c r="A4353">
        <v>31379</v>
      </c>
      <c r="B4353" t="s">
        <v>3947</v>
      </c>
      <c r="C4353" t="s">
        <v>24964</v>
      </c>
      <c r="D4353" t="s">
        <v>2453</v>
      </c>
      <c r="E4353" t="s">
        <v>24965</v>
      </c>
      <c r="F4353" t="s">
        <v>171</v>
      </c>
      <c r="G4353" t="str">
        <f>"0"</f>
        <v>0</v>
      </c>
      <c r="K4353" t="s">
        <v>3740</v>
      </c>
      <c r="L4353" t="s">
        <v>3741</v>
      </c>
      <c r="M4353" t="s">
        <v>255</v>
      </c>
      <c r="N4353" t="s">
        <v>421</v>
      </c>
      <c r="O4353" t="s">
        <v>422</v>
      </c>
      <c r="P4353" t="s">
        <v>178</v>
      </c>
      <c r="Q4353" t="s">
        <v>172</v>
      </c>
      <c r="S4353">
        <v>31523653</v>
      </c>
      <c r="T4353" t="s">
        <v>226</v>
      </c>
      <c r="Y4353" t="str">
        <f>"01AS"</f>
        <v>01AS</v>
      </c>
      <c r="Z4353" t="s">
        <v>227</v>
      </c>
      <c r="AA4353" t="s">
        <v>833</v>
      </c>
      <c r="AB4353" t="s">
        <v>834</v>
      </c>
      <c r="AC4353" t="s">
        <v>3310</v>
      </c>
      <c r="AD4353" t="s">
        <v>172</v>
      </c>
      <c r="AS4353">
        <v>3.17</v>
      </c>
      <c r="AT4353" t="s">
        <v>429</v>
      </c>
      <c r="AU4353" t="s">
        <v>235</v>
      </c>
      <c r="AV4353" t="s">
        <v>236</v>
      </c>
      <c r="AW4353" t="s">
        <v>264</v>
      </c>
      <c r="BM4353" t="s">
        <v>24966</v>
      </c>
      <c r="BN4353" t="s">
        <v>239</v>
      </c>
      <c r="BO4353" t="s">
        <v>24967</v>
      </c>
      <c r="BP4353" t="s">
        <v>241</v>
      </c>
      <c r="BQ4353" t="s">
        <v>195</v>
      </c>
      <c r="BS4353">
        <v>14627</v>
      </c>
      <c r="CD4353" t="s">
        <v>195</v>
      </c>
      <c r="CM4353" t="s">
        <v>24968</v>
      </c>
      <c r="CO4353" t="s">
        <v>24967</v>
      </c>
      <c r="CP4353" t="s">
        <v>24969</v>
      </c>
      <c r="CQ4353" t="s">
        <v>571</v>
      </c>
      <c r="CS4353">
        <v>16066</v>
      </c>
      <c r="CT4353" t="s">
        <v>244</v>
      </c>
      <c r="CU4353" t="s">
        <v>24970</v>
      </c>
    </row>
    <row r="4354" spans="1:151" x14ac:dyDescent="0.2">
      <c r="A4354">
        <v>34407</v>
      </c>
      <c r="B4354" t="s">
        <v>24971</v>
      </c>
      <c r="C4354" t="s">
        <v>24972</v>
      </c>
      <c r="E4354" t="s">
        <v>24973</v>
      </c>
      <c r="F4354" t="s">
        <v>171</v>
      </c>
      <c r="I4354" t="s">
        <v>221</v>
      </c>
      <c r="K4354" t="s">
        <v>1377</v>
      </c>
      <c r="L4354" t="s">
        <v>1378</v>
      </c>
      <c r="M4354" t="s">
        <v>306</v>
      </c>
      <c r="N4354">
        <v>2020</v>
      </c>
      <c r="O4354" t="s">
        <v>1379</v>
      </c>
      <c r="P4354" t="s">
        <v>3256</v>
      </c>
      <c r="Q4354" t="s">
        <v>185</v>
      </c>
      <c r="BM4354" t="s">
        <v>24974</v>
      </c>
      <c r="BP4354" t="s">
        <v>11461</v>
      </c>
      <c r="BR4354" t="s">
        <v>11462</v>
      </c>
      <c r="BS4354">
        <v>266000</v>
      </c>
      <c r="BT4354" t="s">
        <v>1382</v>
      </c>
      <c r="BU4354" t="s">
        <v>24975</v>
      </c>
    </row>
    <row r="4355" spans="1:151" x14ac:dyDescent="0.2">
      <c r="A4355">
        <v>13155</v>
      </c>
      <c r="B4355" t="s">
        <v>13397</v>
      </c>
      <c r="C4355" t="s">
        <v>24976</v>
      </c>
      <c r="D4355" t="s">
        <v>949</v>
      </c>
      <c r="E4355" t="s">
        <v>24977</v>
      </c>
      <c r="F4355" t="s">
        <v>171</v>
      </c>
      <c r="H4355" s="1">
        <v>35100</v>
      </c>
      <c r="I4355" t="s">
        <v>173</v>
      </c>
      <c r="K4355" t="s">
        <v>1035</v>
      </c>
      <c r="L4355" t="s">
        <v>1036</v>
      </c>
      <c r="M4355" t="s">
        <v>224</v>
      </c>
      <c r="N4355">
        <v>2015</v>
      </c>
      <c r="O4355" t="s">
        <v>692</v>
      </c>
      <c r="P4355" t="s">
        <v>178</v>
      </c>
      <c r="Q4355" t="s">
        <v>185</v>
      </c>
      <c r="BM4355" t="s">
        <v>24978</v>
      </c>
      <c r="BP4355" t="s">
        <v>24979</v>
      </c>
      <c r="BQ4355" t="s">
        <v>1414</v>
      </c>
      <c r="BS4355">
        <v>44904</v>
      </c>
      <c r="BT4355" t="s">
        <v>226</v>
      </c>
      <c r="BU4355">
        <v>4196321057</v>
      </c>
    </row>
    <row r="4356" spans="1:151" x14ac:dyDescent="0.2">
      <c r="A4356">
        <v>10065</v>
      </c>
      <c r="B4356" t="s">
        <v>24980</v>
      </c>
      <c r="C4356" t="s">
        <v>24981</v>
      </c>
      <c r="E4356" t="s">
        <v>24982</v>
      </c>
      <c r="F4356" t="s">
        <v>171</v>
      </c>
      <c r="G4356" t="s">
        <v>172</v>
      </c>
      <c r="H4356" s="1">
        <v>34435</v>
      </c>
      <c r="I4356" t="s">
        <v>221</v>
      </c>
      <c r="K4356" t="s">
        <v>8702</v>
      </c>
      <c r="L4356" t="s">
        <v>8696</v>
      </c>
      <c r="M4356" t="s">
        <v>176</v>
      </c>
      <c r="N4356">
        <v>2015</v>
      </c>
      <c r="O4356" t="s">
        <v>1014</v>
      </c>
      <c r="P4356" t="s">
        <v>178</v>
      </c>
      <c r="Q4356" t="s">
        <v>172</v>
      </c>
      <c r="S4356">
        <v>27771594</v>
      </c>
      <c r="T4356" t="s">
        <v>196</v>
      </c>
      <c r="W4356" t="s">
        <v>24983</v>
      </c>
      <c r="X4356">
        <v>5857294004</v>
      </c>
      <c r="Y4356" t="s">
        <v>186</v>
      </c>
      <c r="Z4356" t="s">
        <v>282</v>
      </c>
      <c r="AA4356">
        <v>2016</v>
      </c>
      <c r="AB4356">
        <v>2016</v>
      </c>
      <c r="AC4356" t="s">
        <v>696</v>
      </c>
      <c r="AD4356" t="s">
        <v>185</v>
      </c>
      <c r="AM4356" t="s">
        <v>14305</v>
      </c>
      <c r="AS4356">
        <v>3.54</v>
      </c>
      <c r="AT4356" t="s">
        <v>188</v>
      </c>
      <c r="AU4356" t="s">
        <v>189</v>
      </c>
      <c r="AV4356" t="s">
        <v>190</v>
      </c>
      <c r="AW4356" t="s">
        <v>715</v>
      </c>
      <c r="BM4356" t="s">
        <v>24984</v>
      </c>
      <c r="BN4356" t="s">
        <v>487</v>
      </c>
      <c r="BP4356" t="s">
        <v>194</v>
      </c>
      <c r="BQ4356" t="s">
        <v>195</v>
      </c>
      <c r="BS4356">
        <v>14627</v>
      </c>
      <c r="BT4356" t="s">
        <v>196</v>
      </c>
      <c r="BU4356">
        <v>5856627385</v>
      </c>
      <c r="BZ4356" t="s">
        <v>24985</v>
      </c>
      <c r="CC4356" t="s">
        <v>2052</v>
      </c>
      <c r="CD4356" t="s">
        <v>195</v>
      </c>
      <c r="CF4356">
        <v>14526</v>
      </c>
      <c r="CG4356" t="s">
        <v>196</v>
      </c>
      <c r="CH4356">
        <v>5853888679</v>
      </c>
      <c r="CM4356" t="s">
        <v>24986</v>
      </c>
      <c r="CP4356" t="s">
        <v>194</v>
      </c>
      <c r="CQ4356" t="s">
        <v>195</v>
      </c>
      <c r="CS4356">
        <v>14627</v>
      </c>
      <c r="CT4356" t="s">
        <v>196</v>
      </c>
      <c r="CU4356">
        <v>5856627385</v>
      </c>
      <c r="DZ4356" t="s">
        <v>24987</v>
      </c>
      <c r="EC4356" t="s">
        <v>194</v>
      </c>
      <c r="ED4356" t="s">
        <v>195</v>
      </c>
      <c r="EF4356">
        <v>146097546</v>
      </c>
      <c r="EG4356" t="s">
        <v>196</v>
      </c>
      <c r="EM4356" t="s">
        <v>24985</v>
      </c>
      <c r="EP4356" t="s">
        <v>2052</v>
      </c>
      <c r="EQ4356" t="s">
        <v>195</v>
      </c>
      <c r="ES4356">
        <v>14526</v>
      </c>
      <c r="ET4356" t="s">
        <v>196</v>
      </c>
      <c r="EU4356">
        <v>5853888679</v>
      </c>
    </row>
    <row r="4357" spans="1:151" x14ac:dyDescent="0.2">
      <c r="A4357">
        <v>26772</v>
      </c>
      <c r="B4357" t="s">
        <v>24988</v>
      </c>
      <c r="C4357" t="s">
        <v>24981</v>
      </c>
      <c r="D4357" t="s">
        <v>169</v>
      </c>
      <c r="E4357" t="s">
        <v>24989</v>
      </c>
      <c r="F4357" t="s">
        <v>171</v>
      </c>
      <c r="G4357" t="s">
        <v>172</v>
      </c>
      <c r="H4357" s="1">
        <v>35873</v>
      </c>
      <c r="I4357" t="s">
        <v>221</v>
      </c>
      <c r="K4357" t="s">
        <v>1046</v>
      </c>
      <c r="L4357" t="s">
        <v>1047</v>
      </c>
      <c r="M4357" t="s">
        <v>176</v>
      </c>
      <c r="N4357">
        <v>2019</v>
      </c>
      <c r="O4357" t="s">
        <v>482</v>
      </c>
      <c r="P4357" t="s">
        <v>178</v>
      </c>
      <c r="Q4357" t="s">
        <v>172</v>
      </c>
      <c r="S4357">
        <v>29869084</v>
      </c>
      <c r="T4357" t="s">
        <v>196</v>
      </c>
      <c r="W4357" t="s">
        <v>24990</v>
      </c>
      <c r="X4357">
        <v>7022655566</v>
      </c>
      <c r="Y4357" t="s">
        <v>186</v>
      </c>
      <c r="Z4357" t="s">
        <v>282</v>
      </c>
      <c r="AA4357">
        <v>2020</v>
      </c>
      <c r="AB4357">
        <v>2020</v>
      </c>
      <c r="AC4357" t="s">
        <v>885</v>
      </c>
      <c r="AD4357" t="s">
        <v>172</v>
      </c>
      <c r="AS4357">
        <v>3.93</v>
      </c>
      <c r="AT4357" t="s">
        <v>188</v>
      </c>
      <c r="AU4357" t="s">
        <v>189</v>
      </c>
      <c r="AV4357" t="s">
        <v>190</v>
      </c>
      <c r="AW4357" t="s">
        <v>715</v>
      </c>
      <c r="BM4357" t="s">
        <v>24991</v>
      </c>
      <c r="BN4357" t="s">
        <v>193</v>
      </c>
      <c r="BP4357" t="s">
        <v>194</v>
      </c>
      <c r="BQ4357" t="s">
        <v>195</v>
      </c>
      <c r="BS4357">
        <v>14627</v>
      </c>
      <c r="BT4357" t="s">
        <v>196</v>
      </c>
      <c r="BU4357">
        <v>7025957267</v>
      </c>
      <c r="BZ4357" t="s">
        <v>24992</v>
      </c>
      <c r="CC4357" t="s">
        <v>24993</v>
      </c>
      <c r="CD4357" t="s">
        <v>3094</v>
      </c>
      <c r="CF4357">
        <v>89134</v>
      </c>
      <c r="CG4357" t="s">
        <v>196</v>
      </c>
      <c r="CH4357">
        <v>7025957267</v>
      </c>
      <c r="CM4357" t="s">
        <v>1094</v>
      </c>
      <c r="CP4357" t="s">
        <v>194</v>
      </c>
      <c r="CQ4357" t="s">
        <v>195</v>
      </c>
      <c r="CS4357">
        <v>14627</v>
      </c>
      <c r="CT4357" t="s">
        <v>196</v>
      </c>
      <c r="CU4357">
        <v>7025957267</v>
      </c>
      <c r="ED4357" t="s">
        <v>3094</v>
      </c>
      <c r="EG4357" t="s">
        <v>196</v>
      </c>
      <c r="EH4357">
        <v>7025957267</v>
      </c>
      <c r="EM4357" t="s">
        <v>24992</v>
      </c>
      <c r="EP4357" t="s">
        <v>24993</v>
      </c>
      <c r="EQ4357" t="s">
        <v>3094</v>
      </c>
      <c r="ES4357">
        <v>89134</v>
      </c>
      <c r="ET4357" t="s">
        <v>196</v>
      </c>
      <c r="EU4357">
        <v>7025957267</v>
      </c>
    </row>
    <row r="4358" spans="1:151" x14ac:dyDescent="0.2">
      <c r="A4358">
        <v>27046</v>
      </c>
      <c r="B4358" t="s">
        <v>24994</v>
      </c>
      <c r="C4358" t="s">
        <v>24981</v>
      </c>
      <c r="D4358" t="s">
        <v>1154</v>
      </c>
      <c r="E4358" t="s">
        <v>24995</v>
      </c>
      <c r="F4358" t="s">
        <v>171</v>
      </c>
      <c r="G4358" t="s">
        <v>172</v>
      </c>
      <c r="H4358" s="1">
        <v>36100</v>
      </c>
      <c r="I4358" t="s">
        <v>221</v>
      </c>
      <c r="K4358" t="s">
        <v>222</v>
      </c>
      <c r="L4358" t="s">
        <v>223</v>
      </c>
      <c r="M4358" t="s">
        <v>224</v>
      </c>
      <c r="N4358">
        <v>2019</v>
      </c>
      <c r="O4358" t="s">
        <v>279</v>
      </c>
      <c r="P4358" t="s">
        <v>178</v>
      </c>
      <c r="Q4358" t="s">
        <v>172</v>
      </c>
      <c r="S4358">
        <v>29852314</v>
      </c>
      <c r="T4358" t="s">
        <v>196</v>
      </c>
      <c r="W4358" t="s">
        <v>24996</v>
      </c>
      <c r="X4358">
        <v>5858809605</v>
      </c>
      <c r="Y4358" t="s">
        <v>186</v>
      </c>
      <c r="Z4358" t="s">
        <v>183</v>
      </c>
      <c r="AA4358">
        <v>2020</v>
      </c>
      <c r="AB4358">
        <v>2020</v>
      </c>
      <c r="AC4358" t="s">
        <v>6505</v>
      </c>
      <c r="AD4358" t="s">
        <v>172</v>
      </c>
      <c r="AS4358">
        <v>3.84</v>
      </c>
      <c r="AT4358" t="s">
        <v>188</v>
      </c>
      <c r="AU4358" t="s">
        <v>189</v>
      </c>
      <c r="AV4358" t="s">
        <v>190</v>
      </c>
      <c r="AW4358" t="s">
        <v>715</v>
      </c>
      <c r="BM4358" t="s">
        <v>24997</v>
      </c>
      <c r="BP4358" t="s">
        <v>1083</v>
      </c>
      <c r="BQ4358" t="s">
        <v>195</v>
      </c>
      <c r="BS4358">
        <v>14534</v>
      </c>
      <c r="BT4358" t="s">
        <v>196</v>
      </c>
      <c r="BU4358">
        <v>5852988888</v>
      </c>
      <c r="BZ4358" t="s">
        <v>24997</v>
      </c>
      <c r="CC4358" t="s">
        <v>1083</v>
      </c>
      <c r="CD4358" t="s">
        <v>195</v>
      </c>
      <c r="CF4358">
        <v>14534</v>
      </c>
      <c r="CG4358" t="s">
        <v>196</v>
      </c>
      <c r="CH4358">
        <v>5852988888</v>
      </c>
      <c r="CM4358" t="s">
        <v>24997</v>
      </c>
      <c r="CP4358" t="s">
        <v>1083</v>
      </c>
      <c r="CQ4358" t="s">
        <v>195</v>
      </c>
      <c r="CS4358">
        <v>14534</v>
      </c>
      <c r="CT4358" t="s">
        <v>196</v>
      </c>
      <c r="CU4358">
        <v>5852988888</v>
      </c>
      <c r="DM4358" t="s">
        <v>24998</v>
      </c>
      <c r="DP4358" t="s">
        <v>1401</v>
      </c>
      <c r="DQ4358" t="s">
        <v>195</v>
      </c>
      <c r="DS4358">
        <v>14536</v>
      </c>
      <c r="DT4358" t="s">
        <v>226</v>
      </c>
      <c r="DW4358" t="s">
        <v>24999</v>
      </c>
      <c r="DX4358" t="s">
        <v>25000</v>
      </c>
      <c r="DY4358" t="s">
        <v>1605</v>
      </c>
      <c r="ED4358" t="s">
        <v>195</v>
      </c>
      <c r="EG4358" t="s">
        <v>196</v>
      </c>
      <c r="EH4358">
        <v>5852988888</v>
      </c>
      <c r="EM4358" t="s">
        <v>24997</v>
      </c>
      <c r="EP4358" t="s">
        <v>1083</v>
      </c>
      <c r="EQ4358" t="s">
        <v>195</v>
      </c>
      <c r="ES4358">
        <v>14534</v>
      </c>
      <c r="ET4358" t="s">
        <v>196</v>
      </c>
      <c r="EU4358">
        <v>5852988888</v>
      </c>
    </row>
    <row r="4359" spans="1:151" x14ac:dyDescent="0.2">
      <c r="A4359">
        <v>45492</v>
      </c>
      <c r="B4359" t="s">
        <v>778</v>
      </c>
      <c r="C4359" t="s">
        <v>25001</v>
      </c>
      <c r="D4359" t="s">
        <v>169</v>
      </c>
      <c r="E4359" t="s">
        <v>1213</v>
      </c>
      <c r="F4359" t="s">
        <v>25002</v>
      </c>
      <c r="G4359" t="str">
        <f>"0"</f>
        <v>0</v>
      </c>
      <c r="H4359" s="1">
        <v>38106</v>
      </c>
      <c r="I4359" t="s">
        <v>173</v>
      </c>
      <c r="K4359" t="s">
        <v>6656</v>
      </c>
      <c r="L4359" t="s">
        <v>1689</v>
      </c>
      <c r="M4359" t="s">
        <v>306</v>
      </c>
      <c r="N4359">
        <v>2025</v>
      </c>
      <c r="O4359" t="s">
        <v>2065</v>
      </c>
      <c r="P4359" t="s">
        <v>178</v>
      </c>
      <c r="Q4359" t="s">
        <v>172</v>
      </c>
      <c r="R4359" t="s">
        <v>510</v>
      </c>
      <c r="S4359">
        <v>32294149</v>
      </c>
      <c r="BM4359" t="s">
        <v>4563</v>
      </c>
    </row>
    <row r="4360" spans="1:151" x14ac:dyDescent="0.2">
      <c r="A4360">
        <v>41314</v>
      </c>
      <c r="B4360" t="s">
        <v>6480</v>
      </c>
      <c r="C4360" t="s">
        <v>25003</v>
      </c>
      <c r="D4360" t="s">
        <v>25004</v>
      </c>
      <c r="E4360" t="s">
        <v>25005</v>
      </c>
      <c r="F4360" t="s">
        <v>171</v>
      </c>
      <c r="G4360">
        <v>1</v>
      </c>
      <c r="H4360" s="1">
        <v>37169</v>
      </c>
      <c r="I4360" t="s">
        <v>173</v>
      </c>
      <c r="K4360" t="s">
        <v>2001</v>
      </c>
      <c r="L4360" t="s">
        <v>1257</v>
      </c>
      <c r="M4360" t="s">
        <v>224</v>
      </c>
      <c r="N4360">
        <v>2024</v>
      </c>
      <c r="O4360" t="s">
        <v>225</v>
      </c>
      <c r="P4360" t="s">
        <v>178</v>
      </c>
      <c r="Q4360" t="s">
        <v>172</v>
      </c>
      <c r="S4360">
        <v>31827393</v>
      </c>
      <c r="T4360" t="s">
        <v>226</v>
      </c>
      <c r="Y4360" t="str">
        <f>"01AS"</f>
        <v>01AS</v>
      </c>
      <c r="Z4360" t="s">
        <v>227</v>
      </c>
      <c r="AA4360" t="s">
        <v>1572</v>
      </c>
      <c r="AB4360" t="s">
        <v>1573</v>
      </c>
      <c r="AC4360" t="s">
        <v>230</v>
      </c>
      <c r="AD4360" t="s">
        <v>185</v>
      </c>
      <c r="AF4360" t="s">
        <v>981</v>
      </c>
      <c r="AG4360" t="s">
        <v>729</v>
      </c>
      <c r="AJ4360" t="s">
        <v>500</v>
      </c>
      <c r="AK4360" t="s">
        <v>185</v>
      </c>
      <c r="AM4360" t="s">
        <v>5354</v>
      </c>
      <c r="AS4360">
        <v>3.96</v>
      </c>
      <c r="AU4360" t="s">
        <v>235</v>
      </c>
      <c r="AV4360" t="s">
        <v>236</v>
      </c>
      <c r="AW4360" t="s">
        <v>264</v>
      </c>
      <c r="BK4360" t="s">
        <v>474</v>
      </c>
      <c r="BM4360" t="s">
        <v>25006</v>
      </c>
      <c r="BN4360" t="s">
        <v>239</v>
      </c>
      <c r="BO4360" t="s">
        <v>25007</v>
      </c>
      <c r="BP4360" t="s">
        <v>241</v>
      </c>
      <c r="BQ4360" t="s">
        <v>195</v>
      </c>
      <c r="BS4360">
        <v>14627</v>
      </c>
      <c r="BZ4360" t="s">
        <v>5375</v>
      </c>
      <c r="CA4360" t="s">
        <v>25008</v>
      </c>
      <c r="CB4360" t="s">
        <v>267</v>
      </c>
      <c r="CD4360" t="s">
        <v>195</v>
      </c>
      <c r="CF4360">
        <v>14627</v>
      </c>
      <c r="CG4360" t="s">
        <v>244</v>
      </c>
      <c r="CM4360" t="s">
        <v>25009</v>
      </c>
      <c r="CN4360" t="s">
        <v>25008</v>
      </c>
      <c r="CO4360" t="s">
        <v>25007</v>
      </c>
      <c r="CP4360" t="s">
        <v>20617</v>
      </c>
      <c r="CQ4360" t="s">
        <v>4463</v>
      </c>
      <c r="CS4360" t="s">
        <v>25010</v>
      </c>
      <c r="CT4360" t="s">
        <v>244</v>
      </c>
      <c r="CU4360" t="s">
        <v>25011</v>
      </c>
    </row>
    <row r="4361" spans="1:151" x14ac:dyDescent="0.2">
      <c r="A4361">
        <v>38442</v>
      </c>
      <c r="B4361" t="s">
        <v>6480</v>
      </c>
      <c r="C4361" t="s">
        <v>25003</v>
      </c>
      <c r="D4361" t="s">
        <v>25004</v>
      </c>
      <c r="E4361" t="s">
        <v>25005</v>
      </c>
      <c r="F4361" t="s">
        <v>171</v>
      </c>
      <c r="G4361">
        <v>1</v>
      </c>
      <c r="H4361" s="1">
        <v>37169</v>
      </c>
      <c r="I4361" t="s">
        <v>173</v>
      </c>
      <c r="K4361" t="s">
        <v>222</v>
      </c>
      <c r="L4361" t="s">
        <v>223</v>
      </c>
      <c r="M4361" t="s">
        <v>224</v>
      </c>
      <c r="N4361">
        <v>2023</v>
      </c>
      <c r="O4361" t="s">
        <v>597</v>
      </c>
      <c r="P4361" t="s">
        <v>178</v>
      </c>
      <c r="Q4361" t="s">
        <v>172</v>
      </c>
      <c r="S4361">
        <v>31827393</v>
      </c>
      <c r="T4361" t="s">
        <v>226</v>
      </c>
      <c r="Y4361" t="str">
        <f>"01AS"</f>
        <v>01AS</v>
      </c>
      <c r="Z4361" t="s">
        <v>227</v>
      </c>
      <c r="AA4361" t="s">
        <v>1572</v>
      </c>
      <c r="AB4361" t="s">
        <v>1573</v>
      </c>
      <c r="AC4361" t="s">
        <v>230</v>
      </c>
      <c r="AD4361" t="s">
        <v>185</v>
      </c>
      <c r="AF4361" t="s">
        <v>981</v>
      </c>
      <c r="AG4361" t="s">
        <v>729</v>
      </c>
      <c r="AJ4361" t="s">
        <v>500</v>
      </c>
      <c r="AK4361" t="s">
        <v>185</v>
      </c>
      <c r="AM4361" t="s">
        <v>5354</v>
      </c>
      <c r="AS4361">
        <v>3.96</v>
      </c>
      <c r="AU4361" t="s">
        <v>235</v>
      </c>
      <c r="AV4361" t="s">
        <v>236</v>
      </c>
      <c r="AW4361" t="s">
        <v>264</v>
      </c>
      <c r="BK4361" t="s">
        <v>474</v>
      </c>
      <c r="BM4361" t="s">
        <v>25006</v>
      </c>
      <c r="BN4361" t="s">
        <v>239</v>
      </c>
      <c r="BO4361" t="s">
        <v>25007</v>
      </c>
      <c r="BP4361" t="s">
        <v>241</v>
      </c>
      <c r="BQ4361" t="s">
        <v>195</v>
      </c>
      <c r="BS4361">
        <v>14627</v>
      </c>
      <c r="BZ4361" t="s">
        <v>5375</v>
      </c>
      <c r="CA4361" t="s">
        <v>25008</v>
      </c>
      <c r="CB4361" t="s">
        <v>267</v>
      </c>
      <c r="CD4361" t="s">
        <v>195</v>
      </c>
      <c r="CF4361">
        <v>14627</v>
      </c>
      <c r="CG4361" t="s">
        <v>244</v>
      </c>
      <c r="CM4361" t="s">
        <v>25009</v>
      </c>
      <c r="CN4361" t="s">
        <v>25008</v>
      </c>
      <c r="CO4361" t="s">
        <v>25007</v>
      </c>
      <c r="CP4361" t="s">
        <v>20617</v>
      </c>
      <c r="CQ4361" t="s">
        <v>4463</v>
      </c>
      <c r="CS4361" t="s">
        <v>25010</v>
      </c>
      <c r="CT4361" t="s">
        <v>244</v>
      </c>
      <c r="CU4361" t="s">
        <v>25011</v>
      </c>
    </row>
    <row r="4362" spans="1:151" x14ac:dyDescent="0.2">
      <c r="A4362">
        <v>38747</v>
      </c>
      <c r="B4362" t="s">
        <v>25012</v>
      </c>
      <c r="C4362" t="s">
        <v>25013</v>
      </c>
      <c r="E4362" t="s">
        <v>25014</v>
      </c>
      <c r="F4362" t="s">
        <v>171</v>
      </c>
      <c r="G4362" t="str">
        <f>"0"</f>
        <v>0</v>
      </c>
      <c r="H4362" s="1">
        <v>37540</v>
      </c>
      <c r="I4362" t="s">
        <v>221</v>
      </c>
      <c r="K4362" t="s">
        <v>4535</v>
      </c>
      <c r="L4362" t="s">
        <v>1689</v>
      </c>
      <c r="M4362" t="s">
        <v>224</v>
      </c>
      <c r="N4362">
        <v>2023</v>
      </c>
      <c r="O4362" t="s">
        <v>597</v>
      </c>
      <c r="P4362" t="s">
        <v>178</v>
      </c>
      <c r="Q4362" t="s">
        <v>172</v>
      </c>
      <c r="S4362">
        <v>31819916</v>
      </c>
      <c r="T4362" t="s">
        <v>226</v>
      </c>
      <c r="Y4362" t="str">
        <f>"01AS"</f>
        <v>01AS</v>
      </c>
      <c r="Z4362" t="s">
        <v>227</v>
      </c>
      <c r="AA4362" t="s">
        <v>320</v>
      </c>
      <c r="AB4362" t="s">
        <v>321</v>
      </c>
      <c r="AC4362" t="s">
        <v>1451</v>
      </c>
      <c r="AD4362" t="s">
        <v>185</v>
      </c>
      <c r="AF4362" t="s">
        <v>426</v>
      </c>
      <c r="AG4362" t="s">
        <v>427</v>
      </c>
      <c r="AJ4362" t="s">
        <v>1334</v>
      </c>
      <c r="AK4362" t="s">
        <v>185</v>
      </c>
      <c r="AS4362">
        <v>3.51</v>
      </c>
      <c r="AU4362" t="s">
        <v>235</v>
      </c>
      <c r="AV4362" t="s">
        <v>236</v>
      </c>
      <c r="AW4362" t="s">
        <v>715</v>
      </c>
      <c r="BM4362" t="s">
        <v>25015</v>
      </c>
      <c r="BN4362" t="s">
        <v>239</v>
      </c>
      <c r="BO4362" t="s">
        <v>25016</v>
      </c>
      <c r="BP4362" t="s">
        <v>241</v>
      </c>
      <c r="BQ4362" t="s">
        <v>195</v>
      </c>
      <c r="BS4362">
        <v>14627</v>
      </c>
      <c r="CD4362" t="s">
        <v>195</v>
      </c>
      <c r="CM4362" t="s">
        <v>25017</v>
      </c>
      <c r="CO4362" t="s">
        <v>25016</v>
      </c>
      <c r="CP4362" t="s">
        <v>25018</v>
      </c>
      <c r="CQ4362" t="s">
        <v>571</v>
      </c>
      <c r="CS4362" t="s">
        <v>25019</v>
      </c>
      <c r="CT4362" t="s">
        <v>244</v>
      </c>
      <c r="CU4362" t="s">
        <v>25020</v>
      </c>
    </row>
    <row r="4363" spans="1:151" x14ac:dyDescent="0.2">
      <c r="A4363">
        <v>24579</v>
      </c>
      <c r="B4363" t="s">
        <v>25021</v>
      </c>
      <c r="C4363" t="s">
        <v>25022</v>
      </c>
      <c r="E4363" t="s">
        <v>25023</v>
      </c>
      <c r="F4363" t="s">
        <v>171</v>
      </c>
      <c r="G4363" t="s">
        <v>172</v>
      </c>
      <c r="H4363" s="1">
        <v>35770</v>
      </c>
      <c r="I4363" t="s">
        <v>173</v>
      </c>
      <c r="K4363" t="s">
        <v>392</v>
      </c>
      <c r="L4363" t="s">
        <v>393</v>
      </c>
      <c r="M4363" t="s">
        <v>306</v>
      </c>
      <c r="N4363">
        <v>2018</v>
      </c>
      <c r="O4363" t="s">
        <v>307</v>
      </c>
      <c r="P4363" t="s">
        <v>363</v>
      </c>
      <c r="Q4363" t="s">
        <v>172</v>
      </c>
      <c r="S4363">
        <v>29855421</v>
      </c>
      <c r="T4363" t="s">
        <v>179</v>
      </c>
      <c r="U4363" t="s">
        <v>180</v>
      </c>
      <c r="V4363" s="2">
        <v>43968</v>
      </c>
      <c r="W4363" t="s">
        <v>25024</v>
      </c>
      <c r="X4363">
        <v>5853092766</v>
      </c>
      <c r="Y4363" t="s">
        <v>186</v>
      </c>
      <c r="Z4363" t="s">
        <v>282</v>
      </c>
      <c r="AA4363">
        <v>2021</v>
      </c>
      <c r="AB4363">
        <v>2021</v>
      </c>
      <c r="AC4363" t="s">
        <v>2179</v>
      </c>
      <c r="AD4363" t="s">
        <v>172</v>
      </c>
      <c r="AS4363">
        <v>1.97</v>
      </c>
      <c r="AT4363" t="s">
        <v>742</v>
      </c>
      <c r="AU4363" t="s">
        <v>189</v>
      </c>
      <c r="AV4363" t="s">
        <v>190</v>
      </c>
      <c r="AW4363" t="s">
        <v>191</v>
      </c>
      <c r="BM4363" t="s">
        <v>25025</v>
      </c>
      <c r="BN4363" t="s">
        <v>193</v>
      </c>
      <c r="BP4363" t="s">
        <v>194</v>
      </c>
      <c r="BQ4363" t="s">
        <v>195</v>
      </c>
      <c r="BS4363">
        <v>14627</v>
      </c>
      <c r="BT4363" t="s">
        <v>196</v>
      </c>
      <c r="BU4363">
        <v>5853092766</v>
      </c>
      <c r="CM4363" t="s">
        <v>25026</v>
      </c>
      <c r="CP4363" t="s">
        <v>194</v>
      </c>
      <c r="CQ4363" t="s">
        <v>195</v>
      </c>
      <c r="CS4363">
        <v>14611</v>
      </c>
      <c r="CT4363" t="s">
        <v>196</v>
      </c>
      <c r="CU4363">
        <v>5853092766</v>
      </c>
    </row>
    <row r="4364" spans="1:151" x14ac:dyDescent="0.2">
      <c r="A4364">
        <v>36286</v>
      </c>
      <c r="B4364" t="s">
        <v>2028</v>
      </c>
      <c r="C4364" t="s">
        <v>25022</v>
      </c>
      <c r="E4364" t="s">
        <v>25027</v>
      </c>
      <c r="F4364" t="s">
        <v>171</v>
      </c>
      <c r="G4364" t="s">
        <v>172</v>
      </c>
      <c r="H4364" s="1">
        <v>36607</v>
      </c>
      <c r="I4364" t="s">
        <v>173</v>
      </c>
      <c r="K4364" t="s">
        <v>1408</v>
      </c>
      <c r="L4364" t="s">
        <v>1409</v>
      </c>
      <c r="M4364" t="s">
        <v>306</v>
      </c>
      <c r="N4364">
        <v>2021</v>
      </c>
      <c r="O4364" t="s">
        <v>1673</v>
      </c>
      <c r="P4364" t="s">
        <v>178</v>
      </c>
      <c r="Q4364" t="s">
        <v>172</v>
      </c>
      <c r="S4364">
        <v>31350709</v>
      </c>
      <c r="T4364" t="s">
        <v>226</v>
      </c>
      <c r="Y4364" t="str">
        <f>"07SMD"</f>
        <v>07SMD</v>
      </c>
      <c r="Z4364" t="s">
        <v>849</v>
      </c>
      <c r="AA4364" t="s">
        <v>3400</v>
      </c>
      <c r="AB4364" t="s">
        <v>3401</v>
      </c>
      <c r="AC4364" t="s">
        <v>3402</v>
      </c>
      <c r="AD4364" t="s">
        <v>185</v>
      </c>
      <c r="AS4364" t="str">
        <f>"0"</f>
        <v>0</v>
      </c>
      <c r="AU4364" t="s">
        <v>235</v>
      </c>
      <c r="AV4364" t="s">
        <v>236</v>
      </c>
      <c r="AW4364" t="s">
        <v>715</v>
      </c>
      <c r="BD4364" t="s">
        <v>474</v>
      </c>
      <c r="BO4364" t="s">
        <v>25028</v>
      </c>
      <c r="BQ4364" t="s">
        <v>195</v>
      </c>
      <c r="CD4364" t="s">
        <v>195</v>
      </c>
      <c r="CM4364" t="s">
        <v>25029</v>
      </c>
      <c r="CO4364" t="s">
        <v>25028</v>
      </c>
      <c r="CP4364" t="s">
        <v>4547</v>
      </c>
      <c r="CQ4364" t="s">
        <v>4559</v>
      </c>
      <c r="CS4364">
        <v>57042</v>
      </c>
      <c r="CT4364" t="s">
        <v>244</v>
      </c>
      <c r="CU4364" t="s">
        <v>25030</v>
      </c>
    </row>
    <row r="4365" spans="1:151" x14ac:dyDescent="0.2">
      <c r="A4365">
        <v>23197</v>
      </c>
      <c r="B4365" t="s">
        <v>25031</v>
      </c>
      <c r="C4365" t="s">
        <v>25032</v>
      </c>
      <c r="D4365" t="s">
        <v>957</v>
      </c>
      <c r="E4365" t="s">
        <v>25033</v>
      </c>
      <c r="F4365" t="s">
        <v>171</v>
      </c>
      <c r="G4365" t="s">
        <v>172</v>
      </c>
      <c r="H4365" s="1">
        <v>35357</v>
      </c>
      <c r="I4365" t="s">
        <v>221</v>
      </c>
      <c r="K4365" t="s">
        <v>1046</v>
      </c>
      <c r="L4365" t="s">
        <v>1047</v>
      </c>
      <c r="M4365" t="s">
        <v>306</v>
      </c>
      <c r="N4365">
        <v>2017</v>
      </c>
      <c r="O4365" t="s">
        <v>646</v>
      </c>
      <c r="P4365" t="s">
        <v>178</v>
      </c>
      <c r="Q4365" t="s">
        <v>172</v>
      </c>
      <c r="S4365">
        <v>28697343</v>
      </c>
      <c r="T4365" t="s">
        <v>196</v>
      </c>
      <c r="W4365" t="s">
        <v>25034</v>
      </c>
      <c r="X4365">
        <v>7168494154</v>
      </c>
      <c r="Y4365" t="s">
        <v>186</v>
      </c>
      <c r="Z4365" t="s">
        <v>282</v>
      </c>
      <c r="AA4365">
        <v>2018</v>
      </c>
      <c r="AB4365">
        <v>2018</v>
      </c>
      <c r="AC4365" t="s">
        <v>696</v>
      </c>
      <c r="AD4365" t="s">
        <v>185</v>
      </c>
      <c r="AS4365">
        <v>3.49</v>
      </c>
      <c r="AT4365" t="s">
        <v>188</v>
      </c>
      <c r="AU4365" t="s">
        <v>189</v>
      </c>
      <c r="AV4365" t="s">
        <v>190</v>
      </c>
      <c r="AW4365" t="s">
        <v>264</v>
      </c>
      <c r="BM4365" t="s">
        <v>25035</v>
      </c>
      <c r="BP4365" t="s">
        <v>194</v>
      </c>
      <c r="BQ4365" t="s">
        <v>195</v>
      </c>
      <c r="BS4365">
        <v>14627</v>
      </c>
      <c r="BT4365" t="s">
        <v>196</v>
      </c>
      <c r="BU4365">
        <v>7163927953</v>
      </c>
      <c r="BZ4365" t="s">
        <v>25036</v>
      </c>
      <c r="CC4365" t="s">
        <v>4976</v>
      </c>
      <c r="CD4365" t="s">
        <v>195</v>
      </c>
      <c r="CF4365">
        <v>14224</v>
      </c>
      <c r="CG4365" t="s">
        <v>196</v>
      </c>
      <c r="CH4365">
        <v>7166745565</v>
      </c>
      <c r="CM4365" t="s">
        <v>312</v>
      </c>
      <c r="CP4365" t="s">
        <v>194</v>
      </c>
      <c r="CQ4365" t="s">
        <v>195</v>
      </c>
      <c r="CS4365">
        <v>14627</v>
      </c>
      <c r="CT4365" t="s">
        <v>196</v>
      </c>
      <c r="CU4365">
        <v>7163927953</v>
      </c>
      <c r="ED4365" t="s">
        <v>195</v>
      </c>
      <c r="EG4365" t="s">
        <v>196</v>
      </c>
      <c r="EH4365">
        <v>7166745565</v>
      </c>
      <c r="EM4365" t="s">
        <v>25036</v>
      </c>
      <c r="EP4365" t="s">
        <v>4976</v>
      </c>
      <c r="EQ4365" t="s">
        <v>195</v>
      </c>
      <c r="ES4365">
        <v>14224</v>
      </c>
      <c r="ET4365" t="s">
        <v>196</v>
      </c>
      <c r="EU4365">
        <v>7166745565</v>
      </c>
    </row>
    <row r="4366" spans="1:151" x14ac:dyDescent="0.2">
      <c r="A4366">
        <v>21000</v>
      </c>
      <c r="B4366" t="s">
        <v>8654</v>
      </c>
      <c r="C4366" t="s">
        <v>25037</v>
      </c>
      <c r="D4366" t="s">
        <v>11205</v>
      </c>
      <c r="E4366" t="s">
        <v>25038</v>
      </c>
      <c r="F4366" t="s">
        <v>171</v>
      </c>
      <c r="G4366" t="s">
        <v>172</v>
      </c>
      <c r="H4366" s="1">
        <v>35519</v>
      </c>
      <c r="I4366" t="s">
        <v>221</v>
      </c>
      <c r="K4366" t="s">
        <v>2258</v>
      </c>
      <c r="L4366" t="s">
        <v>820</v>
      </c>
      <c r="M4366" t="s">
        <v>306</v>
      </c>
      <c r="N4366">
        <v>2017</v>
      </c>
      <c r="O4366" t="s">
        <v>646</v>
      </c>
      <c r="P4366" t="s">
        <v>178</v>
      </c>
      <c r="Q4366" t="s">
        <v>172</v>
      </c>
      <c r="S4366">
        <v>29401093</v>
      </c>
      <c r="T4366" t="s">
        <v>196</v>
      </c>
      <c r="W4366" t="s">
        <v>25039</v>
      </c>
      <c r="X4366">
        <v>9093939961</v>
      </c>
      <c r="Y4366" t="s">
        <v>186</v>
      </c>
      <c r="Z4366" t="s">
        <v>282</v>
      </c>
      <c r="AA4366">
        <v>2019</v>
      </c>
      <c r="AB4366">
        <v>2019</v>
      </c>
      <c r="AC4366" t="s">
        <v>885</v>
      </c>
      <c r="AD4366" t="s">
        <v>185</v>
      </c>
      <c r="AM4366" t="s">
        <v>397</v>
      </c>
      <c r="AN4366" t="s">
        <v>187</v>
      </c>
      <c r="AS4366">
        <v>3.34</v>
      </c>
      <c r="AT4366" t="s">
        <v>188</v>
      </c>
      <c r="AU4366" t="s">
        <v>189</v>
      </c>
      <c r="AV4366" t="s">
        <v>190</v>
      </c>
      <c r="AW4366" t="s">
        <v>715</v>
      </c>
      <c r="BM4366" t="s">
        <v>25040</v>
      </c>
      <c r="BN4366" t="s">
        <v>193</v>
      </c>
      <c r="BP4366" t="s">
        <v>194</v>
      </c>
      <c r="BQ4366" t="s">
        <v>195</v>
      </c>
      <c r="BS4366">
        <v>14627</v>
      </c>
      <c r="BT4366" t="s">
        <v>196</v>
      </c>
      <c r="BU4366">
        <v>7146404122</v>
      </c>
      <c r="BZ4366" t="s">
        <v>25041</v>
      </c>
      <c r="CC4366" t="s">
        <v>25042</v>
      </c>
      <c r="CD4366" t="s">
        <v>461</v>
      </c>
      <c r="CF4366">
        <v>91709</v>
      </c>
      <c r="CG4366" t="s">
        <v>196</v>
      </c>
      <c r="CH4366">
        <v>7146404122</v>
      </c>
      <c r="CM4366" t="s">
        <v>25043</v>
      </c>
      <c r="CP4366" t="s">
        <v>194</v>
      </c>
      <c r="CQ4366" t="s">
        <v>195</v>
      </c>
      <c r="CS4366">
        <v>14627</v>
      </c>
      <c r="CT4366" t="s">
        <v>196</v>
      </c>
      <c r="CU4366">
        <v>7146404122</v>
      </c>
      <c r="ED4366" t="s">
        <v>461</v>
      </c>
      <c r="EG4366" t="s">
        <v>196</v>
      </c>
      <c r="EH4366">
        <v>7146404122</v>
      </c>
      <c r="EM4366" t="s">
        <v>25041</v>
      </c>
      <c r="EP4366" t="s">
        <v>25042</v>
      </c>
      <c r="EQ4366" t="s">
        <v>461</v>
      </c>
      <c r="ES4366">
        <v>91709</v>
      </c>
      <c r="ET4366" t="s">
        <v>196</v>
      </c>
      <c r="EU4366">
        <v>7146404122</v>
      </c>
    </row>
    <row r="4367" spans="1:151" x14ac:dyDescent="0.2">
      <c r="A4367">
        <v>45953</v>
      </c>
      <c r="B4367" t="s">
        <v>25044</v>
      </c>
      <c r="C4367" t="s">
        <v>25045</v>
      </c>
      <c r="E4367" t="s">
        <v>25046</v>
      </c>
      <c r="F4367" t="s">
        <v>3256</v>
      </c>
      <c r="G4367" t="str">
        <f>"0"</f>
        <v>0</v>
      </c>
      <c r="H4367" s="1">
        <v>37629</v>
      </c>
      <c r="I4367" t="s">
        <v>173</v>
      </c>
      <c r="K4367" t="s">
        <v>554</v>
      </c>
      <c r="L4367" t="s">
        <v>175</v>
      </c>
      <c r="M4367" t="s">
        <v>306</v>
      </c>
      <c r="N4367">
        <v>2025</v>
      </c>
      <c r="O4367" t="s">
        <v>2065</v>
      </c>
      <c r="P4367" t="s">
        <v>178</v>
      </c>
      <c r="Q4367" t="s">
        <v>172</v>
      </c>
      <c r="S4367">
        <v>32248951</v>
      </c>
      <c r="T4367" t="s">
        <v>1382</v>
      </c>
      <c r="U4367" t="s">
        <v>424</v>
      </c>
      <c r="Y4367" t="str">
        <f>"01AS"</f>
        <v>01AS</v>
      </c>
      <c r="Z4367" t="s">
        <v>499</v>
      </c>
      <c r="AA4367" t="s">
        <v>320</v>
      </c>
      <c r="AB4367" t="s">
        <v>321</v>
      </c>
      <c r="AC4367" t="s">
        <v>713</v>
      </c>
      <c r="AD4367" t="s">
        <v>185</v>
      </c>
      <c r="AS4367">
        <v>3.69</v>
      </c>
      <c r="AU4367" t="s">
        <v>472</v>
      </c>
      <c r="AV4367" t="s">
        <v>473</v>
      </c>
      <c r="AW4367" t="s">
        <v>430</v>
      </c>
      <c r="BO4367" t="s">
        <v>25047</v>
      </c>
      <c r="BQ4367" t="s">
        <v>195</v>
      </c>
      <c r="CD4367" t="s">
        <v>195</v>
      </c>
      <c r="CM4367" t="s">
        <v>25048</v>
      </c>
      <c r="CO4367" t="s">
        <v>25047</v>
      </c>
      <c r="CP4367" t="s">
        <v>1381</v>
      </c>
      <c r="CQ4367" t="s">
        <v>4697</v>
      </c>
      <c r="CS4367">
        <v>100081</v>
      </c>
      <c r="CT4367" t="s">
        <v>1382</v>
      </c>
      <c r="CU4367" t="s">
        <v>25049</v>
      </c>
    </row>
    <row r="4368" spans="1:151" x14ac:dyDescent="0.2">
      <c r="A4368">
        <v>37592</v>
      </c>
      <c r="B4368" t="s">
        <v>1406</v>
      </c>
      <c r="C4368" t="s">
        <v>7419</v>
      </c>
      <c r="D4368" t="s">
        <v>2148</v>
      </c>
      <c r="E4368" t="s">
        <v>25050</v>
      </c>
      <c r="F4368" t="s">
        <v>171</v>
      </c>
      <c r="G4368" t="s">
        <v>172</v>
      </c>
      <c r="H4368" s="1">
        <v>36015</v>
      </c>
      <c r="I4368" t="s">
        <v>221</v>
      </c>
      <c r="K4368" t="s">
        <v>2923</v>
      </c>
      <c r="L4368" t="s">
        <v>920</v>
      </c>
      <c r="M4368" t="s">
        <v>224</v>
      </c>
      <c r="N4368">
        <v>2022</v>
      </c>
      <c r="O4368" t="s">
        <v>468</v>
      </c>
      <c r="P4368" t="s">
        <v>178</v>
      </c>
      <c r="Q4368" t="s">
        <v>172</v>
      </c>
      <c r="S4368">
        <v>29992980</v>
      </c>
      <c r="T4368" t="s">
        <v>196</v>
      </c>
      <c r="W4368" t="s">
        <v>25051</v>
      </c>
      <c r="X4368">
        <v>7186197470</v>
      </c>
      <c r="Y4368" t="s">
        <v>186</v>
      </c>
      <c r="Z4368" t="s">
        <v>282</v>
      </c>
      <c r="AA4368">
        <v>2020</v>
      </c>
      <c r="AB4368">
        <v>2020</v>
      </c>
      <c r="AC4368" t="s">
        <v>2588</v>
      </c>
      <c r="AD4368" t="s">
        <v>172</v>
      </c>
      <c r="AS4368">
        <v>3.93</v>
      </c>
      <c r="AT4368" t="s">
        <v>188</v>
      </c>
      <c r="AU4368" t="s">
        <v>189</v>
      </c>
      <c r="AV4368" t="s">
        <v>190</v>
      </c>
      <c r="AW4368" t="s">
        <v>264</v>
      </c>
      <c r="BM4368" t="s">
        <v>25052</v>
      </c>
      <c r="BP4368" t="s">
        <v>194</v>
      </c>
      <c r="BQ4368" t="s">
        <v>195</v>
      </c>
      <c r="BS4368">
        <v>14627</v>
      </c>
      <c r="BT4368" t="s">
        <v>196</v>
      </c>
      <c r="BU4368">
        <v>3478841089</v>
      </c>
      <c r="BZ4368" t="s">
        <v>25053</v>
      </c>
      <c r="CC4368" t="s">
        <v>12381</v>
      </c>
      <c r="CD4368" t="s">
        <v>195</v>
      </c>
      <c r="CF4368">
        <v>10310</v>
      </c>
      <c r="CG4368" t="s">
        <v>196</v>
      </c>
      <c r="CH4368">
        <v>7184425184</v>
      </c>
      <c r="CM4368" t="s">
        <v>25054</v>
      </c>
      <c r="CP4368" t="s">
        <v>194</v>
      </c>
      <c r="CQ4368" t="s">
        <v>195</v>
      </c>
      <c r="CS4368">
        <v>14627</v>
      </c>
      <c r="CT4368" t="s">
        <v>196</v>
      </c>
      <c r="CU4368">
        <v>3478841089</v>
      </c>
      <c r="ED4368" t="s">
        <v>195</v>
      </c>
      <c r="EG4368" t="s">
        <v>196</v>
      </c>
      <c r="EH4368">
        <v>7184425184</v>
      </c>
      <c r="EM4368" t="s">
        <v>25053</v>
      </c>
      <c r="EP4368" t="s">
        <v>12381</v>
      </c>
      <c r="EQ4368" t="s">
        <v>195</v>
      </c>
      <c r="ES4368">
        <v>10310</v>
      </c>
      <c r="ET4368" t="s">
        <v>196</v>
      </c>
      <c r="EU4368">
        <v>7184425184</v>
      </c>
    </row>
    <row r="4369" spans="1:151" x14ac:dyDescent="0.2">
      <c r="A4369">
        <v>33291</v>
      </c>
      <c r="B4369" t="s">
        <v>1406</v>
      </c>
      <c r="C4369" t="s">
        <v>7419</v>
      </c>
      <c r="D4369" t="s">
        <v>2148</v>
      </c>
      <c r="E4369" t="s">
        <v>25050</v>
      </c>
      <c r="F4369" t="s">
        <v>171</v>
      </c>
      <c r="G4369" t="s">
        <v>172</v>
      </c>
      <c r="H4369" s="1">
        <v>36015</v>
      </c>
      <c r="I4369" t="s">
        <v>221</v>
      </c>
      <c r="K4369" t="s">
        <v>8122</v>
      </c>
      <c r="L4369" t="s">
        <v>8123</v>
      </c>
      <c r="M4369" t="s">
        <v>205</v>
      </c>
      <c r="N4369">
        <v>2020</v>
      </c>
      <c r="O4369" t="s">
        <v>455</v>
      </c>
      <c r="P4369" t="s">
        <v>178</v>
      </c>
      <c r="Q4369" t="s">
        <v>172</v>
      </c>
      <c r="S4369">
        <v>29992980</v>
      </c>
      <c r="T4369" t="s">
        <v>196</v>
      </c>
      <c r="W4369" t="s">
        <v>25051</v>
      </c>
      <c r="X4369">
        <v>7186197470</v>
      </c>
      <c r="Y4369" t="s">
        <v>186</v>
      </c>
      <c r="Z4369" t="s">
        <v>282</v>
      </c>
      <c r="AA4369">
        <v>2020</v>
      </c>
      <c r="AB4369">
        <v>2020</v>
      </c>
      <c r="AC4369" t="s">
        <v>2588</v>
      </c>
      <c r="AD4369" t="s">
        <v>172</v>
      </c>
      <c r="AS4369">
        <v>3.93</v>
      </c>
      <c r="AT4369" t="s">
        <v>188</v>
      </c>
      <c r="AU4369" t="s">
        <v>189</v>
      </c>
      <c r="AV4369" t="s">
        <v>190</v>
      </c>
      <c r="AW4369" t="s">
        <v>264</v>
      </c>
      <c r="BM4369" t="s">
        <v>25052</v>
      </c>
      <c r="BP4369" t="s">
        <v>194</v>
      </c>
      <c r="BQ4369" t="s">
        <v>195</v>
      </c>
      <c r="BS4369">
        <v>14627</v>
      </c>
      <c r="BT4369" t="s">
        <v>196</v>
      </c>
      <c r="BU4369">
        <v>3478841089</v>
      </c>
      <c r="BZ4369" t="s">
        <v>25053</v>
      </c>
      <c r="CC4369" t="s">
        <v>12381</v>
      </c>
      <c r="CD4369" t="s">
        <v>195</v>
      </c>
      <c r="CF4369">
        <v>10310</v>
      </c>
      <c r="CG4369" t="s">
        <v>196</v>
      </c>
      <c r="CH4369">
        <v>7184425184</v>
      </c>
      <c r="CM4369" t="s">
        <v>25054</v>
      </c>
      <c r="CP4369" t="s">
        <v>194</v>
      </c>
      <c r="CQ4369" t="s">
        <v>195</v>
      </c>
      <c r="CS4369">
        <v>14627</v>
      </c>
      <c r="CT4369" t="s">
        <v>196</v>
      </c>
      <c r="CU4369">
        <v>3478841089</v>
      </c>
      <c r="ED4369" t="s">
        <v>195</v>
      </c>
      <c r="EG4369" t="s">
        <v>196</v>
      </c>
      <c r="EH4369">
        <v>7184425184</v>
      </c>
      <c r="EM4369" t="s">
        <v>25053</v>
      </c>
      <c r="EP4369" t="s">
        <v>12381</v>
      </c>
      <c r="EQ4369" t="s">
        <v>195</v>
      </c>
      <c r="ES4369">
        <v>10310</v>
      </c>
      <c r="ET4369" t="s">
        <v>196</v>
      </c>
      <c r="EU4369">
        <v>7184425184</v>
      </c>
    </row>
    <row r="4370" spans="1:151" x14ac:dyDescent="0.2">
      <c r="A4370">
        <v>26012</v>
      </c>
      <c r="B4370" t="s">
        <v>1406</v>
      </c>
      <c r="C4370" t="s">
        <v>7419</v>
      </c>
      <c r="D4370" t="s">
        <v>2148</v>
      </c>
      <c r="E4370" t="s">
        <v>25050</v>
      </c>
      <c r="F4370" t="s">
        <v>171</v>
      </c>
      <c r="G4370" t="s">
        <v>172</v>
      </c>
      <c r="H4370" s="1">
        <v>36015</v>
      </c>
      <c r="I4370" t="s">
        <v>221</v>
      </c>
      <c r="K4370" t="s">
        <v>352</v>
      </c>
      <c r="L4370" t="s">
        <v>353</v>
      </c>
      <c r="M4370" t="s">
        <v>224</v>
      </c>
      <c r="N4370">
        <v>2018</v>
      </c>
      <c r="O4370" t="s">
        <v>354</v>
      </c>
      <c r="P4370" t="s">
        <v>178</v>
      </c>
      <c r="Q4370" t="s">
        <v>172</v>
      </c>
      <c r="S4370">
        <v>29992980</v>
      </c>
      <c r="T4370" t="s">
        <v>196</v>
      </c>
      <c r="W4370" t="s">
        <v>25051</v>
      </c>
      <c r="X4370">
        <v>7186197470</v>
      </c>
      <c r="Y4370" t="s">
        <v>186</v>
      </c>
      <c r="Z4370" t="s">
        <v>282</v>
      </c>
      <c r="AA4370">
        <v>2020</v>
      </c>
      <c r="AB4370">
        <v>2020</v>
      </c>
      <c r="AC4370" t="s">
        <v>2588</v>
      </c>
      <c r="AD4370" t="s">
        <v>172</v>
      </c>
      <c r="AS4370">
        <v>3.93</v>
      </c>
      <c r="AT4370" t="s">
        <v>188</v>
      </c>
      <c r="AU4370" t="s">
        <v>189</v>
      </c>
      <c r="AV4370" t="s">
        <v>190</v>
      </c>
      <c r="AW4370" t="s">
        <v>264</v>
      </c>
      <c r="BM4370" t="s">
        <v>25052</v>
      </c>
      <c r="BP4370" t="s">
        <v>194</v>
      </c>
      <c r="BQ4370" t="s">
        <v>195</v>
      </c>
      <c r="BS4370">
        <v>14627</v>
      </c>
      <c r="BT4370" t="s">
        <v>196</v>
      </c>
      <c r="BU4370">
        <v>3478841089</v>
      </c>
      <c r="BZ4370" t="s">
        <v>25053</v>
      </c>
      <c r="CC4370" t="s">
        <v>12381</v>
      </c>
      <c r="CD4370" t="s">
        <v>195</v>
      </c>
      <c r="CF4370">
        <v>10310</v>
      </c>
      <c r="CG4370" t="s">
        <v>196</v>
      </c>
      <c r="CH4370">
        <v>7184425184</v>
      </c>
      <c r="CM4370" t="s">
        <v>25054</v>
      </c>
      <c r="CP4370" t="s">
        <v>194</v>
      </c>
      <c r="CQ4370" t="s">
        <v>195</v>
      </c>
      <c r="CS4370">
        <v>14627</v>
      </c>
      <c r="CT4370" t="s">
        <v>196</v>
      </c>
      <c r="CU4370">
        <v>3478841089</v>
      </c>
      <c r="ED4370" t="s">
        <v>195</v>
      </c>
      <c r="EG4370" t="s">
        <v>196</v>
      </c>
      <c r="EH4370">
        <v>7184425184</v>
      </c>
      <c r="EM4370" t="s">
        <v>25053</v>
      </c>
      <c r="EP4370" t="s">
        <v>12381</v>
      </c>
      <c r="EQ4370" t="s">
        <v>195</v>
      </c>
      <c r="ES4370">
        <v>10310</v>
      </c>
      <c r="ET4370" t="s">
        <v>196</v>
      </c>
      <c r="EU4370">
        <v>7184425184</v>
      </c>
    </row>
    <row r="4371" spans="1:151" x14ac:dyDescent="0.2">
      <c r="A4371">
        <v>23484</v>
      </c>
      <c r="B4371" t="s">
        <v>1406</v>
      </c>
      <c r="C4371" t="s">
        <v>7419</v>
      </c>
      <c r="D4371" t="s">
        <v>2148</v>
      </c>
      <c r="E4371" t="s">
        <v>25050</v>
      </c>
      <c r="F4371" t="s">
        <v>171</v>
      </c>
      <c r="G4371" t="s">
        <v>172</v>
      </c>
      <c r="H4371" s="1">
        <v>36015</v>
      </c>
      <c r="I4371" t="s">
        <v>221</v>
      </c>
      <c r="K4371" t="s">
        <v>2660</v>
      </c>
      <c r="L4371" t="s">
        <v>920</v>
      </c>
      <c r="M4371" t="s">
        <v>224</v>
      </c>
      <c r="N4371">
        <v>2017</v>
      </c>
      <c r="O4371" t="s">
        <v>441</v>
      </c>
      <c r="P4371" t="s">
        <v>178</v>
      </c>
      <c r="Q4371" t="s">
        <v>172</v>
      </c>
      <c r="S4371">
        <v>29992980</v>
      </c>
      <c r="T4371" t="s">
        <v>196</v>
      </c>
      <c r="W4371" t="s">
        <v>25051</v>
      </c>
      <c r="X4371">
        <v>7186197470</v>
      </c>
      <c r="Y4371" t="s">
        <v>186</v>
      </c>
      <c r="Z4371" t="s">
        <v>282</v>
      </c>
      <c r="AA4371">
        <v>2020</v>
      </c>
      <c r="AB4371">
        <v>2020</v>
      </c>
      <c r="AC4371" t="s">
        <v>2588</v>
      </c>
      <c r="AD4371" t="s">
        <v>172</v>
      </c>
      <c r="AS4371">
        <v>3.93</v>
      </c>
      <c r="AT4371" t="s">
        <v>188</v>
      </c>
      <c r="AU4371" t="s">
        <v>189</v>
      </c>
      <c r="AV4371" t="s">
        <v>190</v>
      </c>
      <c r="AW4371" t="s">
        <v>264</v>
      </c>
      <c r="BM4371" t="s">
        <v>25052</v>
      </c>
      <c r="BP4371" t="s">
        <v>194</v>
      </c>
      <c r="BQ4371" t="s">
        <v>195</v>
      </c>
      <c r="BS4371">
        <v>14627</v>
      </c>
      <c r="BT4371" t="s">
        <v>196</v>
      </c>
      <c r="BU4371">
        <v>3478841089</v>
      </c>
      <c r="BZ4371" t="s">
        <v>25053</v>
      </c>
      <c r="CC4371" t="s">
        <v>12381</v>
      </c>
      <c r="CD4371" t="s">
        <v>195</v>
      </c>
      <c r="CF4371">
        <v>10310</v>
      </c>
      <c r="CG4371" t="s">
        <v>196</v>
      </c>
      <c r="CH4371">
        <v>7184425184</v>
      </c>
      <c r="CM4371" t="s">
        <v>25054</v>
      </c>
      <c r="CP4371" t="s">
        <v>194</v>
      </c>
      <c r="CQ4371" t="s">
        <v>195</v>
      </c>
      <c r="CS4371">
        <v>14627</v>
      </c>
      <c r="CT4371" t="s">
        <v>196</v>
      </c>
      <c r="CU4371">
        <v>3478841089</v>
      </c>
      <c r="ED4371" t="s">
        <v>195</v>
      </c>
      <c r="EG4371" t="s">
        <v>196</v>
      </c>
      <c r="EH4371">
        <v>7184425184</v>
      </c>
      <c r="EM4371" t="s">
        <v>25053</v>
      </c>
      <c r="EP4371" t="s">
        <v>12381</v>
      </c>
      <c r="EQ4371" t="s">
        <v>195</v>
      </c>
      <c r="ES4371">
        <v>10310</v>
      </c>
      <c r="ET4371" t="s">
        <v>196</v>
      </c>
      <c r="EU4371">
        <v>7184425184</v>
      </c>
    </row>
    <row r="4372" spans="1:151" x14ac:dyDescent="0.2">
      <c r="A4372">
        <v>24659</v>
      </c>
      <c r="B4372" t="s">
        <v>25055</v>
      </c>
      <c r="C4372" t="s">
        <v>7419</v>
      </c>
      <c r="E4372" t="s">
        <v>25056</v>
      </c>
      <c r="F4372" t="s">
        <v>171</v>
      </c>
      <c r="H4372" s="1">
        <v>32491</v>
      </c>
      <c r="K4372" t="s">
        <v>253</v>
      </c>
      <c r="L4372" t="s">
        <v>645</v>
      </c>
      <c r="M4372" t="s">
        <v>306</v>
      </c>
      <c r="N4372">
        <v>2017</v>
      </c>
      <c r="O4372" t="s">
        <v>646</v>
      </c>
      <c r="P4372" t="s">
        <v>178</v>
      </c>
      <c r="Q4372" t="s">
        <v>172</v>
      </c>
      <c r="S4372">
        <v>30145993</v>
      </c>
      <c r="T4372" t="s">
        <v>196</v>
      </c>
      <c r="Y4372" t="s">
        <v>613</v>
      </c>
      <c r="Z4372" t="s">
        <v>614</v>
      </c>
      <c r="AA4372" t="s">
        <v>615</v>
      </c>
      <c r="AB4372" t="s">
        <v>259</v>
      </c>
      <c r="AC4372" t="s">
        <v>187</v>
      </c>
      <c r="AD4372" t="s">
        <v>185</v>
      </c>
      <c r="AS4372" t="str">
        <f>"0"</f>
        <v>0</v>
      </c>
      <c r="AT4372" t="s">
        <v>188</v>
      </c>
      <c r="AU4372" t="s">
        <v>647</v>
      </c>
      <c r="AV4372" t="s">
        <v>190</v>
      </c>
      <c r="AW4372" t="s">
        <v>294</v>
      </c>
      <c r="BM4372" t="s">
        <v>25057</v>
      </c>
      <c r="BP4372" t="s">
        <v>25058</v>
      </c>
      <c r="BQ4372" t="s">
        <v>344</v>
      </c>
      <c r="BS4372">
        <v>77840</v>
      </c>
      <c r="BT4372" t="s">
        <v>196</v>
      </c>
      <c r="BU4372">
        <v>8133603110</v>
      </c>
      <c r="BZ4372" t="s">
        <v>25057</v>
      </c>
      <c r="CC4372" t="s">
        <v>25058</v>
      </c>
      <c r="CD4372" t="s">
        <v>344</v>
      </c>
      <c r="CF4372">
        <v>77840</v>
      </c>
      <c r="CG4372" t="s">
        <v>196</v>
      </c>
      <c r="CH4372">
        <v>8133603110</v>
      </c>
      <c r="CM4372" t="s">
        <v>25057</v>
      </c>
      <c r="CP4372" t="s">
        <v>25058</v>
      </c>
      <c r="CQ4372" t="s">
        <v>344</v>
      </c>
      <c r="CS4372">
        <v>77840</v>
      </c>
      <c r="CT4372" t="s">
        <v>196</v>
      </c>
      <c r="CU4372">
        <v>8133603110</v>
      </c>
    </row>
    <row r="4373" spans="1:151" x14ac:dyDescent="0.2">
      <c r="A4373">
        <v>25369</v>
      </c>
      <c r="B4373" t="s">
        <v>25055</v>
      </c>
      <c r="C4373" t="s">
        <v>7419</v>
      </c>
      <c r="E4373" t="s">
        <v>25056</v>
      </c>
      <c r="F4373" t="s">
        <v>171</v>
      </c>
      <c r="H4373" s="1">
        <v>32491</v>
      </c>
      <c r="K4373" t="s">
        <v>610</v>
      </c>
      <c r="L4373" t="s">
        <v>651</v>
      </c>
      <c r="M4373" t="s">
        <v>176</v>
      </c>
      <c r="N4373">
        <v>2017</v>
      </c>
      <c r="O4373" t="s">
        <v>177</v>
      </c>
      <c r="P4373" t="s">
        <v>178</v>
      </c>
      <c r="Q4373" t="s">
        <v>172</v>
      </c>
      <c r="S4373">
        <v>30145993</v>
      </c>
      <c r="T4373" t="s">
        <v>196</v>
      </c>
      <c r="Y4373" t="s">
        <v>613</v>
      </c>
      <c r="Z4373" t="s">
        <v>614</v>
      </c>
      <c r="AA4373" t="s">
        <v>615</v>
      </c>
      <c r="AB4373" t="s">
        <v>259</v>
      </c>
      <c r="AC4373" t="s">
        <v>187</v>
      </c>
      <c r="AD4373" t="s">
        <v>185</v>
      </c>
      <c r="AS4373" t="str">
        <f>"0"</f>
        <v>0</v>
      </c>
      <c r="AT4373" t="s">
        <v>188</v>
      </c>
      <c r="AU4373" t="s">
        <v>647</v>
      </c>
      <c r="AV4373" t="s">
        <v>190</v>
      </c>
      <c r="AW4373" t="s">
        <v>294</v>
      </c>
      <c r="BM4373" t="s">
        <v>25057</v>
      </c>
      <c r="BP4373" t="s">
        <v>25058</v>
      </c>
      <c r="BQ4373" t="s">
        <v>344</v>
      </c>
      <c r="BS4373">
        <v>77840</v>
      </c>
      <c r="BT4373" t="s">
        <v>196</v>
      </c>
      <c r="BU4373">
        <v>8133603110</v>
      </c>
      <c r="BZ4373" t="s">
        <v>25057</v>
      </c>
      <c r="CC4373" t="s">
        <v>25058</v>
      </c>
      <c r="CD4373" t="s">
        <v>344</v>
      </c>
      <c r="CF4373">
        <v>77840</v>
      </c>
      <c r="CG4373" t="s">
        <v>196</v>
      </c>
      <c r="CH4373">
        <v>8133603110</v>
      </c>
      <c r="CM4373" t="s">
        <v>25057</v>
      </c>
      <c r="CP4373" t="s">
        <v>25058</v>
      </c>
      <c r="CQ4373" t="s">
        <v>344</v>
      </c>
      <c r="CS4373">
        <v>77840</v>
      </c>
      <c r="CT4373" t="s">
        <v>196</v>
      </c>
      <c r="CU4373">
        <v>8133603110</v>
      </c>
    </row>
    <row r="4374" spans="1:151" x14ac:dyDescent="0.2">
      <c r="A4374">
        <v>42440</v>
      </c>
      <c r="B4374" t="s">
        <v>25059</v>
      </c>
      <c r="C4374" t="s">
        <v>22951</v>
      </c>
      <c r="E4374" t="s">
        <v>25060</v>
      </c>
      <c r="F4374" t="s">
        <v>171</v>
      </c>
      <c r="I4374" t="s">
        <v>4073</v>
      </c>
      <c r="K4374" t="s">
        <v>2923</v>
      </c>
      <c r="L4374" t="s">
        <v>920</v>
      </c>
      <c r="M4374" t="s">
        <v>224</v>
      </c>
      <c r="N4374">
        <v>2024</v>
      </c>
      <c r="O4374" t="s">
        <v>225</v>
      </c>
      <c r="P4374" t="s">
        <v>178</v>
      </c>
      <c r="Q4374" t="s">
        <v>185</v>
      </c>
      <c r="BM4374" t="s">
        <v>25061</v>
      </c>
      <c r="BP4374" t="s">
        <v>17690</v>
      </c>
      <c r="BQ4374" t="s">
        <v>195</v>
      </c>
      <c r="BS4374">
        <v>10310</v>
      </c>
      <c r="BT4374" t="s">
        <v>226</v>
      </c>
      <c r="BU4374" t="s">
        <v>25062</v>
      </c>
    </row>
    <row r="4375" spans="1:151" x14ac:dyDescent="0.2">
      <c r="A4375">
        <v>39318</v>
      </c>
      <c r="B4375" t="s">
        <v>25059</v>
      </c>
      <c r="C4375" t="s">
        <v>22951</v>
      </c>
      <c r="E4375" t="s">
        <v>25060</v>
      </c>
      <c r="F4375" t="s">
        <v>171</v>
      </c>
      <c r="I4375" t="s">
        <v>4073</v>
      </c>
      <c r="K4375" t="s">
        <v>2923</v>
      </c>
      <c r="L4375" t="s">
        <v>920</v>
      </c>
      <c r="M4375" t="s">
        <v>224</v>
      </c>
      <c r="N4375">
        <v>2023</v>
      </c>
      <c r="O4375" t="s">
        <v>597</v>
      </c>
      <c r="P4375" t="s">
        <v>178</v>
      </c>
      <c r="Q4375" t="s">
        <v>185</v>
      </c>
      <c r="BM4375" t="s">
        <v>25061</v>
      </c>
      <c r="BP4375" t="s">
        <v>17690</v>
      </c>
      <c r="BQ4375" t="s">
        <v>195</v>
      </c>
      <c r="BS4375">
        <v>10310</v>
      </c>
      <c r="BT4375" t="s">
        <v>226</v>
      </c>
      <c r="BU4375" t="s">
        <v>25062</v>
      </c>
    </row>
    <row r="4376" spans="1:151" x14ac:dyDescent="0.2">
      <c r="A4376">
        <v>34388</v>
      </c>
      <c r="B4376" t="s">
        <v>25063</v>
      </c>
      <c r="C4376" t="s">
        <v>25064</v>
      </c>
      <c r="E4376" t="s">
        <v>25065</v>
      </c>
      <c r="F4376" t="s">
        <v>171</v>
      </c>
      <c r="G4376" t="s">
        <v>172</v>
      </c>
      <c r="H4376" s="1">
        <v>36546</v>
      </c>
      <c r="I4376" t="s">
        <v>221</v>
      </c>
      <c r="K4376" t="s">
        <v>1377</v>
      </c>
      <c r="L4376" t="s">
        <v>1378</v>
      </c>
      <c r="M4376" t="s">
        <v>306</v>
      </c>
      <c r="N4376">
        <v>2020</v>
      </c>
      <c r="O4376" t="s">
        <v>1379</v>
      </c>
      <c r="P4376" t="s">
        <v>3256</v>
      </c>
      <c r="Q4376" t="s">
        <v>172</v>
      </c>
      <c r="S4376">
        <v>31317580</v>
      </c>
      <c r="T4376" t="s">
        <v>1382</v>
      </c>
      <c r="U4376" t="s">
        <v>424</v>
      </c>
      <c r="Y4376" t="str">
        <f>"01AS"</f>
        <v>01AS</v>
      </c>
      <c r="Z4376" t="s">
        <v>499</v>
      </c>
      <c r="AA4376" t="s">
        <v>228</v>
      </c>
      <c r="AB4376" t="s">
        <v>229</v>
      </c>
      <c r="AC4376" t="s">
        <v>2190</v>
      </c>
      <c r="AD4376" t="s">
        <v>185</v>
      </c>
      <c r="AS4376">
        <v>3.88</v>
      </c>
      <c r="AU4376" t="s">
        <v>235</v>
      </c>
      <c r="AV4376" t="s">
        <v>236</v>
      </c>
      <c r="AW4376" t="s">
        <v>430</v>
      </c>
      <c r="BM4376" t="s">
        <v>25066</v>
      </c>
      <c r="BN4376" t="s">
        <v>239</v>
      </c>
      <c r="BO4376" t="s">
        <v>1381</v>
      </c>
      <c r="BP4376" t="s">
        <v>241</v>
      </c>
      <c r="BQ4376" t="s">
        <v>195</v>
      </c>
      <c r="BS4376">
        <v>14627</v>
      </c>
      <c r="CA4376" t="s">
        <v>25067</v>
      </c>
      <c r="CD4376" t="s">
        <v>195</v>
      </c>
      <c r="CM4376" t="s">
        <v>25068</v>
      </c>
      <c r="CN4376" t="s">
        <v>25067</v>
      </c>
      <c r="CO4376" t="s">
        <v>1381</v>
      </c>
      <c r="CP4376" t="s">
        <v>1381</v>
      </c>
      <c r="CQ4376" t="s">
        <v>4697</v>
      </c>
      <c r="CS4376">
        <v>100081</v>
      </c>
      <c r="CT4376" t="s">
        <v>1382</v>
      </c>
    </row>
    <row r="4377" spans="1:151" x14ac:dyDescent="0.2">
      <c r="A4377">
        <v>29921</v>
      </c>
      <c r="B4377" t="s">
        <v>25063</v>
      </c>
      <c r="C4377" t="s">
        <v>25064</v>
      </c>
      <c r="E4377" t="s">
        <v>25065</v>
      </c>
      <c r="F4377" t="s">
        <v>171</v>
      </c>
      <c r="G4377" t="s">
        <v>172</v>
      </c>
      <c r="H4377" s="1">
        <v>36546</v>
      </c>
      <c r="I4377" t="s">
        <v>221</v>
      </c>
      <c r="K4377" t="s">
        <v>1939</v>
      </c>
      <c r="L4377" t="s">
        <v>1940</v>
      </c>
      <c r="M4377" t="s">
        <v>176</v>
      </c>
      <c r="N4377">
        <v>2020</v>
      </c>
      <c r="O4377" t="s">
        <v>978</v>
      </c>
      <c r="P4377" t="s">
        <v>178</v>
      </c>
      <c r="Q4377" t="s">
        <v>172</v>
      </c>
      <c r="S4377">
        <v>31317580</v>
      </c>
      <c r="T4377" t="s">
        <v>1382</v>
      </c>
      <c r="U4377" t="s">
        <v>424</v>
      </c>
      <c r="Y4377" t="str">
        <f>"01AS"</f>
        <v>01AS</v>
      </c>
      <c r="Z4377" t="s">
        <v>499</v>
      </c>
      <c r="AA4377" t="s">
        <v>228</v>
      </c>
      <c r="AB4377" t="s">
        <v>229</v>
      </c>
      <c r="AC4377" t="s">
        <v>2190</v>
      </c>
      <c r="AD4377" t="s">
        <v>185</v>
      </c>
      <c r="AS4377">
        <v>3.88</v>
      </c>
      <c r="AU4377" t="s">
        <v>235</v>
      </c>
      <c r="AV4377" t="s">
        <v>236</v>
      </c>
      <c r="AW4377" t="s">
        <v>430</v>
      </c>
      <c r="BM4377" t="s">
        <v>25066</v>
      </c>
      <c r="BN4377" t="s">
        <v>239</v>
      </c>
      <c r="BO4377" t="s">
        <v>1381</v>
      </c>
      <c r="BP4377" t="s">
        <v>241</v>
      </c>
      <c r="BQ4377" t="s">
        <v>195</v>
      </c>
      <c r="BS4377">
        <v>14627</v>
      </c>
      <c r="CA4377" t="s">
        <v>25067</v>
      </c>
      <c r="CD4377" t="s">
        <v>195</v>
      </c>
      <c r="CM4377" t="s">
        <v>25068</v>
      </c>
      <c r="CN4377" t="s">
        <v>25067</v>
      </c>
      <c r="CO4377" t="s">
        <v>1381</v>
      </c>
      <c r="CP4377" t="s">
        <v>1381</v>
      </c>
      <c r="CQ4377" t="s">
        <v>4697</v>
      </c>
      <c r="CS4377">
        <v>100081</v>
      </c>
      <c r="CT4377" t="s">
        <v>1382</v>
      </c>
    </row>
    <row r="4378" spans="1:151" x14ac:dyDescent="0.2">
      <c r="A4378">
        <v>28107</v>
      </c>
      <c r="B4378" t="s">
        <v>13974</v>
      </c>
      <c r="C4378" t="s">
        <v>25064</v>
      </c>
      <c r="E4378" t="s">
        <v>25069</v>
      </c>
      <c r="F4378" t="s">
        <v>171</v>
      </c>
      <c r="G4378" t="s">
        <v>172</v>
      </c>
      <c r="H4378" s="1">
        <v>36761</v>
      </c>
      <c r="I4378" t="s">
        <v>221</v>
      </c>
      <c r="K4378" t="s">
        <v>1939</v>
      </c>
      <c r="L4378" t="s">
        <v>1940</v>
      </c>
      <c r="M4378" t="s">
        <v>176</v>
      </c>
      <c r="N4378">
        <v>2020</v>
      </c>
      <c r="O4378" t="s">
        <v>978</v>
      </c>
      <c r="P4378" t="s">
        <v>363</v>
      </c>
      <c r="Q4378" t="s">
        <v>172</v>
      </c>
      <c r="S4378">
        <v>31435598</v>
      </c>
      <c r="T4378" t="s">
        <v>179</v>
      </c>
      <c r="U4378" t="s">
        <v>180</v>
      </c>
      <c r="V4378" s="2">
        <v>44917</v>
      </c>
      <c r="W4378" t="s">
        <v>25070</v>
      </c>
      <c r="X4378">
        <v>5855209065</v>
      </c>
      <c r="Y4378" t="s">
        <v>186</v>
      </c>
      <c r="Z4378" t="s">
        <v>282</v>
      </c>
      <c r="AA4378">
        <v>2023</v>
      </c>
      <c r="AB4378">
        <v>2023</v>
      </c>
      <c r="AC4378" t="s">
        <v>2179</v>
      </c>
      <c r="AD4378" t="s">
        <v>172</v>
      </c>
      <c r="AS4378">
        <v>4</v>
      </c>
      <c r="AT4378" t="s">
        <v>188</v>
      </c>
      <c r="AU4378" t="s">
        <v>189</v>
      </c>
      <c r="AV4378" t="s">
        <v>190</v>
      </c>
      <c r="AW4378" t="s">
        <v>191</v>
      </c>
      <c r="BM4378" t="s">
        <v>25071</v>
      </c>
      <c r="BN4378" t="s">
        <v>193</v>
      </c>
      <c r="BP4378" t="s">
        <v>194</v>
      </c>
      <c r="BQ4378" t="s">
        <v>195</v>
      </c>
      <c r="BS4378">
        <v>14627</v>
      </c>
      <c r="BT4378" t="s">
        <v>196</v>
      </c>
      <c r="CM4378" t="s">
        <v>25072</v>
      </c>
      <c r="CN4378" t="s">
        <v>25073</v>
      </c>
      <c r="CP4378" t="s">
        <v>194</v>
      </c>
      <c r="CQ4378" t="s">
        <v>195</v>
      </c>
      <c r="CS4378">
        <v>14627</v>
      </c>
      <c r="CT4378" t="s">
        <v>196</v>
      </c>
      <c r="CU4378">
        <v>5853518251</v>
      </c>
    </row>
    <row r="4379" spans="1:151" x14ac:dyDescent="0.2">
      <c r="A4379">
        <v>36143</v>
      </c>
      <c r="B4379" t="s">
        <v>21986</v>
      </c>
      <c r="C4379" t="s">
        <v>25064</v>
      </c>
      <c r="E4379" t="s">
        <v>25074</v>
      </c>
      <c r="F4379" t="s">
        <v>171</v>
      </c>
      <c r="G4379" t="s">
        <v>172</v>
      </c>
      <c r="H4379" s="1">
        <v>36702</v>
      </c>
      <c r="I4379" t="s">
        <v>173</v>
      </c>
      <c r="K4379" t="s">
        <v>1377</v>
      </c>
      <c r="L4379" t="s">
        <v>1378</v>
      </c>
      <c r="M4379" t="s">
        <v>176</v>
      </c>
      <c r="N4379">
        <v>2021</v>
      </c>
      <c r="O4379" t="s">
        <v>3142</v>
      </c>
      <c r="P4379" t="s">
        <v>178</v>
      </c>
      <c r="Q4379" t="s">
        <v>172</v>
      </c>
      <c r="S4379">
        <v>31528894</v>
      </c>
      <c r="T4379" t="s">
        <v>1382</v>
      </c>
      <c r="U4379" t="s">
        <v>424</v>
      </c>
      <c r="Y4379" t="str">
        <f>"01AS"</f>
        <v>01AS</v>
      </c>
      <c r="Z4379" t="s">
        <v>227</v>
      </c>
      <c r="AA4379" t="s">
        <v>228</v>
      </c>
      <c r="AB4379" t="s">
        <v>229</v>
      </c>
      <c r="AC4379" t="s">
        <v>4356</v>
      </c>
      <c r="AD4379" t="s">
        <v>185</v>
      </c>
      <c r="AS4379">
        <v>3.65</v>
      </c>
      <c r="AT4379" t="s">
        <v>1261</v>
      </c>
      <c r="AU4379" t="s">
        <v>472</v>
      </c>
      <c r="AV4379" t="s">
        <v>473</v>
      </c>
      <c r="AW4379" t="s">
        <v>430</v>
      </c>
      <c r="BC4379" t="s">
        <v>474</v>
      </c>
      <c r="BM4379" t="s">
        <v>25075</v>
      </c>
      <c r="BN4379" t="s">
        <v>239</v>
      </c>
      <c r="BO4379" t="s">
        <v>16799</v>
      </c>
      <c r="BP4379" t="s">
        <v>241</v>
      </c>
      <c r="BQ4379" t="s">
        <v>195</v>
      </c>
      <c r="BS4379">
        <v>14627</v>
      </c>
      <c r="CA4379" t="s">
        <v>25076</v>
      </c>
      <c r="CD4379" t="s">
        <v>195</v>
      </c>
      <c r="CM4379" t="s">
        <v>25077</v>
      </c>
      <c r="CN4379" t="s">
        <v>25076</v>
      </c>
      <c r="CO4379" t="s">
        <v>16799</v>
      </c>
      <c r="CP4379" t="s">
        <v>16799</v>
      </c>
      <c r="CQ4379" t="s">
        <v>4705</v>
      </c>
      <c r="CS4379">
        <v>250002</v>
      </c>
      <c r="CT4379" t="s">
        <v>1382</v>
      </c>
      <c r="CU4379" t="s">
        <v>25078</v>
      </c>
    </row>
    <row r="4380" spans="1:151" x14ac:dyDescent="0.2">
      <c r="A4380">
        <v>33919</v>
      </c>
      <c r="B4380" t="s">
        <v>21986</v>
      </c>
      <c r="C4380" t="s">
        <v>25064</v>
      </c>
      <c r="E4380" t="s">
        <v>25074</v>
      </c>
      <c r="F4380" t="s">
        <v>171</v>
      </c>
      <c r="G4380" t="s">
        <v>172</v>
      </c>
      <c r="H4380" s="1">
        <v>36702</v>
      </c>
      <c r="I4380" t="s">
        <v>173</v>
      </c>
      <c r="K4380" t="s">
        <v>1377</v>
      </c>
      <c r="L4380" t="s">
        <v>12980</v>
      </c>
      <c r="M4380" t="s">
        <v>306</v>
      </c>
      <c r="N4380">
        <v>2020</v>
      </c>
      <c r="O4380" t="s">
        <v>1379</v>
      </c>
      <c r="P4380" t="s">
        <v>178</v>
      </c>
      <c r="Q4380" t="s">
        <v>172</v>
      </c>
      <c r="S4380">
        <v>31528894</v>
      </c>
      <c r="T4380" t="s">
        <v>1382</v>
      </c>
      <c r="U4380" t="s">
        <v>424</v>
      </c>
      <c r="Y4380" t="str">
        <f>"01AS"</f>
        <v>01AS</v>
      </c>
      <c r="Z4380" t="s">
        <v>227</v>
      </c>
      <c r="AA4380" t="s">
        <v>228</v>
      </c>
      <c r="AB4380" t="s">
        <v>229</v>
      </c>
      <c r="AC4380" t="s">
        <v>4356</v>
      </c>
      <c r="AD4380" t="s">
        <v>185</v>
      </c>
      <c r="AS4380">
        <v>3.65</v>
      </c>
      <c r="AT4380" t="s">
        <v>1261</v>
      </c>
      <c r="AU4380" t="s">
        <v>472</v>
      </c>
      <c r="AV4380" t="s">
        <v>473</v>
      </c>
      <c r="AW4380" t="s">
        <v>430</v>
      </c>
      <c r="BC4380" t="s">
        <v>474</v>
      </c>
      <c r="BM4380" t="s">
        <v>25075</v>
      </c>
      <c r="BN4380" t="s">
        <v>239</v>
      </c>
      <c r="BO4380" t="s">
        <v>16799</v>
      </c>
      <c r="BP4380" t="s">
        <v>241</v>
      </c>
      <c r="BQ4380" t="s">
        <v>195</v>
      </c>
      <c r="BS4380">
        <v>14627</v>
      </c>
      <c r="CA4380" t="s">
        <v>25076</v>
      </c>
      <c r="CD4380" t="s">
        <v>195</v>
      </c>
      <c r="CM4380" t="s">
        <v>25077</v>
      </c>
      <c r="CN4380" t="s">
        <v>25076</v>
      </c>
      <c r="CO4380" t="s">
        <v>16799</v>
      </c>
      <c r="CP4380" t="s">
        <v>16799</v>
      </c>
      <c r="CQ4380" t="s">
        <v>4705</v>
      </c>
      <c r="CS4380">
        <v>250002</v>
      </c>
      <c r="CT4380" t="s">
        <v>1382</v>
      </c>
      <c r="CU4380" t="s">
        <v>25078</v>
      </c>
    </row>
    <row r="4381" spans="1:151" x14ac:dyDescent="0.2">
      <c r="A4381">
        <v>42602</v>
      </c>
      <c r="B4381" t="s">
        <v>25079</v>
      </c>
      <c r="C4381" t="s">
        <v>25080</v>
      </c>
      <c r="E4381" t="s">
        <v>25081</v>
      </c>
      <c r="F4381" t="s">
        <v>171</v>
      </c>
      <c r="G4381" t="str">
        <f>"0"</f>
        <v>0</v>
      </c>
      <c r="H4381" s="1">
        <v>37598</v>
      </c>
      <c r="I4381" t="s">
        <v>221</v>
      </c>
      <c r="K4381" t="s">
        <v>2246</v>
      </c>
      <c r="L4381" t="s">
        <v>3378</v>
      </c>
      <c r="M4381" t="s">
        <v>224</v>
      </c>
      <c r="N4381">
        <v>2024</v>
      </c>
      <c r="O4381" t="s">
        <v>225</v>
      </c>
      <c r="P4381" t="s">
        <v>178</v>
      </c>
      <c r="Q4381" t="s">
        <v>172</v>
      </c>
      <c r="S4381">
        <v>32103236</v>
      </c>
      <c r="T4381" t="s">
        <v>5889</v>
      </c>
      <c r="U4381" t="s">
        <v>424</v>
      </c>
      <c r="Y4381" t="str">
        <f>"04HSEAS"</f>
        <v>04HSEAS</v>
      </c>
      <c r="Z4381" t="s">
        <v>499</v>
      </c>
      <c r="AA4381" t="s">
        <v>320</v>
      </c>
      <c r="AB4381" t="s">
        <v>321</v>
      </c>
      <c r="AC4381" t="s">
        <v>1868</v>
      </c>
      <c r="AD4381" t="s">
        <v>185</v>
      </c>
      <c r="AM4381" t="s">
        <v>4754</v>
      </c>
      <c r="AS4381">
        <v>3.58</v>
      </c>
      <c r="AU4381" t="s">
        <v>235</v>
      </c>
      <c r="AV4381" t="s">
        <v>236</v>
      </c>
      <c r="AW4381" t="s">
        <v>430</v>
      </c>
      <c r="BM4381" t="s">
        <v>1993</v>
      </c>
      <c r="BN4381" t="s">
        <v>239</v>
      </c>
      <c r="BO4381" t="s">
        <v>25082</v>
      </c>
      <c r="BP4381" t="s">
        <v>241</v>
      </c>
      <c r="BQ4381" t="s">
        <v>195</v>
      </c>
      <c r="BS4381">
        <v>14627</v>
      </c>
      <c r="BZ4381" t="s">
        <v>242</v>
      </c>
      <c r="CB4381" t="s">
        <v>243</v>
      </c>
      <c r="CD4381" t="s">
        <v>195</v>
      </c>
      <c r="CF4381">
        <v>14642</v>
      </c>
      <c r="CG4381" t="s">
        <v>244</v>
      </c>
      <c r="CM4381" t="s">
        <v>25083</v>
      </c>
      <c r="CO4381" t="s">
        <v>25082</v>
      </c>
      <c r="CP4381" t="s">
        <v>25084</v>
      </c>
      <c r="CQ4381" t="s">
        <v>5967</v>
      </c>
      <c r="CS4381">
        <v>43500</v>
      </c>
      <c r="CT4381" t="s">
        <v>5889</v>
      </c>
      <c r="CU4381" t="s">
        <v>25085</v>
      </c>
    </row>
    <row r="4382" spans="1:151" x14ac:dyDescent="0.2">
      <c r="A4382">
        <v>13115</v>
      </c>
      <c r="B4382" t="s">
        <v>25086</v>
      </c>
      <c r="C4382" t="s">
        <v>25087</v>
      </c>
      <c r="D4382" t="s">
        <v>25088</v>
      </c>
      <c r="E4382" t="s">
        <v>25089</v>
      </c>
      <c r="F4382" t="s">
        <v>25090</v>
      </c>
      <c r="G4382" t="s">
        <v>172</v>
      </c>
      <c r="H4382" s="1">
        <v>35312</v>
      </c>
      <c r="I4382" t="s">
        <v>221</v>
      </c>
      <c r="K4382" t="s">
        <v>1078</v>
      </c>
      <c r="L4382" t="s">
        <v>1089</v>
      </c>
      <c r="M4382" t="s">
        <v>224</v>
      </c>
      <c r="N4382">
        <v>2015</v>
      </c>
      <c r="O4382" t="s">
        <v>692</v>
      </c>
      <c r="P4382" t="s">
        <v>178</v>
      </c>
      <c r="Q4382" t="s">
        <v>172</v>
      </c>
      <c r="S4382">
        <v>28773030</v>
      </c>
      <c r="T4382" t="s">
        <v>196</v>
      </c>
      <c r="W4382" t="s">
        <v>25091</v>
      </c>
      <c r="X4382">
        <v>9144509679</v>
      </c>
      <c r="Y4382" t="s">
        <v>182</v>
      </c>
      <c r="Z4382" t="s">
        <v>282</v>
      </c>
      <c r="AA4382">
        <v>2018</v>
      </c>
      <c r="AB4382">
        <v>2018</v>
      </c>
      <c r="AC4382" t="s">
        <v>208</v>
      </c>
      <c r="AD4382" t="s">
        <v>185</v>
      </c>
      <c r="AS4382">
        <v>3.38</v>
      </c>
      <c r="AT4382" t="s">
        <v>188</v>
      </c>
      <c r="AU4382" t="s">
        <v>189</v>
      </c>
      <c r="AV4382" t="s">
        <v>190</v>
      </c>
      <c r="AW4382" t="s">
        <v>210</v>
      </c>
      <c r="BM4382" t="s">
        <v>25092</v>
      </c>
      <c r="BN4382" t="s">
        <v>487</v>
      </c>
      <c r="BP4382" t="s">
        <v>194</v>
      </c>
      <c r="BQ4382" t="s">
        <v>195</v>
      </c>
      <c r="BS4382">
        <v>14627</v>
      </c>
      <c r="BT4382" t="s">
        <v>196</v>
      </c>
      <c r="BU4382">
        <v>9144509822</v>
      </c>
      <c r="BZ4382" t="s">
        <v>25093</v>
      </c>
      <c r="CC4382" t="s">
        <v>670</v>
      </c>
      <c r="CD4382" t="s">
        <v>195</v>
      </c>
      <c r="CF4382">
        <v>10583</v>
      </c>
      <c r="CG4382" t="s">
        <v>196</v>
      </c>
      <c r="CH4382">
        <v>9148745517</v>
      </c>
      <c r="CM4382" t="s">
        <v>17281</v>
      </c>
      <c r="CN4382" t="s">
        <v>25094</v>
      </c>
      <c r="CP4382" t="s">
        <v>194</v>
      </c>
      <c r="CQ4382" t="s">
        <v>195</v>
      </c>
      <c r="CS4382">
        <v>14627</v>
      </c>
      <c r="CT4382" t="s">
        <v>196</v>
      </c>
      <c r="CU4382">
        <v>9144509822</v>
      </c>
      <c r="EM4382" t="s">
        <v>25093</v>
      </c>
      <c r="EP4382" t="s">
        <v>670</v>
      </c>
      <c r="EQ4382" t="s">
        <v>195</v>
      </c>
      <c r="ES4382">
        <v>10583</v>
      </c>
      <c r="ET4382" t="s">
        <v>196</v>
      </c>
      <c r="EU4382">
        <v>9148745517</v>
      </c>
    </row>
    <row r="4383" spans="1:151" x14ac:dyDescent="0.2">
      <c r="A4383">
        <v>24243</v>
      </c>
      <c r="B4383" t="s">
        <v>25095</v>
      </c>
      <c r="C4383" t="s">
        <v>25087</v>
      </c>
      <c r="E4383" t="s">
        <v>25096</v>
      </c>
      <c r="F4383" t="s">
        <v>25097</v>
      </c>
      <c r="G4383" t="s">
        <v>172</v>
      </c>
      <c r="H4383" s="1">
        <v>35569</v>
      </c>
      <c r="I4383" t="s">
        <v>221</v>
      </c>
      <c r="K4383" t="s">
        <v>1078</v>
      </c>
      <c r="L4383" t="s">
        <v>3070</v>
      </c>
      <c r="M4383" t="s">
        <v>176</v>
      </c>
      <c r="N4383">
        <v>2018</v>
      </c>
      <c r="O4383" t="s">
        <v>612</v>
      </c>
      <c r="P4383" t="s">
        <v>178</v>
      </c>
      <c r="Q4383" t="s">
        <v>172</v>
      </c>
      <c r="S4383">
        <v>29404056</v>
      </c>
      <c r="T4383" t="s">
        <v>196</v>
      </c>
      <c r="W4383" t="s">
        <v>25098</v>
      </c>
      <c r="X4383">
        <v>6177783860</v>
      </c>
      <c r="Y4383" t="s">
        <v>186</v>
      </c>
      <c r="Z4383" t="s">
        <v>282</v>
      </c>
      <c r="AA4383">
        <v>2019</v>
      </c>
      <c r="AB4383">
        <v>2019</v>
      </c>
      <c r="AC4383" t="s">
        <v>1686</v>
      </c>
      <c r="AD4383" t="s">
        <v>185</v>
      </c>
      <c r="AE4383" t="s">
        <v>187</v>
      </c>
      <c r="AM4383" t="s">
        <v>396</v>
      </c>
      <c r="AS4383">
        <v>3.53</v>
      </c>
      <c r="AT4383" t="s">
        <v>188</v>
      </c>
      <c r="AU4383" t="s">
        <v>189</v>
      </c>
      <c r="AV4383" t="s">
        <v>190</v>
      </c>
      <c r="AW4383" t="s">
        <v>264</v>
      </c>
      <c r="BM4383" t="s">
        <v>25099</v>
      </c>
      <c r="BN4383" t="s">
        <v>193</v>
      </c>
      <c r="BP4383" t="s">
        <v>194</v>
      </c>
      <c r="BQ4383" t="s">
        <v>195</v>
      </c>
      <c r="BS4383">
        <v>14627</v>
      </c>
      <c r="BT4383" t="s">
        <v>196</v>
      </c>
      <c r="BU4383">
        <v>6177778263</v>
      </c>
      <c r="BZ4383" t="s">
        <v>25100</v>
      </c>
      <c r="CC4383" t="s">
        <v>7797</v>
      </c>
      <c r="CD4383" t="s">
        <v>401</v>
      </c>
      <c r="CF4383" t="str">
        <f>"02494"</f>
        <v>02494</v>
      </c>
      <c r="CG4383" t="s">
        <v>196</v>
      </c>
      <c r="CH4383">
        <v>6177778263</v>
      </c>
      <c r="CM4383" t="s">
        <v>2659</v>
      </c>
      <c r="CP4383" t="s">
        <v>194</v>
      </c>
      <c r="CQ4383" t="s">
        <v>195</v>
      </c>
      <c r="CS4383">
        <v>14611</v>
      </c>
      <c r="CT4383" t="s">
        <v>196</v>
      </c>
      <c r="CU4383">
        <v>6177778263</v>
      </c>
      <c r="ED4383" t="s">
        <v>401</v>
      </c>
      <c r="EG4383" t="s">
        <v>196</v>
      </c>
      <c r="EH4383">
        <v>6177778263</v>
      </c>
      <c r="EM4383" t="s">
        <v>25100</v>
      </c>
      <c r="EP4383" t="s">
        <v>7797</v>
      </c>
      <c r="EQ4383" t="s">
        <v>401</v>
      </c>
      <c r="ES4383" t="str">
        <f>"02494"</f>
        <v>02494</v>
      </c>
      <c r="ET4383" t="s">
        <v>196</v>
      </c>
      <c r="EU4383">
        <v>6177778263</v>
      </c>
    </row>
    <row r="4384" spans="1:151" x14ac:dyDescent="0.2">
      <c r="A4384">
        <v>25653</v>
      </c>
      <c r="B4384" t="s">
        <v>25101</v>
      </c>
      <c r="C4384" t="s">
        <v>25087</v>
      </c>
      <c r="D4384" t="s">
        <v>4564</v>
      </c>
      <c r="E4384" t="s">
        <v>25102</v>
      </c>
      <c r="F4384" t="s">
        <v>171</v>
      </c>
      <c r="G4384" t="s">
        <v>172</v>
      </c>
      <c r="H4384" s="1">
        <v>35734</v>
      </c>
      <c r="I4384" t="s">
        <v>221</v>
      </c>
      <c r="K4384" t="s">
        <v>2212</v>
      </c>
      <c r="L4384" t="s">
        <v>2172</v>
      </c>
      <c r="M4384" t="s">
        <v>306</v>
      </c>
      <c r="N4384">
        <v>2018</v>
      </c>
      <c r="O4384" t="s">
        <v>307</v>
      </c>
      <c r="P4384" t="s">
        <v>178</v>
      </c>
      <c r="Q4384" t="s">
        <v>172</v>
      </c>
      <c r="S4384">
        <v>29853663</v>
      </c>
      <c r="T4384" t="s">
        <v>196</v>
      </c>
      <c r="W4384" t="s">
        <v>25103</v>
      </c>
      <c r="X4384">
        <v>9736691598</v>
      </c>
      <c r="Y4384" t="s">
        <v>186</v>
      </c>
      <c r="Z4384" t="s">
        <v>282</v>
      </c>
      <c r="AA4384">
        <v>2020</v>
      </c>
      <c r="AB4384">
        <v>2020</v>
      </c>
      <c r="AC4384" t="s">
        <v>3159</v>
      </c>
      <c r="AD4384" t="s">
        <v>185</v>
      </c>
      <c r="AM4384" t="s">
        <v>412</v>
      </c>
      <c r="AS4384">
        <v>3.83</v>
      </c>
      <c r="AT4384" t="s">
        <v>188</v>
      </c>
      <c r="AU4384" t="s">
        <v>189</v>
      </c>
      <c r="AV4384" t="s">
        <v>190</v>
      </c>
      <c r="AW4384" t="s">
        <v>264</v>
      </c>
      <c r="BM4384" t="s">
        <v>25104</v>
      </c>
      <c r="BP4384" t="s">
        <v>14536</v>
      </c>
      <c r="BQ4384" t="s">
        <v>1150</v>
      </c>
      <c r="BS4384" t="str">
        <f>"07052"</f>
        <v>07052</v>
      </c>
      <c r="BT4384" t="s">
        <v>196</v>
      </c>
      <c r="BU4384">
        <v>3474041049</v>
      </c>
      <c r="BZ4384" t="s">
        <v>25104</v>
      </c>
      <c r="CC4384" t="s">
        <v>14536</v>
      </c>
      <c r="CD4384" t="s">
        <v>1150</v>
      </c>
      <c r="CF4384" t="str">
        <f>"07052"</f>
        <v>07052</v>
      </c>
      <c r="CG4384" t="s">
        <v>196</v>
      </c>
      <c r="CH4384">
        <v>3474041049</v>
      </c>
      <c r="CM4384" t="s">
        <v>24733</v>
      </c>
      <c r="CP4384" t="s">
        <v>194</v>
      </c>
      <c r="CQ4384" t="s">
        <v>195</v>
      </c>
      <c r="CS4384">
        <v>14619</v>
      </c>
      <c r="CT4384" t="s">
        <v>196</v>
      </c>
      <c r="CU4384">
        <v>3474041049</v>
      </c>
      <c r="ED4384" t="s">
        <v>1150</v>
      </c>
      <c r="EG4384" t="s">
        <v>196</v>
      </c>
      <c r="EH4384">
        <v>3474041049</v>
      </c>
      <c r="EM4384" t="s">
        <v>25104</v>
      </c>
      <c r="EP4384" t="s">
        <v>14536</v>
      </c>
      <c r="EQ4384" t="s">
        <v>1150</v>
      </c>
      <c r="ES4384" t="str">
        <f>"07052"</f>
        <v>07052</v>
      </c>
      <c r="ET4384" t="s">
        <v>196</v>
      </c>
      <c r="EU4384">
        <v>3474041049</v>
      </c>
    </row>
    <row r="4385" spans="1:151" x14ac:dyDescent="0.2">
      <c r="A4385">
        <v>46204</v>
      </c>
      <c r="B4385" t="s">
        <v>25105</v>
      </c>
      <c r="C4385" t="s">
        <v>25106</v>
      </c>
      <c r="E4385" t="s">
        <v>25107</v>
      </c>
      <c r="F4385" t="s">
        <v>171</v>
      </c>
      <c r="G4385" t="str">
        <f>"0"</f>
        <v>0</v>
      </c>
      <c r="H4385" s="1">
        <v>34471</v>
      </c>
      <c r="I4385" t="s">
        <v>173</v>
      </c>
      <c r="K4385" t="s">
        <v>687</v>
      </c>
      <c r="L4385" t="s">
        <v>10721</v>
      </c>
      <c r="M4385" t="s">
        <v>176</v>
      </c>
      <c r="N4385">
        <v>2025</v>
      </c>
      <c r="O4385" t="s">
        <v>677</v>
      </c>
      <c r="P4385" t="s">
        <v>178</v>
      </c>
      <c r="Q4385" t="s">
        <v>172</v>
      </c>
      <c r="R4385" t="s">
        <v>510</v>
      </c>
      <c r="S4385">
        <v>31296052</v>
      </c>
      <c r="BM4385" t="s">
        <v>8793</v>
      </c>
    </row>
    <row r="4386" spans="1:151" x14ac:dyDescent="0.2">
      <c r="A4386">
        <v>25639</v>
      </c>
      <c r="B4386" t="s">
        <v>25108</v>
      </c>
      <c r="C4386" t="s">
        <v>25109</v>
      </c>
      <c r="E4386" t="s">
        <v>25110</v>
      </c>
      <c r="F4386" t="s">
        <v>171</v>
      </c>
      <c r="G4386" t="s">
        <v>172</v>
      </c>
      <c r="H4386" s="1">
        <v>35890</v>
      </c>
      <c r="I4386" t="s">
        <v>173</v>
      </c>
      <c r="K4386" t="s">
        <v>3465</v>
      </c>
      <c r="L4386" t="s">
        <v>4957</v>
      </c>
      <c r="M4386" t="s">
        <v>306</v>
      </c>
      <c r="N4386">
        <v>2018</v>
      </c>
      <c r="O4386" t="s">
        <v>307</v>
      </c>
      <c r="P4386" t="s">
        <v>178</v>
      </c>
      <c r="Q4386" t="s">
        <v>172</v>
      </c>
      <c r="S4386">
        <v>29960378</v>
      </c>
      <c r="T4386" t="s">
        <v>2784</v>
      </c>
      <c r="U4386" t="s">
        <v>180</v>
      </c>
      <c r="V4386" s="2">
        <v>43968</v>
      </c>
      <c r="W4386" t="s">
        <v>25111</v>
      </c>
      <c r="X4386">
        <v>5854657008</v>
      </c>
      <c r="Y4386" t="s">
        <v>182</v>
      </c>
      <c r="Z4386" t="s">
        <v>183</v>
      </c>
      <c r="AA4386">
        <v>2020</v>
      </c>
      <c r="AB4386">
        <v>2020</v>
      </c>
      <c r="AC4386" t="s">
        <v>208</v>
      </c>
      <c r="AD4386" t="s">
        <v>185</v>
      </c>
      <c r="AS4386">
        <v>3.65</v>
      </c>
      <c r="AT4386" t="s">
        <v>188</v>
      </c>
      <c r="AU4386" t="s">
        <v>189</v>
      </c>
      <c r="AV4386" t="s">
        <v>190</v>
      </c>
      <c r="AW4386" t="s">
        <v>191</v>
      </c>
      <c r="BM4386" t="s">
        <v>25112</v>
      </c>
      <c r="BN4386" t="s">
        <v>4921</v>
      </c>
      <c r="BP4386" t="s">
        <v>194</v>
      </c>
      <c r="BQ4386" t="s">
        <v>195</v>
      </c>
      <c r="BS4386">
        <v>14627</v>
      </c>
      <c r="BT4386" t="s">
        <v>196</v>
      </c>
      <c r="BU4386">
        <v>5855378601</v>
      </c>
      <c r="CM4386" t="s">
        <v>1073</v>
      </c>
      <c r="CP4386" t="s">
        <v>194</v>
      </c>
      <c r="CQ4386" t="s">
        <v>195</v>
      </c>
      <c r="CS4386">
        <v>14621</v>
      </c>
      <c r="CT4386" t="s">
        <v>196</v>
      </c>
      <c r="CU4386">
        <v>5854657008</v>
      </c>
    </row>
    <row r="4387" spans="1:151" x14ac:dyDescent="0.2">
      <c r="A4387">
        <v>26973</v>
      </c>
      <c r="B4387" t="s">
        <v>9903</v>
      </c>
      <c r="C4387" t="s">
        <v>1101</v>
      </c>
      <c r="D4387" t="s">
        <v>880</v>
      </c>
      <c r="E4387" t="s">
        <v>25113</v>
      </c>
      <c r="F4387" t="s">
        <v>1502</v>
      </c>
      <c r="G4387" t="s">
        <v>172</v>
      </c>
      <c r="H4387" s="1">
        <v>35943</v>
      </c>
      <c r="I4387" t="s">
        <v>173</v>
      </c>
      <c r="K4387" t="s">
        <v>4255</v>
      </c>
      <c r="L4387" t="s">
        <v>318</v>
      </c>
      <c r="M4387" t="s">
        <v>224</v>
      </c>
      <c r="N4387">
        <v>2019</v>
      </c>
      <c r="O4387" t="s">
        <v>279</v>
      </c>
      <c r="P4387" t="s">
        <v>178</v>
      </c>
      <c r="Q4387" t="s">
        <v>172</v>
      </c>
      <c r="S4387">
        <v>29906796</v>
      </c>
      <c r="T4387" t="s">
        <v>196</v>
      </c>
      <c r="W4387" t="s">
        <v>25114</v>
      </c>
      <c r="X4387">
        <v>7703784578</v>
      </c>
      <c r="Y4387" t="s">
        <v>186</v>
      </c>
      <c r="Z4387" t="s">
        <v>282</v>
      </c>
      <c r="AA4387">
        <v>2020</v>
      </c>
      <c r="AB4387">
        <v>2020</v>
      </c>
      <c r="AC4387" t="s">
        <v>1280</v>
      </c>
      <c r="AD4387" t="s">
        <v>172</v>
      </c>
      <c r="AS4387">
        <v>3.58</v>
      </c>
      <c r="AT4387" t="s">
        <v>188</v>
      </c>
      <c r="AU4387" t="s">
        <v>189</v>
      </c>
      <c r="AV4387" t="s">
        <v>190</v>
      </c>
      <c r="AW4387" t="s">
        <v>237</v>
      </c>
      <c r="BM4387" t="s">
        <v>25115</v>
      </c>
      <c r="BN4387" t="s">
        <v>193</v>
      </c>
      <c r="BP4387" t="s">
        <v>194</v>
      </c>
      <c r="BQ4387" t="s">
        <v>195</v>
      </c>
      <c r="BS4387">
        <v>14627</v>
      </c>
      <c r="BT4387" t="s">
        <v>196</v>
      </c>
      <c r="BU4387">
        <v>7703770487</v>
      </c>
      <c r="BZ4387" t="s">
        <v>25116</v>
      </c>
      <c r="CC4387" t="s">
        <v>25117</v>
      </c>
      <c r="CD4387" t="s">
        <v>1072</v>
      </c>
      <c r="CF4387">
        <v>30097</v>
      </c>
      <c r="CG4387" t="s">
        <v>196</v>
      </c>
      <c r="CH4387">
        <v>7703770487</v>
      </c>
      <c r="CM4387" t="s">
        <v>2035</v>
      </c>
      <c r="CP4387" t="s">
        <v>194</v>
      </c>
      <c r="CQ4387" t="s">
        <v>195</v>
      </c>
      <c r="CS4387">
        <v>14627</v>
      </c>
      <c r="CT4387" t="s">
        <v>196</v>
      </c>
      <c r="CU4387">
        <v>7703770487</v>
      </c>
      <c r="ED4387" t="s">
        <v>1072</v>
      </c>
      <c r="EG4387" t="s">
        <v>196</v>
      </c>
      <c r="EH4387">
        <v>7703770487</v>
      </c>
      <c r="EM4387" t="s">
        <v>25116</v>
      </c>
      <c r="EP4387" t="s">
        <v>25117</v>
      </c>
      <c r="EQ4387" t="s">
        <v>1072</v>
      </c>
      <c r="ES4387">
        <v>30097</v>
      </c>
      <c r="ET4387" t="s">
        <v>196</v>
      </c>
      <c r="EU4387">
        <v>7703770487</v>
      </c>
    </row>
    <row r="4388" spans="1:151" x14ac:dyDescent="0.2">
      <c r="A4388">
        <v>46158</v>
      </c>
      <c r="B4388" t="s">
        <v>2986</v>
      </c>
      <c r="C4388" t="s">
        <v>25118</v>
      </c>
      <c r="D4388" t="s">
        <v>1436</v>
      </c>
      <c r="E4388" t="s">
        <v>1213</v>
      </c>
      <c r="F4388" t="s">
        <v>171</v>
      </c>
      <c r="G4388" t="str">
        <f>"0"</f>
        <v>0</v>
      </c>
      <c r="H4388" s="1">
        <v>36737</v>
      </c>
      <c r="I4388" t="s">
        <v>173</v>
      </c>
      <c r="K4388" t="s">
        <v>2085</v>
      </c>
      <c r="L4388" t="s">
        <v>633</v>
      </c>
      <c r="M4388" t="s">
        <v>205</v>
      </c>
      <c r="N4388">
        <v>2025</v>
      </c>
      <c r="O4388" t="s">
        <v>1159</v>
      </c>
      <c r="P4388" t="s">
        <v>178</v>
      </c>
      <c r="Q4388" t="s">
        <v>172</v>
      </c>
      <c r="R4388" t="s">
        <v>510</v>
      </c>
      <c r="S4388">
        <v>32380187</v>
      </c>
      <c r="BM4388" t="s">
        <v>25119</v>
      </c>
    </row>
    <row r="4389" spans="1:151" x14ac:dyDescent="0.2">
      <c r="A4389">
        <v>46205</v>
      </c>
      <c r="B4389" t="s">
        <v>2986</v>
      </c>
      <c r="C4389" t="s">
        <v>25118</v>
      </c>
      <c r="D4389" t="s">
        <v>1436</v>
      </c>
      <c r="E4389" t="s">
        <v>1213</v>
      </c>
      <c r="F4389" t="s">
        <v>171</v>
      </c>
      <c r="G4389" t="str">
        <f>"0"</f>
        <v>0</v>
      </c>
      <c r="H4389" s="1">
        <v>36737</v>
      </c>
      <c r="I4389" t="s">
        <v>173</v>
      </c>
      <c r="K4389" t="s">
        <v>687</v>
      </c>
      <c r="L4389" t="s">
        <v>633</v>
      </c>
      <c r="M4389" t="s">
        <v>205</v>
      </c>
      <c r="N4389">
        <v>2025</v>
      </c>
      <c r="O4389" t="s">
        <v>1159</v>
      </c>
      <c r="P4389" t="s">
        <v>178</v>
      </c>
      <c r="Q4389" t="s">
        <v>172</v>
      </c>
      <c r="R4389" t="s">
        <v>510</v>
      </c>
      <c r="S4389">
        <v>32380187</v>
      </c>
      <c r="BM4389" t="s">
        <v>25119</v>
      </c>
    </row>
    <row r="4390" spans="1:151" x14ac:dyDescent="0.2">
      <c r="A4390">
        <v>26994</v>
      </c>
      <c r="B4390" t="s">
        <v>2655</v>
      </c>
      <c r="C4390" t="s">
        <v>25120</v>
      </c>
      <c r="D4390" t="s">
        <v>4013</v>
      </c>
      <c r="E4390" t="s">
        <v>25121</v>
      </c>
      <c r="F4390" t="s">
        <v>171</v>
      </c>
      <c r="G4390" t="str">
        <f>"0"</f>
        <v>0</v>
      </c>
      <c r="K4390" t="s">
        <v>760</v>
      </c>
      <c r="L4390" t="s">
        <v>761</v>
      </c>
      <c r="M4390" t="s">
        <v>306</v>
      </c>
      <c r="N4390">
        <v>2018</v>
      </c>
      <c r="O4390" t="s">
        <v>307</v>
      </c>
      <c r="P4390" t="s">
        <v>178</v>
      </c>
      <c r="Q4390" t="s">
        <v>172</v>
      </c>
      <c r="S4390">
        <v>30983434</v>
      </c>
      <c r="T4390" t="s">
        <v>196</v>
      </c>
      <c r="Y4390" t="s">
        <v>613</v>
      </c>
      <c r="Z4390" t="s">
        <v>614</v>
      </c>
      <c r="AA4390" t="s">
        <v>615</v>
      </c>
      <c r="AB4390" t="s">
        <v>259</v>
      </c>
      <c r="AC4390" t="s">
        <v>762</v>
      </c>
      <c r="AD4390" t="s">
        <v>185</v>
      </c>
      <c r="AS4390" t="str">
        <f>"0"</f>
        <v>0</v>
      </c>
      <c r="AT4390" t="s">
        <v>188</v>
      </c>
      <c r="AU4390" t="s">
        <v>647</v>
      </c>
      <c r="AV4390" t="s">
        <v>190</v>
      </c>
      <c r="AW4390" t="s">
        <v>210</v>
      </c>
      <c r="BM4390" t="s">
        <v>25122</v>
      </c>
      <c r="BP4390" t="s">
        <v>17836</v>
      </c>
      <c r="BQ4390" t="s">
        <v>861</v>
      </c>
      <c r="BS4390">
        <v>20002</v>
      </c>
      <c r="BT4390" t="s">
        <v>196</v>
      </c>
      <c r="BU4390">
        <v>3232405314</v>
      </c>
      <c r="BZ4390" t="s">
        <v>25122</v>
      </c>
      <c r="CC4390" t="s">
        <v>17836</v>
      </c>
      <c r="CD4390" t="s">
        <v>861</v>
      </c>
      <c r="CF4390">
        <v>20002</v>
      </c>
      <c r="CG4390" t="s">
        <v>196</v>
      </c>
      <c r="CH4390">
        <v>3232405314</v>
      </c>
      <c r="CM4390" t="s">
        <v>25122</v>
      </c>
      <c r="CP4390" t="s">
        <v>17836</v>
      </c>
      <c r="CQ4390" t="s">
        <v>861</v>
      </c>
      <c r="CS4390">
        <v>20002</v>
      </c>
      <c r="CT4390" t="s">
        <v>196</v>
      </c>
      <c r="CU4390">
        <v>3232405314</v>
      </c>
    </row>
    <row r="4391" spans="1:151" x14ac:dyDescent="0.2">
      <c r="A4391">
        <v>25740</v>
      </c>
      <c r="B4391" t="s">
        <v>2655</v>
      </c>
      <c r="C4391" t="s">
        <v>25120</v>
      </c>
      <c r="D4391" t="s">
        <v>4013</v>
      </c>
      <c r="E4391" t="s">
        <v>25121</v>
      </c>
      <c r="F4391" t="s">
        <v>171</v>
      </c>
      <c r="G4391" t="str">
        <f>"0"</f>
        <v>0</v>
      </c>
      <c r="K4391" t="s">
        <v>769</v>
      </c>
      <c r="L4391" t="s">
        <v>770</v>
      </c>
      <c r="M4391" t="s">
        <v>176</v>
      </c>
      <c r="N4391">
        <v>2018</v>
      </c>
      <c r="O4391" t="s">
        <v>612</v>
      </c>
      <c r="P4391" t="s">
        <v>178</v>
      </c>
      <c r="Q4391" t="s">
        <v>172</v>
      </c>
      <c r="S4391">
        <v>30983434</v>
      </c>
      <c r="T4391" t="s">
        <v>196</v>
      </c>
      <c r="Y4391" t="s">
        <v>613</v>
      </c>
      <c r="Z4391" t="s">
        <v>614</v>
      </c>
      <c r="AA4391" t="s">
        <v>615</v>
      </c>
      <c r="AB4391" t="s">
        <v>259</v>
      </c>
      <c r="AC4391" t="s">
        <v>762</v>
      </c>
      <c r="AD4391" t="s">
        <v>185</v>
      </c>
      <c r="AS4391" t="str">
        <f>"0"</f>
        <v>0</v>
      </c>
      <c r="AT4391" t="s">
        <v>188</v>
      </c>
      <c r="AU4391" t="s">
        <v>647</v>
      </c>
      <c r="AV4391" t="s">
        <v>190</v>
      </c>
      <c r="AW4391" t="s">
        <v>210</v>
      </c>
      <c r="BM4391" t="s">
        <v>25122</v>
      </c>
      <c r="BP4391" t="s">
        <v>17836</v>
      </c>
      <c r="BQ4391" t="s">
        <v>861</v>
      </c>
      <c r="BS4391">
        <v>20002</v>
      </c>
      <c r="BT4391" t="s">
        <v>196</v>
      </c>
      <c r="BU4391">
        <v>3232405314</v>
      </c>
      <c r="BZ4391" t="s">
        <v>25122</v>
      </c>
      <c r="CC4391" t="s">
        <v>17836</v>
      </c>
      <c r="CD4391" t="s">
        <v>861</v>
      </c>
      <c r="CF4391">
        <v>20002</v>
      </c>
      <c r="CG4391" t="s">
        <v>196</v>
      </c>
      <c r="CH4391">
        <v>3232405314</v>
      </c>
      <c r="CM4391" t="s">
        <v>25122</v>
      </c>
      <c r="CP4391" t="s">
        <v>17836</v>
      </c>
      <c r="CQ4391" t="s">
        <v>861</v>
      </c>
      <c r="CS4391">
        <v>20002</v>
      </c>
      <c r="CT4391" t="s">
        <v>196</v>
      </c>
      <c r="CU4391">
        <v>3232405314</v>
      </c>
    </row>
    <row r="4392" spans="1:151" x14ac:dyDescent="0.2">
      <c r="A4392">
        <v>45950</v>
      </c>
      <c r="B4392" t="s">
        <v>25123</v>
      </c>
      <c r="C4392" t="s">
        <v>25124</v>
      </c>
      <c r="D4392" t="s">
        <v>9230</v>
      </c>
      <c r="E4392" t="s">
        <v>25125</v>
      </c>
      <c r="F4392" t="s">
        <v>171</v>
      </c>
      <c r="I4392" t="s">
        <v>173</v>
      </c>
      <c r="J4392" t="s">
        <v>25126</v>
      </c>
      <c r="K4392" t="s">
        <v>1705</v>
      </c>
      <c r="L4392" t="s">
        <v>7716</v>
      </c>
      <c r="M4392" t="s">
        <v>224</v>
      </c>
      <c r="N4392">
        <v>2025</v>
      </c>
      <c r="O4392" t="s">
        <v>528</v>
      </c>
      <c r="P4392" t="s">
        <v>363</v>
      </c>
      <c r="Q4392" t="s">
        <v>185</v>
      </c>
      <c r="BM4392" t="s">
        <v>25127</v>
      </c>
      <c r="BP4392" t="s">
        <v>10489</v>
      </c>
      <c r="BQ4392" t="s">
        <v>8443</v>
      </c>
      <c r="BS4392">
        <v>97232</v>
      </c>
      <c r="BT4392" t="s">
        <v>226</v>
      </c>
      <c r="BU4392">
        <v>9712799006</v>
      </c>
      <c r="BW4392">
        <v>9712799006</v>
      </c>
      <c r="BX4392" t="s">
        <v>25128</v>
      </c>
      <c r="BY4392" t="s">
        <v>2398</v>
      </c>
    </row>
    <row r="4393" spans="1:151" x14ac:dyDescent="0.2">
      <c r="A4393">
        <v>19307</v>
      </c>
      <c r="B4393" t="s">
        <v>3556</v>
      </c>
      <c r="C4393" t="s">
        <v>25129</v>
      </c>
      <c r="D4393" t="s">
        <v>2197</v>
      </c>
      <c r="E4393" t="s">
        <v>25130</v>
      </c>
      <c r="F4393" t="s">
        <v>171</v>
      </c>
      <c r="G4393" t="s">
        <v>172</v>
      </c>
      <c r="H4393" s="1">
        <v>34858</v>
      </c>
      <c r="I4393" t="s">
        <v>173</v>
      </c>
      <c r="K4393" t="s">
        <v>554</v>
      </c>
      <c r="L4393" t="s">
        <v>175</v>
      </c>
      <c r="M4393" t="s">
        <v>306</v>
      </c>
      <c r="N4393">
        <v>2016</v>
      </c>
      <c r="O4393" t="s">
        <v>380</v>
      </c>
      <c r="P4393" t="s">
        <v>178</v>
      </c>
      <c r="Q4393" t="s">
        <v>172</v>
      </c>
      <c r="S4393">
        <v>28197539</v>
      </c>
      <c r="T4393" t="s">
        <v>196</v>
      </c>
      <c r="W4393" t="s">
        <v>25131</v>
      </c>
      <c r="X4393">
        <v>5028025052</v>
      </c>
      <c r="Y4393" t="s">
        <v>186</v>
      </c>
      <c r="Z4393" t="s">
        <v>282</v>
      </c>
      <c r="AA4393">
        <v>2017</v>
      </c>
      <c r="AB4393">
        <v>2017</v>
      </c>
      <c r="AC4393" t="s">
        <v>696</v>
      </c>
      <c r="AD4393" t="s">
        <v>185</v>
      </c>
      <c r="AM4393" t="s">
        <v>5117</v>
      </c>
      <c r="AS4393">
        <v>3.02</v>
      </c>
      <c r="AT4393" t="s">
        <v>188</v>
      </c>
      <c r="AU4393" t="s">
        <v>189</v>
      </c>
      <c r="AV4393" t="s">
        <v>190</v>
      </c>
      <c r="AW4393" t="s">
        <v>264</v>
      </c>
      <c r="BM4393" t="s">
        <v>25132</v>
      </c>
      <c r="BN4393" t="s">
        <v>193</v>
      </c>
      <c r="BP4393" t="s">
        <v>194</v>
      </c>
      <c r="BQ4393" t="s">
        <v>195</v>
      </c>
      <c r="BS4393">
        <v>14627</v>
      </c>
      <c r="BT4393" t="s">
        <v>196</v>
      </c>
      <c r="BU4393">
        <v>5022957843</v>
      </c>
      <c r="BZ4393" t="s">
        <v>25133</v>
      </c>
      <c r="CC4393" t="s">
        <v>5186</v>
      </c>
      <c r="CD4393" t="s">
        <v>5183</v>
      </c>
      <c r="CF4393">
        <v>402996821</v>
      </c>
      <c r="CG4393" t="s">
        <v>196</v>
      </c>
      <c r="CH4393">
        <v>5028025052</v>
      </c>
      <c r="CM4393" t="s">
        <v>25134</v>
      </c>
      <c r="CP4393" t="s">
        <v>194</v>
      </c>
      <c r="CQ4393" t="s">
        <v>195</v>
      </c>
      <c r="CS4393">
        <v>14627</v>
      </c>
      <c r="CT4393" t="s">
        <v>196</v>
      </c>
      <c r="CU4393">
        <v>5022957843</v>
      </c>
      <c r="DZ4393" t="s">
        <v>25135</v>
      </c>
      <c r="EC4393" t="s">
        <v>5186</v>
      </c>
      <c r="ED4393" t="s">
        <v>5183</v>
      </c>
      <c r="EF4393">
        <v>40228</v>
      </c>
      <c r="EG4393" t="s">
        <v>196</v>
      </c>
      <c r="EM4393" t="s">
        <v>25133</v>
      </c>
      <c r="EP4393" t="s">
        <v>5186</v>
      </c>
      <c r="EQ4393" t="s">
        <v>5183</v>
      </c>
      <c r="ES4393">
        <v>402996821</v>
      </c>
      <c r="ET4393" t="s">
        <v>196</v>
      </c>
      <c r="EU4393">
        <v>5028025052</v>
      </c>
    </row>
    <row r="4394" spans="1:151" x14ac:dyDescent="0.2">
      <c r="A4394">
        <v>14654</v>
      </c>
      <c r="B4394" t="s">
        <v>1173</v>
      </c>
      <c r="C4394" t="s">
        <v>25136</v>
      </c>
      <c r="D4394" t="s">
        <v>169</v>
      </c>
      <c r="E4394" t="s">
        <v>25137</v>
      </c>
      <c r="F4394" t="s">
        <v>171</v>
      </c>
      <c r="G4394" t="s">
        <v>172</v>
      </c>
      <c r="H4394" s="1">
        <v>35168</v>
      </c>
      <c r="I4394" t="s">
        <v>221</v>
      </c>
      <c r="K4394" t="s">
        <v>1853</v>
      </c>
      <c r="L4394" t="s">
        <v>516</v>
      </c>
      <c r="M4394" t="s">
        <v>306</v>
      </c>
      <c r="N4394">
        <v>2016</v>
      </c>
      <c r="O4394" t="s">
        <v>380</v>
      </c>
      <c r="P4394" t="s">
        <v>178</v>
      </c>
      <c r="Q4394" t="s">
        <v>172</v>
      </c>
      <c r="S4394">
        <v>28754770</v>
      </c>
      <c r="T4394" t="s">
        <v>196</v>
      </c>
      <c r="W4394" t="s">
        <v>25138</v>
      </c>
      <c r="X4394">
        <v>5857946373</v>
      </c>
      <c r="Y4394" t="s">
        <v>186</v>
      </c>
      <c r="Z4394" t="s">
        <v>282</v>
      </c>
      <c r="AA4394">
        <v>2018</v>
      </c>
      <c r="AB4394">
        <v>2018</v>
      </c>
      <c r="AC4394" t="s">
        <v>1288</v>
      </c>
      <c r="AD4394" t="s">
        <v>185</v>
      </c>
      <c r="AE4394" t="s">
        <v>413</v>
      </c>
      <c r="AS4394">
        <v>3.96</v>
      </c>
      <c r="AT4394" t="s">
        <v>188</v>
      </c>
      <c r="AU4394" t="s">
        <v>189</v>
      </c>
      <c r="AV4394" t="s">
        <v>190</v>
      </c>
      <c r="AW4394" t="s">
        <v>264</v>
      </c>
      <c r="BM4394" t="s">
        <v>25139</v>
      </c>
      <c r="BN4394" t="s">
        <v>193</v>
      </c>
      <c r="BP4394" t="s">
        <v>194</v>
      </c>
      <c r="BQ4394" t="s">
        <v>195</v>
      </c>
      <c r="BS4394">
        <v>14627</v>
      </c>
      <c r="BT4394" t="s">
        <v>196</v>
      </c>
      <c r="BU4394">
        <v>5857946716</v>
      </c>
      <c r="BZ4394" t="s">
        <v>25140</v>
      </c>
      <c r="CC4394" t="s">
        <v>2421</v>
      </c>
      <c r="CD4394" t="s">
        <v>195</v>
      </c>
      <c r="CF4394">
        <v>14450</v>
      </c>
      <c r="CG4394" t="s">
        <v>196</v>
      </c>
      <c r="CH4394">
        <v>5857946716</v>
      </c>
      <c r="CM4394" t="s">
        <v>215</v>
      </c>
      <c r="CN4394" t="s">
        <v>25141</v>
      </c>
      <c r="CP4394" t="s">
        <v>194</v>
      </c>
      <c r="CQ4394" t="s">
        <v>195</v>
      </c>
      <c r="CS4394">
        <v>14627</v>
      </c>
      <c r="CT4394" t="s">
        <v>196</v>
      </c>
      <c r="CU4394">
        <v>5857946716</v>
      </c>
      <c r="ED4394" t="s">
        <v>195</v>
      </c>
      <c r="EG4394" t="s">
        <v>196</v>
      </c>
      <c r="EH4394">
        <v>5857946716</v>
      </c>
      <c r="EM4394" t="s">
        <v>25140</v>
      </c>
      <c r="EP4394" t="s">
        <v>2421</v>
      </c>
      <c r="EQ4394" t="s">
        <v>195</v>
      </c>
      <c r="ES4394">
        <v>14450</v>
      </c>
      <c r="ET4394" t="s">
        <v>196</v>
      </c>
      <c r="EU4394">
        <v>5857946716</v>
      </c>
    </row>
    <row r="4395" spans="1:151" x14ac:dyDescent="0.2">
      <c r="A4395">
        <v>38206</v>
      </c>
      <c r="B4395" t="s">
        <v>3881</v>
      </c>
      <c r="C4395" t="s">
        <v>25142</v>
      </c>
      <c r="D4395" t="s">
        <v>4129</v>
      </c>
      <c r="E4395" t="s">
        <v>25143</v>
      </c>
      <c r="F4395" t="s">
        <v>171</v>
      </c>
      <c r="G4395" t="str">
        <f>"0"</f>
        <v>0</v>
      </c>
      <c r="H4395" s="1">
        <v>37053</v>
      </c>
      <c r="I4395" t="s">
        <v>1450</v>
      </c>
      <c r="K4395" t="s">
        <v>1817</v>
      </c>
      <c r="L4395" t="s">
        <v>1158</v>
      </c>
      <c r="M4395" t="s">
        <v>205</v>
      </c>
      <c r="N4395">
        <v>2023</v>
      </c>
      <c r="O4395" t="s">
        <v>921</v>
      </c>
      <c r="P4395" t="s">
        <v>178</v>
      </c>
      <c r="Q4395" t="s">
        <v>172</v>
      </c>
      <c r="S4395">
        <v>31549530</v>
      </c>
      <c r="T4395" t="s">
        <v>226</v>
      </c>
      <c r="Y4395" t="str">
        <f>"01AS"</f>
        <v>01AS</v>
      </c>
      <c r="Z4395" t="s">
        <v>227</v>
      </c>
      <c r="AA4395" t="s">
        <v>321</v>
      </c>
      <c r="AC4395" t="s">
        <v>2002</v>
      </c>
      <c r="AD4395" t="s">
        <v>185</v>
      </c>
      <c r="AE4395" t="s">
        <v>5092</v>
      </c>
      <c r="AS4395">
        <v>3.88</v>
      </c>
      <c r="AU4395" t="s">
        <v>235</v>
      </c>
      <c r="AV4395" t="s">
        <v>236</v>
      </c>
      <c r="AW4395" t="s">
        <v>264</v>
      </c>
      <c r="BM4395" t="s">
        <v>16406</v>
      </c>
      <c r="BN4395" t="s">
        <v>239</v>
      </c>
      <c r="BO4395" t="s">
        <v>25144</v>
      </c>
      <c r="BP4395" t="s">
        <v>241</v>
      </c>
      <c r="BQ4395" t="s">
        <v>195</v>
      </c>
      <c r="BS4395">
        <v>14627</v>
      </c>
      <c r="CD4395" t="s">
        <v>195</v>
      </c>
      <c r="CM4395" t="s">
        <v>25145</v>
      </c>
      <c r="CO4395" t="s">
        <v>25144</v>
      </c>
      <c r="CP4395" t="s">
        <v>25146</v>
      </c>
      <c r="CQ4395" t="s">
        <v>2276</v>
      </c>
      <c r="CS4395" t="s">
        <v>25147</v>
      </c>
      <c r="CT4395" t="s">
        <v>244</v>
      </c>
      <c r="CU4395" t="s">
        <v>25148</v>
      </c>
    </row>
    <row r="4396" spans="1:151" x14ac:dyDescent="0.2">
      <c r="A4396">
        <v>37610</v>
      </c>
      <c r="B4396" t="s">
        <v>3881</v>
      </c>
      <c r="C4396" t="s">
        <v>25142</v>
      </c>
      <c r="D4396" t="s">
        <v>4129</v>
      </c>
      <c r="E4396" t="s">
        <v>25143</v>
      </c>
      <c r="F4396" t="s">
        <v>171</v>
      </c>
      <c r="G4396" t="str">
        <f>"0"</f>
        <v>0</v>
      </c>
      <c r="H4396" s="1">
        <v>37053</v>
      </c>
      <c r="I4396" t="s">
        <v>1450</v>
      </c>
      <c r="K4396" t="s">
        <v>1078</v>
      </c>
      <c r="L4396" t="s">
        <v>25149</v>
      </c>
      <c r="M4396" t="s">
        <v>224</v>
      </c>
      <c r="N4396">
        <v>2022</v>
      </c>
      <c r="O4396" t="s">
        <v>468</v>
      </c>
      <c r="P4396" t="s">
        <v>178</v>
      </c>
      <c r="Q4396" t="s">
        <v>172</v>
      </c>
      <c r="S4396">
        <v>31549530</v>
      </c>
      <c r="T4396" t="s">
        <v>226</v>
      </c>
      <c r="Y4396" t="str">
        <f>"01AS"</f>
        <v>01AS</v>
      </c>
      <c r="Z4396" t="s">
        <v>227</v>
      </c>
      <c r="AA4396" t="s">
        <v>321</v>
      </c>
      <c r="AC4396" t="s">
        <v>2002</v>
      </c>
      <c r="AD4396" t="s">
        <v>185</v>
      </c>
      <c r="AE4396" t="s">
        <v>5092</v>
      </c>
      <c r="AS4396">
        <v>3.88</v>
      </c>
      <c r="AU4396" t="s">
        <v>235</v>
      </c>
      <c r="AV4396" t="s">
        <v>236</v>
      </c>
      <c r="AW4396" t="s">
        <v>264</v>
      </c>
      <c r="BM4396" t="s">
        <v>16406</v>
      </c>
      <c r="BN4396" t="s">
        <v>239</v>
      </c>
      <c r="BO4396" t="s">
        <v>25144</v>
      </c>
      <c r="BP4396" t="s">
        <v>241</v>
      </c>
      <c r="BQ4396" t="s">
        <v>195</v>
      </c>
      <c r="BS4396">
        <v>14627</v>
      </c>
      <c r="CD4396" t="s">
        <v>195</v>
      </c>
      <c r="CM4396" t="s">
        <v>25145</v>
      </c>
      <c r="CO4396" t="s">
        <v>25144</v>
      </c>
      <c r="CP4396" t="s">
        <v>25146</v>
      </c>
      <c r="CQ4396" t="s">
        <v>2276</v>
      </c>
      <c r="CS4396" t="s">
        <v>25147</v>
      </c>
      <c r="CT4396" t="s">
        <v>244</v>
      </c>
      <c r="CU4396" t="s">
        <v>25148</v>
      </c>
    </row>
    <row r="4397" spans="1:151" x14ac:dyDescent="0.2">
      <c r="A4397">
        <v>43747</v>
      </c>
      <c r="B4397" t="s">
        <v>25150</v>
      </c>
      <c r="C4397" t="s">
        <v>25151</v>
      </c>
      <c r="D4397" t="s">
        <v>25152</v>
      </c>
      <c r="E4397" t="s">
        <v>25153</v>
      </c>
      <c r="F4397" t="s">
        <v>171</v>
      </c>
      <c r="G4397" t="str">
        <f>"0"</f>
        <v>0</v>
      </c>
      <c r="H4397" s="1">
        <v>38509</v>
      </c>
      <c r="I4397" t="s">
        <v>173</v>
      </c>
      <c r="K4397" t="s">
        <v>1001</v>
      </c>
      <c r="L4397" t="s">
        <v>1002</v>
      </c>
      <c r="M4397" t="s">
        <v>224</v>
      </c>
      <c r="N4397">
        <v>2024</v>
      </c>
      <c r="O4397" t="s">
        <v>225</v>
      </c>
      <c r="P4397" t="s">
        <v>178</v>
      </c>
      <c r="Q4397" t="s">
        <v>172</v>
      </c>
      <c r="S4397">
        <v>32663594</v>
      </c>
      <c r="T4397" t="s">
        <v>226</v>
      </c>
      <c r="Y4397" t="str">
        <f>"01AS"</f>
        <v>01AS</v>
      </c>
      <c r="Z4397" t="s">
        <v>499</v>
      </c>
      <c r="AA4397" t="s">
        <v>228</v>
      </c>
      <c r="AB4397" t="s">
        <v>229</v>
      </c>
      <c r="AC4397" t="s">
        <v>728</v>
      </c>
      <c r="AD4397" t="s">
        <v>172</v>
      </c>
      <c r="AS4397">
        <v>3.84</v>
      </c>
      <c r="AU4397" t="s">
        <v>472</v>
      </c>
      <c r="AV4397" t="s">
        <v>473</v>
      </c>
      <c r="AW4397" t="s">
        <v>715</v>
      </c>
      <c r="BM4397" t="s">
        <v>20296</v>
      </c>
      <c r="BN4397" t="s">
        <v>239</v>
      </c>
      <c r="BO4397" t="s">
        <v>25154</v>
      </c>
      <c r="BP4397" t="s">
        <v>241</v>
      </c>
      <c r="BQ4397" t="s">
        <v>195</v>
      </c>
      <c r="BS4397">
        <v>14627</v>
      </c>
      <c r="CD4397" t="s">
        <v>195</v>
      </c>
      <c r="CM4397" t="s">
        <v>25155</v>
      </c>
      <c r="CO4397" t="s">
        <v>25154</v>
      </c>
      <c r="CP4397" t="s">
        <v>176</v>
      </c>
      <c r="CQ4397" t="s">
        <v>2773</v>
      </c>
      <c r="CS4397" t="s">
        <v>25156</v>
      </c>
      <c r="CT4397" t="s">
        <v>244</v>
      </c>
      <c r="CU4397" t="s">
        <v>25157</v>
      </c>
    </row>
    <row r="4398" spans="1:151" x14ac:dyDescent="0.2">
      <c r="A4398">
        <v>15709</v>
      </c>
      <c r="B4398" t="s">
        <v>25158</v>
      </c>
      <c r="C4398" t="s">
        <v>25159</v>
      </c>
      <c r="E4398" t="s">
        <v>25160</v>
      </c>
      <c r="F4398" t="s">
        <v>171</v>
      </c>
      <c r="G4398" t="s">
        <v>172</v>
      </c>
      <c r="H4398" s="1">
        <v>35081</v>
      </c>
      <c r="I4398" t="s">
        <v>173</v>
      </c>
      <c r="K4398" t="s">
        <v>392</v>
      </c>
      <c r="M4398" t="s">
        <v>176</v>
      </c>
      <c r="N4398">
        <v>2017</v>
      </c>
      <c r="O4398" t="s">
        <v>177</v>
      </c>
      <c r="P4398" t="s">
        <v>363</v>
      </c>
      <c r="Q4398" t="s">
        <v>172</v>
      </c>
      <c r="S4398">
        <v>29427185</v>
      </c>
      <c r="T4398" t="s">
        <v>179</v>
      </c>
      <c r="U4398" t="s">
        <v>180</v>
      </c>
      <c r="V4398" s="2">
        <v>43604</v>
      </c>
      <c r="W4398" t="s">
        <v>25161</v>
      </c>
      <c r="X4398">
        <v>2025508768</v>
      </c>
      <c r="Y4398" t="s">
        <v>186</v>
      </c>
      <c r="Z4398" t="s">
        <v>183</v>
      </c>
      <c r="AA4398">
        <v>2019</v>
      </c>
      <c r="AB4398">
        <v>2019</v>
      </c>
      <c r="AC4398" t="s">
        <v>6505</v>
      </c>
      <c r="AD4398" t="s">
        <v>172</v>
      </c>
      <c r="AS4398">
        <v>3.92</v>
      </c>
      <c r="AT4398" t="s">
        <v>188</v>
      </c>
      <c r="AU4398" t="s">
        <v>189</v>
      </c>
      <c r="AV4398" t="s">
        <v>190</v>
      </c>
      <c r="AW4398" t="s">
        <v>191</v>
      </c>
      <c r="BM4398" t="s">
        <v>25162</v>
      </c>
      <c r="BN4398" t="s">
        <v>487</v>
      </c>
      <c r="BP4398" t="s">
        <v>194</v>
      </c>
      <c r="BQ4398" t="s">
        <v>195</v>
      </c>
      <c r="BS4398">
        <v>14627</v>
      </c>
      <c r="BT4398" t="s">
        <v>196</v>
      </c>
      <c r="BU4398">
        <v>5855328698</v>
      </c>
      <c r="CM4398" t="s">
        <v>487</v>
      </c>
      <c r="CN4398" t="s">
        <v>25163</v>
      </c>
      <c r="CP4398" t="s">
        <v>194</v>
      </c>
      <c r="CQ4398" t="s">
        <v>195</v>
      </c>
      <c r="CS4398">
        <v>14627</v>
      </c>
      <c r="CT4398" t="s">
        <v>196</v>
      </c>
      <c r="CU4398">
        <v>5855328698</v>
      </c>
    </row>
    <row r="4399" spans="1:151" x14ac:dyDescent="0.2">
      <c r="A4399">
        <v>20988</v>
      </c>
      <c r="B4399" t="s">
        <v>25164</v>
      </c>
      <c r="C4399" t="s">
        <v>25159</v>
      </c>
      <c r="E4399" t="s">
        <v>25165</v>
      </c>
      <c r="F4399" t="s">
        <v>7586</v>
      </c>
      <c r="G4399" t="s">
        <v>172</v>
      </c>
      <c r="H4399" s="1">
        <v>35947</v>
      </c>
      <c r="I4399" t="s">
        <v>221</v>
      </c>
      <c r="K4399" t="s">
        <v>174</v>
      </c>
      <c r="L4399" t="s">
        <v>175</v>
      </c>
      <c r="M4399" t="s">
        <v>224</v>
      </c>
      <c r="N4399">
        <v>2017</v>
      </c>
      <c r="O4399" t="s">
        <v>441</v>
      </c>
      <c r="P4399" t="s">
        <v>178</v>
      </c>
      <c r="Q4399" t="s">
        <v>172</v>
      </c>
      <c r="S4399">
        <v>30026346</v>
      </c>
      <c r="T4399" t="s">
        <v>179</v>
      </c>
      <c r="U4399" t="s">
        <v>180</v>
      </c>
      <c r="V4399" s="2">
        <v>44185</v>
      </c>
      <c r="W4399" t="s">
        <v>25166</v>
      </c>
      <c r="X4399">
        <v>5857326601</v>
      </c>
      <c r="Y4399" t="s">
        <v>186</v>
      </c>
      <c r="Z4399" t="s">
        <v>282</v>
      </c>
      <c r="AA4399">
        <v>2020</v>
      </c>
      <c r="AB4399">
        <v>2020</v>
      </c>
      <c r="AC4399" t="s">
        <v>696</v>
      </c>
      <c r="AD4399" t="s">
        <v>185</v>
      </c>
      <c r="AM4399" t="s">
        <v>3109</v>
      </c>
      <c r="AN4399" t="s">
        <v>412</v>
      </c>
      <c r="AS4399">
        <v>3.55</v>
      </c>
      <c r="AT4399" t="s">
        <v>188</v>
      </c>
      <c r="AU4399" t="s">
        <v>189</v>
      </c>
      <c r="AV4399" t="s">
        <v>190</v>
      </c>
      <c r="AW4399" t="s">
        <v>191</v>
      </c>
      <c r="BM4399" t="s">
        <v>25167</v>
      </c>
      <c r="BN4399" t="s">
        <v>193</v>
      </c>
      <c r="BP4399" t="s">
        <v>194</v>
      </c>
      <c r="BQ4399" t="s">
        <v>195</v>
      </c>
      <c r="BS4399">
        <v>14627</v>
      </c>
      <c r="BT4399" t="s">
        <v>196</v>
      </c>
      <c r="BU4399">
        <v>5852842666</v>
      </c>
      <c r="CM4399" t="s">
        <v>25168</v>
      </c>
      <c r="CP4399" t="s">
        <v>194</v>
      </c>
      <c r="CQ4399" t="s">
        <v>195</v>
      </c>
      <c r="CS4399">
        <v>14627</v>
      </c>
      <c r="CT4399" t="s">
        <v>196</v>
      </c>
      <c r="CU4399">
        <v>5852842666</v>
      </c>
    </row>
    <row r="4400" spans="1:151" x14ac:dyDescent="0.2">
      <c r="A4400">
        <v>25850</v>
      </c>
      <c r="B4400" t="s">
        <v>25169</v>
      </c>
      <c r="C4400" t="s">
        <v>25159</v>
      </c>
      <c r="E4400" t="s">
        <v>25170</v>
      </c>
      <c r="F4400" t="s">
        <v>171</v>
      </c>
      <c r="G4400" t="s">
        <v>172</v>
      </c>
      <c r="H4400" s="1">
        <v>36032</v>
      </c>
      <c r="I4400" t="s">
        <v>221</v>
      </c>
      <c r="K4400" t="s">
        <v>6824</v>
      </c>
      <c r="L4400" t="s">
        <v>2552</v>
      </c>
      <c r="M4400" t="s">
        <v>306</v>
      </c>
      <c r="N4400">
        <v>2019</v>
      </c>
      <c r="O4400" t="s">
        <v>534</v>
      </c>
      <c r="P4400" t="s">
        <v>178</v>
      </c>
      <c r="Q4400" t="s">
        <v>172</v>
      </c>
      <c r="S4400">
        <v>29910830</v>
      </c>
      <c r="T4400" t="s">
        <v>179</v>
      </c>
      <c r="U4400" t="s">
        <v>180</v>
      </c>
      <c r="V4400" s="2">
        <v>43968</v>
      </c>
      <c r="W4400" t="s">
        <v>25171</v>
      </c>
      <c r="X4400">
        <v>8562462527</v>
      </c>
      <c r="Y4400" t="s">
        <v>186</v>
      </c>
      <c r="Z4400" t="s">
        <v>282</v>
      </c>
      <c r="AA4400">
        <v>2020</v>
      </c>
      <c r="AB4400">
        <v>2020</v>
      </c>
      <c r="AC4400" t="s">
        <v>579</v>
      </c>
      <c r="AD4400" t="s">
        <v>172</v>
      </c>
      <c r="AS4400">
        <v>3.18</v>
      </c>
      <c r="AT4400" t="s">
        <v>188</v>
      </c>
      <c r="AU4400" t="s">
        <v>189</v>
      </c>
      <c r="AV4400" t="s">
        <v>190</v>
      </c>
      <c r="AW4400" t="s">
        <v>191</v>
      </c>
      <c r="AX4400" t="s">
        <v>13613</v>
      </c>
      <c r="BM4400" t="s">
        <v>25172</v>
      </c>
      <c r="BN4400" t="s">
        <v>4921</v>
      </c>
      <c r="BP4400" t="s">
        <v>194</v>
      </c>
      <c r="BQ4400" t="s">
        <v>195</v>
      </c>
      <c r="BS4400">
        <v>14627</v>
      </c>
      <c r="BT4400" t="s">
        <v>196</v>
      </c>
      <c r="BU4400">
        <v>5852845468</v>
      </c>
      <c r="CM4400" t="s">
        <v>25173</v>
      </c>
      <c r="CP4400" t="s">
        <v>194</v>
      </c>
      <c r="CQ4400" t="s">
        <v>195</v>
      </c>
      <c r="CS4400">
        <v>14627</v>
      </c>
      <c r="CT4400" t="s">
        <v>196</v>
      </c>
      <c r="CU4400">
        <v>5855125497</v>
      </c>
    </row>
    <row r="4401" spans="1:151" x14ac:dyDescent="0.2">
      <c r="A4401">
        <v>34457</v>
      </c>
      <c r="B4401" t="s">
        <v>19610</v>
      </c>
      <c r="C4401" t="s">
        <v>25159</v>
      </c>
      <c r="E4401" t="s">
        <v>25174</v>
      </c>
      <c r="F4401" t="s">
        <v>171</v>
      </c>
      <c r="G4401" t="s">
        <v>172</v>
      </c>
      <c r="H4401" s="1">
        <v>36119</v>
      </c>
      <c r="I4401" t="s">
        <v>221</v>
      </c>
      <c r="K4401" t="s">
        <v>1377</v>
      </c>
      <c r="L4401" t="s">
        <v>1378</v>
      </c>
      <c r="M4401" t="s">
        <v>306</v>
      </c>
      <c r="N4401">
        <v>2020</v>
      </c>
      <c r="O4401" t="s">
        <v>1379</v>
      </c>
      <c r="P4401" t="s">
        <v>509</v>
      </c>
      <c r="Q4401" t="s">
        <v>172</v>
      </c>
      <c r="S4401">
        <v>30763593</v>
      </c>
      <c r="T4401" t="s">
        <v>1382</v>
      </c>
      <c r="U4401" t="s">
        <v>424</v>
      </c>
      <c r="Y4401" t="str">
        <f>"01AS"</f>
        <v>01AS</v>
      </c>
      <c r="Z4401" t="s">
        <v>227</v>
      </c>
      <c r="AA4401" t="s">
        <v>320</v>
      </c>
      <c r="AB4401" t="s">
        <v>321</v>
      </c>
      <c r="AC4401" t="s">
        <v>5482</v>
      </c>
      <c r="AD4401" t="s">
        <v>185</v>
      </c>
      <c r="AF4401" t="s">
        <v>426</v>
      </c>
      <c r="AG4401" t="s">
        <v>427</v>
      </c>
      <c r="AJ4401" t="s">
        <v>5592</v>
      </c>
      <c r="AK4401" t="s">
        <v>185</v>
      </c>
      <c r="AS4401">
        <v>3.84</v>
      </c>
      <c r="AT4401" t="s">
        <v>429</v>
      </c>
      <c r="AU4401" t="s">
        <v>235</v>
      </c>
      <c r="AV4401" t="s">
        <v>236</v>
      </c>
      <c r="AW4401" t="s">
        <v>430</v>
      </c>
      <c r="BC4401" t="s">
        <v>474</v>
      </c>
      <c r="BM4401" t="s">
        <v>961</v>
      </c>
      <c r="BN4401" t="s">
        <v>239</v>
      </c>
      <c r="BO4401" t="s">
        <v>25175</v>
      </c>
      <c r="BP4401" t="s">
        <v>241</v>
      </c>
      <c r="BQ4401" t="s">
        <v>195</v>
      </c>
      <c r="BS4401">
        <v>14627</v>
      </c>
      <c r="CD4401" t="s">
        <v>195</v>
      </c>
      <c r="CM4401" t="s">
        <v>25176</v>
      </c>
      <c r="CO4401" t="s">
        <v>25175</v>
      </c>
      <c r="CP4401" t="s">
        <v>11795</v>
      </c>
      <c r="CQ4401" t="s">
        <v>11797</v>
      </c>
      <c r="CS4401">
        <v>300220</v>
      </c>
      <c r="CT4401" t="s">
        <v>1382</v>
      </c>
      <c r="CU4401" t="s">
        <v>25177</v>
      </c>
    </row>
    <row r="4402" spans="1:151" x14ac:dyDescent="0.2">
      <c r="A4402">
        <v>27342</v>
      </c>
      <c r="B4402" t="s">
        <v>19610</v>
      </c>
      <c r="C4402" t="s">
        <v>25159</v>
      </c>
      <c r="E4402" t="s">
        <v>25174</v>
      </c>
      <c r="F4402" t="s">
        <v>171</v>
      </c>
      <c r="G4402" t="s">
        <v>172</v>
      </c>
      <c r="H4402" s="1">
        <v>36119</v>
      </c>
      <c r="I4402" t="s">
        <v>221</v>
      </c>
      <c r="K4402" t="s">
        <v>554</v>
      </c>
      <c r="L4402" t="s">
        <v>175</v>
      </c>
      <c r="M4402" t="s">
        <v>306</v>
      </c>
      <c r="N4402">
        <v>2019</v>
      </c>
      <c r="O4402" t="s">
        <v>534</v>
      </c>
      <c r="P4402" t="s">
        <v>178</v>
      </c>
      <c r="Q4402" t="s">
        <v>172</v>
      </c>
      <c r="S4402">
        <v>30763593</v>
      </c>
      <c r="T4402" t="s">
        <v>1382</v>
      </c>
      <c r="U4402" t="s">
        <v>424</v>
      </c>
      <c r="Y4402" t="str">
        <f>"01AS"</f>
        <v>01AS</v>
      </c>
      <c r="Z4402" t="s">
        <v>227</v>
      </c>
      <c r="AA4402" t="s">
        <v>320</v>
      </c>
      <c r="AB4402" t="s">
        <v>321</v>
      </c>
      <c r="AC4402" t="s">
        <v>5482</v>
      </c>
      <c r="AD4402" t="s">
        <v>185</v>
      </c>
      <c r="AF4402" t="s">
        <v>426</v>
      </c>
      <c r="AG4402" t="s">
        <v>427</v>
      </c>
      <c r="AJ4402" t="s">
        <v>5592</v>
      </c>
      <c r="AK4402" t="s">
        <v>185</v>
      </c>
      <c r="AS4402">
        <v>3.84</v>
      </c>
      <c r="AT4402" t="s">
        <v>429</v>
      </c>
      <c r="AU4402" t="s">
        <v>235</v>
      </c>
      <c r="AV4402" t="s">
        <v>236</v>
      </c>
      <c r="AW4402" t="s">
        <v>430</v>
      </c>
      <c r="BC4402" t="s">
        <v>474</v>
      </c>
      <c r="BM4402" t="s">
        <v>961</v>
      </c>
      <c r="BN4402" t="s">
        <v>239</v>
      </c>
      <c r="BO4402" t="s">
        <v>25175</v>
      </c>
      <c r="BP4402" t="s">
        <v>241</v>
      </c>
      <c r="BQ4402" t="s">
        <v>195</v>
      </c>
      <c r="BS4402">
        <v>14627</v>
      </c>
      <c r="CD4402" t="s">
        <v>195</v>
      </c>
      <c r="CM4402" t="s">
        <v>25176</v>
      </c>
      <c r="CO4402" t="s">
        <v>25175</v>
      </c>
      <c r="CP4402" t="s">
        <v>11795</v>
      </c>
      <c r="CQ4402" t="s">
        <v>11797</v>
      </c>
      <c r="CS4402">
        <v>300220</v>
      </c>
      <c r="CT4402" t="s">
        <v>1382</v>
      </c>
      <c r="CU4402" t="s">
        <v>25177</v>
      </c>
    </row>
    <row r="4403" spans="1:151" x14ac:dyDescent="0.2">
      <c r="A4403">
        <v>32562</v>
      </c>
      <c r="B4403" t="s">
        <v>25178</v>
      </c>
      <c r="C4403" t="s">
        <v>25159</v>
      </c>
      <c r="E4403" t="s">
        <v>25179</v>
      </c>
      <c r="F4403" t="s">
        <v>171</v>
      </c>
      <c r="G4403" t="s">
        <v>172</v>
      </c>
      <c r="H4403" s="1">
        <v>35457</v>
      </c>
      <c r="I4403" t="s">
        <v>173</v>
      </c>
      <c r="K4403" t="s">
        <v>4669</v>
      </c>
      <c r="L4403" t="s">
        <v>4692</v>
      </c>
      <c r="M4403" t="s">
        <v>255</v>
      </c>
      <c r="N4403" t="s">
        <v>421</v>
      </c>
      <c r="O4403" t="s">
        <v>422</v>
      </c>
      <c r="P4403" t="s">
        <v>178</v>
      </c>
      <c r="Q4403" t="s">
        <v>172</v>
      </c>
      <c r="S4403">
        <v>31625548</v>
      </c>
      <c r="T4403" t="s">
        <v>1382</v>
      </c>
      <c r="U4403" t="s">
        <v>424</v>
      </c>
      <c r="Y4403" t="str">
        <f>"02SBS"</f>
        <v>02SBS</v>
      </c>
      <c r="Z4403" t="s">
        <v>4693</v>
      </c>
      <c r="AA4403" t="s">
        <v>259</v>
      </c>
      <c r="AB4403" t="s">
        <v>260</v>
      </c>
      <c r="AC4403" t="s">
        <v>12416</v>
      </c>
      <c r="AD4403" t="s">
        <v>185</v>
      </c>
      <c r="AS4403">
        <v>3.58</v>
      </c>
      <c r="AT4403" t="s">
        <v>429</v>
      </c>
      <c r="AV4403" t="s">
        <v>823</v>
      </c>
      <c r="AW4403" t="s">
        <v>430</v>
      </c>
      <c r="BO4403" t="s">
        <v>5511</v>
      </c>
      <c r="BQ4403" t="s">
        <v>195</v>
      </c>
      <c r="CA4403" t="s">
        <v>25180</v>
      </c>
      <c r="CD4403" t="s">
        <v>195</v>
      </c>
      <c r="CM4403" t="s">
        <v>25181</v>
      </c>
      <c r="CN4403" t="s">
        <v>25180</v>
      </c>
      <c r="CO4403" t="s">
        <v>5511</v>
      </c>
      <c r="CP4403" t="s">
        <v>5511</v>
      </c>
      <c r="CQ4403" t="s">
        <v>3674</v>
      </c>
      <c r="CS4403">
        <v>210018</v>
      </c>
      <c r="CT4403" t="s">
        <v>1382</v>
      </c>
      <c r="CU4403" t="s">
        <v>25182</v>
      </c>
    </row>
    <row r="4404" spans="1:151" x14ac:dyDescent="0.2">
      <c r="A4404">
        <v>33921</v>
      </c>
      <c r="B4404" t="s">
        <v>7624</v>
      </c>
      <c r="C4404" t="s">
        <v>25159</v>
      </c>
      <c r="E4404" t="s">
        <v>25183</v>
      </c>
      <c r="F4404" t="s">
        <v>171</v>
      </c>
      <c r="G4404" t="s">
        <v>172</v>
      </c>
      <c r="H4404" s="1">
        <v>36655</v>
      </c>
      <c r="I4404" t="s">
        <v>221</v>
      </c>
      <c r="K4404" t="s">
        <v>1377</v>
      </c>
      <c r="L4404" t="s">
        <v>1378</v>
      </c>
      <c r="M4404" t="s">
        <v>306</v>
      </c>
      <c r="N4404">
        <v>2020</v>
      </c>
      <c r="O4404" t="s">
        <v>1379</v>
      </c>
      <c r="P4404" t="s">
        <v>3256</v>
      </c>
      <c r="Q4404" t="s">
        <v>172</v>
      </c>
      <c r="S4404">
        <v>31548816</v>
      </c>
      <c r="T4404" t="s">
        <v>1382</v>
      </c>
      <c r="U4404" t="s">
        <v>424</v>
      </c>
      <c r="Y4404" t="str">
        <f>"01AS"</f>
        <v>01AS</v>
      </c>
      <c r="Z4404" t="s">
        <v>227</v>
      </c>
      <c r="AA4404" t="s">
        <v>833</v>
      </c>
      <c r="AB4404" t="s">
        <v>834</v>
      </c>
      <c r="AC4404" t="s">
        <v>5261</v>
      </c>
      <c r="AD4404" t="s">
        <v>172</v>
      </c>
      <c r="AS4404">
        <v>3.77</v>
      </c>
      <c r="AT4404" t="s">
        <v>429</v>
      </c>
      <c r="AU4404" t="s">
        <v>235</v>
      </c>
      <c r="AV4404" t="s">
        <v>236</v>
      </c>
      <c r="AW4404" t="s">
        <v>430</v>
      </c>
      <c r="BM4404" t="s">
        <v>25184</v>
      </c>
      <c r="BN4404" t="s">
        <v>239</v>
      </c>
      <c r="BO4404" t="s">
        <v>25185</v>
      </c>
      <c r="BP4404" t="s">
        <v>241</v>
      </c>
      <c r="BQ4404" t="s">
        <v>195</v>
      </c>
      <c r="BS4404">
        <v>14627</v>
      </c>
      <c r="CD4404" t="s">
        <v>195</v>
      </c>
      <c r="CM4404" t="s">
        <v>25186</v>
      </c>
      <c r="CO4404" t="s">
        <v>25185</v>
      </c>
      <c r="CP4404" t="s">
        <v>21631</v>
      </c>
      <c r="CQ4404" t="s">
        <v>735</v>
      </c>
      <c r="CS4404" t="s">
        <v>25187</v>
      </c>
      <c r="CT4404" t="s">
        <v>244</v>
      </c>
      <c r="CU4404" t="s">
        <v>25188</v>
      </c>
    </row>
    <row r="4405" spans="1:151" x14ac:dyDescent="0.2">
      <c r="A4405">
        <v>36008</v>
      </c>
      <c r="B4405" t="s">
        <v>25189</v>
      </c>
      <c r="C4405" t="s">
        <v>25159</v>
      </c>
      <c r="E4405" t="s">
        <v>25190</v>
      </c>
      <c r="F4405" t="s">
        <v>171</v>
      </c>
      <c r="G4405" t="s">
        <v>172</v>
      </c>
      <c r="H4405" s="1">
        <v>36881</v>
      </c>
      <c r="I4405" t="s">
        <v>173</v>
      </c>
      <c r="K4405" t="s">
        <v>1377</v>
      </c>
      <c r="L4405" t="s">
        <v>1378</v>
      </c>
      <c r="M4405" t="s">
        <v>176</v>
      </c>
      <c r="N4405">
        <v>2021</v>
      </c>
      <c r="O4405" t="s">
        <v>3142</v>
      </c>
      <c r="P4405" t="s">
        <v>178</v>
      </c>
      <c r="Q4405" t="s">
        <v>172</v>
      </c>
      <c r="S4405">
        <v>31529235</v>
      </c>
      <c r="T4405" t="s">
        <v>1382</v>
      </c>
      <c r="U4405" t="s">
        <v>424</v>
      </c>
      <c r="Y4405" t="str">
        <f>"01AS"</f>
        <v>01AS</v>
      </c>
      <c r="Z4405" t="s">
        <v>499</v>
      </c>
      <c r="AA4405" t="s">
        <v>228</v>
      </c>
      <c r="AB4405" t="s">
        <v>229</v>
      </c>
      <c r="AC4405" t="s">
        <v>5521</v>
      </c>
      <c r="AD4405" t="s">
        <v>172</v>
      </c>
      <c r="AS4405">
        <v>3.5</v>
      </c>
      <c r="AT4405" t="s">
        <v>429</v>
      </c>
      <c r="AU4405" t="s">
        <v>472</v>
      </c>
      <c r="AV4405" t="s">
        <v>473</v>
      </c>
      <c r="AW4405" t="s">
        <v>430</v>
      </c>
      <c r="BA4405" t="s">
        <v>15994</v>
      </c>
      <c r="BC4405" t="s">
        <v>474</v>
      </c>
      <c r="BM4405" t="s">
        <v>25191</v>
      </c>
      <c r="BN4405" t="s">
        <v>239</v>
      </c>
      <c r="BO4405" t="s">
        <v>7044</v>
      </c>
      <c r="BP4405" t="s">
        <v>241</v>
      </c>
      <c r="BQ4405" t="s">
        <v>195</v>
      </c>
      <c r="BS4405">
        <v>14627</v>
      </c>
      <c r="CD4405" t="s">
        <v>195</v>
      </c>
      <c r="CM4405" t="s">
        <v>25192</v>
      </c>
      <c r="CO4405" t="s">
        <v>7044</v>
      </c>
      <c r="CP4405" t="s">
        <v>7044</v>
      </c>
      <c r="CQ4405" t="s">
        <v>5257</v>
      </c>
      <c r="CS4405">
        <v>610065</v>
      </c>
      <c r="CT4405" t="s">
        <v>1382</v>
      </c>
    </row>
    <row r="4406" spans="1:151" x14ac:dyDescent="0.2">
      <c r="A4406">
        <v>33934</v>
      </c>
      <c r="B4406" t="s">
        <v>25189</v>
      </c>
      <c r="C4406" t="s">
        <v>25159</v>
      </c>
      <c r="E4406" t="s">
        <v>25190</v>
      </c>
      <c r="F4406" t="s">
        <v>171</v>
      </c>
      <c r="G4406" t="s">
        <v>172</v>
      </c>
      <c r="H4406" s="1">
        <v>36881</v>
      </c>
      <c r="I4406" t="s">
        <v>173</v>
      </c>
      <c r="K4406" t="s">
        <v>1377</v>
      </c>
      <c r="L4406" t="s">
        <v>1378</v>
      </c>
      <c r="M4406" t="s">
        <v>306</v>
      </c>
      <c r="N4406">
        <v>2020</v>
      </c>
      <c r="O4406" t="s">
        <v>1379</v>
      </c>
      <c r="P4406" t="s">
        <v>178</v>
      </c>
      <c r="Q4406" t="s">
        <v>172</v>
      </c>
      <c r="S4406">
        <v>31529235</v>
      </c>
      <c r="T4406" t="s">
        <v>1382</v>
      </c>
      <c r="U4406" t="s">
        <v>424</v>
      </c>
      <c r="Y4406" t="str">
        <f>"01AS"</f>
        <v>01AS</v>
      </c>
      <c r="Z4406" t="s">
        <v>499</v>
      </c>
      <c r="AA4406" t="s">
        <v>228</v>
      </c>
      <c r="AB4406" t="s">
        <v>229</v>
      </c>
      <c r="AC4406" t="s">
        <v>5521</v>
      </c>
      <c r="AD4406" t="s">
        <v>172</v>
      </c>
      <c r="AS4406">
        <v>3.5</v>
      </c>
      <c r="AT4406" t="s">
        <v>429</v>
      </c>
      <c r="AU4406" t="s">
        <v>472</v>
      </c>
      <c r="AV4406" t="s">
        <v>473</v>
      </c>
      <c r="AW4406" t="s">
        <v>430</v>
      </c>
      <c r="BA4406" t="s">
        <v>15994</v>
      </c>
      <c r="BC4406" t="s">
        <v>474</v>
      </c>
      <c r="BM4406" t="s">
        <v>25191</v>
      </c>
      <c r="BN4406" t="s">
        <v>239</v>
      </c>
      <c r="BO4406" t="s">
        <v>7044</v>
      </c>
      <c r="BP4406" t="s">
        <v>241</v>
      </c>
      <c r="BQ4406" t="s">
        <v>195</v>
      </c>
      <c r="BS4406">
        <v>14627</v>
      </c>
      <c r="CD4406" t="s">
        <v>195</v>
      </c>
      <c r="CM4406" t="s">
        <v>25192</v>
      </c>
      <c r="CO4406" t="s">
        <v>7044</v>
      </c>
      <c r="CP4406" t="s">
        <v>7044</v>
      </c>
      <c r="CQ4406" t="s">
        <v>5257</v>
      </c>
      <c r="CS4406">
        <v>610065</v>
      </c>
      <c r="CT4406" t="s">
        <v>1382</v>
      </c>
    </row>
    <row r="4407" spans="1:151" x14ac:dyDescent="0.2">
      <c r="A4407">
        <v>34029</v>
      </c>
      <c r="B4407" t="s">
        <v>25193</v>
      </c>
      <c r="C4407" t="s">
        <v>25159</v>
      </c>
      <c r="E4407" t="s">
        <v>25194</v>
      </c>
      <c r="F4407" t="s">
        <v>171</v>
      </c>
      <c r="G4407" t="s">
        <v>172</v>
      </c>
      <c r="H4407" s="1">
        <v>36639</v>
      </c>
      <c r="I4407" t="s">
        <v>173</v>
      </c>
      <c r="K4407" t="s">
        <v>1377</v>
      </c>
      <c r="L4407" t="s">
        <v>1378</v>
      </c>
      <c r="M4407" t="s">
        <v>306</v>
      </c>
      <c r="N4407">
        <v>2020</v>
      </c>
      <c r="O4407" t="s">
        <v>1379</v>
      </c>
      <c r="P4407" t="s">
        <v>509</v>
      </c>
      <c r="Q4407" t="s">
        <v>172</v>
      </c>
      <c r="S4407">
        <v>31324403</v>
      </c>
      <c r="T4407" t="s">
        <v>1382</v>
      </c>
      <c r="U4407" t="s">
        <v>424</v>
      </c>
      <c r="Y4407" t="str">
        <f>"01AS"</f>
        <v>01AS</v>
      </c>
      <c r="Z4407" t="s">
        <v>227</v>
      </c>
      <c r="AA4407" t="s">
        <v>228</v>
      </c>
      <c r="AB4407" t="s">
        <v>229</v>
      </c>
      <c r="AC4407" t="s">
        <v>2351</v>
      </c>
      <c r="AD4407" t="s">
        <v>172</v>
      </c>
      <c r="AS4407">
        <v>3.45</v>
      </c>
      <c r="AT4407" t="s">
        <v>429</v>
      </c>
      <c r="AU4407" t="s">
        <v>235</v>
      </c>
      <c r="AV4407" t="s">
        <v>236</v>
      </c>
      <c r="AW4407" t="s">
        <v>430</v>
      </c>
      <c r="BM4407" t="s">
        <v>25195</v>
      </c>
      <c r="BN4407" t="s">
        <v>239</v>
      </c>
      <c r="BO4407" t="s">
        <v>4702</v>
      </c>
      <c r="BP4407" t="s">
        <v>241</v>
      </c>
      <c r="BQ4407" t="s">
        <v>195</v>
      </c>
      <c r="BS4407">
        <v>14627</v>
      </c>
      <c r="CA4407" t="s">
        <v>25196</v>
      </c>
      <c r="CD4407" t="s">
        <v>195</v>
      </c>
      <c r="CM4407" t="s">
        <v>25197</v>
      </c>
      <c r="CN4407" t="s">
        <v>25196</v>
      </c>
      <c r="CO4407" t="s">
        <v>4702</v>
      </c>
      <c r="CP4407" t="s">
        <v>4702</v>
      </c>
      <c r="CQ4407" t="s">
        <v>4705</v>
      </c>
      <c r="CS4407">
        <v>201206</v>
      </c>
      <c r="CT4407" t="s">
        <v>1382</v>
      </c>
      <c r="CU4407" t="s">
        <v>25198</v>
      </c>
    </row>
    <row r="4408" spans="1:151" x14ac:dyDescent="0.2">
      <c r="A4408">
        <v>34204</v>
      </c>
      <c r="B4408" t="s">
        <v>25199</v>
      </c>
      <c r="C4408" t="s">
        <v>25200</v>
      </c>
      <c r="E4408" t="s">
        <v>25201</v>
      </c>
      <c r="F4408" t="s">
        <v>171</v>
      </c>
      <c r="I4408" t="s">
        <v>221</v>
      </c>
      <c r="K4408" t="s">
        <v>1377</v>
      </c>
      <c r="L4408" t="s">
        <v>1378</v>
      </c>
      <c r="M4408" t="s">
        <v>306</v>
      </c>
      <c r="N4408">
        <v>2020</v>
      </c>
      <c r="O4408" t="s">
        <v>1379</v>
      </c>
      <c r="P4408" t="s">
        <v>509</v>
      </c>
      <c r="Q4408" t="s">
        <v>185</v>
      </c>
      <c r="BM4408" t="s">
        <v>25202</v>
      </c>
      <c r="BP4408" t="s">
        <v>4702</v>
      </c>
      <c r="BR4408" t="s">
        <v>4702</v>
      </c>
      <c r="BS4408">
        <v>200336</v>
      </c>
      <c r="BT4408" t="s">
        <v>1382</v>
      </c>
      <c r="BU4408">
        <v>13616717388</v>
      </c>
      <c r="BX4408" t="s">
        <v>25203</v>
      </c>
    </row>
    <row r="4409" spans="1:151" x14ac:dyDescent="0.2">
      <c r="A4409">
        <v>34523</v>
      </c>
      <c r="B4409" t="s">
        <v>25204</v>
      </c>
      <c r="C4409" t="s">
        <v>25200</v>
      </c>
      <c r="E4409" t="s">
        <v>25205</v>
      </c>
      <c r="F4409" t="s">
        <v>171</v>
      </c>
      <c r="I4409" t="s">
        <v>173</v>
      </c>
      <c r="K4409" t="s">
        <v>1377</v>
      </c>
      <c r="L4409" t="s">
        <v>1378</v>
      </c>
      <c r="M4409" t="s">
        <v>306</v>
      </c>
      <c r="N4409">
        <v>2020</v>
      </c>
      <c r="O4409" t="s">
        <v>1379</v>
      </c>
      <c r="P4409" t="s">
        <v>509</v>
      </c>
      <c r="Q4409" t="s">
        <v>185</v>
      </c>
      <c r="S4409">
        <v>31727785</v>
      </c>
      <c r="AA4409">
        <v>2024</v>
      </c>
      <c r="AC4409" t="s">
        <v>25206</v>
      </c>
      <c r="AX4409" t="s">
        <v>25207</v>
      </c>
      <c r="AY4409" t="s">
        <v>25208</v>
      </c>
      <c r="BA4409" t="s">
        <v>25206</v>
      </c>
      <c r="BM4409" t="s">
        <v>25209</v>
      </c>
      <c r="BN4409" t="s">
        <v>25210</v>
      </c>
      <c r="BO4409" t="s">
        <v>17169</v>
      </c>
      <c r="BP4409" t="s">
        <v>4702</v>
      </c>
      <c r="BR4409" t="s">
        <v>4702</v>
      </c>
      <c r="BS4409">
        <v>200135</v>
      </c>
      <c r="BT4409" t="s">
        <v>1382</v>
      </c>
      <c r="BU4409">
        <v>8618621931016</v>
      </c>
      <c r="BV4409">
        <v>8618621931016</v>
      </c>
      <c r="BW4409">
        <v>8618621931016</v>
      </c>
      <c r="BX4409" t="s">
        <v>25211</v>
      </c>
      <c r="BY4409" t="s">
        <v>1384</v>
      </c>
    </row>
    <row r="4410" spans="1:151" x14ac:dyDescent="0.2">
      <c r="A4410">
        <v>25979</v>
      </c>
      <c r="B4410" t="s">
        <v>7961</v>
      </c>
      <c r="C4410" t="s">
        <v>25212</v>
      </c>
      <c r="E4410" t="s">
        <v>25213</v>
      </c>
      <c r="F4410" t="s">
        <v>171</v>
      </c>
      <c r="K4410" t="s">
        <v>2649</v>
      </c>
      <c r="M4410" t="s">
        <v>306</v>
      </c>
      <c r="N4410">
        <v>2014</v>
      </c>
      <c r="O4410" t="s">
        <v>591</v>
      </c>
      <c r="P4410" t="s">
        <v>178</v>
      </c>
      <c r="Q4410" t="s">
        <v>172</v>
      </c>
    </row>
    <row r="4411" spans="1:151" x14ac:dyDescent="0.2">
      <c r="A4411">
        <v>34464</v>
      </c>
      <c r="B4411" t="s">
        <v>25214</v>
      </c>
      <c r="C4411" t="s">
        <v>25212</v>
      </c>
      <c r="E4411" t="s">
        <v>25215</v>
      </c>
      <c r="F4411" t="s">
        <v>171</v>
      </c>
      <c r="I4411" t="s">
        <v>221</v>
      </c>
      <c r="K4411" t="s">
        <v>1377</v>
      </c>
      <c r="L4411" t="s">
        <v>1378</v>
      </c>
      <c r="M4411" t="s">
        <v>306</v>
      </c>
      <c r="N4411">
        <v>2020</v>
      </c>
      <c r="O4411" t="s">
        <v>1379</v>
      </c>
      <c r="P4411" t="s">
        <v>509</v>
      </c>
      <c r="Q4411" t="s">
        <v>185</v>
      </c>
      <c r="BM4411" t="s">
        <v>25216</v>
      </c>
      <c r="BP4411" t="s">
        <v>25217</v>
      </c>
      <c r="BR4411" t="s">
        <v>9088</v>
      </c>
      <c r="BS4411">
        <v>462000</v>
      </c>
      <c r="BT4411" t="s">
        <v>1382</v>
      </c>
      <c r="BU4411" t="s">
        <v>25218</v>
      </c>
      <c r="BX4411" t="s">
        <v>25219</v>
      </c>
      <c r="BY4411" t="s">
        <v>406</v>
      </c>
    </row>
    <row r="4412" spans="1:151" x14ac:dyDescent="0.2">
      <c r="A4412">
        <v>24855</v>
      </c>
      <c r="B4412" t="s">
        <v>25220</v>
      </c>
      <c r="C4412" t="s">
        <v>25221</v>
      </c>
      <c r="E4412" t="s">
        <v>25222</v>
      </c>
      <c r="F4412" t="s">
        <v>171</v>
      </c>
      <c r="G4412" t="s">
        <v>172</v>
      </c>
      <c r="H4412" s="1">
        <v>35527</v>
      </c>
      <c r="I4412" t="s">
        <v>221</v>
      </c>
      <c r="K4412" t="s">
        <v>20886</v>
      </c>
      <c r="L4412" t="s">
        <v>1189</v>
      </c>
      <c r="M4412" t="s">
        <v>306</v>
      </c>
      <c r="N4412">
        <v>2018</v>
      </c>
      <c r="O4412" t="s">
        <v>307</v>
      </c>
      <c r="P4412" t="s">
        <v>363</v>
      </c>
      <c r="Q4412" t="s">
        <v>172</v>
      </c>
      <c r="S4412">
        <v>29858484</v>
      </c>
      <c r="T4412" t="s">
        <v>179</v>
      </c>
      <c r="U4412" t="s">
        <v>180</v>
      </c>
      <c r="V4412" s="2">
        <v>43968</v>
      </c>
      <c r="W4412" t="s">
        <v>25223</v>
      </c>
      <c r="X4412" t="s">
        <v>25224</v>
      </c>
      <c r="Y4412" t="s">
        <v>186</v>
      </c>
      <c r="Z4412" t="s">
        <v>183</v>
      </c>
      <c r="AA4412">
        <v>2020</v>
      </c>
      <c r="AB4412">
        <v>2020</v>
      </c>
      <c r="AC4412" t="s">
        <v>1442</v>
      </c>
      <c r="AD4412" t="s">
        <v>172</v>
      </c>
      <c r="AS4412">
        <v>3.85</v>
      </c>
      <c r="AT4412" t="s">
        <v>188</v>
      </c>
      <c r="AU4412" t="s">
        <v>189</v>
      </c>
      <c r="AV4412" t="s">
        <v>190</v>
      </c>
      <c r="AW4412" t="s">
        <v>191</v>
      </c>
      <c r="BM4412" t="s">
        <v>193</v>
      </c>
      <c r="BN4412" t="s">
        <v>25225</v>
      </c>
      <c r="BP4412" t="s">
        <v>194</v>
      </c>
      <c r="BQ4412" t="s">
        <v>195</v>
      </c>
      <c r="BS4412">
        <v>14627</v>
      </c>
      <c r="BT4412" t="s">
        <v>196</v>
      </c>
      <c r="BU4412">
        <v>5855209136</v>
      </c>
      <c r="CM4412" t="s">
        <v>25226</v>
      </c>
      <c r="CP4412" t="s">
        <v>194</v>
      </c>
      <c r="CQ4412" t="s">
        <v>195</v>
      </c>
      <c r="CS4412">
        <v>14627</v>
      </c>
      <c r="CT4412" t="s">
        <v>196</v>
      </c>
      <c r="CU4412">
        <v>5855209136</v>
      </c>
    </row>
    <row r="4413" spans="1:151" x14ac:dyDescent="0.2">
      <c r="A4413">
        <v>33573</v>
      </c>
      <c r="B4413" t="s">
        <v>25227</v>
      </c>
      <c r="C4413" t="s">
        <v>25228</v>
      </c>
      <c r="D4413" t="s">
        <v>4013</v>
      </c>
      <c r="E4413" t="s">
        <v>25229</v>
      </c>
      <c r="F4413" t="s">
        <v>171</v>
      </c>
      <c r="G4413" t="str">
        <f>"0"</f>
        <v>0</v>
      </c>
      <c r="K4413" t="s">
        <v>453</v>
      </c>
      <c r="L4413" t="s">
        <v>454</v>
      </c>
      <c r="M4413" t="s">
        <v>205</v>
      </c>
      <c r="N4413">
        <v>2020</v>
      </c>
      <c r="O4413" t="s">
        <v>455</v>
      </c>
      <c r="P4413" t="s">
        <v>178</v>
      </c>
      <c r="Q4413" t="s">
        <v>172</v>
      </c>
      <c r="S4413">
        <v>31317689</v>
      </c>
      <c r="T4413" t="s">
        <v>226</v>
      </c>
      <c r="Y4413" t="str">
        <f>"01AS"</f>
        <v>01AS</v>
      </c>
      <c r="Z4413" t="s">
        <v>227</v>
      </c>
      <c r="AA4413" t="s">
        <v>228</v>
      </c>
      <c r="AB4413" t="s">
        <v>229</v>
      </c>
      <c r="AC4413" t="s">
        <v>2190</v>
      </c>
      <c r="AD4413" t="s">
        <v>185</v>
      </c>
      <c r="AM4413" t="s">
        <v>5890</v>
      </c>
      <c r="AS4413">
        <v>3.5</v>
      </c>
      <c r="AT4413" t="s">
        <v>1261</v>
      </c>
      <c r="AU4413" t="s">
        <v>6620</v>
      </c>
      <c r="AV4413" t="s">
        <v>236</v>
      </c>
      <c r="AW4413" t="s">
        <v>264</v>
      </c>
      <c r="BM4413" t="s">
        <v>25230</v>
      </c>
      <c r="BN4413" t="s">
        <v>239</v>
      </c>
      <c r="BO4413" t="s">
        <v>25231</v>
      </c>
      <c r="BP4413" t="s">
        <v>241</v>
      </c>
      <c r="BQ4413" t="s">
        <v>195</v>
      </c>
      <c r="BS4413">
        <v>14627</v>
      </c>
      <c r="CD4413" t="s">
        <v>195</v>
      </c>
      <c r="CM4413" t="s">
        <v>25232</v>
      </c>
      <c r="CO4413" t="s">
        <v>25231</v>
      </c>
      <c r="CP4413" t="s">
        <v>2385</v>
      </c>
      <c r="CQ4413" t="s">
        <v>2386</v>
      </c>
      <c r="CS4413" t="s">
        <v>25233</v>
      </c>
      <c r="CT4413" t="s">
        <v>244</v>
      </c>
      <c r="CU4413" t="s">
        <v>25234</v>
      </c>
    </row>
    <row r="4414" spans="1:151" x14ac:dyDescent="0.2">
      <c r="A4414">
        <v>14604</v>
      </c>
      <c r="B4414" t="s">
        <v>25235</v>
      </c>
      <c r="C4414" t="s">
        <v>25236</v>
      </c>
      <c r="E4414" t="s">
        <v>25237</v>
      </c>
      <c r="F4414" t="s">
        <v>942</v>
      </c>
      <c r="K4414" t="s">
        <v>4255</v>
      </c>
      <c r="M4414" t="s">
        <v>224</v>
      </c>
      <c r="N4414">
        <v>2016</v>
      </c>
      <c r="O4414" t="s">
        <v>410</v>
      </c>
      <c r="P4414" t="s">
        <v>178</v>
      </c>
      <c r="Q4414" t="s">
        <v>172</v>
      </c>
      <c r="S4414">
        <v>28223177</v>
      </c>
      <c r="T4414" t="s">
        <v>483</v>
      </c>
      <c r="U4414" t="s">
        <v>337</v>
      </c>
      <c r="W4414" t="s">
        <v>25238</v>
      </c>
      <c r="X4414">
        <v>9083670357</v>
      </c>
      <c r="Y4414" t="s">
        <v>186</v>
      </c>
      <c r="Z4414" t="s">
        <v>183</v>
      </c>
      <c r="AA4414">
        <v>2017</v>
      </c>
      <c r="AB4414">
        <v>2017</v>
      </c>
      <c r="AC4414" t="s">
        <v>1092</v>
      </c>
      <c r="AD4414" t="s">
        <v>185</v>
      </c>
      <c r="AM4414" t="s">
        <v>396</v>
      </c>
      <c r="AS4414">
        <v>3.45</v>
      </c>
      <c r="AT4414" t="s">
        <v>188</v>
      </c>
      <c r="AU4414" t="s">
        <v>189</v>
      </c>
      <c r="AV4414" t="s">
        <v>190</v>
      </c>
      <c r="AW4414" t="s">
        <v>715</v>
      </c>
      <c r="BM4414" t="s">
        <v>25239</v>
      </c>
      <c r="BN4414" t="s">
        <v>193</v>
      </c>
      <c r="BP4414" t="s">
        <v>194</v>
      </c>
      <c r="BQ4414" t="s">
        <v>195</v>
      </c>
      <c r="BS4414">
        <v>14627</v>
      </c>
      <c r="BT4414" t="s">
        <v>196</v>
      </c>
      <c r="BU4414">
        <v>9175177138</v>
      </c>
      <c r="BZ4414" t="s">
        <v>25240</v>
      </c>
      <c r="CC4414" t="s">
        <v>5143</v>
      </c>
      <c r="CD4414" t="s">
        <v>195</v>
      </c>
      <c r="CF4414">
        <v>11373</v>
      </c>
      <c r="CG4414" t="s">
        <v>196</v>
      </c>
      <c r="CH4414">
        <v>9083670461</v>
      </c>
      <c r="CM4414" t="s">
        <v>12185</v>
      </c>
      <c r="CN4414" t="s">
        <v>487</v>
      </c>
      <c r="CP4414" t="s">
        <v>194</v>
      </c>
      <c r="CQ4414" t="s">
        <v>195</v>
      </c>
      <c r="CS4414">
        <v>14627</v>
      </c>
      <c r="CT4414" t="s">
        <v>196</v>
      </c>
      <c r="CU4414">
        <v>9175177138</v>
      </c>
      <c r="EM4414" t="s">
        <v>25240</v>
      </c>
      <c r="EP4414" t="s">
        <v>5143</v>
      </c>
      <c r="EQ4414" t="s">
        <v>195</v>
      </c>
      <c r="ES4414">
        <v>11373</v>
      </c>
      <c r="ET4414" t="s">
        <v>196</v>
      </c>
      <c r="EU4414">
        <v>9083670461</v>
      </c>
    </row>
    <row r="4415" spans="1:151" x14ac:dyDescent="0.2">
      <c r="A4415">
        <v>26051</v>
      </c>
      <c r="B4415" t="s">
        <v>1792</v>
      </c>
      <c r="C4415" t="s">
        <v>17148</v>
      </c>
      <c r="D4415" t="s">
        <v>3474</v>
      </c>
      <c r="E4415" t="s">
        <v>25241</v>
      </c>
      <c r="F4415" t="s">
        <v>171</v>
      </c>
      <c r="G4415" t="str">
        <f>"0"</f>
        <v>0</v>
      </c>
      <c r="K4415" t="s">
        <v>1372</v>
      </c>
      <c r="L4415" t="s">
        <v>1373</v>
      </c>
      <c r="M4415" t="s">
        <v>176</v>
      </c>
      <c r="N4415">
        <v>2018</v>
      </c>
      <c r="O4415" t="s">
        <v>612</v>
      </c>
      <c r="P4415" t="s">
        <v>178</v>
      </c>
      <c r="Q4415" t="s">
        <v>172</v>
      </c>
      <c r="S4415">
        <v>30343177</v>
      </c>
      <c r="T4415" t="s">
        <v>196</v>
      </c>
      <c r="Y4415" t="s">
        <v>613</v>
      </c>
      <c r="Z4415" t="s">
        <v>614</v>
      </c>
      <c r="AA4415" t="s">
        <v>615</v>
      </c>
      <c r="AB4415" t="s">
        <v>259</v>
      </c>
      <c r="AC4415" t="s">
        <v>4245</v>
      </c>
      <c r="AD4415" t="s">
        <v>185</v>
      </c>
      <c r="AS4415" t="str">
        <f>"0"</f>
        <v>0</v>
      </c>
      <c r="AT4415" t="s">
        <v>188</v>
      </c>
      <c r="AU4415" t="s">
        <v>189</v>
      </c>
      <c r="AV4415" t="s">
        <v>190</v>
      </c>
      <c r="AW4415" t="s">
        <v>264</v>
      </c>
      <c r="BM4415" t="s">
        <v>10221</v>
      </c>
      <c r="BP4415" t="s">
        <v>194</v>
      </c>
      <c r="BQ4415" t="s">
        <v>195</v>
      </c>
      <c r="BS4415">
        <v>14610</v>
      </c>
      <c r="BT4415" t="s">
        <v>196</v>
      </c>
      <c r="BU4415">
        <v>5856944072</v>
      </c>
      <c r="BZ4415" t="s">
        <v>10221</v>
      </c>
      <c r="CC4415" t="s">
        <v>194</v>
      </c>
      <c r="CD4415" t="s">
        <v>195</v>
      </c>
      <c r="CF4415">
        <v>14610</v>
      </c>
      <c r="CG4415" t="s">
        <v>196</v>
      </c>
      <c r="CH4415">
        <v>5856944072</v>
      </c>
      <c r="CM4415" t="s">
        <v>10221</v>
      </c>
      <c r="CP4415" t="s">
        <v>194</v>
      </c>
      <c r="CQ4415" t="s">
        <v>195</v>
      </c>
      <c r="CS4415">
        <v>14610</v>
      </c>
      <c r="CT4415" t="s">
        <v>196</v>
      </c>
      <c r="CU4415">
        <v>5856944072</v>
      </c>
    </row>
    <row r="4416" spans="1:151" x14ac:dyDescent="0.2">
      <c r="A4416">
        <v>25953</v>
      </c>
      <c r="B4416" t="s">
        <v>3705</v>
      </c>
      <c r="C4416" t="s">
        <v>25242</v>
      </c>
      <c r="D4416" t="s">
        <v>654</v>
      </c>
      <c r="E4416" t="s">
        <v>25243</v>
      </c>
      <c r="F4416" t="s">
        <v>171</v>
      </c>
      <c r="G4416" t="s">
        <v>172</v>
      </c>
      <c r="H4416" s="1">
        <v>36319</v>
      </c>
      <c r="I4416" t="s">
        <v>221</v>
      </c>
      <c r="K4416" t="s">
        <v>515</v>
      </c>
      <c r="L4416" t="s">
        <v>516</v>
      </c>
      <c r="M4416" t="s">
        <v>176</v>
      </c>
      <c r="N4416">
        <v>2019</v>
      </c>
      <c r="O4416" t="s">
        <v>482</v>
      </c>
      <c r="P4416" t="s">
        <v>178</v>
      </c>
      <c r="Q4416" t="s">
        <v>172</v>
      </c>
      <c r="S4416">
        <v>30615342</v>
      </c>
      <c r="T4416" t="s">
        <v>196</v>
      </c>
      <c r="W4416" t="s">
        <v>25244</v>
      </c>
      <c r="X4416">
        <v>7166319307</v>
      </c>
      <c r="Y4416" t="s">
        <v>186</v>
      </c>
      <c r="Z4416" t="s">
        <v>183</v>
      </c>
      <c r="AA4416">
        <v>2021</v>
      </c>
      <c r="AB4416">
        <v>2021</v>
      </c>
      <c r="AC4416" t="s">
        <v>752</v>
      </c>
      <c r="AD4416" t="s">
        <v>172</v>
      </c>
      <c r="AS4416">
        <v>3.18</v>
      </c>
      <c r="AT4416" t="s">
        <v>188</v>
      </c>
      <c r="AU4416" t="s">
        <v>189</v>
      </c>
      <c r="AV4416" t="s">
        <v>190</v>
      </c>
      <c r="AW4416" t="s">
        <v>264</v>
      </c>
      <c r="BM4416" t="s">
        <v>25245</v>
      </c>
      <c r="BN4416" t="s">
        <v>193</v>
      </c>
      <c r="BP4416" t="s">
        <v>194</v>
      </c>
      <c r="BQ4416" t="s">
        <v>195</v>
      </c>
      <c r="BS4416">
        <v>14627</v>
      </c>
      <c r="BT4416" t="s">
        <v>196</v>
      </c>
      <c r="BU4416">
        <v>7166319307</v>
      </c>
      <c r="BZ4416" t="s">
        <v>25246</v>
      </c>
      <c r="CC4416" t="s">
        <v>4976</v>
      </c>
      <c r="CD4416" t="s">
        <v>195</v>
      </c>
      <c r="CF4416">
        <v>142213711</v>
      </c>
      <c r="CG4416" t="s">
        <v>196</v>
      </c>
      <c r="CH4416">
        <v>7169081267</v>
      </c>
      <c r="CM4416" t="s">
        <v>25247</v>
      </c>
      <c r="CP4416" t="s">
        <v>194</v>
      </c>
      <c r="CQ4416" t="s">
        <v>195</v>
      </c>
      <c r="CS4416">
        <v>14627</v>
      </c>
      <c r="CT4416" t="s">
        <v>196</v>
      </c>
      <c r="CU4416">
        <v>7169081267</v>
      </c>
      <c r="ED4416" t="s">
        <v>195</v>
      </c>
      <c r="EG4416" t="s">
        <v>196</v>
      </c>
      <c r="EH4416">
        <v>7169081267</v>
      </c>
      <c r="EM4416" t="s">
        <v>25246</v>
      </c>
      <c r="EP4416" t="s">
        <v>4976</v>
      </c>
      <c r="EQ4416" t="s">
        <v>195</v>
      </c>
      <c r="ES4416">
        <v>142213711</v>
      </c>
      <c r="ET4416" t="s">
        <v>196</v>
      </c>
      <c r="EU4416">
        <v>7169081267</v>
      </c>
    </row>
    <row r="4417" spans="1:99" x14ac:dyDescent="0.2">
      <c r="A4417">
        <v>43774</v>
      </c>
      <c r="B4417" t="s">
        <v>25248</v>
      </c>
      <c r="C4417" t="s">
        <v>25249</v>
      </c>
      <c r="D4417" t="s">
        <v>1154</v>
      </c>
      <c r="E4417" t="s">
        <v>25250</v>
      </c>
      <c r="F4417" t="s">
        <v>7212</v>
      </c>
      <c r="G4417" t="str">
        <f t="shared" ref="G4417:G4422" si="35">"0"</f>
        <v>0</v>
      </c>
      <c r="H4417" s="1">
        <v>37845</v>
      </c>
      <c r="I4417" t="s">
        <v>221</v>
      </c>
      <c r="K4417" t="s">
        <v>3285</v>
      </c>
      <c r="L4417" t="s">
        <v>1409</v>
      </c>
      <c r="M4417" t="s">
        <v>176</v>
      </c>
      <c r="N4417">
        <v>2025</v>
      </c>
      <c r="O4417" t="s">
        <v>677</v>
      </c>
      <c r="P4417" t="s">
        <v>178</v>
      </c>
      <c r="Q4417" t="s">
        <v>172</v>
      </c>
      <c r="R4417" t="s">
        <v>510</v>
      </c>
      <c r="S4417">
        <v>32309751</v>
      </c>
      <c r="BM4417" t="s">
        <v>25251</v>
      </c>
    </row>
    <row r="4418" spans="1:99" x14ac:dyDescent="0.2">
      <c r="A4418">
        <v>41017</v>
      </c>
      <c r="B4418" t="s">
        <v>11607</v>
      </c>
      <c r="C4418" t="s">
        <v>25252</v>
      </c>
      <c r="D4418" t="s">
        <v>10660</v>
      </c>
      <c r="E4418" t="s">
        <v>25253</v>
      </c>
      <c r="F4418" t="s">
        <v>171</v>
      </c>
      <c r="G4418" t="str">
        <f t="shared" si="35"/>
        <v>0</v>
      </c>
      <c r="H4418" s="1">
        <v>37448</v>
      </c>
      <c r="I4418" t="s">
        <v>173</v>
      </c>
      <c r="K4418" t="s">
        <v>1046</v>
      </c>
      <c r="L4418" t="s">
        <v>1047</v>
      </c>
      <c r="M4418" t="s">
        <v>176</v>
      </c>
      <c r="N4418">
        <v>2024</v>
      </c>
      <c r="O4418" t="s">
        <v>319</v>
      </c>
      <c r="P4418" t="s">
        <v>178</v>
      </c>
      <c r="Q4418" t="s">
        <v>172</v>
      </c>
      <c r="S4418">
        <v>32044898</v>
      </c>
      <c r="T4418" t="s">
        <v>226</v>
      </c>
      <c r="Y4418" t="str">
        <f>"01AS"</f>
        <v>01AS</v>
      </c>
      <c r="Z4418" t="s">
        <v>227</v>
      </c>
      <c r="AA4418" t="s">
        <v>320</v>
      </c>
      <c r="AB4418" t="s">
        <v>321</v>
      </c>
      <c r="AC4418" t="s">
        <v>1236</v>
      </c>
      <c r="AD4418" t="s">
        <v>185</v>
      </c>
      <c r="AE4418" t="s">
        <v>2003</v>
      </c>
      <c r="AS4418">
        <v>3.3</v>
      </c>
      <c r="AU4418" t="s">
        <v>235</v>
      </c>
      <c r="AV4418" t="s">
        <v>236</v>
      </c>
      <c r="AW4418" t="s">
        <v>264</v>
      </c>
      <c r="BM4418" t="s">
        <v>25254</v>
      </c>
      <c r="BN4418" t="s">
        <v>239</v>
      </c>
      <c r="BO4418" t="s">
        <v>25255</v>
      </c>
      <c r="BP4418" t="s">
        <v>241</v>
      </c>
      <c r="BQ4418" t="s">
        <v>195</v>
      </c>
      <c r="BS4418">
        <v>14627</v>
      </c>
      <c r="CD4418" t="s">
        <v>195</v>
      </c>
      <c r="CM4418" t="s">
        <v>25256</v>
      </c>
      <c r="CO4418" t="s">
        <v>25255</v>
      </c>
      <c r="CP4418" t="s">
        <v>8021</v>
      </c>
      <c r="CQ4418" t="s">
        <v>247</v>
      </c>
      <c r="CS4418" t="s">
        <v>25257</v>
      </c>
      <c r="CT4418" t="s">
        <v>244</v>
      </c>
      <c r="CU4418" t="s">
        <v>25258</v>
      </c>
    </row>
    <row r="4419" spans="1:99" x14ac:dyDescent="0.2">
      <c r="A4419">
        <v>45580</v>
      </c>
      <c r="B4419" t="s">
        <v>11607</v>
      </c>
      <c r="C4419" t="s">
        <v>25252</v>
      </c>
      <c r="D4419" t="s">
        <v>10660</v>
      </c>
      <c r="E4419" t="s">
        <v>25253</v>
      </c>
      <c r="F4419" t="s">
        <v>171</v>
      </c>
      <c r="G4419" t="str">
        <f t="shared" si="35"/>
        <v>0</v>
      </c>
      <c r="H4419" s="1">
        <v>37448</v>
      </c>
      <c r="I4419" t="s">
        <v>173</v>
      </c>
      <c r="K4419" t="s">
        <v>1345</v>
      </c>
      <c r="L4419" t="s">
        <v>2201</v>
      </c>
      <c r="M4419" t="s">
        <v>255</v>
      </c>
      <c r="N4419" t="s">
        <v>1165</v>
      </c>
      <c r="O4419" t="s">
        <v>1214</v>
      </c>
      <c r="P4419" t="s">
        <v>178</v>
      </c>
      <c r="Q4419" t="s">
        <v>172</v>
      </c>
      <c r="S4419">
        <v>32044898</v>
      </c>
      <c r="T4419" t="s">
        <v>226</v>
      </c>
      <c r="Y4419" t="str">
        <f>"01AS"</f>
        <v>01AS</v>
      </c>
      <c r="Z4419" t="s">
        <v>227</v>
      </c>
      <c r="AA4419" t="s">
        <v>320</v>
      </c>
      <c r="AB4419" t="s">
        <v>321</v>
      </c>
      <c r="AC4419" t="s">
        <v>1236</v>
      </c>
      <c r="AD4419" t="s">
        <v>185</v>
      </c>
      <c r="AE4419" t="s">
        <v>2003</v>
      </c>
      <c r="AS4419">
        <v>3.3</v>
      </c>
      <c r="AU4419" t="s">
        <v>235</v>
      </c>
      <c r="AV4419" t="s">
        <v>236</v>
      </c>
      <c r="AW4419" t="s">
        <v>264</v>
      </c>
      <c r="BM4419" t="s">
        <v>25254</v>
      </c>
      <c r="BN4419" t="s">
        <v>239</v>
      </c>
      <c r="BO4419" t="s">
        <v>25255</v>
      </c>
      <c r="BP4419" t="s">
        <v>241</v>
      </c>
      <c r="BQ4419" t="s">
        <v>195</v>
      </c>
      <c r="BS4419">
        <v>14627</v>
      </c>
      <c r="CD4419" t="s">
        <v>195</v>
      </c>
      <c r="CM4419" t="s">
        <v>25256</v>
      </c>
      <c r="CO4419" t="s">
        <v>25255</v>
      </c>
      <c r="CP4419" t="s">
        <v>8021</v>
      </c>
      <c r="CQ4419" t="s">
        <v>247</v>
      </c>
      <c r="CS4419" t="s">
        <v>25257</v>
      </c>
      <c r="CT4419" t="s">
        <v>244</v>
      </c>
      <c r="CU4419" t="s">
        <v>25258</v>
      </c>
    </row>
    <row r="4420" spans="1:99" x14ac:dyDescent="0.2">
      <c r="A4420">
        <v>39117</v>
      </c>
      <c r="B4420" t="s">
        <v>10898</v>
      </c>
      <c r="C4420" t="s">
        <v>25259</v>
      </c>
      <c r="D4420" t="s">
        <v>4296</v>
      </c>
      <c r="E4420" t="s">
        <v>25260</v>
      </c>
      <c r="F4420" t="s">
        <v>171</v>
      </c>
      <c r="G4420" t="str">
        <f t="shared" si="35"/>
        <v>0</v>
      </c>
      <c r="H4420" s="1">
        <v>33151</v>
      </c>
      <c r="I4420" t="s">
        <v>221</v>
      </c>
      <c r="K4420" t="s">
        <v>3943</v>
      </c>
      <c r="L4420" t="s">
        <v>1940</v>
      </c>
      <c r="M4420" t="s">
        <v>224</v>
      </c>
      <c r="N4420">
        <v>2023</v>
      </c>
      <c r="O4420" t="s">
        <v>597</v>
      </c>
      <c r="P4420" t="s">
        <v>178</v>
      </c>
      <c r="Q4420" t="s">
        <v>172</v>
      </c>
      <c r="S4420">
        <v>32348385</v>
      </c>
      <c r="T4420" t="s">
        <v>226</v>
      </c>
      <c r="Y4420" t="str">
        <f>"02SBS"</f>
        <v>02SBS</v>
      </c>
      <c r="Z4420" t="s">
        <v>258</v>
      </c>
      <c r="AA4420" t="s">
        <v>259</v>
      </c>
      <c r="AB4420" t="s">
        <v>260</v>
      </c>
      <c r="AC4420" t="s">
        <v>2778</v>
      </c>
      <c r="AD4420" t="s">
        <v>185</v>
      </c>
      <c r="AS4420">
        <v>3.56</v>
      </c>
      <c r="AU4420" t="s">
        <v>235</v>
      </c>
      <c r="AV4420" t="s">
        <v>236</v>
      </c>
      <c r="AW4420" t="s">
        <v>264</v>
      </c>
      <c r="BO4420" t="s">
        <v>25261</v>
      </c>
      <c r="BQ4420" t="s">
        <v>195</v>
      </c>
      <c r="BZ4420" t="s">
        <v>266</v>
      </c>
      <c r="CB4420" t="s">
        <v>267</v>
      </c>
      <c r="CD4420" t="s">
        <v>195</v>
      </c>
      <c r="CF4420">
        <v>14627</v>
      </c>
      <c r="CG4420" t="s">
        <v>244</v>
      </c>
      <c r="CM4420" t="s">
        <v>25262</v>
      </c>
      <c r="CO4420" t="s">
        <v>25261</v>
      </c>
      <c r="CP4420" t="s">
        <v>8079</v>
      </c>
      <c r="CQ4420" t="s">
        <v>571</v>
      </c>
      <c r="CS4420">
        <v>17055</v>
      </c>
      <c r="CT4420" t="s">
        <v>244</v>
      </c>
      <c r="CU4420" t="s">
        <v>25263</v>
      </c>
    </row>
    <row r="4421" spans="1:99" x14ac:dyDescent="0.2">
      <c r="A4421">
        <v>46286</v>
      </c>
      <c r="B4421" t="s">
        <v>25264</v>
      </c>
      <c r="C4421" t="s">
        <v>25265</v>
      </c>
      <c r="E4421" t="s">
        <v>25266</v>
      </c>
      <c r="F4421" t="s">
        <v>171</v>
      </c>
      <c r="G4421" t="str">
        <f t="shared" si="35"/>
        <v>0</v>
      </c>
      <c r="H4421" s="1">
        <v>36269</v>
      </c>
      <c r="I4421" t="s">
        <v>221</v>
      </c>
      <c r="K4421" t="s">
        <v>2085</v>
      </c>
      <c r="L4421" t="s">
        <v>9356</v>
      </c>
      <c r="M4421" t="s">
        <v>224</v>
      </c>
      <c r="N4421">
        <v>2025</v>
      </c>
      <c r="O4421" t="s">
        <v>528</v>
      </c>
      <c r="P4421" t="s">
        <v>178</v>
      </c>
      <c r="Q4421" t="s">
        <v>172</v>
      </c>
      <c r="S4421">
        <v>31362016</v>
      </c>
      <c r="T4421" t="s">
        <v>1382</v>
      </c>
      <c r="U4421" t="s">
        <v>424</v>
      </c>
      <c r="Y4421" t="str">
        <f>"07SMD"</f>
        <v>07SMD</v>
      </c>
      <c r="Z4421" t="s">
        <v>849</v>
      </c>
      <c r="AA4421" t="s">
        <v>3400</v>
      </c>
      <c r="AB4421" t="s">
        <v>3401</v>
      </c>
      <c r="AC4421" t="s">
        <v>3402</v>
      </c>
      <c r="AD4421" t="s">
        <v>185</v>
      </c>
      <c r="AS4421" t="str">
        <f>"0"</f>
        <v>0</v>
      </c>
      <c r="AU4421" t="s">
        <v>472</v>
      </c>
      <c r="AV4421" t="s">
        <v>473</v>
      </c>
      <c r="AW4421" t="s">
        <v>430</v>
      </c>
      <c r="BO4421" t="s">
        <v>475</v>
      </c>
      <c r="BQ4421" t="s">
        <v>195</v>
      </c>
      <c r="CD4421" t="s">
        <v>195</v>
      </c>
      <c r="CM4421" t="s">
        <v>25267</v>
      </c>
      <c r="CO4421" t="s">
        <v>475</v>
      </c>
      <c r="CP4421" t="s">
        <v>241</v>
      </c>
      <c r="CQ4421" t="s">
        <v>247</v>
      </c>
      <c r="CS4421">
        <v>14620</v>
      </c>
      <c r="CT4421" t="s">
        <v>244</v>
      </c>
      <c r="CU4421" t="s">
        <v>25268</v>
      </c>
    </row>
    <row r="4422" spans="1:99" x14ac:dyDescent="0.2">
      <c r="A4422">
        <v>27601</v>
      </c>
      <c r="B4422" t="s">
        <v>25264</v>
      </c>
      <c r="C4422" t="s">
        <v>25265</v>
      </c>
      <c r="E4422" t="s">
        <v>25266</v>
      </c>
      <c r="F4422" t="s">
        <v>171</v>
      </c>
      <c r="G4422" t="str">
        <f t="shared" si="35"/>
        <v>0</v>
      </c>
      <c r="H4422" s="1">
        <v>36269</v>
      </c>
      <c r="I4422" t="s">
        <v>221</v>
      </c>
      <c r="K4422" t="s">
        <v>2425</v>
      </c>
      <c r="L4422" t="s">
        <v>2426</v>
      </c>
      <c r="M4422" t="s">
        <v>205</v>
      </c>
      <c r="N4422">
        <v>2019</v>
      </c>
      <c r="O4422" t="s">
        <v>206</v>
      </c>
      <c r="P4422" t="s">
        <v>178</v>
      </c>
      <c r="Q4422" t="s">
        <v>172</v>
      </c>
      <c r="S4422">
        <v>31362016</v>
      </c>
      <c r="T4422" t="s">
        <v>1382</v>
      </c>
      <c r="U4422" t="s">
        <v>424</v>
      </c>
      <c r="Y4422" t="str">
        <f>"07SMD"</f>
        <v>07SMD</v>
      </c>
      <c r="Z4422" t="s">
        <v>849</v>
      </c>
      <c r="AA4422" t="s">
        <v>3400</v>
      </c>
      <c r="AB4422" t="s">
        <v>3401</v>
      </c>
      <c r="AC4422" t="s">
        <v>3402</v>
      </c>
      <c r="AD4422" t="s">
        <v>185</v>
      </c>
      <c r="AS4422" t="str">
        <f>"0"</f>
        <v>0</v>
      </c>
      <c r="AU4422" t="s">
        <v>472</v>
      </c>
      <c r="AV4422" t="s">
        <v>473</v>
      </c>
      <c r="AW4422" t="s">
        <v>430</v>
      </c>
      <c r="BO4422" t="s">
        <v>475</v>
      </c>
      <c r="BQ4422" t="s">
        <v>195</v>
      </c>
      <c r="CD4422" t="s">
        <v>195</v>
      </c>
      <c r="CM4422" t="s">
        <v>25267</v>
      </c>
      <c r="CO4422" t="s">
        <v>475</v>
      </c>
      <c r="CP4422" t="s">
        <v>241</v>
      </c>
      <c r="CQ4422" t="s">
        <v>247</v>
      </c>
      <c r="CS4422">
        <v>14620</v>
      </c>
      <c r="CT4422" t="s">
        <v>244</v>
      </c>
      <c r="CU4422" t="s">
        <v>25268</v>
      </c>
    </row>
    <row r="4423" spans="1:99" x14ac:dyDescent="0.2">
      <c r="A4423">
        <v>35641</v>
      </c>
      <c r="B4423" t="s">
        <v>25269</v>
      </c>
      <c r="C4423" t="s">
        <v>25270</v>
      </c>
      <c r="E4423" t="s">
        <v>25271</v>
      </c>
      <c r="F4423" t="s">
        <v>171</v>
      </c>
      <c r="G4423" t="s">
        <v>172</v>
      </c>
      <c r="H4423" s="1">
        <v>36472</v>
      </c>
      <c r="I4423" t="s">
        <v>173</v>
      </c>
      <c r="K4423" t="s">
        <v>1377</v>
      </c>
      <c r="L4423" t="s">
        <v>1378</v>
      </c>
      <c r="M4423" t="s">
        <v>306</v>
      </c>
      <c r="N4423">
        <v>2020</v>
      </c>
      <c r="O4423" t="s">
        <v>1379</v>
      </c>
      <c r="P4423" t="s">
        <v>3256</v>
      </c>
      <c r="Q4423" t="s">
        <v>172</v>
      </c>
      <c r="S4423">
        <v>31317559</v>
      </c>
      <c r="T4423" t="s">
        <v>1382</v>
      </c>
      <c r="U4423" t="s">
        <v>424</v>
      </c>
      <c r="Y4423" t="str">
        <f>"01AS"</f>
        <v>01AS</v>
      </c>
      <c r="Z4423" t="s">
        <v>227</v>
      </c>
      <c r="AA4423" t="s">
        <v>228</v>
      </c>
      <c r="AB4423" t="s">
        <v>229</v>
      </c>
      <c r="AC4423" t="s">
        <v>3310</v>
      </c>
      <c r="AD4423" t="s">
        <v>172</v>
      </c>
      <c r="AS4423">
        <v>2.88</v>
      </c>
      <c r="AT4423" t="s">
        <v>429</v>
      </c>
      <c r="AU4423" t="s">
        <v>235</v>
      </c>
      <c r="AV4423" t="s">
        <v>236</v>
      </c>
      <c r="AW4423" t="s">
        <v>430</v>
      </c>
      <c r="BM4423" t="s">
        <v>25272</v>
      </c>
      <c r="BN4423" t="s">
        <v>239</v>
      </c>
      <c r="BO4423" t="s">
        <v>5314</v>
      </c>
      <c r="BP4423" t="s">
        <v>241</v>
      </c>
      <c r="BQ4423" t="s">
        <v>195</v>
      </c>
      <c r="BS4423">
        <v>14627</v>
      </c>
      <c r="CA4423" t="s">
        <v>25273</v>
      </c>
      <c r="CD4423" t="s">
        <v>195</v>
      </c>
      <c r="CM4423" t="s">
        <v>25274</v>
      </c>
      <c r="CN4423" t="s">
        <v>25273</v>
      </c>
      <c r="CO4423" t="s">
        <v>5314</v>
      </c>
      <c r="CP4423" t="s">
        <v>241</v>
      </c>
      <c r="CQ4423" t="s">
        <v>247</v>
      </c>
      <c r="CS4423">
        <v>14604</v>
      </c>
      <c r="CT4423" t="s">
        <v>244</v>
      </c>
    </row>
    <row r="4424" spans="1:99" x14ac:dyDescent="0.2">
      <c r="A4424">
        <v>34481</v>
      </c>
      <c r="B4424" t="s">
        <v>25275</v>
      </c>
      <c r="C4424" t="s">
        <v>25270</v>
      </c>
      <c r="E4424" t="s">
        <v>25276</v>
      </c>
      <c r="F4424" t="s">
        <v>171</v>
      </c>
      <c r="G4424" t="s">
        <v>172</v>
      </c>
      <c r="H4424" s="1">
        <v>35911</v>
      </c>
      <c r="I4424" t="s">
        <v>221</v>
      </c>
      <c r="K4424" t="s">
        <v>1377</v>
      </c>
      <c r="L4424" t="s">
        <v>1378</v>
      </c>
      <c r="M4424" t="s">
        <v>306</v>
      </c>
      <c r="N4424">
        <v>2020</v>
      </c>
      <c r="O4424" t="s">
        <v>1379</v>
      </c>
      <c r="P4424" t="s">
        <v>509</v>
      </c>
      <c r="Q4424" t="s">
        <v>172</v>
      </c>
      <c r="S4424">
        <v>30731592</v>
      </c>
      <c r="T4424" t="s">
        <v>1382</v>
      </c>
      <c r="U4424" t="s">
        <v>424</v>
      </c>
      <c r="Y4424" t="str">
        <f>"01AS"</f>
        <v>01AS</v>
      </c>
      <c r="Z4424" t="s">
        <v>227</v>
      </c>
      <c r="AA4424" t="s">
        <v>320</v>
      </c>
      <c r="AB4424" t="s">
        <v>321</v>
      </c>
      <c r="AC4424" t="s">
        <v>2285</v>
      </c>
      <c r="AD4424" t="s">
        <v>185</v>
      </c>
      <c r="AF4424" t="s">
        <v>426</v>
      </c>
      <c r="AG4424" t="s">
        <v>427</v>
      </c>
      <c r="AJ4424" t="s">
        <v>428</v>
      </c>
      <c r="AK4424" t="s">
        <v>185</v>
      </c>
      <c r="AS4424">
        <v>3.69</v>
      </c>
      <c r="AT4424" t="s">
        <v>429</v>
      </c>
      <c r="AU4424" t="s">
        <v>235</v>
      </c>
      <c r="AV4424" t="s">
        <v>236</v>
      </c>
      <c r="AW4424" t="s">
        <v>430</v>
      </c>
      <c r="BM4424" t="s">
        <v>25277</v>
      </c>
      <c r="BN4424" t="s">
        <v>239</v>
      </c>
      <c r="BO4424" t="s">
        <v>4702</v>
      </c>
      <c r="BP4424" t="s">
        <v>241</v>
      </c>
      <c r="BQ4424" t="s">
        <v>195</v>
      </c>
      <c r="BS4424">
        <v>14627</v>
      </c>
      <c r="CA4424" t="s">
        <v>25278</v>
      </c>
      <c r="CD4424" t="s">
        <v>195</v>
      </c>
      <c r="CM4424" t="s">
        <v>25279</v>
      </c>
      <c r="CN4424" t="s">
        <v>25278</v>
      </c>
      <c r="CO4424" t="s">
        <v>4702</v>
      </c>
      <c r="CP4424" t="s">
        <v>4702</v>
      </c>
      <c r="CQ4424" t="s">
        <v>4705</v>
      </c>
      <c r="CS4424">
        <v>201801</v>
      </c>
      <c r="CT4424" t="s">
        <v>1382</v>
      </c>
    </row>
    <row r="4425" spans="1:99" x14ac:dyDescent="0.2">
      <c r="A4425">
        <v>34230</v>
      </c>
      <c r="B4425" t="s">
        <v>25280</v>
      </c>
      <c r="C4425" t="s">
        <v>25265</v>
      </c>
      <c r="E4425" t="s">
        <v>25281</v>
      </c>
      <c r="F4425" t="s">
        <v>171</v>
      </c>
      <c r="I4425" t="s">
        <v>221</v>
      </c>
      <c r="K4425" t="s">
        <v>1377</v>
      </c>
      <c r="L4425" t="s">
        <v>1378</v>
      </c>
      <c r="M4425" t="s">
        <v>306</v>
      </c>
      <c r="N4425">
        <v>2020</v>
      </c>
      <c r="O4425" t="s">
        <v>1379</v>
      </c>
      <c r="P4425" t="s">
        <v>178</v>
      </c>
      <c r="Q4425" t="s">
        <v>185</v>
      </c>
      <c r="BC4425" t="s">
        <v>474</v>
      </c>
      <c r="BM4425" t="s">
        <v>25282</v>
      </c>
      <c r="BN4425" t="s">
        <v>25283</v>
      </c>
      <c r="BP4425" t="s">
        <v>7036</v>
      </c>
      <c r="BR4425" t="s">
        <v>4725</v>
      </c>
      <c r="BS4425">
        <v>315700</v>
      </c>
      <c r="BT4425" t="s">
        <v>1382</v>
      </c>
      <c r="BU4425" t="s">
        <v>25284</v>
      </c>
      <c r="BX4425" t="s">
        <v>25285</v>
      </c>
    </row>
    <row r="4426" spans="1:99" x14ac:dyDescent="0.2">
      <c r="A4426">
        <v>35568</v>
      </c>
      <c r="B4426" t="s">
        <v>25286</v>
      </c>
      <c r="C4426" t="s">
        <v>25265</v>
      </c>
      <c r="E4426" t="s">
        <v>25287</v>
      </c>
      <c r="F4426" t="s">
        <v>171</v>
      </c>
      <c r="I4426" t="s">
        <v>221</v>
      </c>
      <c r="K4426" t="s">
        <v>1377</v>
      </c>
      <c r="L4426" t="s">
        <v>1378</v>
      </c>
      <c r="M4426" t="s">
        <v>306</v>
      </c>
      <c r="N4426">
        <v>2020</v>
      </c>
      <c r="O4426" t="s">
        <v>1379</v>
      </c>
      <c r="P4426" t="s">
        <v>509</v>
      </c>
      <c r="Q4426" t="s">
        <v>185</v>
      </c>
      <c r="BM4426" t="s">
        <v>25288</v>
      </c>
      <c r="BN4426" t="s">
        <v>25289</v>
      </c>
      <c r="BO4426" t="s">
        <v>25290</v>
      </c>
      <c r="BP4426" t="s">
        <v>25291</v>
      </c>
      <c r="BR4426" t="s">
        <v>20846</v>
      </c>
      <c r="BS4426">
        <v>437100</v>
      </c>
      <c r="BT4426" t="s">
        <v>1382</v>
      </c>
      <c r="BU4426" t="s">
        <v>25292</v>
      </c>
      <c r="BW4426" t="s">
        <v>25292</v>
      </c>
      <c r="BX4426" t="s">
        <v>25293</v>
      </c>
      <c r="BY4426" t="s">
        <v>5710</v>
      </c>
    </row>
    <row r="4427" spans="1:99" x14ac:dyDescent="0.2">
      <c r="A4427">
        <v>35902</v>
      </c>
      <c r="B4427" t="s">
        <v>25280</v>
      </c>
      <c r="C4427" t="s">
        <v>25265</v>
      </c>
      <c r="E4427" t="s">
        <v>25294</v>
      </c>
      <c r="F4427" t="s">
        <v>171</v>
      </c>
      <c r="H4427" s="1">
        <v>36741</v>
      </c>
      <c r="I4427" t="s">
        <v>221</v>
      </c>
      <c r="K4427" t="s">
        <v>1377</v>
      </c>
      <c r="L4427" t="s">
        <v>1378</v>
      </c>
      <c r="M4427" t="s">
        <v>176</v>
      </c>
      <c r="N4427">
        <v>2021</v>
      </c>
      <c r="O4427" t="s">
        <v>3142</v>
      </c>
      <c r="P4427" t="s">
        <v>178</v>
      </c>
      <c r="Q4427" t="s">
        <v>172</v>
      </c>
      <c r="S4427">
        <v>31847353</v>
      </c>
      <c r="T4427" t="s">
        <v>1382</v>
      </c>
      <c r="U4427" t="s">
        <v>424</v>
      </c>
      <c r="Y4427" t="str">
        <f>"01AS"</f>
        <v>01AS</v>
      </c>
      <c r="Z4427" t="s">
        <v>227</v>
      </c>
      <c r="AA4427" t="s">
        <v>228</v>
      </c>
      <c r="AB4427" t="s">
        <v>229</v>
      </c>
      <c r="AC4427" t="s">
        <v>2371</v>
      </c>
      <c r="AD4427" t="s">
        <v>185</v>
      </c>
      <c r="AE4427" t="s">
        <v>5576</v>
      </c>
      <c r="AS4427">
        <v>3.91</v>
      </c>
      <c r="AT4427" t="s">
        <v>1261</v>
      </c>
      <c r="AU4427" t="s">
        <v>472</v>
      </c>
      <c r="AV4427" t="s">
        <v>473</v>
      </c>
      <c r="AW4427" t="s">
        <v>430</v>
      </c>
      <c r="BM4427" t="s">
        <v>25295</v>
      </c>
      <c r="BN4427" t="s">
        <v>239</v>
      </c>
      <c r="BO4427" t="s">
        <v>7036</v>
      </c>
      <c r="BP4427" t="s">
        <v>241</v>
      </c>
      <c r="BQ4427" t="s">
        <v>195</v>
      </c>
      <c r="BS4427">
        <v>14627</v>
      </c>
      <c r="CA4427" t="s">
        <v>25283</v>
      </c>
      <c r="CD4427" t="s">
        <v>195</v>
      </c>
      <c r="CM4427" t="s">
        <v>25282</v>
      </c>
      <c r="CN4427" t="s">
        <v>25283</v>
      </c>
      <c r="CO4427" t="s">
        <v>7036</v>
      </c>
      <c r="CP4427" t="s">
        <v>7036</v>
      </c>
      <c r="CQ4427" t="s">
        <v>7039</v>
      </c>
      <c r="CS4427">
        <v>315700</v>
      </c>
      <c r="CT4427" t="s">
        <v>1382</v>
      </c>
      <c r="CU4427" t="s">
        <v>25296</v>
      </c>
    </row>
    <row r="4428" spans="1:99" x14ac:dyDescent="0.2">
      <c r="A4428">
        <v>40945</v>
      </c>
      <c r="B4428" t="s">
        <v>6881</v>
      </c>
      <c r="C4428" t="s">
        <v>25265</v>
      </c>
      <c r="D4428" t="s">
        <v>25297</v>
      </c>
      <c r="E4428" t="s">
        <v>1213</v>
      </c>
      <c r="F4428" t="s">
        <v>171</v>
      </c>
      <c r="G4428" t="str">
        <f t="shared" ref="G4428:G4434" si="36">"0"</f>
        <v>0</v>
      </c>
      <c r="H4428" s="1">
        <v>37841</v>
      </c>
      <c r="I4428" t="s">
        <v>221</v>
      </c>
      <c r="K4428" t="s">
        <v>1939</v>
      </c>
      <c r="L4428" t="s">
        <v>1940</v>
      </c>
      <c r="M4428" t="s">
        <v>176</v>
      </c>
      <c r="N4428">
        <v>2024</v>
      </c>
      <c r="O4428" t="s">
        <v>319</v>
      </c>
      <c r="P4428" t="s">
        <v>178</v>
      </c>
      <c r="Q4428" t="s">
        <v>172</v>
      </c>
      <c r="R4428" t="s">
        <v>510</v>
      </c>
      <c r="S4428">
        <v>31980180</v>
      </c>
      <c r="BM4428" t="s">
        <v>5082</v>
      </c>
    </row>
    <row r="4429" spans="1:99" x14ac:dyDescent="0.2">
      <c r="A4429">
        <v>42561</v>
      </c>
      <c r="B4429" t="s">
        <v>6881</v>
      </c>
      <c r="C4429" t="s">
        <v>25265</v>
      </c>
      <c r="D4429" t="s">
        <v>25297</v>
      </c>
      <c r="E4429" t="s">
        <v>1213</v>
      </c>
      <c r="F4429" t="s">
        <v>171</v>
      </c>
      <c r="G4429" t="str">
        <f t="shared" si="36"/>
        <v>0</v>
      </c>
      <c r="H4429" s="1">
        <v>37841</v>
      </c>
      <c r="I4429" t="s">
        <v>221</v>
      </c>
      <c r="K4429" t="s">
        <v>1078</v>
      </c>
      <c r="L4429" t="s">
        <v>2016</v>
      </c>
      <c r="M4429" t="s">
        <v>224</v>
      </c>
      <c r="N4429">
        <v>2024</v>
      </c>
      <c r="O4429" t="s">
        <v>225</v>
      </c>
      <c r="P4429" t="s">
        <v>178</v>
      </c>
      <c r="Q4429" t="s">
        <v>172</v>
      </c>
      <c r="R4429" t="s">
        <v>510</v>
      </c>
      <c r="S4429">
        <v>31980180</v>
      </c>
      <c r="BM4429" t="s">
        <v>5082</v>
      </c>
    </row>
    <row r="4430" spans="1:99" x14ac:dyDescent="0.2">
      <c r="A4430">
        <v>25741</v>
      </c>
      <c r="B4430" t="s">
        <v>3783</v>
      </c>
      <c r="C4430" t="s">
        <v>25298</v>
      </c>
      <c r="E4430" t="s">
        <v>25299</v>
      </c>
      <c r="F4430" t="s">
        <v>171</v>
      </c>
      <c r="G4430" t="str">
        <f t="shared" si="36"/>
        <v>0</v>
      </c>
      <c r="K4430" t="s">
        <v>769</v>
      </c>
      <c r="L4430" t="s">
        <v>770</v>
      </c>
      <c r="M4430" t="s">
        <v>176</v>
      </c>
      <c r="N4430">
        <v>2018</v>
      </c>
      <c r="O4430" t="s">
        <v>612</v>
      </c>
      <c r="P4430" t="s">
        <v>178</v>
      </c>
      <c r="Q4430" t="s">
        <v>172</v>
      </c>
      <c r="S4430">
        <v>30409996</v>
      </c>
      <c r="T4430" t="s">
        <v>196</v>
      </c>
      <c r="Y4430" t="s">
        <v>613</v>
      </c>
      <c r="Z4430" t="s">
        <v>614</v>
      </c>
      <c r="AA4430" t="s">
        <v>615</v>
      </c>
      <c r="AB4430" t="s">
        <v>259</v>
      </c>
      <c r="AC4430" t="s">
        <v>187</v>
      </c>
      <c r="AD4430" t="s">
        <v>185</v>
      </c>
      <c r="AS4430" t="str">
        <f>"0"</f>
        <v>0</v>
      </c>
      <c r="AT4430" t="s">
        <v>188</v>
      </c>
      <c r="AU4430" t="s">
        <v>647</v>
      </c>
      <c r="AV4430" t="s">
        <v>190</v>
      </c>
      <c r="AW4430" t="s">
        <v>264</v>
      </c>
      <c r="BM4430" t="s">
        <v>25300</v>
      </c>
      <c r="BP4430" t="s">
        <v>194</v>
      </c>
      <c r="BQ4430" t="s">
        <v>195</v>
      </c>
      <c r="BS4430">
        <v>14620</v>
      </c>
      <c r="BT4430" t="s">
        <v>196</v>
      </c>
      <c r="BU4430">
        <v>5857216161</v>
      </c>
      <c r="BZ4430" t="s">
        <v>25300</v>
      </c>
      <c r="CC4430" t="s">
        <v>194</v>
      </c>
      <c r="CD4430" t="s">
        <v>195</v>
      </c>
      <c r="CF4430">
        <v>14620</v>
      </c>
      <c r="CG4430" t="s">
        <v>196</v>
      </c>
      <c r="CH4430">
        <v>5857216161</v>
      </c>
      <c r="CM4430" t="s">
        <v>25300</v>
      </c>
      <c r="CP4430" t="s">
        <v>194</v>
      </c>
      <c r="CQ4430" t="s">
        <v>195</v>
      </c>
      <c r="CS4430">
        <v>14620</v>
      </c>
      <c r="CT4430" t="s">
        <v>196</v>
      </c>
      <c r="CU4430">
        <v>5857216161</v>
      </c>
    </row>
    <row r="4431" spans="1:99" x14ac:dyDescent="0.2">
      <c r="A4431">
        <v>39006</v>
      </c>
      <c r="B4431" t="s">
        <v>25301</v>
      </c>
      <c r="C4431" t="s">
        <v>25302</v>
      </c>
      <c r="E4431" t="s">
        <v>25303</v>
      </c>
      <c r="F4431" t="s">
        <v>171</v>
      </c>
      <c r="G4431" t="str">
        <f t="shared" si="36"/>
        <v>0</v>
      </c>
      <c r="H4431" s="1">
        <v>36570</v>
      </c>
      <c r="I4431" t="s">
        <v>221</v>
      </c>
      <c r="K4431" t="s">
        <v>819</v>
      </c>
      <c r="L4431" t="s">
        <v>8027</v>
      </c>
      <c r="M4431" t="s">
        <v>224</v>
      </c>
      <c r="N4431">
        <v>2023</v>
      </c>
      <c r="O4431" t="s">
        <v>597</v>
      </c>
      <c r="P4431" t="s">
        <v>178</v>
      </c>
      <c r="Q4431" t="s">
        <v>172</v>
      </c>
      <c r="S4431">
        <v>32375251</v>
      </c>
      <c r="T4431" t="s">
        <v>14499</v>
      </c>
      <c r="U4431" t="s">
        <v>424</v>
      </c>
      <c r="Y4431" t="str">
        <f>"01AS"</f>
        <v>01AS</v>
      </c>
      <c r="Z4431" t="s">
        <v>227</v>
      </c>
      <c r="AA4431" t="s">
        <v>320</v>
      </c>
      <c r="AB4431" t="s">
        <v>321</v>
      </c>
      <c r="AC4431" t="s">
        <v>1237</v>
      </c>
      <c r="AD4431" t="s">
        <v>185</v>
      </c>
      <c r="AM4431" t="s">
        <v>3054</v>
      </c>
      <c r="AS4431">
        <v>3.79</v>
      </c>
      <c r="AU4431" t="s">
        <v>472</v>
      </c>
      <c r="AV4431" t="s">
        <v>473</v>
      </c>
      <c r="AW4431" t="s">
        <v>430</v>
      </c>
      <c r="BO4431" t="s">
        <v>2114</v>
      </c>
      <c r="BQ4431" t="s">
        <v>195</v>
      </c>
      <c r="BZ4431" t="s">
        <v>266</v>
      </c>
      <c r="CA4431" t="s">
        <v>25304</v>
      </c>
      <c r="CB4431" t="s">
        <v>267</v>
      </c>
      <c r="CD4431" t="s">
        <v>195</v>
      </c>
      <c r="CF4431">
        <v>14627</v>
      </c>
      <c r="CG4431" t="s">
        <v>244</v>
      </c>
      <c r="CM4431" t="s">
        <v>25305</v>
      </c>
      <c r="CN4431" t="s">
        <v>25304</v>
      </c>
      <c r="CO4431" t="s">
        <v>2114</v>
      </c>
      <c r="CP4431" t="s">
        <v>241</v>
      </c>
      <c r="CQ4431" t="s">
        <v>247</v>
      </c>
      <c r="CS4431">
        <v>14623</v>
      </c>
      <c r="CT4431" t="s">
        <v>244</v>
      </c>
      <c r="CU4431" t="s">
        <v>25306</v>
      </c>
    </row>
    <row r="4432" spans="1:99" x14ac:dyDescent="0.2">
      <c r="A4432">
        <v>38361</v>
      </c>
      <c r="B4432" t="s">
        <v>25301</v>
      </c>
      <c r="C4432" t="s">
        <v>25302</v>
      </c>
      <c r="E4432" t="s">
        <v>25303</v>
      </c>
      <c r="F4432" t="s">
        <v>171</v>
      </c>
      <c r="G4432" t="str">
        <f t="shared" si="36"/>
        <v>0</v>
      </c>
      <c r="H4432" s="1">
        <v>36570</v>
      </c>
      <c r="I4432" t="s">
        <v>221</v>
      </c>
      <c r="K4432" t="s">
        <v>2976</v>
      </c>
      <c r="L4432" t="s">
        <v>2515</v>
      </c>
      <c r="M4432" t="s">
        <v>224</v>
      </c>
      <c r="N4432">
        <v>2023</v>
      </c>
      <c r="O4432" t="s">
        <v>597</v>
      </c>
      <c r="P4432" t="s">
        <v>178</v>
      </c>
      <c r="Q4432" t="s">
        <v>172</v>
      </c>
      <c r="S4432">
        <v>32375251</v>
      </c>
      <c r="T4432" t="s">
        <v>14499</v>
      </c>
      <c r="U4432" t="s">
        <v>424</v>
      </c>
      <c r="Y4432" t="str">
        <f>"01AS"</f>
        <v>01AS</v>
      </c>
      <c r="Z4432" t="s">
        <v>227</v>
      </c>
      <c r="AA4432" t="s">
        <v>320</v>
      </c>
      <c r="AB4432" t="s">
        <v>321</v>
      </c>
      <c r="AC4432" t="s">
        <v>1237</v>
      </c>
      <c r="AD4432" t="s">
        <v>185</v>
      </c>
      <c r="AM4432" t="s">
        <v>3054</v>
      </c>
      <c r="AS4432">
        <v>3.79</v>
      </c>
      <c r="AU4432" t="s">
        <v>472</v>
      </c>
      <c r="AV4432" t="s">
        <v>473</v>
      </c>
      <c r="AW4432" t="s">
        <v>430</v>
      </c>
      <c r="BO4432" t="s">
        <v>2114</v>
      </c>
      <c r="BQ4432" t="s">
        <v>195</v>
      </c>
      <c r="BZ4432" t="s">
        <v>266</v>
      </c>
      <c r="CA4432" t="s">
        <v>25304</v>
      </c>
      <c r="CB4432" t="s">
        <v>267</v>
      </c>
      <c r="CD4432" t="s">
        <v>195</v>
      </c>
      <c r="CF4432">
        <v>14627</v>
      </c>
      <c r="CG4432" t="s">
        <v>244</v>
      </c>
      <c r="CM4432" t="s">
        <v>25305</v>
      </c>
      <c r="CN4432" t="s">
        <v>25304</v>
      </c>
      <c r="CO4432" t="s">
        <v>2114</v>
      </c>
      <c r="CP4432" t="s">
        <v>241</v>
      </c>
      <c r="CQ4432" t="s">
        <v>247</v>
      </c>
      <c r="CS4432">
        <v>14623</v>
      </c>
      <c r="CT4432" t="s">
        <v>244</v>
      </c>
      <c r="CU4432" t="s">
        <v>25306</v>
      </c>
    </row>
    <row r="4433" spans="1:151" x14ac:dyDescent="0.2">
      <c r="A4433">
        <v>26226</v>
      </c>
      <c r="B4433" t="s">
        <v>25307</v>
      </c>
      <c r="C4433" t="s">
        <v>25308</v>
      </c>
      <c r="D4433" t="s">
        <v>1436</v>
      </c>
      <c r="E4433" t="s">
        <v>25309</v>
      </c>
      <c r="F4433" t="s">
        <v>171</v>
      </c>
      <c r="G4433" t="str">
        <f t="shared" si="36"/>
        <v>0</v>
      </c>
      <c r="K4433" t="s">
        <v>1930</v>
      </c>
      <c r="L4433" t="s">
        <v>1931</v>
      </c>
      <c r="M4433" t="s">
        <v>224</v>
      </c>
      <c r="N4433">
        <v>2018</v>
      </c>
      <c r="O4433" t="s">
        <v>354</v>
      </c>
      <c r="P4433" t="s">
        <v>178</v>
      </c>
      <c r="Q4433" t="s">
        <v>172</v>
      </c>
      <c r="R4433" t="s">
        <v>510</v>
      </c>
      <c r="S4433">
        <v>28815983</v>
      </c>
      <c r="BM4433" t="s">
        <v>10096</v>
      </c>
    </row>
    <row r="4434" spans="1:151" x14ac:dyDescent="0.2">
      <c r="A4434">
        <v>23650</v>
      </c>
      <c r="B4434" t="s">
        <v>25307</v>
      </c>
      <c r="C4434" t="s">
        <v>25308</v>
      </c>
      <c r="D4434" t="s">
        <v>1436</v>
      </c>
      <c r="E4434" t="s">
        <v>25309</v>
      </c>
      <c r="F4434" t="s">
        <v>171</v>
      </c>
      <c r="G4434" t="str">
        <f t="shared" si="36"/>
        <v>0</v>
      </c>
      <c r="K4434" t="s">
        <v>1930</v>
      </c>
      <c r="L4434" t="s">
        <v>1931</v>
      </c>
      <c r="M4434" t="s">
        <v>224</v>
      </c>
      <c r="N4434">
        <v>2017</v>
      </c>
      <c r="O4434" t="s">
        <v>441</v>
      </c>
      <c r="P4434" t="s">
        <v>178</v>
      </c>
      <c r="Q4434" t="s">
        <v>172</v>
      </c>
      <c r="R4434" t="s">
        <v>510</v>
      </c>
      <c r="S4434">
        <v>28815983</v>
      </c>
      <c r="BM4434" t="s">
        <v>10096</v>
      </c>
    </row>
    <row r="4435" spans="1:151" x14ac:dyDescent="0.2">
      <c r="A4435">
        <v>25370</v>
      </c>
      <c r="B4435" t="s">
        <v>25310</v>
      </c>
      <c r="C4435" t="s">
        <v>25311</v>
      </c>
      <c r="E4435" t="s">
        <v>25312</v>
      </c>
      <c r="F4435" t="s">
        <v>171</v>
      </c>
      <c r="K4435" t="s">
        <v>610</v>
      </c>
      <c r="L4435" t="s">
        <v>651</v>
      </c>
      <c r="M4435" t="s">
        <v>176</v>
      </c>
      <c r="N4435">
        <v>2017</v>
      </c>
      <c r="O4435" t="s">
        <v>177</v>
      </c>
      <c r="P4435" t="s">
        <v>178</v>
      </c>
      <c r="Q4435" t="s">
        <v>172</v>
      </c>
    </row>
    <row r="4436" spans="1:151" x14ac:dyDescent="0.2">
      <c r="A4436">
        <v>41053</v>
      </c>
      <c r="B4436" t="s">
        <v>4547</v>
      </c>
      <c r="C4436" t="s">
        <v>25313</v>
      </c>
      <c r="D4436" t="s">
        <v>25314</v>
      </c>
      <c r="E4436" t="s">
        <v>25315</v>
      </c>
      <c r="F4436" t="s">
        <v>171</v>
      </c>
      <c r="G4436" t="str">
        <f>"0"</f>
        <v>0</v>
      </c>
      <c r="H4436" s="1">
        <v>37806</v>
      </c>
      <c r="I4436" t="s">
        <v>221</v>
      </c>
      <c r="K4436" t="s">
        <v>2514</v>
      </c>
      <c r="L4436" t="s">
        <v>2515</v>
      </c>
      <c r="M4436" t="s">
        <v>176</v>
      </c>
      <c r="N4436">
        <v>2024</v>
      </c>
      <c r="O4436" t="s">
        <v>319</v>
      </c>
      <c r="P4436" t="s">
        <v>178</v>
      </c>
      <c r="Q4436" t="s">
        <v>172</v>
      </c>
      <c r="S4436">
        <v>32082227</v>
      </c>
      <c r="T4436" t="s">
        <v>226</v>
      </c>
      <c r="Y4436" t="str">
        <f>"01AS"</f>
        <v>01AS</v>
      </c>
      <c r="Z4436" t="s">
        <v>227</v>
      </c>
      <c r="AA4436" t="s">
        <v>320</v>
      </c>
      <c r="AB4436" t="s">
        <v>321</v>
      </c>
      <c r="AC4436" t="s">
        <v>322</v>
      </c>
      <c r="AD4436" t="s">
        <v>185</v>
      </c>
      <c r="AM4436" t="s">
        <v>1819</v>
      </c>
      <c r="AS4436">
        <v>3.4</v>
      </c>
      <c r="AU4436" t="s">
        <v>235</v>
      </c>
      <c r="AV4436" t="s">
        <v>236</v>
      </c>
      <c r="AW4436" t="s">
        <v>952</v>
      </c>
      <c r="AX4436" t="s">
        <v>25316</v>
      </c>
      <c r="AY4436" t="s">
        <v>716</v>
      </c>
      <c r="BM4436" t="s">
        <v>5774</v>
      </c>
      <c r="BN4436" t="s">
        <v>239</v>
      </c>
      <c r="BO4436" t="s">
        <v>25317</v>
      </c>
      <c r="BP4436" t="s">
        <v>241</v>
      </c>
      <c r="BQ4436" t="s">
        <v>195</v>
      </c>
      <c r="BS4436">
        <v>14627</v>
      </c>
      <c r="CD4436" t="s">
        <v>195</v>
      </c>
      <c r="CM4436" t="s">
        <v>25318</v>
      </c>
      <c r="CO4436" t="s">
        <v>25317</v>
      </c>
      <c r="CP4436" t="s">
        <v>6793</v>
      </c>
      <c r="CQ4436" t="s">
        <v>434</v>
      </c>
      <c r="CS4436" t="s">
        <v>25319</v>
      </c>
      <c r="CT4436" t="s">
        <v>244</v>
      </c>
      <c r="CU4436" t="s">
        <v>25320</v>
      </c>
    </row>
    <row r="4437" spans="1:151" x14ac:dyDescent="0.2">
      <c r="A4437">
        <v>28057</v>
      </c>
      <c r="B4437" t="s">
        <v>25321</v>
      </c>
      <c r="C4437" t="s">
        <v>25322</v>
      </c>
      <c r="E4437" t="s">
        <v>25323</v>
      </c>
      <c r="F4437" t="s">
        <v>6901</v>
      </c>
      <c r="G4437" t="s">
        <v>172</v>
      </c>
      <c r="H4437" s="1">
        <v>35891</v>
      </c>
      <c r="I4437" t="s">
        <v>173</v>
      </c>
      <c r="K4437" t="s">
        <v>2176</v>
      </c>
      <c r="L4437" t="s">
        <v>2177</v>
      </c>
      <c r="M4437" t="s">
        <v>306</v>
      </c>
      <c r="N4437">
        <v>2019</v>
      </c>
      <c r="O4437" t="s">
        <v>534</v>
      </c>
      <c r="P4437" t="s">
        <v>178</v>
      </c>
      <c r="Q4437" t="s">
        <v>172</v>
      </c>
      <c r="S4437">
        <v>30824843</v>
      </c>
      <c r="T4437" t="s">
        <v>491</v>
      </c>
      <c r="U4437" t="s">
        <v>424</v>
      </c>
      <c r="Y4437" t="str">
        <f>"04HSEAS"</f>
        <v>04HSEAS</v>
      </c>
      <c r="Z4437" t="s">
        <v>499</v>
      </c>
      <c r="AA4437" t="s">
        <v>320</v>
      </c>
      <c r="AB4437" t="s">
        <v>321</v>
      </c>
      <c r="AC4437" t="s">
        <v>500</v>
      </c>
      <c r="AD4437" t="s">
        <v>185</v>
      </c>
      <c r="AS4437">
        <v>3.1</v>
      </c>
      <c r="AT4437" t="s">
        <v>429</v>
      </c>
      <c r="AU4437" t="s">
        <v>235</v>
      </c>
      <c r="AV4437" t="s">
        <v>236</v>
      </c>
      <c r="AW4437" t="s">
        <v>430</v>
      </c>
      <c r="BM4437" t="s">
        <v>25324</v>
      </c>
      <c r="BN4437" t="s">
        <v>239</v>
      </c>
      <c r="BO4437" t="s">
        <v>25325</v>
      </c>
      <c r="BP4437" t="s">
        <v>241</v>
      </c>
      <c r="BQ4437" t="s">
        <v>195</v>
      </c>
      <c r="BS4437">
        <v>14627</v>
      </c>
      <c r="CD4437" t="s">
        <v>195</v>
      </c>
      <c r="CM4437" t="s">
        <v>25326</v>
      </c>
      <c r="CO4437" t="s">
        <v>25325</v>
      </c>
      <c r="CP4437" t="s">
        <v>25327</v>
      </c>
      <c r="CQ4437" t="s">
        <v>25328</v>
      </c>
      <c r="CS4437">
        <v>446811</v>
      </c>
      <c r="CT4437" t="s">
        <v>491</v>
      </c>
      <c r="CU4437" t="s">
        <v>25329</v>
      </c>
    </row>
    <row r="4438" spans="1:151" x14ac:dyDescent="0.2">
      <c r="A4438">
        <v>24853</v>
      </c>
      <c r="B4438" t="s">
        <v>25330</v>
      </c>
      <c r="C4438" t="s">
        <v>25331</v>
      </c>
      <c r="E4438" t="s">
        <v>25332</v>
      </c>
      <c r="F4438" t="s">
        <v>171</v>
      </c>
      <c r="G4438" t="s">
        <v>172</v>
      </c>
      <c r="H4438" s="1">
        <v>35429</v>
      </c>
      <c r="I4438" t="s">
        <v>221</v>
      </c>
      <c r="K4438" t="s">
        <v>392</v>
      </c>
      <c r="L4438" t="s">
        <v>393</v>
      </c>
      <c r="M4438" t="s">
        <v>176</v>
      </c>
      <c r="N4438">
        <v>2019</v>
      </c>
      <c r="O4438" t="s">
        <v>482</v>
      </c>
      <c r="P4438" t="s">
        <v>178</v>
      </c>
      <c r="Q4438" t="s">
        <v>172</v>
      </c>
      <c r="S4438">
        <v>29870943</v>
      </c>
      <c r="T4438" t="s">
        <v>15380</v>
      </c>
      <c r="U4438" t="s">
        <v>180</v>
      </c>
      <c r="V4438" s="2">
        <v>43968</v>
      </c>
      <c r="W4438" t="s">
        <v>25333</v>
      </c>
      <c r="X4438" t="str">
        <f>"0674775086"</f>
        <v>0674775086</v>
      </c>
      <c r="Y4438" t="s">
        <v>186</v>
      </c>
      <c r="Z4438" t="s">
        <v>282</v>
      </c>
      <c r="AA4438">
        <v>2020</v>
      </c>
      <c r="AB4438">
        <v>2020</v>
      </c>
      <c r="AC4438" t="s">
        <v>696</v>
      </c>
      <c r="AD4438" t="s">
        <v>172</v>
      </c>
      <c r="AS4438">
        <v>3.84</v>
      </c>
      <c r="AT4438" t="s">
        <v>188</v>
      </c>
      <c r="AU4438" t="s">
        <v>189</v>
      </c>
      <c r="AV4438" t="s">
        <v>190</v>
      </c>
      <c r="AW4438" t="s">
        <v>191</v>
      </c>
      <c r="CM4438" t="s">
        <v>19411</v>
      </c>
      <c r="CP4438" t="s">
        <v>194</v>
      </c>
      <c r="CQ4438" t="s">
        <v>195</v>
      </c>
      <c r="CS4438">
        <v>14627</v>
      </c>
      <c r="CT4438" t="s">
        <v>196</v>
      </c>
      <c r="CU4438">
        <v>5854703329</v>
      </c>
    </row>
    <row r="4439" spans="1:151" x14ac:dyDescent="0.2">
      <c r="A4439">
        <v>24843</v>
      </c>
      <c r="B4439" t="s">
        <v>25330</v>
      </c>
      <c r="C4439" t="s">
        <v>25331</v>
      </c>
      <c r="E4439" t="s">
        <v>25332</v>
      </c>
      <c r="F4439" t="s">
        <v>1502</v>
      </c>
      <c r="G4439" t="s">
        <v>172</v>
      </c>
      <c r="H4439" s="1">
        <v>35429</v>
      </c>
      <c r="I4439" t="s">
        <v>221</v>
      </c>
      <c r="K4439" t="s">
        <v>1278</v>
      </c>
      <c r="M4439" t="s">
        <v>306</v>
      </c>
      <c r="N4439">
        <v>2018</v>
      </c>
      <c r="O4439" t="s">
        <v>307</v>
      </c>
      <c r="P4439" t="s">
        <v>178</v>
      </c>
      <c r="Q4439" t="s">
        <v>172</v>
      </c>
      <c r="S4439">
        <v>29870943</v>
      </c>
      <c r="T4439" t="s">
        <v>15380</v>
      </c>
      <c r="U4439" t="s">
        <v>180</v>
      </c>
      <c r="V4439" s="2">
        <v>43968</v>
      </c>
      <c r="W4439" t="s">
        <v>25333</v>
      </c>
      <c r="X4439" t="str">
        <f>"0674775086"</f>
        <v>0674775086</v>
      </c>
      <c r="Y4439" t="s">
        <v>186</v>
      </c>
      <c r="Z4439" t="s">
        <v>282</v>
      </c>
      <c r="AA4439">
        <v>2020</v>
      </c>
      <c r="AB4439">
        <v>2020</v>
      </c>
      <c r="AC4439" t="s">
        <v>696</v>
      </c>
      <c r="AD4439" t="s">
        <v>172</v>
      </c>
      <c r="AS4439">
        <v>3.84</v>
      </c>
      <c r="AT4439" t="s">
        <v>188</v>
      </c>
      <c r="AU4439" t="s">
        <v>189</v>
      </c>
      <c r="AV4439" t="s">
        <v>190</v>
      </c>
      <c r="AW4439" t="s">
        <v>191</v>
      </c>
      <c r="CM4439" t="s">
        <v>19411</v>
      </c>
      <c r="CP4439" t="s">
        <v>194</v>
      </c>
      <c r="CQ4439" t="s">
        <v>195</v>
      </c>
      <c r="CS4439">
        <v>14627</v>
      </c>
      <c r="CT4439" t="s">
        <v>196</v>
      </c>
      <c r="CU4439">
        <v>5854703329</v>
      </c>
    </row>
    <row r="4440" spans="1:151" x14ac:dyDescent="0.2">
      <c r="A4440">
        <v>22107</v>
      </c>
      <c r="B4440" t="s">
        <v>25330</v>
      </c>
      <c r="C4440" t="s">
        <v>25331</v>
      </c>
      <c r="E4440" t="s">
        <v>25332</v>
      </c>
      <c r="F4440" t="s">
        <v>171</v>
      </c>
      <c r="G4440" t="s">
        <v>172</v>
      </c>
      <c r="H4440" s="1">
        <v>35429</v>
      </c>
      <c r="I4440" t="s">
        <v>221</v>
      </c>
      <c r="K4440" t="s">
        <v>222</v>
      </c>
      <c r="L4440" t="s">
        <v>223</v>
      </c>
      <c r="M4440" t="s">
        <v>224</v>
      </c>
      <c r="N4440">
        <v>2017</v>
      </c>
      <c r="O4440" t="s">
        <v>441</v>
      </c>
      <c r="P4440" t="s">
        <v>178</v>
      </c>
      <c r="Q4440" t="s">
        <v>172</v>
      </c>
      <c r="S4440">
        <v>29870943</v>
      </c>
      <c r="T4440" t="s">
        <v>15380</v>
      </c>
      <c r="U4440" t="s">
        <v>180</v>
      </c>
      <c r="V4440" s="2">
        <v>43968</v>
      </c>
      <c r="W4440" t="s">
        <v>25333</v>
      </c>
      <c r="X4440" t="str">
        <f>"0674775086"</f>
        <v>0674775086</v>
      </c>
      <c r="Y4440" t="s">
        <v>186</v>
      </c>
      <c r="Z4440" t="s">
        <v>282</v>
      </c>
      <c r="AA4440">
        <v>2020</v>
      </c>
      <c r="AB4440">
        <v>2020</v>
      </c>
      <c r="AC4440" t="s">
        <v>696</v>
      </c>
      <c r="AD4440" t="s">
        <v>172</v>
      </c>
      <c r="AS4440">
        <v>3.84</v>
      </c>
      <c r="AT4440" t="s">
        <v>188</v>
      </c>
      <c r="AU4440" t="s">
        <v>189</v>
      </c>
      <c r="AV4440" t="s">
        <v>190</v>
      </c>
      <c r="AW4440" t="s">
        <v>191</v>
      </c>
      <c r="CM4440" t="s">
        <v>19411</v>
      </c>
      <c r="CP4440" t="s">
        <v>194</v>
      </c>
      <c r="CQ4440" t="s">
        <v>195</v>
      </c>
      <c r="CS4440">
        <v>14627</v>
      </c>
      <c r="CT4440" t="s">
        <v>196</v>
      </c>
      <c r="CU4440">
        <v>5854703329</v>
      </c>
    </row>
    <row r="4441" spans="1:151" x14ac:dyDescent="0.2">
      <c r="A4441">
        <v>40990</v>
      </c>
      <c r="B4441" t="s">
        <v>21275</v>
      </c>
      <c r="C4441" t="s">
        <v>25334</v>
      </c>
      <c r="E4441" t="s">
        <v>25335</v>
      </c>
      <c r="F4441" t="s">
        <v>171</v>
      </c>
      <c r="G4441" t="str">
        <f>"0"</f>
        <v>0</v>
      </c>
      <c r="H4441" s="1">
        <v>37452</v>
      </c>
      <c r="I4441" t="s">
        <v>221</v>
      </c>
      <c r="K4441" t="s">
        <v>1046</v>
      </c>
      <c r="L4441" t="s">
        <v>1047</v>
      </c>
      <c r="M4441" t="s">
        <v>176</v>
      </c>
      <c r="N4441">
        <v>2024</v>
      </c>
      <c r="O4441" t="s">
        <v>319</v>
      </c>
      <c r="P4441" t="s">
        <v>178</v>
      </c>
      <c r="Q4441" t="s">
        <v>172</v>
      </c>
      <c r="S4441">
        <v>31981880</v>
      </c>
      <c r="T4441" t="s">
        <v>491</v>
      </c>
      <c r="U4441" t="s">
        <v>424</v>
      </c>
      <c r="Y4441" t="str">
        <f>"04HSEAS"</f>
        <v>04HSEAS</v>
      </c>
      <c r="Z4441" t="s">
        <v>499</v>
      </c>
      <c r="AA4441" t="s">
        <v>320</v>
      </c>
      <c r="AB4441" t="s">
        <v>321</v>
      </c>
      <c r="AC4441" t="s">
        <v>500</v>
      </c>
      <c r="AD4441" t="s">
        <v>185</v>
      </c>
      <c r="AF4441" t="s">
        <v>426</v>
      </c>
      <c r="AG4441" t="s">
        <v>729</v>
      </c>
      <c r="AJ4441" t="s">
        <v>1662</v>
      </c>
      <c r="AK4441" t="s">
        <v>185</v>
      </c>
      <c r="AS4441">
        <v>3.7</v>
      </c>
      <c r="AU4441" t="s">
        <v>235</v>
      </c>
      <c r="AV4441" t="s">
        <v>236</v>
      </c>
      <c r="AW4441" t="s">
        <v>430</v>
      </c>
      <c r="BJ4441" t="s">
        <v>474</v>
      </c>
      <c r="BM4441" t="s">
        <v>25336</v>
      </c>
      <c r="BN4441" t="s">
        <v>239</v>
      </c>
      <c r="BO4441" t="s">
        <v>25337</v>
      </c>
      <c r="BP4441" t="s">
        <v>241</v>
      </c>
      <c r="BQ4441" t="s">
        <v>195</v>
      </c>
      <c r="BS4441">
        <v>14627</v>
      </c>
      <c r="BZ4441" t="s">
        <v>242</v>
      </c>
      <c r="CA4441" t="s">
        <v>25338</v>
      </c>
      <c r="CB4441" t="s">
        <v>243</v>
      </c>
      <c r="CD4441" t="s">
        <v>195</v>
      </c>
      <c r="CF4441">
        <v>14642</v>
      </c>
      <c r="CG4441" t="s">
        <v>244</v>
      </c>
      <c r="CM4441" t="s">
        <v>25339</v>
      </c>
      <c r="CN4441" t="s">
        <v>25338</v>
      </c>
      <c r="CO4441" t="s">
        <v>25337</v>
      </c>
      <c r="CP4441" t="s">
        <v>489</v>
      </c>
      <c r="CS4441">
        <v>44600</v>
      </c>
      <c r="CT4441" t="s">
        <v>491</v>
      </c>
      <c r="CU4441" t="s">
        <v>25340</v>
      </c>
    </row>
    <row r="4442" spans="1:151" x14ac:dyDescent="0.2">
      <c r="A4442">
        <v>36110</v>
      </c>
      <c r="B4442" t="s">
        <v>25341</v>
      </c>
      <c r="C4442" t="s">
        <v>25342</v>
      </c>
      <c r="E4442" t="s">
        <v>25343</v>
      </c>
      <c r="F4442" t="s">
        <v>171</v>
      </c>
      <c r="G4442" t="s">
        <v>172</v>
      </c>
      <c r="H4442" s="1">
        <v>36536</v>
      </c>
      <c r="I4442" t="s">
        <v>173</v>
      </c>
      <c r="K4442" t="s">
        <v>1377</v>
      </c>
      <c r="L4442" t="s">
        <v>1378</v>
      </c>
      <c r="M4442" t="s">
        <v>176</v>
      </c>
      <c r="N4442">
        <v>2021</v>
      </c>
      <c r="O4442" t="s">
        <v>3142</v>
      </c>
      <c r="P4442" t="s">
        <v>178</v>
      </c>
      <c r="Q4442" t="s">
        <v>172</v>
      </c>
      <c r="S4442">
        <v>31321938</v>
      </c>
      <c r="T4442" t="s">
        <v>1382</v>
      </c>
      <c r="U4442" t="s">
        <v>424</v>
      </c>
      <c r="Y4442" t="str">
        <f>"01AS"</f>
        <v>01AS</v>
      </c>
      <c r="Z4442" t="s">
        <v>227</v>
      </c>
      <c r="AA4442" t="s">
        <v>320</v>
      </c>
      <c r="AB4442" t="s">
        <v>321</v>
      </c>
      <c r="AC4442" t="s">
        <v>2285</v>
      </c>
      <c r="AD4442" t="s">
        <v>185</v>
      </c>
      <c r="AM4442" t="s">
        <v>8216</v>
      </c>
      <c r="AS4442">
        <v>3.19</v>
      </c>
      <c r="AT4442" t="s">
        <v>1261</v>
      </c>
      <c r="AU4442" t="s">
        <v>472</v>
      </c>
      <c r="AV4442" t="s">
        <v>473</v>
      </c>
      <c r="AW4442" t="s">
        <v>430</v>
      </c>
      <c r="BM4442" t="s">
        <v>25344</v>
      </c>
      <c r="BN4442" t="s">
        <v>239</v>
      </c>
      <c r="BO4442" t="s">
        <v>4702</v>
      </c>
      <c r="BP4442" t="s">
        <v>241</v>
      </c>
      <c r="BQ4442" t="s">
        <v>195</v>
      </c>
      <c r="BS4442">
        <v>14627</v>
      </c>
      <c r="CA4442" t="s">
        <v>25345</v>
      </c>
      <c r="CD4442" t="s">
        <v>195</v>
      </c>
      <c r="CM4442" t="s">
        <v>25346</v>
      </c>
      <c r="CN4442" t="s">
        <v>25345</v>
      </c>
      <c r="CO4442" t="s">
        <v>4702</v>
      </c>
      <c r="CP4442" t="s">
        <v>4702</v>
      </c>
      <c r="CQ4442" t="s">
        <v>4705</v>
      </c>
      <c r="CS4442">
        <v>201203</v>
      </c>
      <c r="CT4442" t="s">
        <v>1382</v>
      </c>
      <c r="CU4442" t="s">
        <v>25347</v>
      </c>
    </row>
    <row r="4443" spans="1:151" x14ac:dyDescent="0.2">
      <c r="A4443">
        <v>34052</v>
      </c>
      <c r="B4443" t="s">
        <v>25341</v>
      </c>
      <c r="C4443" t="s">
        <v>25342</v>
      </c>
      <c r="E4443" t="s">
        <v>25343</v>
      </c>
      <c r="F4443" t="s">
        <v>171</v>
      </c>
      <c r="G4443" t="s">
        <v>172</v>
      </c>
      <c r="H4443" s="1">
        <v>36536</v>
      </c>
      <c r="I4443" t="s">
        <v>173</v>
      </c>
      <c r="K4443" t="s">
        <v>1377</v>
      </c>
      <c r="L4443" t="s">
        <v>1378</v>
      </c>
      <c r="M4443" t="s">
        <v>306</v>
      </c>
      <c r="N4443">
        <v>2020</v>
      </c>
      <c r="O4443" t="s">
        <v>1379</v>
      </c>
      <c r="P4443" t="s">
        <v>509</v>
      </c>
      <c r="Q4443" t="s">
        <v>172</v>
      </c>
      <c r="S4443">
        <v>31321938</v>
      </c>
      <c r="T4443" t="s">
        <v>1382</v>
      </c>
      <c r="U4443" t="s">
        <v>424</v>
      </c>
      <c r="Y4443" t="str">
        <f>"01AS"</f>
        <v>01AS</v>
      </c>
      <c r="Z4443" t="s">
        <v>227</v>
      </c>
      <c r="AA4443" t="s">
        <v>320</v>
      </c>
      <c r="AB4443" t="s">
        <v>321</v>
      </c>
      <c r="AC4443" t="s">
        <v>2285</v>
      </c>
      <c r="AD4443" t="s">
        <v>185</v>
      </c>
      <c r="AM4443" t="s">
        <v>8216</v>
      </c>
      <c r="AS4443">
        <v>3.19</v>
      </c>
      <c r="AT4443" t="s">
        <v>1261</v>
      </c>
      <c r="AU4443" t="s">
        <v>472</v>
      </c>
      <c r="AV4443" t="s">
        <v>473</v>
      </c>
      <c r="AW4443" t="s">
        <v>430</v>
      </c>
      <c r="BM4443" t="s">
        <v>25344</v>
      </c>
      <c r="BN4443" t="s">
        <v>239</v>
      </c>
      <c r="BO4443" t="s">
        <v>4702</v>
      </c>
      <c r="BP4443" t="s">
        <v>241</v>
      </c>
      <c r="BQ4443" t="s">
        <v>195</v>
      </c>
      <c r="BS4443">
        <v>14627</v>
      </c>
      <c r="CA4443" t="s">
        <v>25345</v>
      </c>
      <c r="CD4443" t="s">
        <v>195</v>
      </c>
      <c r="CM4443" t="s">
        <v>25346</v>
      </c>
      <c r="CN4443" t="s">
        <v>25345</v>
      </c>
      <c r="CO4443" t="s">
        <v>4702</v>
      </c>
      <c r="CP4443" t="s">
        <v>4702</v>
      </c>
      <c r="CQ4443" t="s">
        <v>4705</v>
      </c>
      <c r="CS4443">
        <v>201203</v>
      </c>
      <c r="CT4443" t="s">
        <v>1382</v>
      </c>
      <c r="CU4443" t="s">
        <v>25347</v>
      </c>
    </row>
    <row r="4444" spans="1:151" x14ac:dyDescent="0.2">
      <c r="A4444">
        <v>34499</v>
      </c>
      <c r="B4444" t="s">
        <v>25348</v>
      </c>
      <c r="C4444" t="s">
        <v>25342</v>
      </c>
      <c r="E4444" t="s">
        <v>25349</v>
      </c>
      <c r="F4444" t="s">
        <v>171</v>
      </c>
      <c r="G4444" t="s">
        <v>172</v>
      </c>
      <c r="H4444" s="1">
        <v>37204</v>
      </c>
      <c r="I4444" t="s">
        <v>173</v>
      </c>
      <c r="K4444" t="s">
        <v>1377</v>
      </c>
      <c r="L4444" t="s">
        <v>1378</v>
      </c>
      <c r="M4444" t="s">
        <v>306</v>
      </c>
      <c r="N4444">
        <v>2020</v>
      </c>
      <c r="O4444" t="s">
        <v>1379</v>
      </c>
      <c r="P4444" t="s">
        <v>178</v>
      </c>
      <c r="Q4444" t="s">
        <v>172</v>
      </c>
      <c r="S4444">
        <v>31528931</v>
      </c>
      <c r="T4444" t="s">
        <v>1382</v>
      </c>
      <c r="U4444" t="s">
        <v>424</v>
      </c>
      <c r="Y4444" t="str">
        <f>"04HSEAS"</f>
        <v>04HSEAS</v>
      </c>
      <c r="Z4444" t="s">
        <v>499</v>
      </c>
      <c r="AA4444" t="s">
        <v>833</v>
      </c>
      <c r="AB4444" t="s">
        <v>834</v>
      </c>
      <c r="AC4444" t="s">
        <v>500</v>
      </c>
      <c r="AD4444" t="s">
        <v>172</v>
      </c>
      <c r="AS4444">
        <v>3.84</v>
      </c>
      <c r="AT4444" t="s">
        <v>429</v>
      </c>
      <c r="AU4444" t="s">
        <v>235</v>
      </c>
      <c r="AV4444" t="s">
        <v>236</v>
      </c>
      <c r="AW4444" t="s">
        <v>430</v>
      </c>
      <c r="BM4444" t="s">
        <v>25350</v>
      </c>
      <c r="BN4444" t="s">
        <v>239</v>
      </c>
      <c r="BO4444" t="s">
        <v>11320</v>
      </c>
      <c r="BP4444" t="s">
        <v>241</v>
      </c>
      <c r="BQ4444" t="s">
        <v>195</v>
      </c>
      <c r="BS4444">
        <v>14627</v>
      </c>
      <c r="CA4444" t="s">
        <v>25351</v>
      </c>
      <c r="CD4444" t="s">
        <v>195</v>
      </c>
      <c r="CM4444" t="s">
        <v>25352</v>
      </c>
      <c r="CN4444" t="s">
        <v>25351</v>
      </c>
      <c r="CO4444" t="s">
        <v>11320</v>
      </c>
      <c r="CP4444" t="s">
        <v>11320</v>
      </c>
      <c r="CQ4444" t="s">
        <v>1375</v>
      </c>
      <c r="CS4444">
        <v>230000</v>
      </c>
      <c r="CT4444" t="s">
        <v>1382</v>
      </c>
      <c r="CU4444" t="s">
        <v>25353</v>
      </c>
    </row>
    <row r="4445" spans="1:151" x14ac:dyDescent="0.2">
      <c r="A4445">
        <v>34340</v>
      </c>
      <c r="B4445" t="s">
        <v>25354</v>
      </c>
      <c r="C4445" t="s">
        <v>25355</v>
      </c>
      <c r="E4445" t="s">
        <v>25356</v>
      </c>
      <c r="F4445" t="s">
        <v>171</v>
      </c>
      <c r="I4445" t="s">
        <v>221</v>
      </c>
      <c r="K4445" t="s">
        <v>1377</v>
      </c>
      <c r="L4445" t="s">
        <v>1378</v>
      </c>
      <c r="M4445" t="s">
        <v>306</v>
      </c>
      <c r="N4445">
        <v>2020</v>
      </c>
      <c r="O4445" t="s">
        <v>1379</v>
      </c>
      <c r="P4445" t="s">
        <v>178</v>
      </c>
      <c r="Q4445" t="s">
        <v>185</v>
      </c>
      <c r="BM4445" t="s">
        <v>25357</v>
      </c>
      <c r="BN4445" t="s">
        <v>25358</v>
      </c>
      <c r="BO4445" t="s">
        <v>25359</v>
      </c>
      <c r="BP4445" t="s">
        <v>25360</v>
      </c>
      <c r="BR4445" t="s">
        <v>25361</v>
      </c>
      <c r="BS4445">
        <v>324000</v>
      </c>
      <c r="BT4445" t="s">
        <v>1382</v>
      </c>
      <c r="BU4445" t="s">
        <v>25362</v>
      </c>
      <c r="BX4445" t="s">
        <v>25363</v>
      </c>
    </row>
    <row r="4446" spans="1:151" x14ac:dyDescent="0.2">
      <c r="A4446">
        <v>40672</v>
      </c>
      <c r="B4446" t="s">
        <v>25364</v>
      </c>
      <c r="C4446" t="s">
        <v>25365</v>
      </c>
      <c r="D4446" t="s">
        <v>25366</v>
      </c>
      <c r="E4446" t="s">
        <v>25367</v>
      </c>
      <c r="F4446" t="s">
        <v>171</v>
      </c>
      <c r="G4446" t="str">
        <f>"0"</f>
        <v>0</v>
      </c>
      <c r="H4446" s="1">
        <v>37883</v>
      </c>
      <c r="I4446" t="s">
        <v>221</v>
      </c>
      <c r="K4446" t="s">
        <v>1001</v>
      </c>
      <c r="L4446" t="s">
        <v>1002</v>
      </c>
      <c r="M4446" t="s">
        <v>224</v>
      </c>
      <c r="N4446">
        <v>2023</v>
      </c>
      <c r="O4446" t="s">
        <v>597</v>
      </c>
      <c r="P4446" t="s">
        <v>178</v>
      </c>
      <c r="Q4446" t="s">
        <v>172</v>
      </c>
      <c r="S4446">
        <v>32061543</v>
      </c>
      <c r="T4446" t="s">
        <v>226</v>
      </c>
      <c r="Y4446" t="str">
        <f>"01AS"</f>
        <v>01AS</v>
      </c>
      <c r="Z4446" t="s">
        <v>499</v>
      </c>
      <c r="AA4446" t="s">
        <v>320</v>
      </c>
      <c r="AB4446" t="s">
        <v>321</v>
      </c>
      <c r="AC4446" t="s">
        <v>728</v>
      </c>
      <c r="AD4446" t="s">
        <v>185</v>
      </c>
      <c r="AS4446">
        <v>3.95</v>
      </c>
      <c r="AU4446" t="s">
        <v>472</v>
      </c>
      <c r="AV4446" t="s">
        <v>473</v>
      </c>
      <c r="AW4446" t="s">
        <v>237</v>
      </c>
      <c r="BO4446" t="s">
        <v>25368</v>
      </c>
      <c r="BQ4446" t="s">
        <v>195</v>
      </c>
      <c r="BZ4446" t="s">
        <v>266</v>
      </c>
      <c r="CB4446" t="s">
        <v>267</v>
      </c>
      <c r="CD4446" t="s">
        <v>195</v>
      </c>
      <c r="CF4446">
        <v>14627</v>
      </c>
      <c r="CG4446" t="s">
        <v>244</v>
      </c>
      <c r="CM4446" t="s">
        <v>25369</v>
      </c>
      <c r="CO4446" t="s">
        <v>25368</v>
      </c>
      <c r="CP4446" t="s">
        <v>5908</v>
      </c>
      <c r="CQ4446" t="s">
        <v>247</v>
      </c>
      <c r="CS4446" t="s">
        <v>25370</v>
      </c>
      <c r="CT4446" t="s">
        <v>244</v>
      </c>
      <c r="CU4446" t="s">
        <v>25371</v>
      </c>
    </row>
    <row r="4447" spans="1:151" x14ac:dyDescent="0.2">
      <c r="A4447">
        <v>19601</v>
      </c>
      <c r="B4447" t="s">
        <v>25372</v>
      </c>
      <c r="C4447" t="s">
        <v>25373</v>
      </c>
      <c r="D4447" t="s">
        <v>10161</v>
      </c>
      <c r="E4447" t="s">
        <v>25374</v>
      </c>
      <c r="F4447" t="s">
        <v>171</v>
      </c>
      <c r="G4447" t="s">
        <v>172</v>
      </c>
      <c r="H4447" s="1">
        <v>35216</v>
      </c>
      <c r="I4447" t="s">
        <v>221</v>
      </c>
      <c r="K4447" t="s">
        <v>1642</v>
      </c>
      <c r="L4447" t="s">
        <v>1643</v>
      </c>
      <c r="M4447" t="s">
        <v>176</v>
      </c>
      <c r="N4447">
        <v>2017</v>
      </c>
      <c r="O4447" t="s">
        <v>177</v>
      </c>
      <c r="P4447" t="s">
        <v>178</v>
      </c>
      <c r="Q4447" t="s">
        <v>172</v>
      </c>
      <c r="S4447">
        <v>28772149</v>
      </c>
      <c r="T4447" t="s">
        <v>196</v>
      </c>
      <c r="W4447" t="s">
        <v>25375</v>
      </c>
      <c r="X4447">
        <v>3018078997</v>
      </c>
      <c r="Y4447" t="s">
        <v>186</v>
      </c>
      <c r="Z4447" t="s">
        <v>282</v>
      </c>
      <c r="AA4447">
        <v>2018</v>
      </c>
      <c r="AB4447">
        <v>2018</v>
      </c>
      <c r="AC4447" t="s">
        <v>885</v>
      </c>
      <c r="AD4447" t="s">
        <v>185</v>
      </c>
      <c r="AE4447" t="s">
        <v>413</v>
      </c>
      <c r="AM4447" t="s">
        <v>696</v>
      </c>
      <c r="AS4447">
        <v>3.74</v>
      </c>
      <c r="AT4447" t="s">
        <v>188</v>
      </c>
      <c r="AU4447" t="s">
        <v>189</v>
      </c>
      <c r="AV4447" t="s">
        <v>190</v>
      </c>
      <c r="AW4447" t="s">
        <v>264</v>
      </c>
      <c r="BM4447" t="s">
        <v>6857</v>
      </c>
      <c r="BN4447" t="s">
        <v>193</v>
      </c>
      <c r="BP4447" t="s">
        <v>194</v>
      </c>
      <c r="BQ4447" t="s">
        <v>195</v>
      </c>
      <c r="BS4447">
        <v>14627</v>
      </c>
      <c r="BT4447" t="s">
        <v>196</v>
      </c>
      <c r="BU4447">
        <v>3017870824</v>
      </c>
      <c r="BZ4447" t="s">
        <v>25376</v>
      </c>
      <c r="CC4447" t="s">
        <v>848</v>
      </c>
      <c r="CD4447" t="s">
        <v>849</v>
      </c>
      <c r="CF4447">
        <v>20852</v>
      </c>
      <c r="CG4447" t="s">
        <v>196</v>
      </c>
      <c r="CH4447">
        <v>3017701441</v>
      </c>
      <c r="CM4447" t="s">
        <v>25377</v>
      </c>
      <c r="CP4447" t="s">
        <v>194</v>
      </c>
      <c r="CQ4447" t="s">
        <v>195</v>
      </c>
      <c r="CS4447">
        <v>14619</v>
      </c>
      <c r="CT4447" t="s">
        <v>196</v>
      </c>
      <c r="CU4447">
        <v>3017870824</v>
      </c>
      <c r="ED4447" t="s">
        <v>849</v>
      </c>
      <c r="EG4447" t="s">
        <v>196</v>
      </c>
      <c r="EH4447">
        <v>3017701441</v>
      </c>
      <c r="EM4447" t="s">
        <v>25376</v>
      </c>
      <c r="EP4447" t="s">
        <v>848</v>
      </c>
      <c r="EQ4447" t="s">
        <v>849</v>
      </c>
      <c r="ES4447">
        <v>20852</v>
      </c>
      <c r="ET4447" t="s">
        <v>196</v>
      </c>
      <c r="EU4447">
        <v>3017701441</v>
      </c>
    </row>
    <row r="4448" spans="1:151" x14ac:dyDescent="0.2">
      <c r="A4448">
        <v>13237</v>
      </c>
      <c r="B4448" t="s">
        <v>25372</v>
      </c>
      <c r="C4448" t="s">
        <v>25373</v>
      </c>
      <c r="D4448" t="s">
        <v>10161</v>
      </c>
      <c r="E4448" t="s">
        <v>25374</v>
      </c>
      <c r="F4448" t="s">
        <v>171</v>
      </c>
      <c r="G4448" t="s">
        <v>172</v>
      </c>
      <c r="H4448" s="1">
        <v>35216</v>
      </c>
      <c r="I4448" t="s">
        <v>221</v>
      </c>
      <c r="K4448" t="s">
        <v>1135</v>
      </c>
      <c r="L4448" t="s">
        <v>1136</v>
      </c>
      <c r="M4448" t="s">
        <v>224</v>
      </c>
      <c r="N4448">
        <v>2015</v>
      </c>
      <c r="O4448" t="s">
        <v>692</v>
      </c>
      <c r="P4448" t="s">
        <v>178</v>
      </c>
      <c r="Q4448" t="s">
        <v>172</v>
      </c>
      <c r="S4448">
        <v>28772149</v>
      </c>
      <c r="T4448" t="s">
        <v>196</v>
      </c>
      <c r="W4448" t="s">
        <v>25375</v>
      </c>
      <c r="X4448">
        <v>3018078997</v>
      </c>
      <c r="Y4448" t="s">
        <v>186</v>
      </c>
      <c r="Z4448" t="s">
        <v>282</v>
      </c>
      <c r="AA4448">
        <v>2018</v>
      </c>
      <c r="AB4448">
        <v>2018</v>
      </c>
      <c r="AC4448" t="s">
        <v>885</v>
      </c>
      <c r="AD4448" t="s">
        <v>185</v>
      </c>
      <c r="AE4448" t="s">
        <v>413</v>
      </c>
      <c r="AM4448" t="s">
        <v>696</v>
      </c>
      <c r="AS4448">
        <v>3.74</v>
      </c>
      <c r="AT4448" t="s">
        <v>188</v>
      </c>
      <c r="AU4448" t="s">
        <v>189</v>
      </c>
      <c r="AV4448" t="s">
        <v>190</v>
      </c>
      <c r="AW4448" t="s">
        <v>264</v>
      </c>
      <c r="BM4448" t="s">
        <v>6857</v>
      </c>
      <c r="BN4448" t="s">
        <v>193</v>
      </c>
      <c r="BP4448" t="s">
        <v>194</v>
      </c>
      <c r="BQ4448" t="s">
        <v>195</v>
      </c>
      <c r="BS4448">
        <v>14627</v>
      </c>
      <c r="BT4448" t="s">
        <v>196</v>
      </c>
      <c r="BU4448">
        <v>3017870824</v>
      </c>
      <c r="BZ4448" t="s">
        <v>25376</v>
      </c>
      <c r="CC4448" t="s">
        <v>848</v>
      </c>
      <c r="CD4448" t="s">
        <v>849</v>
      </c>
      <c r="CF4448">
        <v>20852</v>
      </c>
      <c r="CG4448" t="s">
        <v>196</v>
      </c>
      <c r="CH4448">
        <v>3017701441</v>
      </c>
      <c r="CM4448" t="s">
        <v>25377</v>
      </c>
      <c r="CP4448" t="s">
        <v>194</v>
      </c>
      <c r="CQ4448" t="s">
        <v>195</v>
      </c>
      <c r="CS4448">
        <v>14619</v>
      </c>
      <c r="CT4448" t="s">
        <v>196</v>
      </c>
      <c r="CU4448">
        <v>3017870824</v>
      </c>
      <c r="ED4448" t="s">
        <v>849</v>
      </c>
      <c r="EG4448" t="s">
        <v>196</v>
      </c>
      <c r="EH4448">
        <v>3017701441</v>
      </c>
      <c r="EM4448" t="s">
        <v>25376</v>
      </c>
      <c r="EP4448" t="s">
        <v>848</v>
      </c>
      <c r="EQ4448" t="s">
        <v>849</v>
      </c>
      <c r="ES4448">
        <v>20852</v>
      </c>
      <c r="ET4448" t="s">
        <v>196</v>
      </c>
      <c r="EU4448">
        <v>3017701441</v>
      </c>
    </row>
    <row r="4449" spans="1:151" x14ac:dyDescent="0.2">
      <c r="A4449">
        <v>25577</v>
      </c>
      <c r="B4449" t="s">
        <v>6009</v>
      </c>
      <c r="C4449" t="s">
        <v>25378</v>
      </c>
      <c r="D4449" t="s">
        <v>1418</v>
      </c>
      <c r="E4449" t="s">
        <v>25379</v>
      </c>
      <c r="F4449" t="s">
        <v>171</v>
      </c>
      <c r="G4449" t="s">
        <v>172</v>
      </c>
      <c r="H4449" s="1">
        <v>35656</v>
      </c>
      <c r="I4449" t="s">
        <v>221</v>
      </c>
      <c r="K4449" t="s">
        <v>2955</v>
      </c>
      <c r="L4449" t="s">
        <v>868</v>
      </c>
      <c r="M4449" t="s">
        <v>306</v>
      </c>
      <c r="N4449">
        <v>2018</v>
      </c>
      <c r="O4449" t="s">
        <v>307</v>
      </c>
      <c r="P4449" t="s">
        <v>178</v>
      </c>
      <c r="Q4449" t="s">
        <v>172</v>
      </c>
      <c r="S4449">
        <v>29222230</v>
      </c>
      <c r="T4449" t="s">
        <v>196</v>
      </c>
      <c r="W4449" t="s">
        <v>25380</v>
      </c>
      <c r="X4449">
        <v>5705290467</v>
      </c>
      <c r="Y4449" t="s">
        <v>186</v>
      </c>
      <c r="Z4449" t="s">
        <v>282</v>
      </c>
      <c r="AA4449">
        <v>2019</v>
      </c>
      <c r="AB4449">
        <v>2019</v>
      </c>
      <c r="AC4449" t="s">
        <v>1280</v>
      </c>
      <c r="AD4449" t="s">
        <v>185</v>
      </c>
      <c r="AM4449" t="s">
        <v>960</v>
      </c>
      <c r="AS4449">
        <v>2.91</v>
      </c>
      <c r="AT4449" t="s">
        <v>188</v>
      </c>
      <c r="AU4449" t="s">
        <v>189</v>
      </c>
      <c r="AV4449" t="s">
        <v>190</v>
      </c>
      <c r="AW4449" t="s">
        <v>264</v>
      </c>
      <c r="BM4449" t="s">
        <v>25381</v>
      </c>
      <c r="BN4449" t="s">
        <v>193</v>
      </c>
      <c r="BP4449" t="s">
        <v>194</v>
      </c>
      <c r="BQ4449" t="s">
        <v>195</v>
      </c>
      <c r="BS4449">
        <v>14627</v>
      </c>
      <c r="BT4449" t="s">
        <v>196</v>
      </c>
      <c r="BU4449">
        <v>5705292531</v>
      </c>
      <c r="BZ4449" t="s">
        <v>25382</v>
      </c>
      <c r="CC4449" t="s">
        <v>25383</v>
      </c>
      <c r="CD4449" t="s">
        <v>650</v>
      </c>
      <c r="CF4449">
        <v>18840</v>
      </c>
      <c r="CG4449" t="s">
        <v>196</v>
      </c>
      <c r="CH4449">
        <v>5705292531</v>
      </c>
      <c r="CM4449" t="s">
        <v>25384</v>
      </c>
      <c r="CP4449" t="s">
        <v>194</v>
      </c>
      <c r="CQ4449" t="s">
        <v>195</v>
      </c>
      <c r="CS4449">
        <v>14627</v>
      </c>
      <c r="CT4449" t="s">
        <v>196</v>
      </c>
      <c r="CU4449">
        <v>5705292531</v>
      </c>
      <c r="DZ4449" t="s">
        <v>25385</v>
      </c>
      <c r="EC4449" t="s">
        <v>194</v>
      </c>
      <c r="ED4449" t="s">
        <v>650</v>
      </c>
      <c r="EF4449">
        <v>14611</v>
      </c>
      <c r="EG4449" t="s">
        <v>196</v>
      </c>
      <c r="EH4449">
        <v>5705292531</v>
      </c>
      <c r="EM4449" t="s">
        <v>25382</v>
      </c>
      <c r="EP4449" t="s">
        <v>25383</v>
      </c>
      <c r="EQ4449" t="s">
        <v>650</v>
      </c>
      <c r="ES4449">
        <v>18840</v>
      </c>
      <c r="ET4449" t="s">
        <v>196</v>
      </c>
      <c r="EU4449">
        <v>5705292531</v>
      </c>
    </row>
    <row r="4450" spans="1:151" x14ac:dyDescent="0.2">
      <c r="A4450">
        <v>24943</v>
      </c>
      <c r="B4450" t="s">
        <v>25386</v>
      </c>
      <c r="C4450" t="s">
        <v>25387</v>
      </c>
      <c r="D4450" t="s">
        <v>1418</v>
      </c>
      <c r="E4450" t="s">
        <v>25388</v>
      </c>
      <c r="F4450" t="s">
        <v>3256</v>
      </c>
      <c r="G4450" t="s">
        <v>172</v>
      </c>
      <c r="H4450" s="1">
        <v>35701</v>
      </c>
      <c r="I4450" t="s">
        <v>221</v>
      </c>
      <c r="K4450" t="s">
        <v>304</v>
      </c>
      <c r="L4450" t="s">
        <v>305</v>
      </c>
      <c r="M4450" t="s">
        <v>306</v>
      </c>
      <c r="N4450">
        <v>2018</v>
      </c>
      <c r="O4450" t="s">
        <v>307</v>
      </c>
      <c r="P4450" t="s">
        <v>178</v>
      </c>
      <c r="Q4450" t="s">
        <v>172</v>
      </c>
      <c r="S4450">
        <v>30025967</v>
      </c>
      <c r="T4450" t="s">
        <v>196</v>
      </c>
      <c r="W4450" t="s">
        <v>25389</v>
      </c>
      <c r="X4450">
        <v>6107304666</v>
      </c>
      <c r="Y4450" t="s">
        <v>186</v>
      </c>
      <c r="Z4450" t="s">
        <v>183</v>
      </c>
      <c r="AA4450">
        <v>2020</v>
      </c>
      <c r="AB4450">
        <v>2020</v>
      </c>
      <c r="AC4450" t="s">
        <v>993</v>
      </c>
      <c r="AD4450" t="s">
        <v>185</v>
      </c>
      <c r="AF4450" t="s">
        <v>186</v>
      </c>
      <c r="AG4450" t="s">
        <v>282</v>
      </c>
      <c r="AH4450">
        <v>2020</v>
      </c>
      <c r="AI4450">
        <v>2020</v>
      </c>
      <c r="AJ4450" t="s">
        <v>3528</v>
      </c>
      <c r="AK4450" t="s">
        <v>185</v>
      </c>
      <c r="AS4450">
        <v>3.43</v>
      </c>
      <c r="AT4450" t="s">
        <v>188</v>
      </c>
      <c r="AU4450" t="s">
        <v>189</v>
      </c>
      <c r="AV4450" t="s">
        <v>190</v>
      </c>
      <c r="AW4450" t="s">
        <v>264</v>
      </c>
      <c r="BM4450" t="s">
        <v>193</v>
      </c>
      <c r="BN4450" t="s">
        <v>25390</v>
      </c>
      <c r="BP4450" t="s">
        <v>194</v>
      </c>
      <c r="BQ4450" t="s">
        <v>195</v>
      </c>
      <c r="BS4450">
        <v>14627</v>
      </c>
      <c r="BT4450" t="s">
        <v>196</v>
      </c>
      <c r="BU4450">
        <v>4846619411</v>
      </c>
      <c r="BZ4450" t="s">
        <v>25391</v>
      </c>
      <c r="CC4450" t="s">
        <v>8405</v>
      </c>
      <c r="CD4450" t="s">
        <v>650</v>
      </c>
      <c r="CF4450">
        <v>18042</v>
      </c>
      <c r="CG4450" t="s">
        <v>196</v>
      </c>
      <c r="CH4450">
        <v>4846619411</v>
      </c>
      <c r="CM4450" t="s">
        <v>25392</v>
      </c>
      <c r="CP4450" t="s">
        <v>194</v>
      </c>
      <c r="CQ4450" t="s">
        <v>195</v>
      </c>
      <c r="CS4450">
        <v>14619</v>
      </c>
      <c r="CT4450" t="s">
        <v>196</v>
      </c>
      <c r="CU4450">
        <v>4846619411</v>
      </c>
      <c r="ED4450" t="s">
        <v>650</v>
      </c>
      <c r="EG4450" t="s">
        <v>196</v>
      </c>
      <c r="EH4450">
        <v>4846619411</v>
      </c>
      <c r="EM4450" t="s">
        <v>25391</v>
      </c>
      <c r="EP4450" t="s">
        <v>8405</v>
      </c>
      <c r="EQ4450" t="s">
        <v>650</v>
      </c>
      <c r="ES4450">
        <v>18042</v>
      </c>
      <c r="ET4450" t="s">
        <v>196</v>
      </c>
      <c r="EU4450">
        <v>4846619411</v>
      </c>
    </row>
    <row r="4451" spans="1:151" x14ac:dyDescent="0.2">
      <c r="A4451">
        <v>24939</v>
      </c>
      <c r="B4451" t="s">
        <v>25386</v>
      </c>
      <c r="C4451" t="s">
        <v>25387</v>
      </c>
      <c r="D4451" t="s">
        <v>1418</v>
      </c>
      <c r="E4451" t="s">
        <v>25388</v>
      </c>
      <c r="F4451" t="s">
        <v>25393</v>
      </c>
      <c r="G4451" t="s">
        <v>172</v>
      </c>
      <c r="H4451" s="1">
        <v>35701</v>
      </c>
      <c r="I4451" t="s">
        <v>221</v>
      </c>
      <c r="K4451" t="s">
        <v>1078</v>
      </c>
      <c r="L4451" t="s">
        <v>633</v>
      </c>
      <c r="M4451" t="s">
        <v>224</v>
      </c>
      <c r="N4451">
        <v>2018</v>
      </c>
      <c r="O4451" t="s">
        <v>354</v>
      </c>
      <c r="P4451" t="s">
        <v>178</v>
      </c>
      <c r="Q4451" t="s">
        <v>172</v>
      </c>
      <c r="S4451">
        <v>30025967</v>
      </c>
      <c r="T4451" t="s">
        <v>196</v>
      </c>
      <c r="W4451" t="s">
        <v>25389</v>
      </c>
      <c r="X4451">
        <v>6107304666</v>
      </c>
      <c r="Y4451" t="s">
        <v>186</v>
      </c>
      <c r="Z4451" t="s">
        <v>183</v>
      </c>
      <c r="AA4451">
        <v>2020</v>
      </c>
      <c r="AB4451">
        <v>2020</v>
      </c>
      <c r="AC4451" t="s">
        <v>993</v>
      </c>
      <c r="AD4451" t="s">
        <v>185</v>
      </c>
      <c r="AF4451" t="s">
        <v>186</v>
      </c>
      <c r="AG4451" t="s">
        <v>282</v>
      </c>
      <c r="AH4451">
        <v>2020</v>
      </c>
      <c r="AI4451">
        <v>2020</v>
      </c>
      <c r="AJ4451" t="s">
        <v>3528</v>
      </c>
      <c r="AK4451" t="s">
        <v>185</v>
      </c>
      <c r="AS4451">
        <v>3.43</v>
      </c>
      <c r="AT4451" t="s">
        <v>188</v>
      </c>
      <c r="AU4451" t="s">
        <v>189</v>
      </c>
      <c r="AV4451" t="s">
        <v>190</v>
      </c>
      <c r="AW4451" t="s">
        <v>264</v>
      </c>
      <c r="BM4451" t="s">
        <v>193</v>
      </c>
      <c r="BN4451" t="s">
        <v>25390</v>
      </c>
      <c r="BP4451" t="s">
        <v>194</v>
      </c>
      <c r="BQ4451" t="s">
        <v>195</v>
      </c>
      <c r="BS4451">
        <v>14627</v>
      </c>
      <c r="BT4451" t="s">
        <v>196</v>
      </c>
      <c r="BU4451">
        <v>4846619411</v>
      </c>
      <c r="BZ4451" t="s">
        <v>25391</v>
      </c>
      <c r="CC4451" t="s">
        <v>8405</v>
      </c>
      <c r="CD4451" t="s">
        <v>650</v>
      </c>
      <c r="CF4451">
        <v>18042</v>
      </c>
      <c r="CG4451" t="s">
        <v>196</v>
      </c>
      <c r="CH4451">
        <v>4846619411</v>
      </c>
      <c r="CM4451" t="s">
        <v>25392</v>
      </c>
      <c r="CP4451" t="s">
        <v>194</v>
      </c>
      <c r="CQ4451" t="s">
        <v>195</v>
      </c>
      <c r="CS4451">
        <v>14619</v>
      </c>
      <c r="CT4451" t="s">
        <v>196</v>
      </c>
      <c r="CU4451">
        <v>4846619411</v>
      </c>
      <c r="ED4451" t="s">
        <v>650</v>
      </c>
      <c r="EG4451" t="s">
        <v>196</v>
      </c>
      <c r="EH4451">
        <v>4846619411</v>
      </c>
      <c r="EM4451" t="s">
        <v>25391</v>
      </c>
      <c r="EP4451" t="s">
        <v>8405</v>
      </c>
      <c r="EQ4451" t="s">
        <v>650</v>
      </c>
      <c r="ES4451">
        <v>18042</v>
      </c>
      <c r="ET4451" t="s">
        <v>196</v>
      </c>
      <c r="EU4451">
        <v>4846619411</v>
      </c>
    </row>
    <row r="4452" spans="1:151" x14ac:dyDescent="0.2">
      <c r="A4452">
        <v>17904</v>
      </c>
      <c r="B4452" t="s">
        <v>18192</v>
      </c>
      <c r="C4452" t="s">
        <v>25394</v>
      </c>
      <c r="E4452" t="s">
        <v>25395</v>
      </c>
      <c r="F4452" t="s">
        <v>25396</v>
      </c>
      <c r="G4452" t="s">
        <v>172</v>
      </c>
      <c r="H4452" s="1">
        <v>35233</v>
      </c>
      <c r="I4452" t="s">
        <v>221</v>
      </c>
      <c r="K4452" t="s">
        <v>1078</v>
      </c>
      <c r="L4452" t="s">
        <v>2552</v>
      </c>
      <c r="M4452" t="s">
        <v>224</v>
      </c>
      <c r="N4452">
        <v>2016</v>
      </c>
      <c r="O4452" t="s">
        <v>410</v>
      </c>
      <c r="P4452" t="s">
        <v>178</v>
      </c>
      <c r="Q4452" t="s">
        <v>172</v>
      </c>
      <c r="S4452">
        <v>28886686</v>
      </c>
      <c r="T4452" t="s">
        <v>196</v>
      </c>
      <c r="W4452" t="s">
        <v>25397</v>
      </c>
      <c r="X4452">
        <v>2012817098</v>
      </c>
      <c r="Y4452" t="s">
        <v>802</v>
      </c>
      <c r="Z4452" t="s">
        <v>1583</v>
      </c>
      <c r="AA4452">
        <v>2018</v>
      </c>
      <c r="AB4452">
        <v>2018</v>
      </c>
      <c r="AC4452" t="s">
        <v>6674</v>
      </c>
      <c r="AD4452" t="s">
        <v>185</v>
      </c>
      <c r="AF4452" t="s">
        <v>186</v>
      </c>
      <c r="AG4452" t="s">
        <v>282</v>
      </c>
      <c r="AH4452">
        <v>2018</v>
      </c>
      <c r="AI4452">
        <v>2018</v>
      </c>
      <c r="AJ4452" t="s">
        <v>992</v>
      </c>
      <c r="AK4452" t="s">
        <v>185</v>
      </c>
      <c r="AM4452" t="s">
        <v>3230</v>
      </c>
      <c r="AS4452" t="str">
        <f>"0"</f>
        <v>0</v>
      </c>
      <c r="AT4452" t="s">
        <v>188</v>
      </c>
      <c r="AU4452" t="s">
        <v>189</v>
      </c>
      <c r="AV4452" t="s">
        <v>190</v>
      </c>
      <c r="AW4452" t="s">
        <v>715</v>
      </c>
      <c r="BM4452" t="s">
        <v>25398</v>
      </c>
      <c r="BN4452" t="s">
        <v>9421</v>
      </c>
      <c r="BP4452" t="s">
        <v>194</v>
      </c>
      <c r="BQ4452" t="s">
        <v>195</v>
      </c>
      <c r="BS4452">
        <v>14605</v>
      </c>
      <c r="BT4452" t="s">
        <v>196</v>
      </c>
      <c r="BU4452">
        <v>2013146738</v>
      </c>
      <c r="BZ4452" t="s">
        <v>25399</v>
      </c>
      <c r="CC4452" t="s">
        <v>12544</v>
      </c>
      <c r="CD4452" t="s">
        <v>1150</v>
      </c>
      <c r="CF4452" t="str">
        <f>"070244332"</f>
        <v>070244332</v>
      </c>
      <c r="CG4452" t="s">
        <v>196</v>
      </c>
      <c r="CH4452">
        <v>2013146738</v>
      </c>
      <c r="CM4452" t="s">
        <v>6070</v>
      </c>
      <c r="CN4452" t="s">
        <v>25398</v>
      </c>
      <c r="CP4452" t="s">
        <v>194</v>
      </c>
      <c r="CQ4452" t="s">
        <v>195</v>
      </c>
      <c r="CS4452">
        <v>14605</v>
      </c>
      <c r="CT4452" t="s">
        <v>196</v>
      </c>
      <c r="CU4452">
        <v>2012246087</v>
      </c>
      <c r="EM4452" t="s">
        <v>25399</v>
      </c>
      <c r="EP4452" t="s">
        <v>12544</v>
      </c>
      <c r="EQ4452" t="s">
        <v>1150</v>
      </c>
      <c r="ES4452" t="str">
        <f>"070244332"</f>
        <v>070244332</v>
      </c>
      <c r="ET4452" t="s">
        <v>196</v>
      </c>
      <c r="EU4452">
        <v>2013146738</v>
      </c>
    </row>
    <row r="4453" spans="1:151" x14ac:dyDescent="0.2">
      <c r="A4453">
        <v>25110</v>
      </c>
      <c r="B4453" t="s">
        <v>25400</v>
      </c>
      <c r="C4453" t="s">
        <v>25401</v>
      </c>
      <c r="E4453" t="s">
        <v>25402</v>
      </c>
      <c r="F4453" t="s">
        <v>171</v>
      </c>
      <c r="K4453" t="s">
        <v>16004</v>
      </c>
      <c r="M4453" t="s">
        <v>255</v>
      </c>
      <c r="N4453">
        <v>2017</v>
      </c>
      <c r="O4453" t="s">
        <v>1514</v>
      </c>
      <c r="P4453" t="s">
        <v>178</v>
      </c>
      <c r="Q4453" t="s">
        <v>172</v>
      </c>
    </row>
    <row r="4454" spans="1:151" x14ac:dyDescent="0.2">
      <c r="A4454">
        <v>26913</v>
      </c>
      <c r="B4454" t="s">
        <v>25403</v>
      </c>
      <c r="C4454" t="s">
        <v>25404</v>
      </c>
      <c r="D4454" t="s">
        <v>25405</v>
      </c>
      <c r="E4454" t="s">
        <v>25406</v>
      </c>
      <c r="F4454" t="s">
        <v>171</v>
      </c>
      <c r="G4454" t="s">
        <v>172</v>
      </c>
      <c r="H4454" s="1">
        <v>35278</v>
      </c>
      <c r="I4454" t="s">
        <v>173</v>
      </c>
      <c r="K4454" t="s">
        <v>515</v>
      </c>
      <c r="L4454" t="s">
        <v>516</v>
      </c>
      <c r="M4454" t="s">
        <v>306</v>
      </c>
      <c r="N4454">
        <v>2019</v>
      </c>
      <c r="O4454" t="s">
        <v>534</v>
      </c>
      <c r="P4454" t="s">
        <v>178</v>
      </c>
      <c r="Q4454" t="s">
        <v>172</v>
      </c>
      <c r="S4454">
        <v>29967322</v>
      </c>
      <c r="T4454" t="s">
        <v>25407</v>
      </c>
      <c r="U4454" t="s">
        <v>180</v>
      </c>
      <c r="V4454" s="2">
        <v>43968</v>
      </c>
      <c r="W4454" t="s">
        <v>25408</v>
      </c>
      <c r="X4454">
        <v>9175651305</v>
      </c>
      <c r="Y4454" t="s">
        <v>186</v>
      </c>
      <c r="Z4454" t="s">
        <v>183</v>
      </c>
      <c r="AA4454">
        <v>2020</v>
      </c>
      <c r="AB4454">
        <v>2020</v>
      </c>
      <c r="AC4454" t="s">
        <v>293</v>
      </c>
      <c r="AD4454" t="s">
        <v>172</v>
      </c>
      <c r="AS4454">
        <v>3.89</v>
      </c>
      <c r="AT4454" t="s">
        <v>188</v>
      </c>
      <c r="AU4454" t="s">
        <v>189</v>
      </c>
      <c r="AV4454" t="s">
        <v>190</v>
      </c>
      <c r="AW4454" t="s">
        <v>191</v>
      </c>
      <c r="BM4454" t="s">
        <v>25409</v>
      </c>
      <c r="BN4454" t="s">
        <v>193</v>
      </c>
      <c r="BP4454" t="s">
        <v>194</v>
      </c>
      <c r="BQ4454" t="s">
        <v>195</v>
      </c>
      <c r="BS4454">
        <v>14627</v>
      </c>
      <c r="BT4454" t="s">
        <v>196</v>
      </c>
      <c r="BU4454">
        <v>5852019636</v>
      </c>
      <c r="CM4454" t="s">
        <v>193</v>
      </c>
      <c r="CP4454" t="s">
        <v>194</v>
      </c>
      <c r="CQ4454" t="s">
        <v>195</v>
      </c>
      <c r="CS4454">
        <v>14627</v>
      </c>
      <c r="CT4454" t="s">
        <v>196</v>
      </c>
      <c r="CU4454">
        <v>5852019636</v>
      </c>
    </row>
    <row r="4455" spans="1:151" x14ac:dyDescent="0.2">
      <c r="A4455">
        <v>27781</v>
      </c>
      <c r="B4455" t="s">
        <v>25403</v>
      </c>
      <c r="C4455" t="s">
        <v>25404</v>
      </c>
      <c r="D4455" t="s">
        <v>25405</v>
      </c>
      <c r="E4455" t="s">
        <v>25406</v>
      </c>
      <c r="F4455" t="s">
        <v>171</v>
      </c>
      <c r="G4455" t="s">
        <v>172</v>
      </c>
      <c r="H4455" s="1">
        <v>35278</v>
      </c>
      <c r="I4455" t="s">
        <v>173</v>
      </c>
      <c r="K4455" t="s">
        <v>203</v>
      </c>
      <c r="L4455" t="s">
        <v>204</v>
      </c>
      <c r="M4455" t="s">
        <v>205</v>
      </c>
      <c r="N4455">
        <v>2019</v>
      </c>
      <c r="O4455" t="s">
        <v>206</v>
      </c>
      <c r="P4455" t="s">
        <v>178</v>
      </c>
      <c r="Q4455" t="s">
        <v>172</v>
      </c>
      <c r="S4455">
        <v>29967322</v>
      </c>
      <c r="T4455" t="s">
        <v>25407</v>
      </c>
      <c r="U4455" t="s">
        <v>180</v>
      </c>
      <c r="V4455" s="2">
        <v>43968</v>
      </c>
      <c r="W4455" t="s">
        <v>25408</v>
      </c>
      <c r="X4455">
        <v>9175651305</v>
      </c>
      <c r="Y4455" t="s">
        <v>186</v>
      </c>
      <c r="Z4455" t="s">
        <v>183</v>
      </c>
      <c r="AA4455">
        <v>2020</v>
      </c>
      <c r="AB4455">
        <v>2020</v>
      </c>
      <c r="AC4455" t="s">
        <v>293</v>
      </c>
      <c r="AD4455" t="s">
        <v>172</v>
      </c>
      <c r="AS4455">
        <v>3.89</v>
      </c>
      <c r="AT4455" t="s">
        <v>188</v>
      </c>
      <c r="AU4455" t="s">
        <v>189</v>
      </c>
      <c r="AV4455" t="s">
        <v>190</v>
      </c>
      <c r="AW4455" t="s">
        <v>191</v>
      </c>
      <c r="BM4455" t="s">
        <v>25409</v>
      </c>
      <c r="BN4455" t="s">
        <v>193</v>
      </c>
      <c r="BP4455" t="s">
        <v>194</v>
      </c>
      <c r="BQ4455" t="s">
        <v>195</v>
      </c>
      <c r="BS4455">
        <v>14627</v>
      </c>
      <c r="BT4455" t="s">
        <v>196</v>
      </c>
      <c r="BU4455">
        <v>5852019636</v>
      </c>
      <c r="CM4455" t="s">
        <v>193</v>
      </c>
      <c r="CP4455" t="s">
        <v>194</v>
      </c>
      <c r="CQ4455" t="s">
        <v>195</v>
      </c>
      <c r="CS4455">
        <v>14627</v>
      </c>
      <c r="CT4455" t="s">
        <v>196</v>
      </c>
      <c r="CU4455">
        <v>5852019636</v>
      </c>
    </row>
    <row r="4456" spans="1:151" x14ac:dyDescent="0.2">
      <c r="A4456">
        <v>23230</v>
      </c>
      <c r="B4456" t="s">
        <v>25403</v>
      </c>
      <c r="C4456" t="s">
        <v>25404</v>
      </c>
      <c r="D4456" t="s">
        <v>25405</v>
      </c>
      <c r="E4456" t="s">
        <v>25406</v>
      </c>
      <c r="F4456" t="s">
        <v>171</v>
      </c>
      <c r="G4456" t="s">
        <v>172</v>
      </c>
      <c r="H4456" s="1">
        <v>35278</v>
      </c>
      <c r="I4456" t="s">
        <v>173</v>
      </c>
      <c r="K4456" t="s">
        <v>439</v>
      </c>
      <c r="M4456" t="s">
        <v>224</v>
      </c>
      <c r="N4456">
        <v>2017</v>
      </c>
      <c r="O4456" t="s">
        <v>441</v>
      </c>
      <c r="P4456" t="s">
        <v>363</v>
      </c>
      <c r="Q4456" t="s">
        <v>172</v>
      </c>
      <c r="S4456">
        <v>29967322</v>
      </c>
      <c r="T4456" t="s">
        <v>25407</v>
      </c>
      <c r="U4456" t="s">
        <v>180</v>
      </c>
      <c r="V4456" s="2">
        <v>43968</v>
      </c>
      <c r="W4456" t="s">
        <v>25408</v>
      </c>
      <c r="X4456">
        <v>9175651305</v>
      </c>
      <c r="Y4456" t="s">
        <v>186</v>
      </c>
      <c r="Z4456" t="s">
        <v>183</v>
      </c>
      <c r="AA4456">
        <v>2020</v>
      </c>
      <c r="AB4456">
        <v>2020</v>
      </c>
      <c r="AC4456" t="s">
        <v>293</v>
      </c>
      <c r="AD4456" t="s">
        <v>172</v>
      </c>
      <c r="AS4456">
        <v>3.89</v>
      </c>
      <c r="AT4456" t="s">
        <v>188</v>
      </c>
      <c r="AU4456" t="s">
        <v>189</v>
      </c>
      <c r="AV4456" t="s">
        <v>190</v>
      </c>
      <c r="AW4456" t="s">
        <v>191</v>
      </c>
      <c r="BM4456" t="s">
        <v>25409</v>
      </c>
      <c r="BN4456" t="s">
        <v>193</v>
      </c>
      <c r="BP4456" t="s">
        <v>194</v>
      </c>
      <c r="BQ4456" t="s">
        <v>195</v>
      </c>
      <c r="BS4456">
        <v>14627</v>
      </c>
      <c r="BT4456" t="s">
        <v>196</v>
      </c>
      <c r="BU4456">
        <v>5852019636</v>
      </c>
      <c r="CM4456" t="s">
        <v>193</v>
      </c>
      <c r="CP4456" t="s">
        <v>194</v>
      </c>
      <c r="CQ4456" t="s">
        <v>195</v>
      </c>
      <c r="CS4456">
        <v>14627</v>
      </c>
      <c r="CT4456" t="s">
        <v>196</v>
      </c>
      <c r="CU4456">
        <v>5852019636</v>
      </c>
    </row>
    <row r="4457" spans="1:151" x14ac:dyDescent="0.2">
      <c r="A4457">
        <v>25238</v>
      </c>
      <c r="B4457" t="s">
        <v>25410</v>
      </c>
      <c r="C4457" t="s">
        <v>25411</v>
      </c>
      <c r="D4457" t="s">
        <v>4398</v>
      </c>
      <c r="E4457" t="s">
        <v>25412</v>
      </c>
      <c r="F4457" t="s">
        <v>171</v>
      </c>
      <c r="G4457" t="s">
        <v>172</v>
      </c>
      <c r="H4457" s="1">
        <v>36117</v>
      </c>
      <c r="I4457" t="s">
        <v>221</v>
      </c>
      <c r="K4457" t="s">
        <v>1688</v>
      </c>
      <c r="L4457" t="s">
        <v>1689</v>
      </c>
      <c r="M4457" t="s">
        <v>224</v>
      </c>
      <c r="N4457">
        <v>2018</v>
      </c>
      <c r="O4457" t="s">
        <v>354</v>
      </c>
      <c r="P4457" t="s">
        <v>178</v>
      </c>
      <c r="Q4457" t="s">
        <v>172</v>
      </c>
      <c r="S4457">
        <v>30611726</v>
      </c>
      <c r="T4457" t="s">
        <v>7614</v>
      </c>
      <c r="U4457" t="s">
        <v>180</v>
      </c>
      <c r="V4457" s="2">
        <v>44332</v>
      </c>
      <c r="W4457" t="s">
        <v>25413</v>
      </c>
      <c r="X4457">
        <v>447577775964</v>
      </c>
      <c r="Y4457" t="s">
        <v>182</v>
      </c>
      <c r="Z4457" t="s">
        <v>183</v>
      </c>
      <c r="AA4457">
        <v>2021</v>
      </c>
      <c r="AB4457">
        <v>2021</v>
      </c>
      <c r="AC4457" t="s">
        <v>1191</v>
      </c>
      <c r="AD4457" t="s">
        <v>185</v>
      </c>
      <c r="AS4457">
        <v>3.08</v>
      </c>
      <c r="AT4457" t="s">
        <v>188</v>
      </c>
      <c r="AU4457" t="s">
        <v>189</v>
      </c>
      <c r="AV4457" t="s">
        <v>190</v>
      </c>
      <c r="AW4457" t="s">
        <v>191</v>
      </c>
      <c r="BM4457" t="s">
        <v>21459</v>
      </c>
      <c r="BN4457" t="s">
        <v>193</v>
      </c>
      <c r="BP4457" t="s">
        <v>194</v>
      </c>
      <c r="BQ4457" t="s">
        <v>195</v>
      </c>
      <c r="BS4457">
        <v>14627</v>
      </c>
      <c r="BT4457" t="s">
        <v>196</v>
      </c>
      <c r="BU4457">
        <v>5854107714</v>
      </c>
      <c r="CM4457" t="s">
        <v>2124</v>
      </c>
      <c r="CP4457" t="s">
        <v>194</v>
      </c>
      <c r="CQ4457" t="s">
        <v>195</v>
      </c>
      <c r="CS4457">
        <v>14627</v>
      </c>
      <c r="CT4457" t="s">
        <v>196</v>
      </c>
      <c r="CU4457">
        <v>5854107714</v>
      </c>
    </row>
    <row r="4458" spans="1:151" x14ac:dyDescent="0.2">
      <c r="A4458">
        <v>27009</v>
      </c>
      <c r="B4458" t="s">
        <v>25410</v>
      </c>
      <c r="C4458" t="s">
        <v>25411</v>
      </c>
      <c r="D4458" t="s">
        <v>4398</v>
      </c>
      <c r="E4458" t="s">
        <v>25412</v>
      </c>
      <c r="F4458" t="s">
        <v>171</v>
      </c>
      <c r="G4458" t="s">
        <v>172</v>
      </c>
      <c r="H4458" s="1">
        <v>36117</v>
      </c>
      <c r="I4458" t="s">
        <v>221</v>
      </c>
      <c r="K4458" t="s">
        <v>882</v>
      </c>
      <c r="L4458" t="s">
        <v>318</v>
      </c>
      <c r="M4458" t="s">
        <v>255</v>
      </c>
      <c r="N4458" t="s">
        <v>1347</v>
      </c>
      <c r="O4458" t="s">
        <v>1348</v>
      </c>
      <c r="P4458" t="s">
        <v>178</v>
      </c>
      <c r="Q4458" t="s">
        <v>172</v>
      </c>
      <c r="S4458">
        <v>30611726</v>
      </c>
      <c r="T4458" t="s">
        <v>7614</v>
      </c>
      <c r="U4458" t="s">
        <v>180</v>
      </c>
      <c r="V4458" s="2">
        <v>44332</v>
      </c>
      <c r="W4458" t="s">
        <v>25413</v>
      </c>
      <c r="X4458">
        <v>447577775964</v>
      </c>
      <c r="Y4458" t="s">
        <v>182</v>
      </c>
      <c r="Z4458" t="s">
        <v>183</v>
      </c>
      <c r="AA4458">
        <v>2021</v>
      </c>
      <c r="AB4458">
        <v>2021</v>
      </c>
      <c r="AC4458" t="s">
        <v>1191</v>
      </c>
      <c r="AD4458" t="s">
        <v>185</v>
      </c>
      <c r="AS4458">
        <v>3.08</v>
      </c>
      <c r="AT4458" t="s">
        <v>188</v>
      </c>
      <c r="AU4458" t="s">
        <v>189</v>
      </c>
      <c r="AV4458" t="s">
        <v>190</v>
      </c>
      <c r="AW4458" t="s">
        <v>191</v>
      </c>
      <c r="BM4458" t="s">
        <v>21459</v>
      </c>
      <c r="BN4458" t="s">
        <v>193</v>
      </c>
      <c r="BP4458" t="s">
        <v>194</v>
      </c>
      <c r="BQ4458" t="s">
        <v>195</v>
      </c>
      <c r="BS4458">
        <v>14627</v>
      </c>
      <c r="BT4458" t="s">
        <v>196</v>
      </c>
      <c r="BU4458">
        <v>5854107714</v>
      </c>
      <c r="CM4458" t="s">
        <v>2124</v>
      </c>
      <c r="CP4458" t="s">
        <v>194</v>
      </c>
      <c r="CQ4458" t="s">
        <v>195</v>
      </c>
      <c r="CS4458">
        <v>14627</v>
      </c>
      <c r="CT4458" t="s">
        <v>196</v>
      </c>
      <c r="CU4458">
        <v>5854107714</v>
      </c>
    </row>
    <row r="4459" spans="1:151" x14ac:dyDescent="0.2">
      <c r="A4459">
        <v>25287</v>
      </c>
      <c r="B4459" t="s">
        <v>1173</v>
      </c>
      <c r="C4459" t="s">
        <v>25414</v>
      </c>
      <c r="D4459" t="s">
        <v>4365</v>
      </c>
      <c r="E4459" t="s">
        <v>25415</v>
      </c>
      <c r="F4459" t="s">
        <v>171</v>
      </c>
      <c r="G4459" t="s">
        <v>172</v>
      </c>
      <c r="H4459" s="1">
        <v>35454</v>
      </c>
      <c r="I4459" t="s">
        <v>221</v>
      </c>
      <c r="K4459" t="s">
        <v>277</v>
      </c>
      <c r="L4459" t="s">
        <v>278</v>
      </c>
      <c r="M4459" t="s">
        <v>224</v>
      </c>
      <c r="N4459">
        <v>2018</v>
      </c>
      <c r="O4459" t="s">
        <v>354</v>
      </c>
      <c r="P4459" t="s">
        <v>178</v>
      </c>
      <c r="Q4459" t="s">
        <v>172</v>
      </c>
      <c r="S4459">
        <v>29845170</v>
      </c>
      <c r="T4459" t="s">
        <v>196</v>
      </c>
      <c r="W4459" t="s">
        <v>25416</v>
      </c>
      <c r="X4459">
        <v>5854896867</v>
      </c>
      <c r="Y4459" t="s">
        <v>186</v>
      </c>
      <c r="Z4459" t="s">
        <v>282</v>
      </c>
      <c r="AA4459">
        <v>2019</v>
      </c>
      <c r="AB4459">
        <v>2019</v>
      </c>
      <c r="AC4459" t="s">
        <v>396</v>
      </c>
      <c r="AD4459" t="s">
        <v>185</v>
      </c>
      <c r="AS4459">
        <v>3.89</v>
      </c>
      <c r="AT4459" t="s">
        <v>188</v>
      </c>
      <c r="AU4459" t="s">
        <v>189</v>
      </c>
      <c r="AV4459" t="s">
        <v>190</v>
      </c>
      <c r="AW4459" t="s">
        <v>264</v>
      </c>
      <c r="BM4459" t="s">
        <v>1094</v>
      </c>
      <c r="BP4459" t="s">
        <v>194</v>
      </c>
      <c r="BQ4459" t="s">
        <v>195</v>
      </c>
      <c r="BS4459">
        <v>14627</v>
      </c>
      <c r="BT4459" t="s">
        <v>196</v>
      </c>
      <c r="BU4459">
        <v>5854895841</v>
      </c>
      <c r="BZ4459" t="s">
        <v>25417</v>
      </c>
      <c r="CC4459" t="s">
        <v>194</v>
      </c>
      <c r="CD4459" t="s">
        <v>195</v>
      </c>
      <c r="CF4459">
        <v>146121458</v>
      </c>
      <c r="CG4459" t="s">
        <v>196</v>
      </c>
      <c r="CH4459">
        <v>5854895841</v>
      </c>
      <c r="CM4459" t="s">
        <v>1094</v>
      </c>
      <c r="CP4459" t="s">
        <v>194</v>
      </c>
      <c r="CQ4459" t="s">
        <v>195</v>
      </c>
      <c r="CS4459">
        <v>14627</v>
      </c>
      <c r="CT4459" t="s">
        <v>196</v>
      </c>
      <c r="CU4459">
        <v>5854895841</v>
      </c>
      <c r="ED4459" t="s">
        <v>195</v>
      </c>
      <c r="EG4459" t="s">
        <v>196</v>
      </c>
      <c r="EH4459">
        <v>5854895841</v>
      </c>
      <c r="EM4459" t="s">
        <v>25417</v>
      </c>
      <c r="EP4459" t="s">
        <v>194</v>
      </c>
      <c r="EQ4459" t="s">
        <v>195</v>
      </c>
      <c r="ES4459">
        <v>146121458</v>
      </c>
      <c r="ET4459" t="s">
        <v>196</v>
      </c>
      <c r="EU4459">
        <v>5854895841</v>
      </c>
    </row>
    <row r="4460" spans="1:151" x14ac:dyDescent="0.2">
      <c r="A4460">
        <v>14541</v>
      </c>
      <c r="B4460" t="s">
        <v>25418</v>
      </c>
      <c r="C4460" t="s">
        <v>25419</v>
      </c>
      <c r="D4460" t="s">
        <v>25420</v>
      </c>
      <c r="E4460" t="s">
        <v>25421</v>
      </c>
      <c r="F4460" t="s">
        <v>171</v>
      </c>
      <c r="G4460" t="s">
        <v>172</v>
      </c>
      <c r="H4460" s="1">
        <v>34136</v>
      </c>
      <c r="I4460" t="s">
        <v>221</v>
      </c>
      <c r="K4460" t="s">
        <v>1538</v>
      </c>
      <c r="L4460" t="s">
        <v>1539</v>
      </c>
      <c r="M4460" t="s">
        <v>176</v>
      </c>
      <c r="N4460">
        <v>2016</v>
      </c>
      <c r="O4460" t="s">
        <v>634</v>
      </c>
      <c r="P4460" t="s">
        <v>178</v>
      </c>
      <c r="Q4460" t="s">
        <v>172</v>
      </c>
      <c r="S4460">
        <v>28231554</v>
      </c>
      <c r="T4460" t="s">
        <v>196</v>
      </c>
      <c r="W4460" t="s">
        <v>25422</v>
      </c>
      <c r="X4460">
        <v>6785285072</v>
      </c>
      <c r="Y4460" t="s">
        <v>186</v>
      </c>
      <c r="Z4460" t="s">
        <v>282</v>
      </c>
      <c r="AA4460">
        <v>2017</v>
      </c>
      <c r="AB4460">
        <v>2017</v>
      </c>
      <c r="AC4460" t="s">
        <v>885</v>
      </c>
      <c r="AD4460" t="s">
        <v>185</v>
      </c>
      <c r="AM4460" t="s">
        <v>25423</v>
      </c>
      <c r="AS4460">
        <v>3.5</v>
      </c>
      <c r="AT4460" t="s">
        <v>188</v>
      </c>
      <c r="AU4460" t="s">
        <v>189</v>
      </c>
      <c r="AV4460" t="s">
        <v>190</v>
      </c>
      <c r="AW4460" t="s">
        <v>294</v>
      </c>
      <c r="BM4460" t="s">
        <v>25424</v>
      </c>
      <c r="BN4460" t="s">
        <v>193</v>
      </c>
      <c r="BP4460" t="s">
        <v>194</v>
      </c>
      <c r="BQ4460" t="s">
        <v>195</v>
      </c>
      <c r="BS4460">
        <v>14627</v>
      </c>
      <c r="BT4460" t="s">
        <v>196</v>
      </c>
      <c r="BU4460">
        <v>4045999581</v>
      </c>
      <c r="BZ4460" t="s">
        <v>25425</v>
      </c>
      <c r="CC4460" t="s">
        <v>18709</v>
      </c>
      <c r="CD4460" t="s">
        <v>1072</v>
      </c>
      <c r="CF4460">
        <v>30030</v>
      </c>
      <c r="CG4460" t="s">
        <v>196</v>
      </c>
      <c r="CH4460">
        <v>6785285072</v>
      </c>
      <c r="CM4460" t="s">
        <v>215</v>
      </c>
      <c r="CP4460" t="s">
        <v>194</v>
      </c>
      <c r="CQ4460" t="s">
        <v>195</v>
      </c>
      <c r="CS4460">
        <v>14627</v>
      </c>
      <c r="CT4460" t="s">
        <v>196</v>
      </c>
      <c r="CU4460">
        <v>4045999581</v>
      </c>
      <c r="EM4460" t="s">
        <v>25425</v>
      </c>
      <c r="EP4460" t="s">
        <v>18709</v>
      </c>
      <c r="EQ4460" t="s">
        <v>1072</v>
      </c>
      <c r="ES4460">
        <v>30030</v>
      </c>
      <c r="ET4460" t="s">
        <v>196</v>
      </c>
      <c r="EU4460">
        <v>6785285072</v>
      </c>
    </row>
    <row r="4461" spans="1:151" x14ac:dyDescent="0.2">
      <c r="A4461">
        <v>41663</v>
      </c>
      <c r="B4461" t="s">
        <v>10278</v>
      </c>
      <c r="C4461" t="s">
        <v>25426</v>
      </c>
      <c r="D4461" t="s">
        <v>390</v>
      </c>
      <c r="E4461" t="s">
        <v>25427</v>
      </c>
      <c r="F4461" t="s">
        <v>171</v>
      </c>
      <c r="G4461" t="str">
        <f>"0"</f>
        <v>0</v>
      </c>
      <c r="H4461" s="1">
        <v>37033</v>
      </c>
      <c r="I4461" t="s">
        <v>221</v>
      </c>
      <c r="K4461" t="s">
        <v>1866</v>
      </c>
      <c r="L4461" t="s">
        <v>1867</v>
      </c>
      <c r="M4461" t="s">
        <v>255</v>
      </c>
      <c r="N4461" t="s">
        <v>256</v>
      </c>
      <c r="O4461" t="s">
        <v>257</v>
      </c>
      <c r="P4461" t="s">
        <v>178</v>
      </c>
      <c r="Q4461" t="s">
        <v>172</v>
      </c>
      <c r="R4461" t="s">
        <v>510</v>
      </c>
      <c r="S4461">
        <v>31524216</v>
      </c>
      <c r="BA4461" t="s">
        <v>25428</v>
      </c>
      <c r="BF4461" t="s">
        <v>474</v>
      </c>
      <c r="BM4461" t="s">
        <v>1912</v>
      </c>
      <c r="DM4461" t="s">
        <v>25429</v>
      </c>
      <c r="DP4461" t="s">
        <v>19817</v>
      </c>
      <c r="DQ4461" t="s">
        <v>195</v>
      </c>
      <c r="DS4461">
        <v>14221</v>
      </c>
      <c r="DT4461" t="s">
        <v>226</v>
      </c>
      <c r="DU4461">
        <v>7162259754</v>
      </c>
      <c r="DX4461" t="s">
        <v>25430</v>
      </c>
      <c r="DY4461" t="s">
        <v>406</v>
      </c>
    </row>
    <row r="4462" spans="1:151" x14ac:dyDescent="0.2">
      <c r="A4462">
        <v>36657</v>
      </c>
      <c r="B4462" t="s">
        <v>10278</v>
      </c>
      <c r="C4462" t="s">
        <v>25426</v>
      </c>
      <c r="D4462" t="s">
        <v>390</v>
      </c>
      <c r="E4462" t="s">
        <v>25427</v>
      </c>
      <c r="F4462" t="s">
        <v>171</v>
      </c>
      <c r="G4462" t="str">
        <f>"0"</f>
        <v>0</v>
      </c>
      <c r="H4462" s="1">
        <v>37033</v>
      </c>
      <c r="I4462" t="s">
        <v>221</v>
      </c>
      <c r="K4462" t="s">
        <v>4354</v>
      </c>
      <c r="L4462" t="s">
        <v>4355</v>
      </c>
      <c r="M4462" t="s">
        <v>176</v>
      </c>
      <c r="N4462">
        <v>2022</v>
      </c>
      <c r="O4462" t="s">
        <v>555</v>
      </c>
      <c r="P4462" t="s">
        <v>178</v>
      </c>
      <c r="Q4462" t="s">
        <v>172</v>
      </c>
      <c r="R4462" t="s">
        <v>510</v>
      </c>
      <c r="S4462">
        <v>31524216</v>
      </c>
      <c r="BA4462" t="s">
        <v>25428</v>
      </c>
      <c r="BF4462" t="s">
        <v>474</v>
      </c>
      <c r="BM4462" t="s">
        <v>1912</v>
      </c>
      <c r="DM4462" t="s">
        <v>25429</v>
      </c>
      <c r="DP4462" t="s">
        <v>19817</v>
      </c>
      <c r="DQ4462" t="s">
        <v>195</v>
      </c>
      <c r="DS4462">
        <v>14221</v>
      </c>
      <c r="DT4462" t="s">
        <v>226</v>
      </c>
      <c r="DU4462">
        <v>7162259754</v>
      </c>
      <c r="DX4462" t="s">
        <v>25430</v>
      </c>
      <c r="DY4462" t="s">
        <v>406</v>
      </c>
    </row>
    <row r="4463" spans="1:151" x14ac:dyDescent="0.2">
      <c r="A4463">
        <v>44842</v>
      </c>
      <c r="B4463" t="s">
        <v>3770</v>
      </c>
      <c r="C4463" t="s">
        <v>25431</v>
      </c>
      <c r="E4463" t="s">
        <v>25432</v>
      </c>
      <c r="F4463" t="s">
        <v>171</v>
      </c>
      <c r="G4463" t="str">
        <f>"0"</f>
        <v>0</v>
      </c>
      <c r="H4463" s="1">
        <v>37915</v>
      </c>
      <c r="I4463" t="s">
        <v>221</v>
      </c>
      <c r="K4463" t="s">
        <v>1291</v>
      </c>
      <c r="L4463" t="s">
        <v>2172</v>
      </c>
      <c r="M4463" t="s">
        <v>176</v>
      </c>
      <c r="N4463">
        <v>2025</v>
      </c>
      <c r="O4463" t="s">
        <v>677</v>
      </c>
      <c r="P4463" t="s">
        <v>178</v>
      </c>
      <c r="Q4463" t="s">
        <v>172</v>
      </c>
      <c r="R4463" t="s">
        <v>510</v>
      </c>
      <c r="S4463">
        <v>32337709</v>
      </c>
      <c r="BM4463" t="s">
        <v>2635</v>
      </c>
    </row>
    <row r="4464" spans="1:151" x14ac:dyDescent="0.2">
      <c r="A4464">
        <v>41295</v>
      </c>
      <c r="B4464" t="s">
        <v>3770</v>
      </c>
      <c r="C4464" t="s">
        <v>25431</v>
      </c>
      <c r="E4464" t="s">
        <v>25432</v>
      </c>
      <c r="F4464" t="s">
        <v>171</v>
      </c>
      <c r="G4464" t="str">
        <f>"0"</f>
        <v>0</v>
      </c>
      <c r="H4464" s="1">
        <v>37915</v>
      </c>
      <c r="I4464" t="s">
        <v>221</v>
      </c>
      <c r="K4464" t="s">
        <v>2001</v>
      </c>
      <c r="L4464" t="s">
        <v>1257</v>
      </c>
      <c r="M4464" t="s">
        <v>224</v>
      </c>
      <c r="N4464">
        <v>2024</v>
      </c>
      <c r="O4464" t="s">
        <v>225</v>
      </c>
      <c r="P4464" t="s">
        <v>178</v>
      </c>
      <c r="Q4464" t="s">
        <v>172</v>
      </c>
      <c r="R4464" t="s">
        <v>510</v>
      </c>
      <c r="S4464">
        <v>32337709</v>
      </c>
      <c r="BM4464" t="s">
        <v>2635</v>
      </c>
    </row>
    <row r="4465" spans="1:151" x14ac:dyDescent="0.2">
      <c r="A4465">
        <v>24902</v>
      </c>
      <c r="B4465" t="s">
        <v>25433</v>
      </c>
      <c r="C4465" t="s">
        <v>25434</v>
      </c>
      <c r="E4465" t="s">
        <v>25435</v>
      </c>
      <c r="F4465" t="s">
        <v>171</v>
      </c>
      <c r="K4465" t="s">
        <v>1372</v>
      </c>
      <c r="L4465" t="s">
        <v>1373</v>
      </c>
      <c r="M4465" t="s">
        <v>176</v>
      </c>
      <c r="N4465">
        <v>2017</v>
      </c>
      <c r="O4465" t="s">
        <v>177</v>
      </c>
      <c r="P4465" t="s">
        <v>178</v>
      </c>
      <c r="Q4465" t="s">
        <v>172</v>
      </c>
    </row>
    <row r="4466" spans="1:151" x14ac:dyDescent="0.2">
      <c r="A4466">
        <v>38203</v>
      </c>
      <c r="B4466" t="s">
        <v>1549</v>
      </c>
      <c r="C4466" t="s">
        <v>25436</v>
      </c>
      <c r="D4466" t="s">
        <v>1968</v>
      </c>
      <c r="E4466" t="s">
        <v>25437</v>
      </c>
      <c r="F4466" t="s">
        <v>171</v>
      </c>
      <c r="G4466" t="s">
        <v>172</v>
      </c>
      <c r="H4466" s="1">
        <v>37179</v>
      </c>
      <c r="I4466" t="s">
        <v>221</v>
      </c>
      <c r="K4466" t="s">
        <v>1817</v>
      </c>
      <c r="L4466" t="s">
        <v>1158</v>
      </c>
      <c r="M4466" t="s">
        <v>205</v>
      </c>
      <c r="N4466">
        <v>2023</v>
      </c>
      <c r="O4466" t="s">
        <v>921</v>
      </c>
      <c r="P4466" t="s">
        <v>178</v>
      </c>
      <c r="Q4466" t="s">
        <v>172</v>
      </c>
      <c r="S4466">
        <v>31551526</v>
      </c>
      <c r="T4466" t="s">
        <v>226</v>
      </c>
      <c r="Y4466" t="str">
        <f>"01AS"</f>
        <v>01AS</v>
      </c>
      <c r="Z4466" t="s">
        <v>227</v>
      </c>
      <c r="AA4466" t="s">
        <v>321</v>
      </c>
      <c r="AC4466" t="s">
        <v>471</v>
      </c>
      <c r="AD4466" t="s">
        <v>185</v>
      </c>
      <c r="AE4466" t="s">
        <v>2002</v>
      </c>
      <c r="AS4466">
        <v>3.85</v>
      </c>
      <c r="AU4466" t="s">
        <v>235</v>
      </c>
      <c r="AV4466" t="s">
        <v>236</v>
      </c>
      <c r="AW4466" t="s">
        <v>264</v>
      </c>
      <c r="BH4466" t="s">
        <v>474</v>
      </c>
      <c r="BM4466" t="s">
        <v>25438</v>
      </c>
      <c r="BN4466" t="s">
        <v>239</v>
      </c>
      <c r="BO4466" t="s">
        <v>25439</v>
      </c>
      <c r="BP4466" t="s">
        <v>241</v>
      </c>
      <c r="BQ4466" t="s">
        <v>195</v>
      </c>
      <c r="BS4466">
        <v>14627</v>
      </c>
      <c r="CD4466" t="s">
        <v>195</v>
      </c>
      <c r="CM4466" t="s">
        <v>25440</v>
      </c>
      <c r="CO4466" t="s">
        <v>25439</v>
      </c>
      <c r="CP4466" t="s">
        <v>25441</v>
      </c>
      <c r="CQ4466" t="s">
        <v>247</v>
      </c>
      <c r="CS4466" t="s">
        <v>25442</v>
      </c>
      <c r="CT4466" t="s">
        <v>244</v>
      </c>
      <c r="CU4466" t="s">
        <v>25443</v>
      </c>
    </row>
    <row r="4467" spans="1:151" x14ac:dyDescent="0.2">
      <c r="A4467">
        <v>36795</v>
      </c>
      <c r="B4467" t="s">
        <v>1549</v>
      </c>
      <c r="C4467" t="s">
        <v>25436</v>
      </c>
      <c r="D4467" t="s">
        <v>1968</v>
      </c>
      <c r="E4467" t="s">
        <v>25437</v>
      </c>
      <c r="F4467" t="s">
        <v>171</v>
      </c>
      <c r="G4467" t="s">
        <v>172</v>
      </c>
      <c r="H4467" s="1">
        <v>37179</v>
      </c>
      <c r="I4467" t="s">
        <v>221</v>
      </c>
      <c r="K4467" t="s">
        <v>1256</v>
      </c>
      <c r="L4467" t="s">
        <v>1257</v>
      </c>
      <c r="M4467" t="s">
        <v>205</v>
      </c>
      <c r="N4467">
        <v>2022</v>
      </c>
      <c r="O4467" t="s">
        <v>1258</v>
      </c>
      <c r="P4467" t="s">
        <v>178</v>
      </c>
      <c r="Q4467" t="s">
        <v>172</v>
      </c>
      <c r="S4467">
        <v>31551526</v>
      </c>
      <c r="T4467" t="s">
        <v>226</v>
      </c>
      <c r="Y4467" t="str">
        <f>"01AS"</f>
        <v>01AS</v>
      </c>
      <c r="Z4467" t="s">
        <v>227</v>
      </c>
      <c r="AA4467" t="s">
        <v>321</v>
      </c>
      <c r="AC4467" t="s">
        <v>471</v>
      </c>
      <c r="AD4467" t="s">
        <v>185</v>
      </c>
      <c r="AE4467" t="s">
        <v>2002</v>
      </c>
      <c r="AS4467">
        <v>3.85</v>
      </c>
      <c r="AU4467" t="s">
        <v>235</v>
      </c>
      <c r="AV4467" t="s">
        <v>236</v>
      </c>
      <c r="AW4467" t="s">
        <v>264</v>
      </c>
      <c r="BH4467" t="s">
        <v>474</v>
      </c>
      <c r="BM4467" t="s">
        <v>25438</v>
      </c>
      <c r="BN4467" t="s">
        <v>239</v>
      </c>
      <c r="BO4467" t="s">
        <v>25439</v>
      </c>
      <c r="BP4467" t="s">
        <v>241</v>
      </c>
      <c r="BQ4467" t="s">
        <v>195</v>
      </c>
      <c r="BS4467">
        <v>14627</v>
      </c>
      <c r="CD4467" t="s">
        <v>195</v>
      </c>
      <c r="CM4467" t="s">
        <v>25440</v>
      </c>
      <c r="CO4467" t="s">
        <v>25439</v>
      </c>
      <c r="CP4467" t="s">
        <v>25441</v>
      </c>
      <c r="CQ4467" t="s">
        <v>247</v>
      </c>
      <c r="CS4467" t="s">
        <v>25442</v>
      </c>
      <c r="CT4467" t="s">
        <v>244</v>
      </c>
      <c r="CU4467" t="s">
        <v>25443</v>
      </c>
    </row>
    <row r="4468" spans="1:151" x14ac:dyDescent="0.2">
      <c r="A4468">
        <v>37129</v>
      </c>
      <c r="B4468" t="s">
        <v>25444</v>
      </c>
      <c r="C4468" t="s">
        <v>25445</v>
      </c>
      <c r="E4468" t="s">
        <v>25446</v>
      </c>
      <c r="F4468" t="s">
        <v>171</v>
      </c>
      <c r="G4468" t="s">
        <v>172</v>
      </c>
      <c r="H4468" s="1">
        <v>37120</v>
      </c>
      <c r="I4468" t="s">
        <v>221</v>
      </c>
      <c r="K4468" t="s">
        <v>1046</v>
      </c>
      <c r="L4468" t="s">
        <v>1047</v>
      </c>
      <c r="M4468" t="s">
        <v>306</v>
      </c>
      <c r="N4468">
        <v>2022</v>
      </c>
      <c r="O4468" t="s">
        <v>782</v>
      </c>
      <c r="P4468" t="s">
        <v>178</v>
      </c>
      <c r="Q4468" t="s">
        <v>172</v>
      </c>
      <c r="S4468">
        <v>31546553</v>
      </c>
      <c r="T4468" t="s">
        <v>226</v>
      </c>
      <c r="Y4468" t="str">
        <f>"01AS"</f>
        <v>01AS</v>
      </c>
      <c r="Z4468" t="s">
        <v>227</v>
      </c>
      <c r="AA4468" t="s">
        <v>321</v>
      </c>
      <c r="AC4468" t="s">
        <v>3951</v>
      </c>
      <c r="AD4468" t="s">
        <v>185</v>
      </c>
      <c r="AM4468" t="s">
        <v>15607</v>
      </c>
      <c r="AN4468" t="s">
        <v>1764</v>
      </c>
      <c r="AS4468">
        <v>3.67</v>
      </c>
      <c r="AU4468" t="s">
        <v>235</v>
      </c>
      <c r="AV4468" t="s">
        <v>236</v>
      </c>
      <c r="AW4468" t="s">
        <v>210</v>
      </c>
      <c r="BF4468" t="s">
        <v>474</v>
      </c>
      <c r="BM4468" t="s">
        <v>25447</v>
      </c>
      <c r="BN4468" t="s">
        <v>239</v>
      </c>
      <c r="BO4468" t="s">
        <v>25448</v>
      </c>
      <c r="BP4468" t="s">
        <v>241</v>
      </c>
      <c r="BQ4468" t="s">
        <v>195</v>
      </c>
      <c r="BS4468">
        <v>14627</v>
      </c>
      <c r="CA4468" t="s">
        <v>25449</v>
      </c>
      <c r="CD4468" t="s">
        <v>195</v>
      </c>
      <c r="CM4468" t="s">
        <v>25450</v>
      </c>
      <c r="CN4468" t="s">
        <v>25449</v>
      </c>
      <c r="CO4468" t="s">
        <v>25448</v>
      </c>
      <c r="CP4468" t="s">
        <v>5210</v>
      </c>
      <c r="CQ4468" t="s">
        <v>247</v>
      </c>
      <c r="CS4468" t="s">
        <v>25451</v>
      </c>
      <c r="CT4468" t="s">
        <v>244</v>
      </c>
      <c r="CU4468" t="s">
        <v>25452</v>
      </c>
    </row>
    <row r="4469" spans="1:151" x14ac:dyDescent="0.2">
      <c r="A4469">
        <v>26480</v>
      </c>
      <c r="B4469" t="s">
        <v>4514</v>
      </c>
      <c r="C4469" t="s">
        <v>25453</v>
      </c>
      <c r="D4469" t="s">
        <v>940</v>
      </c>
      <c r="E4469" t="s">
        <v>25454</v>
      </c>
      <c r="F4469" t="s">
        <v>25455</v>
      </c>
      <c r="G4469" t="s">
        <v>172</v>
      </c>
      <c r="H4469" s="1">
        <v>36356</v>
      </c>
      <c r="I4469" t="s">
        <v>221</v>
      </c>
      <c r="K4469" t="s">
        <v>1078</v>
      </c>
      <c r="L4469" t="s">
        <v>25456</v>
      </c>
      <c r="M4469" t="s">
        <v>176</v>
      </c>
      <c r="N4469">
        <v>2019</v>
      </c>
      <c r="O4469" t="s">
        <v>482</v>
      </c>
      <c r="P4469" t="s">
        <v>178</v>
      </c>
      <c r="Q4469" t="s">
        <v>172</v>
      </c>
      <c r="S4469">
        <v>30696310</v>
      </c>
      <c r="T4469" t="s">
        <v>196</v>
      </c>
      <c r="W4469" t="s">
        <v>25457</v>
      </c>
      <c r="X4469">
        <v>8475716843</v>
      </c>
      <c r="Y4469" t="s">
        <v>186</v>
      </c>
      <c r="Z4469" t="s">
        <v>282</v>
      </c>
      <c r="AA4469">
        <v>2021</v>
      </c>
      <c r="AB4469">
        <v>2021</v>
      </c>
      <c r="AC4469" t="s">
        <v>886</v>
      </c>
      <c r="AD4469" t="s">
        <v>172</v>
      </c>
      <c r="AS4469">
        <v>3.61</v>
      </c>
      <c r="AT4469" t="s">
        <v>188</v>
      </c>
      <c r="AU4469" t="s">
        <v>189</v>
      </c>
      <c r="AV4469" t="s">
        <v>190</v>
      </c>
      <c r="AW4469" t="s">
        <v>237</v>
      </c>
      <c r="BM4469" t="s">
        <v>25458</v>
      </c>
      <c r="BN4469" t="s">
        <v>193</v>
      </c>
      <c r="BP4469" t="s">
        <v>194</v>
      </c>
      <c r="BQ4469" t="s">
        <v>195</v>
      </c>
      <c r="BS4469">
        <v>14627</v>
      </c>
      <c r="BT4469" t="s">
        <v>196</v>
      </c>
      <c r="BU4469">
        <v>2244756282</v>
      </c>
      <c r="BZ4469" t="s">
        <v>25459</v>
      </c>
      <c r="CC4469" t="s">
        <v>25460</v>
      </c>
      <c r="CD4469" t="s">
        <v>1648</v>
      </c>
      <c r="CF4469">
        <v>60048</v>
      </c>
      <c r="CG4469" t="s">
        <v>196</v>
      </c>
      <c r="CH4469">
        <v>2244756282</v>
      </c>
      <c r="CM4469" t="s">
        <v>25461</v>
      </c>
      <c r="CP4469" t="s">
        <v>194</v>
      </c>
      <c r="CQ4469" t="s">
        <v>195</v>
      </c>
      <c r="CS4469">
        <v>14627</v>
      </c>
      <c r="CT4469" t="s">
        <v>196</v>
      </c>
      <c r="CU4469">
        <v>2244756282</v>
      </c>
      <c r="ED4469" t="s">
        <v>1648</v>
      </c>
      <c r="EG4469" t="s">
        <v>196</v>
      </c>
      <c r="EH4469">
        <v>2244756282</v>
      </c>
      <c r="EM4469" t="s">
        <v>25459</v>
      </c>
      <c r="EP4469" t="s">
        <v>25460</v>
      </c>
      <c r="EQ4469" t="s">
        <v>1648</v>
      </c>
      <c r="ES4469">
        <v>60048</v>
      </c>
      <c r="ET4469" t="s">
        <v>196</v>
      </c>
      <c r="EU4469">
        <v>2244756282</v>
      </c>
    </row>
    <row r="4470" spans="1:151" x14ac:dyDescent="0.2">
      <c r="A4470">
        <v>45311</v>
      </c>
      <c r="B4470" t="s">
        <v>25462</v>
      </c>
      <c r="C4470" t="s">
        <v>25463</v>
      </c>
      <c r="D4470" t="s">
        <v>2127</v>
      </c>
      <c r="E4470" t="s">
        <v>25464</v>
      </c>
      <c r="F4470" t="s">
        <v>171</v>
      </c>
      <c r="G4470" t="str">
        <f>"0"</f>
        <v>0</v>
      </c>
      <c r="H4470" s="1">
        <v>38428</v>
      </c>
      <c r="I4470" t="s">
        <v>221</v>
      </c>
      <c r="K4470" t="s">
        <v>4091</v>
      </c>
      <c r="L4470" t="s">
        <v>3127</v>
      </c>
      <c r="M4470" t="s">
        <v>224</v>
      </c>
      <c r="N4470">
        <v>2025</v>
      </c>
      <c r="O4470" t="s">
        <v>528</v>
      </c>
      <c r="P4470" t="s">
        <v>178</v>
      </c>
      <c r="Q4470" t="s">
        <v>172</v>
      </c>
      <c r="S4470">
        <v>32583212</v>
      </c>
      <c r="T4470" t="s">
        <v>226</v>
      </c>
      <c r="Y4470" t="str">
        <f>"01AS"</f>
        <v>01AS</v>
      </c>
      <c r="Z4470" t="s">
        <v>227</v>
      </c>
      <c r="AA4470" t="s">
        <v>228</v>
      </c>
      <c r="AB4470" t="s">
        <v>229</v>
      </c>
      <c r="AC4470" t="s">
        <v>323</v>
      </c>
      <c r="AD4470" t="s">
        <v>185</v>
      </c>
      <c r="AS4470">
        <v>3.82</v>
      </c>
      <c r="AU4470" t="s">
        <v>472</v>
      </c>
      <c r="AV4470" t="s">
        <v>473</v>
      </c>
      <c r="AW4470" t="s">
        <v>264</v>
      </c>
      <c r="BM4470" t="s">
        <v>25465</v>
      </c>
      <c r="BN4470" t="s">
        <v>239</v>
      </c>
      <c r="BO4470" t="s">
        <v>25466</v>
      </c>
      <c r="BP4470" t="s">
        <v>241</v>
      </c>
      <c r="BQ4470" t="s">
        <v>195</v>
      </c>
      <c r="BS4470">
        <v>14627</v>
      </c>
      <c r="CD4470" t="s">
        <v>195</v>
      </c>
      <c r="CM4470" t="s">
        <v>25467</v>
      </c>
      <c r="CO4470" t="s">
        <v>25466</v>
      </c>
      <c r="CP4470" t="s">
        <v>25468</v>
      </c>
      <c r="CQ4470" t="s">
        <v>2276</v>
      </c>
      <c r="CS4470" t="s">
        <v>25469</v>
      </c>
      <c r="CT4470" t="s">
        <v>244</v>
      </c>
      <c r="CU4470" t="s">
        <v>25470</v>
      </c>
    </row>
    <row r="4471" spans="1:151" x14ac:dyDescent="0.2">
      <c r="A4471">
        <v>26126</v>
      </c>
      <c r="B4471" t="s">
        <v>25471</v>
      </c>
      <c r="C4471" t="s">
        <v>25472</v>
      </c>
      <c r="D4471" t="s">
        <v>2296</v>
      </c>
      <c r="E4471" t="s">
        <v>25473</v>
      </c>
      <c r="F4471" t="s">
        <v>171</v>
      </c>
      <c r="G4471" t="s">
        <v>172</v>
      </c>
      <c r="H4471" s="1">
        <v>33288</v>
      </c>
      <c r="I4471" t="s">
        <v>173</v>
      </c>
      <c r="K4471" t="s">
        <v>3218</v>
      </c>
      <c r="L4471" t="s">
        <v>3238</v>
      </c>
      <c r="M4471" t="s">
        <v>224</v>
      </c>
      <c r="N4471">
        <v>2018</v>
      </c>
      <c r="O4471" t="s">
        <v>354</v>
      </c>
      <c r="P4471" t="s">
        <v>178</v>
      </c>
      <c r="Q4471" t="s">
        <v>172</v>
      </c>
      <c r="S4471">
        <v>30997233</v>
      </c>
      <c r="T4471" t="s">
        <v>11669</v>
      </c>
      <c r="U4471" t="s">
        <v>180</v>
      </c>
      <c r="V4471" s="2">
        <v>43604</v>
      </c>
      <c r="W4471" t="s">
        <v>25474</v>
      </c>
      <c r="X4471" t="s">
        <v>25475</v>
      </c>
      <c r="Y4471" t="s">
        <v>802</v>
      </c>
      <c r="Z4471" t="s">
        <v>1360</v>
      </c>
      <c r="AA4471" t="s">
        <v>615</v>
      </c>
      <c r="AB4471" t="s">
        <v>259</v>
      </c>
      <c r="AC4471" t="s">
        <v>804</v>
      </c>
      <c r="AD4471" t="s">
        <v>185</v>
      </c>
      <c r="AS4471" t="str">
        <f>"0"</f>
        <v>0</v>
      </c>
      <c r="AT4471" t="s">
        <v>188</v>
      </c>
      <c r="AU4471" t="s">
        <v>189</v>
      </c>
      <c r="AV4471" t="s">
        <v>190</v>
      </c>
      <c r="AW4471" t="s">
        <v>191</v>
      </c>
      <c r="BM4471" t="s">
        <v>25476</v>
      </c>
      <c r="BP4471" t="s">
        <v>194</v>
      </c>
      <c r="BQ4471" t="s">
        <v>195</v>
      </c>
      <c r="BS4471">
        <v>14605</v>
      </c>
      <c r="BT4471" t="s">
        <v>196</v>
      </c>
      <c r="BU4471">
        <v>5857669847</v>
      </c>
      <c r="CM4471" t="s">
        <v>25476</v>
      </c>
      <c r="CP4471" t="s">
        <v>194</v>
      </c>
      <c r="CQ4471" t="s">
        <v>195</v>
      </c>
      <c r="CS4471">
        <v>14605</v>
      </c>
      <c r="CT4471" t="s">
        <v>196</v>
      </c>
      <c r="CU4471">
        <v>5857669847</v>
      </c>
    </row>
    <row r="4472" spans="1:151" x14ac:dyDescent="0.2">
      <c r="A4472">
        <v>24951</v>
      </c>
      <c r="B4472" t="s">
        <v>12669</v>
      </c>
      <c r="C4472" t="s">
        <v>25477</v>
      </c>
      <c r="D4472" t="s">
        <v>1144</v>
      </c>
      <c r="E4472" t="s">
        <v>25478</v>
      </c>
      <c r="F4472" t="s">
        <v>171</v>
      </c>
      <c r="G4472" t="s">
        <v>172</v>
      </c>
      <c r="H4472" s="1">
        <v>35401</v>
      </c>
      <c r="I4472" t="s">
        <v>173</v>
      </c>
      <c r="K4472" t="s">
        <v>1046</v>
      </c>
      <c r="L4472" t="s">
        <v>1047</v>
      </c>
      <c r="M4472" t="s">
        <v>306</v>
      </c>
      <c r="N4472">
        <v>2018</v>
      </c>
      <c r="O4472" t="s">
        <v>307</v>
      </c>
      <c r="P4472" t="s">
        <v>178</v>
      </c>
      <c r="Q4472" t="s">
        <v>172</v>
      </c>
      <c r="S4472">
        <v>31085779</v>
      </c>
      <c r="T4472" t="s">
        <v>196</v>
      </c>
      <c r="W4472" t="s">
        <v>25479</v>
      </c>
      <c r="X4472">
        <v>7602245024</v>
      </c>
      <c r="Y4472" t="s">
        <v>186</v>
      </c>
      <c r="Z4472" t="s">
        <v>183</v>
      </c>
      <c r="AA4472">
        <v>2019</v>
      </c>
      <c r="AB4472">
        <v>2019</v>
      </c>
      <c r="AC4472" t="s">
        <v>1127</v>
      </c>
      <c r="AD4472" t="s">
        <v>185</v>
      </c>
      <c r="AS4472">
        <v>3.39</v>
      </c>
      <c r="AT4472" t="s">
        <v>188</v>
      </c>
      <c r="AU4472" t="s">
        <v>189</v>
      </c>
      <c r="AV4472" t="s">
        <v>190</v>
      </c>
      <c r="AW4472" t="s">
        <v>952</v>
      </c>
      <c r="BM4472" t="s">
        <v>25480</v>
      </c>
      <c r="BN4472" t="s">
        <v>193</v>
      </c>
      <c r="BP4472" t="s">
        <v>194</v>
      </c>
      <c r="BQ4472" t="s">
        <v>195</v>
      </c>
      <c r="BS4472">
        <v>14627</v>
      </c>
      <c r="BT4472" t="s">
        <v>196</v>
      </c>
      <c r="BU4472">
        <v>7602244985</v>
      </c>
      <c r="BZ4472" t="s">
        <v>25481</v>
      </c>
      <c r="CC4472" t="s">
        <v>973</v>
      </c>
      <c r="CD4472" t="s">
        <v>195</v>
      </c>
      <c r="CF4472">
        <v>100318333</v>
      </c>
      <c r="CG4472" t="s">
        <v>196</v>
      </c>
      <c r="CH4472">
        <v>7602244985</v>
      </c>
      <c r="CM4472" t="s">
        <v>25482</v>
      </c>
      <c r="CP4472" t="s">
        <v>194</v>
      </c>
      <c r="CQ4472" t="s">
        <v>195</v>
      </c>
      <c r="CS4472">
        <v>14627</v>
      </c>
      <c r="CT4472" t="s">
        <v>196</v>
      </c>
      <c r="CU4472">
        <v>7602244985</v>
      </c>
      <c r="ED4472" t="s">
        <v>461</v>
      </c>
      <c r="EG4472" t="s">
        <v>196</v>
      </c>
      <c r="EM4472" t="s">
        <v>25483</v>
      </c>
      <c r="EP4472" t="s">
        <v>15017</v>
      </c>
      <c r="EQ4472" t="s">
        <v>461</v>
      </c>
      <c r="ES4472">
        <v>92835</v>
      </c>
      <c r="ET4472" t="s">
        <v>196</v>
      </c>
    </row>
    <row r="4473" spans="1:151" x14ac:dyDescent="0.2">
      <c r="A4473">
        <v>17845</v>
      </c>
      <c r="B4473" t="s">
        <v>25484</v>
      </c>
      <c r="C4473" t="s">
        <v>25485</v>
      </c>
      <c r="D4473" t="s">
        <v>1562</v>
      </c>
      <c r="E4473" t="s">
        <v>25486</v>
      </c>
      <c r="F4473" t="s">
        <v>171</v>
      </c>
      <c r="G4473" t="s">
        <v>172</v>
      </c>
      <c r="H4473" s="1">
        <v>35289</v>
      </c>
      <c r="I4473" t="s">
        <v>173</v>
      </c>
      <c r="K4473" t="s">
        <v>576</v>
      </c>
      <c r="L4473" t="s">
        <v>577</v>
      </c>
      <c r="M4473" t="s">
        <v>224</v>
      </c>
      <c r="N4473">
        <v>2016</v>
      </c>
      <c r="O4473" t="s">
        <v>410</v>
      </c>
      <c r="P4473" t="s">
        <v>178</v>
      </c>
      <c r="Q4473" t="s">
        <v>172</v>
      </c>
      <c r="S4473">
        <v>28756828</v>
      </c>
      <c r="T4473" t="s">
        <v>196</v>
      </c>
      <c r="W4473" t="s">
        <v>25487</v>
      </c>
      <c r="X4473">
        <v>3475632812</v>
      </c>
      <c r="Y4473" t="s">
        <v>186</v>
      </c>
      <c r="Z4473" t="s">
        <v>282</v>
      </c>
      <c r="AA4473">
        <v>2019</v>
      </c>
      <c r="AB4473">
        <v>2019</v>
      </c>
      <c r="AC4473" t="s">
        <v>932</v>
      </c>
      <c r="AD4473" t="s">
        <v>172</v>
      </c>
      <c r="AS4473">
        <v>3.4</v>
      </c>
      <c r="AT4473" t="s">
        <v>188</v>
      </c>
      <c r="AU4473" t="s">
        <v>1520</v>
      </c>
      <c r="AV4473" t="s">
        <v>6477</v>
      </c>
      <c r="AW4473" t="s">
        <v>264</v>
      </c>
      <c r="BM4473" t="s">
        <v>25488</v>
      </c>
      <c r="BN4473" t="s">
        <v>193</v>
      </c>
      <c r="BP4473" t="s">
        <v>194</v>
      </c>
      <c r="BQ4473" t="s">
        <v>195</v>
      </c>
      <c r="BS4473">
        <v>14627</v>
      </c>
      <c r="BT4473" t="s">
        <v>196</v>
      </c>
      <c r="BU4473">
        <v>3475632878</v>
      </c>
      <c r="BZ4473" t="s">
        <v>25489</v>
      </c>
      <c r="CC4473" t="s">
        <v>704</v>
      </c>
      <c r="CD4473" t="s">
        <v>195</v>
      </c>
      <c r="CF4473">
        <v>112184344</v>
      </c>
      <c r="CG4473" t="s">
        <v>196</v>
      </c>
      <c r="CH4473">
        <v>3475632878</v>
      </c>
      <c r="CM4473" t="s">
        <v>25490</v>
      </c>
      <c r="CP4473" t="s">
        <v>704</v>
      </c>
      <c r="CQ4473" t="s">
        <v>195</v>
      </c>
      <c r="CS4473">
        <v>11218</v>
      </c>
      <c r="CT4473" t="s">
        <v>196</v>
      </c>
      <c r="CU4473">
        <v>3475632878</v>
      </c>
      <c r="ED4473" t="s">
        <v>195</v>
      </c>
      <c r="EG4473" t="s">
        <v>196</v>
      </c>
      <c r="EH4473">
        <v>3475632878</v>
      </c>
      <c r="EM4473" t="s">
        <v>25489</v>
      </c>
      <c r="EP4473" t="s">
        <v>704</v>
      </c>
      <c r="EQ4473" t="s">
        <v>195</v>
      </c>
      <c r="ES4473">
        <v>112184344</v>
      </c>
      <c r="ET4473" t="s">
        <v>196</v>
      </c>
      <c r="EU4473">
        <v>3475632878</v>
      </c>
    </row>
    <row r="4474" spans="1:151" x14ac:dyDescent="0.2">
      <c r="A4474">
        <v>24091</v>
      </c>
      <c r="B4474" t="s">
        <v>1499</v>
      </c>
      <c r="C4474" t="s">
        <v>25485</v>
      </c>
      <c r="D4474" t="s">
        <v>940</v>
      </c>
      <c r="E4474" t="s">
        <v>25491</v>
      </c>
      <c r="F4474" t="s">
        <v>171</v>
      </c>
      <c r="G4474" t="s">
        <v>172</v>
      </c>
      <c r="H4474" s="1">
        <v>35568</v>
      </c>
      <c r="I4474" t="s">
        <v>221</v>
      </c>
      <c r="K4474" t="s">
        <v>4249</v>
      </c>
      <c r="L4474" t="s">
        <v>820</v>
      </c>
      <c r="M4474" t="s">
        <v>176</v>
      </c>
      <c r="N4474">
        <v>2018</v>
      </c>
      <c r="O4474" t="s">
        <v>612</v>
      </c>
      <c r="P4474" t="s">
        <v>178</v>
      </c>
      <c r="Q4474" t="s">
        <v>172</v>
      </c>
      <c r="S4474">
        <v>29222674</v>
      </c>
      <c r="T4474" t="s">
        <v>196</v>
      </c>
      <c r="W4474" t="s">
        <v>25492</v>
      </c>
      <c r="X4474">
        <v>7812484962</v>
      </c>
      <c r="Y4474" t="s">
        <v>186</v>
      </c>
      <c r="Z4474" t="s">
        <v>282</v>
      </c>
      <c r="AA4474">
        <v>2019</v>
      </c>
      <c r="AB4474">
        <v>2019</v>
      </c>
      <c r="AC4474" t="s">
        <v>2260</v>
      </c>
      <c r="AD4474" t="s">
        <v>185</v>
      </c>
      <c r="AE4474" t="s">
        <v>1280</v>
      </c>
      <c r="AS4474">
        <v>3.35</v>
      </c>
      <c r="AT4474" t="s">
        <v>188</v>
      </c>
      <c r="AU4474" t="s">
        <v>189</v>
      </c>
      <c r="AV4474" t="s">
        <v>190</v>
      </c>
      <c r="AW4474" t="s">
        <v>264</v>
      </c>
      <c r="BM4474" t="s">
        <v>25493</v>
      </c>
      <c r="BN4474" t="s">
        <v>193</v>
      </c>
      <c r="BP4474" t="s">
        <v>194</v>
      </c>
      <c r="BQ4474" t="s">
        <v>195</v>
      </c>
      <c r="BS4474">
        <v>14627</v>
      </c>
      <c r="BT4474" t="s">
        <v>196</v>
      </c>
      <c r="BU4474">
        <v>7812487260</v>
      </c>
      <c r="BZ4474" t="s">
        <v>25494</v>
      </c>
      <c r="CC4474" t="s">
        <v>5877</v>
      </c>
      <c r="CD4474" t="s">
        <v>401</v>
      </c>
      <c r="CF4474" t="str">
        <f>"02492"</f>
        <v>02492</v>
      </c>
      <c r="CG4474" t="s">
        <v>196</v>
      </c>
      <c r="CH4474">
        <v>7814441168</v>
      </c>
      <c r="CM4474" t="s">
        <v>25495</v>
      </c>
      <c r="CP4474" t="s">
        <v>194</v>
      </c>
      <c r="CQ4474" t="s">
        <v>195</v>
      </c>
      <c r="CS4474">
        <v>14627</v>
      </c>
      <c r="CT4474" t="s">
        <v>196</v>
      </c>
      <c r="CU4474">
        <v>7812487261</v>
      </c>
      <c r="ED4474" t="s">
        <v>401</v>
      </c>
      <c r="EG4474" t="s">
        <v>196</v>
      </c>
      <c r="EH4474">
        <v>7814441168</v>
      </c>
      <c r="EM4474" t="s">
        <v>25494</v>
      </c>
      <c r="EP4474" t="s">
        <v>5877</v>
      </c>
      <c r="EQ4474" t="s">
        <v>401</v>
      </c>
      <c r="ES4474" t="str">
        <f>"02492"</f>
        <v>02492</v>
      </c>
      <c r="ET4474" t="s">
        <v>196</v>
      </c>
      <c r="EU4474">
        <v>7814441168</v>
      </c>
    </row>
    <row r="4475" spans="1:151" x14ac:dyDescent="0.2">
      <c r="A4475">
        <v>25889</v>
      </c>
      <c r="B4475" t="s">
        <v>25496</v>
      </c>
      <c r="C4475" t="s">
        <v>25497</v>
      </c>
      <c r="E4475" t="s">
        <v>25498</v>
      </c>
      <c r="F4475" t="s">
        <v>171</v>
      </c>
      <c r="K4475" t="s">
        <v>16039</v>
      </c>
      <c r="M4475" t="s">
        <v>306</v>
      </c>
      <c r="N4475">
        <v>2014</v>
      </c>
      <c r="O4475" t="s">
        <v>591</v>
      </c>
      <c r="P4475" t="s">
        <v>178</v>
      </c>
      <c r="Q4475" t="s">
        <v>172</v>
      </c>
    </row>
    <row r="4476" spans="1:151" x14ac:dyDescent="0.2">
      <c r="A4476">
        <v>36786</v>
      </c>
      <c r="B4476" t="s">
        <v>22562</v>
      </c>
      <c r="C4476" t="s">
        <v>25497</v>
      </c>
      <c r="D4476" t="s">
        <v>7209</v>
      </c>
      <c r="E4476" t="s">
        <v>25499</v>
      </c>
      <c r="F4476" t="s">
        <v>171</v>
      </c>
      <c r="H4476" s="1">
        <v>36696</v>
      </c>
      <c r="I4476" t="s">
        <v>173</v>
      </c>
      <c r="K4476" t="s">
        <v>1177</v>
      </c>
      <c r="L4476" t="s">
        <v>1178</v>
      </c>
      <c r="M4476" t="s">
        <v>176</v>
      </c>
      <c r="N4476">
        <v>2022</v>
      </c>
      <c r="O4476" t="s">
        <v>555</v>
      </c>
      <c r="P4476" t="s">
        <v>178</v>
      </c>
      <c r="Q4476" t="s">
        <v>172</v>
      </c>
      <c r="S4476">
        <v>31524391</v>
      </c>
      <c r="T4476" t="s">
        <v>226</v>
      </c>
      <c r="Y4476" t="str">
        <f>"01AS"</f>
        <v>01AS</v>
      </c>
      <c r="Z4476" t="s">
        <v>227</v>
      </c>
      <c r="AA4476" t="s">
        <v>321</v>
      </c>
      <c r="AC4476" t="s">
        <v>471</v>
      </c>
      <c r="AD4476" t="s">
        <v>185</v>
      </c>
      <c r="AE4476" t="s">
        <v>230</v>
      </c>
      <c r="AS4476">
        <v>3.91</v>
      </c>
      <c r="AU4476" t="s">
        <v>235</v>
      </c>
      <c r="AV4476" t="s">
        <v>236</v>
      </c>
      <c r="AW4476" t="s">
        <v>264</v>
      </c>
      <c r="BF4476" t="s">
        <v>474</v>
      </c>
      <c r="BM4476" t="s">
        <v>25500</v>
      </c>
      <c r="BN4476" t="s">
        <v>239</v>
      </c>
      <c r="BO4476" t="s">
        <v>25501</v>
      </c>
      <c r="BP4476" t="s">
        <v>241</v>
      </c>
      <c r="BQ4476" t="s">
        <v>195</v>
      </c>
      <c r="BS4476">
        <v>14627</v>
      </c>
      <c r="CD4476" t="s">
        <v>195</v>
      </c>
      <c r="CM4476" t="s">
        <v>25502</v>
      </c>
      <c r="CO4476" t="s">
        <v>25501</v>
      </c>
      <c r="CP4476" t="s">
        <v>25503</v>
      </c>
      <c r="CQ4476" t="s">
        <v>571</v>
      </c>
      <c r="CS4476" t="s">
        <v>25504</v>
      </c>
      <c r="CT4476" t="s">
        <v>244</v>
      </c>
      <c r="CU4476" t="s">
        <v>25505</v>
      </c>
    </row>
    <row r="4477" spans="1:151" x14ac:dyDescent="0.2">
      <c r="A4477">
        <v>44797</v>
      </c>
      <c r="B4477" t="s">
        <v>9340</v>
      </c>
      <c r="C4477" t="s">
        <v>25497</v>
      </c>
      <c r="D4477" t="s">
        <v>1387</v>
      </c>
      <c r="E4477" t="s">
        <v>25506</v>
      </c>
      <c r="F4477" t="s">
        <v>171</v>
      </c>
      <c r="G4477" t="str">
        <f>"0"</f>
        <v>0</v>
      </c>
      <c r="H4477" s="1">
        <v>38002</v>
      </c>
      <c r="I4477" t="s">
        <v>221</v>
      </c>
      <c r="K4477" t="s">
        <v>1046</v>
      </c>
      <c r="L4477" t="s">
        <v>1047</v>
      </c>
      <c r="M4477" t="s">
        <v>176</v>
      </c>
      <c r="N4477">
        <v>2025</v>
      </c>
      <c r="O4477" t="s">
        <v>677</v>
      </c>
      <c r="P4477" t="s">
        <v>178</v>
      </c>
      <c r="Q4477" t="s">
        <v>172</v>
      </c>
      <c r="R4477" t="s">
        <v>510</v>
      </c>
      <c r="S4477">
        <v>32304596</v>
      </c>
      <c r="BM4477" t="s">
        <v>17612</v>
      </c>
    </row>
    <row r="4478" spans="1:151" x14ac:dyDescent="0.2">
      <c r="A4478">
        <v>26661</v>
      </c>
      <c r="B4478" t="s">
        <v>8654</v>
      </c>
      <c r="C4478" t="s">
        <v>25507</v>
      </c>
      <c r="E4478" t="s">
        <v>25508</v>
      </c>
      <c r="F4478" t="s">
        <v>171</v>
      </c>
      <c r="G4478" t="s">
        <v>172</v>
      </c>
      <c r="H4478" s="1">
        <v>35884</v>
      </c>
      <c r="I4478" t="s">
        <v>221</v>
      </c>
      <c r="K4478" t="s">
        <v>8327</v>
      </c>
      <c r="L4478" t="s">
        <v>3070</v>
      </c>
      <c r="M4478" t="s">
        <v>176</v>
      </c>
      <c r="N4478">
        <v>2019</v>
      </c>
      <c r="O4478" t="s">
        <v>482</v>
      </c>
      <c r="P4478" t="s">
        <v>178</v>
      </c>
      <c r="Q4478" t="s">
        <v>172</v>
      </c>
      <c r="S4478">
        <v>31091596</v>
      </c>
      <c r="T4478" t="s">
        <v>196</v>
      </c>
      <c r="W4478" t="s">
        <v>25509</v>
      </c>
      <c r="X4478">
        <v>6173650506</v>
      </c>
      <c r="Y4478" t="s">
        <v>186</v>
      </c>
      <c r="Z4478" t="s">
        <v>282</v>
      </c>
      <c r="AA4478">
        <v>2020</v>
      </c>
      <c r="AB4478">
        <v>2020</v>
      </c>
      <c r="AC4478" t="s">
        <v>885</v>
      </c>
      <c r="AD4478" t="s">
        <v>172</v>
      </c>
      <c r="AS4478">
        <v>3.75</v>
      </c>
      <c r="AT4478" t="s">
        <v>188</v>
      </c>
      <c r="AU4478" t="s">
        <v>189</v>
      </c>
      <c r="AV4478" t="s">
        <v>190</v>
      </c>
      <c r="AW4478" t="s">
        <v>264</v>
      </c>
      <c r="BM4478" t="s">
        <v>25510</v>
      </c>
      <c r="BN4478" t="s">
        <v>193</v>
      </c>
      <c r="BP4478" t="s">
        <v>194</v>
      </c>
      <c r="BQ4478" t="s">
        <v>195</v>
      </c>
      <c r="BS4478">
        <v>14627</v>
      </c>
      <c r="BT4478" t="s">
        <v>196</v>
      </c>
      <c r="BU4478">
        <v>6176994437</v>
      </c>
      <c r="BZ4478" t="s">
        <v>25511</v>
      </c>
      <c r="CC4478" t="s">
        <v>1101</v>
      </c>
      <c r="CD4478" t="s">
        <v>401</v>
      </c>
      <c r="CF4478" t="str">
        <f>"020671553"</f>
        <v>020671553</v>
      </c>
      <c r="CG4478" t="s">
        <v>196</v>
      </c>
      <c r="CH4478">
        <v>6176994437</v>
      </c>
      <c r="CM4478" t="s">
        <v>24588</v>
      </c>
      <c r="CN4478" t="s">
        <v>193</v>
      </c>
      <c r="CP4478" t="s">
        <v>194</v>
      </c>
      <c r="CQ4478" t="s">
        <v>195</v>
      </c>
      <c r="CS4478">
        <v>14627</v>
      </c>
      <c r="CT4478" t="s">
        <v>196</v>
      </c>
      <c r="CU4478">
        <v>6176994437</v>
      </c>
      <c r="ED4478" t="s">
        <v>401</v>
      </c>
      <c r="EG4478" t="s">
        <v>196</v>
      </c>
      <c r="EH4478">
        <v>6176994437</v>
      </c>
      <c r="EM4478" t="s">
        <v>25511</v>
      </c>
      <c r="EP4478" t="s">
        <v>1101</v>
      </c>
      <c r="EQ4478" t="s">
        <v>401</v>
      </c>
      <c r="ES4478" t="str">
        <f>"020671553"</f>
        <v>020671553</v>
      </c>
      <c r="ET4478" t="s">
        <v>196</v>
      </c>
      <c r="EU4478">
        <v>6176994437</v>
      </c>
    </row>
    <row r="4479" spans="1:151" x14ac:dyDescent="0.2">
      <c r="A4479">
        <v>40882</v>
      </c>
      <c r="B4479" t="s">
        <v>25512</v>
      </c>
      <c r="C4479" t="s">
        <v>25513</v>
      </c>
      <c r="D4479" t="s">
        <v>24843</v>
      </c>
      <c r="E4479" t="s">
        <v>25514</v>
      </c>
      <c r="F4479" t="s">
        <v>171</v>
      </c>
      <c r="G4479" t="str">
        <f>"0"</f>
        <v>0</v>
      </c>
      <c r="H4479" s="1">
        <v>37781</v>
      </c>
      <c r="I4479" t="s">
        <v>221</v>
      </c>
      <c r="K4479" t="s">
        <v>1939</v>
      </c>
      <c r="L4479" t="s">
        <v>1940</v>
      </c>
      <c r="M4479" t="s">
        <v>176</v>
      </c>
      <c r="N4479">
        <v>2024</v>
      </c>
      <c r="O4479" t="s">
        <v>319</v>
      </c>
      <c r="P4479" t="s">
        <v>178</v>
      </c>
      <c r="Q4479" t="s">
        <v>172</v>
      </c>
      <c r="S4479">
        <v>32077650</v>
      </c>
      <c r="T4479" t="s">
        <v>226</v>
      </c>
      <c r="Y4479" t="str">
        <f>"04HSEAS"</f>
        <v>04HSEAS</v>
      </c>
      <c r="Z4479" t="s">
        <v>499</v>
      </c>
      <c r="AA4479" t="s">
        <v>320</v>
      </c>
      <c r="AB4479" t="s">
        <v>321</v>
      </c>
      <c r="AC4479" t="s">
        <v>3358</v>
      </c>
      <c r="AD4479" t="s">
        <v>185</v>
      </c>
      <c r="AS4479">
        <v>3.8</v>
      </c>
      <c r="AU4479" t="s">
        <v>235</v>
      </c>
      <c r="AV4479" t="s">
        <v>236</v>
      </c>
      <c r="AW4479" t="s">
        <v>952</v>
      </c>
      <c r="BM4479" t="s">
        <v>25515</v>
      </c>
      <c r="BN4479" t="s">
        <v>239</v>
      </c>
      <c r="BO4479" t="s">
        <v>25516</v>
      </c>
      <c r="BP4479" t="s">
        <v>241</v>
      </c>
      <c r="BQ4479" t="s">
        <v>195</v>
      </c>
      <c r="BS4479">
        <v>14627</v>
      </c>
      <c r="BZ4479" t="s">
        <v>6372</v>
      </c>
      <c r="CB4479" t="s">
        <v>267</v>
      </c>
      <c r="CD4479" t="s">
        <v>195</v>
      </c>
      <c r="CF4479">
        <v>14627</v>
      </c>
      <c r="CG4479" t="s">
        <v>244</v>
      </c>
      <c r="CM4479" t="s">
        <v>25517</v>
      </c>
      <c r="CO4479" t="s">
        <v>25516</v>
      </c>
      <c r="CP4479" t="s">
        <v>25518</v>
      </c>
      <c r="CQ4479" t="s">
        <v>6293</v>
      </c>
      <c r="CS4479" t="s">
        <v>25519</v>
      </c>
      <c r="CT4479" t="s">
        <v>244</v>
      </c>
      <c r="CU4479" t="s">
        <v>25520</v>
      </c>
    </row>
    <row r="4480" spans="1:151" x14ac:dyDescent="0.2">
      <c r="A4480">
        <v>19671</v>
      </c>
      <c r="B4480" t="s">
        <v>2583</v>
      </c>
      <c r="C4480" t="s">
        <v>22959</v>
      </c>
      <c r="D4480" t="s">
        <v>654</v>
      </c>
      <c r="E4480" t="s">
        <v>25521</v>
      </c>
      <c r="F4480" t="s">
        <v>171</v>
      </c>
      <c r="G4480" t="s">
        <v>172</v>
      </c>
      <c r="H4480" s="1">
        <v>35257</v>
      </c>
      <c r="I4480" t="s">
        <v>173</v>
      </c>
      <c r="K4480" t="s">
        <v>515</v>
      </c>
      <c r="L4480" t="s">
        <v>516</v>
      </c>
      <c r="M4480" t="s">
        <v>176</v>
      </c>
      <c r="N4480">
        <v>2017</v>
      </c>
      <c r="O4480" t="s">
        <v>177</v>
      </c>
      <c r="P4480" t="s">
        <v>178</v>
      </c>
      <c r="Q4480" t="s">
        <v>172</v>
      </c>
      <c r="S4480">
        <v>29330751</v>
      </c>
      <c r="T4480" t="s">
        <v>196</v>
      </c>
      <c r="W4480" t="s">
        <v>25522</v>
      </c>
      <c r="X4480">
        <v>5089898593</v>
      </c>
      <c r="Y4480" t="s">
        <v>182</v>
      </c>
      <c r="Z4480" t="s">
        <v>183</v>
      </c>
      <c r="AA4480">
        <v>2019</v>
      </c>
      <c r="AB4480">
        <v>2019</v>
      </c>
      <c r="AC4480" t="s">
        <v>752</v>
      </c>
      <c r="AD4480" t="s">
        <v>185</v>
      </c>
      <c r="AS4480">
        <v>3.84</v>
      </c>
      <c r="AT4480" t="s">
        <v>188</v>
      </c>
      <c r="AU4480" t="s">
        <v>189</v>
      </c>
      <c r="AV4480" t="s">
        <v>190</v>
      </c>
      <c r="AW4480" t="s">
        <v>264</v>
      </c>
      <c r="BM4480" t="s">
        <v>25523</v>
      </c>
      <c r="BN4480" t="s">
        <v>193</v>
      </c>
      <c r="BP4480" t="s">
        <v>194</v>
      </c>
      <c r="BQ4480" t="s">
        <v>195</v>
      </c>
      <c r="BS4480">
        <v>14627</v>
      </c>
      <c r="BT4480" t="s">
        <v>196</v>
      </c>
      <c r="BU4480">
        <v>5088377280</v>
      </c>
      <c r="BZ4480" t="s">
        <v>25524</v>
      </c>
      <c r="CC4480" t="s">
        <v>25525</v>
      </c>
      <c r="CD4480" t="s">
        <v>401</v>
      </c>
      <c r="CF4480" t="str">
        <f>"02347"</f>
        <v>02347</v>
      </c>
      <c r="CG4480" t="s">
        <v>196</v>
      </c>
      <c r="CH4480">
        <v>5088377280</v>
      </c>
      <c r="CM4480" t="s">
        <v>25526</v>
      </c>
      <c r="CP4480" t="s">
        <v>194</v>
      </c>
      <c r="CQ4480" t="s">
        <v>195</v>
      </c>
      <c r="CS4480">
        <v>14627</v>
      </c>
      <c r="CT4480" t="s">
        <v>196</v>
      </c>
      <c r="CU4480">
        <v>5088377280</v>
      </c>
      <c r="ED4480" t="s">
        <v>401</v>
      </c>
      <c r="EG4480" t="s">
        <v>196</v>
      </c>
      <c r="EH4480">
        <v>5088377280</v>
      </c>
      <c r="EM4480" t="s">
        <v>25524</v>
      </c>
      <c r="EP4480" t="s">
        <v>25525</v>
      </c>
      <c r="EQ4480" t="s">
        <v>401</v>
      </c>
      <c r="ES4480" t="str">
        <f>"02347"</f>
        <v>02347</v>
      </c>
      <c r="ET4480" t="s">
        <v>196</v>
      </c>
      <c r="EU4480">
        <v>5088377280</v>
      </c>
    </row>
    <row r="4481" spans="1:151" x14ac:dyDescent="0.2">
      <c r="A4481">
        <v>41511</v>
      </c>
      <c r="B4481" t="s">
        <v>9008</v>
      </c>
      <c r="C4481" t="s">
        <v>25527</v>
      </c>
      <c r="D4481" t="s">
        <v>654</v>
      </c>
      <c r="E4481" t="s">
        <v>25528</v>
      </c>
      <c r="F4481" t="s">
        <v>171</v>
      </c>
      <c r="G4481" t="str">
        <f>"0"</f>
        <v>0</v>
      </c>
      <c r="H4481" s="1">
        <v>38047</v>
      </c>
      <c r="I4481" t="s">
        <v>221</v>
      </c>
      <c r="K4481" t="s">
        <v>25529</v>
      </c>
      <c r="L4481" t="s">
        <v>788</v>
      </c>
      <c r="M4481" t="s">
        <v>224</v>
      </c>
      <c r="N4481">
        <v>2024</v>
      </c>
      <c r="O4481" t="s">
        <v>225</v>
      </c>
      <c r="P4481" t="s">
        <v>178</v>
      </c>
      <c r="Q4481" t="s">
        <v>172</v>
      </c>
      <c r="S4481">
        <v>32317756</v>
      </c>
      <c r="T4481" t="s">
        <v>226</v>
      </c>
      <c r="Y4481" t="str">
        <f>"01AS"</f>
        <v>01AS</v>
      </c>
      <c r="Z4481" t="s">
        <v>499</v>
      </c>
      <c r="AA4481" t="s">
        <v>228</v>
      </c>
      <c r="AB4481" t="s">
        <v>229</v>
      </c>
      <c r="AC4481" t="s">
        <v>556</v>
      </c>
      <c r="AD4481" t="s">
        <v>185</v>
      </c>
      <c r="AM4481" t="s">
        <v>1763</v>
      </c>
      <c r="AN4481" t="s">
        <v>5354</v>
      </c>
      <c r="AS4481">
        <v>3.66</v>
      </c>
      <c r="AU4481" t="s">
        <v>235</v>
      </c>
      <c r="AV4481" t="s">
        <v>236</v>
      </c>
      <c r="AW4481" t="s">
        <v>264</v>
      </c>
      <c r="BM4481" t="s">
        <v>25530</v>
      </c>
      <c r="BN4481" t="s">
        <v>239</v>
      </c>
      <c r="BO4481" t="s">
        <v>25531</v>
      </c>
      <c r="BP4481" t="s">
        <v>241</v>
      </c>
      <c r="BQ4481" t="s">
        <v>195</v>
      </c>
      <c r="BS4481">
        <v>14627</v>
      </c>
      <c r="BZ4481" t="s">
        <v>242</v>
      </c>
      <c r="CB4481" t="s">
        <v>243</v>
      </c>
      <c r="CD4481" t="s">
        <v>195</v>
      </c>
      <c r="CF4481">
        <v>14642</v>
      </c>
      <c r="CG4481" t="s">
        <v>244</v>
      </c>
      <c r="CM4481" t="s">
        <v>25532</v>
      </c>
      <c r="CO4481" t="s">
        <v>25531</v>
      </c>
      <c r="CP4481" t="s">
        <v>25533</v>
      </c>
      <c r="CQ4481" t="s">
        <v>541</v>
      </c>
      <c r="CS4481" t="str">
        <f>"04660-6300"</f>
        <v>04660-6300</v>
      </c>
      <c r="CT4481" t="s">
        <v>244</v>
      </c>
      <c r="CU4481" t="s">
        <v>25534</v>
      </c>
    </row>
    <row r="4482" spans="1:151" x14ac:dyDescent="0.2">
      <c r="A4482">
        <v>19731</v>
      </c>
      <c r="B4482" t="s">
        <v>25535</v>
      </c>
      <c r="C4482" t="s">
        <v>25536</v>
      </c>
      <c r="D4482" t="s">
        <v>25537</v>
      </c>
      <c r="E4482" t="s">
        <v>25538</v>
      </c>
      <c r="F4482" t="s">
        <v>171</v>
      </c>
      <c r="G4482" t="s">
        <v>172</v>
      </c>
      <c r="H4482" s="1">
        <v>35321</v>
      </c>
      <c r="I4482" t="s">
        <v>221</v>
      </c>
      <c r="K4482" t="s">
        <v>1074</v>
      </c>
      <c r="L4482" t="s">
        <v>25539</v>
      </c>
      <c r="M4482" t="s">
        <v>176</v>
      </c>
      <c r="N4482">
        <v>2017</v>
      </c>
      <c r="O4482" t="s">
        <v>177</v>
      </c>
      <c r="P4482" t="s">
        <v>178</v>
      </c>
      <c r="Q4482" t="s">
        <v>172</v>
      </c>
      <c r="S4482">
        <v>28766773</v>
      </c>
      <c r="T4482" t="s">
        <v>196</v>
      </c>
      <c r="W4482" t="s">
        <v>25540</v>
      </c>
      <c r="X4482">
        <v>7187375616</v>
      </c>
      <c r="Y4482" t="s">
        <v>186</v>
      </c>
      <c r="Z4482" t="s">
        <v>282</v>
      </c>
      <c r="AA4482">
        <v>2018</v>
      </c>
      <c r="AB4482">
        <v>2018</v>
      </c>
      <c r="AC4482" t="s">
        <v>396</v>
      </c>
      <c r="AD4482" t="s">
        <v>185</v>
      </c>
      <c r="AE4482" t="s">
        <v>885</v>
      </c>
      <c r="AS4482">
        <v>3.18</v>
      </c>
      <c r="AT4482" t="s">
        <v>188</v>
      </c>
      <c r="AU4482" t="s">
        <v>189</v>
      </c>
      <c r="AV4482" t="s">
        <v>190</v>
      </c>
      <c r="AW4482" t="s">
        <v>210</v>
      </c>
      <c r="BM4482" t="s">
        <v>25541</v>
      </c>
      <c r="BN4482" t="s">
        <v>193</v>
      </c>
      <c r="BP4482" t="s">
        <v>194</v>
      </c>
      <c r="BQ4482" t="s">
        <v>195</v>
      </c>
      <c r="BS4482">
        <v>14627</v>
      </c>
      <c r="BT4482" t="s">
        <v>196</v>
      </c>
      <c r="BU4482">
        <v>7186297736</v>
      </c>
      <c r="BZ4482" t="s">
        <v>25542</v>
      </c>
      <c r="CC4482" t="s">
        <v>704</v>
      </c>
      <c r="CD4482" t="s">
        <v>195</v>
      </c>
      <c r="CF4482">
        <v>112373060</v>
      </c>
      <c r="CG4482" t="s">
        <v>196</v>
      </c>
      <c r="CH4482">
        <v>7186297736</v>
      </c>
      <c r="CM4482" t="s">
        <v>20724</v>
      </c>
      <c r="CP4482" t="s">
        <v>194</v>
      </c>
      <c r="CQ4482" t="s">
        <v>195</v>
      </c>
      <c r="CS4482">
        <v>14627</v>
      </c>
      <c r="CT4482" t="s">
        <v>196</v>
      </c>
      <c r="CU4482">
        <v>7186297736</v>
      </c>
      <c r="DZ4482" t="s">
        <v>25543</v>
      </c>
      <c r="EC4482" t="s">
        <v>704</v>
      </c>
      <c r="ED4482" t="s">
        <v>195</v>
      </c>
      <c r="EF4482">
        <v>11237</v>
      </c>
      <c r="EG4482" t="s">
        <v>196</v>
      </c>
      <c r="EH4482">
        <v>7186297736</v>
      </c>
      <c r="EM4482" t="s">
        <v>25542</v>
      </c>
      <c r="EP4482" t="s">
        <v>704</v>
      </c>
      <c r="EQ4482" t="s">
        <v>195</v>
      </c>
      <c r="ES4482">
        <v>112373060</v>
      </c>
      <c r="ET4482" t="s">
        <v>196</v>
      </c>
      <c r="EU4482">
        <v>7186297736</v>
      </c>
    </row>
    <row r="4483" spans="1:151" x14ac:dyDescent="0.2">
      <c r="A4483">
        <v>26461</v>
      </c>
      <c r="B4483" t="s">
        <v>3225</v>
      </c>
      <c r="C4483" t="s">
        <v>25544</v>
      </c>
      <c r="D4483" t="s">
        <v>25545</v>
      </c>
      <c r="E4483" t="s">
        <v>25546</v>
      </c>
      <c r="F4483" t="s">
        <v>1502</v>
      </c>
      <c r="G4483" t="s">
        <v>172</v>
      </c>
      <c r="H4483" s="1">
        <v>35917</v>
      </c>
      <c r="I4483" t="s">
        <v>173</v>
      </c>
      <c r="K4483" t="s">
        <v>1278</v>
      </c>
      <c r="L4483" t="s">
        <v>1503</v>
      </c>
      <c r="M4483" t="s">
        <v>176</v>
      </c>
      <c r="N4483">
        <v>2019</v>
      </c>
      <c r="O4483" t="s">
        <v>482</v>
      </c>
      <c r="P4483" t="s">
        <v>178</v>
      </c>
      <c r="Q4483" t="s">
        <v>172</v>
      </c>
      <c r="S4483">
        <v>30008618</v>
      </c>
      <c r="T4483" t="s">
        <v>196</v>
      </c>
      <c r="W4483" t="s">
        <v>25547</v>
      </c>
      <c r="X4483">
        <v>6077440178</v>
      </c>
      <c r="Y4483" t="s">
        <v>186</v>
      </c>
      <c r="Z4483" t="s">
        <v>282</v>
      </c>
      <c r="AA4483">
        <v>2020</v>
      </c>
      <c r="AB4483">
        <v>2020</v>
      </c>
      <c r="AC4483" t="s">
        <v>1280</v>
      </c>
      <c r="AD4483" t="s">
        <v>172</v>
      </c>
      <c r="AS4483">
        <v>3.25</v>
      </c>
      <c r="AT4483" t="s">
        <v>188</v>
      </c>
      <c r="AU4483" t="s">
        <v>189</v>
      </c>
      <c r="AV4483" t="s">
        <v>190</v>
      </c>
      <c r="AW4483" t="s">
        <v>264</v>
      </c>
      <c r="BM4483" t="s">
        <v>25548</v>
      </c>
      <c r="BN4483" t="s">
        <v>193</v>
      </c>
      <c r="BP4483" t="s">
        <v>194</v>
      </c>
      <c r="BQ4483" t="s">
        <v>195</v>
      </c>
      <c r="BS4483">
        <v>14627</v>
      </c>
      <c r="BT4483" t="s">
        <v>196</v>
      </c>
      <c r="BU4483">
        <v>6072054814</v>
      </c>
      <c r="BZ4483" t="s">
        <v>25549</v>
      </c>
      <c r="CC4483" t="s">
        <v>25550</v>
      </c>
      <c r="CD4483" t="s">
        <v>195</v>
      </c>
      <c r="CF4483">
        <v>13760</v>
      </c>
      <c r="CG4483" t="s">
        <v>196</v>
      </c>
      <c r="CH4483">
        <v>6072054814</v>
      </c>
      <c r="CM4483" t="s">
        <v>25551</v>
      </c>
      <c r="CN4483" t="s">
        <v>25552</v>
      </c>
      <c r="CP4483" t="s">
        <v>194</v>
      </c>
      <c r="CQ4483" t="s">
        <v>195</v>
      </c>
      <c r="CS4483">
        <v>14618</v>
      </c>
      <c r="CT4483" t="s">
        <v>196</v>
      </c>
      <c r="CU4483">
        <v>6072054814</v>
      </c>
      <c r="ED4483" t="s">
        <v>195</v>
      </c>
      <c r="EG4483" t="s">
        <v>196</v>
      </c>
      <c r="EH4483">
        <v>6072054814</v>
      </c>
      <c r="EM4483" t="s">
        <v>25549</v>
      </c>
      <c r="EP4483" t="s">
        <v>25550</v>
      </c>
      <c r="EQ4483" t="s">
        <v>195</v>
      </c>
      <c r="ES4483">
        <v>13760</v>
      </c>
      <c r="ET4483" t="s">
        <v>196</v>
      </c>
      <c r="EU4483">
        <v>6072054814</v>
      </c>
    </row>
    <row r="4484" spans="1:151" x14ac:dyDescent="0.2">
      <c r="A4484">
        <v>33549</v>
      </c>
      <c r="B4484" t="s">
        <v>25553</v>
      </c>
      <c r="C4484" t="s">
        <v>25554</v>
      </c>
      <c r="E4484" t="s">
        <v>25555</v>
      </c>
      <c r="F4484" t="s">
        <v>171</v>
      </c>
      <c r="G4484" t="s">
        <v>172</v>
      </c>
      <c r="H4484" s="1">
        <v>36214</v>
      </c>
      <c r="I4484" t="s">
        <v>173</v>
      </c>
      <c r="K4484" t="s">
        <v>5732</v>
      </c>
      <c r="L4484" t="s">
        <v>5733</v>
      </c>
      <c r="M4484" t="s">
        <v>205</v>
      </c>
      <c r="N4484">
        <v>2020</v>
      </c>
      <c r="O4484" t="s">
        <v>455</v>
      </c>
      <c r="P4484" t="s">
        <v>178</v>
      </c>
      <c r="Q4484" t="s">
        <v>172</v>
      </c>
      <c r="S4484">
        <v>31336550</v>
      </c>
      <c r="T4484" t="s">
        <v>7620</v>
      </c>
      <c r="U4484" t="s">
        <v>424</v>
      </c>
      <c r="Y4484" t="str">
        <f>"04HSEAS"</f>
        <v>04HSEAS</v>
      </c>
      <c r="Z4484" t="s">
        <v>499</v>
      </c>
      <c r="AA4484" t="s">
        <v>228</v>
      </c>
      <c r="AB4484" t="s">
        <v>229</v>
      </c>
      <c r="AC4484" t="s">
        <v>500</v>
      </c>
      <c r="AD4484" t="s">
        <v>185</v>
      </c>
      <c r="AS4484">
        <v>3.51</v>
      </c>
      <c r="AT4484" t="s">
        <v>429</v>
      </c>
      <c r="AU4484" t="s">
        <v>235</v>
      </c>
      <c r="AV4484" t="s">
        <v>236</v>
      </c>
      <c r="AW4484" t="s">
        <v>430</v>
      </c>
      <c r="BM4484" t="s">
        <v>25556</v>
      </c>
      <c r="BN4484" t="s">
        <v>239</v>
      </c>
      <c r="BO4484" t="s">
        <v>25557</v>
      </c>
      <c r="BP4484" t="s">
        <v>241</v>
      </c>
      <c r="BQ4484" t="s">
        <v>195</v>
      </c>
      <c r="BS4484">
        <v>14627</v>
      </c>
      <c r="CA4484" t="s">
        <v>25558</v>
      </c>
      <c r="CD4484" t="s">
        <v>195</v>
      </c>
      <c r="CM4484" t="s">
        <v>25559</v>
      </c>
      <c r="CN4484" t="s">
        <v>25558</v>
      </c>
      <c r="CO4484" t="s">
        <v>25557</v>
      </c>
      <c r="CP4484" t="s">
        <v>25557</v>
      </c>
      <c r="CQ4484" t="s">
        <v>8193</v>
      </c>
      <c r="CT4484" t="s">
        <v>7620</v>
      </c>
      <c r="CU4484" t="s">
        <v>25560</v>
      </c>
    </row>
    <row r="4485" spans="1:151" x14ac:dyDescent="0.2">
      <c r="A4485">
        <v>17768</v>
      </c>
      <c r="B4485" t="s">
        <v>25561</v>
      </c>
      <c r="C4485" t="s">
        <v>25562</v>
      </c>
      <c r="D4485" t="s">
        <v>25563</v>
      </c>
      <c r="E4485" t="s">
        <v>25564</v>
      </c>
      <c r="F4485" t="s">
        <v>171</v>
      </c>
      <c r="G4485" t="s">
        <v>172</v>
      </c>
      <c r="H4485" s="1">
        <v>34723</v>
      </c>
      <c r="I4485" t="s">
        <v>221</v>
      </c>
      <c r="K4485" t="s">
        <v>14804</v>
      </c>
      <c r="L4485" t="s">
        <v>868</v>
      </c>
      <c r="M4485" t="s">
        <v>306</v>
      </c>
      <c r="N4485">
        <v>2016</v>
      </c>
      <c r="O4485" t="s">
        <v>380</v>
      </c>
      <c r="P4485" t="s">
        <v>178</v>
      </c>
      <c r="Q4485" t="s">
        <v>172</v>
      </c>
      <c r="S4485">
        <v>28177432</v>
      </c>
      <c r="T4485" t="s">
        <v>196</v>
      </c>
      <c r="W4485" t="s">
        <v>25565</v>
      </c>
      <c r="X4485">
        <v>7862831644</v>
      </c>
      <c r="Y4485" t="s">
        <v>186</v>
      </c>
      <c r="Z4485" t="s">
        <v>282</v>
      </c>
      <c r="AA4485">
        <v>2017</v>
      </c>
      <c r="AB4485">
        <v>2017</v>
      </c>
      <c r="AC4485" t="s">
        <v>885</v>
      </c>
      <c r="AD4485" t="s">
        <v>185</v>
      </c>
      <c r="AE4485" t="s">
        <v>3109</v>
      </c>
      <c r="AS4485">
        <v>3.55</v>
      </c>
      <c r="AT4485" t="s">
        <v>188</v>
      </c>
      <c r="AU4485" t="s">
        <v>189</v>
      </c>
      <c r="AV4485" t="s">
        <v>190</v>
      </c>
      <c r="AW4485" t="s">
        <v>294</v>
      </c>
      <c r="BM4485" t="s">
        <v>18130</v>
      </c>
      <c r="BN4485" t="s">
        <v>193</v>
      </c>
      <c r="BP4485" t="s">
        <v>194</v>
      </c>
      <c r="BQ4485" t="s">
        <v>195</v>
      </c>
      <c r="BS4485">
        <v>14627</v>
      </c>
      <c r="BT4485" t="s">
        <v>196</v>
      </c>
      <c r="BU4485">
        <v>7862833128</v>
      </c>
      <c r="BZ4485" t="s">
        <v>25566</v>
      </c>
      <c r="CC4485" t="s">
        <v>25567</v>
      </c>
      <c r="CD4485" t="s">
        <v>214</v>
      </c>
      <c r="CF4485">
        <v>33189</v>
      </c>
      <c r="CG4485" t="s">
        <v>196</v>
      </c>
      <c r="CH4485">
        <v>3052353767</v>
      </c>
      <c r="CM4485" t="s">
        <v>25568</v>
      </c>
      <c r="CN4485" t="s">
        <v>487</v>
      </c>
      <c r="CP4485" t="s">
        <v>194</v>
      </c>
      <c r="CQ4485" t="s">
        <v>195</v>
      </c>
      <c r="CS4485">
        <v>14627</v>
      </c>
      <c r="CT4485" t="s">
        <v>196</v>
      </c>
      <c r="CU4485">
        <v>7862833128</v>
      </c>
      <c r="EM4485" t="s">
        <v>25566</v>
      </c>
      <c r="EP4485" t="s">
        <v>25567</v>
      </c>
      <c r="EQ4485" t="s">
        <v>214</v>
      </c>
      <c r="ES4485">
        <v>33189</v>
      </c>
      <c r="ET4485" t="s">
        <v>196</v>
      </c>
      <c r="EU4485">
        <v>3052353767</v>
      </c>
    </row>
    <row r="4486" spans="1:151" x14ac:dyDescent="0.2">
      <c r="A4486">
        <v>12752</v>
      </c>
      <c r="B4486" t="s">
        <v>25561</v>
      </c>
      <c r="C4486" t="s">
        <v>25562</v>
      </c>
      <c r="D4486" t="s">
        <v>25563</v>
      </c>
      <c r="E4486" t="s">
        <v>25564</v>
      </c>
      <c r="F4486" t="s">
        <v>171</v>
      </c>
      <c r="G4486" t="s">
        <v>172</v>
      </c>
      <c r="H4486" s="1">
        <v>34723</v>
      </c>
      <c r="I4486" t="s">
        <v>221</v>
      </c>
      <c r="K4486" t="s">
        <v>3483</v>
      </c>
      <c r="M4486" t="s">
        <v>306</v>
      </c>
      <c r="N4486">
        <v>2015</v>
      </c>
      <c r="O4486" t="s">
        <v>517</v>
      </c>
      <c r="P4486" t="s">
        <v>178</v>
      </c>
      <c r="Q4486" t="s">
        <v>172</v>
      </c>
      <c r="S4486">
        <v>28177432</v>
      </c>
      <c r="T4486" t="s">
        <v>196</v>
      </c>
      <c r="W4486" t="s">
        <v>25565</v>
      </c>
      <c r="X4486">
        <v>7862831644</v>
      </c>
      <c r="Y4486" t="s">
        <v>186</v>
      </c>
      <c r="Z4486" t="s">
        <v>282</v>
      </c>
      <c r="AA4486">
        <v>2017</v>
      </c>
      <c r="AB4486">
        <v>2017</v>
      </c>
      <c r="AC4486" t="s">
        <v>885</v>
      </c>
      <c r="AD4486" t="s">
        <v>185</v>
      </c>
      <c r="AE4486" t="s">
        <v>3109</v>
      </c>
      <c r="AS4486">
        <v>3.55</v>
      </c>
      <c r="AT4486" t="s">
        <v>188</v>
      </c>
      <c r="AU4486" t="s">
        <v>189</v>
      </c>
      <c r="AV4486" t="s">
        <v>190</v>
      </c>
      <c r="AW4486" t="s">
        <v>294</v>
      </c>
      <c r="BM4486" t="s">
        <v>18130</v>
      </c>
      <c r="BN4486" t="s">
        <v>193</v>
      </c>
      <c r="BP4486" t="s">
        <v>194</v>
      </c>
      <c r="BQ4486" t="s">
        <v>195</v>
      </c>
      <c r="BS4486">
        <v>14627</v>
      </c>
      <c r="BT4486" t="s">
        <v>196</v>
      </c>
      <c r="BU4486">
        <v>7862833128</v>
      </c>
      <c r="BZ4486" t="s">
        <v>25566</v>
      </c>
      <c r="CC4486" t="s">
        <v>25567</v>
      </c>
      <c r="CD4486" t="s">
        <v>214</v>
      </c>
      <c r="CF4486">
        <v>33189</v>
      </c>
      <c r="CG4486" t="s">
        <v>196</v>
      </c>
      <c r="CH4486">
        <v>3052353767</v>
      </c>
      <c r="CM4486" t="s">
        <v>25568</v>
      </c>
      <c r="CN4486" t="s">
        <v>487</v>
      </c>
      <c r="CP4486" t="s">
        <v>194</v>
      </c>
      <c r="CQ4486" t="s">
        <v>195</v>
      </c>
      <c r="CS4486">
        <v>14627</v>
      </c>
      <c r="CT4486" t="s">
        <v>196</v>
      </c>
      <c r="CU4486">
        <v>7862833128</v>
      </c>
      <c r="EM4486" t="s">
        <v>25566</v>
      </c>
      <c r="EP4486" t="s">
        <v>25567</v>
      </c>
      <c r="EQ4486" t="s">
        <v>214</v>
      </c>
      <c r="ES4486">
        <v>33189</v>
      </c>
      <c r="ET4486" t="s">
        <v>196</v>
      </c>
      <c r="EU4486">
        <v>3052353767</v>
      </c>
    </row>
    <row r="4487" spans="1:151" x14ac:dyDescent="0.2">
      <c r="A4487">
        <v>14663</v>
      </c>
      <c r="B4487" t="s">
        <v>25569</v>
      </c>
      <c r="C4487" t="s">
        <v>25562</v>
      </c>
      <c r="E4487" t="s">
        <v>25570</v>
      </c>
      <c r="F4487" t="s">
        <v>171</v>
      </c>
      <c r="G4487" t="s">
        <v>172</v>
      </c>
      <c r="H4487" s="1">
        <v>35639</v>
      </c>
      <c r="I4487" t="s">
        <v>173</v>
      </c>
      <c r="K4487" t="s">
        <v>3193</v>
      </c>
      <c r="M4487" t="s">
        <v>205</v>
      </c>
      <c r="N4487">
        <v>2016</v>
      </c>
      <c r="O4487" t="s">
        <v>4915</v>
      </c>
      <c r="P4487" t="s">
        <v>509</v>
      </c>
      <c r="Q4487" t="s">
        <v>172</v>
      </c>
      <c r="S4487">
        <v>29375585</v>
      </c>
      <c r="T4487" t="s">
        <v>196</v>
      </c>
      <c r="W4487" t="s">
        <v>25571</v>
      </c>
      <c r="X4487">
        <v>7035854198</v>
      </c>
      <c r="Y4487" t="s">
        <v>186</v>
      </c>
      <c r="Z4487" t="s">
        <v>183</v>
      </c>
      <c r="AA4487">
        <v>2019</v>
      </c>
      <c r="AB4487">
        <v>2019</v>
      </c>
      <c r="AC4487" t="s">
        <v>1092</v>
      </c>
      <c r="AD4487" t="s">
        <v>172</v>
      </c>
      <c r="AS4487">
        <v>2.81</v>
      </c>
      <c r="AT4487" t="s">
        <v>188</v>
      </c>
      <c r="AU4487" t="s">
        <v>189</v>
      </c>
      <c r="AV4487" t="s">
        <v>190</v>
      </c>
      <c r="AW4487" t="s">
        <v>294</v>
      </c>
      <c r="BM4487" t="s">
        <v>25572</v>
      </c>
      <c r="BN4487" t="s">
        <v>193</v>
      </c>
      <c r="BP4487" t="s">
        <v>194</v>
      </c>
      <c r="BQ4487" t="s">
        <v>195</v>
      </c>
      <c r="BS4487">
        <v>14627</v>
      </c>
      <c r="BT4487" t="s">
        <v>196</v>
      </c>
      <c r="BU4487">
        <v>7035854198</v>
      </c>
      <c r="BZ4487" t="s">
        <v>25573</v>
      </c>
      <c r="CC4487" t="s">
        <v>25574</v>
      </c>
      <c r="CD4487" t="s">
        <v>3451</v>
      </c>
      <c r="CF4487">
        <v>201904829</v>
      </c>
      <c r="CG4487" t="s">
        <v>196</v>
      </c>
      <c r="CH4487">
        <v>2022620460</v>
      </c>
      <c r="CM4487" t="s">
        <v>25575</v>
      </c>
      <c r="CN4487" t="s">
        <v>487</v>
      </c>
      <c r="CP4487" t="s">
        <v>194</v>
      </c>
      <c r="CQ4487" t="s">
        <v>195</v>
      </c>
      <c r="CS4487">
        <v>14627</v>
      </c>
      <c r="CT4487" t="s">
        <v>196</v>
      </c>
      <c r="CU4487">
        <v>5853197323</v>
      </c>
      <c r="ED4487" t="s">
        <v>3451</v>
      </c>
      <c r="EG4487" t="s">
        <v>196</v>
      </c>
      <c r="EH4487">
        <v>2022620460</v>
      </c>
      <c r="EM4487" t="s">
        <v>25573</v>
      </c>
      <c r="EP4487" t="s">
        <v>25574</v>
      </c>
      <c r="EQ4487" t="s">
        <v>3451</v>
      </c>
      <c r="ES4487">
        <v>201904829</v>
      </c>
      <c r="ET4487" t="s">
        <v>196</v>
      </c>
      <c r="EU4487">
        <v>2022620460</v>
      </c>
    </row>
    <row r="4488" spans="1:151" x14ac:dyDescent="0.2">
      <c r="A4488">
        <v>46272</v>
      </c>
      <c r="B4488" t="s">
        <v>24805</v>
      </c>
      <c r="C4488" t="s">
        <v>25576</v>
      </c>
      <c r="D4488" t="s">
        <v>169</v>
      </c>
      <c r="E4488" t="s">
        <v>25577</v>
      </c>
      <c r="F4488" t="s">
        <v>171</v>
      </c>
      <c r="G4488" t="str">
        <f>"0"</f>
        <v>0</v>
      </c>
      <c r="H4488" s="1">
        <v>35741</v>
      </c>
      <c r="I4488" t="s">
        <v>173</v>
      </c>
      <c r="K4488" t="s">
        <v>2085</v>
      </c>
      <c r="L4488" t="s">
        <v>25578</v>
      </c>
      <c r="M4488" t="s">
        <v>224</v>
      </c>
      <c r="N4488">
        <v>2025</v>
      </c>
      <c r="O4488" t="s">
        <v>528</v>
      </c>
      <c r="P4488" t="s">
        <v>178</v>
      </c>
      <c r="Q4488" t="s">
        <v>172</v>
      </c>
      <c r="R4488" t="s">
        <v>510</v>
      </c>
      <c r="S4488">
        <v>31836845</v>
      </c>
      <c r="BM4488" t="s">
        <v>15480</v>
      </c>
    </row>
    <row r="4489" spans="1:151" x14ac:dyDescent="0.2">
      <c r="A4489">
        <v>26052</v>
      </c>
      <c r="B4489" t="s">
        <v>25579</v>
      </c>
      <c r="C4489" t="s">
        <v>25580</v>
      </c>
      <c r="E4489" t="s">
        <v>25581</v>
      </c>
      <c r="F4489" t="s">
        <v>171</v>
      </c>
      <c r="G4489" t="str">
        <f>"0"</f>
        <v>0</v>
      </c>
      <c r="K4489" t="s">
        <v>1372</v>
      </c>
      <c r="L4489" t="s">
        <v>1373</v>
      </c>
      <c r="M4489" t="s">
        <v>176</v>
      </c>
      <c r="N4489">
        <v>2018</v>
      </c>
      <c r="O4489" t="s">
        <v>612</v>
      </c>
      <c r="P4489" t="s">
        <v>178</v>
      </c>
      <c r="Q4489" t="s">
        <v>172</v>
      </c>
      <c r="S4489">
        <v>30410589</v>
      </c>
      <c r="T4489" t="s">
        <v>23824</v>
      </c>
      <c r="U4489" t="s">
        <v>180</v>
      </c>
      <c r="V4489" s="2">
        <v>42902</v>
      </c>
      <c r="W4489" t="s">
        <v>25582</v>
      </c>
      <c r="X4489" t="s">
        <v>25583</v>
      </c>
      <c r="Y4489" t="s">
        <v>613</v>
      </c>
      <c r="Z4489" t="s">
        <v>614</v>
      </c>
      <c r="AA4489" t="s">
        <v>615</v>
      </c>
      <c r="AB4489" t="s">
        <v>259</v>
      </c>
      <c r="AC4489" t="s">
        <v>2643</v>
      </c>
      <c r="AD4489" t="s">
        <v>185</v>
      </c>
      <c r="AS4489" t="str">
        <f>"0"</f>
        <v>0</v>
      </c>
      <c r="AT4489" t="s">
        <v>188</v>
      </c>
      <c r="AU4489" t="s">
        <v>647</v>
      </c>
      <c r="AV4489" t="s">
        <v>190</v>
      </c>
      <c r="AW4489" t="s">
        <v>191</v>
      </c>
      <c r="CM4489" t="s">
        <v>25584</v>
      </c>
      <c r="CN4489" t="s">
        <v>10002</v>
      </c>
      <c r="CP4489" t="s">
        <v>194</v>
      </c>
      <c r="CQ4489" t="s">
        <v>195</v>
      </c>
      <c r="CS4489">
        <v>14623</v>
      </c>
      <c r="CT4489" t="s">
        <v>196</v>
      </c>
    </row>
    <row r="4490" spans="1:151" x14ac:dyDescent="0.2">
      <c r="A4490">
        <v>25742</v>
      </c>
      <c r="B4490" t="s">
        <v>25585</v>
      </c>
      <c r="C4490" t="s">
        <v>25586</v>
      </c>
      <c r="D4490" t="s">
        <v>4305</v>
      </c>
      <c r="E4490" t="s">
        <v>25587</v>
      </c>
      <c r="F4490" t="s">
        <v>171</v>
      </c>
      <c r="G4490" t="str">
        <f>"0"</f>
        <v>0</v>
      </c>
      <c r="K4490" t="s">
        <v>769</v>
      </c>
      <c r="L4490" t="s">
        <v>770</v>
      </c>
      <c r="M4490" t="s">
        <v>176</v>
      </c>
      <c r="N4490">
        <v>2018</v>
      </c>
      <c r="O4490" t="s">
        <v>612</v>
      </c>
      <c r="P4490" t="s">
        <v>178</v>
      </c>
      <c r="Q4490" t="s">
        <v>172</v>
      </c>
      <c r="R4490" t="s">
        <v>510</v>
      </c>
      <c r="S4490">
        <v>30045620</v>
      </c>
      <c r="BM4490" t="s">
        <v>10955</v>
      </c>
    </row>
    <row r="4491" spans="1:151" x14ac:dyDescent="0.2">
      <c r="A4491">
        <v>12827</v>
      </c>
      <c r="B4491" t="s">
        <v>25588</v>
      </c>
      <c r="C4491" t="s">
        <v>25589</v>
      </c>
      <c r="E4491" t="s">
        <v>25590</v>
      </c>
      <c r="F4491" t="s">
        <v>171</v>
      </c>
      <c r="G4491" t="s">
        <v>172</v>
      </c>
      <c r="H4491" s="1">
        <v>34491</v>
      </c>
      <c r="I4491" t="s">
        <v>173</v>
      </c>
      <c r="K4491" t="s">
        <v>4354</v>
      </c>
      <c r="L4491" t="s">
        <v>4355</v>
      </c>
      <c r="M4491" t="s">
        <v>306</v>
      </c>
      <c r="N4491">
        <v>2015</v>
      </c>
      <c r="O4491" t="s">
        <v>517</v>
      </c>
      <c r="P4491" t="s">
        <v>363</v>
      </c>
      <c r="Q4491" t="s">
        <v>172</v>
      </c>
      <c r="S4491">
        <v>27807392</v>
      </c>
      <c r="T4491" t="s">
        <v>196</v>
      </c>
      <c r="W4491" t="s">
        <v>25591</v>
      </c>
      <c r="X4491">
        <v>4257709555</v>
      </c>
      <c r="Y4491" t="s">
        <v>186</v>
      </c>
      <c r="Z4491" t="s">
        <v>282</v>
      </c>
      <c r="AA4491">
        <v>2016</v>
      </c>
      <c r="AB4491">
        <v>2016</v>
      </c>
      <c r="AC4491" t="s">
        <v>382</v>
      </c>
      <c r="AD4491" t="s">
        <v>185</v>
      </c>
      <c r="AS4491">
        <v>3.18</v>
      </c>
      <c r="AT4491" t="s">
        <v>188</v>
      </c>
      <c r="AU4491" t="s">
        <v>189</v>
      </c>
      <c r="AV4491" t="s">
        <v>190</v>
      </c>
      <c r="AW4491" t="s">
        <v>237</v>
      </c>
      <c r="BM4491" t="s">
        <v>25592</v>
      </c>
      <c r="BN4491" t="s">
        <v>487</v>
      </c>
      <c r="BP4491" t="s">
        <v>194</v>
      </c>
      <c r="BQ4491" t="s">
        <v>195</v>
      </c>
      <c r="BS4491">
        <v>14627</v>
      </c>
      <c r="BT4491" t="s">
        <v>196</v>
      </c>
      <c r="BU4491">
        <v>4257700284</v>
      </c>
      <c r="BZ4491" t="s">
        <v>25593</v>
      </c>
      <c r="CC4491" t="s">
        <v>25594</v>
      </c>
      <c r="CD4491" t="s">
        <v>1433</v>
      </c>
      <c r="CF4491">
        <v>98012</v>
      </c>
      <c r="CG4491" t="s">
        <v>196</v>
      </c>
      <c r="CH4491">
        <v>4257700284</v>
      </c>
      <c r="CM4491" t="s">
        <v>1905</v>
      </c>
      <c r="CP4491" t="s">
        <v>194</v>
      </c>
      <c r="CQ4491" t="s">
        <v>195</v>
      </c>
      <c r="CS4491">
        <v>14627</v>
      </c>
      <c r="CT4491" t="s">
        <v>196</v>
      </c>
      <c r="CU4491">
        <v>4257700284</v>
      </c>
      <c r="EM4491" t="s">
        <v>25593</v>
      </c>
      <c r="EP4491" t="s">
        <v>25594</v>
      </c>
      <c r="EQ4491" t="s">
        <v>1433</v>
      </c>
      <c r="ES4491">
        <v>98012</v>
      </c>
      <c r="ET4491" t="s">
        <v>196</v>
      </c>
      <c r="EU4491">
        <v>4257700284</v>
      </c>
    </row>
    <row r="4492" spans="1:151" x14ac:dyDescent="0.2">
      <c r="A4492">
        <v>38647</v>
      </c>
      <c r="B4492" t="s">
        <v>25595</v>
      </c>
      <c r="C4492" t="s">
        <v>2063</v>
      </c>
      <c r="D4492" t="s">
        <v>25596</v>
      </c>
      <c r="E4492" t="s">
        <v>25597</v>
      </c>
      <c r="F4492" t="s">
        <v>171</v>
      </c>
      <c r="G4492" t="str">
        <f>"0"</f>
        <v>0</v>
      </c>
      <c r="H4492" s="1">
        <v>37191</v>
      </c>
      <c r="I4492" t="s">
        <v>1450</v>
      </c>
      <c r="K4492" t="s">
        <v>1304</v>
      </c>
      <c r="L4492" t="s">
        <v>633</v>
      </c>
      <c r="M4492" t="s">
        <v>224</v>
      </c>
      <c r="N4492">
        <v>2023</v>
      </c>
      <c r="O4492" t="s">
        <v>597</v>
      </c>
      <c r="P4492" t="s">
        <v>178</v>
      </c>
      <c r="Q4492" t="s">
        <v>172</v>
      </c>
      <c r="S4492">
        <v>31566940</v>
      </c>
      <c r="T4492" t="s">
        <v>226</v>
      </c>
      <c r="Y4492" t="str">
        <f>"01AS"</f>
        <v>01AS</v>
      </c>
      <c r="Z4492" t="s">
        <v>227</v>
      </c>
      <c r="AA4492" t="s">
        <v>321</v>
      </c>
      <c r="AC4492" t="s">
        <v>2860</v>
      </c>
      <c r="AD4492" t="s">
        <v>185</v>
      </c>
      <c r="AM4492" t="s">
        <v>6239</v>
      </c>
      <c r="AN4492" t="s">
        <v>10108</v>
      </c>
      <c r="AS4492">
        <v>3.45</v>
      </c>
      <c r="AU4492" t="s">
        <v>2925</v>
      </c>
      <c r="AV4492" t="s">
        <v>823</v>
      </c>
      <c r="AW4492" t="s">
        <v>952</v>
      </c>
      <c r="BM4492" t="s">
        <v>25598</v>
      </c>
      <c r="BN4492" t="s">
        <v>239</v>
      </c>
      <c r="BO4492" t="s">
        <v>25599</v>
      </c>
      <c r="BP4492" t="s">
        <v>241</v>
      </c>
      <c r="BQ4492" t="s">
        <v>195</v>
      </c>
      <c r="BS4492">
        <v>14627</v>
      </c>
      <c r="CD4492" t="s">
        <v>195</v>
      </c>
      <c r="CM4492" t="s">
        <v>25600</v>
      </c>
      <c r="CO4492" t="s">
        <v>25599</v>
      </c>
      <c r="CQ4492" t="s">
        <v>14298</v>
      </c>
      <c r="CS4492" t="s">
        <v>21492</v>
      </c>
      <c r="CT4492" t="s">
        <v>2238</v>
      </c>
      <c r="CU4492" t="s">
        <v>25601</v>
      </c>
    </row>
    <row r="4493" spans="1:151" x14ac:dyDescent="0.2">
      <c r="A4493">
        <v>40962</v>
      </c>
      <c r="B4493" t="s">
        <v>25602</v>
      </c>
      <c r="C4493" t="s">
        <v>2063</v>
      </c>
      <c r="D4493" t="s">
        <v>25603</v>
      </c>
      <c r="E4493" t="s">
        <v>25604</v>
      </c>
      <c r="F4493" t="s">
        <v>171</v>
      </c>
      <c r="G4493" t="str">
        <f>"0"</f>
        <v>0</v>
      </c>
      <c r="H4493" s="1">
        <v>37678</v>
      </c>
      <c r="I4493" t="s">
        <v>221</v>
      </c>
      <c r="K4493" t="s">
        <v>1046</v>
      </c>
      <c r="L4493" t="s">
        <v>1047</v>
      </c>
      <c r="M4493" t="s">
        <v>176</v>
      </c>
      <c r="N4493">
        <v>2024</v>
      </c>
      <c r="O4493" t="s">
        <v>319</v>
      </c>
      <c r="P4493" t="s">
        <v>178</v>
      </c>
      <c r="Q4493" t="s">
        <v>172</v>
      </c>
      <c r="S4493">
        <v>32061994</v>
      </c>
      <c r="T4493" t="s">
        <v>226</v>
      </c>
      <c r="Y4493" t="str">
        <f>"01AS"</f>
        <v>01AS</v>
      </c>
      <c r="Z4493" t="s">
        <v>227</v>
      </c>
      <c r="AA4493" t="s">
        <v>320</v>
      </c>
      <c r="AB4493" t="s">
        <v>321</v>
      </c>
      <c r="AC4493" t="s">
        <v>471</v>
      </c>
      <c r="AD4493" t="s">
        <v>185</v>
      </c>
      <c r="AF4493" t="s">
        <v>426</v>
      </c>
      <c r="AG4493" t="s">
        <v>427</v>
      </c>
      <c r="AJ4493" t="s">
        <v>2129</v>
      </c>
      <c r="AK4493" t="s">
        <v>185</v>
      </c>
      <c r="AM4493" t="s">
        <v>680</v>
      </c>
      <c r="AS4493">
        <v>3.64</v>
      </c>
      <c r="AU4493" t="s">
        <v>235</v>
      </c>
      <c r="AV4493" t="s">
        <v>236</v>
      </c>
      <c r="AW4493" t="s">
        <v>715</v>
      </c>
      <c r="BM4493" t="s">
        <v>6600</v>
      </c>
      <c r="BN4493" t="s">
        <v>239</v>
      </c>
      <c r="BO4493" t="s">
        <v>25605</v>
      </c>
      <c r="BP4493" t="s">
        <v>241</v>
      </c>
      <c r="BQ4493" t="s">
        <v>195</v>
      </c>
      <c r="BS4493">
        <v>14627</v>
      </c>
      <c r="CD4493" t="s">
        <v>195</v>
      </c>
      <c r="CM4493" t="s">
        <v>25606</v>
      </c>
      <c r="CO4493" t="s">
        <v>25605</v>
      </c>
      <c r="CP4493" t="s">
        <v>25607</v>
      </c>
      <c r="CQ4493" t="s">
        <v>247</v>
      </c>
      <c r="CS4493" t="str">
        <f>"07069"</f>
        <v>07069</v>
      </c>
      <c r="CT4493" t="s">
        <v>244</v>
      </c>
      <c r="CU4493" t="s">
        <v>25608</v>
      </c>
    </row>
    <row r="4494" spans="1:151" x14ac:dyDescent="0.2">
      <c r="A4494">
        <v>46171</v>
      </c>
      <c r="B4494" t="s">
        <v>25609</v>
      </c>
      <c r="C4494" t="s">
        <v>2063</v>
      </c>
      <c r="E4494" t="s">
        <v>25610</v>
      </c>
      <c r="F4494" t="s">
        <v>171</v>
      </c>
      <c r="G4494" t="str">
        <f>"0"</f>
        <v>0</v>
      </c>
      <c r="H4494" s="1">
        <v>38334</v>
      </c>
      <c r="I4494" t="s">
        <v>173</v>
      </c>
      <c r="K4494" t="s">
        <v>334</v>
      </c>
      <c r="L4494" t="s">
        <v>204</v>
      </c>
      <c r="M4494" t="s">
        <v>205</v>
      </c>
      <c r="N4494">
        <v>2025</v>
      </c>
      <c r="O4494" t="s">
        <v>1159</v>
      </c>
      <c r="P4494" t="s">
        <v>178</v>
      </c>
      <c r="Q4494" t="s">
        <v>172</v>
      </c>
      <c r="S4494">
        <v>32496116</v>
      </c>
      <c r="T4494" t="s">
        <v>423</v>
      </c>
      <c r="U4494" t="s">
        <v>424</v>
      </c>
      <c r="Y4494" t="str">
        <f>"01AS"</f>
        <v>01AS</v>
      </c>
      <c r="Z4494" t="s">
        <v>499</v>
      </c>
      <c r="AA4494" t="s">
        <v>228</v>
      </c>
      <c r="AB4494" t="s">
        <v>229</v>
      </c>
      <c r="AC4494" t="s">
        <v>18943</v>
      </c>
      <c r="AD4494" t="s">
        <v>185</v>
      </c>
      <c r="AS4494">
        <v>2.98</v>
      </c>
      <c r="AU4494" t="s">
        <v>472</v>
      </c>
      <c r="AV4494" t="s">
        <v>473</v>
      </c>
      <c r="AW4494" t="s">
        <v>430</v>
      </c>
      <c r="BM4494" t="s">
        <v>5141</v>
      </c>
      <c r="BN4494" t="s">
        <v>239</v>
      </c>
      <c r="BP4494" t="s">
        <v>241</v>
      </c>
      <c r="BQ4494" t="s">
        <v>195</v>
      </c>
      <c r="BS4494">
        <v>14627</v>
      </c>
      <c r="CD4494" t="s">
        <v>195</v>
      </c>
      <c r="CM4494" t="s">
        <v>25611</v>
      </c>
      <c r="CP4494" t="s">
        <v>25612</v>
      </c>
      <c r="CQ4494" t="s">
        <v>1885</v>
      </c>
      <c r="CS4494">
        <v>143001</v>
      </c>
      <c r="CT4494" t="s">
        <v>423</v>
      </c>
      <c r="CU4494" t="s">
        <v>25613</v>
      </c>
    </row>
    <row r="4495" spans="1:151" x14ac:dyDescent="0.2">
      <c r="A4495">
        <v>45329</v>
      </c>
      <c r="B4495" t="s">
        <v>25609</v>
      </c>
      <c r="C4495" t="s">
        <v>2063</v>
      </c>
      <c r="E4495" t="s">
        <v>25610</v>
      </c>
      <c r="F4495" t="s">
        <v>171</v>
      </c>
      <c r="G4495" t="str">
        <f>"0"</f>
        <v>0</v>
      </c>
      <c r="H4495" s="1">
        <v>38334</v>
      </c>
      <c r="I4495" t="s">
        <v>173</v>
      </c>
      <c r="K4495" t="s">
        <v>334</v>
      </c>
      <c r="L4495" t="s">
        <v>291</v>
      </c>
      <c r="M4495" t="s">
        <v>1389</v>
      </c>
      <c r="N4495">
        <v>2024</v>
      </c>
      <c r="O4495" t="s">
        <v>1390</v>
      </c>
      <c r="P4495" t="s">
        <v>178</v>
      </c>
      <c r="Q4495" t="s">
        <v>172</v>
      </c>
      <c r="S4495">
        <v>32496116</v>
      </c>
      <c r="T4495" t="s">
        <v>423</v>
      </c>
      <c r="U4495" t="s">
        <v>424</v>
      </c>
      <c r="Y4495" t="str">
        <f>"01AS"</f>
        <v>01AS</v>
      </c>
      <c r="Z4495" t="s">
        <v>499</v>
      </c>
      <c r="AA4495" t="s">
        <v>228</v>
      </c>
      <c r="AB4495" t="s">
        <v>229</v>
      </c>
      <c r="AC4495" t="s">
        <v>18943</v>
      </c>
      <c r="AD4495" t="s">
        <v>185</v>
      </c>
      <c r="AS4495">
        <v>2.98</v>
      </c>
      <c r="AU4495" t="s">
        <v>472</v>
      </c>
      <c r="AV4495" t="s">
        <v>473</v>
      </c>
      <c r="AW4495" t="s">
        <v>430</v>
      </c>
      <c r="BM4495" t="s">
        <v>5141</v>
      </c>
      <c r="BN4495" t="s">
        <v>239</v>
      </c>
      <c r="BP4495" t="s">
        <v>241</v>
      </c>
      <c r="BQ4495" t="s">
        <v>195</v>
      </c>
      <c r="BS4495">
        <v>14627</v>
      </c>
      <c r="CD4495" t="s">
        <v>195</v>
      </c>
      <c r="CM4495" t="s">
        <v>25611</v>
      </c>
      <c r="CP4495" t="s">
        <v>25612</v>
      </c>
      <c r="CQ4495" t="s">
        <v>1885</v>
      </c>
      <c r="CS4495">
        <v>143001</v>
      </c>
      <c r="CT4495" t="s">
        <v>423</v>
      </c>
      <c r="CU4495" t="s">
        <v>25613</v>
      </c>
    </row>
    <row r="4496" spans="1:151" x14ac:dyDescent="0.2">
      <c r="A4496">
        <v>39118</v>
      </c>
      <c r="B4496" t="s">
        <v>25614</v>
      </c>
      <c r="C4496" t="s">
        <v>25615</v>
      </c>
      <c r="E4496" t="s">
        <v>25616</v>
      </c>
      <c r="F4496" t="s">
        <v>171</v>
      </c>
      <c r="G4496" t="str">
        <f>"0"</f>
        <v>0</v>
      </c>
      <c r="H4496" s="1">
        <v>30960</v>
      </c>
      <c r="I4496" t="s">
        <v>173</v>
      </c>
      <c r="K4496" t="s">
        <v>3943</v>
      </c>
      <c r="L4496" t="s">
        <v>1940</v>
      </c>
      <c r="M4496" t="s">
        <v>224</v>
      </c>
      <c r="N4496">
        <v>2023</v>
      </c>
      <c r="O4496" t="s">
        <v>597</v>
      </c>
      <c r="P4496" t="s">
        <v>178</v>
      </c>
      <c r="Q4496" t="s">
        <v>172</v>
      </c>
      <c r="S4496">
        <v>32396850</v>
      </c>
      <c r="T4496" t="s">
        <v>423</v>
      </c>
      <c r="U4496" t="s">
        <v>712</v>
      </c>
      <c r="Y4496" t="str">
        <f>"02SBS"</f>
        <v>02SBS</v>
      </c>
      <c r="Z4496" t="s">
        <v>258</v>
      </c>
      <c r="AA4496" t="s">
        <v>259</v>
      </c>
      <c r="AB4496" t="s">
        <v>260</v>
      </c>
      <c r="AC4496" t="s">
        <v>4104</v>
      </c>
      <c r="AD4496" t="s">
        <v>185</v>
      </c>
      <c r="AS4496">
        <v>3.33</v>
      </c>
      <c r="AU4496" t="s">
        <v>3009</v>
      </c>
      <c r="AV4496" t="s">
        <v>236</v>
      </c>
      <c r="AW4496" t="s">
        <v>715</v>
      </c>
      <c r="BO4496" t="s">
        <v>25617</v>
      </c>
      <c r="BQ4496" t="s">
        <v>195</v>
      </c>
      <c r="CD4496" t="s">
        <v>195</v>
      </c>
      <c r="CM4496" t="s">
        <v>25618</v>
      </c>
      <c r="CO4496" t="s">
        <v>25617</v>
      </c>
      <c r="CP4496" t="s">
        <v>18442</v>
      </c>
      <c r="CQ4496" t="s">
        <v>247</v>
      </c>
      <c r="CS4496" t="s">
        <v>25619</v>
      </c>
      <c r="CT4496" t="s">
        <v>244</v>
      </c>
      <c r="CU4496" t="s">
        <v>25620</v>
      </c>
    </row>
    <row r="4497" spans="1:151" x14ac:dyDescent="0.2">
      <c r="A4497">
        <v>11429</v>
      </c>
      <c r="B4497" t="s">
        <v>25621</v>
      </c>
      <c r="C4497" t="s">
        <v>22866</v>
      </c>
      <c r="D4497" t="s">
        <v>25622</v>
      </c>
      <c r="E4497" t="s">
        <v>25623</v>
      </c>
      <c r="F4497" t="s">
        <v>171</v>
      </c>
      <c r="G4497" t="s">
        <v>172</v>
      </c>
      <c r="H4497" s="1">
        <v>33987</v>
      </c>
      <c r="I4497" t="s">
        <v>173</v>
      </c>
      <c r="K4497" t="s">
        <v>481</v>
      </c>
      <c r="L4497" t="s">
        <v>318</v>
      </c>
      <c r="M4497" t="s">
        <v>1164</v>
      </c>
      <c r="N4497">
        <v>2014</v>
      </c>
      <c r="O4497" t="s">
        <v>8345</v>
      </c>
      <c r="P4497" t="s">
        <v>178</v>
      </c>
      <c r="Q4497" t="s">
        <v>172</v>
      </c>
      <c r="S4497">
        <v>27857588</v>
      </c>
      <c r="T4497" t="s">
        <v>2873</v>
      </c>
      <c r="U4497" t="s">
        <v>180</v>
      </c>
      <c r="V4497" s="2">
        <v>42505</v>
      </c>
      <c r="W4497" t="s">
        <v>25624</v>
      </c>
      <c r="X4497">
        <v>5343452345</v>
      </c>
      <c r="Y4497" t="s">
        <v>186</v>
      </c>
      <c r="Z4497" t="s">
        <v>282</v>
      </c>
      <c r="AA4497">
        <v>2016</v>
      </c>
      <c r="AB4497">
        <v>2016</v>
      </c>
      <c r="AC4497" t="s">
        <v>382</v>
      </c>
      <c r="AD4497" t="s">
        <v>185</v>
      </c>
      <c r="AE4497" t="s">
        <v>3159</v>
      </c>
      <c r="AS4497">
        <v>3.48</v>
      </c>
      <c r="AT4497" t="s">
        <v>188</v>
      </c>
      <c r="AU4497" t="s">
        <v>189</v>
      </c>
      <c r="AV4497" t="s">
        <v>190</v>
      </c>
      <c r="AW4497" t="s">
        <v>191</v>
      </c>
      <c r="BM4497" t="s">
        <v>16380</v>
      </c>
      <c r="BN4497" t="s">
        <v>487</v>
      </c>
      <c r="BP4497" t="s">
        <v>194</v>
      </c>
      <c r="BQ4497" t="s">
        <v>195</v>
      </c>
      <c r="BS4497">
        <v>14627</v>
      </c>
      <c r="BT4497" t="s">
        <v>196</v>
      </c>
      <c r="BU4497">
        <v>3452345467</v>
      </c>
      <c r="BZ4497" t="s">
        <v>25625</v>
      </c>
      <c r="CC4497" t="s">
        <v>25626</v>
      </c>
      <c r="CF4497" t="s">
        <v>25627</v>
      </c>
      <c r="CG4497" t="s">
        <v>2873</v>
      </c>
      <c r="CH4497" t="s">
        <v>25628</v>
      </c>
      <c r="CM4497" t="s">
        <v>25629</v>
      </c>
      <c r="CN4497" t="s">
        <v>25630</v>
      </c>
      <c r="CP4497" t="s">
        <v>194</v>
      </c>
      <c r="CQ4497" t="s">
        <v>195</v>
      </c>
      <c r="CS4497">
        <v>14627</v>
      </c>
      <c r="CT4497" t="s">
        <v>196</v>
      </c>
      <c r="CU4497">
        <v>6666666666</v>
      </c>
      <c r="CZ4497" t="s">
        <v>25625</v>
      </c>
      <c r="DC4497" t="s">
        <v>25626</v>
      </c>
      <c r="DF4497" t="s">
        <v>25627</v>
      </c>
      <c r="DG4497" t="s">
        <v>2873</v>
      </c>
      <c r="DH4497" t="s">
        <v>25628</v>
      </c>
      <c r="EM4497" t="s">
        <v>25625</v>
      </c>
      <c r="EP4497" t="s">
        <v>25626</v>
      </c>
      <c r="ES4497" t="s">
        <v>25627</v>
      </c>
      <c r="ET4497" t="s">
        <v>2873</v>
      </c>
      <c r="EU4497" t="s">
        <v>25628</v>
      </c>
    </row>
    <row r="4498" spans="1:151" x14ac:dyDescent="0.2">
      <c r="A4498">
        <v>44886</v>
      </c>
      <c r="B4498" t="s">
        <v>25631</v>
      </c>
      <c r="C4498" t="s">
        <v>25632</v>
      </c>
      <c r="E4498" t="s">
        <v>1213</v>
      </c>
      <c r="F4498" t="s">
        <v>171</v>
      </c>
      <c r="G4498" t="str">
        <f>"0"</f>
        <v>0</v>
      </c>
      <c r="H4498" s="1">
        <v>37999</v>
      </c>
      <c r="I4498" t="s">
        <v>221</v>
      </c>
      <c r="K4498" t="s">
        <v>2448</v>
      </c>
      <c r="L4498" t="s">
        <v>2449</v>
      </c>
      <c r="M4498" t="s">
        <v>176</v>
      </c>
      <c r="N4498">
        <v>2025</v>
      </c>
      <c r="O4498" t="s">
        <v>677</v>
      </c>
      <c r="P4498" t="s">
        <v>178</v>
      </c>
      <c r="Q4498" t="s">
        <v>172</v>
      </c>
      <c r="R4498" t="s">
        <v>510</v>
      </c>
      <c r="S4498">
        <v>32352986</v>
      </c>
      <c r="BM4498" t="s">
        <v>3027</v>
      </c>
    </row>
    <row r="4499" spans="1:151" x14ac:dyDescent="0.2">
      <c r="A4499">
        <v>10266</v>
      </c>
      <c r="B4499" t="s">
        <v>3225</v>
      </c>
      <c r="C4499" t="s">
        <v>25633</v>
      </c>
      <c r="E4499" t="s">
        <v>25634</v>
      </c>
      <c r="F4499" t="s">
        <v>171</v>
      </c>
      <c r="G4499" t="s">
        <v>172</v>
      </c>
      <c r="H4499" s="1">
        <v>34341</v>
      </c>
      <c r="I4499" t="s">
        <v>173</v>
      </c>
      <c r="K4499" t="s">
        <v>18199</v>
      </c>
      <c r="L4499" t="s">
        <v>1731</v>
      </c>
      <c r="M4499" t="s">
        <v>176</v>
      </c>
      <c r="N4499">
        <v>2015</v>
      </c>
      <c r="O4499" t="s">
        <v>1014</v>
      </c>
      <c r="P4499" t="s">
        <v>178</v>
      </c>
      <c r="Q4499" t="s">
        <v>172</v>
      </c>
      <c r="S4499">
        <v>27420034</v>
      </c>
      <c r="T4499" t="s">
        <v>196</v>
      </c>
      <c r="W4499" t="s">
        <v>25635</v>
      </c>
      <c r="X4499">
        <v>5852172669</v>
      </c>
      <c r="Y4499" t="s">
        <v>186</v>
      </c>
      <c r="Z4499" t="s">
        <v>282</v>
      </c>
      <c r="AA4499">
        <v>2016</v>
      </c>
      <c r="AB4499">
        <v>2016</v>
      </c>
      <c r="AC4499" t="s">
        <v>932</v>
      </c>
      <c r="AD4499" t="s">
        <v>185</v>
      </c>
      <c r="AE4499" t="s">
        <v>960</v>
      </c>
      <c r="AS4499">
        <v>3.88</v>
      </c>
      <c r="AT4499" t="s">
        <v>188</v>
      </c>
      <c r="AU4499" t="s">
        <v>189</v>
      </c>
      <c r="AV4499" t="s">
        <v>190</v>
      </c>
      <c r="AW4499" t="s">
        <v>237</v>
      </c>
      <c r="BM4499" t="s">
        <v>25636</v>
      </c>
      <c r="BN4499" t="s">
        <v>487</v>
      </c>
      <c r="BP4499" t="s">
        <v>194</v>
      </c>
      <c r="BQ4499" t="s">
        <v>195</v>
      </c>
      <c r="BS4499">
        <v>14627</v>
      </c>
      <c r="BT4499" t="s">
        <v>196</v>
      </c>
      <c r="BU4499">
        <v>5852172667</v>
      </c>
      <c r="BZ4499" t="s">
        <v>25637</v>
      </c>
      <c r="CC4499" t="s">
        <v>194</v>
      </c>
      <c r="CD4499" t="s">
        <v>195</v>
      </c>
      <c r="CF4499">
        <v>14624</v>
      </c>
      <c r="CG4499" t="s">
        <v>196</v>
      </c>
      <c r="CH4499">
        <v>5855940703</v>
      </c>
      <c r="CM4499" t="s">
        <v>25638</v>
      </c>
      <c r="CP4499" t="s">
        <v>194</v>
      </c>
      <c r="CQ4499" t="s">
        <v>195</v>
      </c>
      <c r="CS4499">
        <v>14624</v>
      </c>
      <c r="CT4499" t="s">
        <v>196</v>
      </c>
      <c r="CU4499">
        <v>5852172667</v>
      </c>
      <c r="EM4499" t="s">
        <v>25637</v>
      </c>
      <c r="EP4499" t="s">
        <v>194</v>
      </c>
      <c r="EQ4499" t="s">
        <v>195</v>
      </c>
      <c r="ES4499">
        <v>14624</v>
      </c>
      <c r="ET4499" t="s">
        <v>196</v>
      </c>
      <c r="EU4499">
        <v>5855940703</v>
      </c>
    </row>
    <row r="4500" spans="1:151" x14ac:dyDescent="0.2">
      <c r="A4500">
        <v>24751</v>
      </c>
      <c r="B4500" t="s">
        <v>4514</v>
      </c>
      <c r="C4500" t="s">
        <v>25639</v>
      </c>
      <c r="D4500" t="s">
        <v>3289</v>
      </c>
      <c r="E4500" t="s">
        <v>25640</v>
      </c>
      <c r="F4500" t="s">
        <v>171</v>
      </c>
      <c r="G4500" t="s">
        <v>172</v>
      </c>
      <c r="H4500" s="1">
        <v>35919</v>
      </c>
      <c r="I4500" t="s">
        <v>221</v>
      </c>
      <c r="K4500" t="s">
        <v>2902</v>
      </c>
      <c r="L4500" t="s">
        <v>2903</v>
      </c>
      <c r="M4500" t="s">
        <v>224</v>
      </c>
      <c r="N4500">
        <v>2018</v>
      </c>
      <c r="O4500" t="s">
        <v>354</v>
      </c>
      <c r="P4500" t="s">
        <v>178</v>
      </c>
      <c r="Q4500" t="s">
        <v>172</v>
      </c>
      <c r="S4500">
        <v>29922000</v>
      </c>
      <c r="T4500" t="s">
        <v>196</v>
      </c>
      <c r="W4500" t="s">
        <v>25641</v>
      </c>
      <c r="X4500">
        <v>9149120656</v>
      </c>
      <c r="Y4500" t="s">
        <v>186</v>
      </c>
      <c r="Z4500" t="s">
        <v>183</v>
      </c>
      <c r="AA4500">
        <v>2020</v>
      </c>
      <c r="AB4500">
        <v>2020</v>
      </c>
      <c r="AC4500" t="s">
        <v>1109</v>
      </c>
      <c r="AD4500" t="s">
        <v>185</v>
      </c>
      <c r="AM4500" t="s">
        <v>413</v>
      </c>
      <c r="AS4500">
        <v>3.46</v>
      </c>
      <c r="AT4500" t="s">
        <v>188</v>
      </c>
      <c r="AU4500" t="s">
        <v>189</v>
      </c>
      <c r="AV4500" t="s">
        <v>190</v>
      </c>
      <c r="AW4500" t="s">
        <v>264</v>
      </c>
      <c r="BM4500" t="s">
        <v>25642</v>
      </c>
      <c r="BN4500" t="s">
        <v>193</v>
      </c>
      <c r="BP4500" t="s">
        <v>194</v>
      </c>
      <c r="BQ4500" t="s">
        <v>195</v>
      </c>
      <c r="BS4500">
        <v>14627</v>
      </c>
      <c r="BT4500" t="s">
        <v>196</v>
      </c>
      <c r="BU4500">
        <v>9148434997</v>
      </c>
      <c r="BZ4500" t="s">
        <v>25643</v>
      </c>
      <c r="CC4500" t="s">
        <v>25644</v>
      </c>
      <c r="CD4500" t="s">
        <v>195</v>
      </c>
      <c r="CF4500">
        <v>10580</v>
      </c>
      <c r="CG4500" t="s">
        <v>196</v>
      </c>
      <c r="CH4500">
        <v>9148434997</v>
      </c>
      <c r="CM4500" t="s">
        <v>25645</v>
      </c>
      <c r="CP4500" t="s">
        <v>194</v>
      </c>
      <c r="CQ4500" t="s">
        <v>195</v>
      </c>
      <c r="CS4500">
        <v>14627</v>
      </c>
      <c r="CT4500" t="s">
        <v>196</v>
      </c>
      <c r="CU4500">
        <v>9148434997</v>
      </c>
      <c r="ED4500" t="s">
        <v>195</v>
      </c>
      <c r="EG4500" t="s">
        <v>196</v>
      </c>
      <c r="EH4500">
        <v>9148434997</v>
      </c>
      <c r="EM4500" t="s">
        <v>25643</v>
      </c>
      <c r="EP4500" t="s">
        <v>25644</v>
      </c>
      <c r="EQ4500" t="s">
        <v>195</v>
      </c>
      <c r="ES4500">
        <v>10580</v>
      </c>
      <c r="ET4500" t="s">
        <v>196</v>
      </c>
      <c r="EU4500">
        <v>9148434997</v>
      </c>
    </row>
    <row r="4501" spans="1:151" x14ac:dyDescent="0.2">
      <c r="A4501">
        <v>36743</v>
      </c>
      <c r="B4501" t="s">
        <v>25646</v>
      </c>
      <c r="C4501" t="s">
        <v>25647</v>
      </c>
      <c r="D4501" t="s">
        <v>2296</v>
      </c>
      <c r="E4501" t="s">
        <v>25648</v>
      </c>
      <c r="F4501" t="s">
        <v>171</v>
      </c>
      <c r="G4501" t="s">
        <v>172</v>
      </c>
      <c r="H4501" s="1">
        <v>37111</v>
      </c>
      <c r="I4501" t="s">
        <v>173</v>
      </c>
      <c r="K4501" t="s">
        <v>2724</v>
      </c>
      <c r="L4501" t="s">
        <v>820</v>
      </c>
      <c r="M4501" t="s">
        <v>176</v>
      </c>
      <c r="N4501">
        <v>2022</v>
      </c>
      <c r="O4501" t="s">
        <v>555</v>
      </c>
      <c r="P4501" t="s">
        <v>178</v>
      </c>
      <c r="Q4501" t="s">
        <v>172</v>
      </c>
      <c r="S4501">
        <v>31527576</v>
      </c>
      <c r="T4501" t="s">
        <v>2238</v>
      </c>
      <c r="U4501" t="s">
        <v>424</v>
      </c>
      <c r="Y4501" t="str">
        <f>"01AS"</f>
        <v>01AS</v>
      </c>
      <c r="Z4501" t="s">
        <v>227</v>
      </c>
      <c r="AA4501" t="s">
        <v>321</v>
      </c>
      <c r="AC4501" t="s">
        <v>1451</v>
      </c>
      <c r="AD4501" t="s">
        <v>185</v>
      </c>
      <c r="AM4501" t="s">
        <v>5354</v>
      </c>
      <c r="AS4501">
        <v>3.86</v>
      </c>
      <c r="AU4501" t="s">
        <v>235</v>
      </c>
      <c r="AV4501" t="s">
        <v>236</v>
      </c>
      <c r="AW4501" t="s">
        <v>430</v>
      </c>
      <c r="AX4501" t="s">
        <v>25649</v>
      </c>
      <c r="BD4501" t="s">
        <v>474</v>
      </c>
      <c r="BF4501" t="s">
        <v>474</v>
      </c>
      <c r="BM4501" t="s">
        <v>25650</v>
      </c>
      <c r="BN4501" t="s">
        <v>239</v>
      </c>
      <c r="BO4501" t="s">
        <v>25651</v>
      </c>
      <c r="BP4501" t="s">
        <v>241</v>
      </c>
      <c r="BQ4501" t="s">
        <v>195</v>
      </c>
      <c r="BS4501">
        <v>14627</v>
      </c>
      <c r="CD4501" t="s">
        <v>195</v>
      </c>
      <c r="CM4501" t="s">
        <v>25652</v>
      </c>
      <c r="CO4501" t="s">
        <v>25651</v>
      </c>
      <c r="CQ4501" t="s">
        <v>14298</v>
      </c>
      <c r="CS4501" t="s">
        <v>25653</v>
      </c>
      <c r="CT4501" t="s">
        <v>2238</v>
      </c>
      <c r="CU4501" t="s">
        <v>25654</v>
      </c>
    </row>
    <row r="4502" spans="1:151" x14ac:dyDescent="0.2">
      <c r="A4502">
        <v>36295</v>
      </c>
      <c r="B4502" t="s">
        <v>25646</v>
      </c>
      <c r="C4502" t="s">
        <v>25647</v>
      </c>
      <c r="D4502" t="s">
        <v>2296</v>
      </c>
      <c r="E4502" t="s">
        <v>25648</v>
      </c>
      <c r="F4502" t="s">
        <v>171</v>
      </c>
      <c r="G4502" t="s">
        <v>172</v>
      </c>
      <c r="H4502" s="1">
        <v>37111</v>
      </c>
      <c r="I4502" t="s">
        <v>173</v>
      </c>
      <c r="K4502" t="s">
        <v>20438</v>
      </c>
      <c r="L4502" t="s">
        <v>25655</v>
      </c>
      <c r="M4502" t="s">
        <v>306</v>
      </c>
      <c r="N4502">
        <v>2021</v>
      </c>
      <c r="O4502" t="s">
        <v>1673</v>
      </c>
      <c r="P4502" t="s">
        <v>178</v>
      </c>
      <c r="Q4502" t="s">
        <v>172</v>
      </c>
      <c r="S4502">
        <v>31527576</v>
      </c>
      <c r="T4502" t="s">
        <v>2238</v>
      </c>
      <c r="U4502" t="s">
        <v>424</v>
      </c>
      <c r="Y4502" t="str">
        <f>"01AS"</f>
        <v>01AS</v>
      </c>
      <c r="Z4502" t="s">
        <v>227</v>
      </c>
      <c r="AA4502" t="s">
        <v>321</v>
      </c>
      <c r="AC4502" t="s">
        <v>1451</v>
      </c>
      <c r="AD4502" t="s">
        <v>185</v>
      </c>
      <c r="AM4502" t="s">
        <v>5354</v>
      </c>
      <c r="AS4502">
        <v>3.86</v>
      </c>
      <c r="AU4502" t="s">
        <v>235</v>
      </c>
      <c r="AV4502" t="s">
        <v>236</v>
      </c>
      <c r="AW4502" t="s">
        <v>430</v>
      </c>
      <c r="AX4502" t="s">
        <v>25649</v>
      </c>
      <c r="BD4502" t="s">
        <v>474</v>
      </c>
      <c r="BF4502" t="s">
        <v>474</v>
      </c>
      <c r="BM4502" t="s">
        <v>25650</v>
      </c>
      <c r="BN4502" t="s">
        <v>239</v>
      </c>
      <c r="BO4502" t="s">
        <v>25651</v>
      </c>
      <c r="BP4502" t="s">
        <v>241</v>
      </c>
      <c r="BQ4502" t="s">
        <v>195</v>
      </c>
      <c r="BS4502">
        <v>14627</v>
      </c>
      <c r="CD4502" t="s">
        <v>195</v>
      </c>
      <c r="CM4502" t="s">
        <v>25652</v>
      </c>
      <c r="CO4502" t="s">
        <v>25651</v>
      </c>
      <c r="CQ4502" t="s">
        <v>14298</v>
      </c>
      <c r="CS4502" t="s">
        <v>25653</v>
      </c>
      <c r="CT4502" t="s">
        <v>2238</v>
      </c>
      <c r="CU4502" t="s">
        <v>25654</v>
      </c>
    </row>
    <row r="4503" spans="1:151" x14ac:dyDescent="0.2">
      <c r="A4503">
        <v>42129</v>
      </c>
      <c r="B4503" t="s">
        <v>25656</v>
      </c>
      <c r="C4503" t="s">
        <v>25657</v>
      </c>
      <c r="E4503" t="s">
        <v>25658</v>
      </c>
      <c r="F4503" t="s">
        <v>171</v>
      </c>
      <c r="G4503" t="str">
        <f>"0"</f>
        <v>0</v>
      </c>
      <c r="H4503" s="1">
        <v>38530</v>
      </c>
      <c r="I4503" t="s">
        <v>221</v>
      </c>
      <c r="K4503" t="s">
        <v>453</v>
      </c>
      <c r="L4503" t="s">
        <v>2757</v>
      </c>
      <c r="M4503" t="s">
        <v>205</v>
      </c>
      <c r="N4503">
        <v>2024</v>
      </c>
      <c r="O4503" t="s">
        <v>2271</v>
      </c>
      <c r="P4503" t="s">
        <v>178</v>
      </c>
      <c r="Q4503" t="s">
        <v>172</v>
      </c>
      <c r="S4503">
        <v>32494013</v>
      </c>
      <c r="T4503" t="s">
        <v>226</v>
      </c>
      <c r="Y4503" t="str">
        <f>"01AS"</f>
        <v>01AS</v>
      </c>
      <c r="Z4503" t="s">
        <v>227</v>
      </c>
      <c r="AA4503" t="s">
        <v>4344</v>
      </c>
      <c r="AB4503" t="s">
        <v>4345</v>
      </c>
      <c r="AC4503" t="s">
        <v>1693</v>
      </c>
      <c r="AD4503" t="s">
        <v>172</v>
      </c>
      <c r="AS4503">
        <v>3.8</v>
      </c>
      <c r="AU4503" t="s">
        <v>472</v>
      </c>
      <c r="AV4503" t="s">
        <v>473</v>
      </c>
      <c r="AW4503" t="s">
        <v>715</v>
      </c>
      <c r="BM4503" t="s">
        <v>25659</v>
      </c>
      <c r="BN4503" t="s">
        <v>239</v>
      </c>
      <c r="BO4503" t="s">
        <v>25660</v>
      </c>
      <c r="BP4503" t="s">
        <v>241</v>
      </c>
      <c r="BQ4503" t="s">
        <v>195</v>
      </c>
      <c r="BS4503">
        <v>14627</v>
      </c>
      <c r="CD4503" t="s">
        <v>195</v>
      </c>
      <c r="CM4503" t="s">
        <v>25661</v>
      </c>
      <c r="CO4503" t="s">
        <v>25660</v>
      </c>
      <c r="CP4503" t="s">
        <v>4941</v>
      </c>
      <c r="CQ4503" t="s">
        <v>2773</v>
      </c>
      <c r="CS4503" t="s">
        <v>25662</v>
      </c>
      <c r="CT4503" t="s">
        <v>244</v>
      </c>
      <c r="CU4503" t="s">
        <v>25663</v>
      </c>
    </row>
    <row r="4504" spans="1:151" x14ac:dyDescent="0.2">
      <c r="A4504">
        <v>19762</v>
      </c>
      <c r="B4504" t="s">
        <v>25664</v>
      </c>
      <c r="C4504" t="s">
        <v>25665</v>
      </c>
      <c r="D4504" t="s">
        <v>20185</v>
      </c>
      <c r="E4504" t="s">
        <v>25666</v>
      </c>
      <c r="F4504" t="s">
        <v>171</v>
      </c>
      <c r="G4504" t="s">
        <v>172</v>
      </c>
      <c r="H4504" s="1">
        <v>34886</v>
      </c>
      <c r="I4504" t="s">
        <v>221</v>
      </c>
      <c r="K4504" t="s">
        <v>4354</v>
      </c>
      <c r="L4504" t="s">
        <v>4355</v>
      </c>
      <c r="M4504" t="s">
        <v>176</v>
      </c>
      <c r="N4504">
        <v>2017</v>
      </c>
      <c r="O4504" t="s">
        <v>177</v>
      </c>
      <c r="P4504" t="s">
        <v>178</v>
      </c>
      <c r="Q4504" t="s">
        <v>172</v>
      </c>
      <c r="S4504">
        <v>28881964</v>
      </c>
      <c r="T4504" t="s">
        <v>4567</v>
      </c>
      <c r="U4504" t="s">
        <v>180</v>
      </c>
      <c r="V4504" s="2">
        <v>43240</v>
      </c>
      <c r="W4504" t="s">
        <v>25667</v>
      </c>
      <c r="X4504">
        <v>5215554550847</v>
      </c>
      <c r="Y4504" t="s">
        <v>186</v>
      </c>
      <c r="Z4504" t="s">
        <v>183</v>
      </c>
      <c r="AA4504">
        <v>2018</v>
      </c>
      <c r="AB4504">
        <v>2018</v>
      </c>
      <c r="AC4504" t="s">
        <v>283</v>
      </c>
      <c r="AD4504" t="s">
        <v>185</v>
      </c>
      <c r="AS4504">
        <v>3.24</v>
      </c>
      <c r="AT4504" t="s">
        <v>188</v>
      </c>
      <c r="AU4504" t="s">
        <v>189</v>
      </c>
      <c r="AV4504" t="s">
        <v>190</v>
      </c>
      <c r="AW4504" t="s">
        <v>191</v>
      </c>
      <c r="BM4504" t="s">
        <v>25668</v>
      </c>
      <c r="BN4504" t="s">
        <v>193</v>
      </c>
      <c r="BP4504" t="s">
        <v>194</v>
      </c>
      <c r="BQ4504" t="s">
        <v>195</v>
      </c>
      <c r="BS4504">
        <v>14627</v>
      </c>
      <c r="BT4504" t="s">
        <v>196</v>
      </c>
      <c r="BU4504">
        <v>5857489239</v>
      </c>
      <c r="CM4504" t="s">
        <v>25669</v>
      </c>
      <c r="CP4504" t="s">
        <v>194</v>
      </c>
      <c r="CQ4504" t="s">
        <v>195</v>
      </c>
      <c r="CS4504">
        <v>14620</v>
      </c>
      <c r="CT4504" t="s">
        <v>196</v>
      </c>
      <c r="CU4504">
        <v>5857489239</v>
      </c>
    </row>
    <row r="4505" spans="1:151" x14ac:dyDescent="0.2">
      <c r="A4505">
        <v>12883</v>
      </c>
      <c r="B4505" t="s">
        <v>6254</v>
      </c>
      <c r="C4505" t="s">
        <v>25670</v>
      </c>
      <c r="E4505" t="s">
        <v>25671</v>
      </c>
      <c r="F4505" t="s">
        <v>25672</v>
      </c>
      <c r="G4505" t="s">
        <v>172</v>
      </c>
      <c r="H4505" s="1">
        <v>34897</v>
      </c>
      <c r="I4505" t="s">
        <v>221</v>
      </c>
      <c r="K4505" t="s">
        <v>1078</v>
      </c>
      <c r="L4505" t="s">
        <v>11280</v>
      </c>
      <c r="M4505" t="s">
        <v>306</v>
      </c>
      <c r="N4505">
        <v>2015</v>
      </c>
      <c r="O4505" t="s">
        <v>517</v>
      </c>
      <c r="P4505" t="s">
        <v>178</v>
      </c>
      <c r="Q4505" t="s">
        <v>172</v>
      </c>
      <c r="S4505">
        <v>28177692</v>
      </c>
      <c r="T4505" t="s">
        <v>196</v>
      </c>
      <c r="W4505" t="s">
        <v>25673</v>
      </c>
      <c r="X4505">
        <v>9735349474</v>
      </c>
      <c r="Y4505" t="s">
        <v>186</v>
      </c>
      <c r="Z4505" t="s">
        <v>282</v>
      </c>
      <c r="AA4505">
        <v>2017</v>
      </c>
      <c r="AB4505">
        <v>2017</v>
      </c>
      <c r="AC4505" t="s">
        <v>187</v>
      </c>
      <c r="AD4505" t="s">
        <v>185</v>
      </c>
      <c r="AE4505" t="s">
        <v>846</v>
      </c>
      <c r="AS4505">
        <v>3.26</v>
      </c>
      <c r="AT4505" t="s">
        <v>188</v>
      </c>
      <c r="AU4505" t="s">
        <v>189</v>
      </c>
      <c r="AV4505" t="s">
        <v>190</v>
      </c>
      <c r="AW4505" t="s">
        <v>264</v>
      </c>
      <c r="BM4505" t="s">
        <v>25674</v>
      </c>
      <c r="BN4505" t="s">
        <v>193</v>
      </c>
      <c r="BP4505" t="s">
        <v>194</v>
      </c>
      <c r="BQ4505" t="s">
        <v>195</v>
      </c>
      <c r="BS4505">
        <v>14627</v>
      </c>
      <c r="BT4505" t="s">
        <v>196</v>
      </c>
      <c r="BU4505">
        <v>9739033969</v>
      </c>
      <c r="BZ4505" t="s">
        <v>25675</v>
      </c>
      <c r="CC4505" t="s">
        <v>16144</v>
      </c>
      <c r="CD4505" t="s">
        <v>1150</v>
      </c>
      <c r="CF4505" t="str">
        <f>"07042"</f>
        <v>07042</v>
      </c>
      <c r="CG4505" t="s">
        <v>196</v>
      </c>
      <c r="CH4505">
        <v>9737442737</v>
      </c>
      <c r="CM4505" t="s">
        <v>215</v>
      </c>
      <c r="CN4505" t="s">
        <v>25676</v>
      </c>
      <c r="CP4505" t="s">
        <v>194</v>
      </c>
      <c r="CQ4505" t="s">
        <v>195</v>
      </c>
      <c r="CS4505">
        <v>14627</v>
      </c>
      <c r="CT4505" t="s">
        <v>196</v>
      </c>
      <c r="CU4505">
        <v>9739033969</v>
      </c>
      <c r="ED4505" t="s">
        <v>1150</v>
      </c>
      <c r="EG4505" t="s">
        <v>196</v>
      </c>
      <c r="EH4505">
        <v>9737442737</v>
      </c>
      <c r="EM4505" t="s">
        <v>25675</v>
      </c>
      <c r="EP4505" t="s">
        <v>16144</v>
      </c>
      <c r="EQ4505" t="s">
        <v>1150</v>
      </c>
      <c r="ES4505" t="str">
        <f>"07042"</f>
        <v>07042</v>
      </c>
      <c r="ET4505" t="s">
        <v>196</v>
      </c>
      <c r="EU4505">
        <v>9737442737</v>
      </c>
    </row>
    <row r="4506" spans="1:151" x14ac:dyDescent="0.2">
      <c r="A4506">
        <v>24675</v>
      </c>
      <c r="B4506" t="s">
        <v>1354</v>
      </c>
      <c r="C4506" t="s">
        <v>25677</v>
      </c>
      <c r="E4506" t="s">
        <v>25678</v>
      </c>
      <c r="F4506" t="s">
        <v>171</v>
      </c>
      <c r="H4506" s="1">
        <v>11787</v>
      </c>
      <c r="I4506" t="s">
        <v>173</v>
      </c>
      <c r="K4506" t="s">
        <v>882</v>
      </c>
      <c r="L4506" t="s">
        <v>318</v>
      </c>
      <c r="M4506" t="s">
        <v>255</v>
      </c>
      <c r="N4506" t="s">
        <v>2166</v>
      </c>
      <c r="O4506" t="s">
        <v>5927</v>
      </c>
      <c r="P4506" t="s">
        <v>178</v>
      </c>
      <c r="Q4506" t="s">
        <v>172</v>
      </c>
      <c r="S4506">
        <v>29474455</v>
      </c>
      <c r="T4506" t="s">
        <v>226</v>
      </c>
      <c r="Y4506" t="str">
        <f>"01AS"</f>
        <v>01AS</v>
      </c>
      <c r="Z4506" t="s">
        <v>470</v>
      </c>
      <c r="AA4506" t="s">
        <v>259</v>
      </c>
      <c r="AB4506" t="s">
        <v>260</v>
      </c>
      <c r="AC4506" t="s">
        <v>922</v>
      </c>
      <c r="AD4506" t="s">
        <v>185</v>
      </c>
      <c r="AS4506" t="str">
        <f>"0"</f>
        <v>0</v>
      </c>
      <c r="AT4506" t="s">
        <v>429</v>
      </c>
      <c r="AU4506" t="s">
        <v>472</v>
      </c>
      <c r="AV4506" t="s">
        <v>473</v>
      </c>
      <c r="AW4506" t="s">
        <v>264</v>
      </c>
      <c r="BO4506" t="s">
        <v>475</v>
      </c>
      <c r="BQ4506" t="s">
        <v>195</v>
      </c>
      <c r="CA4506" t="s">
        <v>25679</v>
      </c>
      <c r="CD4506" t="s">
        <v>195</v>
      </c>
      <c r="CM4506" t="s">
        <v>25680</v>
      </c>
      <c r="CN4506" t="s">
        <v>25679</v>
      </c>
      <c r="CO4506" t="s">
        <v>475</v>
      </c>
      <c r="CP4506" t="s">
        <v>241</v>
      </c>
      <c r="CQ4506" t="s">
        <v>247</v>
      </c>
      <c r="CS4506">
        <v>14620</v>
      </c>
      <c r="CT4506" t="s">
        <v>244</v>
      </c>
      <c r="CU4506" t="s">
        <v>25681</v>
      </c>
    </row>
    <row r="4507" spans="1:151" x14ac:dyDescent="0.2">
      <c r="A4507">
        <v>13382</v>
      </c>
      <c r="B4507" t="s">
        <v>11953</v>
      </c>
      <c r="C4507" t="s">
        <v>25682</v>
      </c>
      <c r="D4507" t="s">
        <v>25683</v>
      </c>
      <c r="E4507" t="s">
        <v>25684</v>
      </c>
      <c r="F4507" t="s">
        <v>171</v>
      </c>
      <c r="G4507" t="s">
        <v>172</v>
      </c>
      <c r="H4507" s="1">
        <v>34800</v>
      </c>
      <c r="I4507" t="s">
        <v>173</v>
      </c>
      <c r="K4507" t="s">
        <v>3465</v>
      </c>
      <c r="L4507" t="s">
        <v>4957</v>
      </c>
      <c r="M4507" t="s">
        <v>176</v>
      </c>
      <c r="N4507">
        <v>2016</v>
      </c>
      <c r="O4507" t="s">
        <v>634</v>
      </c>
      <c r="P4507" t="s">
        <v>178</v>
      </c>
      <c r="Q4507" t="s">
        <v>172</v>
      </c>
      <c r="S4507">
        <v>28258407</v>
      </c>
      <c r="T4507" t="s">
        <v>196</v>
      </c>
      <c r="W4507" t="s">
        <v>25685</v>
      </c>
      <c r="X4507">
        <v>2164033068</v>
      </c>
      <c r="Y4507" t="s">
        <v>182</v>
      </c>
      <c r="Z4507" t="s">
        <v>183</v>
      </c>
      <c r="AA4507">
        <v>2017</v>
      </c>
      <c r="AB4507">
        <v>2017</v>
      </c>
      <c r="AC4507" t="s">
        <v>208</v>
      </c>
      <c r="AD4507" t="s">
        <v>185</v>
      </c>
      <c r="AS4507">
        <v>3.29</v>
      </c>
      <c r="AT4507" t="s">
        <v>188</v>
      </c>
      <c r="AU4507" t="s">
        <v>189</v>
      </c>
      <c r="AV4507" t="s">
        <v>190</v>
      </c>
      <c r="AW4507" t="s">
        <v>264</v>
      </c>
      <c r="BM4507" t="s">
        <v>9985</v>
      </c>
      <c r="BN4507" t="s">
        <v>193</v>
      </c>
      <c r="BP4507" t="s">
        <v>194</v>
      </c>
      <c r="BQ4507" t="s">
        <v>195</v>
      </c>
      <c r="BS4507">
        <v>14627</v>
      </c>
      <c r="BT4507" t="s">
        <v>196</v>
      </c>
      <c r="BU4507">
        <v>4409749755</v>
      </c>
      <c r="BZ4507" t="s">
        <v>25686</v>
      </c>
      <c r="CC4507" t="s">
        <v>25687</v>
      </c>
      <c r="CD4507" t="s">
        <v>1414</v>
      </c>
      <c r="CF4507">
        <v>44077</v>
      </c>
      <c r="CG4507" t="s">
        <v>196</v>
      </c>
      <c r="CH4507">
        <v>4409749755</v>
      </c>
      <c r="CM4507" t="s">
        <v>5863</v>
      </c>
      <c r="CP4507" t="s">
        <v>194</v>
      </c>
      <c r="CQ4507" t="s">
        <v>195</v>
      </c>
      <c r="CS4507">
        <v>14627</v>
      </c>
      <c r="CT4507" t="s">
        <v>196</v>
      </c>
      <c r="CU4507">
        <v>4408678880</v>
      </c>
      <c r="EM4507" t="s">
        <v>25686</v>
      </c>
      <c r="EP4507" t="s">
        <v>25687</v>
      </c>
      <c r="EQ4507" t="s">
        <v>1414</v>
      </c>
      <c r="ES4507">
        <v>44077</v>
      </c>
      <c r="ET4507" t="s">
        <v>196</v>
      </c>
      <c r="EU4507">
        <v>4409749755</v>
      </c>
    </row>
    <row r="4508" spans="1:151" x14ac:dyDescent="0.2">
      <c r="A4508">
        <v>46644</v>
      </c>
      <c r="B4508" t="s">
        <v>25688</v>
      </c>
      <c r="C4508" t="s">
        <v>25689</v>
      </c>
      <c r="E4508" t="s">
        <v>1213</v>
      </c>
      <c r="F4508" t="s">
        <v>171</v>
      </c>
      <c r="G4508" t="str">
        <f>"0"</f>
        <v>0</v>
      </c>
      <c r="H4508" s="1">
        <v>36144</v>
      </c>
      <c r="I4508" t="s">
        <v>173</v>
      </c>
      <c r="K4508" t="s">
        <v>687</v>
      </c>
      <c r="L4508" t="s">
        <v>1013</v>
      </c>
      <c r="M4508" t="s">
        <v>176</v>
      </c>
      <c r="N4508">
        <v>2026</v>
      </c>
      <c r="O4508" t="s">
        <v>508</v>
      </c>
      <c r="P4508" t="s">
        <v>178</v>
      </c>
      <c r="Q4508" t="s">
        <v>172</v>
      </c>
      <c r="R4508" t="s">
        <v>510</v>
      </c>
      <c r="S4508">
        <v>32087703</v>
      </c>
      <c r="BM4508" t="s">
        <v>6366</v>
      </c>
    </row>
    <row r="4509" spans="1:151" x14ac:dyDescent="0.2">
      <c r="A4509">
        <v>23717</v>
      </c>
      <c r="B4509" t="s">
        <v>25690</v>
      </c>
      <c r="C4509" t="s">
        <v>25691</v>
      </c>
      <c r="D4509" t="s">
        <v>25692</v>
      </c>
      <c r="E4509" t="s">
        <v>25693</v>
      </c>
      <c r="F4509" t="s">
        <v>171</v>
      </c>
      <c r="G4509" t="s">
        <v>172</v>
      </c>
      <c r="H4509" s="1">
        <v>33966</v>
      </c>
      <c r="I4509" t="s">
        <v>221</v>
      </c>
      <c r="K4509" t="s">
        <v>798</v>
      </c>
      <c r="L4509" t="s">
        <v>799</v>
      </c>
      <c r="M4509" t="s">
        <v>224</v>
      </c>
      <c r="N4509">
        <v>2017</v>
      </c>
      <c r="O4509" t="s">
        <v>441</v>
      </c>
      <c r="P4509" t="s">
        <v>178</v>
      </c>
      <c r="Q4509" t="s">
        <v>172</v>
      </c>
      <c r="S4509">
        <v>29401758</v>
      </c>
      <c r="T4509" t="s">
        <v>196</v>
      </c>
      <c r="W4509" t="s">
        <v>25694</v>
      </c>
      <c r="X4509">
        <v>7078293434</v>
      </c>
      <c r="Y4509" t="s">
        <v>802</v>
      </c>
      <c r="Z4509" t="s">
        <v>1360</v>
      </c>
      <c r="AA4509" t="s">
        <v>615</v>
      </c>
      <c r="AB4509" t="s">
        <v>259</v>
      </c>
      <c r="AC4509" t="s">
        <v>804</v>
      </c>
      <c r="AD4509" t="s">
        <v>185</v>
      </c>
      <c r="AS4509" t="str">
        <f>"0"</f>
        <v>0</v>
      </c>
      <c r="AT4509" t="s">
        <v>188</v>
      </c>
      <c r="AU4509" t="s">
        <v>189</v>
      </c>
      <c r="AV4509" t="s">
        <v>190</v>
      </c>
      <c r="AW4509" t="s">
        <v>952</v>
      </c>
      <c r="BM4509" t="s">
        <v>25695</v>
      </c>
      <c r="BN4509" t="s">
        <v>25696</v>
      </c>
      <c r="BP4509" t="s">
        <v>194</v>
      </c>
      <c r="BQ4509" t="s">
        <v>195</v>
      </c>
      <c r="BS4509">
        <v>14604</v>
      </c>
      <c r="BT4509" t="s">
        <v>196</v>
      </c>
      <c r="BU4509">
        <v>7076948952</v>
      </c>
      <c r="BZ4509" t="s">
        <v>25697</v>
      </c>
      <c r="CC4509" t="s">
        <v>25698</v>
      </c>
      <c r="CD4509" t="s">
        <v>461</v>
      </c>
      <c r="CF4509">
        <v>954722050</v>
      </c>
      <c r="CG4509" t="s">
        <v>196</v>
      </c>
      <c r="CH4509">
        <v>7076948952</v>
      </c>
      <c r="CM4509" t="s">
        <v>25695</v>
      </c>
      <c r="CN4509" t="s">
        <v>25696</v>
      </c>
      <c r="CP4509" t="s">
        <v>194</v>
      </c>
      <c r="CQ4509" t="s">
        <v>195</v>
      </c>
      <c r="CS4509">
        <v>14604</v>
      </c>
      <c r="CT4509" t="s">
        <v>196</v>
      </c>
      <c r="CU4509">
        <v>7076948952</v>
      </c>
      <c r="EM4509" t="s">
        <v>25697</v>
      </c>
      <c r="EP4509" t="s">
        <v>25698</v>
      </c>
      <c r="EQ4509" t="s">
        <v>461</v>
      </c>
      <c r="ES4509">
        <v>954722050</v>
      </c>
      <c r="ET4509" t="s">
        <v>196</v>
      </c>
      <c r="EU4509">
        <v>7076948952</v>
      </c>
    </row>
    <row r="4510" spans="1:151" x14ac:dyDescent="0.2">
      <c r="A4510">
        <v>40510</v>
      </c>
      <c r="B4510" t="s">
        <v>22582</v>
      </c>
      <c r="C4510" t="s">
        <v>25699</v>
      </c>
      <c r="D4510" t="s">
        <v>917</v>
      </c>
      <c r="E4510" t="s">
        <v>25700</v>
      </c>
      <c r="F4510" t="s">
        <v>171</v>
      </c>
      <c r="G4510" t="str">
        <f>"0"</f>
        <v>0</v>
      </c>
      <c r="H4510" s="1">
        <v>37315</v>
      </c>
      <c r="I4510" t="s">
        <v>221</v>
      </c>
      <c r="K4510" t="s">
        <v>687</v>
      </c>
      <c r="L4510" t="s">
        <v>633</v>
      </c>
      <c r="M4510" t="s">
        <v>1389</v>
      </c>
      <c r="N4510">
        <v>2023</v>
      </c>
      <c r="O4510" t="s">
        <v>2628</v>
      </c>
      <c r="P4510" t="s">
        <v>178</v>
      </c>
      <c r="Q4510" t="s">
        <v>172</v>
      </c>
      <c r="S4510">
        <v>31784696</v>
      </c>
      <c r="T4510" t="s">
        <v>226</v>
      </c>
      <c r="Y4510" t="str">
        <f>"01AS"</f>
        <v>01AS</v>
      </c>
      <c r="Z4510" t="s">
        <v>499</v>
      </c>
      <c r="AA4510" t="s">
        <v>320</v>
      </c>
      <c r="AB4510" t="s">
        <v>321</v>
      </c>
      <c r="AC4510" t="s">
        <v>821</v>
      </c>
      <c r="AD4510" t="s">
        <v>185</v>
      </c>
      <c r="AM4510" t="s">
        <v>1246</v>
      </c>
      <c r="AS4510">
        <v>3.64</v>
      </c>
      <c r="AU4510" t="s">
        <v>235</v>
      </c>
      <c r="AV4510" t="s">
        <v>236</v>
      </c>
      <c r="AW4510" t="s">
        <v>264</v>
      </c>
      <c r="BM4510" t="s">
        <v>25701</v>
      </c>
      <c r="BN4510" t="s">
        <v>239</v>
      </c>
      <c r="BO4510" t="s">
        <v>25702</v>
      </c>
      <c r="BP4510" t="s">
        <v>241</v>
      </c>
      <c r="BQ4510" t="s">
        <v>195</v>
      </c>
      <c r="BS4510">
        <v>14627</v>
      </c>
      <c r="CD4510" t="s">
        <v>195</v>
      </c>
      <c r="CM4510" t="s">
        <v>25703</v>
      </c>
      <c r="CO4510" t="s">
        <v>25702</v>
      </c>
      <c r="CP4510" t="s">
        <v>25704</v>
      </c>
      <c r="CQ4510" t="s">
        <v>247</v>
      </c>
      <c r="CS4510" t="s">
        <v>25705</v>
      </c>
      <c r="CT4510" t="s">
        <v>244</v>
      </c>
      <c r="CU4510" t="s">
        <v>25706</v>
      </c>
    </row>
    <row r="4511" spans="1:151" x14ac:dyDescent="0.2">
      <c r="A4511">
        <v>25890</v>
      </c>
      <c r="B4511" t="s">
        <v>2701</v>
      </c>
      <c r="C4511" t="s">
        <v>25707</v>
      </c>
      <c r="E4511" t="s">
        <v>25708</v>
      </c>
      <c r="F4511" t="s">
        <v>171</v>
      </c>
      <c r="K4511" t="s">
        <v>11606</v>
      </c>
      <c r="M4511" t="s">
        <v>306</v>
      </c>
      <c r="N4511">
        <v>2014</v>
      </c>
      <c r="O4511" t="s">
        <v>591</v>
      </c>
      <c r="P4511" t="s">
        <v>178</v>
      </c>
      <c r="Q4511" t="s">
        <v>172</v>
      </c>
    </row>
    <row r="4512" spans="1:151" x14ac:dyDescent="0.2">
      <c r="A4512">
        <v>19503</v>
      </c>
      <c r="B4512" t="s">
        <v>4201</v>
      </c>
      <c r="C4512" t="s">
        <v>25709</v>
      </c>
      <c r="E4512" t="s">
        <v>25710</v>
      </c>
      <c r="F4512" t="s">
        <v>171</v>
      </c>
      <c r="G4512" t="s">
        <v>172</v>
      </c>
      <c r="H4512" s="1">
        <v>35070</v>
      </c>
      <c r="I4512" t="s">
        <v>221</v>
      </c>
      <c r="K4512" t="s">
        <v>1642</v>
      </c>
      <c r="L4512" t="s">
        <v>1643</v>
      </c>
      <c r="M4512" t="s">
        <v>176</v>
      </c>
      <c r="N4512">
        <v>2017</v>
      </c>
      <c r="O4512" t="s">
        <v>177</v>
      </c>
      <c r="P4512" t="s">
        <v>178</v>
      </c>
      <c r="Q4512" t="s">
        <v>172</v>
      </c>
      <c r="S4512">
        <v>28714002</v>
      </c>
      <c r="T4512" t="s">
        <v>196</v>
      </c>
      <c r="W4512" t="s">
        <v>25711</v>
      </c>
      <c r="X4512">
        <v>5088436803</v>
      </c>
      <c r="Y4512" t="s">
        <v>186</v>
      </c>
      <c r="Z4512" t="s">
        <v>282</v>
      </c>
      <c r="AA4512">
        <v>2018</v>
      </c>
      <c r="AB4512">
        <v>2018</v>
      </c>
      <c r="AC4512" t="s">
        <v>187</v>
      </c>
      <c r="AD4512" t="s">
        <v>185</v>
      </c>
      <c r="AE4512" t="s">
        <v>696</v>
      </c>
      <c r="AM4512" t="s">
        <v>413</v>
      </c>
      <c r="AS4512">
        <v>3.24</v>
      </c>
      <c r="AT4512" t="s">
        <v>188</v>
      </c>
      <c r="AU4512" t="s">
        <v>189</v>
      </c>
      <c r="AV4512" t="s">
        <v>190</v>
      </c>
      <c r="AW4512" t="s">
        <v>264</v>
      </c>
      <c r="BM4512" t="s">
        <v>25712</v>
      </c>
      <c r="BN4512" t="s">
        <v>193</v>
      </c>
      <c r="BP4512" t="s">
        <v>194</v>
      </c>
      <c r="BQ4512" t="s">
        <v>195</v>
      </c>
      <c r="BS4512">
        <v>14627</v>
      </c>
      <c r="BT4512" t="s">
        <v>196</v>
      </c>
      <c r="BU4512">
        <v>7817240618</v>
      </c>
      <c r="BZ4512" t="s">
        <v>25713</v>
      </c>
      <c r="CC4512" t="s">
        <v>25714</v>
      </c>
      <c r="CD4512" t="s">
        <v>401</v>
      </c>
      <c r="CF4512" t="str">
        <f>"01867"</f>
        <v>01867</v>
      </c>
      <c r="CG4512" t="s">
        <v>196</v>
      </c>
      <c r="CH4512">
        <v>7819429664</v>
      </c>
      <c r="CM4512" t="s">
        <v>25712</v>
      </c>
      <c r="CN4512" t="s">
        <v>193</v>
      </c>
      <c r="CP4512" t="s">
        <v>194</v>
      </c>
      <c r="CQ4512" t="s">
        <v>195</v>
      </c>
      <c r="CS4512">
        <v>14627</v>
      </c>
      <c r="CT4512" t="s">
        <v>196</v>
      </c>
      <c r="CU4512">
        <v>7817240618</v>
      </c>
      <c r="ED4512" t="s">
        <v>401</v>
      </c>
      <c r="EG4512" t="s">
        <v>196</v>
      </c>
      <c r="EH4512">
        <v>7819429664</v>
      </c>
      <c r="EM4512" t="s">
        <v>25713</v>
      </c>
      <c r="EP4512" t="s">
        <v>25714</v>
      </c>
      <c r="EQ4512" t="s">
        <v>401</v>
      </c>
      <c r="ES4512" t="str">
        <f>"01867"</f>
        <v>01867</v>
      </c>
      <c r="ET4512" t="s">
        <v>196</v>
      </c>
      <c r="EU4512">
        <v>7819429664</v>
      </c>
    </row>
    <row r="4513" spans="1:151" x14ac:dyDescent="0.2">
      <c r="A4513">
        <v>12565</v>
      </c>
      <c r="B4513" t="s">
        <v>3170</v>
      </c>
      <c r="C4513" t="s">
        <v>25715</v>
      </c>
      <c r="D4513" t="s">
        <v>622</v>
      </c>
      <c r="E4513" t="s">
        <v>25716</v>
      </c>
      <c r="F4513" t="s">
        <v>171</v>
      </c>
      <c r="G4513" t="s">
        <v>172</v>
      </c>
      <c r="H4513" s="1">
        <v>35051</v>
      </c>
      <c r="I4513" t="s">
        <v>221</v>
      </c>
      <c r="K4513" t="s">
        <v>4255</v>
      </c>
      <c r="L4513" t="s">
        <v>318</v>
      </c>
      <c r="M4513" t="s">
        <v>224</v>
      </c>
      <c r="N4513">
        <v>2015</v>
      </c>
      <c r="O4513" t="s">
        <v>692</v>
      </c>
      <c r="P4513" t="s">
        <v>178</v>
      </c>
      <c r="Q4513" t="s">
        <v>172</v>
      </c>
      <c r="S4513">
        <v>28298229</v>
      </c>
      <c r="T4513" t="s">
        <v>3369</v>
      </c>
      <c r="U4513" t="s">
        <v>180</v>
      </c>
      <c r="V4513" s="2">
        <v>42876</v>
      </c>
      <c r="W4513" t="s">
        <v>25717</v>
      </c>
      <c r="X4513" t="str">
        <f>"0501607947"</f>
        <v>0501607947</v>
      </c>
      <c r="Y4513" t="s">
        <v>186</v>
      </c>
      <c r="Z4513" t="s">
        <v>282</v>
      </c>
      <c r="AA4513">
        <v>2017</v>
      </c>
      <c r="AB4513">
        <v>2017</v>
      </c>
      <c r="AC4513" t="s">
        <v>6978</v>
      </c>
      <c r="AD4513" t="s">
        <v>185</v>
      </c>
      <c r="AE4513" t="s">
        <v>696</v>
      </c>
      <c r="AS4513">
        <v>3.66</v>
      </c>
      <c r="AT4513" t="s">
        <v>188</v>
      </c>
      <c r="AU4513" t="s">
        <v>189</v>
      </c>
      <c r="AV4513" t="s">
        <v>190</v>
      </c>
      <c r="AW4513" t="s">
        <v>191</v>
      </c>
      <c r="BM4513" t="s">
        <v>25718</v>
      </c>
      <c r="BN4513" t="s">
        <v>487</v>
      </c>
      <c r="BP4513" t="s">
        <v>194</v>
      </c>
      <c r="BQ4513" t="s">
        <v>195</v>
      </c>
      <c r="BS4513">
        <v>14627</v>
      </c>
      <c r="BT4513" t="s">
        <v>196</v>
      </c>
      <c r="BU4513">
        <v>9178213817</v>
      </c>
      <c r="BZ4513" t="s">
        <v>25719</v>
      </c>
      <c r="CA4513" t="s">
        <v>25720</v>
      </c>
      <c r="CC4513" t="s">
        <v>25721</v>
      </c>
      <c r="CF4513" t="str">
        <f>"0000"</f>
        <v>0000</v>
      </c>
      <c r="CG4513" t="s">
        <v>25722</v>
      </c>
      <c r="CH4513" t="s">
        <v>25723</v>
      </c>
      <c r="CM4513" t="s">
        <v>9330</v>
      </c>
      <c r="CP4513" t="s">
        <v>194</v>
      </c>
      <c r="CQ4513" t="s">
        <v>195</v>
      </c>
      <c r="CS4513">
        <v>14627</v>
      </c>
      <c r="CT4513" t="s">
        <v>196</v>
      </c>
      <c r="CU4513">
        <v>9178213817</v>
      </c>
      <c r="CZ4513" t="s">
        <v>25719</v>
      </c>
      <c r="DA4513" t="s">
        <v>25720</v>
      </c>
      <c r="DC4513" t="s">
        <v>25721</v>
      </c>
      <c r="DF4513" t="str">
        <f>"0000"</f>
        <v>0000</v>
      </c>
      <c r="DG4513" t="s">
        <v>25722</v>
      </c>
      <c r="DH4513" t="s">
        <v>25723</v>
      </c>
      <c r="EM4513" t="s">
        <v>25719</v>
      </c>
      <c r="EN4513" t="s">
        <v>25720</v>
      </c>
      <c r="EP4513" t="s">
        <v>25721</v>
      </c>
      <c r="ES4513" t="str">
        <f>"0000"</f>
        <v>0000</v>
      </c>
      <c r="ET4513" t="s">
        <v>25722</v>
      </c>
      <c r="EU4513" t="s">
        <v>25723</v>
      </c>
    </row>
    <row r="4514" spans="1:151" x14ac:dyDescent="0.2">
      <c r="A4514">
        <v>19204</v>
      </c>
      <c r="B4514" t="s">
        <v>308</v>
      </c>
      <c r="C4514" t="s">
        <v>25724</v>
      </c>
      <c r="D4514" t="s">
        <v>3186</v>
      </c>
      <c r="E4514" t="s">
        <v>25725</v>
      </c>
      <c r="F4514" t="s">
        <v>21786</v>
      </c>
      <c r="G4514" t="s">
        <v>172</v>
      </c>
      <c r="H4514" s="1">
        <v>35295</v>
      </c>
      <c r="I4514" t="s">
        <v>221</v>
      </c>
      <c r="K4514" t="s">
        <v>1078</v>
      </c>
      <c r="L4514" t="s">
        <v>1047</v>
      </c>
      <c r="M4514" t="s">
        <v>306</v>
      </c>
      <c r="N4514">
        <v>2016</v>
      </c>
      <c r="O4514" t="s">
        <v>380</v>
      </c>
      <c r="P4514" t="s">
        <v>178</v>
      </c>
      <c r="Q4514" t="s">
        <v>172</v>
      </c>
      <c r="S4514">
        <v>28818038</v>
      </c>
      <c r="T4514" t="s">
        <v>196</v>
      </c>
      <c r="W4514" t="s">
        <v>25726</v>
      </c>
      <c r="X4514">
        <v>6033258209</v>
      </c>
      <c r="Y4514" t="s">
        <v>186</v>
      </c>
      <c r="Z4514" t="s">
        <v>282</v>
      </c>
      <c r="AA4514">
        <v>2018</v>
      </c>
      <c r="AB4514">
        <v>2018</v>
      </c>
      <c r="AC4514" t="s">
        <v>382</v>
      </c>
      <c r="AD4514" t="s">
        <v>185</v>
      </c>
      <c r="AE4514" t="s">
        <v>1280</v>
      </c>
      <c r="AS4514">
        <v>3.62</v>
      </c>
      <c r="AT4514" t="s">
        <v>188</v>
      </c>
      <c r="AU4514" t="s">
        <v>189</v>
      </c>
      <c r="AV4514" t="s">
        <v>190</v>
      </c>
      <c r="AW4514" t="s">
        <v>264</v>
      </c>
      <c r="BM4514" t="s">
        <v>25727</v>
      </c>
      <c r="BN4514" t="s">
        <v>193</v>
      </c>
      <c r="BP4514" t="s">
        <v>194</v>
      </c>
      <c r="BQ4514" t="s">
        <v>195</v>
      </c>
      <c r="BS4514">
        <v>14627</v>
      </c>
      <c r="BT4514" t="s">
        <v>196</v>
      </c>
      <c r="BU4514">
        <v>6033258208</v>
      </c>
      <c r="BZ4514" t="s">
        <v>25728</v>
      </c>
      <c r="CC4514" t="s">
        <v>584</v>
      </c>
      <c r="CD4514" t="s">
        <v>2752</v>
      </c>
      <c r="CF4514" t="str">
        <f>"03102"</f>
        <v>03102</v>
      </c>
      <c r="CG4514" t="s">
        <v>196</v>
      </c>
      <c r="CH4514">
        <v>6034875431</v>
      </c>
      <c r="CM4514" t="s">
        <v>2544</v>
      </c>
      <c r="CP4514" t="s">
        <v>194</v>
      </c>
      <c r="CQ4514" t="s">
        <v>195</v>
      </c>
      <c r="CS4514">
        <v>14611</v>
      </c>
      <c r="CT4514" t="s">
        <v>196</v>
      </c>
      <c r="CU4514">
        <v>6033258208</v>
      </c>
      <c r="ED4514" t="s">
        <v>2752</v>
      </c>
      <c r="EG4514" t="s">
        <v>196</v>
      </c>
      <c r="EH4514">
        <v>6034875431</v>
      </c>
      <c r="EM4514" t="s">
        <v>25728</v>
      </c>
      <c r="EP4514" t="s">
        <v>584</v>
      </c>
      <c r="EQ4514" t="s">
        <v>2752</v>
      </c>
      <c r="ES4514" t="str">
        <f>"03102"</f>
        <v>03102</v>
      </c>
      <c r="ET4514" t="s">
        <v>196</v>
      </c>
      <c r="EU4514">
        <v>6034875431</v>
      </c>
    </row>
    <row r="4515" spans="1:151" x14ac:dyDescent="0.2">
      <c r="A4515">
        <v>18947</v>
      </c>
      <c r="B4515" t="s">
        <v>2565</v>
      </c>
      <c r="C4515" t="s">
        <v>25724</v>
      </c>
      <c r="D4515" t="s">
        <v>622</v>
      </c>
      <c r="E4515" t="s">
        <v>25729</v>
      </c>
      <c r="F4515" t="s">
        <v>171</v>
      </c>
      <c r="G4515" t="s">
        <v>172</v>
      </c>
      <c r="H4515" s="1">
        <v>35290</v>
      </c>
      <c r="I4515" t="s">
        <v>221</v>
      </c>
      <c r="K4515" t="s">
        <v>1291</v>
      </c>
      <c r="L4515" t="s">
        <v>2172</v>
      </c>
      <c r="M4515" t="s">
        <v>306</v>
      </c>
      <c r="N4515">
        <v>2016</v>
      </c>
      <c r="O4515" t="s">
        <v>380</v>
      </c>
      <c r="P4515" t="s">
        <v>178</v>
      </c>
      <c r="Q4515" t="s">
        <v>172</v>
      </c>
      <c r="S4515">
        <v>28736189</v>
      </c>
      <c r="T4515" t="s">
        <v>196</v>
      </c>
      <c r="W4515" t="s">
        <v>25730</v>
      </c>
      <c r="X4515">
        <v>9498421394</v>
      </c>
      <c r="Y4515" t="s">
        <v>186</v>
      </c>
      <c r="Z4515" t="s">
        <v>282</v>
      </c>
      <c r="AA4515">
        <v>2018</v>
      </c>
      <c r="AB4515">
        <v>2018</v>
      </c>
      <c r="AC4515" t="s">
        <v>396</v>
      </c>
      <c r="AD4515" t="s">
        <v>185</v>
      </c>
      <c r="AM4515" t="s">
        <v>187</v>
      </c>
      <c r="AS4515">
        <v>3.43</v>
      </c>
      <c r="AT4515" t="s">
        <v>188</v>
      </c>
      <c r="AU4515" t="s">
        <v>189</v>
      </c>
      <c r="AV4515" t="s">
        <v>190</v>
      </c>
      <c r="AW4515" t="s">
        <v>952</v>
      </c>
      <c r="BM4515" t="s">
        <v>6915</v>
      </c>
      <c r="BN4515" t="s">
        <v>193</v>
      </c>
      <c r="BP4515" t="s">
        <v>194</v>
      </c>
      <c r="BQ4515" t="s">
        <v>195</v>
      </c>
      <c r="BS4515">
        <v>14627</v>
      </c>
      <c r="BT4515" t="s">
        <v>196</v>
      </c>
      <c r="BU4515">
        <v>9492325172</v>
      </c>
      <c r="BZ4515" t="s">
        <v>25731</v>
      </c>
      <c r="CC4515" t="s">
        <v>25732</v>
      </c>
      <c r="CD4515" t="s">
        <v>461</v>
      </c>
      <c r="CF4515">
        <v>92679</v>
      </c>
      <c r="CG4515" t="s">
        <v>196</v>
      </c>
      <c r="CH4515">
        <v>9492325172</v>
      </c>
      <c r="CM4515" t="s">
        <v>25733</v>
      </c>
      <c r="CP4515" t="s">
        <v>194</v>
      </c>
      <c r="CQ4515" t="s">
        <v>195</v>
      </c>
      <c r="CS4515">
        <v>14627</v>
      </c>
      <c r="CT4515" t="s">
        <v>196</v>
      </c>
      <c r="CU4515">
        <v>9492325172</v>
      </c>
      <c r="ED4515" t="s">
        <v>461</v>
      </c>
      <c r="EG4515" t="s">
        <v>196</v>
      </c>
      <c r="EH4515">
        <v>9492325172</v>
      </c>
      <c r="EM4515" t="s">
        <v>25731</v>
      </c>
      <c r="EP4515" t="s">
        <v>25732</v>
      </c>
      <c r="EQ4515" t="s">
        <v>461</v>
      </c>
      <c r="ES4515">
        <v>92679</v>
      </c>
      <c r="ET4515" t="s">
        <v>196</v>
      </c>
      <c r="EU4515">
        <v>9492325172</v>
      </c>
    </row>
    <row r="4516" spans="1:151" x14ac:dyDescent="0.2">
      <c r="A4516">
        <v>14456</v>
      </c>
      <c r="B4516" t="s">
        <v>7494</v>
      </c>
      <c r="C4516" t="s">
        <v>25724</v>
      </c>
      <c r="E4516" t="s">
        <v>25734</v>
      </c>
      <c r="F4516" t="s">
        <v>171</v>
      </c>
      <c r="G4516" t="s">
        <v>172</v>
      </c>
      <c r="H4516" s="1">
        <v>34768</v>
      </c>
      <c r="I4516" t="s">
        <v>173</v>
      </c>
      <c r="K4516" t="s">
        <v>2812</v>
      </c>
      <c r="L4516" t="s">
        <v>577</v>
      </c>
      <c r="M4516" t="s">
        <v>176</v>
      </c>
      <c r="N4516">
        <v>2016</v>
      </c>
      <c r="O4516" t="s">
        <v>634</v>
      </c>
      <c r="P4516" t="s">
        <v>178</v>
      </c>
      <c r="Q4516" t="s">
        <v>172</v>
      </c>
      <c r="S4516">
        <v>28215110</v>
      </c>
      <c r="T4516" t="s">
        <v>196</v>
      </c>
      <c r="W4516" t="s">
        <v>25735</v>
      </c>
      <c r="X4516">
        <v>3026531176</v>
      </c>
      <c r="Y4516" t="s">
        <v>186</v>
      </c>
      <c r="Z4516" t="s">
        <v>282</v>
      </c>
      <c r="AA4516">
        <v>2017</v>
      </c>
      <c r="AB4516">
        <v>2017</v>
      </c>
      <c r="AC4516" t="s">
        <v>580</v>
      </c>
      <c r="AD4516" t="s">
        <v>185</v>
      </c>
      <c r="AE4516" t="s">
        <v>696</v>
      </c>
      <c r="AS4516">
        <v>3.77</v>
      </c>
      <c r="AT4516" t="s">
        <v>188</v>
      </c>
      <c r="AU4516" t="s">
        <v>189</v>
      </c>
      <c r="AV4516" t="s">
        <v>190</v>
      </c>
      <c r="AW4516" t="s">
        <v>264</v>
      </c>
      <c r="BM4516" t="s">
        <v>25736</v>
      </c>
      <c r="BN4516" t="s">
        <v>193</v>
      </c>
      <c r="BP4516" t="s">
        <v>194</v>
      </c>
      <c r="BQ4516" t="s">
        <v>195</v>
      </c>
      <c r="BS4516">
        <v>14627</v>
      </c>
      <c r="BT4516" t="s">
        <v>196</v>
      </c>
      <c r="BU4516">
        <v>3027479226</v>
      </c>
      <c r="BZ4516" t="s">
        <v>25737</v>
      </c>
      <c r="CC4516" t="s">
        <v>25738</v>
      </c>
      <c r="CD4516" t="s">
        <v>4582</v>
      </c>
      <c r="CF4516">
        <v>19977</v>
      </c>
      <c r="CG4516" t="s">
        <v>196</v>
      </c>
      <c r="CH4516">
        <v>3026531176</v>
      </c>
      <c r="CM4516" t="s">
        <v>4846</v>
      </c>
      <c r="CP4516" t="s">
        <v>194</v>
      </c>
      <c r="CQ4516" t="s">
        <v>195</v>
      </c>
      <c r="CS4516">
        <v>14627</v>
      </c>
      <c r="CT4516" t="s">
        <v>196</v>
      </c>
      <c r="CU4516">
        <v>3027479226</v>
      </c>
      <c r="EM4516" t="s">
        <v>25737</v>
      </c>
      <c r="EP4516" t="s">
        <v>25738</v>
      </c>
      <c r="EQ4516" t="s">
        <v>4582</v>
      </c>
      <c r="ES4516">
        <v>19977</v>
      </c>
      <c r="ET4516" t="s">
        <v>196</v>
      </c>
      <c r="EU4516">
        <v>3026531176</v>
      </c>
    </row>
    <row r="4517" spans="1:151" x14ac:dyDescent="0.2">
      <c r="A4517">
        <v>13202</v>
      </c>
      <c r="B4517" t="s">
        <v>7494</v>
      </c>
      <c r="C4517" t="s">
        <v>25724</v>
      </c>
      <c r="E4517" t="s">
        <v>25734</v>
      </c>
      <c r="F4517" t="s">
        <v>171</v>
      </c>
      <c r="G4517" t="s">
        <v>172</v>
      </c>
      <c r="H4517" s="1">
        <v>34768</v>
      </c>
      <c r="I4517" t="s">
        <v>173</v>
      </c>
      <c r="K4517" t="s">
        <v>576</v>
      </c>
      <c r="L4517" t="s">
        <v>577</v>
      </c>
      <c r="M4517" t="s">
        <v>224</v>
      </c>
      <c r="N4517">
        <v>2015</v>
      </c>
      <c r="O4517" t="s">
        <v>692</v>
      </c>
      <c r="P4517" t="s">
        <v>178</v>
      </c>
      <c r="Q4517" t="s">
        <v>172</v>
      </c>
      <c r="S4517">
        <v>28215110</v>
      </c>
      <c r="T4517" t="s">
        <v>196</v>
      </c>
      <c r="W4517" t="s">
        <v>25735</v>
      </c>
      <c r="X4517">
        <v>3026531176</v>
      </c>
      <c r="Y4517" t="s">
        <v>186</v>
      </c>
      <c r="Z4517" t="s">
        <v>282</v>
      </c>
      <c r="AA4517">
        <v>2017</v>
      </c>
      <c r="AB4517">
        <v>2017</v>
      </c>
      <c r="AC4517" t="s">
        <v>580</v>
      </c>
      <c r="AD4517" t="s">
        <v>185</v>
      </c>
      <c r="AE4517" t="s">
        <v>696</v>
      </c>
      <c r="AS4517">
        <v>3.77</v>
      </c>
      <c r="AT4517" t="s">
        <v>188</v>
      </c>
      <c r="AU4517" t="s">
        <v>189</v>
      </c>
      <c r="AV4517" t="s">
        <v>190</v>
      </c>
      <c r="AW4517" t="s">
        <v>264</v>
      </c>
      <c r="BM4517" t="s">
        <v>25736</v>
      </c>
      <c r="BN4517" t="s">
        <v>193</v>
      </c>
      <c r="BP4517" t="s">
        <v>194</v>
      </c>
      <c r="BQ4517" t="s">
        <v>195</v>
      </c>
      <c r="BS4517">
        <v>14627</v>
      </c>
      <c r="BT4517" t="s">
        <v>196</v>
      </c>
      <c r="BU4517">
        <v>3027479226</v>
      </c>
      <c r="BZ4517" t="s">
        <v>25737</v>
      </c>
      <c r="CC4517" t="s">
        <v>25738</v>
      </c>
      <c r="CD4517" t="s">
        <v>4582</v>
      </c>
      <c r="CF4517">
        <v>19977</v>
      </c>
      <c r="CG4517" t="s">
        <v>196</v>
      </c>
      <c r="CH4517">
        <v>3026531176</v>
      </c>
      <c r="CM4517" t="s">
        <v>4846</v>
      </c>
      <c r="CP4517" t="s">
        <v>194</v>
      </c>
      <c r="CQ4517" t="s">
        <v>195</v>
      </c>
      <c r="CS4517">
        <v>14627</v>
      </c>
      <c r="CT4517" t="s">
        <v>196</v>
      </c>
      <c r="CU4517">
        <v>3027479226</v>
      </c>
      <c r="EM4517" t="s">
        <v>25737</v>
      </c>
      <c r="EP4517" t="s">
        <v>25738</v>
      </c>
      <c r="EQ4517" t="s">
        <v>4582</v>
      </c>
      <c r="ES4517">
        <v>19977</v>
      </c>
      <c r="ET4517" t="s">
        <v>196</v>
      </c>
      <c r="EU4517">
        <v>3026531176</v>
      </c>
    </row>
    <row r="4518" spans="1:151" x14ac:dyDescent="0.2">
      <c r="A4518">
        <v>13365</v>
      </c>
      <c r="B4518" t="s">
        <v>1782</v>
      </c>
      <c r="C4518" t="s">
        <v>25724</v>
      </c>
      <c r="D4518" t="s">
        <v>2298</v>
      </c>
      <c r="E4518" t="s">
        <v>25739</v>
      </c>
      <c r="F4518" t="s">
        <v>171</v>
      </c>
      <c r="G4518" t="s">
        <v>172</v>
      </c>
      <c r="H4518" s="1">
        <v>34710</v>
      </c>
      <c r="I4518" t="s">
        <v>221</v>
      </c>
      <c r="K4518" t="s">
        <v>3651</v>
      </c>
      <c r="L4518" t="s">
        <v>1409</v>
      </c>
      <c r="M4518" t="s">
        <v>176</v>
      </c>
      <c r="N4518">
        <v>2016</v>
      </c>
      <c r="O4518" t="s">
        <v>634</v>
      </c>
      <c r="P4518" t="s">
        <v>178</v>
      </c>
      <c r="Q4518" t="s">
        <v>172</v>
      </c>
      <c r="S4518">
        <v>28215400</v>
      </c>
      <c r="T4518" t="s">
        <v>196</v>
      </c>
      <c r="W4518" t="s">
        <v>25740</v>
      </c>
      <c r="X4518">
        <v>4257664700</v>
      </c>
      <c r="Y4518" t="s">
        <v>182</v>
      </c>
      <c r="Z4518" t="s">
        <v>183</v>
      </c>
      <c r="AA4518">
        <v>2017</v>
      </c>
      <c r="AB4518">
        <v>2017</v>
      </c>
      <c r="AC4518" t="s">
        <v>1786</v>
      </c>
      <c r="AD4518" t="s">
        <v>185</v>
      </c>
      <c r="AM4518" t="s">
        <v>3411</v>
      </c>
      <c r="AS4518">
        <v>3.08</v>
      </c>
      <c r="AT4518" t="s">
        <v>188</v>
      </c>
      <c r="AU4518" t="s">
        <v>189</v>
      </c>
      <c r="AV4518" t="s">
        <v>190</v>
      </c>
      <c r="AW4518" t="s">
        <v>264</v>
      </c>
      <c r="BM4518" t="s">
        <v>14975</v>
      </c>
      <c r="BN4518" t="s">
        <v>193</v>
      </c>
      <c r="BP4518" t="s">
        <v>194</v>
      </c>
      <c r="BQ4518" t="s">
        <v>195</v>
      </c>
      <c r="BS4518">
        <v>14627</v>
      </c>
      <c r="BT4518" t="s">
        <v>196</v>
      </c>
      <c r="BU4518">
        <v>4256477900</v>
      </c>
      <c r="BZ4518" t="s">
        <v>25741</v>
      </c>
      <c r="CC4518" t="s">
        <v>5655</v>
      </c>
      <c r="CD4518" t="s">
        <v>1433</v>
      </c>
      <c r="CF4518">
        <v>98008</v>
      </c>
      <c r="CG4518" t="s">
        <v>196</v>
      </c>
      <c r="CH4518">
        <v>4257475218</v>
      </c>
      <c r="CM4518" t="s">
        <v>215</v>
      </c>
      <c r="CN4518" t="s">
        <v>25742</v>
      </c>
      <c r="CP4518" t="s">
        <v>194</v>
      </c>
      <c r="CQ4518" t="s">
        <v>195</v>
      </c>
      <c r="CS4518">
        <v>14627</v>
      </c>
      <c r="CT4518" t="s">
        <v>196</v>
      </c>
      <c r="CU4518">
        <v>4256477900</v>
      </c>
      <c r="DZ4518" t="s">
        <v>25743</v>
      </c>
      <c r="EC4518" t="s">
        <v>1432</v>
      </c>
      <c r="ED4518" t="s">
        <v>1433</v>
      </c>
      <c r="EF4518">
        <v>98117</v>
      </c>
      <c r="EG4518" t="s">
        <v>196</v>
      </c>
      <c r="EM4518" t="s">
        <v>25741</v>
      </c>
      <c r="EP4518" t="s">
        <v>5655</v>
      </c>
      <c r="EQ4518" t="s">
        <v>1433</v>
      </c>
      <c r="ES4518">
        <v>98008</v>
      </c>
      <c r="ET4518" t="s">
        <v>196</v>
      </c>
      <c r="EU4518">
        <v>4257475218</v>
      </c>
    </row>
    <row r="4519" spans="1:151" x14ac:dyDescent="0.2">
      <c r="A4519">
        <v>13400</v>
      </c>
      <c r="B4519" t="s">
        <v>19847</v>
      </c>
      <c r="C4519" t="s">
        <v>25724</v>
      </c>
      <c r="D4519" t="s">
        <v>13975</v>
      </c>
      <c r="E4519" t="s">
        <v>25744</v>
      </c>
      <c r="F4519" t="s">
        <v>171</v>
      </c>
      <c r="G4519" t="s">
        <v>172</v>
      </c>
      <c r="H4519" s="1">
        <v>34860</v>
      </c>
      <c r="I4519" t="s">
        <v>221</v>
      </c>
      <c r="K4519" t="s">
        <v>1074</v>
      </c>
      <c r="L4519" t="s">
        <v>318</v>
      </c>
      <c r="M4519" t="s">
        <v>176</v>
      </c>
      <c r="N4519">
        <v>2016</v>
      </c>
      <c r="O4519" t="s">
        <v>634</v>
      </c>
      <c r="P4519" t="s">
        <v>178</v>
      </c>
      <c r="Q4519" t="s">
        <v>172</v>
      </c>
      <c r="S4519">
        <v>28177838</v>
      </c>
      <c r="T4519" t="s">
        <v>196</v>
      </c>
      <c r="W4519" t="s">
        <v>25745</v>
      </c>
      <c r="X4519">
        <v>3145786325</v>
      </c>
      <c r="Y4519" t="s">
        <v>186</v>
      </c>
      <c r="Z4519" t="s">
        <v>183</v>
      </c>
      <c r="AA4519">
        <v>2017</v>
      </c>
      <c r="AB4519">
        <v>2017</v>
      </c>
      <c r="AC4519" t="s">
        <v>457</v>
      </c>
      <c r="AD4519" t="s">
        <v>185</v>
      </c>
      <c r="AM4519" t="s">
        <v>3528</v>
      </c>
      <c r="AN4519" t="s">
        <v>3384</v>
      </c>
      <c r="AS4519">
        <v>3.03</v>
      </c>
      <c r="AT4519" t="s">
        <v>188</v>
      </c>
      <c r="AU4519" t="s">
        <v>189</v>
      </c>
      <c r="AV4519" t="s">
        <v>190</v>
      </c>
      <c r="AW4519" t="s">
        <v>952</v>
      </c>
      <c r="BM4519" t="s">
        <v>13493</v>
      </c>
      <c r="BN4519" t="s">
        <v>193</v>
      </c>
      <c r="BP4519" t="s">
        <v>194</v>
      </c>
      <c r="BQ4519" t="s">
        <v>195</v>
      </c>
      <c r="BS4519">
        <v>14627</v>
      </c>
      <c r="BT4519" t="s">
        <v>196</v>
      </c>
      <c r="BU4519">
        <v>3144205133</v>
      </c>
      <c r="BZ4519" t="s">
        <v>25746</v>
      </c>
      <c r="CC4519" t="s">
        <v>1894</v>
      </c>
      <c r="CD4519" t="s">
        <v>1895</v>
      </c>
      <c r="CF4519">
        <v>63141</v>
      </c>
      <c r="CG4519" t="s">
        <v>196</v>
      </c>
      <c r="CH4519">
        <v>3144691298</v>
      </c>
      <c r="CM4519" t="s">
        <v>25747</v>
      </c>
      <c r="CP4519" t="s">
        <v>194</v>
      </c>
      <c r="CQ4519" t="s">
        <v>195</v>
      </c>
      <c r="CS4519">
        <v>14627</v>
      </c>
      <c r="CT4519" t="s">
        <v>196</v>
      </c>
      <c r="CU4519">
        <v>3144205133</v>
      </c>
      <c r="ED4519" t="s">
        <v>1895</v>
      </c>
      <c r="EG4519" t="s">
        <v>196</v>
      </c>
      <c r="EH4519">
        <v>3144691298</v>
      </c>
      <c r="EM4519" t="s">
        <v>25746</v>
      </c>
      <c r="EP4519" t="s">
        <v>1894</v>
      </c>
      <c r="EQ4519" t="s">
        <v>1895</v>
      </c>
      <c r="ES4519">
        <v>63141</v>
      </c>
      <c r="ET4519" t="s">
        <v>196</v>
      </c>
      <c r="EU4519">
        <v>3144691298</v>
      </c>
    </row>
    <row r="4520" spans="1:151" x14ac:dyDescent="0.2">
      <c r="A4520">
        <v>26005</v>
      </c>
      <c r="B4520" t="s">
        <v>25748</v>
      </c>
      <c r="C4520" t="s">
        <v>25749</v>
      </c>
      <c r="E4520" t="s">
        <v>25750</v>
      </c>
      <c r="F4520" t="s">
        <v>171</v>
      </c>
      <c r="K4520" t="s">
        <v>8757</v>
      </c>
      <c r="M4520" t="s">
        <v>306</v>
      </c>
      <c r="N4520">
        <v>2014</v>
      </c>
      <c r="O4520" t="s">
        <v>591</v>
      </c>
      <c r="P4520" t="s">
        <v>178</v>
      </c>
      <c r="Q4520" t="s">
        <v>172</v>
      </c>
    </row>
    <row r="4521" spans="1:151" x14ac:dyDescent="0.2">
      <c r="A4521">
        <v>26667</v>
      </c>
      <c r="B4521" t="s">
        <v>3556</v>
      </c>
      <c r="C4521" t="s">
        <v>25724</v>
      </c>
      <c r="D4521" t="s">
        <v>2423</v>
      </c>
      <c r="E4521" t="s">
        <v>25751</v>
      </c>
      <c r="F4521" t="s">
        <v>171</v>
      </c>
      <c r="G4521" t="s">
        <v>172</v>
      </c>
      <c r="H4521" s="1">
        <v>36073</v>
      </c>
      <c r="I4521" t="s">
        <v>173</v>
      </c>
      <c r="K4521" t="s">
        <v>1910</v>
      </c>
      <c r="L4521" t="s">
        <v>1911</v>
      </c>
      <c r="M4521" t="s">
        <v>176</v>
      </c>
      <c r="N4521">
        <v>2019</v>
      </c>
      <c r="O4521" t="s">
        <v>482</v>
      </c>
      <c r="P4521" t="s">
        <v>178</v>
      </c>
      <c r="Q4521" t="s">
        <v>172</v>
      </c>
      <c r="S4521">
        <v>30725621</v>
      </c>
      <c r="T4521" t="s">
        <v>196</v>
      </c>
      <c r="W4521" t="s">
        <v>25752</v>
      </c>
      <c r="X4521">
        <v>2568876055</v>
      </c>
      <c r="Y4521" t="s">
        <v>186</v>
      </c>
      <c r="Z4521" t="s">
        <v>282</v>
      </c>
      <c r="AA4521">
        <v>2021</v>
      </c>
      <c r="AB4521">
        <v>2021</v>
      </c>
      <c r="AC4521" t="s">
        <v>283</v>
      </c>
      <c r="AD4521" t="s">
        <v>172</v>
      </c>
      <c r="AS4521">
        <v>3</v>
      </c>
      <c r="AT4521" t="s">
        <v>188</v>
      </c>
      <c r="AU4521" t="s">
        <v>189</v>
      </c>
      <c r="AV4521" t="s">
        <v>190</v>
      </c>
      <c r="AW4521" t="s">
        <v>264</v>
      </c>
      <c r="BM4521" t="s">
        <v>25753</v>
      </c>
      <c r="BN4521" t="s">
        <v>193</v>
      </c>
      <c r="BP4521" t="s">
        <v>194</v>
      </c>
      <c r="BQ4521" t="s">
        <v>195</v>
      </c>
      <c r="BS4521">
        <v>14627</v>
      </c>
      <c r="BT4521" t="s">
        <v>196</v>
      </c>
      <c r="BU4521">
        <v>2568873638</v>
      </c>
      <c r="BZ4521" t="s">
        <v>25754</v>
      </c>
      <c r="CC4521" t="s">
        <v>25755</v>
      </c>
      <c r="CD4521" t="s">
        <v>10971</v>
      </c>
      <c r="CF4521">
        <v>35077</v>
      </c>
      <c r="CG4521" t="s">
        <v>196</v>
      </c>
      <c r="CH4521">
        <v>2568873638</v>
      </c>
      <c r="CM4521" t="s">
        <v>25756</v>
      </c>
      <c r="CP4521" t="s">
        <v>194</v>
      </c>
      <c r="CQ4521" t="s">
        <v>195</v>
      </c>
      <c r="CS4521">
        <v>14627</v>
      </c>
      <c r="CT4521" t="s">
        <v>196</v>
      </c>
      <c r="CU4521">
        <v>2568873638</v>
      </c>
      <c r="ED4521" t="s">
        <v>10971</v>
      </c>
      <c r="EG4521" t="s">
        <v>196</v>
      </c>
      <c r="EH4521">
        <v>2568873638</v>
      </c>
      <c r="EM4521" t="s">
        <v>25754</v>
      </c>
      <c r="EP4521" t="s">
        <v>25755</v>
      </c>
      <c r="EQ4521" t="s">
        <v>10971</v>
      </c>
      <c r="ES4521">
        <v>35077</v>
      </c>
      <c r="ET4521" t="s">
        <v>196</v>
      </c>
      <c r="EU4521">
        <v>2568873638</v>
      </c>
    </row>
    <row r="4522" spans="1:151" x14ac:dyDescent="0.2">
      <c r="A4522">
        <v>27078</v>
      </c>
      <c r="B4522" t="s">
        <v>16402</v>
      </c>
      <c r="C4522" t="s">
        <v>25724</v>
      </c>
      <c r="D4522" t="s">
        <v>3505</v>
      </c>
      <c r="E4522" t="s">
        <v>25757</v>
      </c>
      <c r="F4522" t="s">
        <v>171</v>
      </c>
      <c r="G4522" t="str">
        <f>"0"</f>
        <v>0</v>
      </c>
      <c r="K4522" t="s">
        <v>1438</v>
      </c>
      <c r="L4522" t="s">
        <v>1439</v>
      </c>
      <c r="M4522" t="s">
        <v>255</v>
      </c>
      <c r="N4522" t="s">
        <v>1347</v>
      </c>
      <c r="O4522" t="s">
        <v>1348</v>
      </c>
      <c r="P4522" t="s">
        <v>178</v>
      </c>
      <c r="Q4522" t="s">
        <v>172</v>
      </c>
      <c r="S4522">
        <v>30002685</v>
      </c>
      <c r="T4522" t="s">
        <v>196</v>
      </c>
      <c r="W4522" t="s">
        <v>25758</v>
      </c>
      <c r="X4522">
        <v>5187728638</v>
      </c>
      <c r="Y4522" t="s">
        <v>186</v>
      </c>
      <c r="Z4522" t="s">
        <v>183</v>
      </c>
      <c r="AA4522">
        <v>2020</v>
      </c>
      <c r="AB4522">
        <v>2020</v>
      </c>
      <c r="AC4522" t="s">
        <v>457</v>
      </c>
      <c r="AD4522" t="s">
        <v>185</v>
      </c>
      <c r="AS4522">
        <v>3.37</v>
      </c>
      <c r="AT4522" t="s">
        <v>188</v>
      </c>
      <c r="AU4522" t="s">
        <v>189</v>
      </c>
      <c r="AV4522" t="s">
        <v>190</v>
      </c>
      <c r="AW4522" t="s">
        <v>264</v>
      </c>
      <c r="BM4522" t="s">
        <v>5711</v>
      </c>
      <c r="BN4522" t="s">
        <v>193</v>
      </c>
      <c r="BP4522" t="s">
        <v>194</v>
      </c>
      <c r="BQ4522" t="s">
        <v>195</v>
      </c>
      <c r="BS4522">
        <v>14627</v>
      </c>
      <c r="BT4522" t="s">
        <v>196</v>
      </c>
      <c r="BU4522">
        <v>5186495258</v>
      </c>
      <c r="BZ4522" t="s">
        <v>25759</v>
      </c>
      <c r="CC4522" t="s">
        <v>4485</v>
      </c>
      <c r="CD4522" t="s">
        <v>195</v>
      </c>
      <c r="CF4522">
        <v>120471511</v>
      </c>
      <c r="CG4522" t="s">
        <v>196</v>
      </c>
      <c r="CH4522">
        <v>5186495258</v>
      </c>
      <c r="CM4522" t="s">
        <v>25760</v>
      </c>
      <c r="CP4522" t="s">
        <v>25761</v>
      </c>
      <c r="CQ4522" t="s">
        <v>195</v>
      </c>
      <c r="CS4522">
        <v>12188</v>
      </c>
      <c r="CT4522" t="s">
        <v>196</v>
      </c>
      <c r="CU4522">
        <v>5186495258</v>
      </c>
      <c r="DZ4522" t="s">
        <v>25762</v>
      </c>
      <c r="EC4522" t="s">
        <v>4485</v>
      </c>
      <c r="ED4522" t="s">
        <v>195</v>
      </c>
      <c r="EF4522">
        <v>12047</v>
      </c>
      <c r="EG4522" t="s">
        <v>196</v>
      </c>
      <c r="EH4522">
        <v>5186495258</v>
      </c>
      <c r="EM4522" t="s">
        <v>25759</v>
      </c>
      <c r="EP4522" t="s">
        <v>4485</v>
      </c>
      <c r="EQ4522" t="s">
        <v>195</v>
      </c>
      <c r="ES4522">
        <v>120471511</v>
      </c>
      <c r="ET4522" t="s">
        <v>196</v>
      </c>
      <c r="EU4522">
        <v>5186495258</v>
      </c>
    </row>
    <row r="4523" spans="1:151" x14ac:dyDescent="0.2">
      <c r="A4523">
        <v>37361</v>
      </c>
      <c r="B4523" t="s">
        <v>25031</v>
      </c>
      <c r="C4523" t="s">
        <v>25724</v>
      </c>
      <c r="D4523" t="s">
        <v>940</v>
      </c>
      <c r="E4523" t="s">
        <v>25763</v>
      </c>
      <c r="F4523" t="s">
        <v>171</v>
      </c>
      <c r="G4523" t="s">
        <v>172</v>
      </c>
      <c r="H4523" s="1">
        <v>36439</v>
      </c>
      <c r="I4523" t="s">
        <v>221</v>
      </c>
      <c r="K4523" t="s">
        <v>304</v>
      </c>
      <c r="L4523" t="s">
        <v>305</v>
      </c>
      <c r="M4523" t="s">
        <v>306</v>
      </c>
      <c r="N4523">
        <v>2022</v>
      </c>
      <c r="O4523" t="s">
        <v>782</v>
      </c>
      <c r="P4523" t="s">
        <v>178</v>
      </c>
      <c r="Q4523" t="s">
        <v>172</v>
      </c>
      <c r="S4523">
        <v>30714946</v>
      </c>
      <c r="T4523" t="s">
        <v>226</v>
      </c>
      <c r="Y4523" t="str">
        <f>"01AS"</f>
        <v>01AS</v>
      </c>
      <c r="Z4523" t="s">
        <v>227</v>
      </c>
      <c r="AA4523" t="s">
        <v>321</v>
      </c>
      <c r="AC4523" t="s">
        <v>2371</v>
      </c>
      <c r="AD4523" t="s">
        <v>185</v>
      </c>
      <c r="AE4523" t="s">
        <v>4851</v>
      </c>
      <c r="AM4523" t="s">
        <v>15607</v>
      </c>
      <c r="AS4523">
        <v>3.78</v>
      </c>
      <c r="AV4523" t="s">
        <v>473</v>
      </c>
      <c r="AW4523" t="s">
        <v>210</v>
      </c>
      <c r="BD4523" t="s">
        <v>474</v>
      </c>
      <c r="BF4523" t="s">
        <v>474</v>
      </c>
      <c r="BM4523" t="s">
        <v>25764</v>
      </c>
      <c r="BN4523" t="s">
        <v>239</v>
      </c>
      <c r="BO4523" t="s">
        <v>25765</v>
      </c>
      <c r="BP4523" t="s">
        <v>241</v>
      </c>
      <c r="BQ4523" t="s">
        <v>195</v>
      </c>
      <c r="BS4523">
        <v>14627</v>
      </c>
      <c r="CD4523" t="s">
        <v>195</v>
      </c>
      <c r="CM4523" t="s">
        <v>25766</v>
      </c>
      <c r="CO4523" t="s">
        <v>25765</v>
      </c>
      <c r="CP4523" t="s">
        <v>8587</v>
      </c>
      <c r="CQ4523" t="s">
        <v>247</v>
      </c>
      <c r="CS4523">
        <v>14086</v>
      </c>
      <c r="CT4523" t="s">
        <v>244</v>
      </c>
      <c r="CU4523" t="s">
        <v>25767</v>
      </c>
    </row>
    <row r="4524" spans="1:151" x14ac:dyDescent="0.2">
      <c r="A4524">
        <v>36300</v>
      </c>
      <c r="B4524" t="s">
        <v>25031</v>
      </c>
      <c r="C4524" t="s">
        <v>25724</v>
      </c>
      <c r="D4524" t="s">
        <v>940</v>
      </c>
      <c r="E4524" t="s">
        <v>25763</v>
      </c>
      <c r="F4524" t="s">
        <v>171</v>
      </c>
      <c r="G4524" t="s">
        <v>172</v>
      </c>
      <c r="H4524" s="1">
        <v>36439</v>
      </c>
      <c r="I4524" t="s">
        <v>221</v>
      </c>
      <c r="K4524" t="s">
        <v>4639</v>
      </c>
      <c r="L4524" t="s">
        <v>820</v>
      </c>
      <c r="M4524" t="s">
        <v>306</v>
      </c>
      <c r="N4524">
        <v>2021</v>
      </c>
      <c r="O4524" t="s">
        <v>1673</v>
      </c>
      <c r="P4524" t="s">
        <v>178</v>
      </c>
      <c r="Q4524" t="s">
        <v>172</v>
      </c>
      <c r="S4524">
        <v>30714946</v>
      </c>
      <c r="T4524" t="s">
        <v>226</v>
      </c>
      <c r="Y4524" t="str">
        <f>"01AS"</f>
        <v>01AS</v>
      </c>
      <c r="Z4524" t="s">
        <v>227</v>
      </c>
      <c r="AA4524" t="s">
        <v>321</v>
      </c>
      <c r="AC4524" t="s">
        <v>2371</v>
      </c>
      <c r="AD4524" t="s">
        <v>185</v>
      </c>
      <c r="AE4524" t="s">
        <v>4851</v>
      </c>
      <c r="AM4524" t="s">
        <v>15607</v>
      </c>
      <c r="AS4524">
        <v>3.78</v>
      </c>
      <c r="AV4524" t="s">
        <v>473</v>
      </c>
      <c r="AW4524" t="s">
        <v>210</v>
      </c>
      <c r="BD4524" t="s">
        <v>474</v>
      </c>
      <c r="BF4524" t="s">
        <v>474</v>
      </c>
      <c r="BM4524" t="s">
        <v>25764</v>
      </c>
      <c r="BN4524" t="s">
        <v>239</v>
      </c>
      <c r="BO4524" t="s">
        <v>25765</v>
      </c>
      <c r="BP4524" t="s">
        <v>241</v>
      </c>
      <c r="BQ4524" t="s">
        <v>195</v>
      </c>
      <c r="BS4524">
        <v>14627</v>
      </c>
      <c r="CD4524" t="s">
        <v>195</v>
      </c>
      <c r="CM4524" t="s">
        <v>25766</v>
      </c>
      <c r="CO4524" t="s">
        <v>25765</v>
      </c>
      <c r="CP4524" t="s">
        <v>8587</v>
      </c>
      <c r="CQ4524" t="s">
        <v>247</v>
      </c>
      <c r="CS4524">
        <v>14086</v>
      </c>
      <c r="CT4524" t="s">
        <v>244</v>
      </c>
      <c r="CU4524" t="s">
        <v>25767</v>
      </c>
    </row>
    <row r="4525" spans="1:151" x14ac:dyDescent="0.2">
      <c r="A4525">
        <v>27302</v>
      </c>
      <c r="B4525" t="s">
        <v>25031</v>
      </c>
      <c r="C4525" t="s">
        <v>25724</v>
      </c>
      <c r="D4525" t="s">
        <v>940</v>
      </c>
      <c r="E4525" t="s">
        <v>25763</v>
      </c>
      <c r="F4525" t="s">
        <v>171</v>
      </c>
      <c r="G4525" t="s">
        <v>172</v>
      </c>
      <c r="H4525" s="1">
        <v>36439</v>
      </c>
      <c r="I4525" t="s">
        <v>221</v>
      </c>
      <c r="K4525" t="s">
        <v>277</v>
      </c>
      <c r="L4525" t="s">
        <v>278</v>
      </c>
      <c r="M4525" t="s">
        <v>224</v>
      </c>
      <c r="N4525">
        <v>2019</v>
      </c>
      <c r="O4525" t="s">
        <v>279</v>
      </c>
      <c r="P4525" t="s">
        <v>178</v>
      </c>
      <c r="Q4525" t="s">
        <v>172</v>
      </c>
      <c r="S4525">
        <v>30714946</v>
      </c>
      <c r="T4525" t="s">
        <v>226</v>
      </c>
      <c r="Y4525" t="str">
        <f>"01AS"</f>
        <v>01AS</v>
      </c>
      <c r="Z4525" t="s">
        <v>227</v>
      </c>
      <c r="AA4525" t="s">
        <v>321</v>
      </c>
      <c r="AC4525" t="s">
        <v>2371</v>
      </c>
      <c r="AD4525" t="s">
        <v>185</v>
      </c>
      <c r="AE4525" t="s">
        <v>4851</v>
      </c>
      <c r="AM4525" t="s">
        <v>15607</v>
      </c>
      <c r="AS4525">
        <v>3.78</v>
      </c>
      <c r="AV4525" t="s">
        <v>473</v>
      </c>
      <c r="AW4525" t="s">
        <v>210</v>
      </c>
      <c r="BD4525" t="s">
        <v>474</v>
      </c>
      <c r="BF4525" t="s">
        <v>474</v>
      </c>
      <c r="BM4525" t="s">
        <v>25764</v>
      </c>
      <c r="BN4525" t="s">
        <v>239</v>
      </c>
      <c r="BO4525" t="s">
        <v>25765</v>
      </c>
      <c r="BP4525" t="s">
        <v>241</v>
      </c>
      <c r="BQ4525" t="s">
        <v>195</v>
      </c>
      <c r="BS4525">
        <v>14627</v>
      </c>
      <c r="CD4525" t="s">
        <v>195</v>
      </c>
      <c r="CM4525" t="s">
        <v>25766</v>
      </c>
      <c r="CO4525" t="s">
        <v>25765</v>
      </c>
      <c r="CP4525" t="s">
        <v>8587</v>
      </c>
      <c r="CQ4525" t="s">
        <v>247</v>
      </c>
      <c r="CS4525">
        <v>14086</v>
      </c>
      <c r="CT4525" t="s">
        <v>244</v>
      </c>
      <c r="CU4525" t="s">
        <v>25767</v>
      </c>
    </row>
    <row r="4526" spans="1:151" x14ac:dyDescent="0.2">
      <c r="A4526">
        <v>29754</v>
      </c>
      <c r="B4526" t="s">
        <v>25768</v>
      </c>
      <c r="C4526" t="s">
        <v>25724</v>
      </c>
      <c r="D4526" t="s">
        <v>3180</v>
      </c>
      <c r="E4526" t="s">
        <v>25769</v>
      </c>
      <c r="F4526" t="s">
        <v>171</v>
      </c>
      <c r="G4526" t="s">
        <v>172</v>
      </c>
      <c r="H4526" s="1">
        <v>36252</v>
      </c>
      <c r="I4526" t="s">
        <v>173</v>
      </c>
      <c r="K4526" t="s">
        <v>1291</v>
      </c>
      <c r="L4526" t="s">
        <v>2172</v>
      </c>
      <c r="M4526" t="s">
        <v>176</v>
      </c>
      <c r="N4526">
        <v>2020</v>
      </c>
      <c r="O4526" t="s">
        <v>978</v>
      </c>
      <c r="P4526" t="s">
        <v>979</v>
      </c>
      <c r="Q4526" t="s">
        <v>172</v>
      </c>
      <c r="S4526">
        <v>30711730</v>
      </c>
      <c r="T4526" t="s">
        <v>226</v>
      </c>
      <c r="Y4526" t="str">
        <f>"01AS"</f>
        <v>01AS</v>
      </c>
      <c r="Z4526" t="s">
        <v>227</v>
      </c>
      <c r="AA4526" t="s">
        <v>320</v>
      </c>
      <c r="AB4526" t="s">
        <v>321</v>
      </c>
      <c r="AC4526" t="s">
        <v>425</v>
      </c>
      <c r="AD4526" t="s">
        <v>185</v>
      </c>
      <c r="AM4526" t="s">
        <v>14100</v>
      </c>
      <c r="AS4526">
        <v>3.51</v>
      </c>
      <c r="AT4526" t="s">
        <v>429</v>
      </c>
      <c r="AU4526" t="s">
        <v>235</v>
      </c>
      <c r="AV4526" t="s">
        <v>236</v>
      </c>
      <c r="AW4526" t="s">
        <v>264</v>
      </c>
      <c r="BM4526" t="s">
        <v>25770</v>
      </c>
      <c r="BN4526" t="s">
        <v>239</v>
      </c>
      <c r="BO4526" t="s">
        <v>25771</v>
      </c>
      <c r="BP4526" t="s">
        <v>241</v>
      </c>
      <c r="BQ4526" t="s">
        <v>195</v>
      </c>
      <c r="BS4526">
        <v>14627</v>
      </c>
      <c r="CD4526" t="s">
        <v>195</v>
      </c>
      <c r="CM4526" t="s">
        <v>25772</v>
      </c>
      <c r="CO4526" t="s">
        <v>25771</v>
      </c>
      <c r="CP4526" t="s">
        <v>1401</v>
      </c>
      <c r="CQ4526" t="s">
        <v>247</v>
      </c>
      <c r="CS4526" t="s">
        <v>25773</v>
      </c>
      <c r="CT4526" t="s">
        <v>244</v>
      </c>
      <c r="CU4526" t="s">
        <v>25774</v>
      </c>
    </row>
    <row r="4527" spans="1:151" x14ac:dyDescent="0.2">
      <c r="A4527">
        <v>41206</v>
      </c>
      <c r="B4527" t="s">
        <v>949</v>
      </c>
      <c r="C4527" t="s">
        <v>25749</v>
      </c>
      <c r="D4527" t="s">
        <v>25775</v>
      </c>
      <c r="E4527" t="s">
        <v>25776</v>
      </c>
      <c r="F4527" t="s">
        <v>171</v>
      </c>
      <c r="G4527" t="str">
        <f t="shared" ref="G4527:G4532" si="37">"0"</f>
        <v>0</v>
      </c>
      <c r="H4527" s="1">
        <v>36865</v>
      </c>
      <c r="I4527" t="s">
        <v>173</v>
      </c>
      <c r="K4527" t="s">
        <v>687</v>
      </c>
      <c r="L4527" t="s">
        <v>2016</v>
      </c>
      <c r="M4527" t="s">
        <v>1389</v>
      </c>
      <c r="N4527">
        <v>2023</v>
      </c>
      <c r="O4527" t="s">
        <v>2628</v>
      </c>
      <c r="P4527" t="s">
        <v>178</v>
      </c>
      <c r="Q4527" t="s">
        <v>172</v>
      </c>
      <c r="S4527">
        <v>32635287</v>
      </c>
      <c r="T4527" t="s">
        <v>226</v>
      </c>
      <c r="Y4527" t="str">
        <f>"06ESM"</f>
        <v>06ESM</v>
      </c>
      <c r="Z4527" t="s">
        <v>14778</v>
      </c>
      <c r="AA4527" t="s">
        <v>259</v>
      </c>
      <c r="AB4527" t="s">
        <v>260</v>
      </c>
      <c r="AC4527" t="s">
        <v>25777</v>
      </c>
      <c r="AD4527" t="s">
        <v>185</v>
      </c>
      <c r="AS4527" t="str">
        <f>"0"</f>
        <v>0</v>
      </c>
      <c r="AU4527" t="s">
        <v>472</v>
      </c>
      <c r="AV4527" t="s">
        <v>473</v>
      </c>
      <c r="AW4527" t="s">
        <v>264</v>
      </c>
      <c r="BO4527" t="s">
        <v>25778</v>
      </c>
      <c r="BQ4527" t="s">
        <v>195</v>
      </c>
      <c r="CA4527" t="s">
        <v>25779</v>
      </c>
      <c r="CD4527" t="s">
        <v>195</v>
      </c>
      <c r="CM4527" t="s">
        <v>25780</v>
      </c>
      <c r="CN4527" t="s">
        <v>25779</v>
      </c>
      <c r="CO4527" t="s">
        <v>25778</v>
      </c>
      <c r="CP4527" t="s">
        <v>241</v>
      </c>
      <c r="CQ4527" t="s">
        <v>247</v>
      </c>
      <c r="CS4527">
        <v>14605</v>
      </c>
      <c r="CT4527" t="s">
        <v>244</v>
      </c>
      <c r="CU4527" t="s">
        <v>25781</v>
      </c>
    </row>
    <row r="4528" spans="1:151" x14ac:dyDescent="0.2">
      <c r="A4528">
        <v>41340</v>
      </c>
      <c r="B4528" t="s">
        <v>4340</v>
      </c>
      <c r="C4528" t="s">
        <v>25749</v>
      </c>
      <c r="D4528" t="s">
        <v>25782</v>
      </c>
      <c r="E4528" t="s">
        <v>25783</v>
      </c>
      <c r="F4528" t="s">
        <v>171</v>
      </c>
      <c r="G4528" t="str">
        <f t="shared" si="37"/>
        <v>0</v>
      </c>
      <c r="H4528" s="1">
        <v>38426</v>
      </c>
      <c r="I4528" t="s">
        <v>221</v>
      </c>
      <c r="K4528" t="s">
        <v>867</v>
      </c>
      <c r="L4528" t="s">
        <v>868</v>
      </c>
      <c r="M4528" t="s">
        <v>224</v>
      </c>
      <c r="N4528">
        <v>2024</v>
      </c>
      <c r="O4528" t="s">
        <v>225</v>
      </c>
      <c r="P4528" t="s">
        <v>178</v>
      </c>
      <c r="Q4528" t="s">
        <v>172</v>
      </c>
      <c r="S4528">
        <v>32568929</v>
      </c>
      <c r="T4528" t="s">
        <v>226</v>
      </c>
      <c r="Y4528" t="str">
        <f>"01AS"</f>
        <v>01AS</v>
      </c>
      <c r="Z4528" t="s">
        <v>227</v>
      </c>
      <c r="AA4528" t="s">
        <v>833</v>
      </c>
      <c r="AB4528" t="s">
        <v>834</v>
      </c>
      <c r="AC4528" t="s">
        <v>11053</v>
      </c>
      <c r="AD4528" t="s">
        <v>185</v>
      </c>
      <c r="AM4528" t="s">
        <v>897</v>
      </c>
      <c r="AS4528">
        <v>3.44</v>
      </c>
      <c r="AU4528" t="s">
        <v>235</v>
      </c>
      <c r="AV4528" t="s">
        <v>236</v>
      </c>
      <c r="AW4528" t="s">
        <v>264</v>
      </c>
      <c r="BM4528" t="s">
        <v>14018</v>
      </c>
      <c r="BN4528" t="s">
        <v>239</v>
      </c>
      <c r="BO4528" t="s">
        <v>25784</v>
      </c>
      <c r="BP4528" t="s">
        <v>241</v>
      </c>
      <c r="BQ4528" t="s">
        <v>195</v>
      </c>
      <c r="BS4528">
        <v>14627</v>
      </c>
      <c r="BZ4528" t="s">
        <v>3928</v>
      </c>
      <c r="CB4528" t="s">
        <v>267</v>
      </c>
      <c r="CD4528" t="s">
        <v>195</v>
      </c>
      <c r="CF4528">
        <v>14627</v>
      </c>
      <c r="CG4528" t="s">
        <v>244</v>
      </c>
      <c r="CM4528" t="s">
        <v>25785</v>
      </c>
      <c r="CO4528" t="s">
        <v>25784</v>
      </c>
      <c r="CP4528" t="s">
        <v>16237</v>
      </c>
      <c r="CQ4528" t="s">
        <v>270</v>
      </c>
      <c r="CS4528" t="s">
        <v>25786</v>
      </c>
      <c r="CT4528" t="s">
        <v>244</v>
      </c>
      <c r="CU4528" t="s">
        <v>25787</v>
      </c>
    </row>
    <row r="4529" spans="1:151" x14ac:dyDescent="0.2">
      <c r="A4529">
        <v>41437</v>
      </c>
      <c r="B4529" t="s">
        <v>1815</v>
      </c>
      <c r="C4529" t="s">
        <v>25749</v>
      </c>
      <c r="D4529" t="s">
        <v>2585</v>
      </c>
      <c r="E4529" t="s">
        <v>1213</v>
      </c>
      <c r="F4529" t="s">
        <v>171</v>
      </c>
      <c r="G4529" t="str">
        <f t="shared" si="37"/>
        <v>0</v>
      </c>
      <c r="H4529" s="1">
        <v>37466</v>
      </c>
      <c r="I4529" t="s">
        <v>221</v>
      </c>
      <c r="K4529" t="s">
        <v>819</v>
      </c>
      <c r="L4529" t="s">
        <v>820</v>
      </c>
      <c r="M4529" t="s">
        <v>224</v>
      </c>
      <c r="N4529">
        <v>2024</v>
      </c>
      <c r="O4529" t="s">
        <v>225</v>
      </c>
      <c r="P4529" t="s">
        <v>178</v>
      </c>
      <c r="Q4529" t="s">
        <v>172</v>
      </c>
      <c r="R4529" t="s">
        <v>510</v>
      </c>
      <c r="S4529">
        <v>32068207</v>
      </c>
      <c r="BM4529" t="s">
        <v>25788</v>
      </c>
    </row>
    <row r="4530" spans="1:151" x14ac:dyDescent="0.2">
      <c r="A4530">
        <v>42073</v>
      </c>
      <c r="B4530" t="s">
        <v>25789</v>
      </c>
      <c r="C4530" t="s">
        <v>25749</v>
      </c>
      <c r="D4530" t="s">
        <v>2127</v>
      </c>
      <c r="E4530" t="s">
        <v>25790</v>
      </c>
      <c r="F4530" t="s">
        <v>171</v>
      </c>
      <c r="G4530" t="str">
        <f t="shared" si="37"/>
        <v>0</v>
      </c>
      <c r="H4530" s="1">
        <v>38472</v>
      </c>
      <c r="I4530" t="s">
        <v>221</v>
      </c>
      <c r="K4530" t="s">
        <v>2349</v>
      </c>
      <c r="L4530" t="s">
        <v>2350</v>
      </c>
      <c r="M4530" t="s">
        <v>205</v>
      </c>
      <c r="N4530">
        <v>2024</v>
      </c>
      <c r="O4530" t="s">
        <v>2271</v>
      </c>
      <c r="P4530" t="s">
        <v>178</v>
      </c>
      <c r="Q4530" t="s">
        <v>172</v>
      </c>
      <c r="S4530">
        <v>32495294</v>
      </c>
      <c r="T4530" t="s">
        <v>226</v>
      </c>
      <c r="Y4530" t="str">
        <f>"01AS"</f>
        <v>01AS</v>
      </c>
      <c r="Z4530" t="s">
        <v>227</v>
      </c>
      <c r="AA4530" t="s">
        <v>833</v>
      </c>
      <c r="AB4530" t="s">
        <v>834</v>
      </c>
      <c r="AC4530" t="s">
        <v>11053</v>
      </c>
      <c r="AD4530" t="s">
        <v>172</v>
      </c>
      <c r="AS4530">
        <v>3.69</v>
      </c>
      <c r="AU4530" t="s">
        <v>472</v>
      </c>
      <c r="AV4530" t="s">
        <v>473</v>
      </c>
      <c r="AW4530" t="s">
        <v>264</v>
      </c>
      <c r="BM4530" t="s">
        <v>25791</v>
      </c>
      <c r="BN4530" t="s">
        <v>239</v>
      </c>
      <c r="BO4530" t="s">
        <v>25792</v>
      </c>
      <c r="BP4530" t="s">
        <v>241</v>
      </c>
      <c r="BQ4530" t="s">
        <v>195</v>
      </c>
      <c r="BS4530">
        <v>14627</v>
      </c>
      <c r="BZ4530" t="s">
        <v>242</v>
      </c>
      <c r="CB4530" t="s">
        <v>243</v>
      </c>
      <c r="CD4530" t="s">
        <v>195</v>
      </c>
      <c r="CF4530">
        <v>14642</v>
      </c>
      <c r="CG4530" t="s">
        <v>244</v>
      </c>
      <c r="CM4530" t="s">
        <v>25793</v>
      </c>
      <c r="CO4530" t="s">
        <v>25792</v>
      </c>
      <c r="CP4530" t="s">
        <v>25794</v>
      </c>
      <c r="CQ4530" t="s">
        <v>247</v>
      </c>
      <c r="CS4530" t="s">
        <v>25795</v>
      </c>
      <c r="CT4530" t="s">
        <v>244</v>
      </c>
      <c r="CU4530" t="s">
        <v>25796</v>
      </c>
    </row>
    <row r="4531" spans="1:151" x14ac:dyDescent="0.2">
      <c r="A4531">
        <v>46678</v>
      </c>
      <c r="B4531" t="s">
        <v>25797</v>
      </c>
      <c r="C4531" t="s">
        <v>25749</v>
      </c>
      <c r="E4531" t="s">
        <v>25798</v>
      </c>
      <c r="F4531" t="s">
        <v>171</v>
      </c>
      <c r="G4531" t="str">
        <f t="shared" si="37"/>
        <v>0</v>
      </c>
      <c r="H4531" s="1">
        <v>36637</v>
      </c>
      <c r="I4531" t="s">
        <v>221</v>
      </c>
      <c r="K4531" t="s">
        <v>687</v>
      </c>
      <c r="L4531" t="s">
        <v>2483</v>
      </c>
      <c r="M4531" t="s">
        <v>306</v>
      </c>
      <c r="N4531">
        <v>2025</v>
      </c>
      <c r="O4531" t="s">
        <v>2065</v>
      </c>
      <c r="P4531" t="s">
        <v>509</v>
      </c>
      <c r="Q4531" t="s">
        <v>172</v>
      </c>
      <c r="R4531" t="s">
        <v>510</v>
      </c>
      <c r="S4531">
        <v>31355414</v>
      </c>
      <c r="BM4531" t="s">
        <v>17612</v>
      </c>
    </row>
    <row r="4532" spans="1:151" x14ac:dyDescent="0.2">
      <c r="A4532">
        <v>38171</v>
      </c>
      <c r="B4532" t="s">
        <v>25799</v>
      </c>
      <c r="C4532" t="s">
        <v>25800</v>
      </c>
      <c r="D4532" t="s">
        <v>25801</v>
      </c>
      <c r="E4532" t="s">
        <v>25802</v>
      </c>
      <c r="F4532" t="s">
        <v>171</v>
      </c>
      <c r="G4532" t="str">
        <f t="shared" si="37"/>
        <v>0</v>
      </c>
      <c r="H4532" s="1">
        <v>38232</v>
      </c>
      <c r="I4532" t="s">
        <v>221</v>
      </c>
      <c r="K4532" t="s">
        <v>1817</v>
      </c>
      <c r="L4532" t="s">
        <v>1158</v>
      </c>
      <c r="M4532" t="s">
        <v>205</v>
      </c>
      <c r="N4532">
        <v>2023</v>
      </c>
      <c r="O4532" t="s">
        <v>921</v>
      </c>
      <c r="P4532" t="s">
        <v>178</v>
      </c>
      <c r="Q4532" t="s">
        <v>172</v>
      </c>
      <c r="S4532">
        <v>32346268</v>
      </c>
      <c r="T4532" t="s">
        <v>226</v>
      </c>
      <c r="Y4532" t="str">
        <f>"01AS"</f>
        <v>01AS</v>
      </c>
      <c r="Z4532" t="s">
        <v>227</v>
      </c>
      <c r="AA4532" t="s">
        <v>833</v>
      </c>
      <c r="AB4532" t="s">
        <v>834</v>
      </c>
      <c r="AC4532" t="s">
        <v>2003</v>
      </c>
      <c r="AD4532" t="s">
        <v>185</v>
      </c>
      <c r="AE4532" t="s">
        <v>6493</v>
      </c>
      <c r="AS4532">
        <v>3.76</v>
      </c>
      <c r="AU4532" t="s">
        <v>472</v>
      </c>
      <c r="AV4532" t="s">
        <v>473</v>
      </c>
      <c r="AW4532" t="s">
        <v>715</v>
      </c>
      <c r="BM4532" t="s">
        <v>19576</v>
      </c>
      <c r="BN4532" t="s">
        <v>239</v>
      </c>
      <c r="BO4532" t="s">
        <v>25803</v>
      </c>
      <c r="BP4532" t="s">
        <v>241</v>
      </c>
      <c r="BQ4532" t="s">
        <v>195</v>
      </c>
      <c r="BS4532">
        <v>14627</v>
      </c>
      <c r="BZ4532" t="s">
        <v>266</v>
      </c>
      <c r="CB4532" t="s">
        <v>267</v>
      </c>
      <c r="CD4532" t="s">
        <v>195</v>
      </c>
      <c r="CF4532">
        <v>14627</v>
      </c>
      <c r="CG4532" t="s">
        <v>244</v>
      </c>
      <c r="CM4532" t="s">
        <v>25804</v>
      </c>
      <c r="CO4532" t="s">
        <v>25803</v>
      </c>
      <c r="CP4532" t="s">
        <v>22419</v>
      </c>
      <c r="CQ4532" t="s">
        <v>541</v>
      </c>
      <c r="CS4532" t="str">
        <f>"01002-3451"</f>
        <v>01002-3451</v>
      </c>
      <c r="CT4532" t="s">
        <v>244</v>
      </c>
      <c r="CU4532" t="s">
        <v>25805</v>
      </c>
    </row>
    <row r="4533" spans="1:151" x14ac:dyDescent="0.2">
      <c r="A4533">
        <v>19073</v>
      </c>
      <c r="B4533" t="s">
        <v>4769</v>
      </c>
      <c r="C4533" t="s">
        <v>25806</v>
      </c>
      <c r="D4533" t="s">
        <v>25807</v>
      </c>
      <c r="E4533" t="s">
        <v>25808</v>
      </c>
      <c r="F4533" t="s">
        <v>171</v>
      </c>
      <c r="G4533" t="s">
        <v>172</v>
      </c>
      <c r="H4533" s="1">
        <v>34895</v>
      </c>
      <c r="I4533" t="s">
        <v>173</v>
      </c>
      <c r="K4533" t="s">
        <v>5139</v>
      </c>
      <c r="L4533" t="s">
        <v>633</v>
      </c>
      <c r="M4533" t="s">
        <v>306</v>
      </c>
      <c r="N4533">
        <v>2016</v>
      </c>
      <c r="O4533" t="s">
        <v>380</v>
      </c>
      <c r="P4533" t="s">
        <v>178</v>
      </c>
      <c r="Q4533" t="s">
        <v>172</v>
      </c>
      <c r="S4533">
        <v>28265092</v>
      </c>
      <c r="T4533" t="s">
        <v>196</v>
      </c>
      <c r="W4533" t="s">
        <v>25809</v>
      </c>
      <c r="X4533">
        <v>3156380581</v>
      </c>
      <c r="Y4533" t="s">
        <v>186</v>
      </c>
      <c r="Z4533" t="s">
        <v>282</v>
      </c>
      <c r="AA4533">
        <v>2017</v>
      </c>
      <c r="AB4533">
        <v>2017</v>
      </c>
      <c r="AC4533" t="s">
        <v>636</v>
      </c>
      <c r="AD4533" t="s">
        <v>185</v>
      </c>
      <c r="AE4533" t="s">
        <v>696</v>
      </c>
      <c r="AS4533">
        <v>3.32</v>
      </c>
      <c r="AT4533" t="s">
        <v>188</v>
      </c>
      <c r="AU4533" t="s">
        <v>189</v>
      </c>
      <c r="AV4533" t="s">
        <v>190</v>
      </c>
      <c r="AW4533" t="s">
        <v>264</v>
      </c>
      <c r="BM4533" t="s">
        <v>25810</v>
      </c>
      <c r="BN4533" t="s">
        <v>193</v>
      </c>
      <c r="BP4533" t="s">
        <v>194</v>
      </c>
      <c r="BQ4533" t="s">
        <v>195</v>
      </c>
      <c r="BS4533">
        <v>14627</v>
      </c>
      <c r="BT4533" t="s">
        <v>196</v>
      </c>
      <c r="BU4533">
        <v>3155303000</v>
      </c>
      <c r="BZ4533" t="s">
        <v>25811</v>
      </c>
      <c r="CC4533" t="s">
        <v>21124</v>
      </c>
      <c r="CD4533" t="s">
        <v>195</v>
      </c>
      <c r="CF4533">
        <v>13027</v>
      </c>
      <c r="CG4533" t="s">
        <v>196</v>
      </c>
      <c r="CH4533">
        <v>3156380581</v>
      </c>
      <c r="CM4533" t="s">
        <v>25812</v>
      </c>
      <c r="CP4533" t="s">
        <v>194</v>
      </c>
      <c r="CQ4533" t="s">
        <v>195</v>
      </c>
      <c r="CS4533">
        <v>14619</v>
      </c>
      <c r="CT4533" t="s">
        <v>196</v>
      </c>
      <c r="CU4533">
        <v>3155303000</v>
      </c>
      <c r="EM4533" t="s">
        <v>25811</v>
      </c>
      <c r="EP4533" t="s">
        <v>21124</v>
      </c>
      <c r="EQ4533" t="s">
        <v>195</v>
      </c>
      <c r="ES4533">
        <v>13027</v>
      </c>
      <c r="ET4533" t="s">
        <v>196</v>
      </c>
      <c r="EU4533">
        <v>3156380581</v>
      </c>
    </row>
    <row r="4534" spans="1:151" x14ac:dyDescent="0.2">
      <c r="A4534">
        <v>42570</v>
      </c>
      <c r="B4534" t="s">
        <v>8198</v>
      </c>
      <c r="C4534" t="s">
        <v>25813</v>
      </c>
      <c r="D4534" t="s">
        <v>915</v>
      </c>
      <c r="E4534" t="s">
        <v>25814</v>
      </c>
      <c r="F4534" t="s">
        <v>171</v>
      </c>
      <c r="G4534" t="str">
        <f>"0"</f>
        <v>0</v>
      </c>
      <c r="H4534" s="1">
        <v>37798</v>
      </c>
      <c r="I4534" t="s">
        <v>221</v>
      </c>
      <c r="K4534" t="s">
        <v>1930</v>
      </c>
      <c r="L4534" t="s">
        <v>14603</v>
      </c>
      <c r="M4534" t="s">
        <v>224</v>
      </c>
      <c r="N4534">
        <v>2024</v>
      </c>
      <c r="O4534" t="s">
        <v>225</v>
      </c>
      <c r="P4534" t="s">
        <v>178</v>
      </c>
      <c r="Q4534" t="s">
        <v>172</v>
      </c>
      <c r="S4534">
        <v>32030891</v>
      </c>
      <c r="T4534" t="s">
        <v>226</v>
      </c>
      <c r="Y4534" t="str">
        <f>"01AS"</f>
        <v>01AS</v>
      </c>
      <c r="Z4534" t="s">
        <v>227</v>
      </c>
      <c r="AA4534" t="s">
        <v>320</v>
      </c>
      <c r="AB4534" t="s">
        <v>321</v>
      </c>
      <c r="AC4534" t="s">
        <v>598</v>
      </c>
      <c r="AD4534" t="s">
        <v>185</v>
      </c>
      <c r="AE4534" t="s">
        <v>1693</v>
      </c>
      <c r="AS4534">
        <v>3.16</v>
      </c>
      <c r="AU4534" t="s">
        <v>472</v>
      </c>
      <c r="AV4534" t="s">
        <v>473</v>
      </c>
      <c r="AW4534" t="s">
        <v>264</v>
      </c>
      <c r="BM4534" t="s">
        <v>19323</v>
      </c>
      <c r="BN4534" t="s">
        <v>239</v>
      </c>
      <c r="BO4534" t="s">
        <v>25815</v>
      </c>
      <c r="BP4534" t="s">
        <v>241</v>
      </c>
      <c r="BQ4534" t="s">
        <v>195</v>
      </c>
      <c r="BS4534">
        <v>14627</v>
      </c>
      <c r="CD4534" t="s">
        <v>195</v>
      </c>
      <c r="CM4534" t="s">
        <v>25816</v>
      </c>
      <c r="CO4534" t="s">
        <v>25815</v>
      </c>
      <c r="CP4534" t="s">
        <v>25817</v>
      </c>
      <c r="CQ4534" t="s">
        <v>541</v>
      </c>
      <c r="CS4534" t="str">
        <f>"02184-7307"</f>
        <v>02184-7307</v>
      </c>
      <c r="CT4534" t="s">
        <v>244</v>
      </c>
      <c r="CU4534" t="s">
        <v>25818</v>
      </c>
    </row>
    <row r="4535" spans="1:151" x14ac:dyDescent="0.2">
      <c r="A4535">
        <v>39267</v>
      </c>
      <c r="B4535" t="s">
        <v>8198</v>
      </c>
      <c r="C4535" t="s">
        <v>25813</v>
      </c>
      <c r="D4535" t="s">
        <v>915</v>
      </c>
      <c r="E4535" t="s">
        <v>25814</v>
      </c>
      <c r="F4535" t="s">
        <v>171</v>
      </c>
      <c r="G4535" t="str">
        <f>"0"</f>
        <v>0</v>
      </c>
      <c r="H4535" s="1">
        <v>37798</v>
      </c>
      <c r="I4535" t="s">
        <v>221</v>
      </c>
      <c r="K4535" t="s">
        <v>1930</v>
      </c>
      <c r="L4535" t="s">
        <v>15246</v>
      </c>
      <c r="M4535" t="s">
        <v>224</v>
      </c>
      <c r="N4535">
        <v>2023</v>
      </c>
      <c r="O4535" t="s">
        <v>597</v>
      </c>
      <c r="P4535" t="s">
        <v>178</v>
      </c>
      <c r="Q4535" t="s">
        <v>172</v>
      </c>
      <c r="S4535">
        <v>32030891</v>
      </c>
      <c r="T4535" t="s">
        <v>226</v>
      </c>
      <c r="Y4535" t="str">
        <f>"01AS"</f>
        <v>01AS</v>
      </c>
      <c r="Z4535" t="s">
        <v>227</v>
      </c>
      <c r="AA4535" t="s">
        <v>320</v>
      </c>
      <c r="AB4535" t="s">
        <v>321</v>
      </c>
      <c r="AC4535" t="s">
        <v>598</v>
      </c>
      <c r="AD4535" t="s">
        <v>185</v>
      </c>
      <c r="AE4535" t="s">
        <v>1693</v>
      </c>
      <c r="AS4535">
        <v>3.16</v>
      </c>
      <c r="AU4535" t="s">
        <v>472</v>
      </c>
      <c r="AV4535" t="s">
        <v>473</v>
      </c>
      <c r="AW4535" t="s">
        <v>264</v>
      </c>
      <c r="BM4535" t="s">
        <v>19323</v>
      </c>
      <c r="BN4535" t="s">
        <v>239</v>
      </c>
      <c r="BO4535" t="s">
        <v>25815</v>
      </c>
      <c r="BP4535" t="s">
        <v>241</v>
      </c>
      <c r="BQ4535" t="s">
        <v>195</v>
      </c>
      <c r="BS4535">
        <v>14627</v>
      </c>
      <c r="CD4535" t="s">
        <v>195</v>
      </c>
      <c r="CM4535" t="s">
        <v>25816</v>
      </c>
      <c r="CO4535" t="s">
        <v>25815</v>
      </c>
      <c r="CP4535" t="s">
        <v>25817</v>
      </c>
      <c r="CQ4535" t="s">
        <v>541</v>
      </c>
      <c r="CS4535" t="str">
        <f>"02184-7307"</f>
        <v>02184-7307</v>
      </c>
      <c r="CT4535" t="s">
        <v>244</v>
      </c>
      <c r="CU4535" t="s">
        <v>25818</v>
      </c>
    </row>
    <row r="4536" spans="1:151" x14ac:dyDescent="0.2">
      <c r="A4536">
        <v>24955</v>
      </c>
      <c r="B4536" t="s">
        <v>7270</v>
      </c>
      <c r="C4536" t="s">
        <v>25819</v>
      </c>
      <c r="D4536" t="s">
        <v>917</v>
      </c>
      <c r="E4536" t="s">
        <v>25820</v>
      </c>
      <c r="F4536" t="s">
        <v>171</v>
      </c>
      <c r="G4536" t="s">
        <v>172</v>
      </c>
      <c r="H4536" s="1">
        <v>35146</v>
      </c>
      <c r="I4536" t="s">
        <v>221</v>
      </c>
      <c r="K4536" t="s">
        <v>1688</v>
      </c>
      <c r="L4536" t="s">
        <v>1689</v>
      </c>
      <c r="M4536" t="s">
        <v>224</v>
      </c>
      <c r="N4536">
        <v>2018</v>
      </c>
      <c r="O4536" t="s">
        <v>354</v>
      </c>
      <c r="P4536" t="s">
        <v>178</v>
      </c>
      <c r="Q4536" t="s">
        <v>172</v>
      </c>
      <c r="S4536">
        <v>30037403</v>
      </c>
      <c r="T4536" t="s">
        <v>196</v>
      </c>
      <c r="W4536" t="s">
        <v>25821</v>
      </c>
      <c r="X4536">
        <v>3206326031</v>
      </c>
      <c r="Y4536" t="s">
        <v>802</v>
      </c>
      <c r="Z4536" t="s">
        <v>1583</v>
      </c>
      <c r="AA4536">
        <v>2020</v>
      </c>
      <c r="AB4536">
        <v>2020</v>
      </c>
      <c r="AC4536" t="s">
        <v>1584</v>
      </c>
      <c r="AD4536" t="s">
        <v>185</v>
      </c>
      <c r="AS4536">
        <v>3.43</v>
      </c>
      <c r="AT4536" t="s">
        <v>188</v>
      </c>
      <c r="AU4536" t="s">
        <v>189</v>
      </c>
      <c r="AV4536" t="s">
        <v>190</v>
      </c>
      <c r="AW4536" t="s">
        <v>264</v>
      </c>
      <c r="BM4536" t="s">
        <v>25822</v>
      </c>
      <c r="BP4536" t="s">
        <v>194</v>
      </c>
      <c r="BQ4536" t="s">
        <v>195</v>
      </c>
      <c r="BS4536">
        <v>14604</v>
      </c>
      <c r="BT4536" t="s">
        <v>196</v>
      </c>
      <c r="BU4536">
        <v>3203602733</v>
      </c>
      <c r="BZ4536" t="s">
        <v>25823</v>
      </c>
      <c r="CC4536" t="s">
        <v>11329</v>
      </c>
      <c r="CD4536" t="s">
        <v>3699</v>
      </c>
      <c r="CF4536">
        <v>563455528</v>
      </c>
      <c r="CG4536" t="s">
        <v>196</v>
      </c>
      <c r="CH4536">
        <v>3203602733</v>
      </c>
      <c r="CM4536" t="s">
        <v>25822</v>
      </c>
      <c r="CP4536" t="s">
        <v>194</v>
      </c>
      <c r="CQ4536" t="s">
        <v>195</v>
      </c>
      <c r="CS4536">
        <v>14604</v>
      </c>
      <c r="CT4536" t="s">
        <v>196</v>
      </c>
      <c r="CU4536">
        <v>3203602733</v>
      </c>
      <c r="ED4536" t="s">
        <v>3699</v>
      </c>
      <c r="EG4536" t="s">
        <v>196</v>
      </c>
      <c r="EH4536">
        <v>3203602733</v>
      </c>
      <c r="EM4536" t="s">
        <v>25823</v>
      </c>
      <c r="EP4536" t="s">
        <v>11329</v>
      </c>
      <c r="EQ4536" t="s">
        <v>3699</v>
      </c>
      <c r="ES4536">
        <v>563455528</v>
      </c>
      <c r="ET4536" t="s">
        <v>196</v>
      </c>
      <c r="EU4536">
        <v>3203602733</v>
      </c>
    </row>
    <row r="4537" spans="1:151" x14ac:dyDescent="0.2">
      <c r="A4537">
        <v>45779</v>
      </c>
      <c r="B4537" t="s">
        <v>3664</v>
      </c>
      <c r="C4537" t="s">
        <v>25824</v>
      </c>
      <c r="D4537" t="s">
        <v>1418</v>
      </c>
      <c r="E4537" t="s">
        <v>25825</v>
      </c>
      <c r="F4537" t="s">
        <v>25826</v>
      </c>
      <c r="G4537" t="str">
        <f>"0"</f>
        <v>0</v>
      </c>
      <c r="H4537" s="1">
        <v>38229</v>
      </c>
      <c r="I4537" t="s">
        <v>221</v>
      </c>
      <c r="K4537" t="s">
        <v>1078</v>
      </c>
      <c r="L4537" t="s">
        <v>2177</v>
      </c>
      <c r="M4537" t="s">
        <v>306</v>
      </c>
      <c r="N4537">
        <v>2025</v>
      </c>
      <c r="O4537" t="s">
        <v>2065</v>
      </c>
      <c r="P4537" t="s">
        <v>178</v>
      </c>
      <c r="Q4537" t="s">
        <v>172</v>
      </c>
      <c r="R4537" t="s">
        <v>510</v>
      </c>
      <c r="S4537">
        <v>32567052</v>
      </c>
      <c r="BM4537" t="s">
        <v>3027</v>
      </c>
    </row>
    <row r="4538" spans="1:151" x14ac:dyDescent="0.2">
      <c r="A4538">
        <v>36317</v>
      </c>
      <c r="B4538" t="s">
        <v>2408</v>
      </c>
      <c r="C4538" t="s">
        <v>25827</v>
      </c>
      <c r="D4538" t="s">
        <v>917</v>
      </c>
      <c r="E4538" t="s">
        <v>25828</v>
      </c>
      <c r="F4538" t="s">
        <v>171</v>
      </c>
      <c r="H4538" s="1">
        <v>37106</v>
      </c>
      <c r="I4538" t="s">
        <v>221</v>
      </c>
      <c r="K4538" t="s">
        <v>2024</v>
      </c>
      <c r="L4538" t="s">
        <v>820</v>
      </c>
      <c r="M4538" t="s">
        <v>306</v>
      </c>
      <c r="N4538">
        <v>2021</v>
      </c>
      <c r="O4538" t="s">
        <v>1673</v>
      </c>
      <c r="P4538" t="s">
        <v>178</v>
      </c>
      <c r="Q4538" t="s">
        <v>172</v>
      </c>
      <c r="S4538">
        <v>31526562</v>
      </c>
      <c r="T4538" t="s">
        <v>226</v>
      </c>
      <c r="Y4538" t="str">
        <f>"01AS"</f>
        <v>01AS</v>
      </c>
      <c r="Z4538" t="s">
        <v>499</v>
      </c>
      <c r="AA4538" t="s">
        <v>320</v>
      </c>
      <c r="AB4538" t="s">
        <v>321</v>
      </c>
      <c r="AC4538" t="s">
        <v>25829</v>
      </c>
      <c r="AD4538" t="s">
        <v>185</v>
      </c>
      <c r="AM4538" t="s">
        <v>2618</v>
      </c>
      <c r="AS4538">
        <v>3.9</v>
      </c>
      <c r="AT4538" t="s">
        <v>429</v>
      </c>
      <c r="AU4538" t="s">
        <v>235</v>
      </c>
      <c r="AV4538" t="s">
        <v>236</v>
      </c>
      <c r="AW4538" t="s">
        <v>264</v>
      </c>
      <c r="BD4538" t="s">
        <v>474</v>
      </c>
      <c r="BM4538" t="s">
        <v>25830</v>
      </c>
      <c r="BN4538" t="s">
        <v>239</v>
      </c>
      <c r="BO4538" t="s">
        <v>267</v>
      </c>
      <c r="BP4538" t="s">
        <v>241</v>
      </c>
      <c r="BQ4538" t="s">
        <v>195</v>
      </c>
      <c r="BS4538">
        <v>14627</v>
      </c>
      <c r="CA4538" t="s">
        <v>25830</v>
      </c>
      <c r="CD4538" t="s">
        <v>195</v>
      </c>
      <c r="CM4538" t="s">
        <v>11943</v>
      </c>
      <c r="CN4538" t="s">
        <v>25830</v>
      </c>
      <c r="CO4538" t="s">
        <v>267</v>
      </c>
      <c r="CP4538" t="s">
        <v>241</v>
      </c>
      <c r="CQ4538" t="s">
        <v>247</v>
      </c>
      <c r="CS4538">
        <v>14627</v>
      </c>
      <c r="CT4538" t="s">
        <v>244</v>
      </c>
      <c r="CU4538" t="s">
        <v>25831</v>
      </c>
    </row>
    <row r="4539" spans="1:151" x14ac:dyDescent="0.2">
      <c r="A4539">
        <v>19772</v>
      </c>
      <c r="B4539" t="s">
        <v>25832</v>
      </c>
      <c r="C4539" t="s">
        <v>25833</v>
      </c>
      <c r="D4539" t="s">
        <v>19724</v>
      </c>
      <c r="E4539" t="s">
        <v>25834</v>
      </c>
      <c r="F4539" t="s">
        <v>171</v>
      </c>
      <c r="G4539" t="s">
        <v>172</v>
      </c>
      <c r="H4539" s="1">
        <v>34878</v>
      </c>
      <c r="I4539" t="s">
        <v>173</v>
      </c>
      <c r="K4539" t="s">
        <v>4372</v>
      </c>
      <c r="L4539" t="s">
        <v>1731</v>
      </c>
      <c r="M4539" t="s">
        <v>176</v>
      </c>
      <c r="N4539">
        <v>2017</v>
      </c>
      <c r="O4539" t="s">
        <v>177</v>
      </c>
      <c r="P4539" t="s">
        <v>178</v>
      </c>
      <c r="Q4539" t="s">
        <v>172</v>
      </c>
      <c r="S4539">
        <v>28220251</v>
      </c>
      <c r="T4539" t="s">
        <v>196</v>
      </c>
      <c r="W4539" t="s">
        <v>25835</v>
      </c>
      <c r="X4539">
        <v>9145335118</v>
      </c>
      <c r="Y4539" t="s">
        <v>186</v>
      </c>
      <c r="Z4539" t="s">
        <v>282</v>
      </c>
      <c r="AA4539">
        <v>2017</v>
      </c>
      <c r="AB4539">
        <v>2017</v>
      </c>
      <c r="AC4539" t="s">
        <v>932</v>
      </c>
      <c r="AD4539" t="s">
        <v>185</v>
      </c>
      <c r="AS4539">
        <v>3.12</v>
      </c>
      <c r="AT4539" t="s">
        <v>188</v>
      </c>
      <c r="AU4539" t="s">
        <v>189</v>
      </c>
      <c r="AV4539" t="s">
        <v>190</v>
      </c>
      <c r="AW4539" t="s">
        <v>264</v>
      </c>
      <c r="BM4539" t="s">
        <v>25836</v>
      </c>
      <c r="BP4539" t="s">
        <v>194</v>
      </c>
      <c r="BQ4539" t="s">
        <v>195</v>
      </c>
      <c r="BS4539">
        <v>14627</v>
      </c>
      <c r="BT4539" t="s">
        <v>196</v>
      </c>
      <c r="BU4539">
        <v>9143564668</v>
      </c>
      <c r="BZ4539" t="s">
        <v>25837</v>
      </c>
      <c r="CC4539" t="s">
        <v>25838</v>
      </c>
      <c r="CD4539" t="s">
        <v>195</v>
      </c>
      <c r="CF4539">
        <v>10590</v>
      </c>
      <c r="CG4539" t="s">
        <v>196</v>
      </c>
      <c r="CH4539">
        <v>9145335118</v>
      </c>
      <c r="ED4539" t="s">
        <v>195</v>
      </c>
      <c r="EG4539" t="s">
        <v>196</v>
      </c>
      <c r="EH4539">
        <v>9145335118</v>
      </c>
      <c r="EM4539" t="s">
        <v>25837</v>
      </c>
      <c r="EP4539" t="s">
        <v>25838</v>
      </c>
      <c r="EQ4539" t="s">
        <v>195</v>
      </c>
      <c r="ES4539">
        <v>10590</v>
      </c>
      <c r="ET4539" t="s">
        <v>196</v>
      </c>
      <c r="EU4539">
        <v>9145335118</v>
      </c>
    </row>
    <row r="4540" spans="1:151" x14ac:dyDescent="0.2">
      <c r="A4540">
        <v>26000</v>
      </c>
      <c r="B4540" t="s">
        <v>4401</v>
      </c>
      <c r="C4540" t="s">
        <v>25839</v>
      </c>
      <c r="E4540" t="s">
        <v>25840</v>
      </c>
      <c r="F4540" t="s">
        <v>171</v>
      </c>
      <c r="K4540" t="s">
        <v>547</v>
      </c>
      <c r="M4540" t="s">
        <v>306</v>
      </c>
      <c r="N4540">
        <v>2014</v>
      </c>
      <c r="O4540" t="s">
        <v>591</v>
      </c>
      <c r="P4540" t="s">
        <v>178</v>
      </c>
      <c r="Q4540" t="s">
        <v>172</v>
      </c>
    </row>
    <row r="4541" spans="1:151" x14ac:dyDescent="0.2">
      <c r="A4541">
        <v>10053</v>
      </c>
      <c r="B4541" t="s">
        <v>25841</v>
      </c>
      <c r="C4541" t="s">
        <v>25842</v>
      </c>
      <c r="E4541" t="s">
        <v>25843</v>
      </c>
      <c r="F4541" t="s">
        <v>171</v>
      </c>
      <c r="G4541" t="s">
        <v>172</v>
      </c>
      <c r="H4541" s="1">
        <v>34067</v>
      </c>
      <c r="I4541" t="s">
        <v>173</v>
      </c>
      <c r="K4541" t="s">
        <v>9522</v>
      </c>
      <c r="L4541" t="s">
        <v>9523</v>
      </c>
      <c r="M4541" t="s">
        <v>176</v>
      </c>
      <c r="N4541">
        <v>2015</v>
      </c>
      <c r="O4541" t="s">
        <v>1014</v>
      </c>
      <c r="P4541" t="s">
        <v>178</v>
      </c>
      <c r="Q4541" t="s">
        <v>172</v>
      </c>
      <c r="S4541">
        <v>23181090</v>
      </c>
      <c r="T4541" t="s">
        <v>196</v>
      </c>
      <c r="W4541" t="s">
        <v>25844</v>
      </c>
      <c r="X4541">
        <v>5854899874</v>
      </c>
      <c r="Y4541" t="s">
        <v>186</v>
      </c>
      <c r="Z4541" t="s">
        <v>282</v>
      </c>
      <c r="AA4541">
        <v>2016</v>
      </c>
      <c r="AB4541">
        <v>2016</v>
      </c>
      <c r="AC4541" t="s">
        <v>1686</v>
      </c>
      <c r="AD4541" t="s">
        <v>185</v>
      </c>
      <c r="AE4541" t="s">
        <v>339</v>
      </c>
      <c r="AS4541">
        <v>2.96</v>
      </c>
      <c r="AT4541" t="s">
        <v>188</v>
      </c>
      <c r="AU4541" t="s">
        <v>189</v>
      </c>
      <c r="AV4541" t="s">
        <v>190</v>
      </c>
      <c r="AW4541" t="s">
        <v>237</v>
      </c>
      <c r="BM4541" t="s">
        <v>25845</v>
      </c>
      <c r="BN4541" t="s">
        <v>487</v>
      </c>
      <c r="BP4541" t="s">
        <v>194</v>
      </c>
      <c r="BQ4541" t="s">
        <v>195</v>
      </c>
      <c r="BS4541">
        <v>14627</v>
      </c>
      <c r="BT4541" t="s">
        <v>196</v>
      </c>
      <c r="BU4541">
        <v>5857394723</v>
      </c>
      <c r="BZ4541" t="s">
        <v>25846</v>
      </c>
      <c r="CC4541" t="s">
        <v>194</v>
      </c>
      <c r="CD4541" t="s">
        <v>195</v>
      </c>
      <c r="CF4541">
        <v>14622</v>
      </c>
      <c r="CG4541" t="s">
        <v>196</v>
      </c>
      <c r="CH4541">
        <v>5852669123</v>
      </c>
      <c r="CM4541" t="s">
        <v>25846</v>
      </c>
      <c r="CP4541" t="s">
        <v>194</v>
      </c>
      <c r="CQ4541" t="s">
        <v>195</v>
      </c>
      <c r="CS4541">
        <v>14622</v>
      </c>
      <c r="CT4541" t="s">
        <v>196</v>
      </c>
      <c r="CU4541">
        <v>5857394723</v>
      </c>
      <c r="EM4541" t="s">
        <v>25846</v>
      </c>
      <c r="EP4541" t="s">
        <v>194</v>
      </c>
      <c r="EQ4541" t="s">
        <v>195</v>
      </c>
      <c r="ES4541">
        <v>14622</v>
      </c>
      <c r="ET4541" t="s">
        <v>196</v>
      </c>
      <c r="EU4541">
        <v>5852669123</v>
      </c>
    </row>
    <row r="4542" spans="1:151" x14ac:dyDescent="0.2">
      <c r="A4542">
        <v>45783</v>
      </c>
      <c r="B4542" t="s">
        <v>25847</v>
      </c>
      <c r="C4542" t="s">
        <v>25848</v>
      </c>
      <c r="E4542" t="s">
        <v>25849</v>
      </c>
      <c r="F4542" t="s">
        <v>171</v>
      </c>
      <c r="G4542" t="str">
        <f>"0"</f>
        <v>0</v>
      </c>
      <c r="H4542" s="1">
        <v>36750</v>
      </c>
      <c r="I4542" t="s">
        <v>221</v>
      </c>
      <c r="K4542" t="s">
        <v>222</v>
      </c>
      <c r="L4542" t="s">
        <v>223</v>
      </c>
      <c r="M4542" t="s">
        <v>224</v>
      </c>
      <c r="N4542">
        <v>2025</v>
      </c>
      <c r="O4542" t="s">
        <v>528</v>
      </c>
      <c r="P4542" t="s">
        <v>178</v>
      </c>
      <c r="Q4542" t="s">
        <v>172</v>
      </c>
      <c r="R4542" t="s">
        <v>510</v>
      </c>
      <c r="S4542">
        <v>31753432</v>
      </c>
      <c r="BM4542" t="s">
        <v>4293</v>
      </c>
    </row>
    <row r="4543" spans="1:151" x14ac:dyDescent="0.2">
      <c r="A4543">
        <v>25922</v>
      </c>
      <c r="B4543" t="s">
        <v>25850</v>
      </c>
      <c r="C4543" t="s">
        <v>25851</v>
      </c>
      <c r="E4543" t="s">
        <v>25852</v>
      </c>
      <c r="F4543" t="s">
        <v>171</v>
      </c>
      <c r="K4543" t="s">
        <v>5454</v>
      </c>
      <c r="M4543" t="s">
        <v>306</v>
      </c>
      <c r="N4543">
        <v>2014</v>
      </c>
      <c r="O4543" t="s">
        <v>591</v>
      </c>
      <c r="P4543" t="s">
        <v>178</v>
      </c>
      <c r="Q4543" t="s">
        <v>172</v>
      </c>
    </row>
    <row r="4544" spans="1:151" x14ac:dyDescent="0.2">
      <c r="A4544">
        <v>38587</v>
      </c>
      <c r="B4544" t="s">
        <v>12315</v>
      </c>
      <c r="C4544" t="s">
        <v>25853</v>
      </c>
      <c r="D4544" t="s">
        <v>1997</v>
      </c>
      <c r="E4544" t="s">
        <v>25854</v>
      </c>
      <c r="F4544" t="s">
        <v>171</v>
      </c>
      <c r="G4544" t="str">
        <f>"0"</f>
        <v>0</v>
      </c>
      <c r="H4544" s="1">
        <v>37461</v>
      </c>
      <c r="I4544" t="s">
        <v>173</v>
      </c>
      <c r="K4544" t="s">
        <v>1046</v>
      </c>
      <c r="L4544" t="s">
        <v>1047</v>
      </c>
      <c r="M4544" t="s">
        <v>1164</v>
      </c>
      <c r="N4544" t="s">
        <v>256</v>
      </c>
      <c r="O4544" t="s">
        <v>25855</v>
      </c>
      <c r="P4544" t="s">
        <v>178</v>
      </c>
      <c r="Q4544" t="s">
        <v>172</v>
      </c>
      <c r="S4544">
        <v>32229578</v>
      </c>
      <c r="T4544" t="s">
        <v>226</v>
      </c>
      <c r="Y4544" t="str">
        <f>"01AS"</f>
        <v>01AS</v>
      </c>
      <c r="Z4544" t="s">
        <v>227</v>
      </c>
      <c r="AA4544" t="s">
        <v>320</v>
      </c>
      <c r="AB4544" t="s">
        <v>321</v>
      </c>
      <c r="AC4544" t="s">
        <v>1237</v>
      </c>
      <c r="AD4544" t="s">
        <v>185</v>
      </c>
      <c r="AM4544" t="s">
        <v>680</v>
      </c>
      <c r="AS4544">
        <v>3.65</v>
      </c>
      <c r="AU4544" t="s">
        <v>235</v>
      </c>
      <c r="AV4544" t="s">
        <v>236</v>
      </c>
      <c r="AW4544" t="s">
        <v>264</v>
      </c>
      <c r="BM4544" t="s">
        <v>25856</v>
      </c>
      <c r="BN4544" t="s">
        <v>239</v>
      </c>
      <c r="BO4544" t="s">
        <v>25857</v>
      </c>
      <c r="BP4544" t="s">
        <v>241</v>
      </c>
      <c r="BQ4544" t="s">
        <v>195</v>
      </c>
      <c r="BS4544">
        <v>14627</v>
      </c>
      <c r="CD4544" t="s">
        <v>195</v>
      </c>
      <c r="CM4544" t="s">
        <v>25858</v>
      </c>
      <c r="CO4544" t="s">
        <v>25857</v>
      </c>
      <c r="CP4544" t="s">
        <v>1053</v>
      </c>
      <c r="CQ4544" t="s">
        <v>247</v>
      </c>
      <c r="CS4544" t="s">
        <v>25859</v>
      </c>
      <c r="CT4544" t="s">
        <v>244</v>
      </c>
      <c r="CU4544" t="s">
        <v>25860</v>
      </c>
    </row>
    <row r="4545" spans="1:151" x14ac:dyDescent="0.2">
      <c r="A4545">
        <v>45511</v>
      </c>
      <c r="B4545" t="s">
        <v>10278</v>
      </c>
      <c r="C4545" t="s">
        <v>25853</v>
      </c>
      <c r="E4545" t="s">
        <v>25861</v>
      </c>
      <c r="F4545" t="s">
        <v>171</v>
      </c>
      <c r="G4545" t="str">
        <f>"0"</f>
        <v>0</v>
      </c>
      <c r="H4545" s="1">
        <v>38094</v>
      </c>
      <c r="I4545" t="s">
        <v>221</v>
      </c>
      <c r="K4545" t="s">
        <v>4091</v>
      </c>
      <c r="L4545" t="s">
        <v>3127</v>
      </c>
      <c r="M4545" t="s">
        <v>224</v>
      </c>
      <c r="N4545">
        <v>2025</v>
      </c>
      <c r="O4545" t="s">
        <v>528</v>
      </c>
      <c r="P4545" t="s">
        <v>178</v>
      </c>
      <c r="Q4545" t="s">
        <v>172</v>
      </c>
      <c r="R4545" t="s">
        <v>510</v>
      </c>
      <c r="S4545">
        <v>32332285</v>
      </c>
      <c r="BM4545" t="s">
        <v>25862</v>
      </c>
    </row>
    <row r="4546" spans="1:151" x14ac:dyDescent="0.2">
      <c r="A4546">
        <v>25934</v>
      </c>
      <c r="B4546" t="s">
        <v>10660</v>
      </c>
      <c r="C4546" t="s">
        <v>25863</v>
      </c>
      <c r="E4546" t="s">
        <v>25864</v>
      </c>
      <c r="F4546" t="s">
        <v>171</v>
      </c>
      <c r="K4546" t="s">
        <v>3792</v>
      </c>
      <c r="M4546" t="s">
        <v>306</v>
      </c>
      <c r="N4546">
        <v>2014</v>
      </c>
      <c r="O4546" t="s">
        <v>591</v>
      </c>
      <c r="P4546" t="s">
        <v>178</v>
      </c>
      <c r="Q4546" t="s">
        <v>172</v>
      </c>
    </row>
    <row r="4547" spans="1:151" x14ac:dyDescent="0.2">
      <c r="A4547">
        <v>25011</v>
      </c>
      <c r="B4547" t="s">
        <v>25865</v>
      </c>
      <c r="C4547" t="s">
        <v>25866</v>
      </c>
      <c r="D4547" t="s">
        <v>940</v>
      </c>
      <c r="E4547" t="s">
        <v>25867</v>
      </c>
      <c r="F4547" t="s">
        <v>171</v>
      </c>
      <c r="G4547" t="s">
        <v>172</v>
      </c>
      <c r="H4547" s="1">
        <v>35478</v>
      </c>
      <c r="I4547" t="s">
        <v>173</v>
      </c>
      <c r="K4547" t="s">
        <v>515</v>
      </c>
      <c r="L4547" t="s">
        <v>516</v>
      </c>
      <c r="M4547" t="s">
        <v>306</v>
      </c>
      <c r="N4547">
        <v>2018</v>
      </c>
      <c r="O4547" t="s">
        <v>307</v>
      </c>
      <c r="P4547" t="s">
        <v>178</v>
      </c>
      <c r="Q4547" t="s">
        <v>172</v>
      </c>
      <c r="S4547">
        <v>29919437</v>
      </c>
      <c r="T4547" t="s">
        <v>196</v>
      </c>
      <c r="W4547" t="s">
        <v>25868</v>
      </c>
      <c r="X4547">
        <v>6024214248</v>
      </c>
      <c r="Y4547" t="s">
        <v>182</v>
      </c>
      <c r="Z4547" t="s">
        <v>183</v>
      </c>
      <c r="AA4547">
        <v>2020</v>
      </c>
      <c r="AB4547">
        <v>2020</v>
      </c>
      <c r="AC4547" t="s">
        <v>184</v>
      </c>
      <c r="AD4547" t="s">
        <v>185</v>
      </c>
      <c r="AS4547">
        <v>3.63</v>
      </c>
      <c r="AT4547" t="s">
        <v>188</v>
      </c>
      <c r="AU4547" t="s">
        <v>189</v>
      </c>
      <c r="AV4547" t="s">
        <v>190</v>
      </c>
      <c r="AW4547" t="s">
        <v>264</v>
      </c>
      <c r="BM4547" t="s">
        <v>25869</v>
      </c>
      <c r="BN4547" t="s">
        <v>193</v>
      </c>
      <c r="BP4547" t="s">
        <v>194</v>
      </c>
      <c r="BQ4547" t="s">
        <v>195</v>
      </c>
      <c r="BS4547">
        <v>14627</v>
      </c>
      <c r="BT4547" t="s">
        <v>196</v>
      </c>
      <c r="BU4547">
        <v>4802947646</v>
      </c>
      <c r="BZ4547" t="s">
        <v>25870</v>
      </c>
      <c r="CC4547" t="s">
        <v>25871</v>
      </c>
      <c r="CD4547" t="s">
        <v>1746</v>
      </c>
      <c r="CF4547">
        <v>85259</v>
      </c>
      <c r="CG4547" t="s">
        <v>196</v>
      </c>
      <c r="CH4547">
        <v>4802947646</v>
      </c>
      <c r="CM4547" t="s">
        <v>25872</v>
      </c>
      <c r="CP4547" t="s">
        <v>194</v>
      </c>
      <c r="CQ4547" t="s">
        <v>195</v>
      </c>
      <c r="CS4547">
        <v>146275991</v>
      </c>
      <c r="CT4547" t="s">
        <v>196</v>
      </c>
      <c r="CU4547">
        <v>4802947646</v>
      </c>
      <c r="ED4547" t="s">
        <v>1746</v>
      </c>
      <c r="EG4547" t="s">
        <v>196</v>
      </c>
      <c r="EH4547">
        <v>4802947646</v>
      </c>
      <c r="EM4547" t="s">
        <v>25870</v>
      </c>
      <c r="EP4547" t="s">
        <v>25871</v>
      </c>
      <c r="EQ4547" t="s">
        <v>1746</v>
      </c>
      <c r="ES4547">
        <v>85259</v>
      </c>
      <c r="ET4547" t="s">
        <v>196</v>
      </c>
      <c r="EU4547">
        <v>4802947646</v>
      </c>
    </row>
    <row r="4548" spans="1:151" x14ac:dyDescent="0.2">
      <c r="A4548">
        <v>26396</v>
      </c>
      <c r="B4548" t="s">
        <v>25873</v>
      </c>
      <c r="C4548" t="s">
        <v>25874</v>
      </c>
      <c r="E4548" t="s">
        <v>25875</v>
      </c>
      <c r="F4548" t="s">
        <v>171</v>
      </c>
      <c r="G4548" t="s">
        <v>172</v>
      </c>
      <c r="H4548" s="1">
        <v>36428</v>
      </c>
      <c r="I4548" t="s">
        <v>221</v>
      </c>
      <c r="K4548" t="s">
        <v>174</v>
      </c>
      <c r="M4548" t="s">
        <v>176</v>
      </c>
      <c r="N4548">
        <v>2019</v>
      </c>
      <c r="O4548" t="s">
        <v>482</v>
      </c>
      <c r="P4548" t="s">
        <v>363</v>
      </c>
      <c r="Q4548" t="s">
        <v>172</v>
      </c>
      <c r="S4548">
        <v>30611955</v>
      </c>
      <c r="T4548" t="s">
        <v>800</v>
      </c>
      <c r="U4548" t="s">
        <v>337</v>
      </c>
      <c r="W4548" t="s">
        <v>25876</v>
      </c>
      <c r="X4548">
        <v>5597565832</v>
      </c>
      <c r="Y4548" t="s">
        <v>186</v>
      </c>
      <c r="Z4548" t="s">
        <v>183</v>
      </c>
      <c r="AA4548">
        <v>2021</v>
      </c>
      <c r="AB4548">
        <v>2021</v>
      </c>
      <c r="AC4548" t="s">
        <v>457</v>
      </c>
      <c r="AD4548" t="s">
        <v>172</v>
      </c>
      <c r="AS4548">
        <v>2.78</v>
      </c>
      <c r="AT4548" t="s">
        <v>188</v>
      </c>
      <c r="AU4548" t="s">
        <v>647</v>
      </c>
      <c r="AV4548" t="s">
        <v>11274</v>
      </c>
      <c r="AW4548" t="s">
        <v>715</v>
      </c>
      <c r="BM4548" t="s">
        <v>25877</v>
      </c>
      <c r="BN4548" t="s">
        <v>193</v>
      </c>
      <c r="BP4548" t="s">
        <v>194</v>
      </c>
      <c r="BQ4548" t="s">
        <v>195</v>
      </c>
      <c r="BS4548">
        <v>14627</v>
      </c>
      <c r="BT4548" t="s">
        <v>196</v>
      </c>
      <c r="BU4548">
        <v>5597562791</v>
      </c>
      <c r="BZ4548" t="s">
        <v>25878</v>
      </c>
      <c r="CA4548" t="s">
        <v>390</v>
      </c>
      <c r="CC4548" t="s">
        <v>25879</v>
      </c>
      <c r="CD4548" t="s">
        <v>461</v>
      </c>
      <c r="CF4548">
        <v>93257</v>
      </c>
      <c r="CG4548" t="s">
        <v>196</v>
      </c>
      <c r="CH4548">
        <v>5597562791</v>
      </c>
      <c r="CM4548" t="s">
        <v>522</v>
      </c>
      <c r="CN4548" t="s">
        <v>25880</v>
      </c>
      <c r="CP4548" t="s">
        <v>194</v>
      </c>
      <c r="CQ4548" t="s">
        <v>195</v>
      </c>
      <c r="CS4548">
        <v>14627</v>
      </c>
      <c r="CT4548" t="s">
        <v>196</v>
      </c>
      <c r="CU4548">
        <v>5597562791</v>
      </c>
      <c r="ED4548" t="s">
        <v>461</v>
      </c>
      <c r="EG4548" t="s">
        <v>196</v>
      </c>
      <c r="EH4548">
        <v>5597562791</v>
      </c>
      <c r="EM4548" t="s">
        <v>25878</v>
      </c>
      <c r="EN4548" t="s">
        <v>390</v>
      </c>
      <c r="EP4548" t="s">
        <v>25879</v>
      </c>
      <c r="EQ4548" t="s">
        <v>461</v>
      </c>
      <c r="ES4548">
        <v>93257</v>
      </c>
      <c r="ET4548" t="s">
        <v>196</v>
      </c>
      <c r="EU4548">
        <v>5597562791</v>
      </c>
    </row>
    <row r="4549" spans="1:151" x14ac:dyDescent="0.2">
      <c r="A4549">
        <v>25622</v>
      </c>
      <c r="B4549" t="s">
        <v>25873</v>
      </c>
      <c r="C4549" t="s">
        <v>25874</v>
      </c>
      <c r="E4549" t="s">
        <v>25875</v>
      </c>
      <c r="F4549" t="s">
        <v>171</v>
      </c>
      <c r="G4549" t="s">
        <v>172</v>
      </c>
      <c r="H4549" s="1">
        <v>36428</v>
      </c>
      <c r="I4549" t="s">
        <v>221</v>
      </c>
      <c r="K4549" t="s">
        <v>3333</v>
      </c>
      <c r="L4549" t="s">
        <v>3334</v>
      </c>
      <c r="M4549" t="s">
        <v>224</v>
      </c>
      <c r="N4549">
        <v>2018</v>
      </c>
      <c r="O4549" t="s">
        <v>354</v>
      </c>
      <c r="P4549" t="s">
        <v>178</v>
      </c>
      <c r="Q4549" t="s">
        <v>172</v>
      </c>
      <c r="S4549">
        <v>30611955</v>
      </c>
      <c r="T4549" t="s">
        <v>800</v>
      </c>
      <c r="U4549" t="s">
        <v>337</v>
      </c>
      <c r="W4549" t="s">
        <v>25876</v>
      </c>
      <c r="X4549">
        <v>5597565832</v>
      </c>
      <c r="Y4549" t="s">
        <v>186</v>
      </c>
      <c r="Z4549" t="s">
        <v>183</v>
      </c>
      <c r="AA4549">
        <v>2021</v>
      </c>
      <c r="AB4549">
        <v>2021</v>
      </c>
      <c r="AC4549" t="s">
        <v>457</v>
      </c>
      <c r="AD4549" t="s">
        <v>172</v>
      </c>
      <c r="AS4549">
        <v>2.78</v>
      </c>
      <c r="AT4549" t="s">
        <v>188</v>
      </c>
      <c r="AU4549" t="s">
        <v>647</v>
      </c>
      <c r="AV4549" t="s">
        <v>11274</v>
      </c>
      <c r="AW4549" t="s">
        <v>715</v>
      </c>
      <c r="BM4549" t="s">
        <v>25877</v>
      </c>
      <c r="BN4549" t="s">
        <v>193</v>
      </c>
      <c r="BP4549" t="s">
        <v>194</v>
      </c>
      <c r="BQ4549" t="s">
        <v>195</v>
      </c>
      <c r="BS4549">
        <v>14627</v>
      </c>
      <c r="BT4549" t="s">
        <v>196</v>
      </c>
      <c r="BU4549">
        <v>5597562791</v>
      </c>
      <c r="BZ4549" t="s">
        <v>25878</v>
      </c>
      <c r="CA4549" t="s">
        <v>390</v>
      </c>
      <c r="CC4549" t="s">
        <v>25879</v>
      </c>
      <c r="CD4549" t="s">
        <v>461</v>
      </c>
      <c r="CF4549">
        <v>93257</v>
      </c>
      <c r="CG4549" t="s">
        <v>196</v>
      </c>
      <c r="CH4549">
        <v>5597562791</v>
      </c>
      <c r="CM4549" t="s">
        <v>522</v>
      </c>
      <c r="CN4549" t="s">
        <v>25880</v>
      </c>
      <c r="CP4549" t="s">
        <v>194</v>
      </c>
      <c r="CQ4549" t="s">
        <v>195</v>
      </c>
      <c r="CS4549">
        <v>14627</v>
      </c>
      <c r="CT4549" t="s">
        <v>196</v>
      </c>
      <c r="CU4549">
        <v>5597562791</v>
      </c>
      <c r="ED4549" t="s">
        <v>461</v>
      </c>
      <c r="EG4549" t="s">
        <v>196</v>
      </c>
      <c r="EH4549">
        <v>5597562791</v>
      </c>
      <c r="EM4549" t="s">
        <v>25878</v>
      </c>
      <c r="EN4549" t="s">
        <v>390</v>
      </c>
      <c r="EP4549" t="s">
        <v>25879</v>
      </c>
      <c r="EQ4549" t="s">
        <v>461</v>
      </c>
      <c r="ES4549">
        <v>93257</v>
      </c>
      <c r="ET4549" t="s">
        <v>196</v>
      </c>
      <c r="EU4549">
        <v>5597562791</v>
      </c>
    </row>
    <row r="4550" spans="1:151" x14ac:dyDescent="0.2">
      <c r="A4550">
        <v>23710</v>
      </c>
      <c r="B4550" t="s">
        <v>6309</v>
      </c>
      <c r="C4550" t="s">
        <v>25881</v>
      </c>
      <c r="D4550" t="s">
        <v>1783</v>
      </c>
      <c r="E4550" t="s">
        <v>25882</v>
      </c>
      <c r="F4550" t="s">
        <v>171</v>
      </c>
      <c r="G4550" t="s">
        <v>172</v>
      </c>
      <c r="H4550" s="1">
        <v>35312</v>
      </c>
      <c r="I4550" t="s">
        <v>173</v>
      </c>
      <c r="K4550" t="s">
        <v>515</v>
      </c>
      <c r="L4550" t="s">
        <v>516</v>
      </c>
      <c r="M4550" t="s">
        <v>306</v>
      </c>
      <c r="N4550">
        <v>2017</v>
      </c>
      <c r="O4550" t="s">
        <v>646</v>
      </c>
      <c r="P4550" t="s">
        <v>178</v>
      </c>
      <c r="Q4550" t="s">
        <v>172</v>
      </c>
      <c r="S4550">
        <v>29471614</v>
      </c>
      <c r="T4550" t="s">
        <v>196</v>
      </c>
      <c r="W4550" t="s">
        <v>25883</v>
      </c>
      <c r="X4550">
        <v>2019516593</v>
      </c>
      <c r="Y4550" t="s">
        <v>182</v>
      </c>
      <c r="Z4550" t="s">
        <v>183</v>
      </c>
      <c r="AA4550">
        <v>2019</v>
      </c>
      <c r="AB4550">
        <v>2019</v>
      </c>
      <c r="AC4550" t="s">
        <v>184</v>
      </c>
      <c r="AD4550" t="s">
        <v>185</v>
      </c>
      <c r="AS4550">
        <v>3.27</v>
      </c>
      <c r="AT4550" t="s">
        <v>188</v>
      </c>
      <c r="AU4550" t="s">
        <v>189</v>
      </c>
      <c r="AV4550" t="s">
        <v>190</v>
      </c>
      <c r="AW4550" t="s">
        <v>264</v>
      </c>
      <c r="BM4550" t="s">
        <v>25884</v>
      </c>
      <c r="BN4550" t="s">
        <v>193</v>
      </c>
      <c r="BP4550" t="s">
        <v>194</v>
      </c>
      <c r="BQ4550" t="s">
        <v>195</v>
      </c>
      <c r="BS4550">
        <v>14627</v>
      </c>
      <c r="BT4550" t="s">
        <v>196</v>
      </c>
      <c r="BU4550">
        <v>2017530859</v>
      </c>
      <c r="BZ4550" t="s">
        <v>25885</v>
      </c>
      <c r="CC4550" t="s">
        <v>25886</v>
      </c>
      <c r="CD4550" t="s">
        <v>1150</v>
      </c>
      <c r="CF4550" t="str">
        <f>"07423"</f>
        <v>07423</v>
      </c>
      <c r="CG4550" t="s">
        <v>196</v>
      </c>
      <c r="CH4550">
        <v>2017430859</v>
      </c>
      <c r="CM4550" t="s">
        <v>25887</v>
      </c>
      <c r="CP4550" t="s">
        <v>194</v>
      </c>
      <c r="CQ4550" t="s">
        <v>195</v>
      </c>
      <c r="CS4550">
        <v>14627</v>
      </c>
      <c r="CT4550" t="s">
        <v>196</v>
      </c>
      <c r="CU4550">
        <v>2017530859</v>
      </c>
      <c r="ED4550" t="s">
        <v>1150</v>
      </c>
      <c r="EG4550" t="s">
        <v>196</v>
      </c>
      <c r="EH4550">
        <v>2017430859</v>
      </c>
      <c r="EM4550" t="s">
        <v>25885</v>
      </c>
      <c r="EP4550" t="s">
        <v>25886</v>
      </c>
      <c r="EQ4550" t="s">
        <v>1150</v>
      </c>
      <c r="ES4550" t="str">
        <f>"07423"</f>
        <v>07423</v>
      </c>
      <c r="ET4550" t="s">
        <v>196</v>
      </c>
      <c r="EU4550">
        <v>2017430859</v>
      </c>
    </row>
    <row r="4551" spans="1:151" x14ac:dyDescent="0.2">
      <c r="A4551">
        <v>19356</v>
      </c>
      <c r="B4551" t="s">
        <v>25888</v>
      </c>
      <c r="C4551" t="s">
        <v>25889</v>
      </c>
      <c r="E4551" t="s">
        <v>25890</v>
      </c>
      <c r="F4551" t="s">
        <v>171</v>
      </c>
      <c r="G4551" t="s">
        <v>172</v>
      </c>
      <c r="H4551" s="1">
        <v>34381</v>
      </c>
      <c r="I4551" t="s">
        <v>221</v>
      </c>
      <c r="K4551" t="s">
        <v>3300</v>
      </c>
      <c r="L4551" t="s">
        <v>3174</v>
      </c>
      <c r="M4551" t="s">
        <v>224</v>
      </c>
      <c r="N4551">
        <v>2016</v>
      </c>
      <c r="O4551" t="s">
        <v>410</v>
      </c>
      <c r="P4551" t="s">
        <v>178</v>
      </c>
      <c r="Q4551" t="s">
        <v>172</v>
      </c>
      <c r="S4551">
        <v>27852439</v>
      </c>
      <c r="T4551" t="s">
        <v>179</v>
      </c>
      <c r="U4551" t="s">
        <v>180</v>
      </c>
      <c r="V4551" s="2">
        <v>42978</v>
      </c>
      <c r="W4551" t="s">
        <v>25891</v>
      </c>
      <c r="X4551">
        <v>5857669596</v>
      </c>
      <c r="Y4551" t="s">
        <v>182</v>
      </c>
      <c r="Z4551" t="s">
        <v>2958</v>
      </c>
      <c r="AA4551" t="s">
        <v>615</v>
      </c>
      <c r="AB4551" t="s">
        <v>259</v>
      </c>
      <c r="AC4551" t="s">
        <v>6841</v>
      </c>
      <c r="AD4551" t="s">
        <v>185</v>
      </c>
      <c r="AS4551" t="str">
        <f>"0"</f>
        <v>0</v>
      </c>
      <c r="AT4551" t="s">
        <v>188</v>
      </c>
      <c r="AU4551" t="s">
        <v>189</v>
      </c>
      <c r="AV4551" t="s">
        <v>190</v>
      </c>
      <c r="AW4551" t="s">
        <v>191</v>
      </c>
      <c r="BM4551" t="s">
        <v>193</v>
      </c>
      <c r="BN4551" t="s">
        <v>25892</v>
      </c>
      <c r="BP4551" t="s">
        <v>194</v>
      </c>
      <c r="BQ4551" t="s">
        <v>195</v>
      </c>
      <c r="BS4551">
        <v>14627</v>
      </c>
      <c r="BT4551" t="s">
        <v>196</v>
      </c>
      <c r="BU4551">
        <v>5854893364</v>
      </c>
      <c r="CM4551" t="s">
        <v>25893</v>
      </c>
      <c r="CP4551" t="s">
        <v>194</v>
      </c>
      <c r="CQ4551" t="s">
        <v>195</v>
      </c>
      <c r="CS4551">
        <v>14623</v>
      </c>
      <c r="CT4551" t="s">
        <v>196</v>
      </c>
      <c r="CU4551">
        <v>5857669596</v>
      </c>
    </row>
    <row r="4552" spans="1:151" x14ac:dyDescent="0.2">
      <c r="A4552">
        <v>10087</v>
      </c>
      <c r="B4552" t="s">
        <v>25888</v>
      </c>
      <c r="C4552" t="s">
        <v>25889</v>
      </c>
      <c r="E4552" t="s">
        <v>25890</v>
      </c>
      <c r="F4552" t="s">
        <v>171</v>
      </c>
      <c r="G4552" t="s">
        <v>172</v>
      </c>
      <c r="H4552" s="1">
        <v>34381</v>
      </c>
      <c r="I4552" t="s">
        <v>221</v>
      </c>
      <c r="K4552" t="s">
        <v>2664</v>
      </c>
      <c r="L4552" t="s">
        <v>305</v>
      </c>
      <c r="M4552" t="s">
        <v>176</v>
      </c>
      <c r="N4552">
        <v>2015</v>
      </c>
      <c r="O4552" t="s">
        <v>1014</v>
      </c>
      <c r="P4552" t="s">
        <v>178</v>
      </c>
      <c r="Q4552" t="s">
        <v>172</v>
      </c>
      <c r="S4552">
        <v>27852439</v>
      </c>
      <c r="T4552" t="s">
        <v>179</v>
      </c>
      <c r="U4552" t="s">
        <v>180</v>
      </c>
      <c r="V4552" s="2">
        <v>42978</v>
      </c>
      <c r="W4552" t="s">
        <v>25891</v>
      </c>
      <c r="X4552">
        <v>5857669596</v>
      </c>
      <c r="Y4552" t="s">
        <v>182</v>
      </c>
      <c r="Z4552" t="s">
        <v>2958</v>
      </c>
      <c r="AA4552" t="s">
        <v>615</v>
      </c>
      <c r="AB4552" t="s">
        <v>259</v>
      </c>
      <c r="AC4552" t="s">
        <v>6841</v>
      </c>
      <c r="AD4552" t="s">
        <v>185</v>
      </c>
      <c r="AS4552" t="str">
        <f>"0"</f>
        <v>0</v>
      </c>
      <c r="AT4552" t="s">
        <v>188</v>
      </c>
      <c r="AU4552" t="s">
        <v>189</v>
      </c>
      <c r="AV4552" t="s">
        <v>190</v>
      </c>
      <c r="AW4552" t="s">
        <v>191</v>
      </c>
      <c r="BM4552" t="s">
        <v>193</v>
      </c>
      <c r="BN4552" t="s">
        <v>25892</v>
      </c>
      <c r="BP4552" t="s">
        <v>194</v>
      </c>
      <c r="BQ4552" t="s">
        <v>195</v>
      </c>
      <c r="BS4552">
        <v>14627</v>
      </c>
      <c r="BT4552" t="s">
        <v>196</v>
      </c>
      <c r="BU4552">
        <v>5854893364</v>
      </c>
      <c r="CM4552" t="s">
        <v>25893</v>
      </c>
      <c r="CP4552" t="s">
        <v>194</v>
      </c>
      <c r="CQ4552" t="s">
        <v>195</v>
      </c>
      <c r="CS4552">
        <v>14623</v>
      </c>
      <c r="CT4552" t="s">
        <v>196</v>
      </c>
      <c r="CU4552">
        <v>5857669596</v>
      </c>
    </row>
    <row r="4553" spans="1:151" x14ac:dyDescent="0.2">
      <c r="A4553">
        <v>24731</v>
      </c>
      <c r="B4553" t="s">
        <v>25894</v>
      </c>
      <c r="C4553" t="s">
        <v>25895</v>
      </c>
      <c r="E4553" t="s">
        <v>25896</v>
      </c>
      <c r="F4553" t="s">
        <v>171</v>
      </c>
      <c r="H4553" s="1">
        <v>34934</v>
      </c>
      <c r="K4553" t="s">
        <v>10176</v>
      </c>
      <c r="L4553" t="s">
        <v>10177</v>
      </c>
      <c r="M4553" t="s">
        <v>255</v>
      </c>
      <c r="N4553" t="s">
        <v>2166</v>
      </c>
      <c r="O4553" t="s">
        <v>5927</v>
      </c>
      <c r="P4553" t="s">
        <v>178</v>
      </c>
      <c r="Q4553" t="s">
        <v>172</v>
      </c>
      <c r="S4553">
        <v>31027991</v>
      </c>
      <c r="T4553" t="s">
        <v>179</v>
      </c>
      <c r="U4553" t="s">
        <v>180</v>
      </c>
      <c r="V4553" s="2">
        <v>43434</v>
      </c>
      <c r="W4553" t="s">
        <v>25897</v>
      </c>
      <c r="X4553">
        <v>8613438040746</v>
      </c>
      <c r="Y4553" t="s">
        <v>613</v>
      </c>
      <c r="Z4553" t="s">
        <v>2958</v>
      </c>
      <c r="AA4553" t="s">
        <v>615</v>
      </c>
      <c r="AB4553" t="s">
        <v>259</v>
      </c>
      <c r="AC4553" t="s">
        <v>25898</v>
      </c>
      <c r="AD4553" t="s">
        <v>185</v>
      </c>
      <c r="AS4553" t="str">
        <f>"0"</f>
        <v>0</v>
      </c>
      <c r="AT4553" t="s">
        <v>188</v>
      </c>
      <c r="AU4553" t="s">
        <v>647</v>
      </c>
      <c r="AV4553" t="s">
        <v>190</v>
      </c>
      <c r="AW4553" t="s">
        <v>191</v>
      </c>
      <c r="BM4553" t="s">
        <v>25899</v>
      </c>
      <c r="BP4553" t="s">
        <v>194</v>
      </c>
      <c r="BQ4553" t="s">
        <v>195</v>
      </c>
      <c r="BS4553">
        <v>14620</v>
      </c>
      <c r="BT4553" t="s">
        <v>196</v>
      </c>
      <c r="BU4553" t="s">
        <v>25900</v>
      </c>
      <c r="CM4553" t="s">
        <v>25899</v>
      </c>
      <c r="CP4553" t="s">
        <v>194</v>
      </c>
      <c r="CQ4553" t="s">
        <v>195</v>
      </c>
      <c r="CS4553">
        <v>14620</v>
      </c>
      <c r="CT4553" t="s">
        <v>196</v>
      </c>
      <c r="CU4553" t="s">
        <v>25900</v>
      </c>
    </row>
    <row r="4554" spans="1:151" x14ac:dyDescent="0.2">
      <c r="A4554">
        <v>34023</v>
      </c>
      <c r="B4554" t="s">
        <v>25901</v>
      </c>
      <c r="C4554" t="s">
        <v>25889</v>
      </c>
      <c r="E4554" t="s">
        <v>25902</v>
      </c>
      <c r="F4554" t="s">
        <v>171</v>
      </c>
      <c r="G4554" t="s">
        <v>172</v>
      </c>
      <c r="H4554" s="1">
        <v>36482</v>
      </c>
      <c r="I4554" t="s">
        <v>221</v>
      </c>
      <c r="K4554" t="s">
        <v>1377</v>
      </c>
      <c r="L4554" t="s">
        <v>1378</v>
      </c>
      <c r="M4554" t="s">
        <v>306</v>
      </c>
      <c r="N4554">
        <v>2020</v>
      </c>
      <c r="O4554" t="s">
        <v>1379</v>
      </c>
      <c r="P4554" t="s">
        <v>509</v>
      </c>
      <c r="Q4554" t="s">
        <v>172</v>
      </c>
      <c r="S4554">
        <v>31523622</v>
      </c>
      <c r="T4554" t="s">
        <v>1382</v>
      </c>
      <c r="U4554" t="s">
        <v>424</v>
      </c>
      <c r="Y4554" t="str">
        <f>"01AS"</f>
        <v>01AS</v>
      </c>
      <c r="Z4554" t="s">
        <v>227</v>
      </c>
      <c r="AA4554" t="s">
        <v>833</v>
      </c>
      <c r="AB4554" t="s">
        <v>834</v>
      </c>
      <c r="AC4554" t="s">
        <v>5482</v>
      </c>
      <c r="AD4554" t="s">
        <v>172</v>
      </c>
      <c r="AS4554">
        <v>3.73</v>
      </c>
      <c r="AT4554" t="s">
        <v>429</v>
      </c>
      <c r="AU4554" t="s">
        <v>235</v>
      </c>
      <c r="AV4554" t="s">
        <v>236</v>
      </c>
      <c r="AW4554" t="s">
        <v>430</v>
      </c>
      <c r="BC4554" t="s">
        <v>474</v>
      </c>
      <c r="BM4554" t="s">
        <v>25903</v>
      </c>
      <c r="BN4554" t="s">
        <v>239</v>
      </c>
      <c r="BO4554" t="s">
        <v>4724</v>
      </c>
      <c r="BP4554" t="s">
        <v>241</v>
      </c>
      <c r="BQ4554" t="s">
        <v>195</v>
      </c>
      <c r="BS4554">
        <v>14627</v>
      </c>
      <c r="CA4554" t="s">
        <v>25904</v>
      </c>
      <c r="CD4554" t="s">
        <v>195</v>
      </c>
      <c r="CM4554" t="s">
        <v>25905</v>
      </c>
      <c r="CN4554" t="s">
        <v>25904</v>
      </c>
      <c r="CO4554" t="s">
        <v>4724</v>
      </c>
      <c r="CP4554" t="s">
        <v>4724</v>
      </c>
      <c r="CQ4554" t="s">
        <v>7039</v>
      </c>
      <c r="CS4554">
        <v>310051</v>
      </c>
      <c r="CT4554" t="s">
        <v>1382</v>
      </c>
      <c r="CU4554" t="s">
        <v>25906</v>
      </c>
    </row>
    <row r="4555" spans="1:151" x14ac:dyDescent="0.2">
      <c r="A4555">
        <v>34322</v>
      </c>
      <c r="B4555" t="s">
        <v>25907</v>
      </c>
      <c r="C4555" t="s">
        <v>25889</v>
      </c>
      <c r="E4555" t="s">
        <v>25908</v>
      </c>
      <c r="F4555" t="s">
        <v>171</v>
      </c>
      <c r="I4555" t="s">
        <v>173</v>
      </c>
      <c r="K4555" t="s">
        <v>1377</v>
      </c>
      <c r="L4555" t="s">
        <v>1378</v>
      </c>
      <c r="M4555" t="s">
        <v>306</v>
      </c>
      <c r="N4555">
        <v>2020</v>
      </c>
      <c r="O4555" t="s">
        <v>1379</v>
      </c>
      <c r="P4555" t="s">
        <v>509</v>
      </c>
      <c r="Q4555" t="s">
        <v>185</v>
      </c>
      <c r="BM4555" t="s">
        <v>25909</v>
      </c>
      <c r="BN4555" t="s">
        <v>25910</v>
      </c>
      <c r="BP4555" t="s">
        <v>13854</v>
      </c>
      <c r="BR4555" t="s">
        <v>13854</v>
      </c>
      <c r="BS4555">
        <v>100083</v>
      </c>
      <c r="BT4555" t="s">
        <v>1382</v>
      </c>
      <c r="BU4555" t="s">
        <v>25911</v>
      </c>
    </row>
    <row r="4556" spans="1:151" x14ac:dyDescent="0.2">
      <c r="A4556">
        <v>12457</v>
      </c>
      <c r="B4556" t="s">
        <v>850</v>
      </c>
      <c r="C4556" t="s">
        <v>25912</v>
      </c>
      <c r="E4556" t="s">
        <v>25913</v>
      </c>
      <c r="F4556" t="s">
        <v>171</v>
      </c>
      <c r="G4556" t="s">
        <v>172</v>
      </c>
      <c r="H4556" s="1">
        <v>34943</v>
      </c>
      <c r="I4556" t="s">
        <v>221</v>
      </c>
      <c r="K4556" t="s">
        <v>4255</v>
      </c>
      <c r="L4556" t="s">
        <v>318</v>
      </c>
      <c r="M4556" t="s">
        <v>224</v>
      </c>
      <c r="N4556">
        <v>2015</v>
      </c>
      <c r="O4556" t="s">
        <v>692</v>
      </c>
      <c r="P4556" t="s">
        <v>178</v>
      </c>
      <c r="Q4556" t="s">
        <v>172</v>
      </c>
      <c r="S4556">
        <v>28210450</v>
      </c>
      <c r="T4556" t="s">
        <v>196</v>
      </c>
      <c r="W4556" t="s">
        <v>25914</v>
      </c>
      <c r="X4556">
        <v>7168704548</v>
      </c>
      <c r="Y4556" t="s">
        <v>186</v>
      </c>
      <c r="Z4556" t="s">
        <v>183</v>
      </c>
      <c r="AA4556">
        <v>2017</v>
      </c>
      <c r="AB4556">
        <v>2017</v>
      </c>
      <c r="AC4556" t="s">
        <v>6505</v>
      </c>
      <c r="AD4556" t="s">
        <v>185</v>
      </c>
      <c r="AS4556">
        <v>3.68</v>
      </c>
      <c r="AT4556" t="s">
        <v>188</v>
      </c>
      <c r="AU4556" t="s">
        <v>189</v>
      </c>
      <c r="AV4556" t="s">
        <v>190</v>
      </c>
      <c r="AW4556" t="s">
        <v>715</v>
      </c>
      <c r="BM4556" t="s">
        <v>25915</v>
      </c>
      <c r="BN4556" t="s">
        <v>487</v>
      </c>
      <c r="BP4556" t="s">
        <v>194</v>
      </c>
      <c r="BQ4556" t="s">
        <v>195</v>
      </c>
      <c r="BS4556">
        <v>14627</v>
      </c>
      <c r="BT4556" t="s">
        <v>196</v>
      </c>
      <c r="BU4556">
        <v>7164300906</v>
      </c>
      <c r="BZ4556" t="s">
        <v>25916</v>
      </c>
      <c r="CC4556" t="s">
        <v>5918</v>
      </c>
      <c r="CD4556" t="s">
        <v>195</v>
      </c>
      <c r="CF4556">
        <v>14221</v>
      </c>
      <c r="CG4556" t="s">
        <v>196</v>
      </c>
      <c r="CH4556">
        <v>7166882652</v>
      </c>
      <c r="CM4556" t="s">
        <v>2035</v>
      </c>
      <c r="CN4556" t="s">
        <v>487</v>
      </c>
      <c r="CP4556" t="s">
        <v>194</v>
      </c>
      <c r="CQ4556" t="s">
        <v>195</v>
      </c>
      <c r="CS4556">
        <v>14627</v>
      </c>
      <c r="CT4556" t="s">
        <v>196</v>
      </c>
      <c r="CU4556">
        <v>7164300906</v>
      </c>
      <c r="EM4556" t="s">
        <v>25916</v>
      </c>
      <c r="EP4556" t="s">
        <v>5918</v>
      </c>
      <c r="EQ4556" t="s">
        <v>195</v>
      </c>
      <c r="ES4556">
        <v>14221</v>
      </c>
      <c r="ET4556" t="s">
        <v>196</v>
      </c>
      <c r="EU4556">
        <v>7166882652</v>
      </c>
    </row>
    <row r="4557" spans="1:151" x14ac:dyDescent="0.2">
      <c r="A4557">
        <v>45690</v>
      </c>
      <c r="B4557" t="s">
        <v>24815</v>
      </c>
      <c r="C4557" t="s">
        <v>25917</v>
      </c>
      <c r="D4557" t="s">
        <v>25918</v>
      </c>
      <c r="E4557" t="s">
        <v>25919</v>
      </c>
      <c r="F4557" t="s">
        <v>171</v>
      </c>
      <c r="G4557" t="str">
        <f>"0"</f>
        <v>0</v>
      </c>
      <c r="H4557" s="1">
        <v>38195</v>
      </c>
      <c r="I4557" t="s">
        <v>173</v>
      </c>
      <c r="K4557" t="s">
        <v>2724</v>
      </c>
      <c r="L4557" t="s">
        <v>820</v>
      </c>
      <c r="M4557" t="s">
        <v>306</v>
      </c>
      <c r="N4557">
        <v>2025</v>
      </c>
      <c r="O4557" t="s">
        <v>2065</v>
      </c>
      <c r="P4557" t="s">
        <v>178</v>
      </c>
      <c r="Q4557" t="s">
        <v>172</v>
      </c>
      <c r="S4557">
        <v>32248074</v>
      </c>
      <c r="T4557" t="s">
        <v>226</v>
      </c>
      <c r="Y4557" t="str">
        <f>"01AS"</f>
        <v>01AS</v>
      </c>
      <c r="Z4557" t="s">
        <v>227</v>
      </c>
      <c r="AA4557" t="s">
        <v>320</v>
      </c>
      <c r="AB4557" t="s">
        <v>321</v>
      </c>
      <c r="AC4557" t="s">
        <v>2285</v>
      </c>
      <c r="AD4557" t="s">
        <v>185</v>
      </c>
      <c r="AM4557" t="s">
        <v>3055</v>
      </c>
      <c r="AS4557">
        <v>3.41</v>
      </c>
      <c r="AU4557" t="s">
        <v>472</v>
      </c>
      <c r="AV4557" t="s">
        <v>473</v>
      </c>
      <c r="AW4557" t="s">
        <v>22807</v>
      </c>
      <c r="BM4557" t="s">
        <v>25920</v>
      </c>
      <c r="BN4557" t="s">
        <v>239</v>
      </c>
      <c r="BO4557" t="s">
        <v>25921</v>
      </c>
      <c r="BP4557" t="s">
        <v>241</v>
      </c>
      <c r="BQ4557" t="s">
        <v>195</v>
      </c>
      <c r="BS4557">
        <v>14627</v>
      </c>
      <c r="CD4557" t="s">
        <v>195</v>
      </c>
      <c r="CM4557" t="s">
        <v>25922</v>
      </c>
      <c r="CO4557" t="s">
        <v>25921</v>
      </c>
      <c r="CP4557" t="s">
        <v>6860</v>
      </c>
      <c r="CQ4557" t="s">
        <v>541</v>
      </c>
      <c r="CS4557" t="s">
        <v>25923</v>
      </c>
      <c r="CT4557" t="s">
        <v>244</v>
      </c>
      <c r="CU4557" t="s">
        <v>25924</v>
      </c>
    </row>
    <row r="4558" spans="1:151" x14ac:dyDescent="0.2">
      <c r="A4558">
        <v>19522</v>
      </c>
      <c r="B4558" t="s">
        <v>10953</v>
      </c>
      <c r="C4558" t="s">
        <v>25925</v>
      </c>
      <c r="D4558" t="s">
        <v>2661</v>
      </c>
      <c r="E4558" t="s">
        <v>25926</v>
      </c>
      <c r="F4558" t="s">
        <v>171</v>
      </c>
      <c r="G4558" t="s">
        <v>172</v>
      </c>
      <c r="H4558" s="1">
        <v>35228</v>
      </c>
      <c r="I4558" t="s">
        <v>173</v>
      </c>
      <c r="K4558" t="s">
        <v>3465</v>
      </c>
      <c r="L4558" t="s">
        <v>4957</v>
      </c>
      <c r="M4558" t="s">
        <v>176</v>
      </c>
      <c r="N4558">
        <v>2017</v>
      </c>
      <c r="O4558" t="s">
        <v>177</v>
      </c>
      <c r="P4558" t="s">
        <v>178</v>
      </c>
      <c r="Q4558" t="s">
        <v>172</v>
      </c>
      <c r="S4558">
        <v>28759508</v>
      </c>
      <c r="T4558" t="s">
        <v>196</v>
      </c>
      <c r="W4558" t="s">
        <v>25927</v>
      </c>
      <c r="X4558">
        <v>2247037283</v>
      </c>
      <c r="Y4558" t="s">
        <v>182</v>
      </c>
      <c r="Z4558" t="s">
        <v>183</v>
      </c>
      <c r="AA4558">
        <v>2018</v>
      </c>
      <c r="AB4558">
        <v>2018</v>
      </c>
      <c r="AC4558" t="s">
        <v>208</v>
      </c>
      <c r="AD4558" t="s">
        <v>185</v>
      </c>
      <c r="AM4558" t="s">
        <v>4374</v>
      </c>
      <c r="AS4558">
        <v>3.58</v>
      </c>
      <c r="AT4558" t="s">
        <v>188</v>
      </c>
      <c r="AU4558" t="s">
        <v>189</v>
      </c>
      <c r="AV4558" t="s">
        <v>190</v>
      </c>
      <c r="AW4558" t="s">
        <v>264</v>
      </c>
      <c r="BM4558" t="s">
        <v>25928</v>
      </c>
      <c r="BN4558" t="s">
        <v>193</v>
      </c>
      <c r="BP4558" t="s">
        <v>194</v>
      </c>
      <c r="BQ4558" t="s">
        <v>195</v>
      </c>
      <c r="BS4558">
        <v>14627</v>
      </c>
      <c r="BT4558" t="s">
        <v>196</v>
      </c>
      <c r="BU4558">
        <v>9785011205</v>
      </c>
      <c r="BZ4558" t="s">
        <v>25929</v>
      </c>
      <c r="CC4558" t="s">
        <v>1445</v>
      </c>
      <c r="CD4558" t="s">
        <v>401</v>
      </c>
      <c r="CF4558" t="str">
        <f>"01776"</f>
        <v>01776</v>
      </c>
      <c r="CG4558" t="s">
        <v>196</v>
      </c>
      <c r="CH4558">
        <v>9785799965</v>
      </c>
      <c r="CM4558" t="s">
        <v>11960</v>
      </c>
      <c r="CP4558" t="s">
        <v>194</v>
      </c>
      <c r="CQ4558" t="s">
        <v>195</v>
      </c>
      <c r="CS4558">
        <v>14611</v>
      </c>
      <c r="CT4558" t="s">
        <v>196</v>
      </c>
      <c r="CU4558">
        <v>9785011205</v>
      </c>
      <c r="ED4558" t="s">
        <v>401</v>
      </c>
      <c r="EG4558" t="s">
        <v>196</v>
      </c>
      <c r="EH4558">
        <v>9785799965</v>
      </c>
      <c r="EM4558" t="s">
        <v>25929</v>
      </c>
      <c r="EP4558" t="s">
        <v>1445</v>
      </c>
      <c r="EQ4558" t="s">
        <v>401</v>
      </c>
      <c r="ES4558" t="str">
        <f>"01776"</f>
        <v>01776</v>
      </c>
      <c r="ET4558" t="s">
        <v>196</v>
      </c>
      <c r="EU4558">
        <v>9785799965</v>
      </c>
    </row>
    <row r="4559" spans="1:151" x14ac:dyDescent="0.2">
      <c r="A4559">
        <v>23146</v>
      </c>
      <c r="B4559" t="s">
        <v>378</v>
      </c>
      <c r="C4559" t="s">
        <v>25930</v>
      </c>
      <c r="D4559" t="s">
        <v>654</v>
      </c>
      <c r="E4559" t="s">
        <v>25931</v>
      </c>
      <c r="F4559" t="s">
        <v>171</v>
      </c>
      <c r="G4559" t="s">
        <v>172</v>
      </c>
      <c r="H4559" s="1">
        <v>35292</v>
      </c>
      <c r="I4559" t="s">
        <v>173</v>
      </c>
      <c r="K4559" t="s">
        <v>1035</v>
      </c>
      <c r="L4559" t="s">
        <v>1036</v>
      </c>
      <c r="M4559" t="s">
        <v>224</v>
      </c>
      <c r="N4559">
        <v>2017</v>
      </c>
      <c r="O4559" t="s">
        <v>441</v>
      </c>
      <c r="P4559" t="s">
        <v>178</v>
      </c>
      <c r="Q4559" t="s">
        <v>172</v>
      </c>
      <c r="S4559">
        <v>29479832</v>
      </c>
      <c r="T4559" t="s">
        <v>196</v>
      </c>
      <c r="W4559" t="s">
        <v>25932</v>
      </c>
      <c r="X4559">
        <v>7164350809</v>
      </c>
      <c r="Y4559" t="s">
        <v>186</v>
      </c>
      <c r="Z4559" t="s">
        <v>282</v>
      </c>
      <c r="AA4559">
        <v>2018</v>
      </c>
      <c r="AB4559">
        <v>2018</v>
      </c>
      <c r="AC4559" t="s">
        <v>2588</v>
      </c>
      <c r="AD4559" t="s">
        <v>185</v>
      </c>
      <c r="AE4559" t="s">
        <v>960</v>
      </c>
      <c r="AS4559">
        <v>3.58</v>
      </c>
      <c r="AT4559" t="s">
        <v>188</v>
      </c>
      <c r="AU4559" t="s">
        <v>189</v>
      </c>
      <c r="AV4559" t="s">
        <v>190</v>
      </c>
      <c r="AW4559" t="s">
        <v>264</v>
      </c>
      <c r="BM4559" t="s">
        <v>25933</v>
      </c>
      <c r="BN4559" t="s">
        <v>193</v>
      </c>
      <c r="BP4559" t="s">
        <v>194</v>
      </c>
      <c r="BQ4559" t="s">
        <v>195</v>
      </c>
      <c r="BS4559">
        <v>14627</v>
      </c>
      <c r="BT4559" t="s">
        <v>196</v>
      </c>
      <c r="BU4559">
        <v>7167964557</v>
      </c>
      <c r="BZ4559" t="s">
        <v>25934</v>
      </c>
      <c r="CC4559" t="s">
        <v>4274</v>
      </c>
      <c r="CD4559" t="s">
        <v>195</v>
      </c>
      <c r="CF4559">
        <v>14224</v>
      </c>
      <c r="CG4559" t="s">
        <v>196</v>
      </c>
      <c r="CH4559">
        <v>7167964557</v>
      </c>
      <c r="CM4559" t="s">
        <v>25935</v>
      </c>
      <c r="CP4559" t="s">
        <v>194</v>
      </c>
      <c r="CQ4559" t="s">
        <v>195</v>
      </c>
      <c r="CS4559">
        <v>14627</v>
      </c>
      <c r="CT4559" t="s">
        <v>196</v>
      </c>
      <c r="CU4559">
        <v>7167964557</v>
      </c>
      <c r="ED4559" t="s">
        <v>195</v>
      </c>
      <c r="EG4559" t="s">
        <v>196</v>
      </c>
      <c r="EH4559">
        <v>7167964557</v>
      </c>
      <c r="EM4559" t="s">
        <v>25934</v>
      </c>
      <c r="EP4559" t="s">
        <v>4274</v>
      </c>
      <c r="EQ4559" t="s">
        <v>195</v>
      </c>
      <c r="ES4559">
        <v>14224</v>
      </c>
      <c r="ET4559" t="s">
        <v>196</v>
      </c>
      <c r="EU4559">
        <v>7167964557</v>
      </c>
    </row>
    <row r="4560" spans="1:151" x14ac:dyDescent="0.2">
      <c r="A4560">
        <v>23322</v>
      </c>
      <c r="B4560" t="s">
        <v>8488</v>
      </c>
      <c r="C4560" t="s">
        <v>25936</v>
      </c>
      <c r="E4560" t="s">
        <v>25937</v>
      </c>
      <c r="F4560" t="s">
        <v>171</v>
      </c>
      <c r="G4560" t="s">
        <v>172</v>
      </c>
      <c r="H4560" s="1">
        <v>35200</v>
      </c>
      <c r="I4560" t="s">
        <v>173</v>
      </c>
      <c r="K4560" t="s">
        <v>547</v>
      </c>
      <c r="L4560" t="s">
        <v>548</v>
      </c>
      <c r="M4560" t="s">
        <v>306</v>
      </c>
      <c r="N4560">
        <v>2017</v>
      </c>
      <c r="O4560" t="s">
        <v>646</v>
      </c>
      <c r="P4560" t="s">
        <v>178</v>
      </c>
      <c r="Q4560" t="s">
        <v>172</v>
      </c>
      <c r="S4560">
        <v>30102583</v>
      </c>
      <c r="T4560" t="s">
        <v>196</v>
      </c>
      <c r="W4560" t="s">
        <v>25938</v>
      </c>
      <c r="X4560">
        <v>3017557514</v>
      </c>
      <c r="Y4560" t="s">
        <v>186</v>
      </c>
      <c r="Z4560" t="s">
        <v>282</v>
      </c>
      <c r="AA4560">
        <v>2019</v>
      </c>
      <c r="AB4560">
        <v>2019</v>
      </c>
      <c r="AC4560" t="s">
        <v>856</v>
      </c>
      <c r="AD4560" t="s">
        <v>185</v>
      </c>
      <c r="AS4560">
        <v>3.03</v>
      </c>
      <c r="AT4560" t="s">
        <v>188</v>
      </c>
      <c r="AU4560" t="s">
        <v>189</v>
      </c>
      <c r="AV4560" t="s">
        <v>190</v>
      </c>
      <c r="AW4560" t="s">
        <v>210</v>
      </c>
      <c r="BM4560" t="s">
        <v>24002</v>
      </c>
      <c r="BN4560" t="s">
        <v>193</v>
      </c>
      <c r="BP4560" t="s">
        <v>194</v>
      </c>
      <c r="BQ4560" t="s">
        <v>195</v>
      </c>
      <c r="BS4560">
        <v>14627</v>
      </c>
      <c r="BT4560" t="s">
        <v>196</v>
      </c>
      <c r="BU4560">
        <v>2405750108</v>
      </c>
      <c r="BZ4560" t="s">
        <v>25939</v>
      </c>
      <c r="CC4560" t="s">
        <v>25940</v>
      </c>
      <c r="CD4560" t="s">
        <v>849</v>
      </c>
      <c r="CF4560">
        <v>20874</v>
      </c>
      <c r="CG4560" t="s">
        <v>196</v>
      </c>
      <c r="CH4560">
        <v>2405750108</v>
      </c>
      <c r="CM4560" t="s">
        <v>21046</v>
      </c>
      <c r="CP4560" t="s">
        <v>194</v>
      </c>
      <c r="CQ4560" t="s">
        <v>195</v>
      </c>
      <c r="CS4560">
        <v>14627</v>
      </c>
      <c r="CT4560" t="s">
        <v>196</v>
      </c>
      <c r="CU4560">
        <v>2405750108</v>
      </c>
      <c r="ED4560" t="s">
        <v>849</v>
      </c>
      <c r="EG4560" t="s">
        <v>196</v>
      </c>
      <c r="EH4560">
        <v>2405750108</v>
      </c>
      <c r="EM4560" t="s">
        <v>25939</v>
      </c>
      <c r="EP4560" t="s">
        <v>25940</v>
      </c>
      <c r="EQ4560" t="s">
        <v>849</v>
      </c>
      <c r="ES4560">
        <v>20874</v>
      </c>
      <c r="ET4560" t="s">
        <v>196</v>
      </c>
      <c r="EU4560">
        <v>2405750108</v>
      </c>
    </row>
    <row r="4561" spans="1:151" x14ac:dyDescent="0.2">
      <c r="A4561">
        <v>28354</v>
      </c>
      <c r="B4561" t="s">
        <v>9150</v>
      </c>
      <c r="C4561" t="s">
        <v>25941</v>
      </c>
      <c r="D4561" t="s">
        <v>25942</v>
      </c>
      <c r="E4561" t="s">
        <v>25943</v>
      </c>
      <c r="F4561" t="s">
        <v>171</v>
      </c>
      <c r="G4561" t="s">
        <v>172</v>
      </c>
      <c r="H4561" s="1">
        <v>34002</v>
      </c>
      <c r="I4561" t="s">
        <v>221</v>
      </c>
      <c r="K4561" t="s">
        <v>1807</v>
      </c>
      <c r="L4561" t="s">
        <v>633</v>
      </c>
      <c r="M4561" t="s">
        <v>224</v>
      </c>
      <c r="N4561">
        <v>2019</v>
      </c>
      <c r="O4561" t="s">
        <v>279</v>
      </c>
      <c r="P4561" t="s">
        <v>178</v>
      </c>
      <c r="Q4561" t="s">
        <v>172</v>
      </c>
      <c r="S4561">
        <v>31383127</v>
      </c>
      <c r="T4561" t="s">
        <v>196</v>
      </c>
      <c r="W4561" t="s">
        <v>25944</v>
      </c>
      <c r="X4561">
        <v>7128985981</v>
      </c>
      <c r="Y4561" t="s">
        <v>802</v>
      </c>
      <c r="Z4561" t="s">
        <v>803</v>
      </c>
      <c r="AA4561" t="s">
        <v>615</v>
      </c>
      <c r="AB4561" t="s">
        <v>259</v>
      </c>
      <c r="AC4561" t="s">
        <v>23686</v>
      </c>
      <c r="AD4561" t="s">
        <v>185</v>
      </c>
      <c r="AS4561" t="str">
        <f>"0"</f>
        <v>0</v>
      </c>
      <c r="AT4561" t="s">
        <v>188</v>
      </c>
      <c r="AU4561" t="s">
        <v>189</v>
      </c>
      <c r="AV4561" t="s">
        <v>190</v>
      </c>
      <c r="AW4561" t="s">
        <v>264</v>
      </c>
      <c r="BM4561" t="s">
        <v>25945</v>
      </c>
      <c r="BP4561" t="s">
        <v>194</v>
      </c>
      <c r="BQ4561" t="s">
        <v>195</v>
      </c>
      <c r="BS4561">
        <v>14604</v>
      </c>
      <c r="BT4561" t="s">
        <v>196</v>
      </c>
      <c r="BU4561">
        <v>7125605434</v>
      </c>
      <c r="BZ4561" t="s">
        <v>25946</v>
      </c>
      <c r="CC4561" t="s">
        <v>25947</v>
      </c>
      <c r="CD4561" t="s">
        <v>9269</v>
      </c>
      <c r="CF4561">
        <v>510548920</v>
      </c>
      <c r="CG4561" t="s">
        <v>196</v>
      </c>
      <c r="CH4561">
        <v>7125605434</v>
      </c>
      <c r="CM4561" t="s">
        <v>25945</v>
      </c>
      <c r="CP4561" t="s">
        <v>194</v>
      </c>
      <c r="CQ4561" t="s">
        <v>195</v>
      </c>
      <c r="CS4561">
        <v>14604</v>
      </c>
      <c r="CT4561" t="s">
        <v>196</v>
      </c>
      <c r="CU4561">
        <v>7125605434</v>
      </c>
      <c r="ED4561" t="s">
        <v>9269</v>
      </c>
      <c r="EG4561" t="s">
        <v>196</v>
      </c>
      <c r="EH4561">
        <v>7125605434</v>
      </c>
      <c r="EM4561" t="s">
        <v>25946</v>
      </c>
      <c r="EP4561" t="s">
        <v>25947</v>
      </c>
      <c r="EQ4561" t="s">
        <v>9269</v>
      </c>
      <c r="ES4561">
        <v>510548920</v>
      </c>
      <c r="ET4561" t="s">
        <v>196</v>
      </c>
      <c r="EU4561">
        <v>7125605434</v>
      </c>
    </row>
    <row r="4562" spans="1:151" x14ac:dyDescent="0.2">
      <c r="A4562">
        <v>33574</v>
      </c>
      <c r="B4562" t="s">
        <v>25948</v>
      </c>
      <c r="C4562" t="s">
        <v>25941</v>
      </c>
      <c r="D4562" t="s">
        <v>2361</v>
      </c>
      <c r="E4562" t="s">
        <v>25949</v>
      </c>
      <c r="F4562" t="s">
        <v>171</v>
      </c>
      <c r="G4562" t="str">
        <f>"0"</f>
        <v>0</v>
      </c>
      <c r="K4562" t="s">
        <v>453</v>
      </c>
      <c r="L4562" t="s">
        <v>454</v>
      </c>
      <c r="M4562" t="s">
        <v>205</v>
      </c>
      <c r="N4562">
        <v>2020</v>
      </c>
      <c r="O4562" t="s">
        <v>455</v>
      </c>
      <c r="P4562" t="s">
        <v>178</v>
      </c>
      <c r="Q4562" t="s">
        <v>172</v>
      </c>
      <c r="S4562">
        <v>31320627</v>
      </c>
      <c r="T4562" t="s">
        <v>226</v>
      </c>
      <c r="Y4562" t="str">
        <f>"01AS"</f>
        <v>01AS</v>
      </c>
      <c r="Z4562" t="s">
        <v>227</v>
      </c>
      <c r="AA4562" t="s">
        <v>228</v>
      </c>
      <c r="AB4562" t="s">
        <v>229</v>
      </c>
      <c r="AC4562" t="s">
        <v>1237</v>
      </c>
      <c r="AD4562" t="s">
        <v>185</v>
      </c>
      <c r="AS4562">
        <v>3.85</v>
      </c>
      <c r="AT4562" t="s">
        <v>1261</v>
      </c>
      <c r="AU4562" t="s">
        <v>235</v>
      </c>
      <c r="AV4562" t="s">
        <v>236</v>
      </c>
      <c r="AW4562" t="s">
        <v>264</v>
      </c>
      <c r="BM4562" t="s">
        <v>25920</v>
      </c>
      <c r="BN4562" t="s">
        <v>239</v>
      </c>
      <c r="BO4562" t="s">
        <v>25950</v>
      </c>
      <c r="BP4562" t="s">
        <v>241</v>
      </c>
      <c r="BQ4562" t="s">
        <v>195</v>
      </c>
      <c r="BS4562">
        <v>14627</v>
      </c>
      <c r="CD4562" t="s">
        <v>195</v>
      </c>
      <c r="CM4562" t="str">
        <f>"0n660 Delano St"</f>
        <v>0n660 Delano St</v>
      </c>
      <c r="CO4562" t="s">
        <v>25950</v>
      </c>
      <c r="CP4562" t="s">
        <v>25951</v>
      </c>
      <c r="CQ4562" t="s">
        <v>2079</v>
      </c>
      <c r="CS4562" t="s">
        <v>25952</v>
      </c>
      <c r="CT4562" t="s">
        <v>244</v>
      </c>
      <c r="CU4562" t="s">
        <v>25953</v>
      </c>
    </row>
    <row r="4563" spans="1:151" x14ac:dyDescent="0.2">
      <c r="A4563">
        <v>24547</v>
      </c>
      <c r="B4563" t="s">
        <v>532</v>
      </c>
      <c r="C4563" t="s">
        <v>25954</v>
      </c>
      <c r="D4563" t="s">
        <v>25955</v>
      </c>
      <c r="E4563" t="s">
        <v>25956</v>
      </c>
      <c r="F4563" t="s">
        <v>3256</v>
      </c>
      <c r="G4563" t="s">
        <v>172</v>
      </c>
      <c r="H4563" s="1">
        <v>36078</v>
      </c>
      <c r="I4563" t="s">
        <v>221</v>
      </c>
      <c r="K4563" t="s">
        <v>304</v>
      </c>
      <c r="L4563" t="s">
        <v>305</v>
      </c>
      <c r="M4563" t="s">
        <v>306</v>
      </c>
      <c r="N4563">
        <v>2018</v>
      </c>
      <c r="O4563" t="s">
        <v>307</v>
      </c>
      <c r="P4563" t="s">
        <v>178</v>
      </c>
      <c r="Q4563" t="s">
        <v>172</v>
      </c>
      <c r="S4563">
        <v>29970384</v>
      </c>
      <c r="T4563" t="s">
        <v>196</v>
      </c>
      <c r="W4563" t="s">
        <v>25957</v>
      </c>
      <c r="X4563">
        <v>5855092100</v>
      </c>
      <c r="Y4563" t="s">
        <v>186</v>
      </c>
      <c r="Z4563" t="s">
        <v>183</v>
      </c>
      <c r="AA4563">
        <v>2020</v>
      </c>
      <c r="AB4563">
        <v>2020</v>
      </c>
      <c r="AC4563" t="s">
        <v>1127</v>
      </c>
      <c r="AD4563" t="s">
        <v>185</v>
      </c>
      <c r="AS4563">
        <v>3.61</v>
      </c>
      <c r="AT4563" t="s">
        <v>188</v>
      </c>
      <c r="AU4563" t="s">
        <v>189</v>
      </c>
      <c r="AV4563" t="s">
        <v>190</v>
      </c>
      <c r="AW4563" t="s">
        <v>264</v>
      </c>
      <c r="BM4563" t="s">
        <v>25958</v>
      </c>
      <c r="BP4563" t="s">
        <v>2052</v>
      </c>
      <c r="BQ4563" t="s">
        <v>195</v>
      </c>
      <c r="BS4563">
        <v>145269565</v>
      </c>
      <c r="BT4563" t="s">
        <v>196</v>
      </c>
      <c r="BU4563">
        <v>5857552280</v>
      </c>
      <c r="BZ4563" t="s">
        <v>25958</v>
      </c>
      <c r="CC4563" t="s">
        <v>2052</v>
      </c>
      <c r="CD4563" t="s">
        <v>195</v>
      </c>
      <c r="CF4563">
        <v>145269565</v>
      </c>
      <c r="CG4563" t="s">
        <v>196</v>
      </c>
      <c r="CH4563">
        <v>5857552280</v>
      </c>
      <c r="CM4563" t="s">
        <v>14837</v>
      </c>
      <c r="CP4563" t="s">
        <v>194</v>
      </c>
      <c r="CQ4563" t="s">
        <v>195</v>
      </c>
      <c r="CS4563">
        <v>14611</v>
      </c>
      <c r="CT4563" t="s">
        <v>196</v>
      </c>
      <c r="CU4563">
        <v>5857552280</v>
      </c>
      <c r="ED4563" t="s">
        <v>195</v>
      </c>
      <c r="EG4563" t="s">
        <v>196</v>
      </c>
      <c r="EH4563">
        <v>5857552280</v>
      </c>
      <c r="EM4563" t="s">
        <v>25958</v>
      </c>
      <c r="EP4563" t="s">
        <v>2052</v>
      </c>
      <c r="EQ4563" t="s">
        <v>195</v>
      </c>
      <c r="ES4563">
        <v>145269565</v>
      </c>
      <c r="ET4563" t="s">
        <v>196</v>
      </c>
      <c r="EU4563">
        <v>5857552280</v>
      </c>
    </row>
    <row r="4564" spans="1:151" x14ac:dyDescent="0.2">
      <c r="A4564">
        <v>17800</v>
      </c>
      <c r="B4564" t="s">
        <v>532</v>
      </c>
      <c r="C4564" t="s">
        <v>25959</v>
      </c>
      <c r="D4564" t="s">
        <v>3949</v>
      </c>
      <c r="E4564" t="s">
        <v>25960</v>
      </c>
      <c r="F4564" t="s">
        <v>942</v>
      </c>
      <c r="G4564" t="s">
        <v>172</v>
      </c>
      <c r="H4564" s="1">
        <v>34797</v>
      </c>
      <c r="I4564" t="s">
        <v>221</v>
      </c>
      <c r="K4564" t="s">
        <v>4255</v>
      </c>
      <c r="M4564" t="s">
        <v>224</v>
      </c>
      <c r="N4564">
        <v>2016</v>
      </c>
      <c r="O4564" t="s">
        <v>410</v>
      </c>
      <c r="P4564" t="s">
        <v>178</v>
      </c>
      <c r="Q4564" t="s">
        <v>172</v>
      </c>
      <c r="S4564">
        <v>28232070</v>
      </c>
      <c r="T4564" t="s">
        <v>196</v>
      </c>
      <c r="W4564" t="s">
        <v>25961</v>
      </c>
      <c r="X4564">
        <v>4017811528</v>
      </c>
      <c r="Y4564" t="s">
        <v>186</v>
      </c>
      <c r="Z4564" t="s">
        <v>183</v>
      </c>
      <c r="AA4564">
        <v>2017</v>
      </c>
      <c r="AB4564">
        <v>2017</v>
      </c>
      <c r="AC4564" t="s">
        <v>6505</v>
      </c>
      <c r="AD4564" t="s">
        <v>185</v>
      </c>
      <c r="AM4564" t="s">
        <v>960</v>
      </c>
      <c r="AS4564">
        <v>3.77</v>
      </c>
      <c r="AT4564" t="s">
        <v>188</v>
      </c>
      <c r="AU4564" t="s">
        <v>189</v>
      </c>
      <c r="AV4564" t="s">
        <v>190</v>
      </c>
      <c r="AW4564" t="s">
        <v>264</v>
      </c>
      <c r="BM4564" t="s">
        <v>25962</v>
      </c>
      <c r="BN4564" t="s">
        <v>193</v>
      </c>
      <c r="BP4564" t="s">
        <v>194</v>
      </c>
      <c r="BQ4564" t="s">
        <v>195</v>
      </c>
      <c r="BS4564">
        <v>14627</v>
      </c>
      <c r="BT4564" t="s">
        <v>196</v>
      </c>
      <c r="BU4564">
        <v>4016326809</v>
      </c>
      <c r="BZ4564" t="s">
        <v>25963</v>
      </c>
      <c r="CC4564" t="s">
        <v>25964</v>
      </c>
      <c r="CD4564" t="s">
        <v>6508</v>
      </c>
      <c r="CF4564" t="str">
        <f>"02905"</f>
        <v>02905</v>
      </c>
      <c r="CG4564" t="s">
        <v>196</v>
      </c>
      <c r="CH4564">
        <v>4016326809</v>
      </c>
      <c r="CM4564" t="s">
        <v>14196</v>
      </c>
      <c r="CP4564" t="s">
        <v>194</v>
      </c>
      <c r="CQ4564" t="s">
        <v>195</v>
      </c>
      <c r="CS4564">
        <v>14624</v>
      </c>
      <c r="CT4564" t="s">
        <v>196</v>
      </c>
      <c r="CU4564">
        <v>4016326809</v>
      </c>
      <c r="EM4564" t="s">
        <v>25963</v>
      </c>
      <c r="EP4564" t="s">
        <v>25964</v>
      </c>
      <c r="EQ4564" t="s">
        <v>6508</v>
      </c>
      <c r="ES4564" t="str">
        <f>"02905"</f>
        <v>02905</v>
      </c>
      <c r="ET4564" t="s">
        <v>196</v>
      </c>
      <c r="EU4564">
        <v>4016326809</v>
      </c>
    </row>
    <row r="4565" spans="1:151" x14ac:dyDescent="0.2">
      <c r="A4565">
        <v>45413</v>
      </c>
      <c r="B4565" t="s">
        <v>25965</v>
      </c>
      <c r="C4565" t="s">
        <v>25966</v>
      </c>
      <c r="D4565" t="s">
        <v>654</v>
      </c>
      <c r="E4565" t="s">
        <v>1213</v>
      </c>
      <c r="F4565" t="s">
        <v>171</v>
      </c>
      <c r="G4565" t="str">
        <f>"0"</f>
        <v>0</v>
      </c>
      <c r="H4565" s="1">
        <v>38036</v>
      </c>
      <c r="I4565" t="s">
        <v>221</v>
      </c>
      <c r="K4565" t="s">
        <v>1304</v>
      </c>
      <c r="L4565" t="s">
        <v>633</v>
      </c>
      <c r="M4565" t="s">
        <v>224</v>
      </c>
      <c r="N4565">
        <v>2025</v>
      </c>
      <c r="O4565" t="s">
        <v>528</v>
      </c>
      <c r="P4565" t="s">
        <v>178</v>
      </c>
      <c r="Q4565" t="s">
        <v>172</v>
      </c>
      <c r="R4565" t="s">
        <v>510</v>
      </c>
      <c r="S4565">
        <v>32623758</v>
      </c>
      <c r="BM4565" t="s">
        <v>3286</v>
      </c>
    </row>
    <row r="4566" spans="1:151" x14ac:dyDescent="0.2">
      <c r="A4566">
        <v>19734</v>
      </c>
      <c r="B4566" t="s">
        <v>2266</v>
      </c>
      <c r="C4566" t="s">
        <v>25967</v>
      </c>
      <c r="D4566" t="s">
        <v>1418</v>
      </c>
      <c r="E4566" t="s">
        <v>25968</v>
      </c>
      <c r="F4566" t="s">
        <v>171</v>
      </c>
      <c r="G4566" t="s">
        <v>172</v>
      </c>
      <c r="H4566" s="1">
        <v>35639</v>
      </c>
      <c r="I4566" t="s">
        <v>221</v>
      </c>
      <c r="K4566" t="s">
        <v>4332</v>
      </c>
      <c r="L4566" t="s">
        <v>820</v>
      </c>
      <c r="M4566" t="s">
        <v>306</v>
      </c>
      <c r="N4566">
        <v>2017</v>
      </c>
      <c r="O4566" t="s">
        <v>646</v>
      </c>
      <c r="P4566" t="s">
        <v>363</v>
      </c>
      <c r="Q4566" t="s">
        <v>172</v>
      </c>
      <c r="S4566">
        <v>29361793</v>
      </c>
      <c r="T4566" t="s">
        <v>196</v>
      </c>
      <c r="W4566" t="s">
        <v>25969</v>
      </c>
      <c r="X4566">
        <v>5412316460</v>
      </c>
      <c r="Y4566" t="s">
        <v>186</v>
      </c>
      <c r="Z4566" t="s">
        <v>183</v>
      </c>
      <c r="AA4566">
        <v>2019</v>
      </c>
      <c r="AB4566">
        <v>2019</v>
      </c>
      <c r="AC4566" t="s">
        <v>457</v>
      </c>
      <c r="AD4566" t="s">
        <v>172</v>
      </c>
      <c r="AS4566">
        <v>2.86</v>
      </c>
      <c r="AT4566" t="s">
        <v>188</v>
      </c>
      <c r="AU4566" t="s">
        <v>189</v>
      </c>
      <c r="AV4566" t="s">
        <v>190</v>
      </c>
      <c r="AW4566" t="s">
        <v>264</v>
      </c>
      <c r="BM4566" t="s">
        <v>25970</v>
      </c>
      <c r="BN4566" t="s">
        <v>193</v>
      </c>
      <c r="BP4566" t="s">
        <v>194</v>
      </c>
      <c r="BQ4566" t="s">
        <v>195</v>
      </c>
      <c r="BS4566">
        <v>14627</v>
      </c>
      <c r="BT4566" t="s">
        <v>196</v>
      </c>
      <c r="BU4566">
        <v>5412314559</v>
      </c>
      <c r="BZ4566" t="s">
        <v>25971</v>
      </c>
      <c r="CC4566" t="s">
        <v>25972</v>
      </c>
      <c r="CD4566" t="s">
        <v>8443</v>
      </c>
      <c r="CF4566">
        <v>97370</v>
      </c>
      <c r="CG4566" t="s">
        <v>196</v>
      </c>
      <c r="CH4566">
        <v>5412314559</v>
      </c>
      <c r="CM4566" t="s">
        <v>25973</v>
      </c>
      <c r="CP4566" t="s">
        <v>194</v>
      </c>
      <c r="CQ4566" t="s">
        <v>195</v>
      </c>
      <c r="CS4566">
        <v>14627</v>
      </c>
      <c r="CT4566" t="s">
        <v>196</v>
      </c>
      <c r="CU4566">
        <v>5412314559</v>
      </c>
      <c r="DZ4566" t="s">
        <v>25974</v>
      </c>
      <c r="EC4566" t="s">
        <v>25975</v>
      </c>
      <c r="ED4566" t="s">
        <v>8443</v>
      </c>
      <c r="EF4566">
        <v>97386</v>
      </c>
      <c r="EG4566" t="s">
        <v>196</v>
      </c>
      <c r="EH4566">
        <v>5412314559</v>
      </c>
      <c r="EM4566" t="s">
        <v>25971</v>
      </c>
      <c r="EP4566" t="s">
        <v>25972</v>
      </c>
      <c r="EQ4566" t="s">
        <v>8443</v>
      </c>
      <c r="ES4566">
        <v>97370</v>
      </c>
      <c r="ET4566" t="s">
        <v>196</v>
      </c>
      <c r="EU4566">
        <v>5412314559</v>
      </c>
    </row>
    <row r="4567" spans="1:151" x14ac:dyDescent="0.2">
      <c r="A4567">
        <v>39101</v>
      </c>
      <c r="B4567" t="s">
        <v>10109</v>
      </c>
      <c r="C4567" t="s">
        <v>25976</v>
      </c>
      <c r="D4567" t="s">
        <v>2127</v>
      </c>
      <c r="E4567" t="s">
        <v>25977</v>
      </c>
      <c r="F4567" t="s">
        <v>171</v>
      </c>
      <c r="G4567" t="str">
        <f>"0"</f>
        <v>0</v>
      </c>
      <c r="H4567" s="1">
        <v>37138</v>
      </c>
      <c r="I4567" t="s">
        <v>221</v>
      </c>
      <c r="K4567" t="s">
        <v>20484</v>
      </c>
      <c r="L4567" t="s">
        <v>1047</v>
      </c>
      <c r="M4567" t="s">
        <v>224</v>
      </c>
      <c r="N4567">
        <v>2023</v>
      </c>
      <c r="O4567" t="s">
        <v>597</v>
      </c>
      <c r="P4567" t="s">
        <v>178</v>
      </c>
      <c r="Q4567" t="s">
        <v>172</v>
      </c>
      <c r="S4567">
        <v>31782982</v>
      </c>
      <c r="T4567" t="s">
        <v>226</v>
      </c>
      <c r="Y4567" t="str">
        <f>"01AS"</f>
        <v>01AS</v>
      </c>
      <c r="Z4567" t="s">
        <v>499</v>
      </c>
      <c r="AA4567" t="s">
        <v>320</v>
      </c>
      <c r="AB4567" t="s">
        <v>321</v>
      </c>
      <c r="AC4567" t="s">
        <v>2129</v>
      </c>
      <c r="AD4567" t="s">
        <v>185</v>
      </c>
      <c r="AM4567" t="s">
        <v>2214</v>
      </c>
      <c r="AS4567">
        <v>3.4</v>
      </c>
      <c r="AU4567" t="s">
        <v>235</v>
      </c>
      <c r="AV4567" t="s">
        <v>236</v>
      </c>
      <c r="AW4567" t="s">
        <v>294</v>
      </c>
      <c r="BL4567" t="s">
        <v>474</v>
      </c>
      <c r="BM4567" t="s">
        <v>25978</v>
      </c>
      <c r="BN4567" t="s">
        <v>239</v>
      </c>
      <c r="BO4567" t="s">
        <v>25979</v>
      </c>
      <c r="BP4567" t="s">
        <v>241</v>
      </c>
      <c r="BQ4567" t="s">
        <v>195</v>
      </c>
      <c r="BS4567">
        <v>14627</v>
      </c>
      <c r="CD4567" t="s">
        <v>195</v>
      </c>
      <c r="CM4567" t="s">
        <v>25980</v>
      </c>
      <c r="CO4567" t="s">
        <v>25979</v>
      </c>
      <c r="CP4567" t="s">
        <v>25981</v>
      </c>
      <c r="CQ4567" t="s">
        <v>2008</v>
      </c>
      <c r="CS4567" t="s">
        <v>25982</v>
      </c>
      <c r="CT4567" t="s">
        <v>244</v>
      </c>
      <c r="CU4567" t="s">
        <v>25983</v>
      </c>
    </row>
    <row r="4568" spans="1:151" x14ac:dyDescent="0.2">
      <c r="A4568">
        <v>41325</v>
      </c>
      <c r="B4568" t="s">
        <v>10109</v>
      </c>
      <c r="C4568" t="s">
        <v>25976</v>
      </c>
      <c r="D4568" t="s">
        <v>2127</v>
      </c>
      <c r="E4568" t="s">
        <v>25977</v>
      </c>
      <c r="F4568" t="s">
        <v>171</v>
      </c>
      <c r="G4568" t="str">
        <f>"0"</f>
        <v>0</v>
      </c>
      <c r="H4568" s="1">
        <v>37138</v>
      </c>
      <c r="I4568" t="s">
        <v>221</v>
      </c>
      <c r="K4568" t="s">
        <v>882</v>
      </c>
      <c r="L4568" t="s">
        <v>318</v>
      </c>
      <c r="M4568" t="s">
        <v>255</v>
      </c>
      <c r="N4568" t="s">
        <v>256</v>
      </c>
      <c r="O4568" t="s">
        <v>257</v>
      </c>
      <c r="P4568" t="s">
        <v>178</v>
      </c>
      <c r="Q4568" t="s">
        <v>172</v>
      </c>
      <c r="S4568">
        <v>31782982</v>
      </c>
      <c r="T4568" t="s">
        <v>226</v>
      </c>
      <c r="Y4568" t="str">
        <f>"01AS"</f>
        <v>01AS</v>
      </c>
      <c r="Z4568" t="s">
        <v>499</v>
      </c>
      <c r="AA4568" t="s">
        <v>320</v>
      </c>
      <c r="AB4568" t="s">
        <v>321</v>
      </c>
      <c r="AC4568" t="s">
        <v>2129</v>
      </c>
      <c r="AD4568" t="s">
        <v>185</v>
      </c>
      <c r="AM4568" t="s">
        <v>2214</v>
      </c>
      <c r="AS4568">
        <v>3.4</v>
      </c>
      <c r="AU4568" t="s">
        <v>235</v>
      </c>
      <c r="AV4568" t="s">
        <v>236</v>
      </c>
      <c r="AW4568" t="s">
        <v>294</v>
      </c>
      <c r="BL4568" t="s">
        <v>474</v>
      </c>
      <c r="BM4568" t="s">
        <v>25978</v>
      </c>
      <c r="BN4568" t="s">
        <v>239</v>
      </c>
      <c r="BO4568" t="s">
        <v>25979</v>
      </c>
      <c r="BP4568" t="s">
        <v>241</v>
      </c>
      <c r="BQ4568" t="s">
        <v>195</v>
      </c>
      <c r="BS4568">
        <v>14627</v>
      </c>
      <c r="CD4568" t="s">
        <v>195</v>
      </c>
      <c r="CM4568" t="s">
        <v>25980</v>
      </c>
      <c r="CO4568" t="s">
        <v>25979</v>
      </c>
      <c r="CP4568" t="s">
        <v>25981</v>
      </c>
      <c r="CQ4568" t="s">
        <v>2008</v>
      </c>
      <c r="CS4568" t="s">
        <v>25982</v>
      </c>
      <c r="CT4568" t="s">
        <v>244</v>
      </c>
      <c r="CU4568" t="s">
        <v>25983</v>
      </c>
    </row>
    <row r="4569" spans="1:151" x14ac:dyDescent="0.2">
      <c r="A4569">
        <v>46738</v>
      </c>
      <c r="B4569" t="s">
        <v>672</v>
      </c>
      <c r="C4569" t="s">
        <v>25984</v>
      </c>
      <c r="D4569" t="s">
        <v>1418</v>
      </c>
      <c r="E4569" t="s">
        <v>1213</v>
      </c>
      <c r="F4569" t="s">
        <v>171</v>
      </c>
      <c r="G4569" t="str">
        <f>"0"</f>
        <v>0</v>
      </c>
      <c r="H4569" s="1">
        <v>35363</v>
      </c>
      <c r="I4569" t="s">
        <v>221</v>
      </c>
      <c r="K4569" t="s">
        <v>687</v>
      </c>
      <c r="L4569" t="s">
        <v>22944</v>
      </c>
      <c r="M4569" t="s">
        <v>306</v>
      </c>
      <c r="N4569">
        <v>2025</v>
      </c>
      <c r="O4569" t="s">
        <v>2065</v>
      </c>
      <c r="P4569" t="s">
        <v>178</v>
      </c>
      <c r="Q4569" t="s">
        <v>172</v>
      </c>
      <c r="R4569" t="s">
        <v>510</v>
      </c>
      <c r="S4569">
        <v>32021967</v>
      </c>
      <c r="BM4569" t="s">
        <v>25985</v>
      </c>
    </row>
    <row r="4570" spans="1:151" x14ac:dyDescent="0.2">
      <c r="A4570">
        <v>12651</v>
      </c>
      <c r="B4570" t="s">
        <v>18684</v>
      </c>
      <c r="C4570" t="s">
        <v>25986</v>
      </c>
      <c r="E4570" t="s">
        <v>25987</v>
      </c>
      <c r="F4570" t="s">
        <v>171</v>
      </c>
      <c r="G4570" t="s">
        <v>172</v>
      </c>
      <c r="H4570" s="1">
        <v>34655</v>
      </c>
      <c r="I4570" t="s">
        <v>221</v>
      </c>
      <c r="K4570" t="s">
        <v>2258</v>
      </c>
      <c r="L4570" t="s">
        <v>820</v>
      </c>
      <c r="M4570" t="s">
        <v>306</v>
      </c>
      <c r="N4570">
        <v>2015</v>
      </c>
      <c r="O4570" t="s">
        <v>517</v>
      </c>
      <c r="P4570" t="s">
        <v>178</v>
      </c>
      <c r="Q4570" t="s">
        <v>172</v>
      </c>
      <c r="S4570">
        <v>28232193</v>
      </c>
      <c r="T4570" t="s">
        <v>196</v>
      </c>
      <c r="W4570" t="s">
        <v>25988</v>
      </c>
      <c r="X4570">
        <v>9084206105</v>
      </c>
      <c r="Y4570" t="s">
        <v>186</v>
      </c>
      <c r="Z4570" t="s">
        <v>282</v>
      </c>
      <c r="AA4570">
        <v>2017</v>
      </c>
      <c r="AB4570">
        <v>2017</v>
      </c>
      <c r="AC4570" t="s">
        <v>885</v>
      </c>
      <c r="AD4570" t="s">
        <v>185</v>
      </c>
      <c r="AM4570" t="s">
        <v>187</v>
      </c>
      <c r="AS4570">
        <v>3.42</v>
      </c>
      <c r="AT4570" t="s">
        <v>188</v>
      </c>
      <c r="AU4570" t="s">
        <v>189</v>
      </c>
      <c r="AV4570" t="s">
        <v>190</v>
      </c>
      <c r="AW4570" t="s">
        <v>264</v>
      </c>
      <c r="BM4570" t="s">
        <v>25989</v>
      </c>
      <c r="BN4570" t="s">
        <v>193</v>
      </c>
      <c r="BP4570" t="s">
        <v>194</v>
      </c>
      <c r="BQ4570" t="s">
        <v>195</v>
      </c>
      <c r="BS4570">
        <v>14627</v>
      </c>
      <c r="BT4570" t="s">
        <v>196</v>
      </c>
      <c r="BU4570">
        <v>7324047285</v>
      </c>
      <c r="BZ4570" t="s">
        <v>25990</v>
      </c>
      <c r="CC4570" t="s">
        <v>16287</v>
      </c>
      <c r="CD4570" t="s">
        <v>1150</v>
      </c>
      <c r="CF4570" t="str">
        <f>"088401521"</f>
        <v>088401521</v>
      </c>
      <c r="CG4570" t="s">
        <v>196</v>
      </c>
      <c r="CH4570">
        <v>7325488578</v>
      </c>
      <c r="CM4570" t="s">
        <v>1905</v>
      </c>
      <c r="CP4570" t="s">
        <v>194</v>
      </c>
      <c r="CQ4570" t="s">
        <v>195</v>
      </c>
      <c r="CS4570">
        <v>14627</v>
      </c>
      <c r="CT4570" t="s">
        <v>196</v>
      </c>
      <c r="CU4570">
        <v>7324047285</v>
      </c>
      <c r="ED4570" t="s">
        <v>1150</v>
      </c>
      <c r="EG4570" t="s">
        <v>196</v>
      </c>
      <c r="EH4570">
        <v>7325488578</v>
      </c>
      <c r="EM4570" t="s">
        <v>25990</v>
      </c>
      <c r="EP4570" t="s">
        <v>16287</v>
      </c>
      <c r="EQ4570" t="s">
        <v>1150</v>
      </c>
      <c r="ES4570" t="str">
        <f>"088401521"</f>
        <v>088401521</v>
      </c>
      <c r="ET4570" t="s">
        <v>196</v>
      </c>
      <c r="EU4570">
        <v>7325488578</v>
      </c>
    </row>
    <row r="4571" spans="1:151" x14ac:dyDescent="0.2">
      <c r="A4571">
        <v>25764</v>
      </c>
      <c r="B4571" t="s">
        <v>25991</v>
      </c>
      <c r="C4571" t="s">
        <v>25992</v>
      </c>
      <c r="E4571" t="s">
        <v>25993</v>
      </c>
      <c r="F4571" t="s">
        <v>171</v>
      </c>
      <c r="K4571" t="s">
        <v>610</v>
      </c>
      <c r="L4571" t="s">
        <v>611</v>
      </c>
      <c r="M4571" t="s">
        <v>176</v>
      </c>
      <c r="N4571">
        <v>2018</v>
      </c>
      <c r="O4571" t="s">
        <v>612</v>
      </c>
      <c r="P4571" t="s">
        <v>178</v>
      </c>
      <c r="Q4571" t="s">
        <v>172</v>
      </c>
      <c r="R4571" t="s">
        <v>510</v>
      </c>
      <c r="S4571">
        <v>28198208</v>
      </c>
      <c r="BM4571" t="s">
        <v>2725</v>
      </c>
    </row>
    <row r="4572" spans="1:151" x14ac:dyDescent="0.2">
      <c r="A4572">
        <v>25371</v>
      </c>
      <c r="B4572" t="s">
        <v>25991</v>
      </c>
      <c r="C4572" t="s">
        <v>25992</v>
      </c>
      <c r="E4572" t="s">
        <v>25993</v>
      </c>
      <c r="F4572" t="s">
        <v>171</v>
      </c>
      <c r="K4572" t="s">
        <v>610</v>
      </c>
      <c r="L4572" t="s">
        <v>651</v>
      </c>
      <c r="M4572" t="s">
        <v>176</v>
      </c>
      <c r="N4572">
        <v>2017</v>
      </c>
      <c r="O4572" t="s">
        <v>177</v>
      </c>
      <c r="P4572" t="s">
        <v>178</v>
      </c>
      <c r="Q4572" t="s">
        <v>172</v>
      </c>
      <c r="R4572" t="s">
        <v>510</v>
      </c>
      <c r="S4572">
        <v>28198208</v>
      </c>
      <c r="BM4572" t="s">
        <v>2725</v>
      </c>
    </row>
    <row r="4573" spans="1:151" x14ac:dyDescent="0.2">
      <c r="A4573">
        <v>15719</v>
      </c>
      <c r="B4573" t="s">
        <v>25994</v>
      </c>
      <c r="C4573" t="s">
        <v>25995</v>
      </c>
      <c r="E4573" t="s">
        <v>25996</v>
      </c>
      <c r="F4573" t="s">
        <v>171</v>
      </c>
      <c r="G4573" t="s">
        <v>172</v>
      </c>
      <c r="H4573" s="1">
        <v>35395</v>
      </c>
      <c r="I4573" t="s">
        <v>173</v>
      </c>
      <c r="K4573" t="s">
        <v>867</v>
      </c>
      <c r="L4573" t="s">
        <v>868</v>
      </c>
      <c r="M4573" t="s">
        <v>224</v>
      </c>
      <c r="N4573">
        <v>2016</v>
      </c>
      <c r="O4573" t="s">
        <v>410</v>
      </c>
      <c r="P4573" t="s">
        <v>178</v>
      </c>
      <c r="Q4573" t="s">
        <v>172</v>
      </c>
      <c r="S4573">
        <v>29427888</v>
      </c>
      <c r="T4573" t="s">
        <v>693</v>
      </c>
      <c r="W4573" t="s">
        <v>25997</v>
      </c>
      <c r="X4573" t="str">
        <f>"02073499932"</f>
        <v>02073499932</v>
      </c>
      <c r="Y4573" t="s">
        <v>802</v>
      </c>
      <c r="Z4573" t="s">
        <v>1583</v>
      </c>
      <c r="AA4573">
        <v>2019</v>
      </c>
      <c r="AB4573">
        <v>2019</v>
      </c>
      <c r="AC4573" t="s">
        <v>1584</v>
      </c>
      <c r="AD4573" t="s">
        <v>185</v>
      </c>
      <c r="AS4573">
        <v>3.97</v>
      </c>
      <c r="AT4573" t="s">
        <v>188</v>
      </c>
      <c r="AU4573" t="s">
        <v>189</v>
      </c>
      <c r="AV4573" t="s">
        <v>190</v>
      </c>
      <c r="AW4573" t="s">
        <v>264</v>
      </c>
      <c r="BM4573" t="s">
        <v>25998</v>
      </c>
      <c r="BN4573" t="s">
        <v>9421</v>
      </c>
      <c r="BP4573" t="s">
        <v>194</v>
      </c>
      <c r="BQ4573" t="s">
        <v>195</v>
      </c>
      <c r="BS4573">
        <v>14605</v>
      </c>
      <c r="BT4573" t="s">
        <v>196</v>
      </c>
      <c r="BU4573">
        <v>6467120337</v>
      </c>
      <c r="CM4573" t="s">
        <v>25998</v>
      </c>
      <c r="CN4573" t="s">
        <v>9421</v>
      </c>
      <c r="CP4573" t="s">
        <v>194</v>
      </c>
      <c r="CQ4573" t="s">
        <v>195</v>
      </c>
      <c r="CS4573">
        <v>14605</v>
      </c>
      <c r="CT4573" t="s">
        <v>196</v>
      </c>
      <c r="CU4573">
        <v>6467120337</v>
      </c>
    </row>
    <row r="4574" spans="1:151" x14ac:dyDescent="0.2">
      <c r="A4574">
        <v>41326</v>
      </c>
      <c r="B4574" t="s">
        <v>6356</v>
      </c>
      <c r="C4574" t="s">
        <v>25999</v>
      </c>
      <c r="D4574" t="s">
        <v>2046</v>
      </c>
      <c r="E4574" t="s">
        <v>26000</v>
      </c>
      <c r="F4574" t="s">
        <v>171</v>
      </c>
      <c r="G4574" t="str">
        <f>"0"</f>
        <v>0</v>
      </c>
      <c r="H4574" s="1">
        <v>37456</v>
      </c>
      <c r="I4574" t="s">
        <v>173</v>
      </c>
      <c r="K4574" t="s">
        <v>882</v>
      </c>
      <c r="L4574" t="s">
        <v>318</v>
      </c>
      <c r="M4574" t="s">
        <v>255</v>
      </c>
      <c r="N4574" t="s">
        <v>256</v>
      </c>
      <c r="O4574" t="s">
        <v>257</v>
      </c>
      <c r="P4574" t="s">
        <v>178</v>
      </c>
      <c r="Q4574" t="s">
        <v>172</v>
      </c>
      <c r="S4574">
        <v>31728102</v>
      </c>
      <c r="T4574" t="s">
        <v>226</v>
      </c>
      <c r="Y4574" t="str">
        <f>"01AS"</f>
        <v>01AS</v>
      </c>
      <c r="Z4574" t="s">
        <v>227</v>
      </c>
      <c r="AA4574" t="s">
        <v>320</v>
      </c>
      <c r="AB4574" t="s">
        <v>321</v>
      </c>
      <c r="AC4574" t="s">
        <v>322</v>
      </c>
      <c r="AD4574" t="s">
        <v>185</v>
      </c>
      <c r="AE4574" t="s">
        <v>8544</v>
      </c>
      <c r="AS4574">
        <v>3</v>
      </c>
      <c r="AU4574" t="s">
        <v>235</v>
      </c>
      <c r="AV4574" t="s">
        <v>236</v>
      </c>
      <c r="AW4574" t="s">
        <v>294</v>
      </c>
      <c r="BM4574" t="s">
        <v>26001</v>
      </c>
      <c r="BN4574" t="s">
        <v>239</v>
      </c>
      <c r="BO4574" t="s">
        <v>267</v>
      </c>
      <c r="BP4574" t="s">
        <v>241</v>
      </c>
      <c r="BQ4574" t="s">
        <v>195</v>
      </c>
      <c r="BS4574">
        <v>14627</v>
      </c>
      <c r="CD4574" t="s">
        <v>195</v>
      </c>
      <c r="CM4574" t="s">
        <v>26002</v>
      </c>
      <c r="CO4574" t="s">
        <v>267</v>
      </c>
      <c r="CP4574" t="s">
        <v>241</v>
      </c>
      <c r="CQ4574" t="s">
        <v>247</v>
      </c>
      <c r="CS4574">
        <v>14627</v>
      </c>
      <c r="CT4574" t="s">
        <v>244</v>
      </c>
      <c r="CU4574" t="s">
        <v>26003</v>
      </c>
    </row>
    <row r="4575" spans="1:151" x14ac:dyDescent="0.2">
      <c r="A4575">
        <v>25372</v>
      </c>
      <c r="B4575" t="s">
        <v>850</v>
      </c>
      <c r="C4575" t="s">
        <v>26004</v>
      </c>
      <c r="E4575" t="s">
        <v>26005</v>
      </c>
      <c r="F4575" t="s">
        <v>171</v>
      </c>
      <c r="K4575" t="s">
        <v>610</v>
      </c>
      <c r="L4575" t="s">
        <v>651</v>
      </c>
      <c r="M4575" t="s">
        <v>176</v>
      </c>
      <c r="N4575">
        <v>2017</v>
      </c>
      <c r="O4575" t="s">
        <v>177</v>
      </c>
      <c r="P4575" t="s">
        <v>178</v>
      </c>
      <c r="Q4575" t="s">
        <v>172</v>
      </c>
    </row>
    <row r="4576" spans="1:151" x14ac:dyDescent="0.2">
      <c r="A4576">
        <v>13012</v>
      </c>
      <c r="B4576" t="s">
        <v>1499</v>
      </c>
      <c r="C4576" t="s">
        <v>26006</v>
      </c>
      <c r="E4576" t="s">
        <v>26007</v>
      </c>
      <c r="F4576" t="s">
        <v>171</v>
      </c>
      <c r="G4576" t="s">
        <v>172</v>
      </c>
      <c r="H4576" s="1">
        <v>34497</v>
      </c>
      <c r="I4576" t="s">
        <v>221</v>
      </c>
      <c r="K4576" t="s">
        <v>6492</v>
      </c>
      <c r="L4576" t="s">
        <v>353</v>
      </c>
      <c r="M4576" t="s">
        <v>306</v>
      </c>
      <c r="N4576">
        <v>2015</v>
      </c>
      <c r="O4576" t="s">
        <v>517</v>
      </c>
      <c r="P4576" t="s">
        <v>178</v>
      </c>
      <c r="Q4576" t="s">
        <v>172</v>
      </c>
      <c r="S4576">
        <v>27820339</v>
      </c>
      <c r="T4576" t="s">
        <v>196</v>
      </c>
      <c r="W4576" t="s">
        <v>26008</v>
      </c>
      <c r="X4576">
        <v>8454345079</v>
      </c>
      <c r="Y4576" t="s">
        <v>186</v>
      </c>
      <c r="Z4576" t="s">
        <v>282</v>
      </c>
      <c r="AA4576">
        <v>2016</v>
      </c>
      <c r="AB4576">
        <v>2016</v>
      </c>
      <c r="AC4576" t="s">
        <v>4115</v>
      </c>
      <c r="AD4576" t="s">
        <v>185</v>
      </c>
      <c r="AM4576" t="s">
        <v>3528</v>
      </c>
      <c r="AS4576">
        <v>3.51</v>
      </c>
      <c r="AT4576" t="s">
        <v>188</v>
      </c>
      <c r="AU4576" t="s">
        <v>189</v>
      </c>
      <c r="AV4576" t="s">
        <v>190</v>
      </c>
      <c r="AW4576" t="s">
        <v>237</v>
      </c>
      <c r="BM4576" t="s">
        <v>26009</v>
      </c>
      <c r="BP4576" t="s">
        <v>26010</v>
      </c>
      <c r="BQ4576" t="s">
        <v>195</v>
      </c>
      <c r="BS4576">
        <v>12747</v>
      </c>
      <c r="BT4576" t="s">
        <v>196</v>
      </c>
      <c r="BU4576">
        <v>8459852296</v>
      </c>
      <c r="BZ4576" t="s">
        <v>26009</v>
      </c>
      <c r="CC4576" t="s">
        <v>26010</v>
      </c>
      <c r="CD4576" t="s">
        <v>195</v>
      </c>
      <c r="CF4576">
        <v>12747</v>
      </c>
      <c r="CG4576" t="s">
        <v>196</v>
      </c>
      <c r="CH4576">
        <v>8459852296</v>
      </c>
      <c r="CM4576" t="s">
        <v>26011</v>
      </c>
      <c r="CP4576" t="s">
        <v>26010</v>
      </c>
      <c r="CQ4576" t="s">
        <v>195</v>
      </c>
      <c r="CS4576">
        <v>12747</v>
      </c>
      <c r="CT4576" t="s">
        <v>196</v>
      </c>
      <c r="CU4576">
        <v>8454345079</v>
      </c>
      <c r="EM4576" t="s">
        <v>26009</v>
      </c>
      <c r="EP4576" t="s">
        <v>26010</v>
      </c>
      <c r="EQ4576" t="s">
        <v>195</v>
      </c>
      <c r="ES4576">
        <v>12747</v>
      </c>
      <c r="ET4576" t="s">
        <v>196</v>
      </c>
      <c r="EU4576">
        <v>8459852296</v>
      </c>
    </row>
    <row r="4577" spans="1:151" x14ac:dyDescent="0.2">
      <c r="A4577">
        <v>26892</v>
      </c>
      <c r="B4577" t="s">
        <v>2197</v>
      </c>
      <c r="C4577" t="s">
        <v>26012</v>
      </c>
      <c r="D4577" t="s">
        <v>940</v>
      </c>
      <c r="E4577" t="s">
        <v>26013</v>
      </c>
      <c r="F4577" t="s">
        <v>171</v>
      </c>
      <c r="G4577" t="s">
        <v>172</v>
      </c>
      <c r="H4577" s="1">
        <v>35302</v>
      </c>
      <c r="I4577" t="s">
        <v>173</v>
      </c>
      <c r="K4577" t="s">
        <v>867</v>
      </c>
      <c r="L4577" t="s">
        <v>868</v>
      </c>
      <c r="M4577" t="s">
        <v>224</v>
      </c>
      <c r="N4577">
        <v>2019</v>
      </c>
      <c r="O4577" t="s">
        <v>279</v>
      </c>
      <c r="P4577" t="s">
        <v>363</v>
      </c>
      <c r="Q4577" t="s">
        <v>172</v>
      </c>
      <c r="S4577">
        <v>29301607</v>
      </c>
      <c r="T4577" t="s">
        <v>196</v>
      </c>
      <c r="W4577" t="s">
        <v>26014</v>
      </c>
      <c r="X4577">
        <v>7816085799</v>
      </c>
      <c r="Y4577" t="s">
        <v>182</v>
      </c>
      <c r="Z4577" t="s">
        <v>282</v>
      </c>
      <c r="AA4577">
        <v>2019</v>
      </c>
      <c r="AB4577">
        <v>2019</v>
      </c>
      <c r="AC4577" t="s">
        <v>208</v>
      </c>
      <c r="AD4577" t="s">
        <v>185</v>
      </c>
      <c r="AF4577" t="s">
        <v>186</v>
      </c>
      <c r="AG4577" t="s">
        <v>282</v>
      </c>
      <c r="AH4577">
        <v>2019</v>
      </c>
      <c r="AI4577">
        <v>2019</v>
      </c>
      <c r="AJ4577" t="s">
        <v>187</v>
      </c>
      <c r="AK4577" t="s">
        <v>185</v>
      </c>
      <c r="AS4577">
        <v>2.9</v>
      </c>
      <c r="AT4577" t="s">
        <v>188</v>
      </c>
      <c r="AU4577" t="s">
        <v>189</v>
      </c>
      <c r="AV4577" t="s">
        <v>190</v>
      </c>
      <c r="AW4577" t="s">
        <v>237</v>
      </c>
      <c r="BM4577" t="s">
        <v>26015</v>
      </c>
      <c r="BN4577" t="s">
        <v>193</v>
      </c>
      <c r="BP4577" t="s">
        <v>194</v>
      </c>
      <c r="BQ4577" t="s">
        <v>195</v>
      </c>
      <c r="BS4577">
        <v>14627</v>
      </c>
      <c r="BT4577" t="s">
        <v>196</v>
      </c>
      <c r="BU4577">
        <v>7816085599</v>
      </c>
      <c r="BZ4577" t="s">
        <v>26016</v>
      </c>
      <c r="CC4577" t="s">
        <v>26017</v>
      </c>
      <c r="CD4577" t="s">
        <v>401</v>
      </c>
      <c r="CF4577" t="str">
        <f>"01864"</f>
        <v>01864</v>
      </c>
      <c r="CG4577" t="s">
        <v>196</v>
      </c>
      <c r="CH4577">
        <v>7816085599</v>
      </c>
      <c r="CM4577" t="s">
        <v>2787</v>
      </c>
      <c r="CN4577" t="s">
        <v>12838</v>
      </c>
      <c r="CP4577" t="s">
        <v>194</v>
      </c>
      <c r="CQ4577" t="s">
        <v>195</v>
      </c>
      <c r="CS4577">
        <v>14627</v>
      </c>
      <c r="CT4577" t="s">
        <v>196</v>
      </c>
      <c r="CU4577">
        <v>7816085599</v>
      </c>
      <c r="ED4577" t="s">
        <v>401</v>
      </c>
      <c r="EG4577" t="s">
        <v>196</v>
      </c>
      <c r="EH4577">
        <v>7816085599</v>
      </c>
      <c r="EM4577" t="s">
        <v>26016</v>
      </c>
      <c r="EP4577" t="s">
        <v>26017</v>
      </c>
      <c r="EQ4577" t="s">
        <v>401</v>
      </c>
      <c r="ES4577" t="str">
        <f>"01864"</f>
        <v>01864</v>
      </c>
      <c r="ET4577" t="s">
        <v>196</v>
      </c>
      <c r="EU4577">
        <v>7816085599</v>
      </c>
    </row>
    <row r="4578" spans="1:151" x14ac:dyDescent="0.2">
      <c r="A4578">
        <v>24527</v>
      </c>
      <c r="B4578" t="s">
        <v>2197</v>
      </c>
      <c r="C4578" t="s">
        <v>26012</v>
      </c>
      <c r="D4578" t="s">
        <v>940</v>
      </c>
      <c r="E4578" t="s">
        <v>26013</v>
      </c>
      <c r="F4578" t="s">
        <v>171</v>
      </c>
      <c r="G4578" t="s">
        <v>172</v>
      </c>
      <c r="H4578" s="1">
        <v>35302</v>
      </c>
      <c r="I4578" t="s">
        <v>173</v>
      </c>
      <c r="K4578" t="s">
        <v>9557</v>
      </c>
      <c r="L4578" t="s">
        <v>820</v>
      </c>
      <c r="M4578" t="s">
        <v>176</v>
      </c>
      <c r="N4578">
        <v>2018</v>
      </c>
      <c r="O4578" t="s">
        <v>612</v>
      </c>
      <c r="P4578" t="s">
        <v>363</v>
      </c>
      <c r="Q4578" t="s">
        <v>172</v>
      </c>
      <c r="S4578">
        <v>29301607</v>
      </c>
      <c r="T4578" t="s">
        <v>196</v>
      </c>
      <c r="W4578" t="s">
        <v>26014</v>
      </c>
      <c r="X4578">
        <v>7816085799</v>
      </c>
      <c r="Y4578" t="s">
        <v>182</v>
      </c>
      <c r="Z4578" t="s">
        <v>282</v>
      </c>
      <c r="AA4578">
        <v>2019</v>
      </c>
      <c r="AB4578">
        <v>2019</v>
      </c>
      <c r="AC4578" t="s">
        <v>208</v>
      </c>
      <c r="AD4578" t="s">
        <v>185</v>
      </c>
      <c r="AF4578" t="s">
        <v>186</v>
      </c>
      <c r="AG4578" t="s">
        <v>282</v>
      </c>
      <c r="AH4578">
        <v>2019</v>
      </c>
      <c r="AI4578">
        <v>2019</v>
      </c>
      <c r="AJ4578" t="s">
        <v>187</v>
      </c>
      <c r="AK4578" t="s">
        <v>185</v>
      </c>
      <c r="AS4578">
        <v>2.9</v>
      </c>
      <c r="AT4578" t="s">
        <v>188</v>
      </c>
      <c r="AU4578" t="s">
        <v>189</v>
      </c>
      <c r="AV4578" t="s">
        <v>190</v>
      </c>
      <c r="AW4578" t="s">
        <v>237</v>
      </c>
      <c r="BM4578" t="s">
        <v>26015</v>
      </c>
      <c r="BN4578" t="s">
        <v>193</v>
      </c>
      <c r="BP4578" t="s">
        <v>194</v>
      </c>
      <c r="BQ4578" t="s">
        <v>195</v>
      </c>
      <c r="BS4578">
        <v>14627</v>
      </c>
      <c r="BT4578" t="s">
        <v>196</v>
      </c>
      <c r="BU4578">
        <v>7816085599</v>
      </c>
      <c r="BZ4578" t="s">
        <v>26016</v>
      </c>
      <c r="CC4578" t="s">
        <v>26017</v>
      </c>
      <c r="CD4578" t="s">
        <v>401</v>
      </c>
      <c r="CF4578" t="str">
        <f>"01864"</f>
        <v>01864</v>
      </c>
      <c r="CG4578" t="s">
        <v>196</v>
      </c>
      <c r="CH4578">
        <v>7816085599</v>
      </c>
      <c r="CM4578" t="s">
        <v>2787</v>
      </c>
      <c r="CN4578" t="s">
        <v>12838</v>
      </c>
      <c r="CP4578" t="s">
        <v>194</v>
      </c>
      <c r="CQ4578" t="s">
        <v>195</v>
      </c>
      <c r="CS4578">
        <v>14627</v>
      </c>
      <c r="CT4578" t="s">
        <v>196</v>
      </c>
      <c r="CU4578">
        <v>7816085599</v>
      </c>
      <c r="ED4578" t="s">
        <v>401</v>
      </c>
      <c r="EG4578" t="s">
        <v>196</v>
      </c>
      <c r="EH4578">
        <v>7816085599</v>
      </c>
      <c r="EM4578" t="s">
        <v>26016</v>
      </c>
      <c r="EP4578" t="s">
        <v>26017</v>
      </c>
      <c r="EQ4578" t="s">
        <v>401</v>
      </c>
      <c r="ES4578" t="str">
        <f>"01864"</f>
        <v>01864</v>
      </c>
      <c r="ET4578" t="s">
        <v>196</v>
      </c>
      <c r="EU4578">
        <v>7816085599</v>
      </c>
    </row>
    <row r="4579" spans="1:151" x14ac:dyDescent="0.2">
      <c r="A4579">
        <v>37473</v>
      </c>
      <c r="B4579" t="s">
        <v>26018</v>
      </c>
      <c r="C4579" t="s">
        <v>26019</v>
      </c>
      <c r="E4579" t="s">
        <v>26020</v>
      </c>
      <c r="F4579" t="s">
        <v>171</v>
      </c>
      <c r="G4579" t="str">
        <f>"0"</f>
        <v>0</v>
      </c>
      <c r="H4579" s="1">
        <v>37069</v>
      </c>
      <c r="I4579" t="s">
        <v>1450</v>
      </c>
      <c r="K4579" t="s">
        <v>709</v>
      </c>
      <c r="L4579" t="s">
        <v>318</v>
      </c>
      <c r="M4579" t="s">
        <v>306</v>
      </c>
      <c r="N4579">
        <v>2022</v>
      </c>
      <c r="O4579" t="s">
        <v>782</v>
      </c>
      <c r="P4579" t="s">
        <v>178</v>
      </c>
      <c r="Q4579" t="s">
        <v>172</v>
      </c>
      <c r="S4579">
        <v>31527910</v>
      </c>
      <c r="T4579" t="s">
        <v>423</v>
      </c>
      <c r="U4579" t="s">
        <v>424</v>
      </c>
      <c r="Y4579" t="str">
        <f>"01AS"</f>
        <v>01AS</v>
      </c>
      <c r="Z4579" t="s">
        <v>227</v>
      </c>
      <c r="AA4579" t="s">
        <v>321</v>
      </c>
      <c r="AC4579" t="s">
        <v>2285</v>
      </c>
      <c r="AD4579" t="s">
        <v>185</v>
      </c>
      <c r="AF4579" t="s">
        <v>426</v>
      </c>
      <c r="AG4579" t="s">
        <v>427</v>
      </c>
      <c r="AJ4579" t="s">
        <v>1334</v>
      </c>
      <c r="AK4579" t="s">
        <v>185</v>
      </c>
      <c r="AS4579">
        <v>3.23</v>
      </c>
      <c r="AU4579" t="s">
        <v>235</v>
      </c>
      <c r="AV4579" t="s">
        <v>236</v>
      </c>
      <c r="AW4579" t="s">
        <v>430</v>
      </c>
      <c r="BF4579" t="s">
        <v>474</v>
      </c>
      <c r="BM4579" t="s">
        <v>26021</v>
      </c>
      <c r="BN4579" t="s">
        <v>239</v>
      </c>
      <c r="BP4579" t="s">
        <v>241</v>
      </c>
      <c r="BQ4579" t="s">
        <v>195</v>
      </c>
      <c r="BS4579">
        <v>14627</v>
      </c>
      <c r="CA4579" t="s">
        <v>26022</v>
      </c>
      <c r="CD4579" t="s">
        <v>195</v>
      </c>
      <c r="CM4579" t="s">
        <v>26023</v>
      </c>
      <c r="CN4579" t="s">
        <v>26022</v>
      </c>
      <c r="CP4579" t="s">
        <v>26024</v>
      </c>
      <c r="CQ4579" t="s">
        <v>1599</v>
      </c>
      <c r="CS4579">
        <v>201301</v>
      </c>
      <c r="CT4579" t="s">
        <v>423</v>
      </c>
      <c r="CU4579" t="s">
        <v>26025</v>
      </c>
    </row>
    <row r="4580" spans="1:151" x14ac:dyDescent="0.2">
      <c r="A4580">
        <v>46287</v>
      </c>
      <c r="B4580" t="s">
        <v>26026</v>
      </c>
      <c r="C4580" t="s">
        <v>26019</v>
      </c>
      <c r="E4580" t="s">
        <v>1213</v>
      </c>
      <c r="F4580" t="s">
        <v>171</v>
      </c>
      <c r="G4580" t="str">
        <f>"0"</f>
        <v>0</v>
      </c>
      <c r="H4580" s="1">
        <v>35365</v>
      </c>
      <c r="I4580" t="s">
        <v>173</v>
      </c>
      <c r="K4580" t="s">
        <v>687</v>
      </c>
      <c r="L4580" t="s">
        <v>1940</v>
      </c>
      <c r="M4580" t="s">
        <v>205</v>
      </c>
      <c r="N4580">
        <v>2025</v>
      </c>
      <c r="O4580" t="s">
        <v>1159</v>
      </c>
      <c r="P4580" t="s">
        <v>178</v>
      </c>
      <c r="Q4580" t="s">
        <v>172</v>
      </c>
      <c r="R4580" t="s">
        <v>510</v>
      </c>
      <c r="S4580">
        <v>32637281</v>
      </c>
      <c r="BM4580" t="s">
        <v>13324</v>
      </c>
    </row>
    <row r="4581" spans="1:151" x14ac:dyDescent="0.2">
      <c r="A4581">
        <v>25931</v>
      </c>
      <c r="B4581" t="s">
        <v>10609</v>
      </c>
      <c r="C4581" t="s">
        <v>26027</v>
      </c>
      <c r="E4581" t="s">
        <v>26028</v>
      </c>
      <c r="F4581" t="s">
        <v>171</v>
      </c>
      <c r="K4581" t="s">
        <v>1024</v>
      </c>
      <c r="M4581" t="s">
        <v>306</v>
      </c>
      <c r="N4581">
        <v>2014</v>
      </c>
      <c r="O4581" t="s">
        <v>591</v>
      </c>
      <c r="P4581" t="s">
        <v>178</v>
      </c>
      <c r="Q4581" t="s">
        <v>172</v>
      </c>
    </row>
    <row r="4582" spans="1:151" x14ac:dyDescent="0.2">
      <c r="A4582">
        <v>14568</v>
      </c>
      <c r="B4582" t="s">
        <v>3981</v>
      </c>
      <c r="C4582" t="s">
        <v>26029</v>
      </c>
      <c r="E4582" t="s">
        <v>26030</v>
      </c>
      <c r="F4582" t="s">
        <v>171</v>
      </c>
      <c r="G4582" t="s">
        <v>172</v>
      </c>
      <c r="H4582" s="1">
        <v>34834</v>
      </c>
      <c r="I4582" t="s">
        <v>221</v>
      </c>
      <c r="K4582" t="s">
        <v>1046</v>
      </c>
      <c r="L4582" t="s">
        <v>1047</v>
      </c>
      <c r="M4582" t="s">
        <v>176</v>
      </c>
      <c r="N4582">
        <v>2016</v>
      </c>
      <c r="O4582" t="s">
        <v>634</v>
      </c>
      <c r="P4582" t="s">
        <v>178</v>
      </c>
      <c r="Q4582" t="s">
        <v>172</v>
      </c>
      <c r="S4582">
        <v>28267010</v>
      </c>
      <c r="T4582" t="s">
        <v>196</v>
      </c>
      <c r="W4582" t="s">
        <v>26031</v>
      </c>
      <c r="X4582">
        <v>3214600954</v>
      </c>
      <c r="Y4582" t="s">
        <v>186</v>
      </c>
      <c r="Z4582" t="s">
        <v>183</v>
      </c>
      <c r="AA4582">
        <v>2017</v>
      </c>
      <c r="AB4582">
        <v>2017</v>
      </c>
      <c r="AC4582" t="s">
        <v>187</v>
      </c>
      <c r="AD4582" t="s">
        <v>185</v>
      </c>
      <c r="AS4582">
        <v>3.38</v>
      </c>
      <c r="AT4582" t="s">
        <v>188</v>
      </c>
      <c r="AU4582" t="s">
        <v>189</v>
      </c>
      <c r="AV4582" t="s">
        <v>190</v>
      </c>
      <c r="AW4582" t="s">
        <v>210</v>
      </c>
      <c r="BM4582" t="s">
        <v>4921</v>
      </c>
      <c r="BP4582" t="s">
        <v>194</v>
      </c>
      <c r="BQ4582" t="s">
        <v>195</v>
      </c>
      <c r="BS4582">
        <v>14627</v>
      </c>
      <c r="BT4582" t="s">
        <v>196</v>
      </c>
      <c r="BU4582">
        <v>4077335222</v>
      </c>
      <c r="BZ4582" t="s">
        <v>5243</v>
      </c>
      <c r="CC4582" t="s">
        <v>194</v>
      </c>
      <c r="CD4582" t="s">
        <v>195</v>
      </c>
      <c r="CF4582">
        <v>14620</v>
      </c>
      <c r="CG4582" t="s">
        <v>196</v>
      </c>
      <c r="CH4582">
        <v>4077335222</v>
      </c>
    </row>
    <row r="4583" spans="1:151" x14ac:dyDescent="0.2">
      <c r="A4583">
        <v>36587</v>
      </c>
      <c r="B4583" t="s">
        <v>3574</v>
      </c>
      <c r="C4583" t="s">
        <v>26032</v>
      </c>
      <c r="D4583" t="s">
        <v>3657</v>
      </c>
      <c r="E4583" t="s">
        <v>26033</v>
      </c>
      <c r="F4583" t="s">
        <v>171</v>
      </c>
      <c r="G4583" t="str">
        <f>"0"</f>
        <v>0</v>
      </c>
      <c r="H4583" s="1">
        <v>37116</v>
      </c>
      <c r="I4583" t="s">
        <v>1450</v>
      </c>
      <c r="K4583" t="s">
        <v>8144</v>
      </c>
      <c r="L4583" t="s">
        <v>8145</v>
      </c>
      <c r="M4583" t="s">
        <v>176</v>
      </c>
      <c r="N4583">
        <v>2022</v>
      </c>
      <c r="O4583" t="s">
        <v>555</v>
      </c>
      <c r="P4583" t="s">
        <v>178</v>
      </c>
      <c r="Q4583" t="s">
        <v>172</v>
      </c>
      <c r="S4583">
        <v>31553643</v>
      </c>
      <c r="T4583" t="s">
        <v>226</v>
      </c>
      <c r="Y4583" t="str">
        <f>"04HSEAS"</f>
        <v>04HSEAS</v>
      </c>
      <c r="Z4583" t="s">
        <v>499</v>
      </c>
      <c r="AA4583" t="s">
        <v>321</v>
      </c>
      <c r="AC4583" t="s">
        <v>500</v>
      </c>
      <c r="AD4583" t="s">
        <v>185</v>
      </c>
      <c r="AM4583" t="s">
        <v>2130</v>
      </c>
      <c r="AS4583">
        <v>3.5</v>
      </c>
      <c r="AU4583" t="s">
        <v>235</v>
      </c>
      <c r="AV4583" t="s">
        <v>236</v>
      </c>
      <c r="AW4583" t="s">
        <v>264</v>
      </c>
      <c r="BF4583" t="s">
        <v>474</v>
      </c>
      <c r="BM4583" t="s">
        <v>26034</v>
      </c>
      <c r="BN4583" t="s">
        <v>239</v>
      </c>
      <c r="BO4583" t="s">
        <v>26035</v>
      </c>
      <c r="BP4583" t="s">
        <v>241</v>
      </c>
      <c r="BQ4583" t="s">
        <v>195</v>
      </c>
      <c r="BS4583">
        <v>14627</v>
      </c>
      <c r="CD4583" t="s">
        <v>195</v>
      </c>
      <c r="CM4583" t="s">
        <v>26036</v>
      </c>
      <c r="CO4583" t="s">
        <v>26035</v>
      </c>
      <c r="CP4583" t="s">
        <v>26037</v>
      </c>
      <c r="CQ4583" t="s">
        <v>247</v>
      </c>
      <c r="CS4583" t="str">
        <f>"07666-5320"</f>
        <v>07666-5320</v>
      </c>
      <c r="CT4583" t="s">
        <v>244</v>
      </c>
      <c r="CU4583" t="s">
        <v>26038</v>
      </c>
    </row>
    <row r="4584" spans="1:151" x14ac:dyDescent="0.2">
      <c r="A4584">
        <v>26053</v>
      </c>
      <c r="B4584" t="s">
        <v>23486</v>
      </c>
      <c r="C4584" t="s">
        <v>26039</v>
      </c>
      <c r="D4584" t="s">
        <v>5121</v>
      </c>
      <c r="E4584" t="s">
        <v>26040</v>
      </c>
      <c r="F4584" t="s">
        <v>171</v>
      </c>
      <c r="G4584" t="str">
        <f>"0"</f>
        <v>0</v>
      </c>
      <c r="K4584" t="s">
        <v>1372</v>
      </c>
      <c r="L4584" t="s">
        <v>1373</v>
      </c>
      <c r="M4584" t="s">
        <v>176</v>
      </c>
      <c r="N4584">
        <v>2018</v>
      </c>
      <c r="O4584" t="s">
        <v>612</v>
      </c>
      <c r="P4584" t="s">
        <v>178</v>
      </c>
      <c r="Q4584" t="s">
        <v>172</v>
      </c>
      <c r="S4584">
        <v>30662223</v>
      </c>
      <c r="T4584" t="s">
        <v>2640</v>
      </c>
      <c r="U4584" t="s">
        <v>180</v>
      </c>
      <c r="V4584" s="2">
        <v>42902</v>
      </c>
      <c r="W4584" t="s">
        <v>26041</v>
      </c>
      <c r="X4584" t="s">
        <v>26042</v>
      </c>
      <c r="Y4584" t="s">
        <v>613</v>
      </c>
      <c r="Z4584" t="s">
        <v>614</v>
      </c>
      <c r="AA4584" t="s">
        <v>615</v>
      </c>
      <c r="AB4584" t="s">
        <v>259</v>
      </c>
      <c r="AC4584" t="s">
        <v>2643</v>
      </c>
      <c r="AD4584" t="s">
        <v>185</v>
      </c>
      <c r="AS4584" t="str">
        <f>"0"</f>
        <v>0</v>
      </c>
      <c r="AT4584" t="s">
        <v>188</v>
      </c>
      <c r="AU4584" t="s">
        <v>647</v>
      </c>
      <c r="AV4584" t="s">
        <v>190</v>
      </c>
      <c r="AW4584" t="s">
        <v>191</v>
      </c>
      <c r="CM4584" t="s">
        <v>13474</v>
      </c>
      <c r="CN4584" t="s">
        <v>9963</v>
      </c>
      <c r="CP4584" t="s">
        <v>194</v>
      </c>
      <c r="CQ4584" t="s">
        <v>195</v>
      </c>
      <c r="CS4584">
        <v>14623</v>
      </c>
      <c r="CT4584" t="s">
        <v>196</v>
      </c>
    </row>
    <row r="4585" spans="1:151" x14ac:dyDescent="0.2">
      <c r="A4585">
        <v>19749</v>
      </c>
      <c r="B4585" t="s">
        <v>622</v>
      </c>
      <c r="C4585" t="s">
        <v>26043</v>
      </c>
      <c r="D4585" t="s">
        <v>940</v>
      </c>
      <c r="E4585" t="s">
        <v>26044</v>
      </c>
      <c r="F4585" t="s">
        <v>171</v>
      </c>
      <c r="G4585" t="s">
        <v>172</v>
      </c>
      <c r="H4585" s="1">
        <v>35032</v>
      </c>
      <c r="I4585" t="s">
        <v>221</v>
      </c>
      <c r="K4585" t="s">
        <v>11606</v>
      </c>
      <c r="L4585" t="s">
        <v>318</v>
      </c>
      <c r="M4585" t="s">
        <v>176</v>
      </c>
      <c r="N4585">
        <v>2017</v>
      </c>
      <c r="O4585" t="s">
        <v>177</v>
      </c>
      <c r="P4585" t="s">
        <v>178</v>
      </c>
      <c r="Q4585" t="s">
        <v>172</v>
      </c>
      <c r="S4585">
        <v>28772408</v>
      </c>
      <c r="T4585" t="s">
        <v>196</v>
      </c>
      <c r="W4585" t="s">
        <v>26045</v>
      </c>
      <c r="X4585">
        <v>2169264016</v>
      </c>
      <c r="Y4585" t="s">
        <v>182</v>
      </c>
      <c r="Z4585" t="s">
        <v>183</v>
      </c>
      <c r="AA4585">
        <v>2018</v>
      </c>
      <c r="AB4585">
        <v>2018</v>
      </c>
      <c r="AC4585" t="s">
        <v>184</v>
      </c>
      <c r="AD4585" t="s">
        <v>185</v>
      </c>
      <c r="AS4585">
        <v>3.37</v>
      </c>
      <c r="AT4585" t="s">
        <v>188</v>
      </c>
      <c r="AU4585" t="s">
        <v>189</v>
      </c>
      <c r="AV4585" t="s">
        <v>190</v>
      </c>
      <c r="AW4585" t="s">
        <v>264</v>
      </c>
      <c r="BM4585" t="s">
        <v>26046</v>
      </c>
      <c r="BN4585" t="s">
        <v>193</v>
      </c>
      <c r="BP4585" t="s">
        <v>194</v>
      </c>
      <c r="BQ4585" t="s">
        <v>195</v>
      </c>
      <c r="BS4585">
        <v>14627</v>
      </c>
      <c r="BT4585" t="s">
        <v>196</v>
      </c>
      <c r="BU4585">
        <v>2163155724</v>
      </c>
      <c r="BZ4585" t="s">
        <v>26047</v>
      </c>
      <c r="CC4585" t="s">
        <v>14075</v>
      </c>
      <c r="CD4585" t="s">
        <v>1414</v>
      </c>
      <c r="CF4585">
        <v>44118</v>
      </c>
      <c r="CG4585" t="s">
        <v>196</v>
      </c>
      <c r="CH4585">
        <v>2169264016</v>
      </c>
      <c r="CM4585" t="s">
        <v>26048</v>
      </c>
      <c r="CP4585" t="s">
        <v>194</v>
      </c>
      <c r="CQ4585" t="s">
        <v>195</v>
      </c>
      <c r="CS4585">
        <v>14627</v>
      </c>
      <c r="CT4585" t="s">
        <v>196</v>
      </c>
      <c r="CU4585">
        <v>2163155724</v>
      </c>
      <c r="ED4585" t="s">
        <v>1414</v>
      </c>
      <c r="EG4585" t="s">
        <v>196</v>
      </c>
      <c r="EH4585">
        <v>2169264016</v>
      </c>
      <c r="EM4585" t="s">
        <v>26047</v>
      </c>
      <c r="EP4585" t="s">
        <v>14075</v>
      </c>
      <c r="EQ4585" t="s">
        <v>1414</v>
      </c>
      <c r="ES4585">
        <v>44118</v>
      </c>
      <c r="ET4585" t="s">
        <v>196</v>
      </c>
      <c r="EU4585">
        <v>2169264016</v>
      </c>
    </row>
    <row r="4586" spans="1:151" x14ac:dyDescent="0.2">
      <c r="A4586">
        <v>38306</v>
      </c>
      <c r="B4586" t="s">
        <v>7169</v>
      </c>
      <c r="C4586" t="s">
        <v>26049</v>
      </c>
      <c r="D4586" t="s">
        <v>26050</v>
      </c>
      <c r="E4586" t="s">
        <v>26051</v>
      </c>
      <c r="F4586" t="s">
        <v>171</v>
      </c>
      <c r="G4586" t="str">
        <f>"0"</f>
        <v>0</v>
      </c>
      <c r="H4586" s="1">
        <v>37940</v>
      </c>
      <c r="I4586" t="s">
        <v>221</v>
      </c>
      <c r="K4586" t="s">
        <v>1529</v>
      </c>
      <c r="L4586" t="s">
        <v>1530</v>
      </c>
      <c r="M4586" t="s">
        <v>224</v>
      </c>
      <c r="N4586">
        <v>2023</v>
      </c>
      <c r="O4586" t="s">
        <v>597</v>
      </c>
      <c r="P4586" t="s">
        <v>178</v>
      </c>
      <c r="Q4586" t="s">
        <v>172</v>
      </c>
      <c r="S4586">
        <v>32315066</v>
      </c>
      <c r="T4586" t="s">
        <v>226</v>
      </c>
      <c r="Y4586" t="str">
        <f>"01AS"</f>
        <v>01AS</v>
      </c>
      <c r="Z4586" t="s">
        <v>499</v>
      </c>
      <c r="AA4586" t="s">
        <v>228</v>
      </c>
      <c r="AB4586" t="s">
        <v>229</v>
      </c>
      <c r="AC4586" t="s">
        <v>1854</v>
      </c>
      <c r="AD4586" t="s">
        <v>185</v>
      </c>
      <c r="AM4586" t="s">
        <v>4133</v>
      </c>
      <c r="AS4586">
        <v>3.2</v>
      </c>
      <c r="AU4586" t="s">
        <v>472</v>
      </c>
      <c r="AV4586" t="s">
        <v>473</v>
      </c>
      <c r="AW4586" t="s">
        <v>294</v>
      </c>
      <c r="BM4586" t="s">
        <v>26052</v>
      </c>
      <c r="BN4586" t="s">
        <v>239</v>
      </c>
      <c r="BO4586" t="s">
        <v>26053</v>
      </c>
      <c r="BP4586" t="s">
        <v>241</v>
      </c>
      <c r="BQ4586" t="s">
        <v>195</v>
      </c>
      <c r="BS4586">
        <v>14627</v>
      </c>
      <c r="BZ4586" t="s">
        <v>242</v>
      </c>
      <c r="CB4586" t="s">
        <v>243</v>
      </c>
      <c r="CD4586" t="s">
        <v>195</v>
      </c>
      <c r="CF4586">
        <v>14642</v>
      </c>
      <c r="CG4586" t="s">
        <v>244</v>
      </c>
      <c r="CM4586" t="s">
        <v>26054</v>
      </c>
      <c r="CO4586" t="s">
        <v>26053</v>
      </c>
      <c r="CP4586" t="s">
        <v>26055</v>
      </c>
      <c r="CQ4586" t="s">
        <v>541</v>
      </c>
      <c r="CS4586">
        <v>21001</v>
      </c>
      <c r="CT4586" t="s">
        <v>244</v>
      </c>
      <c r="CU4586" t="s">
        <v>26056</v>
      </c>
    </row>
    <row r="4587" spans="1:151" x14ac:dyDescent="0.2">
      <c r="A4587">
        <v>45643</v>
      </c>
      <c r="B4587" t="s">
        <v>6417</v>
      </c>
      <c r="C4587" t="s">
        <v>26049</v>
      </c>
      <c r="D4587" t="s">
        <v>654</v>
      </c>
      <c r="E4587" t="s">
        <v>26057</v>
      </c>
      <c r="F4587" t="s">
        <v>171</v>
      </c>
      <c r="G4587" t="str">
        <f>"0"</f>
        <v>0</v>
      </c>
      <c r="H4587" s="1">
        <v>38370</v>
      </c>
      <c r="I4587" t="s">
        <v>221</v>
      </c>
      <c r="K4587" t="s">
        <v>409</v>
      </c>
      <c r="L4587" t="s">
        <v>1643</v>
      </c>
      <c r="M4587" t="s">
        <v>224</v>
      </c>
      <c r="N4587">
        <v>2025</v>
      </c>
      <c r="O4587" t="s">
        <v>528</v>
      </c>
      <c r="P4587" t="s">
        <v>178</v>
      </c>
      <c r="Q4587" t="s">
        <v>172</v>
      </c>
      <c r="R4587" t="s">
        <v>510</v>
      </c>
      <c r="S4587">
        <v>32537062</v>
      </c>
      <c r="BM4587" t="s">
        <v>4563</v>
      </c>
    </row>
    <row r="4588" spans="1:151" x14ac:dyDescent="0.2">
      <c r="A4588">
        <v>42130</v>
      </c>
      <c r="B4588" t="s">
        <v>10960</v>
      </c>
      <c r="C4588" t="s">
        <v>26058</v>
      </c>
      <c r="D4588" t="s">
        <v>26059</v>
      </c>
      <c r="E4588" t="s">
        <v>26060</v>
      </c>
      <c r="F4588" t="s">
        <v>171</v>
      </c>
      <c r="G4588" t="str">
        <f>"0"</f>
        <v>0</v>
      </c>
      <c r="H4588" s="1">
        <v>38505</v>
      </c>
      <c r="I4588" t="s">
        <v>221</v>
      </c>
      <c r="K4588" t="s">
        <v>453</v>
      </c>
      <c r="L4588" t="s">
        <v>2757</v>
      </c>
      <c r="M4588" t="s">
        <v>205</v>
      </c>
      <c r="N4588">
        <v>2024</v>
      </c>
      <c r="O4588" t="s">
        <v>2271</v>
      </c>
      <c r="P4588" t="s">
        <v>178</v>
      </c>
      <c r="Q4588" t="s">
        <v>172</v>
      </c>
      <c r="S4588">
        <v>32523867</v>
      </c>
      <c r="T4588" t="s">
        <v>226</v>
      </c>
      <c r="Y4588" t="str">
        <f>"01AS"</f>
        <v>01AS</v>
      </c>
      <c r="Z4588" t="s">
        <v>227</v>
      </c>
      <c r="AA4588" t="s">
        <v>833</v>
      </c>
      <c r="AB4588" t="s">
        <v>834</v>
      </c>
      <c r="AC4588" t="s">
        <v>322</v>
      </c>
      <c r="AD4588" t="s">
        <v>172</v>
      </c>
      <c r="AS4588">
        <v>3.86</v>
      </c>
      <c r="AU4588" t="s">
        <v>472</v>
      </c>
      <c r="AV4588" t="s">
        <v>473</v>
      </c>
      <c r="AW4588" t="s">
        <v>264</v>
      </c>
      <c r="BM4588" t="s">
        <v>26061</v>
      </c>
      <c r="BN4588" t="s">
        <v>239</v>
      </c>
      <c r="BO4588" t="s">
        <v>26062</v>
      </c>
      <c r="BP4588" t="s">
        <v>241</v>
      </c>
      <c r="BQ4588" t="s">
        <v>195</v>
      </c>
      <c r="BS4588">
        <v>14627</v>
      </c>
      <c r="CD4588" t="s">
        <v>195</v>
      </c>
      <c r="CM4588" t="s">
        <v>26063</v>
      </c>
      <c r="CO4588" t="s">
        <v>26062</v>
      </c>
      <c r="CP4588" t="s">
        <v>11267</v>
      </c>
      <c r="CQ4588" t="s">
        <v>571</v>
      </c>
      <c r="CS4588" t="s">
        <v>26064</v>
      </c>
      <c r="CT4588" t="s">
        <v>244</v>
      </c>
      <c r="CU4588" t="s">
        <v>26065</v>
      </c>
    </row>
    <row r="4589" spans="1:151" x14ac:dyDescent="0.2">
      <c r="A4589">
        <v>24304</v>
      </c>
      <c r="B4589" t="s">
        <v>26066</v>
      </c>
      <c r="C4589" t="s">
        <v>26067</v>
      </c>
      <c r="D4589" t="s">
        <v>4186</v>
      </c>
      <c r="E4589" t="s">
        <v>26068</v>
      </c>
      <c r="F4589" t="s">
        <v>171</v>
      </c>
      <c r="G4589" t="s">
        <v>172</v>
      </c>
      <c r="H4589" s="1">
        <v>35754</v>
      </c>
      <c r="I4589" t="s">
        <v>221</v>
      </c>
      <c r="K4589" t="s">
        <v>5139</v>
      </c>
      <c r="L4589" t="s">
        <v>633</v>
      </c>
      <c r="M4589" t="s">
        <v>176</v>
      </c>
      <c r="N4589">
        <v>2018</v>
      </c>
      <c r="O4589" t="s">
        <v>612</v>
      </c>
      <c r="P4589" t="s">
        <v>178</v>
      </c>
      <c r="Q4589" t="s">
        <v>172</v>
      </c>
      <c r="S4589">
        <v>29354221</v>
      </c>
      <c r="T4589" t="s">
        <v>196</v>
      </c>
      <c r="W4589" t="s">
        <v>26069</v>
      </c>
      <c r="X4589">
        <v>3154819883</v>
      </c>
      <c r="Y4589" t="s">
        <v>186</v>
      </c>
      <c r="Z4589" t="s">
        <v>282</v>
      </c>
      <c r="AA4589">
        <v>2019</v>
      </c>
      <c r="AB4589">
        <v>2019</v>
      </c>
      <c r="AC4589" t="s">
        <v>23646</v>
      </c>
      <c r="AD4589" t="s">
        <v>185</v>
      </c>
      <c r="AE4589" t="s">
        <v>636</v>
      </c>
      <c r="AS4589">
        <v>3.42</v>
      </c>
      <c r="AT4589" t="s">
        <v>188</v>
      </c>
      <c r="AU4589" t="s">
        <v>189</v>
      </c>
      <c r="AV4589" t="s">
        <v>190</v>
      </c>
      <c r="AW4589" t="s">
        <v>264</v>
      </c>
      <c r="BM4589" t="s">
        <v>26070</v>
      </c>
      <c r="BN4589" t="s">
        <v>193</v>
      </c>
      <c r="BP4589" t="s">
        <v>194</v>
      </c>
      <c r="BQ4589" t="s">
        <v>195</v>
      </c>
      <c r="BS4589">
        <v>14627</v>
      </c>
      <c r="BT4589" t="s">
        <v>196</v>
      </c>
      <c r="BU4589">
        <v>3154818579</v>
      </c>
      <c r="BZ4589" t="s">
        <v>26071</v>
      </c>
      <c r="CC4589" t="s">
        <v>21124</v>
      </c>
      <c r="CD4589" t="s">
        <v>195</v>
      </c>
      <c r="CF4589">
        <v>13027</v>
      </c>
      <c r="CG4589" t="s">
        <v>196</v>
      </c>
      <c r="CH4589">
        <v>3154818579</v>
      </c>
      <c r="CM4589" t="s">
        <v>23231</v>
      </c>
      <c r="CP4589" t="s">
        <v>194</v>
      </c>
      <c r="CQ4589" t="s">
        <v>195</v>
      </c>
      <c r="CS4589">
        <v>14627</v>
      </c>
      <c r="CT4589" t="s">
        <v>196</v>
      </c>
      <c r="CU4589">
        <v>3154818578</v>
      </c>
      <c r="ED4589" t="s">
        <v>195</v>
      </c>
      <c r="EG4589" t="s">
        <v>196</v>
      </c>
      <c r="EH4589">
        <v>3154818579</v>
      </c>
      <c r="EM4589" t="s">
        <v>26071</v>
      </c>
      <c r="EP4589" t="s">
        <v>21124</v>
      </c>
      <c r="EQ4589" t="s">
        <v>195</v>
      </c>
      <c r="ES4589">
        <v>13027</v>
      </c>
      <c r="ET4589" t="s">
        <v>196</v>
      </c>
      <c r="EU4589">
        <v>3154818579</v>
      </c>
    </row>
    <row r="4590" spans="1:151" x14ac:dyDescent="0.2">
      <c r="A4590">
        <v>21047</v>
      </c>
      <c r="B4590" t="s">
        <v>26066</v>
      </c>
      <c r="C4590" t="s">
        <v>26067</v>
      </c>
      <c r="D4590" t="s">
        <v>4186</v>
      </c>
      <c r="E4590" t="s">
        <v>26068</v>
      </c>
      <c r="F4590" t="s">
        <v>171</v>
      </c>
      <c r="G4590" t="s">
        <v>172</v>
      </c>
      <c r="H4590" s="1">
        <v>35754</v>
      </c>
      <c r="I4590" t="s">
        <v>221</v>
      </c>
      <c r="K4590" t="s">
        <v>222</v>
      </c>
      <c r="L4590" t="s">
        <v>223</v>
      </c>
      <c r="M4590" t="s">
        <v>224</v>
      </c>
      <c r="N4590">
        <v>2017</v>
      </c>
      <c r="O4590" t="s">
        <v>441</v>
      </c>
      <c r="P4590" t="s">
        <v>178</v>
      </c>
      <c r="Q4590" t="s">
        <v>172</v>
      </c>
      <c r="S4590">
        <v>29354221</v>
      </c>
      <c r="T4590" t="s">
        <v>196</v>
      </c>
      <c r="W4590" t="s">
        <v>26069</v>
      </c>
      <c r="X4590">
        <v>3154819883</v>
      </c>
      <c r="Y4590" t="s">
        <v>186</v>
      </c>
      <c r="Z4590" t="s">
        <v>282</v>
      </c>
      <c r="AA4590">
        <v>2019</v>
      </c>
      <c r="AB4590">
        <v>2019</v>
      </c>
      <c r="AC4590" t="s">
        <v>23646</v>
      </c>
      <c r="AD4590" t="s">
        <v>185</v>
      </c>
      <c r="AE4590" t="s">
        <v>636</v>
      </c>
      <c r="AS4590">
        <v>3.42</v>
      </c>
      <c r="AT4590" t="s">
        <v>188</v>
      </c>
      <c r="AU4590" t="s">
        <v>189</v>
      </c>
      <c r="AV4590" t="s">
        <v>190</v>
      </c>
      <c r="AW4590" t="s">
        <v>264</v>
      </c>
      <c r="BM4590" t="s">
        <v>26070</v>
      </c>
      <c r="BN4590" t="s">
        <v>193</v>
      </c>
      <c r="BP4590" t="s">
        <v>194</v>
      </c>
      <c r="BQ4590" t="s">
        <v>195</v>
      </c>
      <c r="BS4590">
        <v>14627</v>
      </c>
      <c r="BT4590" t="s">
        <v>196</v>
      </c>
      <c r="BU4590">
        <v>3154818579</v>
      </c>
      <c r="BZ4590" t="s">
        <v>26071</v>
      </c>
      <c r="CC4590" t="s">
        <v>21124</v>
      </c>
      <c r="CD4590" t="s">
        <v>195</v>
      </c>
      <c r="CF4590">
        <v>13027</v>
      </c>
      <c r="CG4590" t="s">
        <v>196</v>
      </c>
      <c r="CH4590">
        <v>3154818579</v>
      </c>
      <c r="CM4590" t="s">
        <v>23231</v>
      </c>
      <c r="CP4590" t="s">
        <v>194</v>
      </c>
      <c r="CQ4590" t="s">
        <v>195</v>
      </c>
      <c r="CS4590">
        <v>14627</v>
      </c>
      <c r="CT4590" t="s">
        <v>196</v>
      </c>
      <c r="CU4590">
        <v>3154818578</v>
      </c>
      <c r="ED4590" t="s">
        <v>195</v>
      </c>
      <c r="EG4590" t="s">
        <v>196</v>
      </c>
      <c r="EH4590">
        <v>3154818579</v>
      </c>
      <c r="EM4590" t="s">
        <v>26071</v>
      </c>
      <c r="EP4590" t="s">
        <v>21124</v>
      </c>
      <c r="EQ4590" t="s">
        <v>195</v>
      </c>
      <c r="ES4590">
        <v>13027</v>
      </c>
      <c r="ET4590" t="s">
        <v>196</v>
      </c>
      <c r="EU4590">
        <v>3154818579</v>
      </c>
    </row>
    <row r="4591" spans="1:151" x14ac:dyDescent="0.2">
      <c r="A4591">
        <v>41881</v>
      </c>
      <c r="B4591" t="s">
        <v>12082</v>
      </c>
      <c r="C4591" t="s">
        <v>26072</v>
      </c>
      <c r="D4591" t="s">
        <v>7105</v>
      </c>
      <c r="E4591" t="s">
        <v>26073</v>
      </c>
      <c r="F4591" t="s">
        <v>171</v>
      </c>
      <c r="G4591" t="str">
        <f>"0"</f>
        <v>0</v>
      </c>
      <c r="H4591" s="1">
        <v>37879</v>
      </c>
      <c r="I4591" t="s">
        <v>221</v>
      </c>
      <c r="K4591" t="s">
        <v>3061</v>
      </c>
      <c r="L4591" t="s">
        <v>1409</v>
      </c>
      <c r="M4591" t="s">
        <v>224</v>
      </c>
      <c r="N4591">
        <v>2024</v>
      </c>
      <c r="O4591" t="s">
        <v>225</v>
      </c>
      <c r="P4591" t="s">
        <v>178</v>
      </c>
      <c r="Q4591" t="s">
        <v>172</v>
      </c>
      <c r="S4591">
        <v>31977418</v>
      </c>
      <c r="T4591" t="s">
        <v>226</v>
      </c>
      <c r="Y4591" t="str">
        <f>"04HSEAS"</f>
        <v>04HSEAS</v>
      </c>
      <c r="Z4591" t="s">
        <v>499</v>
      </c>
      <c r="AA4591" t="s">
        <v>320</v>
      </c>
      <c r="AB4591" t="s">
        <v>321</v>
      </c>
      <c r="AC4591" t="s">
        <v>3358</v>
      </c>
      <c r="AD4591" t="s">
        <v>185</v>
      </c>
      <c r="AS4591">
        <v>3.5</v>
      </c>
      <c r="AU4591" t="s">
        <v>235</v>
      </c>
      <c r="AV4591" t="s">
        <v>236</v>
      </c>
      <c r="AW4591" t="s">
        <v>264</v>
      </c>
      <c r="BM4591" t="s">
        <v>26074</v>
      </c>
      <c r="BN4591" t="s">
        <v>239</v>
      </c>
      <c r="BO4591" t="s">
        <v>26075</v>
      </c>
      <c r="BP4591" t="s">
        <v>241</v>
      </c>
      <c r="BQ4591" t="s">
        <v>195</v>
      </c>
      <c r="BS4591">
        <v>14627</v>
      </c>
      <c r="CD4591" t="s">
        <v>195</v>
      </c>
      <c r="CM4591" t="s">
        <v>26076</v>
      </c>
      <c r="CO4591" t="s">
        <v>26075</v>
      </c>
      <c r="CP4591" t="s">
        <v>26077</v>
      </c>
      <c r="CQ4591" t="s">
        <v>247</v>
      </c>
      <c r="CS4591" t="s">
        <v>26078</v>
      </c>
      <c r="CT4591" t="s">
        <v>244</v>
      </c>
      <c r="CU4591" t="s">
        <v>26079</v>
      </c>
    </row>
    <row r="4592" spans="1:151" x14ac:dyDescent="0.2">
      <c r="A4592">
        <v>10121</v>
      </c>
      <c r="B4592" t="s">
        <v>1131</v>
      </c>
      <c r="C4592" t="s">
        <v>26080</v>
      </c>
      <c r="D4592" t="s">
        <v>1580</v>
      </c>
      <c r="E4592" t="s">
        <v>26081</v>
      </c>
      <c r="F4592" t="s">
        <v>171</v>
      </c>
      <c r="G4592" t="s">
        <v>172</v>
      </c>
      <c r="H4592" s="1">
        <v>34228</v>
      </c>
      <c r="I4592" t="s">
        <v>221</v>
      </c>
      <c r="K4592" t="s">
        <v>18199</v>
      </c>
      <c r="L4592" t="s">
        <v>1731</v>
      </c>
      <c r="M4592" t="s">
        <v>176</v>
      </c>
      <c r="N4592">
        <v>2015</v>
      </c>
      <c r="O4592" t="s">
        <v>1014</v>
      </c>
      <c r="P4592" t="s">
        <v>178</v>
      </c>
      <c r="Q4592" t="s">
        <v>172</v>
      </c>
      <c r="S4592">
        <v>27774984</v>
      </c>
      <c r="T4592" t="s">
        <v>196</v>
      </c>
      <c r="W4592" t="s">
        <v>26082</v>
      </c>
      <c r="X4592">
        <v>2105211323</v>
      </c>
      <c r="Y4592" t="s">
        <v>186</v>
      </c>
      <c r="Z4592" t="s">
        <v>282</v>
      </c>
      <c r="AA4592">
        <v>2016</v>
      </c>
      <c r="AB4592">
        <v>2016</v>
      </c>
      <c r="AC4592" t="s">
        <v>932</v>
      </c>
      <c r="AD4592" t="s">
        <v>185</v>
      </c>
      <c r="AS4592">
        <v>3.96</v>
      </c>
      <c r="AT4592" t="s">
        <v>188</v>
      </c>
      <c r="AU4592" t="s">
        <v>189</v>
      </c>
      <c r="AV4592" t="s">
        <v>190</v>
      </c>
      <c r="AW4592" t="s">
        <v>264</v>
      </c>
      <c r="BM4592" t="s">
        <v>26083</v>
      </c>
      <c r="BN4592" t="s">
        <v>487</v>
      </c>
      <c r="BP4592" t="s">
        <v>194</v>
      </c>
      <c r="BQ4592" t="s">
        <v>195</v>
      </c>
      <c r="BS4592">
        <v>14627</v>
      </c>
      <c r="BT4592" t="s">
        <v>196</v>
      </c>
      <c r="BU4592">
        <v>2108572965</v>
      </c>
      <c r="BZ4592" t="s">
        <v>26084</v>
      </c>
      <c r="CC4592" t="s">
        <v>1557</v>
      </c>
      <c r="CD4592" t="s">
        <v>344</v>
      </c>
      <c r="CF4592">
        <v>78253</v>
      </c>
      <c r="CG4592" t="s">
        <v>196</v>
      </c>
      <c r="CH4592">
        <v>2103556886</v>
      </c>
      <c r="CM4592" t="s">
        <v>2124</v>
      </c>
      <c r="CP4592" t="s">
        <v>194</v>
      </c>
      <c r="CQ4592" t="s">
        <v>195</v>
      </c>
      <c r="CS4592">
        <v>14627</v>
      </c>
      <c r="CT4592" t="s">
        <v>196</v>
      </c>
      <c r="CU4592">
        <v>2108572965</v>
      </c>
      <c r="EM4592" t="s">
        <v>26084</v>
      </c>
      <c r="EP4592" t="s">
        <v>1557</v>
      </c>
      <c r="EQ4592" t="s">
        <v>344</v>
      </c>
      <c r="ES4592">
        <v>78253</v>
      </c>
      <c r="ET4592" t="s">
        <v>196</v>
      </c>
      <c r="EU4592">
        <v>2103556886</v>
      </c>
    </row>
    <row r="4593" spans="1:151" x14ac:dyDescent="0.2">
      <c r="A4593">
        <v>40648</v>
      </c>
      <c r="B4593" t="s">
        <v>7961</v>
      </c>
      <c r="C4593" t="s">
        <v>26085</v>
      </c>
      <c r="D4593" t="s">
        <v>169</v>
      </c>
      <c r="E4593" t="s">
        <v>26086</v>
      </c>
      <c r="F4593" t="s">
        <v>171</v>
      </c>
      <c r="G4593" t="str">
        <f>"0"</f>
        <v>0</v>
      </c>
      <c r="H4593" s="1">
        <v>34699</v>
      </c>
      <c r="I4593" t="s">
        <v>221</v>
      </c>
      <c r="K4593" t="s">
        <v>687</v>
      </c>
      <c r="L4593" t="s">
        <v>1439</v>
      </c>
      <c r="M4593" t="s">
        <v>224</v>
      </c>
      <c r="N4593">
        <v>2023</v>
      </c>
      <c r="O4593" t="s">
        <v>597</v>
      </c>
      <c r="P4593" t="s">
        <v>178</v>
      </c>
      <c r="Q4593" t="s">
        <v>172</v>
      </c>
      <c r="S4593">
        <v>30970045</v>
      </c>
      <c r="T4593" t="s">
        <v>226</v>
      </c>
      <c r="Y4593" t="str">
        <f>"04HSEAS"</f>
        <v>04HSEAS</v>
      </c>
      <c r="Z4593" t="s">
        <v>470</v>
      </c>
      <c r="AA4593" t="s">
        <v>259</v>
      </c>
      <c r="AB4593" t="s">
        <v>260</v>
      </c>
      <c r="AC4593" t="s">
        <v>2737</v>
      </c>
      <c r="AD4593" t="s">
        <v>185</v>
      </c>
      <c r="AS4593" t="str">
        <f>"0"</f>
        <v>0</v>
      </c>
      <c r="AU4593" t="s">
        <v>472</v>
      </c>
      <c r="AV4593" t="s">
        <v>473</v>
      </c>
      <c r="AW4593" t="s">
        <v>264</v>
      </c>
      <c r="BO4593" t="s">
        <v>475</v>
      </c>
      <c r="BQ4593" t="s">
        <v>195</v>
      </c>
      <c r="BZ4593" t="s">
        <v>266</v>
      </c>
      <c r="CB4593" t="s">
        <v>267</v>
      </c>
      <c r="CD4593" t="s">
        <v>195</v>
      </c>
      <c r="CF4593">
        <v>14627</v>
      </c>
      <c r="CG4593" t="s">
        <v>244</v>
      </c>
      <c r="CM4593" t="s">
        <v>26087</v>
      </c>
      <c r="CO4593" t="s">
        <v>475</v>
      </c>
      <c r="CP4593" t="s">
        <v>241</v>
      </c>
      <c r="CQ4593" t="s">
        <v>247</v>
      </c>
      <c r="CS4593">
        <v>14620</v>
      </c>
      <c r="CT4593" t="s">
        <v>244</v>
      </c>
      <c r="CU4593" t="s">
        <v>26088</v>
      </c>
    </row>
    <row r="4594" spans="1:151" x14ac:dyDescent="0.2">
      <c r="A4594">
        <v>25551</v>
      </c>
      <c r="B4594" t="s">
        <v>1174</v>
      </c>
      <c r="C4594" t="s">
        <v>26089</v>
      </c>
      <c r="D4594" t="s">
        <v>201</v>
      </c>
      <c r="E4594" t="s">
        <v>26090</v>
      </c>
      <c r="F4594" t="s">
        <v>171</v>
      </c>
      <c r="G4594" t="s">
        <v>172</v>
      </c>
      <c r="H4594" s="1">
        <v>35933</v>
      </c>
      <c r="I4594" t="s">
        <v>221</v>
      </c>
      <c r="K4594" t="s">
        <v>4079</v>
      </c>
      <c r="L4594" t="s">
        <v>820</v>
      </c>
      <c r="M4594" t="s">
        <v>306</v>
      </c>
      <c r="N4594">
        <v>2018</v>
      </c>
      <c r="O4594" t="s">
        <v>307</v>
      </c>
      <c r="P4594" t="s">
        <v>178</v>
      </c>
      <c r="Q4594" t="s">
        <v>172</v>
      </c>
      <c r="S4594">
        <v>29849512</v>
      </c>
      <c r="T4594" t="s">
        <v>196</v>
      </c>
      <c r="W4594" t="s">
        <v>26091</v>
      </c>
      <c r="X4594">
        <v>9145365907</v>
      </c>
      <c r="Y4594" t="s">
        <v>186</v>
      </c>
      <c r="Z4594" t="s">
        <v>282</v>
      </c>
      <c r="AA4594">
        <v>2020</v>
      </c>
      <c r="AB4594">
        <v>2020</v>
      </c>
      <c r="AC4594" t="s">
        <v>1308</v>
      </c>
      <c r="AD4594" t="s">
        <v>185</v>
      </c>
      <c r="AF4594" t="s">
        <v>186</v>
      </c>
      <c r="AG4594" t="s">
        <v>183</v>
      </c>
      <c r="AH4594">
        <v>2020</v>
      </c>
      <c r="AI4594">
        <v>2020</v>
      </c>
      <c r="AJ4594" t="s">
        <v>1109</v>
      </c>
      <c r="AK4594" t="s">
        <v>185</v>
      </c>
      <c r="AM4594" t="s">
        <v>396</v>
      </c>
      <c r="AN4594" t="s">
        <v>26092</v>
      </c>
      <c r="AS4594">
        <v>3.53</v>
      </c>
      <c r="AT4594" t="s">
        <v>188</v>
      </c>
      <c r="AU4594" t="s">
        <v>189</v>
      </c>
      <c r="AV4594" t="s">
        <v>190</v>
      </c>
      <c r="AW4594" t="s">
        <v>264</v>
      </c>
      <c r="BM4594" t="s">
        <v>26093</v>
      </c>
      <c r="BN4594" t="s">
        <v>193</v>
      </c>
      <c r="BP4594" t="s">
        <v>194</v>
      </c>
      <c r="BQ4594" t="s">
        <v>195</v>
      </c>
      <c r="BS4594">
        <v>14627</v>
      </c>
      <c r="BT4594" t="s">
        <v>196</v>
      </c>
      <c r="BU4594">
        <v>9145365907</v>
      </c>
      <c r="BZ4594" t="s">
        <v>26094</v>
      </c>
      <c r="CC4594" t="s">
        <v>4326</v>
      </c>
      <c r="CD4594" t="s">
        <v>195</v>
      </c>
      <c r="CF4594">
        <v>10530</v>
      </c>
      <c r="CG4594" t="s">
        <v>196</v>
      </c>
      <c r="CH4594">
        <v>9145724694</v>
      </c>
      <c r="CM4594" t="s">
        <v>1434</v>
      </c>
      <c r="CP4594" t="s">
        <v>194</v>
      </c>
      <c r="CQ4594" t="s">
        <v>195</v>
      </c>
      <c r="CS4594">
        <v>14611</v>
      </c>
      <c r="CT4594" t="s">
        <v>196</v>
      </c>
      <c r="CU4594">
        <v>9149246289</v>
      </c>
      <c r="ED4594" t="s">
        <v>195</v>
      </c>
      <c r="EG4594" t="s">
        <v>196</v>
      </c>
      <c r="EH4594">
        <v>9145724694</v>
      </c>
      <c r="EM4594" t="s">
        <v>26094</v>
      </c>
      <c r="EP4594" t="s">
        <v>4326</v>
      </c>
      <c r="EQ4594" t="s">
        <v>195</v>
      </c>
      <c r="ES4594">
        <v>10530</v>
      </c>
      <c r="ET4594" t="s">
        <v>196</v>
      </c>
      <c r="EU4594">
        <v>9145724694</v>
      </c>
    </row>
    <row r="4595" spans="1:151" x14ac:dyDescent="0.2">
      <c r="A4595">
        <v>37619</v>
      </c>
      <c r="B4595" t="s">
        <v>2406</v>
      </c>
      <c r="C4595" t="s">
        <v>26095</v>
      </c>
      <c r="D4595" t="s">
        <v>26096</v>
      </c>
      <c r="E4595" t="s">
        <v>26097</v>
      </c>
      <c r="F4595" t="s">
        <v>171</v>
      </c>
      <c r="G4595" t="str">
        <f>"0"</f>
        <v>0</v>
      </c>
      <c r="H4595" s="1">
        <v>36951</v>
      </c>
      <c r="I4595" t="s">
        <v>1450</v>
      </c>
      <c r="K4595" t="s">
        <v>3218</v>
      </c>
      <c r="L4595" t="s">
        <v>2552</v>
      </c>
      <c r="M4595" t="s">
        <v>224</v>
      </c>
      <c r="N4595">
        <v>2022</v>
      </c>
      <c r="O4595" t="s">
        <v>468</v>
      </c>
      <c r="P4595" t="s">
        <v>178</v>
      </c>
      <c r="Q4595" t="s">
        <v>172</v>
      </c>
      <c r="S4595">
        <v>31643344</v>
      </c>
      <c r="T4595" t="s">
        <v>226</v>
      </c>
      <c r="Y4595" t="str">
        <f>"06ESM"</f>
        <v>06ESM</v>
      </c>
      <c r="Z4595" t="s">
        <v>1717</v>
      </c>
      <c r="AA4595" t="s">
        <v>321</v>
      </c>
      <c r="AC4595" t="s">
        <v>1718</v>
      </c>
      <c r="AD4595" t="s">
        <v>185</v>
      </c>
      <c r="AS4595">
        <v>3.66</v>
      </c>
      <c r="AU4595" t="s">
        <v>235</v>
      </c>
      <c r="AV4595" t="s">
        <v>236</v>
      </c>
      <c r="AW4595" t="s">
        <v>264</v>
      </c>
      <c r="BO4595" t="s">
        <v>26098</v>
      </c>
      <c r="BQ4595" t="s">
        <v>195</v>
      </c>
      <c r="CD4595" t="s">
        <v>195</v>
      </c>
      <c r="CM4595" t="s">
        <v>26099</v>
      </c>
      <c r="CO4595" t="s">
        <v>26098</v>
      </c>
      <c r="CP4595" t="s">
        <v>26100</v>
      </c>
      <c r="CQ4595" t="s">
        <v>2079</v>
      </c>
      <c r="CS4595" t="s">
        <v>26101</v>
      </c>
      <c r="CT4595" t="s">
        <v>244</v>
      </c>
      <c r="CU4595" t="s">
        <v>26102</v>
      </c>
    </row>
    <row r="4596" spans="1:151" x14ac:dyDescent="0.2">
      <c r="A4596">
        <v>28053</v>
      </c>
      <c r="B4596" t="s">
        <v>1269</v>
      </c>
      <c r="C4596" t="s">
        <v>26103</v>
      </c>
      <c r="E4596" t="s">
        <v>26104</v>
      </c>
      <c r="F4596" t="s">
        <v>171</v>
      </c>
      <c r="K4596" t="s">
        <v>1372</v>
      </c>
      <c r="L4596" t="s">
        <v>1373</v>
      </c>
      <c r="M4596" t="s">
        <v>176</v>
      </c>
      <c r="N4596">
        <v>2019</v>
      </c>
      <c r="O4596" t="s">
        <v>482</v>
      </c>
      <c r="P4596" t="s">
        <v>178</v>
      </c>
      <c r="Q4596" t="s">
        <v>172</v>
      </c>
    </row>
    <row r="4597" spans="1:151" x14ac:dyDescent="0.2">
      <c r="A4597">
        <v>25035</v>
      </c>
      <c r="B4597" t="s">
        <v>976</v>
      </c>
      <c r="C4597" t="s">
        <v>26105</v>
      </c>
      <c r="D4597" t="s">
        <v>1792</v>
      </c>
      <c r="E4597" t="s">
        <v>26106</v>
      </c>
      <c r="F4597" t="s">
        <v>171</v>
      </c>
      <c r="G4597" t="s">
        <v>172</v>
      </c>
      <c r="H4597" s="1">
        <v>35897</v>
      </c>
      <c r="I4597" t="s">
        <v>173</v>
      </c>
      <c r="K4597" t="s">
        <v>4307</v>
      </c>
      <c r="L4597" t="s">
        <v>2515</v>
      </c>
      <c r="M4597" t="s">
        <v>306</v>
      </c>
      <c r="N4597">
        <v>2018</v>
      </c>
      <c r="O4597" t="s">
        <v>307</v>
      </c>
      <c r="P4597" t="s">
        <v>178</v>
      </c>
      <c r="Q4597" t="s">
        <v>172</v>
      </c>
      <c r="S4597">
        <v>29852178</v>
      </c>
      <c r="T4597" t="s">
        <v>196</v>
      </c>
      <c r="W4597" t="s">
        <v>26107</v>
      </c>
      <c r="X4597">
        <v>5084982270</v>
      </c>
      <c r="Y4597" t="s">
        <v>186</v>
      </c>
      <c r="Z4597" t="s">
        <v>282</v>
      </c>
      <c r="AA4597">
        <v>2020</v>
      </c>
      <c r="AB4597">
        <v>2020</v>
      </c>
      <c r="AC4597" t="s">
        <v>1288</v>
      </c>
      <c r="AD4597" t="s">
        <v>185</v>
      </c>
      <c r="AF4597" t="s">
        <v>186</v>
      </c>
      <c r="AG4597" t="s">
        <v>183</v>
      </c>
      <c r="AH4597">
        <v>2020</v>
      </c>
      <c r="AI4597">
        <v>2020</v>
      </c>
      <c r="AJ4597" t="s">
        <v>2905</v>
      </c>
      <c r="AK4597" t="s">
        <v>185</v>
      </c>
      <c r="AM4597" t="s">
        <v>1068</v>
      </c>
      <c r="AS4597">
        <v>3.08</v>
      </c>
      <c r="AT4597" t="s">
        <v>188</v>
      </c>
      <c r="AU4597" t="s">
        <v>189</v>
      </c>
      <c r="AV4597" t="s">
        <v>190</v>
      </c>
      <c r="AW4597" t="s">
        <v>264</v>
      </c>
      <c r="BM4597" t="s">
        <v>26108</v>
      </c>
      <c r="BN4597" t="s">
        <v>193</v>
      </c>
      <c r="BP4597" t="s">
        <v>194</v>
      </c>
      <c r="BQ4597" t="s">
        <v>195</v>
      </c>
      <c r="BS4597">
        <v>14627</v>
      </c>
      <c r="BT4597" t="s">
        <v>196</v>
      </c>
      <c r="BU4597">
        <v>5083206987</v>
      </c>
      <c r="BZ4597" t="s">
        <v>26109</v>
      </c>
      <c r="CC4597" t="s">
        <v>18096</v>
      </c>
      <c r="CD4597" t="s">
        <v>2752</v>
      </c>
      <c r="CF4597" t="str">
        <f>"03087"</f>
        <v>03087</v>
      </c>
      <c r="CG4597" t="s">
        <v>196</v>
      </c>
      <c r="CH4597">
        <v>5084982270</v>
      </c>
      <c r="CM4597" t="s">
        <v>26110</v>
      </c>
      <c r="CP4597" t="s">
        <v>194</v>
      </c>
      <c r="CQ4597" t="s">
        <v>195</v>
      </c>
      <c r="CS4597">
        <v>14627</v>
      </c>
      <c r="CT4597" t="s">
        <v>196</v>
      </c>
      <c r="CU4597">
        <v>5083206987</v>
      </c>
      <c r="ED4597" t="s">
        <v>2752</v>
      </c>
      <c r="EG4597" t="s">
        <v>196</v>
      </c>
      <c r="EH4597">
        <v>5084982270</v>
      </c>
      <c r="EM4597" t="s">
        <v>26109</v>
      </c>
      <c r="EP4597" t="s">
        <v>18096</v>
      </c>
      <c r="EQ4597" t="s">
        <v>2752</v>
      </c>
      <c r="ES4597" t="str">
        <f>"03087"</f>
        <v>03087</v>
      </c>
      <c r="ET4597" t="s">
        <v>196</v>
      </c>
      <c r="EU4597">
        <v>5084982270</v>
      </c>
    </row>
    <row r="4598" spans="1:151" x14ac:dyDescent="0.2">
      <c r="A4598">
        <v>27502</v>
      </c>
      <c r="B4598" t="s">
        <v>18083</v>
      </c>
      <c r="C4598" t="s">
        <v>26111</v>
      </c>
      <c r="E4598" t="s">
        <v>26112</v>
      </c>
      <c r="F4598" t="s">
        <v>171</v>
      </c>
      <c r="G4598" t="s">
        <v>172</v>
      </c>
      <c r="H4598" s="1">
        <v>36251</v>
      </c>
      <c r="I4598" t="s">
        <v>221</v>
      </c>
      <c r="K4598" t="s">
        <v>4354</v>
      </c>
      <c r="L4598" t="s">
        <v>4355</v>
      </c>
      <c r="M4598" t="s">
        <v>1164</v>
      </c>
      <c r="N4598" t="s">
        <v>421</v>
      </c>
      <c r="O4598" t="s">
        <v>1594</v>
      </c>
      <c r="P4598" t="s">
        <v>178</v>
      </c>
      <c r="Q4598" t="s">
        <v>172</v>
      </c>
      <c r="S4598">
        <v>30824225</v>
      </c>
      <c r="T4598" t="s">
        <v>10844</v>
      </c>
      <c r="U4598" t="s">
        <v>424</v>
      </c>
      <c r="Y4598" t="str">
        <f>"01AS"</f>
        <v>01AS</v>
      </c>
      <c r="Z4598" t="s">
        <v>227</v>
      </c>
      <c r="AA4598" t="s">
        <v>320</v>
      </c>
      <c r="AB4598" t="s">
        <v>321</v>
      </c>
      <c r="AC4598" t="s">
        <v>2351</v>
      </c>
      <c r="AD4598" t="s">
        <v>185</v>
      </c>
      <c r="AM4598" t="s">
        <v>730</v>
      </c>
      <c r="AS4598">
        <v>3.16</v>
      </c>
      <c r="AT4598" t="s">
        <v>429</v>
      </c>
      <c r="AV4598" t="s">
        <v>823</v>
      </c>
      <c r="AW4598" t="s">
        <v>430</v>
      </c>
      <c r="BM4598" t="s">
        <v>26113</v>
      </c>
      <c r="BN4598" t="s">
        <v>239</v>
      </c>
      <c r="BP4598" t="s">
        <v>241</v>
      </c>
      <c r="BQ4598" t="s">
        <v>195</v>
      </c>
      <c r="BS4598">
        <v>14627</v>
      </c>
      <c r="CD4598" t="s">
        <v>195</v>
      </c>
      <c r="CM4598" t="s">
        <v>26114</v>
      </c>
      <c r="CP4598" t="s">
        <v>26115</v>
      </c>
      <c r="CQ4598" t="s">
        <v>26116</v>
      </c>
      <c r="CS4598">
        <v>394018</v>
      </c>
      <c r="CT4598" t="s">
        <v>10849</v>
      </c>
    </row>
    <row r="4599" spans="1:151" x14ac:dyDescent="0.2">
      <c r="A4599">
        <v>27804</v>
      </c>
      <c r="B4599" t="s">
        <v>18083</v>
      </c>
      <c r="C4599" t="s">
        <v>26111</v>
      </c>
      <c r="E4599" t="s">
        <v>26112</v>
      </c>
      <c r="F4599" t="s">
        <v>171</v>
      </c>
      <c r="G4599" t="s">
        <v>172</v>
      </c>
      <c r="H4599" s="1">
        <v>36251</v>
      </c>
      <c r="I4599" t="s">
        <v>221</v>
      </c>
      <c r="K4599" t="s">
        <v>439</v>
      </c>
      <c r="L4599" t="s">
        <v>175</v>
      </c>
      <c r="M4599" t="s">
        <v>224</v>
      </c>
      <c r="N4599">
        <v>2019</v>
      </c>
      <c r="O4599" t="s">
        <v>279</v>
      </c>
      <c r="P4599" t="s">
        <v>363</v>
      </c>
      <c r="Q4599" t="s">
        <v>172</v>
      </c>
      <c r="S4599">
        <v>30824225</v>
      </c>
      <c r="T4599" t="s">
        <v>10844</v>
      </c>
      <c r="U4599" t="s">
        <v>424</v>
      </c>
      <c r="Y4599" t="str">
        <f>"01AS"</f>
        <v>01AS</v>
      </c>
      <c r="Z4599" t="s">
        <v>227</v>
      </c>
      <c r="AA4599" t="s">
        <v>320</v>
      </c>
      <c r="AB4599" t="s">
        <v>321</v>
      </c>
      <c r="AC4599" t="s">
        <v>2351</v>
      </c>
      <c r="AD4599" t="s">
        <v>185</v>
      </c>
      <c r="AM4599" t="s">
        <v>730</v>
      </c>
      <c r="AS4599">
        <v>3.16</v>
      </c>
      <c r="AT4599" t="s">
        <v>429</v>
      </c>
      <c r="AV4599" t="s">
        <v>823</v>
      </c>
      <c r="AW4599" t="s">
        <v>430</v>
      </c>
      <c r="BM4599" t="s">
        <v>26113</v>
      </c>
      <c r="BN4599" t="s">
        <v>239</v>
      </c>
      <c r="BP4599" t="s">
        <v>241</v>
      </c>
      <c r="BQ4599" t="s">
        <v>195</v>
      </c>
      <c r="BS4599">
        <v>14627</v>
      </c>
      <c r="CD4599" t="s">
        <v>195</v>
      </c>
      <c r="CM4599" t="s">
        <v>26114</v>
      </c>
      <c r="CP4599" t="s">
        <v>26115</v>
      </c>
      <c r="CQ4599" t="s">
        <v>26116</v>
      </c>
      <c r="CS4599">
        <v>394018</v>
      </c>
      <c r="CT4599" t="s">
        <v>10849</v>
      </c>
    </row>
    <row r="4600" spans="1:151" x14ac:dyDescent="0.2">
      <c r="A4600">
        <v>24825</v>
      </c>
      <c r="B4600" t="s">
        <v>18083</v>
      </c>
      <c r="C4600" t="s">
        <v>26111</v>
      </c>
      <c r="E4600" t="s">
        <v>26112</v>
      </c>
      <c r="F4600" t="s">
        <v>171</v>
      </c>
      <c r="G4600" t="s">
        <v>172</v>
      </c>
      <c r="H4600" s="1">
        <v>36251</v>
      </c>
      <c r="I4600" t="s">
        <v>221</v>
      </c>
      <c r="K4600" t="s">
        <v>222</v>
      </c>
      <c r="L4600" t="s">
        <v>223</v>
      </c>
      <c r="M4600" t="s">
        <v>224</v>
      </c>
      <c r="N4600">
        <v>2018</v>
      </c>
      <c r="O4600" t="s">
        <v>354</v>
      </c>
      <c r="P4600" t="s">
        <v>178</v>
      </c>
      <c r="Q4600" t="s">
        <v>172</v>
      </c>
      <c r="S4600">
        <v>30824225</v>
      </c>
      <c r="T4600" t="s">
        <v>10844</v>
      </c>
      <c r="U4600" t="s">
        <v>424</v>
      </c>
      <c r="Y4600" t="str">
        <f>"01AS"</f>
        <v>01AS</v>
      </c>
      <c r="Z4600" t="s">
        <v>227</v>
      </c>
      <c r="AA4600" t="s">
        <v>320</v>
      </c>
      <c r="AB4600" t="s">
        <v>321</v>
      </c>
      <c r="AC4600" t="s">
        <v>2351</v>
      </c>
      <c r="AD4600" t="s">
        <v>185</v>
      </c>
      <c r="AM4600" t="s">
        <v>730</v>
      </c>
      <c r="AS4600">
        <v>3.16</v>
      </c>
      <c r="AT4600" t="s">
        <v>429</v>
      </c>
      <c r="AV4600" t="s">
        <v>823</v>
      </c>
      <c r="AW4600" t="s">
        <v>430</v>
      </c>
      <c r="BM4600" t="s">
        <v>26113</v>
      </c>
      <c r="BN4600" t="s">
        <v>239</v>
      </c>
      <c r="BP4600" t="s">
        <v>241</v>
      </c>
      <c r="BQ4600" t="s">
        <v>195</v>
      </c>
      <c r="BS4600">
        <v>14627</v>
      </c>
      <c r="CD4600" t="s">
        <v>195</v>
      </c>
      <c r="CM4600" t="s">
        <v>26114</v>
      </c>
      <c r="CP4600" t="s">
        <v>26115</v>
      </c>
      <c r="CQ4600" t="s">
        <v>26116</v>
      </c>
      <c r="CS4600">
        <v>394018</v>
      </c>
      <c r="CT4600" t="s">
        <v>10849</v>
      </c>
    </row>
    <row r="4601" spans="1:151" x14ac:dyDescent="0.2">
      <c r="A4601">
        <v>42060</v>
      </c>
      <c r="B4601" t="s">
        <v>4351</v>
      </c>
      <c r="C4601" t="s">
        <v>26117</v>
      </c>
      <c r="D4601" t="s">
        <v>8198</v>
      </c>
      <c r="E4601" t="s">
        <v>26118</v>
      </c>
      <c r="F4601" t="s">
        <v>26119</v>
      </c>
      <c r="G4601" t="str">
        <f>"0"</f>
        <v>0</v>
      </c>
      <c r="H4601" s="1">
        <v>37680</v>
      </c>
      <c r="I4601" t="s">
        <v>221</v>
      </c>
      <c r="K4601" t="s">
        <v>26120</v>
      </c>
      <c r="L4601" t="s">
        <v>26121</v>
      </c>
      <c r="M4601" t="s">
        <v>306</v>
      </c>
      <c r="N4601">
        <v>2024</v>
      </c>
      <c r="O4601" t="s">
        <v>710</v>
      </c>
      <c r="P4601" t="s">
        <v>178</v>
      </c>
      <c r="Q4601" t="s">
        <v>172</v>
      </c>
      <c r="S4601">
        <v>32081152</v>
      </c>
      <c r="T4601" t="s">
        <v>226</v>
      </c>
      <c r="Y4601" t="str">
        <f>"01AS"</f>
        <v>01AS</v>
      </c>
      <c r="Z4601" t="s">
        <v>227</v>
      </c>
      <c r="AA4601" t="s">
        <v>320</v>
      </c>
      <c r="AB4601" t="s">
        <v>321</v>
      </c>
      <c r="AC4601" t="s">
        <v>471</v>
      </c>
      <c r="AD4601" t="s">
        <v>185</v>
      </c>
      <c r="AM4601" t="s">
        <v>2140</v>
      </c>
      <c r="AS4601">
        <v>3.96</v>
      </c>
      <c r="AU4601" t="s">
        <v>235</v>
      </c>
      <c r="AV4601" t="s">
        <v>236</v>
      </c>
      <c r="AW4601" t="s">
        <v>264</v>
      </c>
      <c r="BM4601" t="s">
        <v>8883</v>
      </c>
      <c r="BN4601" t="s">
        <v>239</v>
      </c>
      <c r="BO4601" t="s">
        <v>26122</v>
      </c>
      <c r="BP4601" t="s">
        <v>241</v>
      </c>
      <c r="BQ4601" t="s">
        <v>195</v>
      </c>
      <c r="BS4601">
        <v>14627</v>
      </c>
      <c r="BZ4601" t="s">
        <v>242</v>
      </c>
      <c r="CB4601" t="s">
        <v>243</v>
      </c>
      <c r="CD4601" t="s">
        <v>195</v>
      </c>
      <c r="CF4601">
        <v>14642</v>
      </c>
      <c r="CG4601" t="s">
        <v>244</v>
      </c>
      <c r="CM4601" t="s">
        <v>26123</v>
      </c>
      <c r="CO4601" t="s">
        <v>26122</v>
      </c>
      <c r="CP4601" t="s">
        <v>26124</v>
      </c>
      <c r="CQ4601" t="s">
        <v>2276</v>
      </c>
      <c r="CS4601" t="s">
        <v>26125</v>
      </c>
      <c r="CT4601" t="s">
        <v>244</v>
      </c>
      <c r="CU4601" t="s">
        <v>26126</v>
      </c>
    </row>
    <row r="4602" spans="1:151" x14ac:dyDescent="0.2">
      <c r="A4602">
        <v>39230</v>
      </c>
      <c r="B4602" t="s">
        <v>4351</v>
      </c>
      <c r="C4602" t="s">
        <v>26117</v>
      </c>
      <c r="D4602" t="s">
        <v>8198</v>
      </c>
      <c r="E4602" t="s">
        <v>26118</v>
      </c>
      <c r="F4602" t="s">
        <v>171</v>
      </c>
      <c r="G4602" t="str">
        <f>"0"</f>
        <v>0</v>
      </c>
      <c r="H4602" s="1">
        <v>37680</v>
      </c>
      <c r="I4602" t="s">
        <v>221</v>
      </c>
      <c r="K4602" t="s">
        <v>17722</v>
      </c>
      <c r="L4602" t="s">
        <v>17723</v>
      </c>
      <c r="M4602" t="s">
        <v>224</v>
      </c>
      <c r="N4602">
        <v>2023</v>
      </c>
      <c r="O4602" t="s">
        <v>597</v>
      </c>
      <c r="P4602" t="s">
        <v>178</v>
      </c>
      <c r="Q4602" t="s">
        <v>172</v>
      </c>
      <c r="S4602">
        <v>32081152</v>
      </c>
      <c r="T4602" t="s">
        <v>226</v>
      </c>
      <c r="Y4602" t="str">
        <f>"01AS"</f>
        <v>01AS</v>
      </c>
      <c r="Z4602" t="s">
        <v>227</v>
      </c>
      <c r="AA4602" t="s">
        <v>320</v>
      </c>
      <c r="AB4602" t="s">
        <v>321</v>
      </c>
      <c r="AC4602" t="s">
        <v>471</v>
      </c>
      <c r="AD4602" t="s">
        <v>185</v>
      </c>
      <c r="AM4602" t="s">
        <v>2140</v>
      </c>
      <c r="AS4602">
        <v>3.96</v>
      </c>
      <c r="AU4602" t="s">
        <v>235</v>
      </c>
      <c r="AV4602" t="s">
        <v>236</v>
      </c>
      <c r="AW4602" t="s">
        <v>264</v>
      </c>
      <c r="BM4602" t="s">
        <v>8883</v>
      </c>
      <c r="BN4602" t="s">
        <v>239</v>
      </c>
      <c r="BO4602" t="s">
        <v>26122</v>
      </c>
      <c r="BP4602" t="s">
        <v>241</v>
      </c>
      <c r="BQ4602" t="s">
        <v>195</v>
      </c>
      <c r="BS4602">
        <v>14627</v>
      </c>
      <c r="BZ4602" t="s">
        <v>242</v>
      </c>
      <c r="CB4602" t="s">
        <v>243</v>
      </c>
      <c r="CD4602" t="s">
        <v>195</v>
      </c>
      <c r="CF4602">
        <v>14642</v>
      </c>
      <c r="CG4602" t="s">
        <v>244</v>
      </c>
      <c r="CM4602" t="s">
        <v>26123</v>
      </c>
      <c r="CO4602" t="s">
        <v>26122</v>
      </c>
      <c r="CP4602" t="s">
        <v>26124</v>
      </c>
      <c r="CQ4602" t="s">
        <v>2276</v>
      </c>
      <c r="CS4602" t="s">
        <v>26125</v>
      </c>
      <c r="CT4602" t="s">
        <v>244</v>
      </c>
      <c r="CU4602" t="s">
        <v>26126</v>
      </c>
    </row>
    <row r="4603" spans="1:151" x14ac:dyDescent="0.2">
      <c r="A4603">
        <v>17837</v>
      </c>
      <c r="B4603" t="s">
        <v>4869</v>
      </c>
      <c r="C4603" t="s">
        <v>26127</v>
      </c>
      <c r="D4603" t="s">
        <v>26128</v>
      </c>
      <c r="E4603" t="s">
        <v>26129</v>
      </c>
      <c r="F4603" t="s">
        <v>171</v>
      </c>
      <c r="G4603" t="s">
        <v>172</v>
      </c>
      <c r="H4603" s="1">
        <v>34508</v>
      </c>
      <c r="I4603" t="s">
        <v>221</v>
      </c>
      <c r="K4603" t="s">
        <v>1493</v>
      </c>
      <c r="L4603" t="s">
        <v>1158</v>
      </c>
      <c r="M4603" t="s">
        <v>306</v>
      </c>
      <c r="N4603">
        <v>2016</v>
      </c>
      <c r="O4603" t="s">
        <v>380</v>
      </c>
      <c r="P4603" t="s">
        <v>178</v>
      </c>
      <c r="Q4603" t="s">
        <v>172</v>
      </c>
      <c r="S4603">
        <v>27712665</v>
      </c>
      <c r="T4603" t="s">
        <v>196</v>
      </c>
      <c r="W4603" t="s">
        <v>26130</v>
      </c>
      <c r="X4603">
        <v>2078384554</v>
      </c>
      <c r="Y4603" t="s">
        <v>186</v>
      </c>
      <c r="Z4603" t="s">
        <v>183</v>
      </c>
      <c r="AA4603">
        <v>2017</v>
      </c>
      <c r="AB4603">
        <v>2017</v>
      </c>
      <c r="AC4603" t="s">
        <v>1109</v>
      </c>
      <c r="AD4603" t="s">
        <v>185</v>
      </c>
      <c r="AM4603" t="s">
        <v>3384</v>
      </c>
      <c r="AS4603">
        <v>3.4</v>
      </c>
      <c r="AT4603" t="s">
        <v>188</v>
      </c>
      <c r="AU4603" t="s">
        <v>189</v>
      </c>
      <c r="AV4603" t="s">
        <v>190</v>
      </c>
      <c r="AW4603" t="s">
        <v>264</v>
      </c>
      <c r="BM4603" t="s">
        <v>26131</v>
      </c>
      <c r="BN4603" t="s">
        <v>487</v>
      </c>
      <c r="BP4603" t="s">
        <v>194</v>
      </c>
      <c r="BQ4603" t="s">
        <v>195</v>
      </c>
      <c r="BS4603">
        <v>14627</v>
      </c>
      <c r="BT4603" t="s">
        <v>196</v>
      </c>
      <c r="BU4603">
        <v>2078374474</v>
      </c>
      <c r="BZ4603" t="s">
        <v>26132</v>
      </c>
      <c r="CC4603" t="s">
        <v>26133</v>
      </c>
      <c r="CD4603" t="s">
        <v>6135</v>
      </c>
      <c r="CF4603" t="str">
        <f>"04078"</f>
        <v>04078</v>
      </c>
      <c r="CG4603" t="s">
        <v>196</v>
      </c>
      <c r="CM4603" t="s">
        <v>26134</v>
      </c>
      <c r="CP4603" t="s">
        <v>194</v>
      </c>
      <c r="CQ4603" t="s">
        <v>195</v>
      </c>
      <c r="CS4603">
        <v>14627</v>
      </c>
      <c r="CT4603" t="s">
        <v>196</v>
      </c>
      <c r="CU4603">
        <v>2078374474</v>
      </c>
      <c r="DZ4603" t="s">
        <v>26132</v>
      </c>
      <c r="EC4603" t="s">
        <v>26133</v>
      </c>
      <c r="ED4603" t="s">
        <v>6135</v>
      </c>
      <c r="EF4603" t="str">
        <f>"04078"</f>
        <v>04078</v>
      </c>
      <c r="EG4603" t="s">
        <v>196</v>
      </c>
      <c r="EM4603" t="s">
        <v>26135</v>
      </c>
      <c r="EP4603" t="s">
        <v>26133</v>
      </c>
      <c r="EQ4603" t="s">
        <v>6135</v>
      </c>
      <c r="ES4603" t="str">
        <f>"04078"</f>
        <v>04078</v>
      </c>
      <c r="ET4603" t="s">
        <v>196</v>
      </c>
      <c r="EU4603">
        <v>2078374474</v>
      </c>
    </row>
    <row r="4604" spans="1:151" x14ac:dyDescent="0.2">
      <c r="A4604">
        <v>25981</v>
      </c>
      <c r="B4604" t="s">
        <v>2682</v>
      </c>
      <c r="C4604" t="s">
        <v>26136</v>
      </c>
      <c r="E4604" t="s">
        <v>26137</v>
      </c>
      <c r="F4604" t="s">
        <v>8261</v>
      </c>
      <c r="K4604" t="s">
        <v>2724</v>
      </c>
      <c r="M4604" t="s">
        <v>306</v>
      </c>
      <c r="N4604">
        <v>2014</v>
      </c>
      <c r="O4604" t="s">
        <v>591</v>
      </c>
      <c r="P4604" t="s">
        <v>178</v>
      </c>
      <c r="Q4604" t="s">
        <v>172</v>
      </c>
    </row>
    <row r="4605" spans="1:151" x14ac:dyDescent="0.2">
      <c r="A4605">
        <v>42732</v>
      </c>
      <c r="B4605" t="s">
        <v>23261</v>
      </c>
      <c r="C4605" t="s">
        <v>9239</v>
      </c>
      <c r="D4605" t="s">
        <v>7376</v>
      </c>
      <c r="E4605" t="s">
        <v>26138</v>
      </c>
      <c r="F4605" t="s">
        <v>171</v>
      </c>
      <c r="G4605" t="str">
        <f>"0"</f>
        <v>0</v>
      </c>
      <c r="H4605" s="1">
        <v>37915</v>
      </c>
      <c r="I4605" t="s">
        <v>173</v>
      </c>
      <c r="K4605" t="s">
        <v>11407</v>
      </c>
      <c r="L4605" t="s">
        <v>3252</v>
      </c>
      <c r="M4605" t="s">
        <v>224</v>
      </c>
      <c r="N4605">
        <v>2024</v>
      </c>
      <c r="O4605" t="s">
        <v>225</v>
      </c>
      <c r="P4605" t="s">
        <v>178</v>
      </c>
      <c r="Q4605" t="s">
        <v>172</v>
      </c>
      <c r="S4605">
        <v>32265002</v>
      </c>
      <c r="T4605" t="s">
        <v>226</v>
      </c>
      <c r="Y4605" t="str">
        <f>"01AS"</f>
        <v>01AS</v>
      </c>
      <c r="Z4605" t="s">
        <v>499</v>
      </c>
      <c r="AA4605" t="s">
        <v>228</v>
      </c>
      <c r="AB4605" t="s">
        <v>229</v>
      </c>
      <c r="AC4605" t="s">
        <v>5612</v>
      </c>
      <c r="AD4605" t="s">
        <v>185</v>
      </c>
      <c r="AS4605">
        <v>3.94</v>
      </c>
      <c r="AU4605" t="s">
        <v>235</v>
      </c>
      <c r="AV4605" t="s">
        <v>236</v>
      </c>
      <c r="AW4605" t="s">
        <v>715</v>
      </c>
      <c r="BM4605" t="s">
        <v>26139</v>
      </c>
      <c r="BN4605" t="s">
        <v>239</v>
      </c>
      <c r="BO4605" t="s">
        <v>26140</v>
      </c>
      <c r="BP4605" t="s">
        <v>241</v>
      </c>
      <c r="BQ4605" t="s">
        <v>195</v>
      </c>
      <c r="BS4605">
        <v>14627</v>
      </c>
      <c r="BZ4605" t="s">
        <v>242</v>
      </c>
      <c r="CB4605" t="s">
        <v>243</v>
      </c>
      <c r="CD4605" t="s">
        <v>195</v>
      </c>
      <c r="CF4605">
        <v>14642</v>
      </c>
      <c r="CG4605" t="s">
        <v>244</v>
      </c>
      <c r="CM4605" t="s">
        <v>26141</v>
      </c>
      <c r="CO4605" t="s">
        <v>26140</v>
      </c>
      <c r="CP4605" t="s">
        <v>9163</v>
      </c>
      <c r="CQ4605" t="s">
        <v>247</v>
      </c>
      <c r="CS4605" t="s">
        <v>26142</v>
      </c>
      <c r="CT4605" t="s">
        <v>244</v>
      </c>
      <c r="CU4605" t="s">
        <v>26143</v>
      </c>
    </row>
    <row r="4606" spans="1:151" x14ac:dyDescent="0.2">
      <c r="A4606">
        <v>17926</v>
      </c>
      <c r="B4606" t="s">
        <v>4611</v>
      </c>
      <c r="C4606" t="s">
        <v>26144</v>
      </c>
      <c r="D4606" t="s">
        <v>1792</v>
      </c>
      <c r="E4606" t="s">
        <v>26145</v>
      </c>
      <c r="F4606" t="s">
        <v>171</v>
      </c>
      <c r="G4606" t="s">
        <v>172</v>
      </c>
      <c r="H4606" s="1">
        <v>35173</v>
      </c>
      <c r="I4606" t="s">
        <v>173</v>
      </c>
      <c r="K4606" t="s">
        <v>595</v>
      </c>
      <c r="L4606" t="s">
        <v>3763</v>
      </c>
      <c r="M4606" t="s">
        <v>224</v>
      </c>
      <c r="N4606">
        <v>2016</v>
      </c>
      <c r="O4606" t="s">
        <v>410</v>
      </c>
      <c r="P4606" t="s">
        <v>178</v>
      </c>
      <c r="Q4606" t="s">
        <v>172</v>
      </c>
      <c r="S4606">
        <v>28748403</v>
      </c>
      <c r="T4606" t="s">
        <v>196</v>
      </c>
      <c r="W4606" t="s">
        <v>26146</v>
      </c>
      <c r="X4606">
        <v>3154668370</v>
      </c>
      <c r="Y4606" t="s">
        <v>186</v>
      </c>
      <c r="Z4606" t="s">
        <v>282</v>
      </c>
      <c r="AA4606">
        <v>2018</v>
      </c>
      <c r="AB4606">
        <v>2018</v>
      </c>
      <c r="AC4606" t="s">
        <v>857</v>
      </c>
      <c r="AD4606" t="s">
        <v>185</v>
      </c>
      <c r="AM4606" t="s">
        <v>412</v>
      </c>
      <c r="AS4606" t="str">
        <f>"0"</f>
        <v>0</v>
      </c>
      <c r="AT4606" t="s">
        <v>188</v>
      </c>
      <c r="AU4606" t="s">
        <v>189</v>
      </c>
      <c r="AV4606" t="s">
        <v>190</v>
      </c>
      <c r="AW4606" t="s">
        <v>237</v>
      </c>
      <c r="BM4606" t="s">
        <v>26147</v>
      </c>
      <c r="BN4606" t="s">
        <v>193</v>
      </c>
      <c r="BP4606" t="s">
        <v>194</v>
      </c>
      <c r="BQ4606" t="s">
        <v>195</v>
      </c>
      <c r="BS4606">
        <v>14627</v>
      </c>
      <c r="BT4606" t="s">
        <v>196</v>
      </c>
      <c r="BU4606">
        <v>3154800810</v>
      </c>
      <c r="BZ4606" t="s">
        <v>26148</v>
      </c>
      <c r="CC4606" t="s">
        <v>26149</v>
      </c>
      <c r="CD4606" t="s">
        <v>195</v>
      </c>
      <c r="CF4606">
        <v>13116</v>
      </c>
      <c r="CG4606" t="s">
        <v>196</v>
      </c>
      <c r="CH4606">
        <v>3154800810</v>
      </c>
      <c r="CM4606" t="s">
        <v>26150</v>
      </c>
      <c r="CN4606" t="s">
        <v>193</v>
      </c>
      <c r="CP4606" t="s">
        <v>194</v>
      </c>
      <c r="CQ4606" t="s">
        <v>195</v>
      </c>
      <c r="CS4606">
        <v>14627</v>
      </c>
      <c r="CT4606" t="s">
        <v>196</v>
      </c>
      <c r="CU4606">
        <v>3154800810</v>
      </c>
      <c r="EM4606" t="s">
        <v>26148</v>
      </c>
      <c r="EP4606" t="s">
        <v>26149</v>
      </c>
      <c r="EQ4606" t="s">
        <v>195</v>
      </c>
      <c r="ES4606">
        <v>13116</v>
      </c>
      <c r="ET4606" t="s">
        <v>196</v>
      </c>
      <c r="EU4606">
        <v>3154800810</v>
      </c>
    </row>
    <row r="4607" spans="1:151" x14ac:dyDescent="0.2">
      <c r="A4607">
        <v>42068</v>
      </c>
      <c r="B4607" t="s">
        <v>14197</v>
      </c>
      <c r="C4607" t="s">
        <v>26151</v>
      </c>
      <c r="D4607" t="s">
        <v>26152</v>
      </c>
      <c r="E4607" t="s">
        <v>26153</v>
      </c>
      <c r="F4607" t="s">
        <v>171</v>
      </c>
      <c r="G4607" t="str">
        <f>"0"</f>
        <v>0</v>
      </c>
      <c r="H4607" s="1">
        <v>38440</v>
      </c>
      <c r="I4607" t="s">
        <v>221</v>
      </c>
      <c r="K4607" t="s">
        <v>2349</v>
      </c>
      <c r="L4607" t="s">
        <v>2350</v>
      </c>
      <c r="M4607" t="s">
        <v>205</v>
      </c>
      <c r="N4607">
        <v>2024</v>
      </c>
      <c r="O4607" t="s">
        <v>2271</v>
      </c>
      <c r="P4607" t="s">
        <v>178</v>
      </c>
      <c r="Q4607" t="s">
        <v>172</v>
      </c>
      <c r="S4607">
        <v>32503364</v>
      </c>
      <c r="T4607" t="s">
        <v>226</v>
      </c>
      <c r="Y4607" t="str">
        <f>"01AS"</f>
        <v>01AS</v>
      </c>
      <c r="Z4607" t="s">
        <v>227</v>
      </c>
      <c r="AA4607" t="s">
        <v>833</v>
      </c>
      <c r="AB4607" t="s">
        <v>834</v>
      </c>
      <c r="AC4607" t="s">
        <v>1693</v>
      </c>
      <c r="AD4607" t="s">
        <v>172</v>
      </c>
      <c r="AS4607">
        <v>2.57</v>
      </c>
      <c r="AU4607" t="s">
        <v>472</v>
      </c>
      <c r="AV4607" t="s">
        <v>473</v>
      </c>
      <c r="AW4607" t="s">
        <v>264</v>
      </c>
      <c r="BM4607" t="s">
        <v>26154</v>
      </c>
      <c r="BN4607" t="s">
        <v>239</v>
      </c>
      <c r="BO4607" t="s">
        <v>26155</v>
      </c>
      <c r="BP4607" t="s">
        <v>241</v>
      </c>
      <c r="BQ4607" t="s">
        <v>195</v>
      </c>
      <c r="BS4607">
        <v>14627</v>
      </c>
      <c r="CD4607" t="s">
        <v>195</v>
      </c>
      <c r="CM4607" t="s">
        <v>26156</v>
      </c>
      <c r="CO4607" t="s">
        <v>26155</v>
      </c>
      <c r="CP4607" t="s">
        <v>26157</v>
      </c>
      <c r="CQ4607" t="s">
        <v>2079</v>
      </c>
      <c r="CS4607" t="s">
        <v>26158</v>
      </c>
      <c r="CT4607" t="s">
        <v>244</v>
      </c>
      <c r="CU4607" t="s">
        <v>26159</v>
      </c>
    </row>
    <row r="4608" spans="1:151" x14ac:dyDescent="0.2">
      <c r="A4608">
        <v>10150</v>
      </c>
      <c r="B4608" t="s">
        <v>2304</v>
      </c>
      <c r="C4608" t="s">
        <v>6669</v>
      </c>
      <c r="D4608" t="s">
        <v>2416</v>
      </c>
      <c r="E4608" t="s">
        <v>26160</v>
      </c>
      <c r="F4608" t="s">
        <v>171</v>
      </c>
      <c r="G4608" t="s">
        <v>172</v>
      </c>
      <c r="H4608" s="1">
        <v>34135</v>
      </c>
      <c r="I4608" t="s">
        <v>221</v>
      </c>
      <c r="K4608" t="s">
        <v>21756</v>
      </c>
      <c r="L4608" t="s">
        <v>1189</v>
      </c>
      <c r="M4608" t="s">
        <v>176</v>
      </c>
      <c r="N4608">
        <v>2015</v>
      </c>
      <c r="O4608" t="s">
        <v>1014</v>
      </c>
      <c r="P4608" t="s">
        <v>178</v>
      </c>
      <c r="Q4608" t="s">
        <v>172</v>
      </c>
      <c r="S4608">
        <v>27563984</v>
      </c>
      <c r="T4608" t="s">
        <v>196</v>
      </c>
      <c r="W4608" t="s">
        <v>26161</v>
      </c>
      <c r="X4608">
        <v>2152850092</v>
      </c>
      <c r="Y4608" t="s">
        <v>186</v>
      </c>
      <c r="Z4608" t="s">
        <v>282</v>
      </c>
      <c r="AA4608">
        <v>2016</v>
      </c>
      <c r="AB4608">
        <v>2016</v>
      </c>
      <c r="AC4608" t="s">
        <v>2230</v>
      </c>
      <c r="AD4608" t="s">
        <v>185</v>
      </c>
      <c r="AS4608">
        <v>3.38</v>
      </c>
      <c r="AT4608" t="s">
        <v>188</v>
      </c>
      <c r="AU4608" t="s">
        <v>189</v>
      </c>
      <c r="AV4608" t="s">
        <v>190</v>
      </c>
      <c r="AW4608" t="s">
        <v>264</v>
      </c>
      <c r="BM4608" t="s">
        <v>26162</v>
      </c>
      <c r="BN4608" t="s">
        <v>487</v>
      </c>
      <c r="BP4608" t="s">
        <v>194</v>
      </c>
      <c r="BQ4608" t="s">
        <v>195</v>
      </c>
      <c r="BS4608">
        <v>14627</v>
      </c>
      <c r="BT4608" t="s">
        <v>196</v>
      </c>
      <c r="BU4608">
        <v>2154536697</v>
      </c>
      <c r="BZ4608" t="s">
        <v>26163</v>
      </c>
      <c r="CC4608" t="s">
        <v>26164</v>
      </c>
      <c r="CD4608" t="s">
        <v>650</v>
      </c>
      <c r="CF4608">
        <v>18944</v>
      </c>
      <c r="CG4608" t="s">
        <v>196</v>
      </c>
      <c r="CH4608">
        <v>2154536697</v>
      </c>
      <c r="CM4608" t="s">
        <v>26165</v>
      </c>
      <c r="CP4608" t="s">
        <v>194</v>
      </c>
      <c r="CQ4608" t="s">
        <v>195</v>
      </c>
      <c r="CS4608">
        <v>14627</v>
      </c>
      <c r="CT4608" t="s">
        <v>196</v>
      </c>
      <c r="CU4608">
        <v>2674241206</v>
      </c>
      <c r="EM4608" t="s">
        <v>26163</v>
      </c>
      <c r="EP4608" t="s">
        <v>26164</v>
      </c>
      <c r="EQ4608" t="s">
        <v>650</v>
      </c>
      <c r="ES4608">
        <v>18944</v>
      </c>
      <c r="ET4608" t="s">
        <v>196</v>
      </c>
      <c r="EU4608">
        <v>2154536697</v>
      </c>
    </row>
    <row r="4609" spans="1:151" x14ac:dyDescent="0.2">
      <c r="A4609">
        <v>11378</v>
      </c>
      <c r="B4609" t="s">
        <v>26166</v>
      </c>
      <c r="C4609" t="s">
        <v>26167</v>
      </c>
      <c r="D4609" t="s">
        <v>4512</v>
      </c>
      <c r="E4609" t="s">
        <v>26168</v>
      </c>
      <c r="F4609" t="s">
        <v>171</v>
      </c>
      <c r="G4609" t="s">
        <v>172</v>
      </c>
      <c r="H4609" s="1">
        <v>34530</v>
      </c>
      <c r="I4609" t="s">
        <v>221</v>
      </c>
      <c r="K4609" t="s">
        <v>1493</v>
      </c>
      <c r="L4609" t="s">
        <v>1158</v>
      </c>
      <c r="M4609" t="s">
        <v>176</v>
      </c>
      <c r="N4609">
        <v>2015</v>
      </c>
      <c r="O4609" t="s">
        <v>1014</v>
      </c>
      <c r="P4609" t="s">
        <v>178</v>
      </c>
      <c r="Q4609" t="s">
        <v>172</v>
      </c>
      <c r="S4609">
        <v>27798997</v>
      </c>
      <c r="T4609" t="s">
        <v>196</v>
      </c>
      <c r="W4609" t="s">
        <v>26169</v>
      </c>
      <c r="X4609">
        <v>2018252441</v>
      </c>
      <c r="Y4609" t="s">
        <v>186</v>
      </c>
      <c r="Z4609" t="s">
        <v>282</v>
      </c>
      <c r="AA4609">
        <v>2016</v>
      </c>
      <c r="AB4609">
        <v>2016</v>
      </c>
      <c r="AC4609" t="s">
        <v>696</v>
      </c>
      <c r="AD4609" t="s">
        <v>185</v>
      </c>
      <c r="AE4609" t="s">
        <v>6978</v>
      </c>
      <c r="AM4609" t="s">
        <v>187</v>
      </c>
      <c r="AS4609">
        <v>3.57</v>
      </c>
      <c r="AT4609" t="s">
        <v>188</v>
      </c>
      <c r="AU4609" t="s">
        <v>189</v>
      </c>
      <c r="AV4609" t="s">
        <v>190</v>
      </c>
      <c r="AW4609" t="s">
        <v>264</v>
      </c>
      <c r="BM4609" t="s">
        <v>26170</v>
      </c>
      <c r="BN4609" t="s">
        <v>487</v>
      </c>
      <c r="BP4609" t="s">
        <v>194</v>
      </c>
      <c r="BQ4609" t="s">
        <v>195</v>
      </c>
      <c r="BS4609">
        <v>14627</v>
      </c>
      <c r="BT4609" t="s">
        <v>196</v>
      </c>
      <c r="BU4609">
        <v>2019527081</v>
      </c>
      <c r="BZ4609" t="s">
        <v>26171</v>
      </c>
      <c r="CC4609" t="s">
        <v>22398</v>
      </c>
      <c r="CD4609" t="s">
        <v>1150</v>
      </c>
      <c r="CF4609" t="str">
        <f>"07458"</f>
        <v>07458</v>
      </c>
      <c r="CG4609" t="s">
        <v>196</v>
      </c>
      <c r="CH4609">
        <v>2018252441</v>
      </c>
      <c r="CM4609" t="s">
        <v>26172</v>
      </c>
      <c r="CP4609" t="s">
        <v>26173</v>
      </c>
      <c r="CQ4609" t="s">
        <v>195</v>
      </c>
      <c r="CS4609">
        <v>14627</v>
      </c>
      <c r="CT4609" t="s">
        <v>196</v>
      </c>
      <c r="CU4609">
        <v>2019527081</v>
      </c>
      <c r="EM4609" t="s">
        <v>26171</v>
      </c>
      <c r="EP4609" t="s">
        <v>22398</v>
      </c>
      <c r="EQ4609" t="s">
        <v>1150</v>
      </c>
      <c r="ES4609" t="str">
        <f>"07458"</f>
        <v>07458</v>
      </c>
      <c r="ET4609" t="s">
        <v>196</v>
      </c>
      <c r="EU4609">
        <v>2018252441</v>
      </c>
    </row>
    <row r="4610" spans="1:151" x14ac:dyDescent="0.2">
      <c r="A4610">
        <v>14452</v>
      </c>
      <c r="B4610" t="s">
        <v>543</v>
      </c>
      <c r="C4610" t="s">
        <v>26167</v>
      </c>
      <c r="D4610" t="s">
        <v>505</v>
      </c>
      <c r="E4610" t="s">
        <v>26174</v>
      </c>
      <c r="F4610" t="s">
        <v>171</v>
      </c>
      <c r="G4610" t="s">
        <v>172</v>
      </c>
      <c r="H4610" s="1">
        <v>34949</v>
      </c>
      <c r="I4610" t="s">
        <v>173</v>
      </c>
      <c r="K4610" t="s">
        <v>3465</v>
      </c>
      <c r="L4610" t="s">
        <v>4957</v>
      </c>
      <c r="M4610" t="s">
        <v>176</v>
      </c>
      <c r="N4610">
        <v>2016</v>
      </c>
      <c r="O4610" t="s">
        <v>634</v>
      </c>
      <c r="P4610" t="s">
        <v>178</v>
      </c>
      <c r="Q4610" t="s">
        <v>172</v>
      </c>
      <c r="S4610">
        <v>28178774</v>
      </c>
      <c r="T4610" t="s">
        <v>196</v>
      </c>
      <c r="W4610" t="s">
        <v>26175</v>
      </c>
      <c r="X4610">
        <v>5188520848</v>
      </c>
      <c r="Y4610" t="s">
        <v>182</v>
      </c>
      <c r="Z4610" t="s">
        <v>183</v>
      </c>
      <c r="AA4610">
        <v>2017</v>
      </c>
      <c r="AB4610">
        <v>2017</v>
      </c>
      <c r="AC4610" t="s">
        <v>208</v>
      </c>
      <c r="AD4610" t="s">
        <v>185</v>
      </c>
      <c r="AM4610" t="s">
        <v>209</v>
      </c>
      <c r="AS4610">
        <v>3.62</v>
      </c>
      <c r="AT4610" t="s">
        <v>188</v>
      </c>
      <c r="AU4610" t="s">
        <v>189</v>
      </c>
      <c r="AV4610" t="s">
        <v>190</v>
      </c>
      <c r="AW4610" t="s">
        <v>264</v>
      </c>
      <c r="BM4610" t="s">
        <v>26176</v>
      </c>
      <c r="BN4610" t="s">
        <v>193</v>
      </c>
      <c r="BP4610" t="s">
        <v>194</v>
      </c>
      <c r="BQ4610" t="s">
        <v>195</v>
      </c>
      <c r="BS4610">
        <v>14627</v>
      </c>
      <c r="BT4610" t="s">
        <v>196</v>
      </c>
      <c r="BU4610">
        <v>5184789848</v>
      </c>
      <c r="BZ4610" t="s">
        <v>26177</v>
      </c>
      <c r="CC4610" t="s">
        <v>7339</v>
      </c>
      <c r="CD4610" t="s">
        <v>195</v>
      </c>
      <c r="CF4610">
        <v>12159</v>
      </c>
      <c r="CG4610" t="s">
        <v>196</v>
      </c>
      <c r="CH4610">
        <v>5184789848</v>
      </c>
      <c r="CM4610" t="s">
        <v>8528</v>
      </c>
      <c r="CP4610" t="s">
        <v>194</v>
      </c>
      <c r="CQ4610" t="s">
        <v>195</v>
      </c>
      <c r="CS4610">
        <v>14611</v>
      </c>
      <c r="CT4610" t="s">
        <v>196</v>
      </c>
      <c r="CU4610">
        <v>5188520847</v>
      </c>
      <c r="EM4610" t="s">
        <v>26177</v>
      </c>
      <c r="EP4610" t="s">
        <v>7339</v>
      </c>
      <c r="EQ4610" t="s">
        <v>195</v>
      </c>
      <c r="ES4610">
        <v>12159</v>
      </c>
      <c r="ET4610" t="s">
        <v>196</v>
      </c>
      <c r="EU4610">
        <v>5184789848</v>
      </c>
    </row>
    <row r="4611" spans="1:151" x14ac:dyDescent="0.2">
      <c r="A4611">
        <v>25589</v>
      </c>
      <c r="B4611" t="s">
        <v>24828</v>
      </c>
      <c r="C4611" t="s">
        <v>26167</v>
      </c>
      <c r="D4611" t="s">
        <v>1436</v>
      </c>
      <c r="E4611" t="s">
        <v>26178</v>
      </c>
      <c r="F4611" t="s">
        <v>171</v>
      </c>
      <c r="G4611" t="s">
        <v>172</v>
      </c>
      <c r="H4611" s="1">
        <v>35900</v>
      </c>
      <c r="I4611" t="s">
        <v>173</v>
      </c>
      <c r="K4611" t="s">
        <v>1074</v>
      </c>
      <c r="L4611" t="s">
        <v>318</v>
      </c>
      <c r="M4611" t="s">
        <v>306</v>
      </c>
      <c r="N4611">
        <v>2018</v>
      </c>
      <c r="O4611" t="s">
        <v>307</v>
      </c>
      <c r="P4611" t="s">
        <v>178</v>
      </c>
      <c r="Q4611" t="s">
        <v>172</v>
      </c>
      <c r="S4611">
        <v>29912629</v>
      </c>
      <c r="T4611" t="s">
        <v>196</v>
      </c>
      <c r="W4611" t="s">
        <v>26169</v>
      </c>
      <c r="X4611">
        <v>2018252441</v>
      </c>
      <c r="Y4611" t="s">
        <v>186</v>
      </c>
      <c r="Z4611" t="s">
        <v>282</v>
      </c>
      <c r="AA4611">
        <v>2020</v>
      </c>
      <c r="AB4611">
        <v>2020</v>
      </c>
      <c r="AC4611" t="s">
        <v>2260</v>
      </c>
      <c r="AD4611" t="s">
        <v>185</v>
      </c>
      <c r="AS4611">
        <v>3.1</v>
      </c>
      <c r="AT4611" t="s">
        <v>188</v>
      </c>
      <c r="AU4611" t="s">
        <v>189</v>
      </c>
      <c r="AV4611" t="s">
        <v>190</v>
      </c>
      <c r="AW4611" t="s">
        <v>264</v>
      </c>
      <c r="BM4611" t="s">
        <v>26179</v>
      </c>
      <c r="BN4611" t="s">
        <v>193</v>
      </c>
      <c r="BP4611" t="s">
        <v>194</v>
      </c>
      <c r="BQ4611" t="s">
        <v>195</v>
      </c>
      <c r="BS4611">
        <v>14627</v>
      </c>
      <c r="BT4611" t="s">
        <v>196</v>
      </c>
      <c r="BU4611">
        <v>2017397527</v>
      </c>
      <c r="BZ4611" t="s">
        <v>26180</v>
      </c>
      <c r="CC4611" t="s">
        <v>22398</v>
      </c>
      <c r="CD4611" t="s">
        <v>1150</v>
      </c>
      <c r="CF4611" t="str">
        <f>"07458"</f>
        <v>07458</v>
      </c>
      <c r="CG4611" t="s">
        <v>196</v>
      </c>
      <c r="CH4611">
        <v>2018252441</v>
      </c>
      <c r="CM4611" t="s">
        <v>15691</v>
      </c>
      <c r="CP4611" t="s">
        <v>194</v>
      </c>
      <c r="CQ4611" t="s">
        <v>195</v>
      </c>
      <c r="CS4611">
        <v>14611</v>
      </c>
      <c r="CT4611" t="s">
        <v>196</v>
      </c>
      <c r="CU4611">
        <v>2017397527</v>
      </c>
      <c r="ED4611" t="s">
        <v>1150</v>
      </c>
      <c r="EG4611" t="s">
        <v>196</v>
      </c>
      <c r="EH4611">
        <v>2018252441</v>
      </c>
      <c r="EM4611" t="s">
        <v>26180</v>
      </c>
      <c r="EP4611" t="s">
        <v>22398</v>
      </c>
      <c r="EQ4611" t="s">
        <v>1150</v>
      </c>
      <c r="ES4611" t="str">
        <f>"07458"</f>
        <v>07458</v>
      </c>
      <c r="ET4611" t="s">
        <v>196</v>
      </c>
      <c r="EU4611">
        <v>2018252441</v>
      </c>
    </row>
    <row r="4612" spans="1:151" x14ac:dyDescent="0.2">
      <c r="A4612">
        <v>46854</v>
      </c>
      <c r="B4612" t="s">
        <v>12082</v>
      </c>
      <c r="C4612" t="s">
        <v>26181</v>
      </c>
      <c r="D4612" t="s">
        <v>201</v>
      </c>
      <c r="E4612" t="s">
        <v>26182</v>
      </c>
      <c r="F4612" t="s">
        <v>171</v>
      </c>
      <c r="I4612" t="s">
        <v>221</v>
      </c>
      <c r="K4612" t="s">
        <v>1853</v>
      </c>
      <c r="M4612" t="s">
        <v>176</v>
      </c>
      <c r="N4612">
        <v>2026</v>
      </c>
      <c r="O4612" t="s">
        <v>508</v>
      </c>
      <c r="P4612" t="s">
        <v>509</v>
      </c>
      <c r="Q4612" t="s">
        <v>172</v>
      </c>
      <c r="R4612" t="s">
        <v>510</v>
      </c>
      <c r="S4612">
        <v>32494693</v>
      </c>
      <c r="BM4612" t="s">
        <v>1215</v>
      </c>
    </row>
    <row r="4613" spans="1:151" x14ac:dyDescent="0.2">
      <c r="A4613">
        <v>12987</v>
      </c>
      <c r="B4613" t="s">
        <v>3474</v>
      </c>
      <c r="C4613" t="s">
        <v>26183</v>
      </c>
      <c r="D4613" t="s">
        <v>6018</v>
      </c>
      <c r="E4613" t="s">
        <v>26184</v>
      </c>
      <c r="F4613" t="s">
        <v>171</v>
      </c>
      <c r="G4613" t="s">
        <v>172</v>
      </c>
      <c r="H4613" s="1">
        <v>35103</v>
      </c>
      <c r="I4613" t="s">
        <v>173</v>
      </c>
      <c r="K4613" t="s">
        <v>2660</v>
      </c>
      <c r="L4613" t="s">
        <v>920</v>
      </c>
      <c r="M4613" t="s">
        <v>224</v>
      </c>
      <c r="N4613">
        <v>2015</v>
      </c>
      <c r="O4613" t="s">
        <v>692</v>
      </c>
      <c r="P4613" t="s">
        <v>178</v>
      </c>
      <c r="Q4613" t="s">
        <v>172</v>
      </c>
      <c r="S4613">
        <v>28886020</v>
      </c>
      <c r="T4613" t="s">
        <v>196</v>
      </c>
      <c r="W4613" t="s">
        <v>26185</v>
      </c>
      <c r="X4613">
        <v>6033154952</v>
      </c>
      <c r="Y4613" t="s">
        <v>186</v>
      </c>
      <c r="Z4613" t="s">
        <v>282</v>
      </c>
      <c r="AA4613">
        <v>2019</v>
      </c>
      <c r="AB4613">
        <v>2019</v>
      </c>
      <c r="AC4613" t="s">
        <v>1280</v>
      </c>
      <c r="AD4613" t="s">
        <v>172</v>
      </c>
      <c r="AS4613">
        <v>3.27</v>
      </c>
      <c r="AT4613" t="s">
        <v>188</v>
      </c>
      <c r="AU4613" t="s">
        <v>189</v>
      </c>
      <c r="AV4613" t="s">
        <v>190</v>
      </c>
      <c r="AW4613" t="s">
        <v>264</v>
      </c>
      <c r="BM4613" t="s">
        <v>26186</v>
      </c>
      <c r="BN4613" t="s">
        <v>487</v>
      </c>
      <c r="BP4613" t="s">
        <v>194</v>
      </c>
      <c r="BQ4613" t="s">
        <v>195</v>
      </c>
      <c r="BS4613">
        <v>14627</v>
      </c>
      <c r="BT4613" t="s">
        <v>196</v>
      </c>
      <c r="BU4613">
        <v>6033218767</v>
      </c>
      <c r="BZ4613" t="s">
        <v>26187</v>
      </c>
      <c r="CC4613" t="s">
        <v>26188</v>
      </c>
      <c r="CD4613" t="s">
        <v>2752</v>
      </c>
      <c r="CF4613" t="str">
        <f>"03049"</f>
        <v>03049</v>
      </c>
      <c r="CG4613" t="s">
        <v>196</v>
      </c>
      <c r="CH4613">
        <v>6034657248</v>
      </c>
      <c r="CM4613" t="s">
        <v>26189</v>
      </c>
      <c r="CP4613" t="s">
        <v>194</v>
      </c>
      <c r="CQ4613" t="s">
        <v>195</v>
      </c>
      <c r="CS4613">
        <v>14627</v>
      </c>
      <c r="CT4613" t="s">
        <v>196</v>
      </c>
      <c r="CU4613">
        <v>6033218767</v>
      </c>
      <c r="EM4613" t="s">
        <v>26187</v>
      </c>
      <c r="EP4613" t="s">
        <v>26188</v>
      </c>
      <c r="EQ4613" t="s">
        <v>2752</v>
      </c>
      <c r="ES4613" t="str">
        <f>"03049"</f>
        <v>03049</v>
      </c>
      <c r="ET4613" t="s">
        <v>196</v>
      </c>
      <c r="EU4613">
        <v>6034657248</v>
      </c>
    </row>
    <row r="4614" spans="1:151" x14ac:dyDescent="0.2">
      <c r="A4614">
        <v>25373</v>
      </c>
      <c r="B4614" t="s">
        <v>532</v>
      </c>
      <c r="C4614" t="s">
        <v>26190</v>
      </c>
      <c r="E4614" t="s">
        <v>26191</v>
      </c>
      <c r="F4614" t="s">
        <v>171</v>
      </c>
      <c r="K4614" t="s">
        <v>610</v>
      </c>
      <c r="L4614" t="s">
        <v>651</v>
      </c>
      <c r="M4614" t="s">
        <v>176</v>
      </c>
      <c r="N4614">
        <v>2017</v>
      </c>
      <c r="O4614" t="s">
        <v>177</v>
      </c>
      <c r="P4614" t="s">
        <v>178</v>
      </c>
      <c r="Q4614" t="s">
        <v>172</v>
      </c>
      <c r="S4614">
        <v>29014972</v>
      </c>
      <c r="T4614" t="s">
        <v>196</v>
      </c>
      <c r="Y4614" t="s">
        <v>613</v>
      </c>
      <c r="Z4614" t="s">
        <v>614</v>
      </c>
      <c r="AA4614" t="s">
        <v>615</v>
      </c>
      <c r="AB4614" t="s">
        <v>259</v>
      </c>
      <c r="AC4614" t="s">
        <v>187</v>
      </c>
      <c r="AD4614" t="s">
        <v>185</v>
      </c>
      <c r="AS4614" t="str">
        <f>"0"</f>
        <v>0</v>
      </c>
      <c r="AT4614" t="s">
        <v>188</v>
      </c>
      <c r="AU4614" t="s">
        <v>647</v>
      </c>
      <c r="AV4614" t="s">
        <v>190</v>
      </c>
      <c r="AW4614" t="s">
        <v>264</v>
      </c>
      <c r="BM4614" t="s">
        <v>26192</v>
      </c>
      <c r="BP4614" t="s">
        <v>194</v>
      </c>
      <c r="BQ4614" t="s">
        <v>195</v>
      </c>
      <c r="BS4614">
        <v>14609</v>
      </c>
      <c r="BT4614" t="s">
        <v>196</v>
      </c>
      <c r="BU4614">
        <v>5853306562</v>
      </c>
      <c r="BZ4614" t="s">
        <v>26192</v>
      </c>
      <c r="CC4614" t="s">
        <v>194</v>
      </c>
      <c r="CD4614" t="s">
        <v>195</v>
      </c>
      <c r="CF4614">
        <v>14609</v>
      </c>
      <c r="CG4614" t="s">
        <v>196</v>
      </c>
      <c r="CH4614">
        <v>5853306562</v>
      </c>
      <c r="CM4614" t="s">
        <v>26192</v>
      </c>
      <c r="CP4614" t="s">
        <v>194</v>
      </c>
      <c r="CQ4614" t="s">
        <v>195</v>
      </c>
      <c r="CS4614">
        <v>14609</v>
      </c>
      <c r="CT4614" t="s">
        <v>196</v>
      </c>
      <c r="CU4614">
        <v>5853306562</v>
      </c>
    </row>
    <row r="4615" spans="1:151" x14ac:dyDescent="0.2">
      <c r="A4615">
        <v>26411</v>
      </c>
      <c r="B4615" t="s">
        <v>13606</v>
      </c>
      <c r="C4615" t="s">
        <v>26193</v>
      </c>
      <c r="D4615" t="s">
        <v>1475</v>
      </c>
      <c r="E4615" t="s">
        <v>26194</v>
      </c>
      <c r="F4615" t="s">
        <v>171</v>
      </c>
      <c r="G4615" t="s">
        <v>172</v>
      </c>
      <c r="H4615" s="1">
        <v>32997</v>
      </c>
      <c r="I4615" t="s">
        <v>173</v>
      </c>
      <c r="K4615" t="s">
        <v>3587</v>
      </c>
      <c r="L4615" t="s">
        <v>1189</v>
      </c>
      <c r="M4615" t="s">
        <v>224</v>
      </c>
      <c r="N4615">
        <v>2018</v>
      </c>
      <c r="O4615" t="s">
        <v>354</v>
      </c>
      <c r="P4615" t="s">
        <v>178</v>
      </c>
      <c r="Q4615" t="s">
        <v>172</v>
      </c>
      <c r="S4615">
        <v>28332053</v>
      </c>
      <c r="T4615" t="s">
        <v>196</v>
      </c>
      <c r="W4615" t="s">
        <v>26195</v>
      </c>
      <c r="X4615">
        <v>6788494396</v>
      </c>
      <c r="Y4615" t="s">
        <v>802</v>
      </c>
      <c r="Z4615" t="s">
        <v>803</v>
      </c>
      <c r="AA4615" t="s">
        <v>615</v>
      </c>
      <c r="AB4615" t="s">
        <v>259</v>
      </c>
      <c r="AC4615" t="s">
        <v>804</v>
      </c>
      <c r="AD4615" t="s">
        <v>185</v>
      </c>
      <c r="AS4615" t="str">
        <f>"0"</f>
        <v>0</v>
      </c>
      <c r="AT4615" t="s">
        <v>188</v>
      </c>
      <c r="AU4615" t="s">
        <v>189</v>
      </c>
      <c r="AV4615" t="s">
        <v>190</v>
      </c>
      <c r="AW4615" t="s">
        <v>264</v>
      </c>
      <c r="BM4615" t="s">
        <v>26196</v>
      </c>
      <c r="BP4615" t="s">
        <v>194</v>
      </c>
      <c r="BQ4615" t="s">
        <v>195</v>
      </c>
      <c r="BS4615">
        <v>14607</v>
      </c>
      <c r="BT4615" t="s">
        <v>196</v>
      </c>
      <c r="BU4615">
        <v>7705004077</v>
      </c>
      <c r="BZ4615" t="s">
        <v>26196</v>
      </c>
      <c r="CC4615" t="s">
        <v>194</v>
      </c>
      <c r="CD4615" t="s">
        <v>195</v>
      </c>
      <c r="CF4615">
        <v>14607</v>
      </c>
      <c r="CG4615" t="s">
        <v>196</v>
      </c>
      <c r="CH4615">
        <v>7705004077</v>
      </c>
      <c r="CM4615" t="s">
        <v>26196</v>
      </c>
      <c r="CP4615" t="s">
        <v>194</v>
      </c>
      <c r="CQ4615" t="s">
        <v>195</v>
      </c>
      <c r="CS4615">
        <v>14607</v>
      </c>
      <c r="CT4615" t="s">
        <v>196</v>
      </c>
      <c r="CU4615">
        <v>7705004077</v>
      </c>
      <c r="DZ4615" t="s">
        <v>26197</v>
      </c>
      <c r="EC4615" t="s">
        <v>6434</v>
      </c>
      <c r="ED4615" t="s">
        <v>195</v>
      </c>
      <c r="EF4615">
        <v>80021</v>
      </c>
      <c r="EG4615" t="s">
        <v>196</v>
      </c>
      <c r="EH4615">
        <v>7705004077</v>
      </c>
      <c r="EM4615" t="s">
        <v>26196</v>
      </c>
      <c r="EP4615" t="s">
        <v>194</v>
      </c>
      <c r="EQ4615" t="s">
        <v>195</v>
      </c>
      <c r="ES4615">
        <v>14607</v>
      </c>
      <c r="ET4615" t="s">
        <v>196</v>
      </c>
      <c r="EU4615">
        <v>7705004077</v>
      </c>
    </row>
    <row r="4616" spans="1:151" x14ac:dyDescent="0.2">
      <c r="A4616">
        <v>19683</v>
      </c>
      <c r="B4616" t="s">
        <v>5121</v>
      </c>
      <c r="C4616" t="s">
        <v>4631</v>
      </c>
      <c r="D4616" t="s">
        <v>5072</v>
      </c>
      <c r="E4616" t="s">
        <v>26198</v>
      </c>
      <c r="F4616" t="s">
        <v>171</v>
      </c>
      <c r="G4616" t="s">
        <v>172</v>
      </c>
      <c r="H4616" s="1">
        <v>35310</v>
      </c>
      <c r="I4616" t="s">
        <v>221</v>
      </c>
      <c r="K4616" t="s">
        <v>1538</v>
      </c>
      <c r="M4616" t="s">
        <v>176</v>
      </c>
      <c r="N4616">
        <v>2017</v>
      </c>
      <c r="O4616" t="s">
        <v>177</v>
      </c>
      <c r="P4616" t="s">
        <v>363</v>
      </c>
      <c r="Q4616" t="s">
        <v>172</v>
      </c>
      <c r="S4616">
        <v>28809333</v>
      </c>
      <c r="T4616" t="s">
        <v>196</v>
      </c>
      <c r="W4616" t="s">
        <v>26199</v>
      </c>
      <c r="X4616">
        <v>7326203145</v>
      </c>
      <c r="Y4616" t="s">
        <v>186</v>
      </c>
      <c r="Z4616" t="s">
        <v>282</v>
      </c>
      <c r="AA4616">
        <v>2019</v>
      </c>
      <c r="AB4616">
        <v>2019</v>
      </c>
      <c r="AC4616" t="s">
        <v>2179</v>
      </c>
      <c r="AD4616" t="s">
        <v>172</v>
      </c>
      <c r="AS4616">
        <v>2.57</v>
      </c>
      <c r="AT4616" t="s">
        <v>188</v>
      </c>
      <c r="AU4616" t="s">
        <v>189</v>
      </c>
      <c r="AV4616" t="s">
        <v>190</v>
      </c>
      <c r="AW4616" t="s">
        <v>264</v>
      </c>
      <c r="BM4616" t="s">
        <v>26200</v>
      </c>
      <c r="BN4616" t="s">
        <v>193</v>
      </c>
      <c r="BP4616" t="s">
        <v>194</v>
      </c>
      <c r="BQ4616" t="s">
        <v>195</v>
      </c>
      <c r="BS4616">
        <v>14627</v>
      </c>
      <c r="BT4616" t="s">
        <v>196</v>
      </c>
      <c r="BU4616">
        <v>7327682999</v>
      </c>
      <c r="BZ4616" t="s">
        <v>26201</v>
      </c>
      <c r="CC4616" t="s">
        <v>26202</v>
      </c>
      <c r="CD4616" t="s">
        <v>1150</v>
      </c>
      <c r="CF4616" t="str">
        <f>"07755"</f>
        <v>07755</v>
      </c>
      <c r="CG4616" t="s">
        <v>196</v>
      </c>
      <c r="CH4616">
        <v>7326601778</v>
      </c>
      <c r="CM4616" t="s">
        <v>26203</v>
      </c>
      <c r="CN4616" t="s">
        <v>487</v>
      </c>
      <c r="CP4616" t="s">
        <v>194</v>
      </c>
      <c r="CQ4616" t="s">
        <v>195</v>
      </c>
      <c r="CS4616">
        <v>14627</v>
      </c>
      <c r="CT4616" t="s">
        <v>196</v>
      </c>
      <c r="CU4616">
        <v>7327682999</v>
      </c>
      <c r="EM4616" t="s">
        <v>26201</v>
      </c>
      <c r="EP4616" t="s">
        <v>26202</v>
      </c>
      <c r="EQ4616" t="s">
        <v>1150</v>
      </c>
      <c r="ES4616" t="str">
        <f>"07755"</f>
        <v>07755</v>
      </c>
      <c r="ET4616" t="s">
        <v>196</v>
      </c>
      <c r="EU4616">
        <v>7326601778</v>
      </c>
    </row>
    <row r="4617" spans="1:151" x14ac:dyDescent="0.2">
      <c r="A4617">
        <v>19682</v>
      </c>
      <c r="B4617" t="s">
        <v>5121</v>
      </c>
      <c r="C4617" t="s">
        <v>4631</v>
      </c>
      <c r="D4617" t="s">
        <v>5072</v>
      </c>
      <c r="E4617" t="s">
        <v>26198</v>
      </c>
      <c r="F4617" t="s">
        <v>171</v>
      </c>
      <c r="G4617" t="s">
        <v>172</v>
      </c>
      <c r="H4617" s="1">
        <v>35310</v>
      </c>
      <c r="I4617" t="s">
        <v>221</v>
      </c>
      <c r="K4617" t="s">
        <v>304</v>
      </c>
      <c r="L4617" t="s">
        <v>305</v>
      </c>
      <c r="M4617" t="s">
        <v>176</v>
      </c>
      <c r="N4617">
        <v>2017</v>
      </c>
      <c r="O4617" t="s">
        <v>177</v>
      </c>
      <c r="P4617" t="s">
        <v>363</v>
      </c>
      <c r="Q4617" t="s">
        <v>172</v>
      </c>
      <c r="S4617">
        <v>28809333</v>
      </c>
      <c r="T4617" t="s">
        <v>196</v>
      </c>
      <c r="W4617" t="s">
        <v>26199</v>
      </c>
      <c r="X4617">
        <v>7326203145</v>
      </c>
      <c r="Y4617" t="s">
        <v>186</v>
      </c>
      <c r="Z4617" t="s">
        <v>282</v>
      </c>
      <c r="AA4617">
        <v>2019</v>
      </c>
      <c r="AB4617">
        <v>2019</v>
      </c>
      <c r="AC4617" t="s">
        <v>2179</v>
      </c>
      <c r="AD4617" t="s">
        <v>172</v>
      </c>
      <c r="AS4617">
        <v>2.57</v>
      </c>
      <c r="AT4617" t="s">
        <v>188</v>
      </c>
      <c r="AU4617" t="s">
        <v>189</v>
      </c>
      <c r="AV4617" t="s">
        <v>190</v>
      </c>
      <c r="AW4617" t="s">
        <v>264</v>
      </c>
      <c r="BM4617" t="s">
        <v>26200</v>
      </c>
      <c r="BN4617" t="s">
        <v>193</v>
      </c>
      <c r="BP4617" t="s">
        <v>194</v>
      </c>
      <c r="BQ4617" t="s">
        <v>195</v>
      </c>
      <c r="BS4617">
        <v>14627</v>
      </c>
      <c r="BT4617" t="s">
        <v>196</v>
      </c>
      <c r="BU4617">
        <v>7327682999</v>
      </c>
      <c r="BZ4617" t="s">
        <v>26201</v>
      </c>
      <c r="CC4617" t="s">
        <v>26202</v>
      </c>
      <c r="CD4617" t="s">
        <v>1150</v>
      </c>
      <c r="CF4617" t="str">
        <f>"07755"</f>
        <v>07755</v>
      </c>
      <c r="CG4617" t="s">
        <v>196</v>
      </c>
      <c r="CH4617">
        <v>7326601778</v>
      </c>
      <c r="CM4617" t="s">
        <v>26203</v>
      </c>
      <c r="CN4617" t="s">
        <v>487</v>
      </c>
      <c r="CP4617" t="s">
        <v>194</v>
      </c>
      <c r="CQ4617" t="s">
        <v>195</v>
      </c>
      <c r="CS4617">
        <v>14627</v>
      </c>
      <c r="CT4617" t="s">
        <v>196</v>
      </c>
      <c r="CU4617">
        <v>7327682999</v>
      </c>
      <c r="EM4617" t="s">
        <v>26201</v>
      </c>
      <c r="EP4617" t="s">
        <v>26202</v>
      </c>
      <c r="EQ4617" t="s">
        <v>1150</v>
      </c>
      <c r="ES4617" t="str">
        <f>"07755"</f>
        <v>07755</v>
      </c>
      <c r="ET4617" t="s">
        <v>196</v>
      </c>
      <c r="EU4617">
        <v>7326601778</v>
      </c>
    </row>
    <row r="4618" spans="1:151" x14ac:dyDescent="0.2">
      <c r="A4618">
        <v>23745</v>
      </c>
      <c r="B4618" t="s">
        <v>19150</v>
      </c>
      <c r="C4618" t="s">
        <v>4631</v>
      </c>
      <c r="D4618" t="s">
        <v>2416</v>
      </c>
      <c r="E4618" t="s">
        <v>26204</v>
      </c>
      <c r="F4618" t="s">
        <v>171</v>
      </c>
      <c r="G4618" t="s">
        <v>172</v>
      </c>
      <c r="H4618" s="1">
        <v>34521</v>
      </c>
      <c r="I4618" t="s">
        <v>221</v>
      </c>
      <c r="K4618" t="s">
        <v>798</v>
      </c>
      <c r="L4618" t="s">
        <v>799</v>
      </c>
      <c r="M4618" t="s">
        <v>224</v>
      </c>
      <c r="N4618">
        <v>2017</v>
      </c>
      <c r="O4618" t="s">
        <v>441</v>
      </c>
      <c r="P4618" t="s">
        <v>178</v>
      </c>
      <c r="Q4618" t="s">
        <v>172</v>
      </c>
      <c r="S4618">
        <v>30001381</v>
      </c>
      <c r="T4618" t="s">
        <v>196</v>
      </c>
      <c r="W4618" t="s">
        <v>26205</v>
      </c>
      <c r="X4618">
        <v>7199306906</v>
      </c>
      <c r="Y4618" t="s">
        <v>802</v>
      </c>
      <c r="Z4618" t="s">
        <v>1360</v>
      </c>
      <c r="AA4618" t="s">
        <v>615</v>
      </c>
      <c r="AB4618" t="s">
        <v>259</v>
      </c>
      <c r="AC4618" t="s">
        <v>804</v>
      </c>
      <c r="AD4618" t="s">
        <v>185</v>
      </c>
      <c r="AM4618" t="s">
        <v>3230</v>
      </c>
      <c r="AN4618" t="s">
        <v>1585</v>
      </c>
      <c r="AS4618" t="str">
        <f>"0"</f>
        <v>0</v>
      </c>
      <c r="AT4618" t="s">
        <v>188</v>
      </c>
      <c r="AU4618" t="s">
        <v>189</v>
      </c>
      <c r="AV4618" t="s">
        <v>190</v>
      </c>
      <c r="AW4618" t="s">
        <v>264</v>
      </c>
      <c r="BM4618" t="s">
        <v>26206</v>
      </c>
      <c r="BP4618" t="s">
        <v>194</v>
      </c>
      <c r="BQ4618" t="s">
        <v>195</v>
      </c>
      <c r="BS4618">
        <v>14607</v>
      </c>
      <c r="BT4618" t="s">
        <v>196</v>
      </c>
      <c r="BU4618">
        <v>7193395194</v>
      </c>
      <c r="BZ4618" t="s">
        <v>26207</v>
      </c>
      <c r="CC4618" t="s">
        <v>26208</v>
      </c>
      <c r="CD4618" t="s">
        <v>2314</v>
      </c>
      <c r="CF4618">
        <v>809204509</v>
      </c>
      <c r="CG4618" t="s">
        <v>196</v>
      </c>
      <c r="CH4618">
        <v>7193395194</v>
      </c>
      <c r="CM4618" t="s">
        <v>26206</v>
      </c>
      <c r="CP4618" t="s">
        <v>194</v>
      </c>
      <c r="CQ4618" t="s">
        <v>195</v>
      </c>
      <c r="CS4618">
        <v>14607</v>
      </c>
      <c r="CT4618" t="s">
        <v>196</v>
      </c>
      <c r="CU4618">
        <v>7193395194</v>
      </c>
      <c r="ED4618" t="s">
        <v>2314</v>
      </c>
      <c r="EG4618" t="s">
        <v>196</v>
      </c>
      <c r="EH4618">
        <v>7193395194</v>
      </c>
      <c r="EM4618" t="s">
        <v>26207</v>
      </c>
      <c r="EP4618" t="s">
        <v>26208</v>
      </c>
      <c r="EQ4618" t="s">
        <v>2314</v>
      </c>
      <c r="ES4618">
        <v>809204509</v>
      </c>
      <c r="ET4618" t="s">
        <v>196</v>
      </c>
      <c r="EU4618">
        <v>7193395194</v>
      </c>
    </row>
    <row r="4619" spans="1:151" x14ac:dyDescent="0.2">
      <c r="A4619">
        <v>23780</v>
      </c>
      <c r="B4619" t="s">
        <v>19150</v>
      </c>
      <c r="C4619" t="s">
        <v>4631</v>
      </c>
      <c r="D4619" t="s">
        <v>2416</v>
      </c>
      <c r="E4619" t="s">
        <v>26204</v>
      </c>
      <c r="F4619" t="s">
        <v>171</v>
      </c>
      <c r="G4619" t="s">
        <v>172</v>
      </c>
      <c r="H4619" s="1">
        <v>34521</v>
      </c>
      <c r="I4619" t="s">
        <v>221</v>
      </c>
      <c r="K4619" t="s">
        <v>798</v>
      </c>
      <c r="L4619" t="s">
        <v>799</v>
      </c>
      <c r="M4619" t="s">
        <v>224</v>
      </c>
      <c r="N4619">
        <v>2017</v>
      </c>
      <c r="O4619" t="s">
        <v>441</v>
      </c>
      <c r="P4619" t="s">
        <v>178</v>
      </c>
      <c r="Q4619" t="s">
        <v>172</v>
      </c>
      <c r="S4619">
        <v>30001381</v>
      </c>
      <c r="T4619" t="s">
        <v>196</v>
      </c>
      <c r="W4619" t="s">
        <v>26205</v>
      </c>
      <c r="X4619">
        <v>7199306906</v>
      </c>
      <c r="Y4619" t="s">
        <v>802</v>
      </c>
      <c r="Z4619" t="s">
        <v>1360</v>
      </c>
      <c r="AA4619" t="s">
        <v>615</v>
      </c>
      <c r="AB4619" t="s">
        <v>259</v>
      </c>
      <c r="AC4619" t="s">
        <v>804</v>
      </c>
      <c r="AD4619" t="s">
        <v>185</v>
      </c>
      <c r="AM4619" t="s">
        <v>3230</v>
      </c>
      <c r="AN4619" t="s">
        <v>1585</v>
      </c>
      <c r="AS4619" t="str">
        <f>"0"</f>
        <v>0</v>
      </c>
      <c r="AT4619" t="s">
        <v>188</v>
      </c>
      <c r="AU4619" t="s">
        <v>189</v>
      </c>
      <c r="AV4619" t="s">
        <v>190</v>
      </c>
      <c r="AW4619" t="s">
        <v>264</v>
      </c>
      <c r="BM4619" t="s">
        <v>26206</v>
      </c>
      <c r="BP4619" t="s">
        <v>194</v>
      </c>
      <c r="BQ4619" t="s">
        <v>195</v>
      </c>
      <c r="BS4619">
        <v>14607</v>
      </c>
      <c r="BT4619" t="s">
        <v>196</v>
      </c>
      <c r="BU4619">
        <v>7193395194</v>
      </c>
      <c r="BZ4619" t="s">
        <v>26207</v>
      </c>
      <c r="CC4619" t="s">
        <v>26208</v>
      </c>
      <c r="CD4619" t="s">
        <v>2314</v>
      </c>
      <c r="CF4619">
        <v>809204509</v>
      </c>
      <c r="CG4619" t="s">
        <v>196</v>
      </c>
      <c r="CH4619">
        <v>7193395194</v>
      </c>
      <c r="CM4619" t="s">
        <v>26206</v>
      </c>
      <c r="CP4619" t="s">
        <v>194</v>
      </c>
      <c r="CQ4619" t="s">
        <v>195</v>
      </c>
      <c r="CS4619">
        <v>14607</v>
      </c>
      <c r="CT4619" t="s">
        <v>196</v>
      </c>
      <c r="CU4619">
        <v>7193395194</v>
      </c>
      <c r="ED4619" t="s">
        <v>2314</v>
      </c>
      <c r="EG4619" t="s">
        <v>196</v>
      </c>
      <c r="EH4619">
        <v>7193395194</v>
      </c>
      <c r="EM4619" t="s">
        <v>26207</v>
      </c>
      <c r="EP4619" t="s">
        <v>26208</v>
      </c>
      <c r="EQ4619" t="s">
        <v>2314</v>
      </c>
      <c r="ES4619">
        <v>809204509</v>
      </c>
      <c r="ET4619" t="s">
        <v>196</v>
      </c>
      <c r="EU4619">
        <v>7193395194</v>
      </c>
    </row>
    <row r="4620" spans="1:151" x14ac:dyDescent="0.2">
      <c r="A4620">
        <v>26769</v>
      </c>
      <c r="B4620" t="s">
        <v>3297</v>
      </c>
      <c r="C4620" t="s">
        <v>26209</v>
      </c>
      <c r="D4620" t="s">
        <v>11058</v>
      </c>
      <c r="E4620" t="s">
        <v>26210</v>
      </c>
      <c r="F4620" t="s">
        <v>171</v>
      </c>
      <c r="G4620" t="s">
        <v>172</v>
      </c>
      <c r="H4620" s="1">
        <v>36158</v>
      </c>
      <c r="I4620" t="s">
        <v>221</v>
      </c>
      <c r="K4620" t="s">
        <v>222</v>
      </c>
      <c r="L4620" t="s">
        <v>223</v>
      </c>
      <c r="M4620" t="s">
        <v>224</v>
      </c>
      <c r="N4620">
        <v>2019</v>
      </c>
      <c r="O4620" t="s">
        <v>279</v>
      </c>
      <c r="P4620" t="s">
        <v>363</v>
      </c>
      <c r="Q4620" t="s">
        <v>172</v>
      </c>
      <c r="S4620">
        <v>30812024</v>
      </c>
      <c r="T4620" t="s">
        <v>196</v>
      </c>
      <c r="W4620" t="s">
        <v>26211</v>
      </c>
      <c r="X4620">
        <v>2169705299</v>
      </c>
      <c r="Y4620" t="s">
        <v>186</v>
      </c>
      <c r="Z4620" t="s">
        <v>183</v>
      </c>
      <c r="AA4620">
        <v>2021</v>
      </c>
      <c r="AB4620">
        <v>2021</v>
      </c>
      <c r="AC4620" t="s">
        <v>6505</v>
      </c>
      <c r="AD4620" t="s">
        <v>172</v>
      </c>
      <c r="AS4620">
        <v>2.95</v>
      </c>
      <c r="AT4620" t="s">
        <v>188</v>
      </c>
      <c r="AU4620" t="s">
        <v>189</v>
      </c>
      <c r="AV4620" t="s">
        <v>190</v>
      </c>
      <c r="AW4620" t="s">
        <v>294</v>
      </c>
      <c r="BM4620" t="s">
        <v>26212</v>
      </c>
      <c r="BN4620" t="s">
        <v>193</v>
      </c>
      <c r="BP4620" t="s">
        <v>194</v>
      </c>
      <c r="BQ4620" t="s">
        <v>195</v>
      </c>
      <c r="BS4620">
        <v>14627</v>
      </c>
      <c r="BT4620" t="s">
        <v>196</v>
      </c>
      <c r="BU4620">
        <v>2169785248</v>
      </c>
      <c r="BZ4620" t="s">
        <v>26213</v>
      </c>
      <c r="CC4620" t="s">
        <v>10976</v>
      </c>
      <c r="CD4620" t="s">
        <v>1414</v>
      </c>
      <c r="CF4620">
        <v>44124</v>
      </c>
      <c r="CG4620" t="s">
        <v>196</v>
      </c>
      <c r="CH4620" t="s">
        <v>26214</v>
      </c>
      <c r="CM4620" t="s">
        <v>8031</v>
      </c>
      <c r="CN4620" t="s">
        <v>3890</v>
      </c>
      <c r="CP4620" t="s">
        <v>194</v>
      </c>
      <c r="CQ4620" t="s">
        <v>195</v>
      </c>
      <c r="CS4620">
        <v>14611</v>
      </c>
      <c r="CT4620" t="s">
        <v>196</v>
      </c>
      <c r="CU4620">
        <v>2169785248</v>
      </c>
      <c r="ED4620" t="s">
        <v>1414</v>
      </c>
      <c r="EG4620" t="s">
        <v>196</v>
      </c>
      <c r="EH4620" t="s">
        <v>26214</v>
      </c>
      <c r="EM4620" t="s">
        <v>26213</v>
      </c>
      <c r="EP4620" t="s">
        <v>10976</v>
      </c>
      <c r="EQ4620" t="s">
        <v>1414</v>
      </c>
      <c r="ES4620">
        <v>44124</v>
      </c>
      <c r="ET4620" t="s">
        <v>196</v>
      </c>
      <c r="EU4620" t="s">
        <v>26214</v>
      </c>
    </row>
    <row r="4621" spans="1:151" x14ac:dyDescent="0.2">
      <c r="A4621">
        <v>27779</v>
      </c>
      <c r="B4621" t="s">
        <v>4512</v>
      </c>
      <c r="C4621" t="s">
        <v>26215</v>
      </c>
      <c r="E4621" t="s">
        <v>26216</v>
      </c>
      <c r="F4621" t="s">
        <v>171</v>
      </c>
      <c r="G4621" t="s">
        <v>172</v>
      </c>
      <c r="H4621" s="1">
        <v>35817</v>
      </c>
      <c r="I4621" t="s">
        <v>221</v>
      </c>
      <c r="K4621" t="s">
        <v>203</v>
      </c>
      <c r="L4621" t="s">
        <v>204</v>
      </c>
      <c r="M4621" t="s">
        <v>205</v>
      </c>
      <c r="N4621">
        <v>2019</v>
      </c>
      <c r="O4621" t="s">
        <v>206</v>
      </c>
      <c r="P4621" t="s">
        <v>178</v>
      </c>
      <c r="Q4621" t="s">
        <v>172</v>
      </c>
      <c r="S4621">
        <v>29919406</v>
      </c>
      <c r="T4621" t="s">
        <v>196</v>
      </c>
      <c r="W4621" t="s">
        <v>26217</v>
      </c>
      <c r="X4621">
        <v>5613463825</v>
      </c>
      <c r="Y4621" t="s">
        <v>186</v>
      </c>
      <c r="Z4621" t="s">
        <v>183</v>
      </c>
      <c r="AA4621">
        <v>2020</v>
      </c>
      <c r="AB4621">
        <v>2020</v>
      </c>
      <c r="AC4621" t="s">
        <v>208</v>
      </c>
      <c r="AD4621" t="s">
        <v>172</v>
      </c>
      <c r="AS4621">
        <v>3.75</v>
      </c>
      <c r="AT4621" t="s">
        <v>188</v>
      </c>
      <c r="AU4621" t="s">
        <v>189</v>
      </c>
      <c r="AV4621" t="s">
        <v>190</v>
      </c>
      <c r="AW4621" t="s">
        <v>264</v>
      </c>
      <c r="BM4621" t="s">
        <v>26218</v>
      </c>
      <c r="BN4621" t="s">
        <v>193</v>
      </c>
      <c r="BP4621" t="s">
        <v>194</v>
      </c>
      <c r="BQ4621" t="s">
        <v>195</v>
      </c>
      <c r="BS4621">
        <v>14627</v>
      </c>
      <c r="BT4621" t="s">
        <v>196</v>
      </c>
      <c r="BU4621">
        <v>5613463825</v>
      </c>
      <c r="BZ4621" t="s">
        <v>26219</v>
      </c>
      <c r="CC4621" t="s">
        <v>2163</v>
      </c>
      <c r="CD4621" t="s">
        <v>214</v>
      </c>
      <c r="CF4621">
        <v>33458</v>
      </c>
      <c r="CG4621" t="s">
        <v>196</v>
      </c>
      <c r="CH4621">
        <v>5613463825</v>
      </c>
      <c r="CM4621" t="s">
        <v>26220</v>
      </c>
      <c r="CP4621" t="s">
        <v>194</v>
      </c>
      <c r="CQ4621" t="s">
        <v>195</v>
      </c>
      <c r="CS4621">
        <v>14627</v>
      </c>
      <c r="CT4621" t="s">
        <v>196</v>
      </c>
      <c r="CU4621">
        <v>5613463825</v>
      </c>
      <c r="ED4621" t="s">
        <v>214</v>
      </c>
      <c r="EG4621" t="s">
        <v>196</v>
      </c>
      <c r="EH4621">
        <v>5613463825</v>
      </c>
      <c r="EM4621" t="s">
        <v>26219</v>
      </c>
      <c r="EP4621" t="s">
        <v>2163</v>
      </c>
      <c r="EQ4621" t="s">
        <v>214</v>
      </c>
      <c r="ES4621">
        <v>33458</v>
      </c>
      <c r="ET4621" t="s">
        <v>196</v>
      </c>
      <c r="EU4621">
        <v>5613463825</v>
      </c>
    </row>
    <row r="4622" spans="1:151" x14ac:dyDescent="0.2">
      <c r="A4622">
        <v>46521</v>
      </c>
      <c r="B4622" t="s">
        <v>4961</v>
      </c>
      <c r="C4622" t="s">
        <v>26221</v>
      </c>
      <c r="D4622" t="s">
        <v>8198</v>
      </c>
      <c r="E4622" t="s">
        <v>26222</v>
      </c>
      <c r="F4622" t="s">
        <v>26223</v>
      </c>
      <c r="G4622" t="str">
        <f t="shared" ref="G4622:G4627" si="38">"0"</f>
        <v>0</v>
      </c>
      <c r="H4622" s="1">
        <v>38391</v>
      </c>
      <c r="I4622" t="s">
        <v>221</v>
      </c>
      <c r="K4622" t="s">
        <v>2448</v>
      </c>
      <c r="M4622" t="s">
        <v>176</v>
      </c>
      <c r="N4622">
        <v>2026</v>
      </c>
      <c r="O4622" t="s">
        <v>508</v>
      </c>
      <c r="P4622" t="s">
        <v>509</v>
      </c>
      <c r="Q4622" t="s">
        <v>172</v>
      </c>
      <c r="S4622">
        <v>32569728</v>
      </c>
      <c r="T4622" t="s">
        <v>226</v>
      </c>
      <c r="Y4622" t="str">
        <f>"01AS"</f>
        <v>01AS</v>
      </c>
      <c r="Z4622" t="s">
        <v>227</v>
      </c>
      <c r="AA4622" t="s">
        <v>228</v>
      </c>
      <c r="AB4622" t="s">
        <v>229</v>
      </c>
      <c r="AC4622" t="s">
        <v>7875</v>
      </c>
      <c r="AD4622" t="s">
        <v>185</v>
      </c>
      <c r="AM4622" t="s">
        <v>3018</v>
      </c>
      <c r="AS4622">
        <v>3.79</v>
      </c>
      <c r="AU4622" t="s">
        <v>472</v>
      </c>
      <c r="AV4622" t="s">
        <v>473</v>
      </c>
      <c r="AW4622" t="s">
        <v>264</v>
      </c>
      <c r="BM4622" t="s">
        <v>26224</v>
      </c>
      <c r="BN4622" t="s">
        <v>239</v>
      </c>
      <c r="BO4622" t="s">
        <v>26225</v>
      </c>
      <c r="BP4622" t="s">
        <v>241</v>
      </c>
      <c r="BQ4622" t="s">
        <v>195</v>
      </c>
      <c r="BS4622">
        <v>14627</v>
      </c>
      <c r="CD4622" t="s">
        <v>195</v>
      </c>
      <c r="CM4622" t="s">
        <v>26226</v>
      </c>
      <c r="CO4622" t="s">
        <v>26225</v>
      </c>
      <c r="CP4622" t="s">
        <v>23618</v>
      </c>
      <c r="CQ4622" t="s">
        <v>6293</v>
      </c>
      <c r="CS4622" t="s">
        <v>26227</v>
      </c>
      <c r="CT4622" t="s">
        <v>244</v>
      </c>
      <c r="CU4622" t="s">
        <v>26228</v>
      </c>
    </row>
    <row r="4623" spans="1:151" x14ac:dyDescent="0.2">
      <c r="A4623">
        <v>45442</v>
      </c>
      <c r="B4623" t="s">
        <v>4961</v>
      </c>
      <c r="C4623" t="s">
        <v>26221</v>
      </c>
      <c r="D4623" t="s">
        <v>8198</v>
      </c>
      <c r="E4623" t="s">
        <v>26222</v>
      </c>
      <c r="F4623" t="s">
        <v>25002</v>
      </c>
      <c r="G4623" t="str">
        <f t="shared" si="38"/>
        <v>0</v>
      </c>
      <c r="H4623" s="1">
        <v>38391</v>
      </c>
      <c r="I4623" t="s">
        <v>221</v>
      </c>
      <c r="K4623" t="s">
        <v>5372</v>
      </c>
      <c r="L4623" t="s">
        <v>5373</v>
      </c>
      <c r="M4623" t="s">
        <v>306</v>
      </c>
      <c r="N4623">
        <v>2025</v>
      </c>
      <c r="O4623" t="s">
        <v>2065</v>
      </c>
      <c r="P4623" t="s">
        <v>178</v>
      </c>
      <c r="Q4623" t="s">
        <v>172</v>
      </c>
      <c r="S4623">
        <v>32569728</v>
      </c>
      <c r="T4623" t="s">
        <v>226</v>
      </c>
      <c r="Y4623" t="str">
        <f>"01AS"</f>
        <v>01AS</v>
      </c>
      <c r="Z4623" t="s">
        <v>227</v>
      </c>
      <c r="AA4623" t="s">
        <v>228</v>
      </c>
      <c r="AB4623" t="s">
        <v>229</v>
      </c>
      <c r="AC4623" t="s">
        <v>7875</v>
      </c>
      <c r="AD4623" t="s">
        <v>185</v>
      </c>
      <c r="AM4623" t="s">
        <v>3018</v>
      </c>
      <c r="AS4623">
        <v>3.79</v>
      </c>
      <c r="AU4623" t="s">
        <v>472</v>
      </c>
      <c r="AV4623" t="s">
        <v>473</v>
      </c>
      <c r="AW4623" t="s">
        <v>264</v>
      </c>
      <c r="BM4623" t="s">
        <v>26224</v>
      </c>
      <c r="BN4623" t="s">
        <v>239</v>
      </c>
      <c r="BO4623" t="s">
        <v>26225</v>
      </c>
      <c r="BP4623" t="s">
        <v>241</v>
      </c>
      <c r="BQ4623" t="s">
        <v>195</v>
      </c>
      <c r="BS4623">
        <v>14627</v>
      </c>
      <c r="CD4623" t="s">
        <v>195</v>
      </c>
      <c r="CM4623" t="s">
        <v>26226</v>
      </c>
      <c r="CO4623" t="s">
        <v>26225</v>
      </c>
      <c r="CP4623" t="s">
        <v>23618</v>
      </c>
      <c r="CQ4623" t="s">
        <v>6293</v>
      </c>
      <c r="CS4623" t="s">
        <v>26227</v>
      </c>
      <c r="CT4623" t="s">
        <v>244</v>
      </c>
      <c r="CU4623" t="s">
        <v>26228</v>
      </c>
    </row>
    <row r="4624" spans="1:151" x14ac:dyDescent="0.2">
      <c r="A4624">
        <v>45478</v>
      </c>
      <c r="B4624" t="s">
        <v>26229</v>
      </c>
      <c r="C4624" t="s">
        <v>26230</v>
      </c>
      <c r="D4624" t="s">
        <v>16101</v>
      </c>
      <c r="E4624" t="s">
        <v>26231</v>
      </c>
      <c r="F4624" t="s">
        <v>171</v>
      </c>
      <c r="G4624" t="str">
        <f t="shared" si="38"/>
        <v>0</v>
      </c>
      <c r="H4624" s="1">
        <v>37615</v>
      </c>
      <c r="I4624" t="s">
        <v>221</v>
      </c>
      <c r="K4624" t="s">
        <v>882</v>
      </c>
      <c r="L4624" t="s">
        <v>318</v>
      </c>
      <c r="M4624" t="s">
        <v>255</v>
      </c>
      <c r="N4624" t="s">
        <v>1165</v>
      </c>
      <c r="O4624" t="s">
        <v>1214</v>
      </c>
      <c r="P4624" t="s">
        <v>178</v>
      </c>
      <c r="Q4624" t="s">
        <v>172</v>
      </c>
      <c r="S4624">
        <v>31982429</v>
      </c>
      <c r="T4624" t="s">
        <v>226</v>
      </c>
      <c r="Y4624" t="str">
        <f>"01AS"</f>
        <v>01AS</v>
      </c>
      <c r="Z4624" t="s">
        <v>227</v>
      </c>
      <c r="AA4624" t="s">
        <v>320</v>
      </c>
      <c r="AB4624" t="s">
        <v>321</v>
      </c>
      <c r="AC4624" t="s">
        <v>323</v>
      </c>
      <c r="AD4624" t="s">
        <v>185</v>
      </c>
      <c r="AE4624" t="s">
        <v>2456</v>
      </c>
      <c r="AS4624">
        <v>3.34</v>
      </c>
      <c r="AU4624" t="s">
        <v>235</v>
      </c>
      <c r="AV4624" t="s">
        <v>236</v>
      </c>
      <c r="AW4624" t="s">
        <v>264</v>
      </c>
      <c r="BM4624" t="s">
        <v>26232</v>
      </c>
      <c r="BN4624" t="s">
        <v>239</v>
      </c>
      <c r="BO4624" t="s">
        <v>26233</v>
      </c>
      <c r="BP4624" t="s">
        <v>241</v>
      </c>
      <c r="BQ4624" t="s">
        <v>195</v>
      </c>
      <c r="BS4624">
        <v>14627</v>
      </c>
      <c r="BZ4624" t="s">
        <v>242</v>
      </c>
      <c r="CB4624" t="s">
        <v>243</v>
      </c>
      <c r="CD4624" t="s">
        <v>195</v>
      </c>
      <c r="CF4624">
        <v>14642</v>
      </c>
      <c r="CG4624" t="s">
        <v>244</v>
      </c>
      <c r="CM4624" t="s">
        <v>26234</v>
      </c>
      <c r="CO4624" t="s">
        <v>26233</v>
      </c>
      <c r="CP4624" t="s">
        <v>26235</v>
      </c>
      <c r="CQ4624" t="s">
        <v>247</v>
      </c>
      <c r="CS4624">
        <v>13730</v>
      </c>
      <c r="CT4624" t="s">
        <v>244</v>
      </c>
      <c r="CU4624" t="s">
        <v>26236</v>
      </c>
    </row>
    <row r="4625" spans="1:151" x14ac:dyDescent="0.2">
      <c r="A4625">
        <v>31380</v>
      </c>
      <c r="B4625" t="s">
        <v>19150</v>
      </c>
      <c r="C4625" t="s">
        <v>26237</v>
      </c>
      <c r="D4625" t="s">
        <v>6122</v>
      </c>
      <c r="E4625" t="s">
        <v>26238</v>
      </c>
      <c r="F4625" t="s">
        <v>171</v>
      </c>
      <c r="G4625" t="str">
        <f t="shared" si="38"/>
        <v>0</v>
      </c>
      <c r="K4625" t="s">
        <v>3740</v>
      </c>
      <c r="L4625" t="s">
        <v>3741</v>
      </c>
      <c r="M4625" t="s">
        <v>255</v>
      </c>
      <c r="N4625" t="s">
        <v>421</v>
      </c>
      <c r="O4625" t="s">
        <v>422</v>
      </c>
      <c r="P4625" t="s">
        <v>178</v>
      </c>
      <c r="Q4625" t="s">
        <v>172</v>
      </c>
      <c r="S4625">
        <v>31524438</v>
      </c>
      <c r="T4625" t="s">
        <v>226</v>
      </c>
      <c r="Y4625" t="str">
        <f>"04HSEAS"</f>
        <v>04HSEAS</v>
      </c>
      <c r="Z4625" t="s">
        <v>499</v>
      </c>
      <c r="AA4625" t="s">
        <v>833</v>
      </c>
      <c r="AB4625" t="s">
        <v>834</v>
      </c>
      <c r="AC4625" t="s">
        <v>535</v>
      </c>
      <c r="AD4625" t="s">
        <v>172</v>
      </c>
      <c r="AS4625">
        <v>3.3</v>
      </c>
      <c r="AT4625" t="s">
        <v>429</v>
      </c>
      <c r="AU4625" t="s">
        <v>235</v>
      </c>
      <c r="AV4625" t="s">
        <v>236</v>
      </c>
      <c r="AW4625" t="s">
        <v>264</v>
      </c>
      <c r="BM4625" t="s">
        <v>26239</v>
      </c>
      <c r="BN4625" t="s">
        <v>239</v>
      </c>
      <c r="BO4625" t="s">
        <v>26240</v>
      </c>
      <c r="BP4625" t="s">
        <v>241</v>
      </c>
      <c r="BQ4625" t="s">
        <v>195</v>
      </c>
      <c r="BS4625">
        <v>14627</v>
      </c>
      <c r="CD4625" t="s">
        <v>195</v>
      </c>
      <c r="CM4625" t="s">
        <v>26241</v>
      </c>
      <c r="CO4625" t="s">
        <v>26240</v>
      </c>
      <c r="CP4625" t="s">
        <v>26242</v>
      </c>
      <c r="CQ4625" t="s">
        <v>247</v>
      </c>
      <c r="CS4625" t="str">
        <f>"07932-2816"</f>
        <v>07932-2816</v>
      </c>
      <c r="CT4625" t="s">
        <v>244</v>
      </c>
      <c r="CU4625" t="s">
        <v>26243</v>
      </c>
    </row>
    <row r="4626" spans="1:151" x14ac:dyDescent="0.2">
      <c r="A4626">
        <v>26054</v>
      </c>
      <c r="B4626" t="s">
        <v>4140</v>
      </c>
      <c r="C4626" t="s">
        <v>26244</v>
      </c>
      <c r="E4626" t="s">
        <v>26245</v>
      </c>
      <c r="F4626" t="s">
        <v>171</v>
      </c>
      <c r="G4626" t="str">
        <f t="shared" si="38"/>
        <v>0</v>
      </c>
      <c r="K4626" t="s">
        <v>1372</v>
      </c>
      <c r="L4626" t="s">
        <v>1373</v>
      </c>
      <c r="M4626" t="s">
        <v>176</v>
      </c>
      <c r="N4626">
        <v>2018</v>
      </c>
      <c r="O4626" t="s">
        <v>612</v>
      </c>
      <c r="P4626" t="s">
        <v>178</v>
      </c>
      <c r="Q4626" t="s">
        <v>172</v>
      </c>
      <c r="S4626">
        <v>30630390</v>
      </c>
      <c r="T4626" t="s">
        <v>2640</v>
      </c>
      <c r="U4626" t="s">
        <v>180</v>
      </c>
      <c r="V4626" s="2">
        <v>42902</v>
      </c>
      <c r="W4626" t="s">
        <v>26246</v>
      </c>
      <c r="X4626" t="s">
        <v>26247</v>
      </c>
      <c r="Y4626" t="s">
        <v>613</v>
      </c>
      <c r="Z4626" t="s">
        <v>614</v>
      </c>
      <c r="AA4626" t="s">
        <v>615</v>
      </c>
      <c r="AB4626" t="s">
        <v>259</v>
      </c>
      <c r="AC4626" t="s">
        <v>2643</v>
      </c>
      <c r="AD4626" t="s">
        <v>185</v>
      </c>
      <c r="AS4626" t="str">
        <f>"0"</f>
        <v>0</v>
      </c>
      <c r="AT4626" t="s">
        <v>188</v>
      </c>
      <c r="AU4626" t="s">
        <v>647</v>
      </c>
      <c r="AV4626" t="s">
        <v>190</v>
      </c>
      <c r="AW4626" t="s">
        <v>191</v>
      </c>
      <c r="CM4626" t="s">
        <v>13474</v>
      </c>
      <c r="CN4626" t="s">
        <v>5441</v>
      </c>
      <c r="CP4626" t="s">
        <v>194</v>
      </c>
      <c r="CQ4626" t="s">
        <v>195</v>
      </c>
      <c r="CS4626">
        <v>14623</v>
      </c>
      <c r="CT4626" t="s">
        <v>196</v>
      </c>
    </row>
    <row r="4627" spans="1:151" x14ac:dyDescent="0.2">
      <c r="A4627">
        <v>39408</v>
      </c>
      <c r="B4627" t="s">
        <v>2037</v>
      </c>
      <c r="C4627" t="s">
        <v>26248</v>
      </c>
      <c r="D4627" t="s">
        <v>2585</v>
      </c>
      <c r="E4627" t="s">
        <v>26249</v>
      </c>
      <c r="F4627" t="s">
        <v>171</v>
      </c>
      <c r="G4627" t="str">
        <f t="shared" si="38"/>
        <v>0</v>
      </c>
      <c r="H4627" s="1">
        <v>34374</v>
      </c>
      <c r="I4627" t="s">
        <v>173</v>
      </c>
      <c r="K4627" t="s">
        <v>687</v>
      </c>
      <c r="L4627" t="s">
        <v>868</v>
      </c>
      <c r="M4627" t="s">
        <v>224</v>
      </c>
      <c r="N4627">
        <v>2023</v>
      </c>
      <c r="O4627" t="s">
        <v>597</v>
      </c>
      <c r="P4627" t="s">
        <v>178</v>
      </c>
      <c r="Q4627" t="s">
        <v>172</v>
      </c>
      <c r="R4627" t="s">
        <v>510</v>
      </c>
      <c r="S4627">
        <v>27864289</v>
      </c>
      <c r="BM4627" t="s">
        <v>9011</v>
      </c>
    </row>
    <row r="4628" spans="1:151" x14ac:dyDescent="0.2">
      <c r="A4628">
        <v>23967</v>
      </c>
      <c r="B4628" t="s">
        <v>16346</v>
      </c>
      <c r="C4628" t="s">
        <v>26250</v>
      </c>
      <c r="D4628" t="s">
        <v>26251</v>
      </c>
      <c r="E4628" t="s">
        <v>26252</v>
      </c>
      <c r="F4628" t="s">
        <v>171</v>
      </c>
      <c r="H4628" s="1">
        <v>32057</v>
      </c>
      <c r="I4628" t="s">
        <v>173</v>
      </c>
      <c r="K4628" t="s">
        <v>3582</v>
      </c>
      <c r="L4628" t="s">
        <v>3583</v>
      </c>
      <c r="M4628" t="s">
        <v>224</v>
      </c>
      <c r="N4628">
        <v>2017</v>
      </c>
      <c r="O4628" t="s">
        <v>441</v>
      </c>
      <c r="P4628" t="s">
        <v>178</v>
      </c>
      <c r="Q4628" t="s">
        <v>185</v>
      </c>
      <c r="BM4628" t="s">
        <v>26253</v>
      </c>
      <c r="BN4628" t="s">
        <v>26254</v>
      </c>
      <c r="BP4628" t="s">
        <v>1677</v>
      </c>
      <c r="BQ4628" t="s">
        <v>195</v>
      </c>
      <c r="BR4628" t="s">
        <v>195</v>
      </c>
      <c r="BS4628">
        <v>11103</v>
      </c>
      <c r="BT4628" t="s">
        <v>226</v>
      </c>
      <c r="BU4628">
        <v>7173989428</v>
      </c>
      <c r="BW4628">
        <v>7173989428</v>
      </c>
      <c r="BX4628" t="s">
        <v>26255</v>
      </c>
      <c r="BY4628" t="s">
        <v>1712</v>
      </c>
    </row>
    <row r="4629" spans="1:151" x14ac:dyDescent="0.2">
      <c r="A4629">
        <v>31247</v>
      </c>
      <c r="B4629" t="s">
        <v>26256</v>
      </c>
      <c r="C4629" t="s">
        <v>26257</v>
      </c>
      <c r="D4629" t="s">
        <v>26258</v>
      </c>
      <c r="E4629" t="s">
        <v>26259</v>
      </c>
      <c r="F4629" t="s">
        <v>171</v>
      </c>
      <c r="G4629" t="str">
        <f>"0"</f>
        <v>0</v>
      </c>
      <c r="K4629" t="s">
        <v>253</v>
      </c>
      <c r="L4629" t="s">
        <v>254</v>
      </c>
      <c r="M4629" t="s">
        <v>176</v>
      </c>
      <c r="N4629">
        <v>2020</v>
      </c>
      <c r="O4629" t="s">
        <v>978</v>
      </c>
      <c r="P4629" t="s">
        <v>178</v>
      </c>
      <c r="Q4629" t="s">
        <v>172</v>
      </c>
      <c r="S4629">
        <v>31432887</v>
      </c>
      <c r="T4629" t="s">
        <v>226</v>
      </c>
      <c r="Y4629" t="str">
        <f>"02SBS"</f>
        <v>02SBS</v>
      </c>
      <c r="Z4629" t="s">
        <v>258</v>
      </c>
      <c r="AA4629" t="s">
        <v>259</v>
      </c>
      <c r="AB4629" t="s">
        <v>260</v>
      </c>
      <c r="AC4629" t="s">
        <v>2778</v>
      </c>
      <c r="AD4629" t="s">
        <v>185</v>
      </c>
      <c r="AE4629" t="s">
        <v>26260</v>
      </c>
      <c r="AS4629">
        <v>3.2</v>
      </c>
      <c r="AT4629" t="s">
        <v>429</v>
      </c>
      <c r="AV4629" t="s">
        <v>473</v>
      </c>
      <c r="AW4629" t="s">
        <v>294</v>
      </c>
      <c r="BO4629" t="s">
        <v>26261</v>
      </c>
      <c r="BQ4629" t="s">
        <v>195</v>
      </c>
      <c r="CD4629" t="s">
        <v>195</v>
      </c>
      <c r="CM4629" t="s">
        <v>26262</v>
      </c>
      <c r="CO4629" t="s">
        <v>26261</v>
      </c>
      <c r="CP4629" t="s">
        <v>13195</v>
      </c>
      <c r="CQ4629" t="s">
        <v>735</v>
      </c>
      <c r="CS4629">
        <v>95823</v>
      </c>
      <c r="CT4629" t="s">
        <v>244</v>
      </c>
      <c r="CU4629" t="s">
        <v>26263</v>
      </c>
    </row>
    <row r="4630" spans="1:151" x14ac:dyDescent="0.2">
      <c r="A4630">
        <v>27941</v>
      </c>
      <c r="B4630" t="s">
        <v>26256</v>
      </c>
      <c r="C4630" t="s">
        <v>26257</v>
      </c>
      <c r="D4630" t="s">
        <v>26258</v>
      </c>
      <c r="E4630" t="s">
        <v>26259</v>
      </c>
      <c r="F4630" t="s">
        <v>171</v>
      </c>
      <c r="G4630" t="str">
        <f>"0"</f>
        <v>0</v>
      </c>
      <c r="K4630" t="s">
        <v>610</v>
      </c>
      <c r="L4630" t="s">
        <v>969</v>
      </c>
      <c r="M4630" t="s">
        <v>176</v>
      </c>
      <c r="N4630">
        <v>2019</v>
      </c>
      <c r="O4630" t="s">
        <v>482</v>
      </c>
      <c r="P4630" t="s">
        <v>178</v>
      </c>
      <c r="Q4630" t="s">
        <v>172</v>
      </c>
      <c r="S4630">
        <v>31432887</v>
      </c>
      <c r="T4630" t="s">
        <v>226</v>
      </c>
      <c r="Y4630" t="str">
        <f>"02SBS"</f>
        <v>02SBS</v>
      </c>
      <c r="Z4630" t="s">
        <v>258</v>
      </c>
      <c r="AA4630" t="s">
        <v>259</v>
      </c>
      <c r="AB4630" t="s">
        <v>260</v>
      </c>
      <c r="AC4630" t="s">
        <v>2778</v>
      </c>
      <c r="AD4630" t="s">
        <v>185</v>
      </c>
      <c r="AE4630" t="s">
        <v>26260</v>
      </c>
      <c r="AS4630">
        <v>3.2</v>
      </c>
      <c r="AT4630" t="s">
        <v>429</v>
      </c>
      <c r="AV4630" t="s">
        <v>473</v>
      </c>
      <c r="AW4630" t="s">
        <v>294</v>
      </c>
      <c r="BO4630" t="s">
        <v>26261</v>
      </c>
      <c r="BQ4630" t="s">
        <v>195</v>
      </c>
      <c r="CD4630" t="s">
        <v>195</v>
      </c>
      <c r="CM4630" t="s">
        <v>26262</v>
      </c>
      <c r="CO4630" t="s">
        <v>26261</v>
      </c>
      <c r="CP4630" t="s">
        <v>13195</v>
      </c>
      <c r="CQ4630" t="s">
        <v>735</v>
      </c>
      <c r="CS4630">
        <v>95823</v>
      </c>
      <c r="CT4630" t="s">
        <v>244</v>
      </c>
      <c r="CU4630" t="s">
        <v>26263</v>
      </c>
    </row>
    <row r="4631" spans="1:151" x14ac:dyDescent="0.2">
      <c r="A4631">
        <v>38364</v>
      </c>
      <c r="B4631" t="s">
        <v>19825</v>
      </c>
      <c r="C4631" t="s">
        <v>26264</v>
      </c>
      <c r="D4631" t="s">
        <v>8198</v>
      </c>
      <c r="E4631" t="s">
        <v>26265</v>
      </c>
      <c r="F4631" t="s">
        <v>171</v>
      </c>
      <c r="G4631" t="str">
        <f>"0"</f>
        <v>0</v>
      </c>
      <c r="H4631" s="1">
        <v>37908</v>
      </c>
      <c r="I4631" t="s">
        <v>221</v>
      </c>
      <c r="K4631" t="s">
        <v>409</v>
      </c>
      <c r="L4631" t="s">
        <v>1643</v>
      </c>
      <c r="M4631" t="s">
        <v>224</v>
      </c>
      <c r="N4631">
        <v>2023</v>
      </c>
      <c r="O4631" t="s">
        <v>597</v>
      </c>
      <c r="P4631" t="s">
        <v>178</v>
      </c>
      <c r="Q4631" t="s">
        <v>172</v>
      </c>
      <c r="S4631">
        <v>32038712</v>
      </c>
      <c r="T4631" t="s">
        <v>226</v>
      </c>
      <c r="Y4631" t="str">
        <f>"01AS"</f>
        <v>01AS</v>
      </c>
      <c r="Z4631" t="s">
        <v>499</v>
      </c>
      <c r="AA4631" t="s">
        <v>320</v>
      </c>
      <c r="AB4631" t="s">
        <v>321</v>
      </c>
      <c r="AC4631" t="s">
        <v>2003</v>
      </c>
      <c r="AD4631" t="s">
        <v>185</v>
      </c>
      <c r="AS4631">
        <v>3.99</v>
      </c>
      <c r="AU4631" t="s">
        <v>472</v>
      </c>
      <c r="AV4631" t="s">
        <v>473</v>
      </c>
      <c r="AW4631" t="s">
        <v>264</v>
      </c>
      <c r="BO4631" t="s">
        <v>26266</v>
      </c>
      <c r="BQ4631" t="s">
        <v>195</v>
      </c>
      <c r="BZ4631" t="s">
        <v>266</v>
      </c>
      <c r="CB4631" t="s">
        <v>267</v>
      </c>
      <c r="CD4631" t="s">
        <v>195</v>
      </c>
      <c r="CF4631">
        <v>14627</v>
      </c>
      <c r="CG4631" t="s">
        <v>244</v>
      </c>
      <c r="CM4631" t="s">
        <v>26267</v>
      </c>
      <c r="CO4631" t="s">
        <v>26266</v>
      </c>
      <c r="CP4631" t="s">
        <v>1401</v>
      </c>
      <c r="CQ4631" t="s">
        <v>247</v>
      </c>
      <c r="CS4631" t="s">
        <v>26268</v>
      </c>
      <c r="CT4631" t="s">
        <v>244</v>
      </c>
      <c r="CU4631" t="s">
        <v>26269</v>
      </c>
    </row>
    <row r="4632" spans="1:151" x14ac:dyDescent="0.2">
      <c r="A4632">
        <v>45954</v>
      </c>
      <c r="B4632" t="s">
        <v>1700</v>
      </c>
      <c r="C4632" t="s">
        <v>26270</v>
      </c>
      <c r="D4632" t="s">
        <v>2585</v>
      </c>
      <c r="E4632" t="s">
        <v>26271</v>
      </c>
      <c r="F4632" t="s">
        <v>171</v>
      </c>
      <c r="G4632" t="str">
        <f>"0"</f>
        <v>0</v>
      </c>
      <c r="H4632" s="1">
        <v>37120</v>
      </c>
      <c r="I4632" t="s">
        <v>173</v>
      </c>
      <c r="K4632" t="s">
        <v>1705</v>
      </c>
      <c r="L4632" t="s">
        <v>1706</v>
      </c>
      <c r="M4632" t="s">
        <v>224</v>
      </c>
      <c r="N4632">
        <v>2025</v>
      </c>
      <c r="O4632" t="s">
        <v>528</v>
      </c>
      <c r="P4632" t="s">
        <v>178</v>
      </c>
      <c r="Q4632" t="s">
        <v>172</v>
      </c>
      <c r="R4632" t="s">
        <v>510</v>
      </c>
      <c r="S4632">
        <v>32549829</v>
      </c>
      <c r="BM4632" t="s">
        <v>26272</v>
      </c>
    </row>
    <row r="4633" spans="1:151" x14ac:dyDescent="0.2">
      <c r="A4633">
        <v>20908</v>
      </c>
      <c r="B4633" t="s">
        <v>3225</v>
      </c>
      <c r="C4633" t="s">
        <v>26273</v>
      </c>
      <c r="D4633" t="s">
        <v>665</v>
      </c>
      <c r="E4633" t="s">
        <v>26274</v>
      </c>
      <c r="F4633" t="s">
        <v>171</v>
      </c>
      <c r="G4633" t="str">
        <f>"0"</f>
        <v>0</v>
      </c>
      <c r="K4633" t="s">
        <v>882</v>
      </c>
      <c r="L4633" t="s">
        <v>318</v>
      </c>
      <c r="M4633" t="s">
        <v>255</v>
      </c>
      <c r="N4633">
        <v>2016</v>
      </c>
      <c r="O4633" t="s">
        <v>883</v>
      </c>
      <c r="P4633" t="s">
        <v>178</v>
      </c>
      <c r="Q4633" t="s">
        <v>172</v>
      </c>
      <c r="S4633">
        <v>28229155</v>
      </c>
      <c r="T4633" t="s">
        <v>196</v>
      </c>
      <c r="W4633" t="s">
        <v>26275</v>
      </c>
      <c r="X4633">
        <v>9147154860</v>
      </c>
      <c r="Y4633" t="s">
        <v>186</v>
      </c>
      <c r="Z4633" t="s">
        <v>282</v>
      </c>
      <c r="AA4633">
        <v>2017</v>
      </c>
      <c r="AB4633">
        <v>2017</v>
      </c>
      <c r="AC4633" t="s">
        <v>885</v>
      </c>
      <c r="AD4633" t="s">
        <v>185</v>
      </c>
      <c r="AM4633" t="s">
        <v>396</v>
      </c>
      <c r="AN4633" t="s">
        <v>13637</v>
      </c>
      <c r="AS4633">
        <v>3.6</v>
      </c>
      <c r="AT4633" t="s">
        <v>188</v>
      </c>
      <c r="AU4633" t="s">
        <v>189</v>
      </c>
      <c r="AV4633" t="s">
        <v>190</v>
      </c>
      <c r="AW4633" t="s">
        <v>237</v>
      </c>
      <c r="BM4633" t="s">
        <v>26276</v>
      </c>
      <c r="BN4633" t="s">
        <v>193</v>
      </c>
      <c r="BP4633" t="s">
        <v>194</v>
      </c>
      <c r="BQ4633" t="s">
        <v>195</v>
      </c>
      <c r="BS4633">
        <v>14627</v>
      </c>
      <c r="BT4633" t="s">
        <v>196</v>
      </c>
      <c r="BU4633">
        <v>9147156272</v>
      </c>
      <c r="BZ4633" t="s">
        <v>26277</v>
      </c>
      <c r="CC4633" t="s">
        <v>385</v>
      </c>
      <c r="CD4633" t="s">
        <v>195</v>
      </c>
      <c r="CF4633">
        <v>10538</v>
      </c>
      <c r="CG4633" t="s">
        <v>196</v>
      </c>
      <c r="CH4633">
        <v>9148332354</v>
      </c>
      <c r="CM4633" t="s">
        <v>15767</v>
      </c>
      <c r="CP4633" t="s">
        <v>194</v>
      </c>
      <c r="CQ4633" t="s">
        <v>195</v>
      </c>
      <c r="CS4633">
        <v>14627</v>
      </c>
      <c r="CT4633" t="s">
        <v>196</v>
      </c>
      <c r="CU4633">
        <v>9147156272</v>
      </c>
      <c r="EM4633" t="s">
        <v>26277</v>
      </c>
      <c r="EP4633" t="s">
        <v>385</v>
      </c>
      <c r="EQ4633" t="s">
        <v>195</v>
      </c>
      <c r="ES4633">
        <v>10538</v>
      </c>
      <c r="ET4633" t="s">
        <v>196</v>
      </c>
      <c r="EU4633">
        <v>9148332354</v>
      </c>
    </row>
    <row r="4634" spans="1:151" x14ac:dyDescent="0.2">
      <c r="A4634">
        <v>18998</v>
      </c>
      <c r="B4634" t="s">
        <v>1142</v>
      </c>
      <c r="C4634" t="s">
        <v>26278</v>
      </c>
      <c r="D4634" t="s">
        <v>407</v>
      </c>
      <c r="E4634" t="s">
        <v>26279</v>
      </c>
      <c r="F4634" t="s">
        <v>171</v>
      </c>
      <c r="G4634" t="s">
        <v>172</v>
      </c>
      <c r="H4634" s="1">
        <v>34981</v>
      </c>
      <c r="I4634" t="s">
        <v>173</v>
      </c>
      <c r="K4634" t="s">
        <v>1478</v>
      </c>
      <c r="L4634" t="s">
        <v>727</v>
      </c>
      <c r="M4634" t="s">
        <v>306</v>
      </c>
      <c r="N4634">
        <v>2016</v>
      </c>
      <c r="O4634" t="s">
        <v>380</v>
      </c>
      <c r="P4634" t="s">
        <v>178</v>
      </c>
      <c r="Q4634" t="s">
        <v>172</v>
      </c>
      <c r="S4634">
        <v>28232131</v>
      </c>
      <c r="T4634" t="s">
        <v>196</v>
      </c>
      <c r="W4634" t="s">
        <v>26280</v>
      </c>
      <c r="X4634">
        <v>3017927633</v>
      </c>
      <c r="Y4634" t="s">
        <v>186</v>
      </c>
      <c r="Z4634" t="s">
        <v>282</v>
      </c>
      <c r="AA4634">
        <v>2017</v>
      </c>
      <c r="AB4634">
        <v>2017</v>
      </c>
      <c r="AC4634" t="s">
        <v>6978</v>
      </c>
      <c r="AD4634" t="s">
        <v>185</v>
      </c>
      <c r="AE4634" t="s">
        <v>395</v>
      </c>
      <c r="AS4634">
        <v>3.26</v>
      </c>
      <c r="AT4634" t="s">
        <v>188</v>
      </c>
      <c r="AU4634" t="s">
        <v>189</v>
      </c>
      <c r="AV4634" t="s">
        <v>190</v>
      </c>
      <c r="AW4634" t="s">
        <v>264</v>
      </c>
      <c r="BM4634" t="s">
        <v>26281</v>
      </c>
      <c r="BN4634" t="s">
        <v>193</v>
      </c>
      <c r="BP4634" t="s">
        <v>194</v>
      </c>
      <c r="BQ4634" t="s">
        <v>195</v>
      </c>
      <c r="BS4634">
        <v>14627</v>
      </c>
      <c r="BT4634" t="s">
        <v>196</v>
      </c>
      <c r="BU4634">
        <v>2403400079</v>
      </c>
      <c r="BZ4634" t="s">
        <v>26282</v>
      </c>
      <c r="CC4634" t="s">
        <v>848</v>
      </c>
      <c r="CD4634" t="s">
        <v>849</v>
      </c>
      <c r="CF4634">
        <v>20850</v>
      </c>
      <c r="CG4634" t="s">
        <v>196</v>
      </c>
      <c r="CH4634">
        <v>3016107542</v>
      </c>
      <c r="CM4634" t="s">
        <v>26283</v>
      </c>
      <c r="CP4634" t="s">
        <v>194</v>
      </c>
      <c r="CQ4634" t="s">
        <v>195</v>
      </c>
      <c r="CS4634">
        <v>14627</v>
      </c>
      <c r="CT4634" t="s">
        <v>196</v>
      </c>
      <c r="CU4634">
        <v>2403400079</v>
      </c>
      <c r="EM4634" t="s">
        <v>26282</v>
      </c>
      <c r="EP4634" t="s">
        <v>848</v>
      </c>
      <c r="EQ4634" t="s">
        <v>849</v>
      </c>
      <c r="ES4634">
        <v>20850</v>
      </c>
      <c r="ET4634" t="s">
        <v>196</v>
      </c>
      <c r="EU4634">
        <v>3016107542</v>
      </c>
    </row>
    <row r="4635" spans="1:151" x14ac:dyDescent="0.2">
      <c r="A4635">
        <v>25280</v>
      </c>
      <c r="B4635" t="s">
        <v>26284</v>
      </c>
      <c r="C4635" t="s">
        <v>26285</v>
      </c>
      <c r="D4635" t="s">
        <v>2148</v>
      </c>
      <c r="E4635" t="s">
        <v>26286</v>
      </c>
      <c r="F4635" t="s">
        <v>171</v>
      </c>
      <c r="G4635" t="s">
        <v>172</v>
      </c>
      <c r="H4635" s="1">
        <v>35726</v>
      </c>
      <c r="I4635" t="s">
        <v>221</v>
      </c>
      <c r="K4635" t="s">
        <v>1012</v>
      </c>
      <c r="L4635" t="s">
        <v>1013</v>
      </c>
      <c r="M4635" t="s">
        <v>306</v>
      </c>
      <c r="N4635">
        <v>2018</v>
      </c>
      <c r="O4635" t="s">
        <v>307</v>
      </c>
      <c r="P4635" t="s">
        <v>178</v>
      </c>
      <c r="Q4635" t="s">
        <v>172</v>
      </c>
      <c r="S4635">
        <v>29962488</v>
      </c>
      <c r="T4635" t="s">
        <v>196</v>
      </c>
      <c r="W4635" t="s">
        <v>26287</v>
      </c>
      <c r="X4635">
        <v>8438833844</v>
      </c>
      <c r="Y4635" t="s">
        <v>186</v>
      </c>
      <c r="Z4635" t="s">
        <v>183</v>
      </c>
      <c r="AA4635">
        <v>2020</v>
      </c>
      <c r="AB4635">
        <v>2020</v>
      </c>
      <c r="AC4635" t="s">
        <v>6542</v>
      </c>
      <c r="AD4635" t="s">
        <v>185</v>
      </c>
      <c r="AS4635">
        <v>3.63</v>
      </c>
      <c r="AT4635" t="s">
        <v>188</v>
      </c>
      <c r="AU4635" t="s">
        <v>189</v>
      </c>
      <c r="AV4635" t="s">
        <v>190</v>
      </c>
      <c r="AW4635" t="s">
        <v>264</v>
      </c>
      <c r="BM4635" t="s">
        <v>26288</v>
      </c>
      <c r="BN4635" t="s">
        <v>193</v>
      </c>
      <c r="BP4635" t="s">
        <v>194</v>
      </c>
      <c r="BQ4635" t="s">
        <v>195</v>
      </c>
      <c r="BS4635">
        <v>14627</v>
      </c>
      <c r="BT4635" t="s">
        <v>196</v>
      </c>
      <c r="BU4635">
        <v>8438101670</v>
      </c>
      <c r="BZ4635" t="s">
        <v>26289</v>
      </c>
      <c r="CC4635" t="s">
        <v>26290</v>
      </c>
      <c r="CD4635" t="s">
        <v>11849</v>
      </c>
      <c r="CF4635">
        <v>294828613</v>
      </c>
      <c r="CG4635" t="s">
        <v>196</v>
      </c>
      <c r="CH4635">
        <v>8438101670</v>
      </c>
      <c r="CM4635" t="s">
        <v>26291</v>
      </c>
      <c r="CP4635" t="s">
        <v>194</v>
      </c>
      <c r="CQ4635" t="s">
        <v>195</v>
      </c>
      <c r="CS4635">
        <v>14627</v>
      </c>
      <c r="CT4635" t="s">
        <v>196</v>
      </c>
      <c r="CU4635">
        <v>8438101670</v>
      </c>
      <c r="ED4635" t="s">
        <v>11849</v>
      </c>
      <c r="EG4635" t="s">
        <v>196</v>
      </c>
      <c r="EH4635">
        <v>8438101670</v>
      </c>
      <c r="EM4635" t="s">
        <v>26289</v>
      </c>
      <c r="EP4635" t="s">
        <v>26290</v>
      </c>
      <c r="EQ4635" t="s">
        <v>11849</v>
      </c>
      <c r="ES4635">
        <v>294828613</v>
      </c>
      <c r="ET4635" t="s">
        <v>196</v>
      </c>
      <c r="EU4635">
        <v>8438101670</v>
      </c>
    </row>
    <row r="4636" spans="1:151" x14ac:dyDescent="0.2">
      <c r="A4636">
        <v>25972</v>
      </c>
      <c r="B4636" t="s">
        <v>4977</v>
      </c>
      <c r="C4636" t="s">
        <v>26285</v>
      </c>
      <c r="D4636" t="s">
        <v>880</v>
      </c>
      <c r="E4636" t="s">
        <v>26292</v>
      </c>
      <c r="F4636" t="s">
        <v>3199</v>
      </c>
      <c r="G4636" t="s">
        <v>172</v>
      </c>
      <c r="H4636" s="1">
        <v>35905</v>
      </c>
      <c r="I4636" t="s">
        <v>173</v>
      </c>
      <c r="K4636" t="s">
        <v>1278</v>
      </c>
      <c r="L4636" t="s">
        <v>1503</v>
      </c>
      <c r="M4636" t="s">
        <v>176</v>
      </c>
      <c r="N4636">
        <v>2019</v>
      </c>
      <c r="O4636" t="s">
        <v>482</v>
      </c>
      <c r="P4636" t="s">
        <v>178</v>
      </c>
      <c r="Q4636" t="s">
        <v>172</v>
      </c>
      <c r="S4636">
        <v>29942725</v>
      </c>
      <c r="T4636" t="s">
        <v>196</v>
      </c>
      <c r="W4636" t="s">
        <v>26293</v>
      </c>
      <c r="X4636">
        <v>6074266371</v>
      </c>
      <c r="Y4636" t="s">
        <v>186</v>
      </c>
      <c r="Z4636" t="s">
        <v>282</v>
      </c>
      <c r="AA4636">
        <v>2020</v>
      </c>
      <c r="AB4636">
        <v>2020</v>
      </c>
      <c r="AC4636" t="s">
        <v>696</v>
      </c>
      <c r="AD4636" t="s">
        <v>172</v>
      </c>
      <c r="AS4636">
        <v>2.78</v>
      </c>
      <c r="AT4636" t="s">
        <v>188</v>
      </c>
      <c r="AU4636" t="s">
        <v>189</v>
      </c>
      <c r="AV4636" t="s">
        <v>190</v>
      </c>
      <c r="AW4636" t="s">
        <v>264</v>
      </c>
      <c r="BM4636" t="s">
        <v>26294</v>
      </c>
      <c r="BP4636" t="s">
        <v>26295</v>
      </c>
      <c r="BQ4636" t="s">
        <v>195</v>
      </c>
      <c r="BS4636">
        <v>14905</v>
      </c>
      <c r="BT4636" t="s">
        <v>196</v>
      </c>
      <c r="BU4636">
        <v>6074815199</v>
      </c>
      <c r="BZ4636" t="s">
        <v>26294</v>
      </c>
      <c r="CC4636" t="s">
        <v>26295</v>
      </c>
      <c r="CD4636" t="s">
        <v>195</v>
      </c>
      <c r="CF4636">
        <v>14905</v>
      </c>
      <c r="CG4636" t="s">
        <v>196</v>
      </c>
      <c r="CH4636">
        <v>6074815199</v>
      </c>
      <c r="CM4636" t="s">
        <v>15079</v>
      </c>
      <c r="CP4636" t="s">
        <v>194</v>
      </c>
      <c r="CQ4636" t="s">
        <v>195</v>
      </c>
      <c r="CS4636">
        <v>14627</v>
      </c>
      <c r="CT4636" t="s">
        <v>196</v>
      </c>
      <c r="CU4636">
        <v>6074815199</v>
      </c>
      <c r="DM4636" t="s">
        <v>26296</v>
      </c>
      <c r="DP4636" t="s">
        <v>26297</v>
      </c>
      <c r="DQ4636" t="s">
        <v>195</v>
      </c>
      <c r="DS4636">
        <v>14905</v>
      </c>
      <c r="DT4636" t="s">
        <v>226</v>
      </c>
      <c r="DU4636" t="s">
        <v>26298</v>
      </c>
      <c r="DW4636" t="s">
        <v>26298</v>
      </c>
      <c r="DX4636" t="s">
        <v>26299</v>
      </c>
      <c r="DY4636" t="s">
        <v>1965</v>
      </c>
      <c r="ED4636" t="s">
        <v>195</v>
      </c>
      <c r="EG4636" t="s">
        <v>196</v>
      </c>
      <c r="EH4636">
        <v>6074815199</v>
      </c>
      <c r="EM4636" t="s">
        <v>26294</v>
      </c>
      <c r="EP4636" t="s">
        <v>26295</v>
      </c>
      <c r="EQ4636" t="s">
        <v>195</v>
      </c>
      <c r="ES4636">
        <v>14905</v>
      </c>
      <c r="ET4636" t="s">
        <v>196</v>
      </c>
      <c r="EU4636">
        <v>6074815199</v>
      </c>
    </row>
    <row r="4637" spans="1:151" x14ac:dyDescent="0.2">
      <c r="A4637">
        <v>26810</v>
      </c>
      <c r="B4637" t="s">
        <v>532</v>
      </c>
      <c r="C4637" t="s">
        <v>26285</v>
      </c>
      <c r="D4637" t="s">
        <v>1418</v>
      </c>
      <c r="E4637" t="s">
        <v>26300</v>
      </c>
      <c r="F4637" t="s">
        <v>171</v>
      </c>
      <c r="G4637" t="s">
        <v>172</v>
      </c>
      <c r="H4637" s="1">
        <v>36004</v>
      </c>
      <c r="I4637" t="s">
        <v>221</v>
      </c>
      <c r="K4637" t="s">
        <v>4150</v>
      </c>
      <c r="L4637" t="s">
        <v>4151</v>
      </c>
      <c r="M4637" t="s">
        <v>176</v>
      </c>
      <c r="N4637">
        <v>2019</v>
      </c>
      <c r="O4637" t="s">
        <v>482</v>
      </c>
      <c r="P4637" t="s">
        <v>178</v>
      </c>
      <c r="Q4637" t="s">
        <v>172</v>
      </c>
      <c r="S4637">
        <v>29965281</v>
      </c>
      <c r="T4637" t="s">
        <v>196</v>
      </c>
      <c r="W4637" t="s">
        <v>26301</v>
      </c>
      <c r="X4637">
        <v>9499332258</v>
      </c>
      <c r="Y4637" t="s">
        <v>186</v>
      </c>
      <c r="Z4637" t="s">
        <v>282</v>
      </c>
      <c r="AA4637">
        <v>2020</v>
      </c>
      <c r="AB4637">
        <v>2020</v>
      </c>
      <c r="AC4637" t="s">
        <v>1109</v>
      </c>
      <c r="AD4637" t="s">
        <v>172</v>
      </c>
      <c r="AS4637">
        <v>3.54</v>
      </c>
      <c r="AT4637" t="s">
        <v>188</v>
      </c>
      <c r="AU4637" t="s">
        <v>189</v>
      </c>
      <c r="AV4637" t="s">
        <v>190</v>
      </c>
      <c r="AW4637" t="s">
        <v>264</v>
      </c>
      <c r="BM4637" t="s">
        <v>26302</v>
      </c>
      <c r="BN4637" t="s">
        <v>193</v>
      </c>
      <c r="BP4637" t="s">
        <v>194</v>
      </c>
      <c r="BQ4637" t="s">
        <v>195</v>
      </c>
      <c r="BS4637">
        <v>14627</v>
      </c>
      <c r="BT4637" t="s">
        <v>196</v>
      </c>
      <c r="BU4637">
        <v>6199719733</v>
      </c>
      <c r="BZ4637" t="s">
        <v>26303</v>
      </c>
      <c r="CC4637" t="s">
        <v>26304</v>
      </c>
      <c r="CD4637" t="s">
        <v>461</v>
      </c>
      <c r="CF4637">
        <v>92118</v>
      </c>
      <c r="CG4637" t="s">
        <v>196</v>
      </c>
      <c r="CH4637">
        <v>6199719733</v>
      </c>
      <c r="CM4637" t="s">
        <v>215</v>
      </c>
      <c r="CP4637" t="s">
        <v>194</v>
      </c>
      <c r="CQ4637" t="s">
        <v>195</v>
      </c>
      <c r="CS4637">
        <v>14611</v>
      </c>
      <c r="CT4637" t="s">
        <v>196</v>
      </c>
      <c r="CU4637">
        <v>6199719733</v>
      </c>
      <c r="ED4637" t="s">
        <v>461</v>
      </c>
      <c r="EG4637" t="s">
        <v>196</v>
      </c>
      <c r="EH4637">
        <v>6199719733</v>
      </c>
      <c r="EM4637" t="s">
        <v>26303</v>
      </c>
      <c r="EP4637" t="s">
        <v>26304</v>
      </c>
      <c r="EQ4637" t="s">
        <v>461</v>
      </c>
      <c r="ES4637">
        <v>92118</v>
      </c>
      <c r="ET4637" t="s">
        <v>196</v>
      </c>
      <c r="EU4637">
        <v>6199719733</v>
      </c>
    </row>
    <row r="4638" spans="1:151" x14ac:dyDescent="0.2">
      <c r="A4638">
        <v>27068</v>
      </c>
      <c r="B4638" t="s">
        <v>4093</v>
      </c>
      <c r="C4638" t="s">
        <v>26285</v>
      </c>
      <c r="D4638" t="s">
        <v>26305</v>
      </c>
      <c r="E4638" t="s">
        <v>26306</v>
      </c>
      <c r="F4638" t="s">
        <v>171</v>
      </c>
      <c r="G4638" t="s">
        <v>172</v>
      </c>
      <c r="H4638" s="1">
        <v>36219</v>
      </c>
      <c r="I4638" t="s">
        <v>221</v>
      </c>
      <c r="K4638" t="s">
        <v>222</v>
      </c>
      <c r="L4638" t="s">
        <v>223</v>
      </c>
      <c r="M4638" t="s">
        <v>224</v>
      </c>
      <c r="N4638">
        <v>2019</v>
      </c>
      <c r="O4638" t="s">
        <v>279</v>
      </c>
      <c r="P4638" t="s">
        <v>178</v>
      </c>
      <c r="Q4638" t="s">
        <v>172</v>
      </c>
      <c r="S4638">
        <v>30858978</v>
      </c>
      <c r="T4638" t="s">
        <v>196</v>
      </c>
      <c r="W4638" t="s">
        <v>26307</v>
      </c>
      <c r="X4638">
        <v>6155170113</v>
      </c>
      <c r="Y4638" t="s">
        <v>802</v>
      </c>
      <c r="Z4638" t="s">
        <v>1583</v>
      </c>
      <c r="AA4638">
        <v>2021</v>
      </c>
      <c r="AB4638">
        <v>2021</v>
      </c>
      <c r="AC4638" t="s">
        <v>1584</v>
      </c>
      <c r="AD4638" t="s">
        <v>185</v>
      </c>
      <c r="AE4638" t="s">
        <v>15904</v>
      </c>
      <c r="AS4638">
        <v>4</v>
      </c>
      <c r="AT4638" t="s">
        <v>188</v>
      </c>
      <c r="AU4638" t="s">
        <v>189</v>
      </c>
      <c r="AV4638" t="s">
        <v>190</v>
      </c>
      <c r="AW4638" t="s">
        <v>264</v>
      </c>
      <c r="BM4638" t="s">
        <v>6070</v>
      </c>
      <c r="BN4638" t="s">
        <v>26308</v>
      </c>
      <c r="BP4638" t="s">
        <v>194</v>
      </c>
      <c r="BQ4638" t="s">
        <v>195</v>
      </c>
      <c r="BS4638">
        <v>14605</v>
      </c>
      <c r="BT4638" t="s">
        <v>196</v>
      </c>
      <c r="BU4638">
        <v>6155175780</v>
      </c>
      <c r="BZ4638" t="s">
        <v>26309</v>
      </c>
      <c r="CC4638" t="s">
        <v>26310</v>
      </c>
      <c r="CD4638" t="s">
        <v>1039</v>
      </c>
      <c r="CF4638">
        <v>37027</v>
      </c>
      <c r="CG4638" t="s">
        <v>196</v>
      </c>
      <c r="CH4638">
        <v>6155175780</v>
      </c>
      <c r="CM4638" t="s">
        <v>9421</v>
      </c>
      <c r="CN4638" t="s">
        <v>26311</v>
      </c>
      <c r="CP4638" t="s">
        <v>194</v>
      </c>
      <c r="CQ4638" t="s">
        <v>195</v>
      </c>
      <c r="CS4638">
        <v>14605</v>
      </c>
      <c r="CT4638" t="s">
        <v>196</v>
      </c>
      <c r="CU4638">
        <v>6155175780</v>
      </c>
      <c r="DM4638" t="s">
        <v>26312</v>
      </c>
      <c r="DP4638" t="s">
        <v>6724</v>
      </c>
      <c r="DQ4638" t="s">
        <v>1039</v>
      </c>
      <c r="DS4638">
        <v>37027</v>
      </c>
      <c r="DT4638" t="s">
        <v>226</v>
      </c>
      <c r="DU4638" t="s">
        <v>26313</v>
      </c>
      <c r="DX4638" t="s">
        <v>26314</v>
      </c>
      <c r="DY4638" t="s">
        <v>406</v>
      </c>
      <c r="ED4638" t="s">
        <v>1039</v>
      </c>
      <c r="EG4638" t="s">
        <v>196</v>
      </c>
      <c r="EH4638">
        <v>6155175780</v>
      </c>
      <c r="EM4638" t="s">
        <v>26309</v>
      </c>
      <c r="EP4638" t="s">
        <v>26310</v>
      </c>
      <c r="EQ4638" t="s">
        <v>1039</v>
      </c>
      <c r="ES4638">
        <v>37027</v>
      </c>
      <c r="ET4638" t="s">
        <v>196</v>
      </c>
      <c r="EU4638">
        <v>6155175780</v>
      </c>
    </row>
    <row r="4639" spans="1:151" x14ac:dyDescent="0.2">
      <c r="A4639">
        <v>45359</v>
      </c>
      <c r="B4639" t="s">
        <v>6650</v>
      </c>
      <c r="C4639" t="s">
        <v>26315</v>
      </c>
      <c r="D4639" t="s">
        <v>26316</v>
      </c>
      <c r="E4639" t="s">
        <v>26317</v>
      </c>
      <c r="F4639" t="s">
        <v>171</v>
      </c>
      <c r="G4639" t="str">
        <f>"0"</f>
        <v>0</v>
      </c>
      <c r="H4639" s="1">
        <v>38889</v>
      </c>
      <c r="I4639" t="s">
        <v>221</v>
      </c>
      <c r="K4639" t="s">
        <v>1157</v>
      </c>
      <c r="L4639" t="s">
        <v>1158</v>
      </c>
      <c r="M4639" t="s">
        <v>205</v>
      </c>
      <c r="N4639">
        <v>2025</v>
      </c>
      <c r="O4639" t="s">
        <v>1159</v>
      </c>
      <c r="P4639" t="s">
        <v>178</v>
      </c>
      <c r="Q4639" t="s">
        <v>172</v>
      </c>
      <c r="S4639">
        <v>32865974</v>
      </c>
      <c r="T4639" t="s">
        <v>226</v>
      </c>
      <c r="Y4639" t="str">
        <f>"01AS"</f>
        <v>01AS</v>
      </c>
      <c r="Z4639" t="s">
        <v>227</v>
      </c>
      <c r="AA4639" t="s">
        <v>833</v>
      </c>
      <c r="AB4639" t="s">
        <v>834</v>
      </c>
      <c r="AC4639" t="s">
        <v>6883</v>
      </c>
      <c r="AD4639" t="s">
        <v>172</v>
      </c>
      <c r="AS4639">
        <v>4</v>
      </c>
      <c r="AU4639" t="s">
        <v>472</v>
      </c>
      <c r="AV4639" t="s">
        <v>473</v>
      </c>
      <c r="AW4639" t="s">
        <v>264</v>
      </c>
      <c r="BM4639" t="s">
        <v>9496</v>
      </c>
      <c r="BN4639" t="s">
        <v>239</v>
      </c>
      <c r="BO4639" t="s">
        <v>26318</v>
      </c>
      <c r="BP4639" t="s">
        <v>241</v>
      </c>
      <c r="BQ4639" t="s">
        <v>195</v>
      </c>
      <c r="BS4639">
        <v>14627</v>
      </c>
      <c r="CD4639" t="s">
        <v>195</v>
      </c>
      <c r="CM4639" t="s">
        <v>26319</v>
      </c>
      <c r="CO4639" t="s">
        <v>26318</v>
      </c>
      <c r="CP4639" t="s">
        <v>23142</v>
      </c>
      <c r="CQ4639" t="s">
        <v>2008</v>
      </c>
      <c r="CS4639" t="s">
        <v>26320</v>
      </c>
      <c r="CT4639" t="s">
        <v>244</v>
      </c>
      <c r="CU4639" t="s">
        <v>26321</v>
      </c>
    </row>
    <row r="4640" spans="1:151" x14ac:dyDescent="0.2">
      <c r="A4640">
        <v>45610</v>
      </c>
      <c r="B4640" t="s">
        <v>6650</v>
      </c>
      <c r="C4640" t="s">
        <v>26315</v>
      </c>
      <c r="D4640" t="s">
        <v>26316</v>
      </c>
      <c r="E4640" t="s">
        <v>26317</v>
      </c>
      <c r="F4640" t="s">
        <v>171</v>
      </c>
      <c r="G4640" t="str">
        <f>"0"</f>
        <v>0</v>
      </c>
      <c r="H4640" s="1">
        <v>38889</v>
      </c>
      <c r="I4640" t="s">
        <v>221</v>
      </c>
      <c r="K4640" t="s">
        <v>895</v>
      </c>
      <c r="L4640" t="s">
        <v>896</v>
      </c>
      <c r="M4640" t="s">
        <v>224</v>
      </c>
      <c r="N4640">
        <v>2025</v>
      </c>
      <c r="O4640" t="s">
        <v>528</v>
      </c>
      <c r="P4640" t="s">
        <v>178</v>
      </c>
      <c r="Q4640" t="s">
        <v>172</v>
      </c>
      <c r="S4640">
        <v>32865974</v>
      </c>
      <c r="T4640" t="s">
        <v>226</v>
      </c>
      <c r="Y4640" t="str">
        <f>"01AS"</f>
        <v>01AS</v>
      </c>
      <c r="Z4640" t="s">
        <v>227</v>
      </c>
      <c r="AA4640" t="s">
        <v>833</v>
      </c>
      <c r="AB4640" t="s">
        <v>834</v>
      </c>
      <c r="AC4640" t="s">
        <v>6883</v>
      </c>
      <c r="AD4640" t="s">
        <v>172</v>
      </c>
      <c r="AS4640">
        <v>4</v>
      </c>
      <c r="AU4640" t="s">
        <v>472</v>
      </c>
      <c r="AV4640" t="s">
        <v>473</v>
      </c>
      <c r="AW4640" t="s">
        <v>264</v>
      </c>
      <c r="BM4640" t="s">
        <v>9496</v>
      </c>
      <c r="BN4640" t="s">
        <v>239</v>
      </c>
      <c r="BO4640" t="s">
        <v>26318</v>
      </c>
      <c r="BP4640" t="s">
        <v>241</v>
      </c>
      <c r="BQ4640" t="s">
        <v>195</v>
      </c>
      <c r="BS4640">
        <v>14627</v>
      </c>
      <c r="CD4640" t="s">
        <v>195</v>
      </c>
      <c r="CM4640" t="s">
        <v>26319</v>
      </c>
      <c r="CO4640" t="s">
        <v>26318</v>
      </c>
      <c r="CP4640" t="s">
        <v>23142</v>
      </c>
      <c r="CQ4640" t="s">
        <v>2008</v>
      </c>
      <c r="CS4640" t="s">
        <v>26320</v>
      </c>
      <c r="CT4640" t="s">
        <v>244</v>
      </c>
      <c r="CU4640" t="s">
        <v>26321</v>
      </c>
    </row>
    <row r="4641" spans="1:151" x14ac:dyDescent="0.2">
      <c r="A4641">
        <v>12731</v>
      </c>
      <c r="B4641" t="s">
        <v>1406</v>
      </c>
      <c r="C4641" t="s">
        <v>26322</v>
      </c>
      <c r="D4641" t="s">
        <v>622</v>
      </c>
      <c r="E4641" t="s">
        <v>26323</v>
      </c>
      <c r="F4641" t="s">
        <v>171</v>
      </c>
      <c r="G4641" t="s">
        <v>172</v>
      </c>
      <c r="H4641" s="1">
        <v>34600</v>
      </c>
      <c r="I4641" t="s">
        <v>221</v>
      </c>
      <c r="K4641" t="s">
        <v>7379</v>
      </c>
      <c r="L4641" t="s">
        <v>7380</v>
      </c>
      <c r="M4641" t="s">
        <v>306</v>
      </c>
      <c r="N4641">
        <v>2015</v>
      </c>
      <c r="O4641" t="s">
        <v>517</v>
      </c>
      <c r="P4641" t="s">
        <v>178</v>
      </c>
      <c r="Q4641" t="s">
        <v>172</v>
      </c>
      <c r="S4641">
        <v>28175629</v>
      </c>
      <c r="T4641" t="s">
        <v>196</v>
      </c>
      <c r="W4641" t="s">
        <v>26324</v>
      </c>
      <c r="X4641">
        <v>3155739015</v>
      </c>
      <c r="Y4641" t="s">
        <v>186</v>
      </c>
      <c r="Z4641" t="s">
        <v>282</v>
      </c>
      <c r="AA4641">
        <v>2017</v>
      </c>
      <c r="AB4641">
        <v>2017</v>
      </c>
      <c r="AC4641" t="s">
        <v>696</v>
      </c>
      <c r="AD4641" t="s">
        <v>185</v>
      </c>
      <c r="AE4641" t="s">
        <v>413</v>
      </c>
      <c r="AS4641">
        <v>3.73</v>
      </c>
      <c r="AT4641" t="s">
        <v>188</v>
      </c>
      <c r="AU4641" t="s">
        <v>189</v>
      </c>
      <c r="AV4641" t="s">
        <v>190</v>
      </c>
      <c r="AW4641" t="s">
        <v>210</v>
      </c>
      <c r="BM4641" t="s">
        <v>13779</v>
      </c>
      <c r="BN4641" t="s">
        <v>193</v>
      </c>
      <c r="BP4641" t="s">
        <v>194</v>
      </c>
      <c r="BQ4641" t="s">
        <v>195</v>
      </c>
      <c r="BS4641">
        <v>14627</v>
      </c>
      <c r="BT4641" t="s">
        <v>196</v>
      </c>
      <c r="BU4641">
        <v>3158718509</v>
      </c>
      <c r="BZ4641" t="s">
        <v>26325</v>
      </c>
      <c r="CC4641" t="s">
        <v>10322</v>
      </c>
      <c r="CD4641" t="s">
        <v>195</v>
      </c>
      <c r="CF4641">
        <v>14590</v>
      </c>
      <c r="CG4641" t="s">
        <v>196</v>
      </c>
      <c r="CH4641">
        <v>3155942547</v>
      </c>
      <c r="CM4641" t="s">
        <v>26325</v>
      </c>
      <c r="CP4641" t="s">
        <v>10322</v>
      </c>
      <c r="CQ4641" t="s">
        <v>195</v>
      </c>
      <c r="CS4641">
        <v>14590</v>
      </c>
      <c r="CT4641" t="s">
        <v>196</v>
      </c>
      <c r="CU4641">
        <v>3158718509</v>
      </c>
      <c r="ED4641" t="s">
        <v>195</v>
      </c>
      <c r="EG4641" t="s">
        <v>196</v>
      </c>
      <c r="EH4641">
        <v>3155942547</v>
      </c>
      <c r="EM4641" t="s">
        <v>26325</v>
      </c>
      <c r="EP4641" t="s">
        <v>10322</v>
      </c>
      <c r="EQ4641" t="s">
        <v>195</v>
      </c>
      <c r="ES4641">
        <v>14590</v>
      </c>
      <c r="ET4641" t="s">
        <v>196</v>
      </c>
      <c r="EU4641">
        <v>3155942547</v>
      </c>
    </row>
    <row r="4642" spans="1:151" x14ac:dyDescent="0.2">
      <c r="A4642">
        <v>17885</v>
      </c>
      <c r="B4642" t="s">
        <v>6537</v>
      </c>
      <c r="C4642" t="s">
        <v>26326</v>
      </c>
      <c r="D4642" t="s">
        <v>26327</v>
      </c>
      <c r="E4642" t="s">
        <v>26328</v>
      </c>
      <c r="F4642" t="s">
        <v>171</v>
      </c>
      <c r="G4642" t="s">
        <v>172</v>
      </c>
      <c r="H4642" s="1">
        <v>34903</v>
      </c>
      <c r="I4642" t="s">
        <v>221</v>
      </c>
      <c r="K4642" t="s">
        <v>2955</v>
      </c>
      <c r="L4642" t="s">
        <v>26329</v>
      </c>
      <c r="M4642" t="s">
        <v>306</v>
      </c>
      <c r="N4642">
        <v>2016</v>
      </c>
      <c r="O4642" t="s">
        <v>380</v>
      </c>
      <c r="P4642" t="s">
        <v>178</v>
      </c>
      <c r="Q4642" t="s">
        <v>172</v>
      </c>
      <c r="S4642">
        <v>28224112</v>
      </c>
      <c r="T4642" t="s">
        <v>196</v>
      </c>
      <c r="W4642" t="s">
        <v>26330</v>
      </c>
      <c r="X4642">
        <v>3016062333</v>
      </c>
      <c r="Y4642" t="s">
        <v>186</v>
      </c>
      <c r="Z4642" t="s">
        <v>282</v>
      </c>
      <c r="AA4642">
        <v>2017</v>
      </c>
      <c r="AB4642">
        <v>2017</v>
      </c>
      <c r="AC4642" t="s">
        <v>1307</v>
      </c>
      <c r="AD4642" t="s">
        <v>185</v>
      </c>
      <c r="AE4642" t="s">
        <v>1109</v>
      </c>
      <c r="AS4642">
        <v>3.74</v>
      </c>
      <c r="AT4642" t="s">
        <v>188</v>
      </c>
      <c r="AU4642" t="s">
        <v>189</v>
      </c>
      <c r="AV4642" t="s">
        <v>190</v>
      </c>
      <c r="AW4642" t="s">
        <v>264</v>
      </c>
      <c r="BM4642" t="s">
        <v>26331</v>
      </c>
      <c r="BN4642" t="s">
        <v>193</v>
      </c>
      <c r="BP4642" t="s">
        <v>194</v>
      </c>
      <c r="BQ4642" t="s">
        <v>195</v>
      </c>
      <c r="BS4642">
        <v>14627</v>
      </c>
      <c r="BT4642" t="s">
        <v>196</v>
      </c>
      <c r="BU4642">
        <v>3015143474</v>
      </c>
      <c r="BZ4642" t="s">
        <v>26332</v>
      </c>
      <c r="CC4642" t="s">
        <v>6836</v>
      </c>
      <c r="CD4642" t="s">
        <v>849</v>
      </c>
      <c r="CF4642">
        <v>21701</v>
      </c>
      <c r="CG4642" t="s">
        <v>196</v>
      </c>
      <c r="CH4642">
        <v>3016828644</v>
      </c>
      <c r="CM4642" t="s">
        <v>702</v>
      </c>
      <c r="CN4642" t="s">
        <v>26333</v>
      </c>
      <c r="CP4642" t="s">
        <v>194</v>
      </c>
      <c r="CQ4642" t="s">
        <v>195</v>
      </c>
      <c r="CS4642">
        <v>14611</v>
      </c>
      <c r="CT4642" t="s">
        <v>196</v>
      </c>
      <c r="CU4642">
        <v>3015143474</v>
      </c>
      <c r="EM4642" t="s">
        <v>26332</v>
      </c>
      <c r="EP4642" t="s">
        <v>6836</v>
      </c>
      <c r="EQ4642" t="s">
        <v>849</v>
      </c>
      <c r="ES4642">
        <v>21701</v>
      </c>
      <c r="ET4642" t="s">
        <v>196</v>
      </c>
      <c r="EU4642">
        <v>3016828644</v>
      </c>
    </row>
    <row r="4643" spans="1:151" x14ac:dyDescent="0.2">
      <c r="A4643">
        <v>25982</v>
      </c>
      <c r="B4643" t="s">
        <v>10209</v>
      </c>
      <c r="C4643" t="s">
        <v>26334</v>
      </c>
      <c r="E4643" t="s">
        <v>26335</v>
      </c>
      <c r="F4643" t="s">
        <v>171</v>
      </c>
      <c r="K4643" t="s">
        <v>2724</v>
      </c>
      <c r="M4643" t="s">
        <v>306</v>
      </c>
      <c r="N4643">
        <v>2014</v>
      </c>
      <c r="O4643" t="s">
        <v>591</v>
      </c>
      <c r="P4643" t="s">
        <v>178</v>
      </c>
      <c r="Q4643" t="s">
        <v>172</v>
      </c>
    </row>
    <row r="4644" spans="1:151" x14ac:dyDescent="0.2">
      <c r="A4644">
        <v>27183</v>
      </c>
      <c r="B4644" t="s">
        <v>26336</v>
      </c>
      <c r="C4644" t="s">
        <v>26337</v>
      </c>
      <c r="D4644" t="s">
        <v>26338</v>
      </c>
      <c r="E4644" t="s">
        <v>26339</v>
      </c>
      <c r="F4644" t="s">
        <v>171</v>
      </c>
      <c r="G4644" t="s">
        <v>172</v>
      </c>
      <c r="H4644" s="1">
        <v>32427</v>
      </c>
      <c r="I4644" t="s">
        <v>173</v>
      </c>
      <c r="K4644" t="s">
        <v>1513</v>
      </c>
      <c r="M4644" t="s">
        <v>255</v>
      </c>
      <c r="N4644" t="s">
        <v>1347</v>
      </c>
      <c r="O4644" t="s">
        <v>1348</v>
      </c>
      <c r="P4644" t="s">
        <v>178</v>
      </c>
      <c r="Q4644" t="s">
        <v>172</v>
      </c>
      <c r="S4644">
        <v>27060827</v>
      </c>
      <c r="T4644" t="s">
        <v>196</v>
      </c>
      <c r="U4644" t="s">
        <v>337</v>
      </c>
      <c r="Y4644" t="s">
        <v>613</v>
      </c>
      <c r="Z4644" t="s">
        <v>614</v>
      </c>
      <c r="AA4644" t="s">
        <v>615</v>
      </c>
      <c r="AB4644" t="s">
        <v>259</v>
      </c>
      <c r="AC4644" t="s">
        <v>187</v>
      </c>
      <c r="AD4644" t="s">
        <v>185</v>
      </c>
      <c r="AS4644" t="str">
        <f>"0"</f>
        <v>0</v>
      </c>
      <c r="AT4644" t="s">
        <v>188</v>
      </c>
      <c r="AU4644" t="s">
        <v>189</v>
      </c>
      <c r="AV4644" t="s">
        <v>190</v>
      </c>
      <c r="AW4644" t="s">
        <v>264</v>
      </c>
      <c r="BM4644" t="s">
        <v>26340</v>
      </c>
      <c r="BP4644" t="s">
        <v>6538</v>
      </c>
      <c r="BQ4644" t="s">
        <v>195</v>
      </c>
      <c r="BS4644" t="s">
        <v>26341</v>
      </c>
      <c r="BT4644" t="s">
        <v>196</v>
      </c>
      <c r="BU4644">
        <v>6079360860</v>
      </c>
      <c r="BZ4644" t="s">
        <v>26340</v>
      </c>
      <c r="CC4644" t="s">
        <v>6538</v>
      </c>
      <c r="CD4644" t="s">
        <v>195</v>
      </c>
      <c r="CF4644" t="s">
        <v>26341</v>
      </c>
      <c r="CG4644" t="s">
        <v>196</v>
      </c>
      <c r="CH4644">
        <v>6079360860</v>
      </c>
      <c r="CM4644" t="s">
        <v>26340</v>
      </c>
      <c r="CP4644" t="s">
        <v>6538</v>
      </c>
      <c r="CQ4644" t="s">
        <v>195</v>
      </c>
      <c r="CS4644" t="s">
        <v>26341</v>
      </c>
      <c r="CT4644" t="s">
        <v>196</v>
      </c>
      <c r="CU4644">
        <v>6079360860</v>
      </c>
      <c r="DN4644" t="s">
        <v>26342</v>
      </c>
      <c r="DO4644" t="s">
        <v>26343</v>
      </c>
      <c r="DP4644" t="s">
        <v>17179</v>
      </c>
      <c r="DQ4644" t="s">
        <v>195</v>
      </c>
      <c r="DR4644" t="s">
        <v>195</v>
      </c>
      <c r="DS4644">
        <v>14830</v>
      </c>
      <c r="DT4644" t="s">
        <v>226</v>
      </c>
      <c r="DU4644">
        <v>6079360860</v>
      </c>
      <c r="DY4644" t="s">
        <v>1605</v>
      </c>
    </row>
    <row r="4645" spans="1:151" x14ac:dyDescent="0.2">
      <c r="A4645">
        <v>24880</v>
      </c>
      <c r="B4645" t="s">
        <v>1095</v>
      </c>
      <c r="C4645" t="s">
        <v>26344</v>
      </c>
      <c r="E4645" t="s">
        <v>26345</v>
      </c>
      <c r="F4645" t="s">
        <v>171</v>
      </c>
      <c r="K4645" t="s">
        <v>1372</v>
      </c>
      <c r="L4645" t="s">
        <v>1373</v>
      </c>
      <c r="M4645" t="s">
        <v>176</v>
      </c>
      <c r="N4645">
        <v>2017</v>
      </c>
      <c r="O4645" t="s">
        <v>177</v>
      </c>
      <c r="P4645" t="s">
        <v>178</v>
      </c>
      <c r="Q4645" t="s">
        <v>172</v>
      </c>
    </row>
    <row r="4646" spans="1:151" x14ac:dyDescent="0.2">
      <c r="A4646">
        <v>37740</v>
      </c>
      <c r="B4646" t="s">
        <v>11749</v>
      </c>
      <c r="C4646" t="s">
        <v>26346</v>
      </c>
      <c r="D4646" t="s">
        <v>7984</v>
      </c>
      <c r="E4646" t="s">
        <v>26347</v>
      </c>
      <c r="F4646" t="s">
        <v>171</v>
      </c>
      <c r="G4646" t="str">
        <f>"0"</f>
        <v>0</v>
      </c>
      <c r="H4646" s="1">
        <v>37455</v>
      </c>
      <c r="I4646" t="s">
        <v>221</v>
      </c>
      <c r="K4646" t="s">
        <v>1046</v>
      </c>
      <c r="L4646" t="s">
        <v>1047</v>
      </c>
      <c r="M4646" t="s">
        <v>176</v>
      </c>
      <c r="N4646">
        <v>2023</v>
      </c>
      <c r="O4646" t="s">
        <v>1048</v>
      </c>
      <c r="P4646" t="s">
        <v>178</v>
      </c>
      <c r="Q4646" t="s">
        <v>172</v>
      </c>
      <c r="S4646">
        <v>31769730</v>
      </c>
      <c r="T4646" t="s">
        <v>226</v>
      </c>
      <c r="Y4646" t="str">
        <f>"01AS"</f>
        <v>01AS</v>
      </c>
      <c r="Z4646" t="s">
        <v>499</v>
      </c>
      <c r="AA4646" t="s">
        <v>320</v>
      </c>
      <c r="AB4646" t="s">
        <v>321</v>
      </c>
      <c r="AC4646" t="s">
        <v>5261</v>
      </c>
      <c r="AD4646" t="s">
        <v>185</v>
      </c>
      <c r="AF4646" t="s">
        <v>426</v>
      </c>
      <c r="AG4646" t="s">
        <v>729</v>
      </c>
      <c r="AJ4646" t="s">
        <v>2129</v>
      </c>
      <c r="AK4646" t="s">
        <v>185</v>
      </c>
      <c r="AM4646" t="s">
        <v>897</v>
      </c>
      <c r="AN4646" t="s">
        <v>1004</v>
      </c>
      <c r="AS4646">
        <v>4</v>
      </c>
      <c r="AU4646" t="s">
        <v>235</v>
      </c>
      <c r="AV4646" t="s">
        <v>236</v>
      </c>
      <c r="AW4646" t="s">
        <v>264</v>
      </c>
      <c r="BM4646" t="s">
        <v>26348</v>
      </c>
      <c r="BN4646" t="s">
        <v>239</v>
      </c>
      <c r="BO4646" t="s">
        <v>26349</v>
      </c>
      <c r="BP4646" t="s">
        <v>241</v>
      </c>
      <c r="BQ4646" t="s">
        <v>195</v>
      </c>
      <c r="BS4646">
        <v>14627</v>
      </c>
      <c r="BZ4646" t="s">
        <v>266</v>
      </c>
      <c r="CB4646" t="s">
        <v>267</v>
      </c>
      <c r="CD4646" t="s">
        <v>195</v>
      </c>
      <c r="CF4646">
        <v>14627</v>
      </c>
      <c r="CG4646" t="s">
        <v>244</v>
      </c>
      <c r="CM4646" t="s">
        <v>26350</v>
      </c>
      <c r="CO4646" t="s">
        <v>26349</v>
      </c>
      <c r="CP4646" t="s">
        <v>11738</v>
      </c>
      <c r="CQ4646" t="s">
        <v>247</v>
      </c>
      <c r="CS4646" t="str">
        <f>"07040-2006"</f>
        <v>07040-2006</v>
      </c>
      <c r="CT4646" t="s">
        <v>244</v>
      </c>
      <c r="CU4646" t="s">
        <v>26351</v>
      </c>
    </row>
    <row r="4647" spans="1:151" x14ac:dyDescent="0.2">
      <c r="A4647">
        <v>27756</v>
      </c>
      <c r="B4647" t="s">
        <v>532</v>
      </c>
      <c r="C4647" t="s">
        <v>974</v>
      </c>
      <c r="D4647" t="s">
        <v>1436</v>
      </c>
      <c r="E4647" t="s">
        <v>26352</v>
      </c>
      <c r="F4647" t="s">
        <v>171</v>
      </c>
      <c r="G4647" t="s">
        <v>172</v>
      </c>
      <c r="H4647" s="1">
        <v>35944</v>
      </c>
      <c r="I4647" t="s">
        <v>221</v>
      </c>
      <c r="K4647" t="s">
        <v>4079</v>
      </c>
      <c r="L4647" t="s">
        <v>820</v>
      </c>
      <c r="M4647" t="s">
        <v>306</v>
      </c>
      <c r="N4647">
        <v>2019</v>
      </c>
      <c r="O4647" t="s">
        <v>534</v>
      </c>
      <c r="P4647" t="s">
        <v>178</v>
      </c>
      <c r="Q4647" t="s">
        <v>172</v>
      </c>
      <c r="S4647">
        <v>29990115</v>
      </c>
      <c r="T4647" t="s">
        <v>196</v>
      </c>
      <c r="W4647" t="s">
        <v>26353</v>
      </c>
      <c r="X4647">
        <v>8579289136</v>
      </c>
      <c r="Y4647" t="s">
        <v>186</v>
      </c>
      <c r="Z4647" t="s">
        <v>282</v>
      </c>
      <c r="AA4647">
        <v>2020</v>
      </c>
      <c r="AB4647">
        <v>2020</v>
      </c>
      <c r="AC4647" t="s">
        <v>886</v>
      </c>
      <c r="AD4647" t="s">
        <v>172</v>
      </c>
      <c r="AS4647">
        <v>3.91</v>
      </c>
      <c r="AT4647" t="s">
        <v>188</v>
      </c>
      <c r="AU4647" t="s">
        <v>189</v>
      </c>
      <c r="AV4647" t="s">
        <v>190</v>
      </c>
      <c r="AW4647" t="s">
        <v>264</v>
      </c>
      <c r="BM4647" t="s">
        <v>193</v>
      </c>
      <c r="BN4647" t="s">
        <v>26354</v>
      </c>
      <c r="BP4647" t="s">
        <v>194</v>
      </c>
      <c r="BQ4647" t="s">
        <v>195</v>
      </c>
      <c r="BS4647">
        <v>14627</v>
      </c>
      <c r="BT4647" t="s">
        <v>196</v>
      </c>
      <c r="BU4647">
        <v>8577565974</v>
      </c>
      <c r="BZ4647" t="s">
        <v>26355</v>
      </c>
      <c r="CC4647" t="s">
        <v>12100</v>
      </c>
      <c r="CD4647" t="s">
        <v>401</v>
      </c>
      <c r="CF4647" t="str">
        <f>"02139"</f>
        <v>02139</v>
      </c>
      <c r="CG4647" t="s">
        <v>196</v>
      </c>
      <c r="CH4647">
        <v>8577565974</v>
      </c>
      <c r="CM4647" t="s">
        <v>24733</v>
      </c>
      <c r="CP4647" t="s">
        <v>1312</v>
      </c>
      <c r="CQ4647" t="s">
        <v>195</v>
      </c>
      <c r="CS4647">
        <v>14619</v>
      </c>
      <c r="CT4647" t="s">
        <v>196</v>
      </c>
      <c r="CU4647">
        <v>8577565974</v>
      </c>
      <c r="ED4647" t="s">
        <v>401</v>
      </c>
      <c r="EG4647" t="s">
        <v>196</v>
      </c>
      <c r="EH4647">
        <v>8577565974</v>
      </c>
      <c r="EM4647" t="s">
        <v>26355</v>
      </c>
      <c r="EP4647" t="s">
        <v>12100</v>
      </c>
      <c r="EQ4647" t="s">
        <v>401</v>
      </c>
      <c r="ES4647" t="str">
        <f>"02139"</f>
        <v>02139</v>
      </c>
      <c r="ET4647" t="s">
        <v>196</v>
      </c>
      <c r="EU4647">
        <v>8577565974</v>
      </c>
    </row>
    <row r="4648" spans="1:151" x14ac:dyDescent="0.2">
      <c r="A4648">
        <v>28054</v>
      </c>
      <c r="B4648" t="s">
        <v>26356</v>
      </c>
      <c r="C4648" t="s">
        <v>26357</v>
      </c>
      <c r="E4648" t="s">
        <v>26358</v>
      </c>
      <c r="F4648" t="s">
        <v>171</v>
      </c>
      <c r="K4648" t="s">
        <v>1372</v>
      </c>
      <c r="L4648" t="s">
        <v>1373</v>
      </c>
      <c r="M4648" t="s">
        <v>176</v>
      </c>
      <c r="N4648">
        <v>2019</v>
      </c>
      <c r="O4648" t="s">
        <v>482</v>
      </c>
      <c r="P4648" t="s">
        <v>178</v>
      </c>
      <c r="Q4648" t="s">
        <v>172</v>
      </c>
    </row>
    <row r="4649" spans="1:151" x14ac:dyDescent="0.2">
      <c r="A4649">
        <v>25219</v>
      </c>
      <c r="B4649" t="s">
        <v>26359</v>
      </c>
      <c r="C4649" t="s">
        <v>26360</v>
      </c>
      <c r="E4649" t="s">
        <v>26361</v>
      </c>
      <c r="F4649" t="s">
        <v>171</v>
      </c>
      <c r="G4649" t="s">
        <v>172</v>
      </c>
      <c r="H4649" s="1">
        <v>36434</v>
      </c>
      <c r="I4649" t="s">
        <v>173</v>
      </c>
      <c r="K4649" t="s">
        <v>9557</v>
      </c>
      <c r="L4649" t="s">
        <v>820</v>
      </c>
      <c r="M4649" t="s">
        <v>306</v>
      </c>
      <c r="N4649">
        <v>2018</v>
      </c>
      <c r="O4649" t="s">
        <v>307</v>
      </c>
      <c r="P4649" t="s">
        <v>363</v>
      </c>
      <c r="Q4649" t="s">
        <v>172</v>
      </c>
      <c r="S4649">
        <v>30685871</v>
      </c>
      <c r="T4649" t="s">
        <v>179</v>
      </c>
      <c r="U4649" t="s">
        <v>180</v>
      </c>
      <c r="V4649" s="2">
        <v>44332</v>
      </c>
      <c r="W4649" t="s">
        <v>26362</v>
      </c>
      <c r="X4649" t="s">
        <v>26363</v>
      </c>
      <c r="Y4649" t="s">
        <v>182</v>
      </c>
      <c r="Z4649" t="s">
        <v>183</v>
      </c>
      <c r="AA4649">
        <v>2021</v>
      </c>
      <c r="AB4649">
        <v>2021</v>
      </c>
      <c r="AC4649" t="s">
        <v>208</v>
      </c>
      <c r="AD4649" t="s">
        <v>185</v>
      </c>
      <c r="AS4649">
        <v>3.98</v>
      </c>
      <c r="AT4649" t="s">
        <v>188</v>
      </c>
      <c r="AU4649" t="s">
        <v>189</v>
      </c>
      <c r="AV4649" t="s">
        <v>190</v>
      </c>
      <c r="AW4649" t="s">
        <v>191</v>
      </c>
      <c r="BM4649" t="s">
        <v>6962</v>
      </c>
      <c r="BN4649" t="s">
        <v>193</v>
      </c>
      <c r="BP4649" t="s">
        <v>194</v>
      </c>
      <c r="BQ4649" t="s">
        <v>195</v>
      </c>
      <c r="BS4649">
        <v>14627</v>
      </c>
      <c r="BT4649" t="s">
        <v>196</v>
      </c>
      <c r="BU4649">
        <v>5855038584</v>
      </c>
      <c r="CM4649" t="s">
        <v>26364</v>
      </c>
      <c r="CN4649" t="s">
        <v>26365</v>
      </c>
      <c r="CP4649" t="s">
        <v>194</v>
      </c>
      <c r="CQ4649" t="s">
        <v>195</v>
      </c>
      <c r="CS4649">
        <v>14627</v>
      </c>
      <c r="CT4649" t="s">
        <v>196</v>
      </c>
      <c r="CU4649">
        <v>5855038584</v>
      </c>
    </row>
    <row r="4650" spans="1:151" x14ac:dyDescent="0.2">
      <c r="A4650">
        <v>24603</v>
      </c>
      <c r="B4650" t="s">
        <v>26359</v>
      </c>
      <c r="C4650" t="s">
        <v>26360</v>
      </c>
      <c r="E4650" t="s">
        <v>26361</v>
      </c>
      <c r="F4650" s="2">
        <v>43076</v>
      </c>
      <c r="G4650" t="s">
        <v>172</v>
      </c>
      <c r="H4650" s="1">
        <v>36434</v>
      </c>
      <c r="I4650" t="s">
        <v>173</v>
      </c>
      <c r="K4650" t="s">
        <v>174</v>
      </c>
      <c r="L4650" t="s">
        <v>175</v>
      </c>
      <c r="M4650" t="s">
        <v>224</v>
      </c>
      <c r="N4650">
        <v>2018</v>
      </c>
      <c r="O4650" t="s">
        <v>354</v>
      </c>
      <c r="P4650" t="s">
        <v>363</v>
      </c>
      <c r="Q4650" t="s">
        <v>172</v>
      </c>
      <c r="S4650">
        <v>30685871</v>
      </c>
      <c r="T4650" t="s">
        <v>179</v>
      </c>
      <c r="U4650" t="s">
        <v>180</v>
      </c>
      <c r="V4650" s="2">
        <v>44332</v>
      </c>
      <c r="W4650" t="s">
        <v>26362</v>
      </c>
      <c r="X4650" t="s">
        <v>26363</v>
      </c>
      <c r="Y4650" t="s">
        <v>182</v>
      </c>
      <c r="Z4650" t="s">
        <v>183</v>
      </c>
      <c r="AA4650">
        <v>2021</v>
      </c>
      <c r="AB4650">
        <v>2021</v>
      </c>
      <c r="AC4650" t="s">
        <v>208</v>
      </c>
      <c r="AD4650" t="s">
        <v>185</v>
      </c>
      <c r="AS4650">
        <v>3.98</v>
      </c>
      <c r="AT4650" t="s">
        <v>188</v>
      </c>
      <c r="AU4650" t="s">
        <v>189</v>
      </c>
      <c r="AV4650" t="s">
        <v>190</v>
      </c>
      <c r="AW4650" t="s">
        <v>191</v>
      </c>
      <c r="BM4650" t="s">
        <v>6962</v>
      </c>
      <c r="BN4650" t="s">
        <v>193</v>
      </c>
      <c r="BP4650" t="s">
        <v>194</v>
      </c>
      <c r="BQ4650" t="s">
        <v>195</v>
      </c>
      <c r="BS4650">
        <v>14627</v>
      </c>
      <c r="BT4650" t="s">
        <v>196</v>
      </c>
      <c r="BU4650">
        <v>5855038584</v>
      </c>
      <c r="CM4650" t="s">
        <v>26364</v>
      </c>
      <c r="CN4650" t="s">
        <v>26365</v>
      </c>
      <c r="CP4650" t="s">
        <v>194</v>
      </c>
      <c r="CQ4650" t="s">
        <v>195</v>
      </c>
      <c r="CS4650">
        <v>14627</v>
      </c>
      <c r="CT4650" t="s">
        <v>196</v>
      </c>
      <c r="CU4650">
        <v>5855038584</v>
      </c>
    </row>
    <row r="4651" spans="1:151" x14ac:dyDescent="0.2">
      <c r="A4651">
        <v>25493</v>
      </c>
      <c r="B4651" t="s">
        <v>26359</v>
      </c>
      <c r="C4651" t="s">
        <v>26360</v>
      </c>
      <c r="E4651" t="s">
        <v>26361</v>
      </c>
      <c r="F4651" t="s">
        <v>26366</v>
      </c>
      <c r="G4651" t="s">
        <v>172</v>
      </c>
      <c r="H4651" s="1">
        <v>36434</v>
      </c>
      <c r="I4651" t="s">
        <v>173</v>
      </c>
      <c r="K4651" t="s">
        <v>1078</v>
      </c>
      <c r="L4651" t="s">
        <v>175</v>
      </c>
      <c r="M4651" t="s">
        <v>224</v>
      </c>
      <c r="N4651">
        <v>2018</v>
      </c>
      <c r="O4651" t="s">
        <v>354</v>
      </c>
      <c r="P4651" t="s">
        <v>178</v>
      </c>
      <c r="Q4651" t="s">
        <v>172</v>
      </c>
      <c r="S4651">
        <v>30685871</v>
      </c>
      <c r="T4651" t="s">
        <v>179</v>
      </c>
      <c r="U4651" t="s">
        <v>180</v>
      </c>
      <c r="V4651" s="2">
        <v>44332</v>
      </c>
      <c r="W4651" t="s">
        <v>26362</v>
      </c>
      <c r="X4651" t="s">
        <v>26363</v>
      </c>
      <c r="Y4651" t="s">
        <v>182</v>
      </c>
      <c r="Z4651" t="s">
        <v>183</v>
      </c>
      <c r="AA4651">
        <v>2021</v>
      </c>
      <c r="AB4651">
        <v>2021</v>
      </c>
      <c r="AC4651" t="s">
        <v>208</v>
      </c>
      <c r="AD4651" t="s">
        <v>185</v>
      </c>
      <c r="AS4651">
        <v>3.98</v>
      </c>
      <c r="AT4651" t="s">
        <v>188</v>
      </c>
      <c r="AU4651" t="s">
        <v>189</v>
      </c>
      <c r="AV4651" t="s">
        <v>190</v>
      </c>
      <c r="AW4651" t="s">
        <v>191</v>
      </c>
      <c r="BM4651" t="s">
        <v>6962</v>
      </c>
      <c r="BN4651" t="s">
        <v>193</v>
      </c>
      <c r="BP4651" t="s">
        <v>194</v>
      </c>
      <c r="BQ4651" t="s">
        <v>195</v>
      </c>
      <c r="BS4651">
        <v>14627</v>
      </c>
      <c r="BT4651" t="s">
        <v>196</v>
      </c>
      <c r="BU4651">
        <v>5855038584</v>
      </c>
      <c r="CM4651" t="s">
        <v>26364</v>
      </c>
      <c r="CN4651" t="s">
        <v>26365</v>
      </c>
      <c r="CP4651" t="s">
        <v>194</v>
      </c>
      <c r="CQ4651" t="s">
        <v>195</v>
      </c>
      <c r="CS4651">
        <v>14627</v>
      </c>
      <c r="CT4651" t="s">
        <v>196</v>
      </c>
      <c r="CU4651">
        <v>5855038584</v>
      </c>
    </row>
    <row r="4652" spans="1:151" x14ac:dyDescent="0.2">
      <c r="A4652">
        <v>33828</v>
      </c>
      <c r="B4652" t="s">
        <v>26367</v>
      </c>
      <c r="C4652" t="s">
        <v>26360</v>
      </c>
      <c r="E4652" t="s">
        <v>26368</v>
      </c>
      <c r="F4652" t="s">
        <v>171</v>
      </c>
      <c r="G4652" t="s">
        <v>172</v>
      </c>
      <c r="H4652" s="1">
        <v>36323</v>
      </c>
      <c r="I4652" t="s">
        <v>221</v>
      </c>
      <c r="K4652" t="s">
        <v>1377</v>
      </c>
      <c r="L4652" t="s">
        <v>1378</v>
      </c>
      <c r="M4652" t="s">
        <v>306</v>
      </c>
      <c r="N4652">
        <v>2020</v>
      </c>
      <c r="O4652" t="s">
        <v>1379</v>
      </c>
      <c r="P4652" t="s">
        <v>509</v>
      </c>
      <c r="Q4652" t="s">
        <v>172</v>
      </c>
      <c r="S4652">
        <v>31439657</v>
      </c>
      <c r="T4652" t="s">
        <v>1382</v>
      </c>
      <c r="U4652" t="s">
        <v>424</v>
      </c>
      <c r="Y4652" t="str">
        <f>"01AS"</f>
        <v>01AS</v>
      </c>
      <c r="Z4652" t="s">
        <v>227</v>
      </c>
      <c r="AA4652" t="s">
        <v>228</v>
      </c>
      <c r="AB4652" t="s">
        <v>229</v>
      </c>
      <c r="AC4652" t="s">
        <v>1237</v>
      </c>
      <c r="AD4652" t="s">
        <v>172</v>
      </c>
      <c r="AS4652">
        <v>3.83</v>
      </c>
      <c r="AT4652" t="s">
        <v>1261</v>
      </c>
      <c r="AU4652" t="s">
        <v>235</v>
      </c>
      <c r="AV4652" t="s">
        <v>236</v>
      </c>
      <c r="AW4652" t="s">
        <v>430</v>
      </c>
      <c r="BC4652" t="s">
        <v>474</v>
      </c>
      <c r="BM4652" t="s">
        <v>26369</v>
      </c>
      <c r="BN4652" t="s">
        <v>239</v>
      </c>
      <c r="BO4652" t="s">
        <v>5547</v>
      </c>
      <c r="BP4652" t="s">
        <v>241</v>
      </c>
      <c r="BQ4652" t="s">
        <v>195</v>
      </c>
      <c r="BS4652">
        <v>14627</v>
      </c>
      <c r="CA4652" t="s">
        <v>26370</v>
      </c>
      <c r="CD4652" t="s">
        <v>195</v>
      </c>
      <c r="CM4652" t="s">
        <v>26371</v>
      </c>
      <c r="CN4652" t="s">
        <v>26370</v>
      </c>
      <c r="CO4652" t="s">
        <v>5547</v>
      </c>
      <c r="CP4652" t="s">
        <v>5547</v>
      </c>
      <c r="CQ4652" t="s">
        <v>4882</v>
      </c>
      <c r="CS4652">
        <v>518000</v>
      </c>
      <c r="CT4652" t="s">
        <v>1382</v>
      </c>
      <c r="CU4652" t="s">
        <v>26372</v>
      </c>
    </row>
    <row r="4653" spans="1:151" x14ac:dyDescent="0.2">
      <c r="A4653">
        <v>35918</v>
      </c>
      <c r="B4653" t="s">
        <v>26373</v>
      </c>
      <c r="C4653" t="s">
        <v>26360</v>
      </c>
      <c r="E4653" t="s">
        <v>26374</v>
      </c>
      <c r="F4653" t="s">
        <v>171</v>
      </c>
      <c r="G4653" t="s">
        <v>172</v>
      </c>
      <c r="H4653" s="1">
        <v>36725</v>
      </c>
      <c r="I4653" t="s">
        <v>221</v>
      </c>
      <c r="K4653" t="s">
        <v>1377</v>
      </c>
      <c r="L4653" t="s">
        <v>1378</v>
      </c>
      <c r="M4653" t="s">
        <v>176</v>
      </c>
      <c r="N4653">
        <v>2021</v>
      </c>
      <c r="O4653" t="s">
        <v>3142</v>
      </c>
      <c r="P4653" t="s">
        <v>178</v>
      </c>
      <c r="Q4653" t="s">
        <v>172</v>
      </c>
      <c r="S4653">
        <v>31336482</v>
      </c>
      <c r="T4653" t="s">
        <v>1382</v>
      </c>
      <c r="U4653" t="s">
        <v>424</v>
      </c>
      <c r="Y4653" t="str">
        <f>"01AS"</f>
        <v>01AS</v>
      </c>
      <c r="Z4653" t="s">
        <v>499</v>
      </c>
      <c r="AA4653" t="s">
        <v>320</v>
      </c>
      <c r="AB4653" t="s">
        <v>321</v>
      </c>
      <c r="AC4653" t="s">
        <v>2190</v>
      </c>
      <c r="AD4653" t="s">
        <v>185</v>
      </c>
      <c r="AF4653" t="s">
        <v>426</v>
      </c>
      <c r="AG4653" t="s">
        <v>729</v>
      </c>
      <c r="AJ4653" t="s">
        <v>1237</v>
      </c>
      <c r="AK4653" t="s">
        <v>185</v>
      </c>
      <c r="AS4653">
        <v>3.86</v>
      </c>
      <c r="AT4653" t="s">
        <v>429</v>
      </c>
      <c r="AU4653" t="s">
        <v>472</v>
      </c>
      <c r="AV4653" t="s">
        <v>473</v>
      </c>
      <c r="AW4653" t="s">
        <v>430</v>
      </c>
      <c r="BC4653" t="s">
        <v>474</v>
      </c>
      <c r="BM4653" t="s">
        <v>26375</v>
      </c>
      <c r="BN4653" t="s">
        <v>239</v>
      </c>
      <c r="BO4653" t="s">
        <v>9087</v>
      </c>
      <c r="BP4653" t="s">
        <v>241</v>
      </c>
      <c r="BQ4653" t="s">
        <v>195</v>
      </c>
      <c r="BS4653">
        <v>14627</v>
      </c>
      <c r="CA4653" t="s">
        <v>26376</v>
      </c>
      <c r="CD4653" t="s">
        <v>195</v>
      </c>
      <c r="CM4653" t="s">
        <v>26377</v>
      </c>
      <c r="CN4653" t="s">
        <v>26376</v>
      </c>
      <c r="CO4653" t="s">
        <v>9087</v>
      </c>
      <c r="CP4653" t="s">
        <v>9087</v>
      </c>
      <c r="CQ4653" t="s">
        <v>9766</v>
      </c>
      <c r="CS4653">
        <v>450000</v>
      </c>
      <c r="CT4653" t="s">
        <v>1382</v>
      </c>
      <c r="CU4653" t="s">
        <v>26378</v>
      </c>
    </row>
    <row r="4654" spans="1:151" x14ac:dyDescent="0.2">
      <c r="A4654">
        <v>33944</v>
      </c>
      <c r="B4654" t="s">
        <v>26373</v>
      </c>
      <c r="C4654" t="s">
        <v>26360</v>
      </c>
      <c r="E4654" t="s">
        <v>26374</v>
      </c>
      <c r="F4654" t="s">
        <v>171</v>
      </c>
      <c r="G4654" t="s">
        <v>172</v>
      </c>
      <c r="H4654" s="1">
        <v>36725</v>
      </c>
      <c r="I4654" t="s">
        <v>221</v>
      </c>
      <c r="K4654" t="s">
        <v>1377</v>
      </c>
      <c r="L4654" t="s">
        <v>1378</v>
      </c>
      <c r="M4654" t="s">
        <v>306</v>
      </c>
      <c r="N4654">
        <v>2020</v>
      </c>
      <c r="O4654" t="s">
        <v>1379</v>
      </c>
      <c r="P4654" t="s">
        <v>178</v>
      </c>
      <c r="Q4654" t="s">
        <v>172</v>
      </c>
      <c r="S4654">
        <v>31336482</v>
      </c>
      <c r="T4654" t="s">
        <v>1382</v>
      </c>
      <c r="U4654" t="s">
        <v>424</v>
      </c>
      <c r="Y4654" t="str">
        <f>"01AS"</f>
        <v>01AS</v>
      </c>
      <c r="Z4654" t="s">
        <v>499</v>
      </c>
      <c r="AA4654" t="s">
        <v>320</v>
      </c>
      <c r="AB4654" t="s">
        <v>321</v>
      </c>
      <c r="AC4654" t="s">
        <v>2190</v>
      </c>
      <c r="AD4654" t="s">
        <v>185</v>
      </c>
      <c r="AF4654" t="s">
        <v>426</v>
      </c>
      <c r="AG4654" t="s">
        <v>729</v>
      </c>
      <c r="AJ4654" t="s">
        <v>1237</v>
      </c>
      <c r="AK4654" t="s">
        <v>185</v>
      </c>
      <c r="AS4654">
        <v>3.86</v>
      </c>
      <c r="AT4654" t="s">
        <v>429</v>
      </c>
      <c r="AU4654" t="s">
        <v>472</v>
      </c>
      <c r="AV4654" t="s">
        <v>473</v>
      </c>
      <c r="AW4654" t="s">
        <v>430</v>
      </c>
      <c r="BC4654" t="s">
        <v>474</v>
      </c>
      <c r="BM4654" t="s">
        <v>26375</v>
      </c>
      <c r="BN4654" t="s">
        <v>239</v>
      </c>
      <c r="BO4654" t="s">
        <v>9087</v>
      </c>
      <c r="BP4654" t="s">
        <v>241</v>
      </c>
      <c r="BQ4654" t="s">
        <v>195</v>
      </c>
      <c r="BS4654">
        <v>14627</v>
      </c>
      <c r="CA4654" t="s">
        <v>26376</v>
      </c>
      <c r="CD4654" t="s">
        <v>195</v>
      </c>
      <c r="CM4654" t="s">
        <v>26377</v>
      </c>
      <c r="CN4654" t="s">
        <v>26376</v>
      </c>
      <c r="CO4654" t="s">
        <v>9087</v>
      </c>
      <c r="CP4654" t="s">
        <v>9087</v>
      </c>
      <c r="CQ4654" t="s">
        <v>9766</v>
      </c>
      <c r="CS4654">
        <v>450000</v>
      </c>
      <c r="CT4654" t="s">
        <v>1382</v>
      </c>
      <c r="CU4654" t="s">
        <v>26378</v>
      </c>
    </row>
    <row r="4655" spans="1:151" x14ac:dyDescent="0.2">
      <c r="A4655">
        <v>34216</v>
      </c>
      <c r="B4655" t="s">
        <v>26379</v>
      </c>
      <c r="C4655" t="s">
        <v>20976</v>
      </c>
      <c r="E4655" t="s">
        <v>26380</v>
      </c>
      <c r="F4655" t="s">
        <v>171</v>
      </c>
      <c r="I4655" t="s">
        <v>173</v>
      </c>
      <c r="K4655" t="s">
        <v>1377</v>
      </c>
      <c r="L4655" t="s">
        <v>1378</v>
      </c>
      <c r="M4655" t="s">
        <v>306</v>
      </c>
      <c r="N4655">
        <v>2020</v>
      </c>
      <c r="O4655" t="s">
        <v>1379</v>
      </c>
      <c r="P4655" t="s">
        <v>178</v>
      </c>
      <c r="Q4655" t="s">
        <v>185</v>
      </c>
      <c r="BM4655" t="s">
        <v>26381</v>
      </c>
      <c r="BN4655" t="s">
        <v>26382</v>
      </c>
      <c r="BP4655" t="s">
        <v>16938</v>
      </c>
      <c r="BR4655" t="s">
        <v>9868</v>
      </c>
      <c r="BS4655">
        <v>116021</v>
      </c>
      <c r="BT4655" t="s">
        <v>1382</v>
      </c>
      <c r="BU4655" t="s">
        <v>26383</v>
      </c>
      <c r="BW4655" t="s">
        <v>26384</v>
      </c>
      <c r="BX4655" t="s">
        <v>26385</v>
      </c>
      <c r="BY4655" t="s">
        <v>1605</v>
      </c>
    </row>
    <row r="4656" spans="1:151" x14ac:dyDescent="0.2">
      <c r="A4656">
        <v>36025</v>
      </c>
      <c r="B4656" t="s">
        <v>26379</v>
      </c>
      <c r="C4656" t="s">
        <v>20976</v>
      </c>
      <c r="E4656" t="s">
        <v>26386</v>
      </c>
      <c r="F4656" t="s">
        <v>171</v>
      </c>
      <c r="H4656" s="1">
        <v>37387</v>
      </c>
      <c r="K4656" t="s">
        <v>1377</v>
      </c>
      <c r="L4656" t="s">
        <v>1378</v>
      </c>
      <c r="M4656" t="s">
        <v>176</v>
      </c>
      <c r="N4656">
        <v>2021</v>
      </c>
      <c r="O4656" t="s">
        <v>3142</v>
      </c>
      <c r="P4656" t="s">
        <v>178</v>
      </c>
      <c r="Q4656" t="s">
        <v>172</v>
      </c>
      <c r="S4656">
        <v>31728812</v>
      </c>
      <c r="T4656" t="s">
        <v>1382</v>
      </c>
      <c r="U4656" t="s">
        <v>424</v>
      </c>
      <c r="Y4656" t="str">
        <f>"01AS"</f>
        <v>01AS</v>
      </c>
      <c r="Z4656" t="s">
        <v>227</v>
      </c>
      <c r="AA4656" t="s">
        <v>833</v>
      </c>
      <c r="AB4656" t="s">
        <v>834</v>
      </c>
      <c r="AC4656" t="s">
        <v>2285</v>
      </c>
      <c r="AD4656" t="s">
        <v>172</v>
      </c>
      <c r="AS4656">
        <v>3.93</v>
      </c>
      <c r="AT4656" t="s">
        <v>1261</v>
      </c>
      <c r="AU4656" t="s">
        <v>472</v>
      </c>
      <c r="AV4656" t="s">
        <v>473</v>
      </c>
      <c r="AW4656" t="s">
        <v>430</v>
      </c>
      <c r="BM4656" t="s">
        <v>26387</v>
      </c>
      <c r="BN4656" t="s">
        <v>239</v>
      </c>
      <c r="BO4656" t="s">
        <v>16938</v>
      </c>
      <c r="BP4656" t="s">
        <v>241</v>
      </c>
      <c r="BQ4656" t="s">
        <v>195</v>
      </c>
      <c r="BS4656">
        <v>14627</v>
      </c>
      <c r="CA4656" t="s">
        <v>26388</v>
      </c>
      <c r="CD4656" t="s">
        <v>195</v>
      </c>
      <c r="CM4656" t="s">
        <v>26389</v>
      </c>
      <c r="CN4656" t="s">
        <v>26388</v>
      </c>
      <c r="CO4656" t="s">
        <v>16938</v>
      </c>
      <c r="CP4656" t="s">
        <v>16938</v>
      </c>
      <c r="CQ4656" t="s">
        <v>9832</v>
      </c>
      <c r="CS4656">
        <v>116021</v>
      </c>
      <c r="CT4656" t="s">
        <v>1382</v>
      </c>
      <c r="CU4656" t="s">
        <v>26390</v>
      </c>
    </row>
    <row r="4657" spans="1:151" x14ac:dyDescent="0.2">
      <c r="A4657">
        <v>21004</v>
      </c>
      <c r="B4657" t="s">
        <v>26391</v>
      </c>
      <c r="C4657" t="s">
        <v>26392</v>
      </c>
      <c r="D4657" t="s">
        <v>4839</v>
      </c>
      <c r="E4657" t="s">
        <v>26393</v>
      </c>
      <c r="F4657" t="s">
        <v>171</v>
      </c>
      <c r="G4657" t="s">
        <v>172</v>
      </c>
      <c r="H4657" s="1">
        <v>34894</v>
      </c>
      <c r="I4657" t="s">
        <v>173</v>
      </c>
      <c r="K4657" t="s">
        <v>2435</v>
      </c>
      <c r="M4657" t="s">
        <v>5170</v>
      </c>
      <c r="N4657">
        <v>2017</v>
      </c>
      <c r="O4657" t="s">
        <v>5171</v>
      </c>
      <c r="P4657" t="s">
        <v>178</v>
      </c>
      <c r="Q4657" t="s">
        <v>172</v>
      </c>
      <c r="S4657">
        <v>28878711</v>
      </c>
      <c r="T4657" t="s">
        <v>4567</v>
      </c>
      <c r="U4657" t="s">
        <v>180</v>
      </c>
      <c r="V4657" s="2">
        <v>43240</v>
      </c>
      <c r="W4657" t="s">
        <v>26394</v>
      </c>
      <c r="X4657" t="s">
        <v>26395</v>
      </c>
      <c r="Y4657" t="s">
        <v>182</v>
      </c>
      <c r="Z4657" t="s">
        <v>2958</v>
      </c>
      <c r="AA4657" t="s">
        <v>615</v>
      </c>
      <c r="AB4657" t="s">
        <v>259</v>
      </c>
      <c r="AC4657" t="s">
        <v>184</v>
      </c>
      <c r="AD4657" t="s">
        <v>185</v>
      </c>
      <c r="AS4657">
        <v>3.42</v>
      </c>
      <c r="AT4657" t="s">
        <v>188</v>
      </c>
      <c r="AU4657" t="s">
        <v>189</v>
      </c>
      <c r="AV4657" t="s">
        <v>615</v>
      </c>
      <c r="AW4657" t="s">
        <v>191</v>
      </c>
      <c r="CM4657" t="s">
        <v>2035</v>
      </c>
      <c r="CN4657" t="s">
        <v>26396</v>
      </c>
      <c r="CP4657" t="s">
        <v>194</v>
      </c>
      <c r="CQ4657" t="s">
        <v>195</v>
      </c>
      <c r="CS4657">
        <v>14627</v>
      </c>
      <c r="CT4657" t="s">
        <v>196</v>
      </c>
      <c r="CU4657">
        <v>5856423734</v>
      </c>
    </row>
    <row r="4658" spans="1:151" x14ac:dyDescent="0.2">
      <c r="A4658">
        <v>23231</v>
      </c>
      <c r="B4658" t="s">
        <v>26391</v>
      </c>
      <c r="C4658" t="s">
        <v>26392</v>
      </c>
      <c r="D4658" t="s">
        <v>4839</v>
      </c>
      <c r="E4658" t="s">
        <v>26393</v>
      </c>
      <c r="F4658" t="s">
        <v>171</v>
      </c>
      <c r="G4658" t="s">
        <v>172</v>
      </c>
      <c r="H4658" s="1">
        <v>34894</v>
      </c>
      <c r="I4658" t="s">
        <v>173</v>
      </c>
      <c r="K4658" t="s">
        <v>439</v>
      </c>
      <c r="M4658" t="s">
        <v>224</v>
      </c>
      <c r="N4658">
        <v>2017</v>
      </c>
      <c r="O4658" t="s">
        <v>441</v>
      </c>
      <c r="P4658" t="s">
        <v>363</v>
      </c>
      <c r="Q4658" t="s">
        <v>172</v>
      </c>
      <c r="S4658">
        <v>28878711</v>
      </c>
      <c r="T4658" t="s">
        <v>4567</v>
      </c>
      <c r="U4658" t="s">
        <v>180</v>
      </c>
      <c r="V4658" s="2">
        <v>43240</v>
      </c>
      <c r="W4658" t="s">
        <v>26394</v>
      </c>
      <c r="X4658" t="s">
        <v>26395</v>
      </c>
      <c r="Y4658" t="s">
        <v>182</v>
      </c>
      <c r="Z4658" t="s">
        <v>2958</v>
      </c>
      <c r="AA4658" t="s">
        <v>615</v>
      </c>
      <c r="AB4658" t="s">
        <v>259</v>
      </c>
      <c r="AC4658" t="s">
        <v>184</v>
      </c>
      <c r="AD4658" t="s">
        <v>185</v>
      </c>
      <c r="AS4658">
        <v>3.42</v>
      </c>
      <c r="AT4658" t="s">
        <v>188</v>
      </c>
      <c r="AU4658" t="s">
        <v>189</v>
      </c>
      <c r="AV4658" t="s">
        <v>615</v>
      </c>
      <c r="AW4658" t="s">
        <v>191</v>
      </c>
      <c r="CM4658" t="s">
        <v>2035</v>
      </c>
      <c r="CN4658" t="s">
        <v>26396</v>
      </c>
      <c r="CP4658" t="s">
        <v>194</v>
      </c>
      <c r="CQ4658" t="s">
        <v>195</v>
      </c>
      <c r="CS4658">
        <v>14627</v>
      </c>
      <c r="CT4658" t="s">
        <v>196</v>
      </c>
      <c r="CU4658">
        <v>5856423734</v>
      </c>
    </row>
    <row r="4659" spans="1:151" x14ac:dyDescent="0.2">
      <c r="A4659">
        <v>24743</v>
      </c>
      <c r="B4659" t="s">
        <v>26391</v>
      </c>
      <c r="C4659" t="s">
        <v>26392</v>
      </c>
      <c r="D4659" t="s">
        <v>4839</v>
      </c>
      <c r="E4659" t="s">
        <v>26393</v>
      </c>
      <c r="F4659" t="s">
        <v>171</v>
      </c>
      <c r="G4659" t="s">
        <v>172</v>
      </c>
      <c r="H4659" s="1">
        <v>34894</v>
      </c>
      <c r="I4659" t="s">
        <v>173</v>
      </c>
      <c r="K4659" t="s">
        <v>2435</v>
      </c>
      <c r="L4659" t="s">
        <v>2201</v>
      </c>
      <c r="M4659" t="s">
        <v>255</v>
      </c>
      <c r="N4659" t="s">
        <v>2166</v>
      </c>
      <c r="O4659" t="s">
        <v>5927</v>
      </c>
      <c r="P4659" t="s">
        <v>178</v>
      </c>
      <c r="Q4659" t="s">
        <v>172</v>
      </c>
      <c r="S4659">
        <v>28878711</v>
      </c>
      <c r="T4659" t="s">
        <v>4567</v>
      </c>
      <c r="U4659" t="s">
        <v>180</v>
      </c>
      <c r="V4659" s="2">
        <v>43240</v>
      </c>
      <c r="W4659" t="s">
        <v>26394</v>
      </c>
      <c r="X4659" t="s">
        <v>26395</v>
      </c>
      <c r="Y4659" t="s">
        <v>182</v>
      </c>
      <c r="Z4659" t="s">
        <v>2958</v>
      </c>
      <c r="AA4659" t="s">
        <v>615</v>
      </c>
      <c r="AB4659" t="s">
        <v>259</v>
      </c>
      <c r="AC4659" t="s">
        <v>184</v>
      </c>
      <c r="AD4659" t="s">
        <v>185</v>
      </c>
      <c r="AS4659">
        <v>3.42</v>
      </c>
      <c r="AT4659" t="s">
        <v>188</v>
      </c>
      <c r="AU4659" t="s">
        <v>189</v>
      </c>
      <c r="AV4659" t="s">
        <v>615</v>
      </c>
      <c r="AW4659" t="s">
        <v>191</v>
      </c>
      <c r="CM4659" t="s">
        <v>2035</v>
      </c>
      <c r="CN4659" t="s">
        <v>26396</v>
      </c>
      <c r="CP4659" t="s">
        <v>194</v>
      </c>
      <c r="CQ4659" t="s">
        <v>195</v>
      </c>
      <c r="CS4659">
        <v>14627</v>
      </c>
      <c r="CT4659" t="s">
        <v>196</v>
      </c>
      <c r="CU4659">
        <v>5856423734</v>
      </c>
    </row>
    <row r="4660" spans="1:151" x14ac:dyDescent="0.2">
      <c r="A4660">
        <v>37974</v>
      </c>
      <c r="B4660" t="s">
        <v>26397</v>
      </c>
      <c r="C4660" t="s">
        <v>26398</v>
      </c>
      <c r="E4660" t="s">
        <v>26399</v>
      </c>
      <c r="F4660" t="s">
        <v>171</v>
      </c>
      <c r="G4660" t="str">
        <f>"0"</f>
        <v>0</v>
      </c>
      <c r="H4660" s="1">
        <v>36804</v>
      </c>
      <c r="I4660" t="s">
        <v>221</v>
      </c>
      <c r="K4660" t="s">
        <v>632</v>
      </c>
      <c r="L4660" t="s">
        <v>633</v>
      </c>
      <c r="M4660" t="s">
        <v>176</v>
      </c>
      <c r="N4660">
        <v>2023</v>
      </c>
      <c r="O4660" t="s">
        <v>1048</v>
      </c>
      <c r="P4660" t="s">
        <v>178</v>
      </c>
      <c r="Q4660" t="s">
        <v>172</v>
      </c>
      <c r="S4660">
        <v>31828277</v>
      </c>
      <c r="T4660" t="s">
        <v>491</v>
      </c>
      <c r="U4660" t="s">
        <v>424</v>
      </c>
      <c r="Y4660" t="str">
        <f>"01AS"</f>
        <v>01AS</v>
      </c>
      <c r="Z4660" t="s">
        <v>227</v>
      </c>
      <c r="AA4660" t="s">
        <v>320</v>
      </c>
      <c r="AB4660" t="s">
        <v>321</v>
      </c>
      <c r="AC4660" t="s">
        <v>656</v>
      </c>
      <c r="AD4660" t="s">
        <v>185</v>
      </c>
      <c r="AE4660" t="s">
        <v>425</v>
      </c>
      <c r="AS4660">
        <v>3.66</v>
      </c>
      <c r="AU4660" t="s">
        <v>235</v>
      </c>
      <c r="AV4660" t="s">
        <v>236</v>
      </c>
      <c r="AW4660" t="s">
        <v>430</v>
      </c>
      <c r="BM4660" t="s">
        <v>26400</v>
      </c>
      <c r="BN4660" t="s">
        <v>239</v>
      </c>
      <c r="BO4660" t="s">
        <v>26401</v>
      </c>
      <c r="BP4660" t="s">
        <v>241</v>
      </c>
      <c r="BQ4660" t="s">
        <v>195</v>
      </c>
      <c r="BS4660">
        <v>14627</v>
      </c>
      <c r="BZ4660" t="s">
        <v>266</v>
      </c>
      <c r="CA4660" t="s">
        <v>26402</v>
      </c>
      <c r="CB4660" t="s">
        <v>267</v>
      </c>
      <c r="CD4660" t="s">
        <v>195</v>
      </c>
      <c r="CF4660">
        <v>14627</v>
      </c>
      <c r="CG4660" t="s">
        <v>244</v>
      </c>
      <c r="CM4660" t="s">
        <v>26403</v>
      </c>
      <c r="CN4660" t="s">
        <v>26402</v>
      </c>
      <c r="CO4660" t="s">
        <v>26401</v>
      </c>
      <c r="CP4660" t="s">
        <v>195</v>
      </c>
      <c r="CQ4660" t="s">
        <v>247</v>
      </c>
      <c r="CS4660">
        <v>10016</v>
      </c>
      <c r="CT4660" t="s">
        <v>244</v>
      </c>
    </row>
    <row r="4661" spans="1:151" x14ac:dyDescent="0.2">
      <c r="A4661">
        <v>24142</v>
      </c>
      <c r="B4661" t="s">
        <v>8097</v>
      </c>
      <c r="C4661" t="s">
        <v>26404</v>
      </c>
      <c r="E4661" t="s">
        <v>26405</v>
      </c>
      <c r="F4661" t="s">
        <v>10892</v>
      </c>
      <c r="G4661" t="s">
        <v>172</v>
      </c>
      <c r="H4661" s="1">
        <v>35580</v>
      </c>
      <c r="I4661" t="s">
        <v>221</v>
      </c>
      <c r="K4661" t="s">
        <v>304</v>
      </c>
      <c r="L4661" t="s">
        <v>305</v>
      </c>
      <c r="M4661" t="s">
        <v>176</v>
      </c>
      <c r="N4661">
        <v>2018</v>
      </c>
      <c r="O4661" t="s">
        <v>612</v>
      </c>
      <c r="P4661" t="s">
        <v>178</v>
      </c>
      <c r="Q4661" t="s">
        <v>172</v>
      </c>
      <c r="S4661">
        <v>29448005</v>
      </c>
      <c r="T4661" t="s">
        <v>196</v>
      </c>
      <c r="W4661" t="s">
        <v>26406</v>
      </c>
      <c r="X4661">
        <v>2127954441</v>
      </c>
      <c r="Y4661" t="s">
        <v>182</v>
      </c>
      <c r="Z4661" t="s">
        <v>183</v>
      </c>
      <c r="AA4661">
        <v>2019</v>
      </c>
      <c r="AB4661">
        <v>2019</v>
      </c>
      <c r="AC4661" t="s">
        <v>752</v>
      </c>
      <c r="AD4661" t="s">
        <v>185</v>
      </c>
      <c r="AS4661">
        <v>3.11</v>
      </c>
      <c r="AT4661" t="s">
        <v>188</v>
      </c>
      <c r="AU4661" t="s">
        <v>189</v>
      </c>
      <c r="AV4661" t="s">
        <v>190</v>
      </c>
      <c r="AW4661" t="s">
        <v>210</v>
      </c>
      <c r="BM4661" t="s">
        <v>26407</v>
      </c>
      <c r="BN4661" t="s">
        <v>193</v>
      </c>
      <c r="BP4661" t="s">
        <v>194</v>
      </c>
      <c r="BQ4661" t="s">
        <v>195</v>
      </c>
      <c r="BS4661">
        <v>14627</v>
      </c>
      <c r="BT4661" t="s">
        <v>196</v>
      </c>
      <c r="BU4661">
        <v>9173064119</v>
      </c>
      <c r="BZ4661" t="s">
        <v>26408</v>
      </c>
      <c r="CC4661" t="s">
        <v>973</v>
      </c>
      <c r="CD4661" t="s">
        <v>195</v>
      </c>
      <c r="CF4661">
        <v>10032</v>
      </c>
      <c r="CG4661" t="s">
        <v>196</v>
      </c>
      <c r="CH4661">
        <v>9173064119</v>
      </c>
      <c r="CM4661" t="s">
        <v>215</v>
      </c>
      <c r="CN4661" t="s">
        <v>9284</v>
      </c>
      <c r="CP4661" t="s">
        <v>194</v>
      </c>
      <c r="CQ4661" t="s">
        <v>195</v>
      </c>
      <c r="CS4661">
        <v>14627</v>
      </c>
      <c r="CT4661" t="s">
        <v>196</v>
      </c>
      <c r="CU4661">
        <v>9173064119</v>
      </c>
      <c r="ED4661" t="s">
        <v>195</v>
      </c>
      <c r="EG4661" t="s">
        <v>196</v>
      </c>
      <c r="EH4661">
        <v>9173064119</v>
      </c>
      <c r="EM4661" t="s">
        <v>26408</v>
      </c>
      <c r="EP4661" t="s">
        <v>973</v>
      </c>
      <c r="EQ4661" t="s">
        <v>195</v>
      </c>
      <c r="ES4661">
        <v>10032</v>
      </c>
      <c r="ET4661" t="s">
        <v>196</v>
      </c>
      <c r="EU4661">
        <v>9173064119</v>
      </c>
    </row>
    <row r="4662" spans="1:151" x14ac:dyDescent="0.2">
      <c r="A4662">
        <v>42168</v>
      </c>
      <c r="B4662" t="s">
        <v>18801</v>
      </c>
      <c r="C4662" t="s">
        <v>26409</v>
      </c>
      <c r="E4662" t="s">
        <v>26410</v>
      </c>
      <c r="F4662" t="s">
        <v>26411</v>
      </c>
      <c r="G4662" t="str">
        <f>"0"</f>
        <v>0</v>
      </c>
      <c r="H4662" s="1">
        <v>38285</v>
      </c>
      <c r="I4662" t="s">
        <v>221</v>
      </c>
      <c r="K4662" t="s">
        <v>1046</v>
      </c>
      <c r="L4662" t="s">
        <v>1047</v>
      </c>
      <c r="M4662" t="s">
        <v>306</v>
      </c>
      <c r="N4662">
        <v>2024</v>
      </c>
      <c r="O4662" t="s">
        <v>710</v>
      </c>
      <c r="P4662" t="s">
        <v>178</v>
      </c>
      <c r="Q4662" t="s">
        <v>172</v>
      </c>
      <c r="S4662">
        <v>32335927</v>
      </c>
      <c r="T4662" t="s">
        <v>226</v>
      </c>
      <c r="Y4662" t="str">
        <f>"01AS"</f>
        <v>01AS</v>
      </c>
      <c r="Z4662" t="s">
        <v>227</v>
      </c>
      <c r="AA4662" t="s">
        <v>320</v>
      </c>
      <c r="AB4662" t="s">
        <v>321</v>
      </c>
      <c r="AC4662" t="s">
        <v>598</v>
      </c>
      <c r="AD4662" t="s">
        <v>185</v>
      </c>
      <c r="AS4662">
        <v>3.39</v>
      </c>
      <c r="AU4662" t="s">
        <v>472</v>
      </c>
      <c r="AV4662" t="s">
        <v>473</v>
      </c>
      <c r="AW4662" t="s">
        <v>264</v>
      </c>
      <c r="BM4662" t="s">
        <v>26412</v>
      </c>
      <c r="BN4662" t="s">
        <v>239</v>
      </c>
      <c r="BO4662" t="s">
        <v>26413</v>
      </c>
      <c r="BP4662" t="s">
        <v>241</v>
      </c>
      <c r="BQ4662" t="s">
        <v>195</v>
      </c>
      <c r="BS4662">
        <v>14627</v>
      </c>
      <c r="CD4662" t="s">
        <v>195</v>
      </c>
      <c r="CM4662" t="s">
        <v>26414</v>
      </c>
      <c r="CO4662" t="s">
        <v>26413</v>
      </c>
      <c r="CP4662" t="s">
        <v>720</v>
      </c>
      <c r="CQ4662" t="s">
        <v>247</v>
      </c>
      <c r="CS4662">
        <v>11204</v>
      </c>
      <c r="CT4662" t="s">
        <v>244</v>
      </c>
      <c r="CU4662" t="s">
        <v>26415</v>
      </c>
    </row>
    <row r="4663" spans="1:151" x14ac:dyDescent="0.2">
      <c r="A4663">
        <v>25910</v>
      </c>
      <c r="B4663" t="s">
        <v>4282</v>
      </c>
      <c r="C4663" t="s">
        <v>26416</v>
      </c>
      <c r="E4663" t="s">
        <v>26417</v>
      </c>
      <c r="F4663" t="s">
        <v>171</v>
      </c>
      <c r="K4663" t="s">
        <v>26418</v>
      </c>
      <c r="M4663" t="s">
        <v>306</v>
      </c>
      <c r="N4663">
        <v>2014</v>
      </c>
      <c r="O4663" t="s">
        <v>591</v>
      </c>
      <c r="P4663" t="s">
        <v>178</v>
      </c>
      <c r="Q4663" t="s">
        <v>172</v>
      </c>
    </row>
    <row r="4664" spans="1:151" x14ac:dyDescent="0.2">
      <c r="A4664">
        <v>38385</v>
      </c>
      <c r="B4664" t="s">
        <v>6703</v>
      </c>
      <c r="C4664" t="s">
        <v>26416</v>
      </c>
      <c r="D4664" t="s">
        <v>26419</v>
      </c>
      <c r="E4664" t="s">
        <v>26420</v>
      </c>
      <c r="F4664" t="s">
        <v>171</v>
      </c>
      <c r="G4664" t="str">
        <f t="shared" ref="G4664:G4669" si="39">"0"</f>
        <v>0</v>
      </c>
      <c r="H4664" s="1">
        <v>37286</v>
      </c>
      <c r="I4664" t="s">
        <v>173</v>
      </c>
      <c r="K4664" t="s">
        <v>409</v>
      </c>
      <c r="L4664" t="s">
        <v>1643</v>
      </c>
      <c r="M4664" t="s">
        <v>224</v>
      </c>
      <c r="N4664">
        <v>2023</v>
      </c>
      <c r="O4664" t="s">
        <v>597</v>
      </c>
      <c r="P4664" t="s">
        <v>178</v>
      </c>
      <c r="Q4664" t="s">
        <v>172</v>
      </c>
      <c r="S4664">
        <v>31826785</v>
      </c>
      <c r="T4664" t="s">
        <v>226</v>
      </c>
      <c r="Y4664" t="str">
        <f>"01AS"</f>
        <v>01AS</v>
      </c>
      <c r="Z4664" t="s">
        <v>227</v>
      </c>
      <c r="AA4664" t="s">
        <v>320</v>
      </c>
      <c r="AB4664" t="s">
        <v>321</v>
      </c>
      <c r="AC4664" t="s">
        <v>1451</v>
      </c>
      <c r="AD4664" t="s">
        <v>185</v>
      </c>
      <c r="AM4664" t="s">
        <v>4152</v>
      </c>
      <c r="AS4664">
        <v>3.65</v>
      </c>
      <c r="AU4664" t="s">
        <v>235</v>
      </c>
      <c r="AV4664" t="s">
        <v>236</v>
      </c>
      <c r="AW4664" t="s">
        <v>264</v>
      </c>
      <c r="BF4664" t="s">
        <v>474</v>
      </c>
      <c r="BO4664" t="s">
        <v>26421</v>
      </c>
      <c r="BQ4664" t="s">
        <v>195</v>
      </c>
      <c r="CD4664" t="s">
        <v>195</v>
      </c>
      <c r="CM4664" t="s">
        <v>26422</v>
      </c>
      <c r="CO4664" t="s">
        <v>26421</v>
      </c>
      <c r="CP4664" t="s">
        <v>6251</v>
      </c>
      <c r="CQ4664" t="s">
        <v>247</v>
      </c>
      <c r="CS4664" t="s">
        <v>26423</v>
      </c>
      <c r="CT4664" t="s">
        <v>244</v>
      </c>
      <c r="CU4664" t="s">
        <v>26424</v>
      </c>
    </row>
    <row r="4665" spans="1:151" x14ac:dyDescent="0.2">
      <c r="A4665">
        <v>37645</v>
      </c>
      <c r="B4665" t="s">
        <v>2389</v>
      </c>
      <c r="C4665" t="s">
        <v>26416</v>
      </c>
      <c r="D4665" t="s">
        <v>1436</v>
      </c>
      <c r="E4665" t="s">
        <v>26425</v>
      </c>
      <c r="F4665" t="s">
        <v>171</v>
      </c>
      <c r="G4665" t="str">
        <f t="shared" si="39"/>
        <v>0</v>
      </c>
      <c r="H4665" s="1">
        <v>35884</v>
      </c>
      <c r="I4665" t="s">
        <v>1450</v>
      </c>
      <c r="K4665" t="s">
        <v>1078</v>
      </c>
      <c r="L4665" t="s">
        <v>26426</v>
      </c>
      <c r="M4665" t="s">
        <v>224</v>
      </c>
      <c r="N4665">
        <v>2022</v>
      </c>
      <c r="O4665" t="s">
        <v>468</v>
      </c>
      <c r="P4665" t="s">
        <v>178</v>
      </c>
      <c r="Q4665" t="s">
        <v>172</v>
      </c>
      <c r="S4665">
        <v>30718050</v>
      </c>
      <c r="T4665" t="s">
        <v>226</v>
      </c>
      <c r="Y4665" t="str">
        <f>"01AS"</f>
        <v>01AS</v>
      </c>
      <c r="Z4665" t="s">
        <v>227</v>
      </c>
      <c r="AA4665" t="s">
        <v>321</v>
      </c>
      <c r="AC4665" t="s">
        <v>4851</v>
      </c>
      <c r="AD4665" t="s">
        <v>185</v>
      </c>
      <c r="AM4665" t="s">
        <v>15607</v>
      </c>
      <c r="AN4665" t="s">
        <v>730</v>
      </c>
      <c r="AS4665">
        <v>3.9</v>
      </c>
      <c r="AU4665" t="s">
        <v>235</v>
      </c>
      <c r="AV4665" t="s">
        <v>236</v>
      </c>
      <c r="AW4665" t="s">
        <v>237</v>
      </c>
      <c r="BF4665" t="s">
        <v>474</v>
      </c>
      <c r="BO4665" t="s">
        <v>5314</v>
      </c>
      <c r="BQ4665" t="s">
        <v>195</v>
      </c>
      <c r="CD4665" t="s">
        <v>195</v>
      </c>
      <c r="CM4665" t="s">
        <v>26427</v>
      </c>
      <c r="CO4665" t="s">
        <v>5314</v>
      </c>
      <c r="CP4665" t="s">
        <v>241</v>
      </c>
      <c r="CQ4665" t="s">
        <v>247</v>
      </c>
      <c r="CS4665">
        <v>14604</v>
      </c>
      <c r="CT4665" t="s">
        <v>244</v>
      </c>
      <c r="CU4665" t="s">
        <v>26428</v>
      </c>
    </row>
    <row r="4666" spans="1:151" x14ac:dyDescent="0.2">
      <c r="A4666">
        <v>39009</v>
      </c>
      <c r="B4666" t="s">
        <v>5203</v>
      </c>
      <c r="C4666" t="s">
        <v>26416</v>
      </c>
      <c r="D4666" t="s">
        <v>2127</v>
      </c>
      <c r="E4666" t="s">
        <v>26429</v>
      </c>
      <c r="F4666" t="s">
        <v>171</v>
      </c>
      <c r="G4666" t="str">
        <f t="shared" si="39"/>
        <v>0</v>
      </c>
      <c r="H4666" s="1">
        <v>37586</v>
      </c>
      <c r="I4666" t="s">
        <v>221</v>
      </c>
      <c r="K4666" t="s">
        <v>1012</v>
      </c>
      <c r="L4666" t="s">
        <v>1013</v>
      </c>
      <c r="M4666" t="s">
        <v>306</v>
      </c>
      <c r="N4666">
        <v>2023</v>
      </c>
      <c r="O4666" t="s">
        <v>908</v>
      </c>
      <c r="P4666" t="s">
        <v>178</v>
      </c>
      <c r="Q4666" t="s">
        <v>172</v>
      </c>
      <c r="R4666" t="s">
        <v>510</v>
      </c>
      <c r="S4666">
        <v>32054873</v>
      </c>
      <c r="BM4666" t="s">
        <v>3064</v>
      </c>
    </row>
    <row r="4667" spans="1:151" x14ac:dyDescent="0.2">
      <c r="A4667">
        <v>41533</v>
      </c>
      <c r="B4667" t="s">
        <v>999</v>
      </c>
      <c r="C4667" t="s">
        <v>26416</v>
      </c>
      <c r="D4667" t="s">
        <v>880</v>
      </c>
      <c r="E4667" t="s">
        <v>26430</v>
      </c>
      <c r="F4667" t="s">
        <v>171</v>
      </c>
      <c r="G4667" t="str">
        <f t="shared" si="39"/>
        <v>0</v>
      </c>
      <c r="H4667" s="1">
        <v>38489</v>
      </c>
      <c r="I4667" t="s">
        <v>221</v>
      </c>
      <c r="K4667" t="s">
        <v>3740</v>
      </c>
      <c r="L4667" t="s">
        <v>2350</v>
      </c>
      <c r="M4667" t="s">
        <v>255</v>
      </c>
      <c r="N4667" t="s">
        <v>256</v>
      </c>
      <c r="O4667" t="s">
        <v>257</v>
      </c>
      <c r="P4667" t="s">
        <v>178</v>
      </c>
      <c r="Q4667" t="s">
        <v>172</v>
      </c>
      <c r="S4667">
        <v>32498530</v>
      </c>
      <c r="T4667" t="s">
        <v>226</v>
      </c>
      <c r="Y4667" t="str">
        <f>"01AS"</f>
        <v>01AS</v>
      </c>
      <c r="Z4667" t="s">
        <v>499</v>
      </c>
      <c r="AA4667" t="s">
        <v>833</v>
      </c>
      <c r="AB4667" t="s">
        <v>834</v>
      </c>
      <c r="AC4667" t="s">
        <v>428</v>
      </c>
      <c r="AD4667" t="s">
        <v>172</v>
      </c>
      <c r="AS4667">
        <v>2.74</v>
      </c>
      <c r="AU4667" t="s">
        <v>472</v>
      </c>
      <c r="AV4667" t="s">
        <v>473</v>
      </c>
      <c r="AW4667" t="s">
        <v>264</v>
      </c>
      <c r="BM4667" t="s">
        <v>26431</v>
      </c>
      <c r="BN4667" t="s">
        <v>239</v>
      </c>
      <c r="BO4667" t="s">
        <v>26432</v>
      </c>
      <c r="BP4667" t="s">
        <v>241</v>
      </c>
      <c r="BQ4667" t="s">
        <v>195</v>
      </c>
      <c r="BS4667">
        <v>14627</v>
      </c>
      <c r="BZ4667" t="s">
        <v>242</v>
      </c>
      <c r="CB4667" t="s">
        <v>243</v>
      </c>
      <c r="CD4667" t="s">
        <v>195</v>
      </c>
      <c r="CF4667">
        <v>14642</v>
      </c>
      <c r="CG4667" t="s">
        <v>244</v>
      </c>
      <c r="CM4667" t="s">
        <v>26433</v>
      </c>
      <c r="CO4667" t="s">
        <v>26432</v>
      </c>
      <c r="CP4667" t="s">
        <v>26434</v>
      </c>
      <c r="CQ4667" t="s">
        <v>247</v>
      </c>
      <c r="CS4667" t="s">
        <v>26435</v>
      </c>
      <c r="CT4667" t="s">
        <v>244</v>
      </c>
      <c r="CU4667" t="s">
        <v>26436</v>
      </c>
      <c r="DM4667" t="s">
        <v>26437</v>
      </c>
      <c r="DP4667" t="s">
        <v>26434</v>
      </c>
      <c r="DQ4667" t="s">
        <v>195</v>
      </c>
      <c r="DS4667">
        <v>10980</v>
      </c>
      <c r="DT4667" t="s">
        <v>226</v>
      </c>
      <c r="DU4667">
        <v>8459428336</v>
      </c>
      <c r="DW4667">
        <v>8458262815</v>
      </c>
      <c r="DX4667" t="s">
        <v>26438</v>
      </c>
      <c r="DY4667" t="s">
        <v>5761</v>
      </c>
    </row>
    <row r="4668" spans="1:151" x14ac:dyDescent="0.2">
      <c r="A4668">
        <v>45630</v>
      </c>
      <c r="B4668" t="s">
        <v>26439</v>
      </c>
      <c r="C4668" t="s">
        <v>26440</v>
      </c>
      <c r="E4668" t="s">
        <v>1213</v>
      </c>
      <c r="F4668" t="s">
        <v>171</v>
      </c>
      <c r="G4668" t="str">
        <f t="shared" si="39"/>
        <v>0</v>
      </c>
      <c r="H4668" s="1">
        <v>37807</v>
      </c>
      <c r="I4668" t="s">
        <v>221</v>
      </c>
      <c r="K4668" t="s">
        <v>4372</v>
      </c>
      <c r="L4668" t="s">
        <v>1731</v>
      </c>
      <c r="M4668" t="s">
        <v>306</v>
      </c>
      <c r="N4668">
        <v>2025</v>
      </c>
      <c r="O4668" t="s">
        <v>2065</v>
      </c>
      <c r="P4668" t="s">
        <v>178</v>
      </c>
      <c r="Q4668" t="s">
        <v>172</v>
      </c>
      <c r="R4668" t="s">
        <v>510</v>
      </c>
      <c r="S4668">
        <v>32107173</v>
      </c>
      <c r="BJ4668" t="s">
        <v>474</v>
      </c>
      <c r="BM4668" t="s">
        <v>4293</v>
      </c>
    </row>
    <row r="4669" spans="1:151" x14ac:dyDescent="0.2">
      <c r="A4669">
        <v>39402</v>
      </c>
      <c r="B4669" t="s">
        <v>26439</v>
      </c>
      <c r="C4669" t="s">
        <v>26440</v>
      </c>
      <c r="E4669" t="s">
        <v>1213</v>
      </c>
      <c r="F4669" t="s">
        <v>171</v>
      </c>
      <c r="G4669" t="str">
        <f t="shared" si="39"/>
        <v>0</v>
      </c>
      <c r="H4669" s="1">
        <v>37807</v>
      </c>
      <c r="I4669" t="s">
        <v>221</v>
      </c>
      <c r="K4669" t="s">
        <v>1939</v>
      </c>
      <c r="L4669" t="s">
        <v>1940</v>
      </c>
      <c r="M4669" t="s">
        <v>176</v>
      </c>
      <c r="N4669">
        <v>2024</v>
      </c>
      <c r="O4669" t="s">
        <v>319</v>
      </c>
      <c r="P4669" t="s">
        <v>178</v>
      </c>
      <c r="Q4669" t="s">
        <v>172</v>
      </c>
      <c r="R4669" t="s">
        <v>510</v>
      </c>
      <c r="S4669">
        <v>32107173</v>
      </c>
      <c r="BJ4669" t="s">
        <v>474</v>
      </c>
      <c r="BM4669" t="s">
        <v>4293</v>
      </c>
    </row>
    <row r="4670" spans="1:151" x14ac:dyDescent="0.2">
      <c r="A4670">
        <v>12532</v>
      </c>
      <c r="B4670" t="s">
        <v>850</v>
      </c>
      <c r="C4670" t="s">
        <v>26441</v>
      </c>
      <c r="D4670" t="s">
        <v>6589</v>
      </c>
      <c r="E4670" t="s">
        <v>26442</v>
      </c>
      <c r="F4670" t="s">
        <v>171</v>
      </c>
      <c r="G4670" t="s">
        <v>172</v>
      </c>
      <c r="H4670" s="1">
        <v>35274</v>
      </c>
      <c r="I4670" t="s">
        <v>221</v>
      </c>
      <c r="K4670" t="s">
        <v>14717</v>
      </c>
      <c r="M4670" t="s">
        <v>224</v>
      </c>
      <c r="N4670">
        <v>2015</v>
      </c>
      <c r="O4670" t="s">
        <v>692</v>
      </c>
      <c r="P4670" t="s">
        <v>509</v>
      </c>
      <c r="Q4670" t="s">
        <v>172</v>
      </c>
      <c r="S4670">
        <v>28820901</v>
      </c>
      <c r="T4670" t="s">
        <v>196</v>
      </c>
      <c r="W4670" t="s">
        <v>26443</v>
      </c>
      <c r="X4670">
        <v>6265601979</v>
      </c>
      <c r="Y4670" t="s">
        <v>186</v>
      </c>
      <c r="Z4670" t="s">
        <v>282</v>
      </c>
      <c r="AA4670">
        <v>2018</v>
      </c>
      <c r="AB4670">
        <v>2018</v>
      </c>
      <c r="AC4670" t="s">
        <v>187</v>
      </c>
      <c r="AD4670" t="s">
        <v>185</v>
      </c>
      <c r="AE4670" t="s">
        <v>3528</v>
      </c>
      <c r="AS4670">
        <v>2.82</v>
      </c>
      <c r="AT4670" t="s">
        <v>742</v>
      </c>
      <c r="AU4670" t="s">
        <v>189</v>
      </c>
      <c r="AV4670" t="s">
        <v>190</v>
      </c>
      <c r="AW4670" t="s">
        <v>715</v>
      </c>
      <c r="BM4670" t="s">
        <v>26444</v>
      </c>
      <c r="BN4670" t="s">
        <v>193</v>
      </c>
      <c r="BP4670" t="s">
        <v>194</v>
      </c>
      <c r="BQ4670" t="s">
        <v>195</v>
      </c>
      <c r="BS4670">
        <v>14627</v>
      </c>
      <c r="BT4670" t="s">
        <v>196</v>
      </c>
      <c r="BU4670">
        <v>6263763606</v>
      </c>
      <c r="BZ4670" t="s">
        <v>26445</v>
      </c>
      <c r="CC4670" t="s">
        <v>26446</v>
      </c>
      <c r="CD4670" t="s">
        <v>461</v>
      </c>
      <c r="CF4670">
        <v>91108</v>
      </c>
      <c r="CG4670" t="s">
        <v>196</v>
      </c>
      <c r="CH4670">
        <v>6263763606</v>
      </c>
      <c r="CM4670" t="s">
        <v>26447</v>
      </c>
      <c r="CN4670" t="s">
        <v>193</v>
      </c>
      <c r="CP4670" t="s">
        <v>194</v>
      </c>
      <c r="CQ4670" t="s">
        <v>195</v>
      </c>
      <c r="CS4670">
        <v>14627</v>
      </c>
      <c r="CT4670" t="s">
        <v>196</v>
      </c>
      <c r="CU4670">
        <v>6263763606</v>
      </c>
      <c r="ED4670" t="s">
        <v>461</v>
      </c>
      <c r="EG4670" t="s">
        <v>196</v>
      </c>
      <c r="EH4670">
        <v>6263763606</v>
      </c>
      <c r="EM4670" t="s">
        <v>26445</v>
      </c>
      <c r="EP4670" t="s">
        <v>26446</v>
      </c>
      <c r="EQ4670" t="s">
        <v>461</v>
      </c>
      <c r="ES4670">
        <v>91108</v>
      </c>
      <c r="ET4670" t="s">
        <v>196</v>
      </c>
      <c r="EU4670">
        <v>6263763606</v>
      </c>
    </row>
    <row r="4671" spans="1:151" x14ac:dyDescent="0.2">
      <c r="A4671">
        <v>24030</v>
      </c>
      <c r="B4671" t="s">
        <v>26448</v>
      </c>
      <c r="C4671" t="s">
        <v>26441</v>
      </c>
      <c r="E4671" t="s">
        <v>26449</v>
      </c>
      <c r="F4671" t="s">
        <v>5234</v>
      </c>
      <c r="G4671" t="s">
        <v>172</v>
      </c>
      <c r="H4671" s="1">
        <v>35688</v>
      </c>
      <c r="I4671" t="s">
        <v>221</v>
      </c>
      <c r="K4671" t="s">
        <v>1278</v>
      </c>
      <c r="M4671" t="s">
        <v>176</v>
      </c>
      <c r="N4671">
        <v>2018</v>
      </c>
      <c r="O4671" t="s">
        <v>612</v>
      </c>
      <c r="P4671" t="s">
        <v>178</v>
      </c>
      <c r="Q4671" t="s">
        <v>172</v>
      </c>
      <c r="S4671">
        <v>29396788</v>
      </c>
      <c r="T4671" t="s">
        <v>196</v>
      </c>
      <c r="W4671" t="s">
        <v>26450</v>
      </c>
      <c r="X4671">
        <v>9092701188</v>
      </c>
      <c r="Y4671" t="s">
        <v>186</v>
      </c>
      <c r="Z4671" t="s">
        <v>282</v>
      </c>
      <c r="AA4671">
        <v>2019</v>
      </c>
      <c r="AB4671">
        <v>2019</v>
      </c>
      <c r="AC4671" t="s">
        <v>1280</v>
      </c>
      <c r="AD4671" t="s">
        <v>185</v>
      </c>
      <c r="AE4671" t="s">
        <v>2260</v>
      </c>
      <c r="AS4671">
        <v>3.98</v>
      </c>
      <c r="AT4671" t="s">
        <v>188</v>
      </c>
      <c r="AU4671" t="s">
        <v>189</v>
      </c>
      <c r="AV4671" t="s">
        <v>190</v>
      </c>
      <c r="AW4671" t="s">
        <v>715</v>
      </c>
      <c r="BM4671" t="s">
        <v>5765</v>
      </c>
      <c r="BN4671" t="s">
        <v>193</v>
      </c>
      <c r="BP4671" t="s">
        <v>194</v>
      </c>
      <c r="BQ4671" t="s">
        <v>195</v>
      </c>
      <c r="BS4671">
        <v>14627</v>
      </c>
      <c r="BT4671" t="s">
        <v>196</v>
      </c>
      <c r="BU4671">
        <v>9095398077</v>
      </c>
      <c r="BZ4671" t="s">
        <v>26451</v>
      </c>
      <c r="CC4671" t="s">
        <v>26452</v>
      </c>
      <c r="CD4671" t="s">
        <v>461</v>
      </c>
      <c r="CF4671">
        <v>92821</v>
      </c>
      <c r="CG4671" t="s">
        <v>196</v>
      </c>
      <c r="CH4671">
        <v>9095398077</v>
      </c>
      <c r="CM4671" t="s">
        <v>10972</v>
      </c>
      <c r="CP4671" t="s">
        <v>194</v>
      </c>
      <c r="CQ4671" t="s">
        <v>195</v>
      </c>
      <c r="CS4671">
        <v>14619</v>
      </c>
      <c r="CT4671" t="s">
        <v>196</v>
      </c>
      <c r="CU4671">
        <v>9095398077</v>
      </c>
      <c r="ED4671" t="s">
        <v>461</v>
      </c>
      <c r="EG4671" t="s">
        <v>196</v>
      </c>
      <c r="EH4671">
        <v>9095398077</v>
      </c>
      <c r="EM4671" t="s">
        <v>26451</v>
      </c>
      <c r="EP4671" t="s">
        <v>26452</v>
      </c>
      <c r="EQ4671" t="s">
        <v>461</v>
      </c>
      <c r="ES4671">
        <v>92821</v>
      </c>
      <c r="ET4671" t="s">
        <v>196</v>
      </c>
      <c r="EU4671">
        <v>9095398077</v>
      </c>
    </row>
    <row r="4672" spans="1:151" x14ac:dyDescent="0.2">
      <c r="A4672">
        <v>23622</v>
      </c>
      <c r="B4672" t="s">
        <v>26453</v>
      </c>
      <c r="C4672" t="s">
        <v>26441</v>
      </c>
      <c r="E4672" t="s">
        <v>26454</v>
      </c>
      <c r="F4672" t="s">
        <v>171</v>
      </c>
      <c r="G4672" t="s">
        <v>172</v>
      </c>
      <c r="H4672" s="1">
        <v>34755</v>
      </c>
      <c r="I4672" t="s">
        <v>173</v>
      </c>
      <c r="K4672" t="s">
        <v>352</v>
      </c>
      <c r="L4672" t="s">
        <v>353</v>
      </c>
      <c r="M4672" t="s">
        <v>224</v>
      </c>
      <c r="N4672">
        <v>2017</v>
      </c>
      <c r="O4672" t="s">
        <v>441</v>
      </c>
      <c r="P4672" t="s">
        <v>178</v>
      </c>
      <c r="Q4672" t="s">
        <v>172</v>
      </c>
      <c r="S4672">
        <v>28298175</v>
      </c>
      <c r="T4672" t="s">
        <v>179</v>
      </c>
      <c r="U4672" t="s">
        <v>180</v>
      </c>
      <c r="V4672" s="2">
        <v>43091</v>
      </c>
      <c r="W4672" t="s">
        <v>26455</v>
      </c>
      <c r="X4672">
        <v>6268188717</v>
      </c>
      <c r="Y4672" t="s">
        <v>182</v>
      </c>
      <c r="Z4672" t="s">
        <v>183</v>
      </c>
      <c r="AA4672">
        <v>2018</v>
      </c>
      <c r="AB4672">
        <v>2018</v>
      </c>
      <c r="AC4672" t="s">
        <v>184</v>
      </c>
      <c r="AD4672" t="s">
        <v>185</v>
      </c>
      <c r="AS4672">
        <v>3.14</v>
      </c>
      <c r="AT4672" t="s">
        <v>188</v>
      </c>
      <c r="AU4672" t="s">
        <v>1520</v>
      </c>
      <c r="AV4672" t="s">
        <v>4161</v>
      </c>
      <c r="AW4672" t="s">
        <v>191</v>
      </c>
      <c r="BM4672" t="s">
        <v>26456</v>
      </c>
      <c r="BP4672" t="s">
        <v>194</v>
      </c>
      <c r="BQ4672" t="s">
        <v>195</v>
      </c>
      <c r="BS4672">
        <v>14611</v>
      </c>
      <c r="BT4672" t="s">
        <v>196</v>
      </c>
      <c r="BU4672">
        <v>9293719353</v>
      </c>
      <c r="CM4672" t="s">
        <v>26456</v>
      </c>
      <c r="CP4672" t="s">
        <v>194</v>
      </c>
      <c r="CQ4672" t="s">
        <v>195</v>
      </c>
      <c r="CS4672">
        <v>14611</v>
      </c>
      <c r="CT4672" t="s">
        <v>196</v>
      </c>
      <c r="CU4672">
        <v>9293719353</v>
      </c>
    </row>
    <row r="4673" spans="1:151" x14ac:dyDescent="0.2">
      <c r="A4673">
        <v>24732</v>
      </c>
      <c r="B4673" t="s">
        <v>26457</v>
      </c>
      <c r="C4673" t="s">
        <v>26458</v>
      </c>
      <c r="E4673" t="s">
        <v>26459</v>
      </c>
      <c r="F4673" t="s">
        <v>171</v>
      </c>
      <c r="H4673" s="1">
        <v>33881</v>
      </c>
      <c r="I4673" t="s">
        <v>221</v>
      </c>
      <c r="K4673" t="s">
        <v>10176</v>
      </c>
      <c r="L4673" t="s">
        <v>10177</v>
      </c>
      <c r="M4673" t="s">
        <v>255</v>
      </c>
      <c r="N4673" t="s">
        <v>2166</v>
      </c>
      <c r="O4673" t="s">
        <v>5927</v>
      </c>
      <c r="P4673" t="s">
        <v>178</v>
      </c>
      <c r="Q4673" t="s">
        <v>172</v>
      </c>
      <c r="S4673">
        <v>31107051</v>
      </c>
      <c r="T4673" t="s">
        <v>179</v>
      </c>
      <c r="U4673" t="s">
        <v>180</v>
      </c>
      <c r="V4673" s="2">
        <v>43434</v>
      </c>
      <c r="W4673" t="s">
        <v>26460</v>
      </c>
      <c r="X4673" t="s">
        <v>26461</v>
      </c>
      <c r="Y4673" t="s">
        <v>613</v>
      </c>
      <c r="Z4673" t="s">
        <v>2958</v>
      </c>
      <c r="AA4673" t="s">
        <v>615</v>
      </c>
      <c r="AB4673" t="s">
        <v>259</v>
      </c>
      <c r="AC4673" t="s">
        <v>26462</v>
      </c>
      <c r="AD4673" t="s">
        <v>185</v>
      </c>
      <c r="AS4673" t="str">
        <f>"0"</f>
        <v>0</v>
      </c>
      <c r="AT4673" t="s">
        <v>188</v>
      </c>
      <c r="AU4673" t="s">
        <v>647</v>
      </c>
      <c r="AV4673" t="s">
        <v>190</v>
      </c>
      <c r="AW4673" t="s">
        <v>191</v>
      </c>
      <c r="CM4673" t="s">
        <v>26463</v>
      </c>
      <c r="CP4673" t="s">
        <v>194</v>
      </c>
      <c r="CQ4673" t="s">
        <v>195</v>
      </c>
      <c r="CS4673">
        <v>14623</v>
      </c>
      <c r="CT4673" t="s">
        <v>196</v>
      </c>
      <c r="CU4673">
        <v>9515006042</v>
      </c>
    </row>
    <row r="4674" spans="1:151" x14ac:dyDescent="0.2">
      <c r="A4674">
        <v>27306</v>
      </c>
      <c r="B4674" t="s">
        <v>26464</v>
      </c>
      <c r="C4674" t="s">
        <v>26441</v>
      </c>
      <c r="E4674" t="s">
        <v>26465</v>
      </c>
      <c r="F4674" t="s">
        <v>171</v>
      </c>
      <c r="G4674" t="s">
        <v>172</v>
      </c>
      <c r="H4674" s="1">
        <v>35841</v>
      </c>
      <c r="I4674" t="s">
        <v>221</v>
      </c>
      <c r="K4674" t="s">
        <v>439</v>
      </c>
      <c r="L4674" t="s">
        <v>175</v>
      </c>
      <c r="M4674" t="s">
        <v>224</v>
      </c>
      <c r="N4674">
        <v>2019</v>
      </c>
      <c r="O4674" t="s">
        <v>279</v>
      </c>
      <c r="P4674" t="s">
        <v>363</v>
      </c>
      <c r="Q4674" t="s">
        <v>172</v>
      </c>
      <c r="S4674">
        <v>29867738</v>
      </c>
      <c r="T4674" t="s">
        <v>196</v>
      </c>
      <c r="W4674" t="s">
        <v>26466</v>
      </c>
      <c r="X4674">
        <v>3478352425</v>
      </c>
      <c r="Y4674" t="s">
        <v>186</v>
      </c>
      <c r="Z4674" t="s">
        <v>282</v>
      </c>
      <c r="AA4674">
        <v>2020</v>
      </c>
      <c r="AB4674">
        <v>2020</v>
      </c>
      <c r="AC4674" t="s">
        <v>187</v>
      </c>
      <c r="AD4674" t="s">
        <v>185</v>
      </c>
      <c r="AF4674" t="s">
        <v>186</v>
      </c>
      <c r="AG4674" t="s">
        <v>183</v>
      </c>
      <c r="AH4674">
        <v>2020</v>
      </c>
      <c r="AI4674">
        <v>2020</v>
      </c>
      <c r="AJ4674" t="s">
        <v>6505</v>
      </c>
      <c r="AK4674" t="s">
        <v>185</v>
      </c>
      <c r="AS4674">
        <v>3.5</v>
      </c>
      <c r="AT4674" t="s">
        <v>188</v>
      </c>
      <c r="AU4674" t="s">
        <v>189</v>
      </c>
      <c r="AV4674" t="s">
        <v>190</v>
      </c>
      <c r="AW4674" t="s">
        <v>715</v>
      </c>
      <c r="BM4674" t="s">
        <v>22117</v>
      </c>
      <c r="BN4674" t="s">
        <v>193</v>
      </c>
      <c r="BP4674" t="s">
        <v>194</v>
      </c>
      <c r="BQ4674" t="s">
        <v>195</v>
      </c>
      <c r="BS4674">
        <v>14627</v>
      </c>
      <c r="BT4674" t="s">
        <v>196</v>
      </c>
      <c r="BU4674">
        <v>3475743647</v>
      </c>
      <c r="BZ4674" t="s">
        <v>26467</v>
      </c>
      <c r="CC4674" t="s">
        <v>26468</v>
      </c>
      <c r="CD4674" t="s">
        <v>195</v>
      </c>
      <c r="CF4674">
        <v>11375</v>
      </c>
      <c r="CG4674" t="s">
        <v>196</v>
      </c>
      <c r="CH4674">
        <v>3475743647</v>
      </c>
      <c r="CM4674" t="s">
        <v>863</v>
      </c>
      <c r="CN4674" t="s">
        <v>26469</v>
      </c>
      <c r="CP4674" t="s">
        <v>194</v>
      </c>
      <c r="CQ4674" t="s">
        <v>195</v>
      </c>
      <c r="CS4674">
        <v>14611</v>
      </c>
      <c r="CT4674" t="s">
        <v>196</v>
      </c>
      <c r="CU4674">
        <v>3475743647</v>
      </c>
      <c r="ED4674" t="s">
        <v>195</v>
      </c>
      <c r="EG4674" t="s">
        <v>196</v>
      </c>
      <c r="EH4674">
        <v>3475743647</v>
      </c>
      <c r="EM4674" t="s">
        <v>26467</v>
      </c>
      <c r="EP4674" t="s">
        <v>26468</v>
      </c>
      <c r="EQ4674" t="s">
        <v>195</v>
      </c>
      <c r="ES4674">
        <v>11375</v>
      </c>
      <c r="ET4674" t="s">
        <v>196</v>
      </c>
      <c r="EU4674">
        <v>3475743647</v>
      </c>
    </row>
    <row r="4675" spans="1:151" x14ac:dyDescent="0.2">
      <c r="A4675">
        <v>33815</v>
      </c>
      <c r="B4675" t="s">
        <v>26470</v>
      </c>
      <c r="C4675" t="s">
        <v>26441</v>
      </c>
      <c r="E4675" t="s">
        <v>26471</v>
      </c>
      <c r="F4675" t="s">
        <v>171</v>
      </c>
      <c r="G4675" t="s">
        <v>172</v>
      </c>
      <c r="H4675" s="1">
        <v>36112</v>
      </c>
      <c r="I4675" t="s">
        <v>221</v>
      </c>
      <c r="K4675" t="s">
        <v>1377</v>
      </c>
      <c r="L4675" t="s">
        <v>1378</v>
      </c>
      <c r="M4675" t="s">
        <v>306</v>
      </c>
      <c r="N4675">
        <v>2020</v>
      </c>
      <c r="O4675" t="s">
        <v>1379</v>
      </c>
      <c r="P4675" t="s">
        <v>509</v>
      </c>
      <c r="Q4675" t="s">
        <v>172</v>
      </c>
      <c r="S4675">
        <v>30598874</v>
      </c>
      <c r="T4675" t="s">
        <v>1382</v>
      </c>
      <c r="U4675" t="s">
        <v>424</v>
      </c>
      <c r="Y4675" t="str">
        <f>"04HSEAS"</f>
        <v>04HSEAS</v>
      </c>
      <c r="Z4675" t="s">
        <v>227</v>
      </c>
      <c r="AA4675" t="s">
        <v>320</v>
      </c>
      <c r="AB4675" t="s">
        <v>321</v>
      </c>
      <c r="AC4675" t="s">
        <v>500</v>
      </c>
      <c r="AD4675" t="s">
        <v>185</v>
      </c>
      <c r="AE4675" t="s">
        <v>425</v>
      </c>
      <c r="AM4675" t="s">
        <v>5251</v>
      </c>
      <c r="AS4675">
        <v>3.91</v>
      </c>
      <c r="AT4675" t="s">
        <v>429</v>
      </c>
      <c r="AU4675" t="s">
        <v>3009</v>
      </c>
      <c r="AV4675" t="s">
        <v>236</v>
      </c>
      <c r="AW4675" t="s">
        <v>430</v>
      </c>
      <c r="BM4675" t="s">
        <v>26472</v>
      </c>
      <c r="BN4675" t="s">
        <v>239</v>
      </c>
      <c r="BO4675" t="s">
        <v>5511</v>
      </c>
      <c r="BP4675" t="s">
        <v>241</v>
      </c>
      <c r="BQ4675" t="s">
        <v>195</v>
      </c>
      <c r="BS4675">
        <v>14627</v>
      </c>
      <c r="CA4675" t="s">
        <v>26473</v>
      </c>
      <c r="CD4675" t="s">
        <v>195</v>
      </c>
      <c r="CM4675" t="s">
        <v>26474</v>
      </c>
      <c r="CN4675" t="s">
        <v>26473</v>
      </c>
      <c r="CO4675" t="s">
        <v>5511</v>
      </c>
      <c r="CP4675" t="s">
        <v>5511</v>
      </c>
      <c r="CQ4675" t="s">
        <v>3674</v>
      </c>
      <c r="CS4675">
        <v>210016</v>
      </c>
      <c r="CT4675" t="s">
        <v>1382</v>
      </c>
      <c r="CU4675" t="s">
        <v>26475</v>
      </c>
    </row>
    <row r="4676" spans="1:151" x14ac:dyDescent="0.2">
      <c r="A4676">
        <v>34002</v>
      </c>
      <c r="B4676" t="s">
        <v>26476</v>
      </c>
      <c r="C4676" t="s">
        <v>26441</v>
      </c>
      <c r="E4676" t="s">
        <v>26477</v>
      </c>
      <c r="F4676" t="s">
        <v>171</v>
      </c>
      <c r="G4676" t="s">
        <v>172</v>
      </c>
      <c r="H4676" s="1">
        <v>36327</v>
      </c>
      <c r="I4676" t="s">
        <v>221</v>
      </c>
      <c r="K4676" t="s">
        <v>1377</v>
      </c>
      <c r="L4676" t="s">
        <v>1378</v>
      </c>
      <c r="M4676" t="s">
        <v>306</v>
      </c>
      <c r="N4676">
        <v>2020</v>
      </c>
      <c r="O4676" t="s">
        <v>1379</v>
      </c>
      <c r="P4676" t="s">
        <v>3256</v>
      </c>
      <c r="Q4676" t="s">
        <v>172</v>
      </c>
      <c r="S4676">
        <v>31448444</v>
      </c>
      <c r="T4676" t="s">
        <v>1382</v>
      </c>
      <c r="U4676" t="s">
        <v>424</v>
      </c>
      <c r="Y4676" t="str">
        <f>"01AS"</f>
        <v>01AS</v>
      </c>
      <c r="Z4676" t="s">
        <v>227</v>
      </c>
      <c r="AA4676" t="s">
        <v>228</v>
      </c>
      <c r="AB4676" t="s">
        <v>229</v>
      </c>
      <c r="AC4676" t="s">
        <v>425</v>
      </c>
      <c r="AD4676" t="s">
        <v>172</v>
      </c>
      <c r="AS4676">
        <v>3.9</v>
      </c>
      <c r="AT4676" t="s">
        <v>429</v>
      </c>
      <c r="AU4676" t="s">
        <v>235</v>
      </c>
      <c r="AV4676" t="s">
        <v>236</v>
      </c>
      <c r="AW4676" t="s">
        <v>430</v>
      </c>
      <c r="BM4676" t="s">
        <v>26478</v>
      </c>
      <c r="BN4676" t="s">
        <v>239</v>
      </c>
      <c r="BO4676" t="s">
        <v>26479</v>
      </c>
      <c r="BP4676" t="s">
        <v>241</v>
      </c>
      <c r="BQ4676" t="s">
        <v>195</v>
      </c>
      <c r="BS4676">
        <v>14627</v>
      </c>
      <c r="CA4676" t="s">
        <v>26480</v>
      </c>
      <c r="CD4676" t="s">
        <v>195</v>
      </c>
      <c r="CM4676" t="s">
        <v>26481</v>
      </c>
      <c r="CN4676" t="s">
        <v>26480</v>
      </c>
      <c r="CO4676" t="s">
        <v>26479</v>
      </c>
      <c r="CP4676" t="s">
        <v>26479</v>
      </c>
      <c r="CQ4676" t="s">
        <v>4705</v>
      </c>
      <c r="CS4676">
        <v>264000</v>
      </c>
      <c r="CT4676" t="s">
        <v>1382</v>
      </c>
      <c r="CU4676" t="s">
        <v>26482</v>
      </c>
    </row>
    <row r="4677" spans="1:151" x14ac:dyDescent="0.2">
      <c r="A4677">
        <v>33907</v>
      </c>
      <c r="B4677" t="s">
        <v>26483</v>
      </c>
      <c r="C4677" t="s">
        <v>26441</v>
      </c>
      <c r="E4677" t="s">
        <v>26484</v>
      </c>
      <c r="F4677" t="s">
        <v>171</v>
      </c>
      <c r="G4677" t="s">
        <v>172</v>
      </c>
      <c r="H4677" s="1">
        <v>36656</v>
      </c>
      <c r="I4677" t="s">
        <v>173</v>
      </c>
      <c r="K4677" t="s">
        <v>1377</v>
      </c>
      <c r="L4677" t="s">
        <v>1378</v>
      </c>
      <c r="M4677" t="s">
        <v>306</v>
      </c>
      <c r="N4677">
        <v>2020</v>
      </c>
      <c r="O4677" t="s">
        <v>1379</v>
      </c>
      <c r="P4677" t="s">
        <v>3256</v>
      </c>
      <c r="Q4677" t="s">
        <v>172</v>
      </c>
      <c r="S4677">
        <v>31523639</v>
      </c>
      <c r="T4677" t="s">
        <v>1382</v>
      </c>
      <c r="U4677" t="s">
        <v>424</v>
      </c>
      <c r="Y4677" t="str">
        <f>"01AS"</f>
        <v>01AS</v>
      </c>
      <c r="Z4677" t="s">
        <v>227</v>
      </c>
      <c r="AA4677" t="s">
        <v>833</v>
      </c>
      <c r="AB4677" t="s">
        <v>834</v>
      </c>
      <c r="AC4677" t="s">
        <v>5261</v>
      </c>
      <c r="AD4677" t="s">
        <v>172</v>
      </c>
      <c r="AS4677">
        <v>3.87</v>
      </c>
      <c r="AT4677" t="s">
        <v>1261</v>
      </c>
      <c r="AU4677" t="s">
        <v>235</v>
      </c>
      <c r="AV4677" t="s">
        <v>236</v>
      </c>
      <c r="AW4677" t="s">
        <v>430</v>
      </c>
      <c r="BM4677" t="s">
        <v>26485</v>
      </c>
      <c r="BN4677" t="s">
        <v>239</v>
      </c>
      <c r="BO4677" t="s">
        <v>1381</v>
      </c>
      <c r="BP4677" t="s">
        <v>241</v>
      </c>
      <c r="BQ4677" t="s">
        <v>195</v>
      </c>
      <c r="BS4677">
        <v>14627</v>
      </c>
      <c r="CA4677" t="s">
        <v>26486</v>
      </c>
      <c r="CD4677" t="s">
        <v>195</v>
      </c>
      <c r="CM4677" t="s">
        <v>26487</v>
      </c>
      <c r="CN4677" t="s">
        <v>26486</v>
      </c>
      <c r="CO4677" t="s">
        <v>1381</v>
      </c>
      <c r="CP4677" t="s">
        <v>1381</v>
      </c>
      <c r="CQ4677" t="s">
        <v>4697</v>
      </c>
      <c r="CS4677">
        <v>100176</v>
      </c>
      <c r="CT4677" t="s">
        <v>1382</v>
      </c>
      <c r="CU4677" t="s">
        <v>26488</v>
      </c>
    </row>
    <row r="4678" spans="1:151" x14ac:dyDescent="0.2">
      <c r="A4678">
        <v>33910</v>
      </c>
      <c r="B4678" t="s">
        <v>10187</v>
      </c>
      <c r="C4678" t="s">
        <v>26441</v>
      </c>
      <c r="E4678" t="s">
        <v>26489</v>
      </c>
      <c r="F4678" t="s">
        <v>171</v>
      </c>
      <c r="G4678" t="s">
        <v>172</v>
      </c>
      <c r="H4678" s="1">
        <v>36887</v>
      </c>
      <c r="I4678" t="s">
        <v>173</v>
      </c>
      <c r="K4678" t="s">
        <v>1377</v>
      </c>
      <c r="L4678" t="s">
        <v>1378</v>
      </c>
      <c r="M4678" t="s">
        <v>306</v>
      </c>
      <c r="N4678">
        <v>2020</v>
      </c>
      <c r="O4678" t="s">
        <v>1379</v>
      </c>
      <c r="P4678" t="s">
        <v>509</v>
      </c>
      <c r="Q4678" t="s">
        <v>172</v>
      </c>
      <c r="S4678">
        <v>31529280</v>
      </c>
      <c r="T4678" t="s">
        <v>1382</v>
      </c>
      <c r="U4678" t="s">
        <v>424</v>
      </c>
      <c r="Y4678" t="str">
        <f>"01AS"</f>
        <v>01AS</v>
      </c>
      <c r="Z4678" t="s">
        <v>227</v>
      </c>
      <c r="AA4678" t="s">
        <v>833</v>
      </c>
      <c r="AB4678" t="s">
        <v>834</v>
      </c>
      <c r="AC4678" t="s">
        <v>2285</v>
      </c>
      <c r="AD4678" t="s">
        <v>172</v>
      </c>
      <c r="AS4678">
        <v>3.8</v>
      </c>
      <c r="AT4678" t="s">
        <v>1261</v>
      </c>
      <c r="AU4678" t="s">
        <v>235</v>
      </c>
      <c r="AV4678" t="s">
        <v>236</v>
      </c>
      <c r="AW4678" t="s">
        <v>430</v>
      </c>
      <c r="BM4678" t="s">
        <v>23009</v>
      </c>
      <c r="BN4678" t="s">
        <v>239</v>
      </c>
      <c r="BO4678" t="s">
        <v>4702</v>
      </c>
      <c r="BP4678" t="s">
        <v>241</v>
      </c>
      <c r="BQ4678" t="s">
        <v>195</v>
      </c>
      <c r="BS4678">
        <v>14627</v>
      </c>
      <c r="CA4678" t="s">
        <v>26490</v>
      </c>
      <c r="CD4678" t="s">
        <v>195</v>
      </c>
      <c r="CM4678" t="s">
        <v>26491</v>
      </c>
      <c r="CN4678" t="s">
        <v>26490</v>
      </c>
      <c r="CO4678" t="s">
        <v>4702</v>
      </c>
      <c r="CP4678" t="s">
        <v>4702</v>
      </c>
      <c r="CQ4678" t="s">
        <v>4705</v>
      </c>
      <c r="CS4678">
        <v>201100</v>
      </c>
      <c r="CT4678" t="s">
        <v>1382</v>
      </c>
      <c r="CU4678" t="s">
        <v>26492</v>
      </c>
    </row>
    <row r="4679" spans="1:151" x14ac:dyDescent="0.2">
      <c r="A4679">
        <v>34116</v>
      </c>
      <c r="B4679" t="s">
        <v>26493</v>
      </c>
      <c r="C4679" t="s">
        <v>26441</v>
      </c>
      <c r="E4679" t="s">
        <v>26494</v>
      </c>
      <c r="F4679" t="s">
        <v>171</v>
      </c>
      <c r="G4679" t="s">
        <v>172</v>
      </c>
      <c r="H4679" s="1">
        <v>36454</v>
      </c>
      <c r="I4679" t="s">
        <v>173</v>
      </c>
      <c r="K4679" t="s">
        <v>1377</v>
      </c>
      <c r="L4679" t="s">
        <v>1378</v>
      </c>
      <c r="M4679" t="s">
        <v>306</v>
      </c>
      <c r="N4679">
        <v>2020</v>
      </c>
      <c r="O4679" t="s">
        <v>1379</v>
      </c>
      <c r="P4679" t="s">
        <v>3256</v>
      </c>
      <c r="Q4679" t="s">
        <v>172</v>
      </c>
      <c r="S4679">
        <v>31651240</v>
      </c>
      <c r="T4679" t="s">
        <v>1382</v>
      </c>
      <c r="U4679" t="s">
        <v>424</v>
      </c>
      <c r="Y4679" t="str">
        <f>"01AS"</f>
        <v>01AS</v>
      </c>
      <c r="Z4679" t="s">
        <v>227</v>
      </c>
      <c r="AA4679" t="s">
        <v>228</v>
      </c>
      <c r="AB4679" t="s">
        <v>229</v>
      </c>
      <c r="AC4679" t="s">
        <v>2003</v>
      </c>
      <c r="AD4679" t="s">
        <v>172</v>
      </c>
      <c r="AS4679">
        <v>3.35</v>
      </c>
      <c r="AT4679" t="s">
        <v>429</v>
      </c>
      <c r="AU4679" t="s">
        <v>472</v>
      </c>
      <c r="AV4679" t="s">
        <v>1777</v>
      </c>
      <c r="AW4679" t="s">
        <v>430</v>
      </c>
      <c r="BM4679" t="s">
        <v>26495</v>
      </c>
      <c r="BN4679" t="s">
        <v>239</v>
      </c>
      <c r="BO4679" t="s">
        <v>26496</v>
      </c>
      <c r="BP4679" t="s">
        <v>241</v>
      </c>
      <c r="BQ4679" t="s">
        <v>195</v>
      </c>
      <c r="BS4679">
        <v>14627</v>
      </c>
      <c r="CD4679" t="s">
        <v>195</v>
      </c>
      <c r="CM4679" t="s">
        <v>26497</v>
      </c>
      <c r="CO4679" t="s">
        <v>26496</v>
      </c>
      <c r="CP4679" t="s">
        <v>7243</v>
      </c>
      <c r="CQ4679" t="s">
        <v>6293</v>
      </c>
      <c r="CS4679">
        <v>43210</v>
      </c>
      <c r="CT4679" t="s">
        <v>244</v>
      </c>
      <c r="CU4679" t="s">
        <v>26498</v>
      </c>
    </row>
    <row r="4680" spans="1:151" x14ac:dyDescent="0.2">
      <c r="A4680">
        <v>34093</v>
      </c>
      <c r="B4680" t="s">
        <v>26499</v>
      </c>
      <c r="C4680" t="s">
        <v>26441</v>
      </c>
      <c r="E4680" t="s">
        <v>26500</v>
      </c>
      <c r="F4680" t="s">
        <v>171</v>
      </c>
      <c r="G4680" t="s">
        <v>172</v>
      </c>
      <c r="H4680" s="1">
        <v>36207</v>
      </c>
      <c r="I4680" t="s">
        <v>173</v>
      </c>
      <c r="K4680" t="s">
        <v>1377</v>
      </c>
      <c r="L4680" t="s">
        <v>1378</v>
      </c>
      <c r="M4680" t="s">
        <v>306</v>
      </c>
      <c r="N4680">
        <v>2020</v>
      </c>
      <c r="O4680" t="s">
        <v>1379</v>
      </c>
      <c r="P4680" t="s">
        <v>509</v>
      </c>
      <c r="Q4680" t="s">
        <v>172</v>
      </c>
      <c r="S4680">
        <v>30611764</v>
      </c>
      <c r="T4680" t="s">
        <v>1382</v>
      </c>
      <c r="U4680" t="s">
        <v>424</v>
      </c>
      <c r="Y4680" t="str">
        <f>"01AS"</f>
        <v>01AS</v>
      </c>
      <c r="Z4680" t="s">
        <v>227</v>
      </c>
      <c r="AA4680" t="s">
        <v>320</v>
      </c>
      <c r="AB4680" t="s">
        <v>321</v>
      </c>
      <c r="AC4680" t="s">
        <v>2003</v>
      </c>
      <c r="AD4680" t="s">
        <v>185</v>
      </c>
      <c r="AS4680">
        <v>3.21</v>
      </c>
      <c r="AT4680" t="s">
        <v>429</v>
      </c>
      <c r="AU4680" t="s">
        <v>235</v>
      </c>
      <c r="AV4680" t="s">
        <v>236</v>
      </c>
      <c r="AW4680" t="s">
        <v>430</v>
      </c>
      <c r="BC4680" t="s">
        <v>474</v>
      </c>
      <c r="BM4680" t="s">
        <v>26501</v>
      </c>
      <c r="BN4680" t="s">
        <v>239</v>
      </c>
      <c r="BO4680" t="s">
        <v>11320</v>
      </c>
      <c r="BP4680" t="s">
        <v>241</v>
      </c>
      <c r="BQ4680" t="s">
        <v>195</v>
      </c>
      <c r="BS4680">
        <v>14627</v>
      </c>
      <c r="CD4680" t="s">
        <v>195</v>
      </c>
      <c r="CM4680" t="s">
        <v>26502</v>
      </c>
      <c r="CO4680" t="s">
        <v>11320</v>
      </c>
      <c r="CP4680" t="s">
        <v>11320</v>
      </c>
      <c r="CQ4680" t="s">
        <v>1375</v>
      </c>
      <c r="CS4680">
        <v>230001</v>
      </c>
      <c r="CT4680" t="s">
        <v>1382</v>
      </c>
      <c r="CU4680" t="s">
        <v>26503</v>
      </c>
    </row>
    <row r="4681" spans="1:151" x14ac:dyDescent="0.2">
      <c r="A4681">
        <v>34263</v>
      </c>
      <c r="B4681" t="s">
        <v>26504</v>
      </c>
      <c r="C4681" t="s">
        <v>26458</v>
      </c>
      <c r="E4681" t="s">
        <v>26505</v>
      </c>
      <c r="F4681" t="s">
        <v>171</v>
      </c>
      <c r="I4681" t="s">
        <v>173</v>
      </c>
      <c r="K4681" t="s">
        <v>1377</v>
      </c>
      <c r="L4681" t="s">
        <v>1378</v>
      </c>
      <c r="M4681" t="s">
        <v>306</v>
      </c>
      <c r="N4681">
        <v>2020</v>
      </c>
      <c r="O4681" t="s">
        <v>1379</v>
      </c>
      <c r="P4681" t="s">
        <v>509</v>
      </c>
      <c r="Q4681" t="s">
        <v>185</v>
      </c>
      <c r="BC4681" t="s">
        <v>474</v>
      </c>
      <c r="BM4681" t="s">
        <v>26506</v>
      </c>
      <c r="BN4681" t="s">
        <v>26507</v>
      </c>
      <c r="BO4681" t="s">
        <v>18143</v>
      </c>
      <c r="BP4681" t="s">
        <v>5600</v>
      </c>
      <c r="BQ4681" t="s">
        <v>26508</v>
      </c>
      <c r="BR4681" t="s">
        <v>5568</v>
      </c>
      <c r="BS4681">
        <v>215600</v>
      </c>
      <c r="BT4681" t="s">
        <v>1382</v>
      </c>
      <c r="BU4681">
        <v>18118115303</v>
      </c>
      <c r="BV4681">
        <v>56351883</v>
      </c>
      <c r="BW4681">
        <v>18118115303</v>
      </c>
      <c r="BX4681" t="s">
        <v>26509</v>
      </c>
      <c r="BY4681" t="s">
        <v>5710</v>
      </c>
    </row>
    <row r="4682" spans="1:151" x14ac:dyDescent="0.2">
      <c r="A4682">
        <v>34258</v>
      </c>
      <c r="B4682" t="s">
        <v>26510</v>
      </c>
      <c r="C4682" t="s">
        <v>26458</v>
      </c>
      <c r="E4682" t="s">
        <v>26511</v>
      </c>
      <c r="F4682" t="s">
        <v>171</v>
      </c>
      <c r="I4682" t="s">
        <v>173</v>
      </c>
      <c r="K4682" t="s">
        <v>1377</v>
      </c>
      <c r="L4682" t="s">
        <v>1378</v>
      </c>
      <c r="M4682" t="s">
        <v>306</v>
      </c>
      <c r="N4682">
        <v>2020</v>
      </c>
      <c r="O4682" t="s">
        <v>1379</v>
      </c>
      <c r="P4682" t="s">
        <v>178</v>
      </c>
      <c r="Q4682" t="s">
        <v>185</v>
      </c>
      <c r="BM4682" t="s">
        <v>26512</v>
      </c>
      <c r="BN4682" t="s">
        <v>26513</v>
      </c>
      <c r="BO4682" t="s">
        <v>26514</v>
      </c>
      <c r="BP4682" t="s">
        <v>1381</v>
      </c>
      <c r="BR4682" t="s">
        <v>1381</v>
      </c>
      <c r="BS4682">
        <v>100043</v>
      </c>
      <c r="BT4682" t="s">
        <v>1382</v>
      </c>
      <c r="BU4682" t="s">
        <v>26515</v>
      </c>
      <c r="BW4682" t="s">
        <v>26515</v>
      </c>
      <c r="BX4682" t="s">
        <v>26516</v>
      </c>
      <c r="BY4682" t="s">
        <v>1965</v>
      </c>
    </row>
    <row r="4683" spans="1:151" x14ac:dyDescent="0.2">
      <c r="A4683">
        <v>34297</v>
      </c>
      <c r="B4683" t="s">
        <v>26517</v>
      </c>
      <c r="C4683" t="s">
        <v>26458</v>
      </c>
      <c r="E4683" t="s">
        <v>26518</v>
      </c>
      <c r="F4683" t="s">
        <v>171</v>
      </c>
      <c r="I4683" t="s">
        <v>221</v>
      </c>
      <c r="K4683" t="s">
        <v>1377</v>
      </c>
      <c r="L4683" t="s">
        <v>1378</v>
      </c>
      <c r="M4683" t="s">
        <v>306</v>
      </c>
      <c r="N4683">
        <v>2020</v>
      </c>
      <c r="O4683" t="s">
        <v>1379</v>
      </c>
      <c r="P4683" t="s">
        <v>3256</v>
      </c>
      <c r="Q4683" t="s">
        <v>185</v>
      </c>
      <c r="BM4683" t="s">
        <v>26519</v>
      </c>
      <c r="BP4683" t="s">
        <v>5567</v>
      </c>
      <c r="BR4683" t="s">
        <v>5568</v>
      </c>
      <c r="BT4683" t="s">
        <v>1382</v>
      </c>
      <c r="BU4683">
        <v>13921262068</v>
      </c>
      <c r="BX4683" t="s">
        <v>26520</v>
      </c>
      <c r="BY4683" t="s">
        <v>26521</v>
      </c>
    </row>
    <row r="4684" spans="1:151" x14ac:dyDescent="0.2">
      <c r="A4684">
        <v>34369</v>
      </c>
      <c r="B4684" t="s">
        <v>22886</v>
      </c>
      <c r="C4684" t="s">
        <v>26441</v>
      </c>
      <c r="E4684" t="s">
        <v>26522</v>
      </c>
      <c r="F4684" t="s">
        <v>171</v>
      </c>
      <c r="G4684" t="s">
        <v>172</v>
      </c>
      <c r="H4684" s="1">
        <v>36387</v>
      </c>
      <c r="I4684" t="s">
        <v>173</v>
      </c>
      <c r="K4684" t="s">
        <v>1377</v>
      </c>
      <c r="L4684" t="s">
        <v>1378</v>
      </c>
      <c r="M4684" t="s">
        <v>306</v>
      </c>
      <c r="N4684">
        <v>2020</v>
      </c>
      <c r="O4684" t="s">
        <v>1379</v>
      </c>
      <c r="P4684" t="s">
        <v>509</v>
      </c>
      <c r="Q4684" t="s">
        <v>172</v>
      </c>
      <c r="S4684">
        <v>31332842</v>
      </c>
      <c r="T4684" t="s">
        <v>5995</v>
      </c>
      <c r="U4684" t="s">
        <v>424</v>
      </c>
      <c r="Y4684" t="str">
        <f>"04HSEAS"</f>
        <v>04HSEAS</v>
      </c>
      <c r="Z4684" t="s">
        <v>227</v>
      </c>
      <c r="AA4684" t="s">
        <v>228</v>
      </c>
      <c r="AB4684" t="s">
        <v>229</v>
      </c>
      <c r="AC4684" t="s">
        <v>2790</v>
      </c>
      <c r="AD4684" t="s">
        <v>172</v>
      </c>
      <c r="AS4684">
        <v>2.3199999999999998</v>
      </c>
      <c r="AT4684" t="s">
        <v>5587</v>
      </c>
      <c r="AU4684" t="s">
        <v>235</v>
      </c>
      <c r="AV4684" t="s">
        <v>236</v>
      </c>
      <c r="AW4684" t="s">
        <v>430</v>
      </c>
      <c r="BM4684" t="s">
        <v>26523</v>
      </c>
      <c r="BN4684" t="s">
        <v>239</v>
      </c>
      <c r="BP4684" t="s">
        <v>241</v>
      </c>
      <c r="BQ4684" t="s">
        <v>195</v>
      </c>
      <c r="BS4684">
        <v>14627</v>
      </c>
      <c r="CA4684" t="s">
        <v>26524</v>
      </c>
      <c r="CD4684" t="s">
        <v>195</v>
      </c>
      <c r="CM4684" t="s">
        <v>26525</v>
      </c>
      <c r="CN4684" t="s">
        <v>26524</v>
      </c>
      <c r="CP4684" t="s">
        <v>5995</v>
      </c>
      <c r="CQ4684" t="s">
        <v>26526</v>
      </c>
      <c r="CT4684" t="s">
        <v>5995</v>
      </c>
      <c r="CU4684" t="s">
        <v>26527</v>
      </c>
    </row>
    <row r="4685" spans="1:151" x14ac:dyDescent="0.2">
      <c r="A4685">
        <v>35575</v>
      </c>
      <c r="B4685" t="s">
        <v>26528</v>
      </c>
      <c r="C4685" t="s">
        <v>26458</v>
      </c>
      <c r="E4685" t="s">
        <v>26529</v>
      </c>
      <c r="F4685" t="s">
        <v>171</v>
      </c>
      <c r="I4685" t="s">
        <v>173</v>
      </c>
      <c r="K4685" t="s">
        <v>1377</v>
      </c>
      <c r="L4685" t="s">
        <v>1378</v>
      </c>
      <c r="M4685" t="s">
        <v>306</v>
      </c>
      <c r="N4685">
        <v>2020</v>
      </c>
      <c r="O4685" t="s">
        <v>1379</v>
      </c>
      <c r="P4685" t="s">
        <v>509</v>
      </c>
      <c r="Q4685" t="s">
        <v>185</v>
      </c>
      <c r="BM4685" t="s">
        <v>26530</v>
      </c>
      <c r="BN4685" t="s">
        <v>26531</v>
      </c>
      <c r="BO4685" t="s">
        <v>26532</v>
      </c>
      <c r="BP4685" t="s">
        <v>16799</v>
      </c>
      <c r="BR4685" t="s">
        <v>11462</v>
      </c>
      <c r="BS4685">
        <v>250300</v>
      </c>
      <c r="BT4685" t="s">
        <v>1382</v>
      </c>
      <c r="BU4685">
        <v>5735544133</v>
      </c>
      <c r="BW4685">
        <v>5735544133</v>
      </c>
      <c r="BX4685" t="s">
        <v>26533</v>
      </c>
    </row>
    <row r="4686" spans="1:151" x14ac:dyDescent="0.2">
      <c r="A4686">
        <v>36066</v>
      </c>
      <c r="B4686" t="s">
        <v>26534</v>
      </c>
      <c r="C4686" t="s">
        <v>26458</v>
      </c>
      <c r="E4686" t="s">
        <v>26535</v>
      </c>
      <c r="F4686" t="s">
        <v>171</v>
      </c>
      <c r="H4686" s="1">
        <v>37084</v>
      </c>
      <c r="K4686" t="s">
        <v>1377</v>
      </c>
      <c r="L4686" t="s">
        <v>1378</v>
      </c>
      <c r="M4686" t="s">
        <v>176</v>
      </c>
      <c r="N4686">
        <v>2021</v>
      </c>
      <c r="O4686" t="s">
        <v>3142</v>
      </c>
      <c r="P4686" t="s">
        <v>178</v>
      </c>
      <c r="Q4686" t="s">
        <v>172</v>
      </c>
      <c r="S4686">
        <v>31730358</v>
      </c>
      <c r="T4686" t="s">
        <v>1382</v>
      </c>
      <c r="U4686" t="s">
        <v>424</v>
      </c>
      <c r="Y4686" t="str">
        <f>"01AS"</f>
        <v>01AS</v>
      </c>
      <c r="Z4686" t="s">
        <v>227</v>
      </c>
      <c r="AA4686" t="s">
        <v>833</v>
      </c>
      <c r="AB4686" t="s">
        <v>834</v>
      </c>
      <c r="AC4686" t="s">
        <v>5482</v>
      </c>
      <c r="AD4686" t="s">
        <v>172</v>
      </c>
      <c r="AS4686">
        <v>4</v>
      </c>
      <c r="AT4686" t="s">
        <v>1261</v>
      </c>
      <c r="AU4686" t="s">
        <v>472</v>
      </c>
      <c r="AV4686" t="s">
        <v>473</v>
      </c>
      <c r="AW4686" t="s">
        <v>430</v>
      </c>
      <c r="BM4686" t="s">
        <v>26536</v>
      </c>
      <c r="BN4686" t="s">
        <v>239</v>
      </c>
      <c r="BO4686" t="s">
        <v>26537</v>
      </c>
      <c r="BP4686" t="s">
        <v>241</v>
      </c>
      <c r="BQ4686" t="s">
        <v>195</v>
      </c>
      <c r="BS4686">
        <v>14627</v>
      </c>
      <c r="CA4686" t="s">
        <v>26538</v>
      </c>
      <c r="CD4686" t="s">
        <v>195</v>
      </c>
      <c r="CM4686" t="s">
        <v>26539</v>
      </c>
      <c r="CN4686" t="s">
        <v>26538</v>
      </c>
      <c r="CO4686" t="s">
        <v>26537</v>
      </c>
      <c r="CP4686" t="s">
        <v>9087</v>
      </c>
      <c r="CQ4686" t="s">
        <v>9766</v>
      </c>
      <c r="CS4686">
        <v>450000</v>
      </c>
      <c r="CT4686" t="s">
        <v>1382</v>
      </c>
      <c r="CU4686" t="s">
        <v>26540</v>
      </c>
    </row>
    <row r="4687" spans="1:151" x14ac:dyDescent="0.2">
      <c r="A4687">
        <v>45621</v>
      </c>
      <c r="B4687" t="s">
        <v>16947</v>
      </c>
      <c r="C4687" t="s">
        <v>26541</v>
      </c>
      <c r="D4687" t="s">
        <v>940</v>
      </c>
      <c r="E4687" t="s">
        <v>1213</v>
      </c>
      <c r="F4687" t="s">
        <v>171</v>
      </c>
      <c r="G4687" t="str">
        <f>"0"</f>
        <v>0</v>
      </c>
      <c r="H4687" s="1">
        <v>38097</v>
      </c>
      <c r="I4687" t="s">
        <v>221</v>
      </c>
      <c r="K4687" t="s">
        <v>409</v>
      </c>
      <c r="L4687" t="s">
        <v>1643</v>
      </c>
      <c r="M4687" t="s">
        <v>224</v>
      </c>
      <c r="N4687">
        <v>2025</v>
      </c>
      <c r="O4687" t="s">
        <v>528</v>
      </c>
      <c r="P4687" t="s">
        <v>178</v>
      </c>
      <c r="Q4687" t="s">
        <v>172</v>
      </c>
      <c r="R4687" t="s">
        <v>510</v>
      </c>
      <c r="S4687">
        <v>32326123</v>
      </c>
      <c r="BM4687" t="s">
        <v>4010</v>
      </c>
    </row>
    <row r="4688" spans="1:151" x14ac:dyDescent="0.2">
      <c r="A4688">
        <v>37917</v>
      </c>
      <c r="B4688" t="s">
        <v>2701</v>
      </c>
      <c r="C4688" t="s">
        <v>26542</v>
      </c>
      <c r="D4688" t="s">
        <v>16340</v>
      </c>
      <c r="E4688" t="s">
        <v>26543</v>
      </c>
      <c r="F4688" t="s">
        <v>171</v>
      </c>
      <c r="G4688" t="str">
        <f>"0"</f>
        <v>0</v>
      </c>
      <c r="H4688" s="1">
        <v>37419</v>
      </c>
      <c r="I4688" t="s">
        <v>173</v>
      </c>
      <c r="K4688" t="s">
        <v>709</v>
      </c>
      <c r="L4688" t="s">
        <v>318</v>
      </c>
      <c r="M4688" t="s">
        <v>176</v>
      </c>
      <c r="N4688">
        <v>2023</v>
      </c>
      <c r="O4688" t="s">
        <v>1048</v>
      </c>
      <c r="P4688" t="s">
        <v>178</v>
      </c>
      <c r="Q4688" t="s">
        <v>172</v>
      </c>
      <c r="S4688">
        <v>31727617</v>
      </c>
      <c r="T4688" t="s">
        <v>226</v>
      </c>
      <c r="Y4688" t="str">
        <f>"01AS"</f>
        <v>01AS</v>
      </c>
      <c r="Z4688" t="s">
        <v>499</v>
      </c>
      <c r="AA4688" t="s">
        <v>320</v>
      </c>
      <c r="AB4688" t="s">
        <v>321</v>
      </c>
      <c r="AC4688" t="s">
        <v>428</v>
      </c>
      <c r="AD4688" t="s">
        <v>185</v>
      </c>
      <c r="AS4688">
        <v>3.16</v>
      </c>
      <c r="AU4688" t="s">
        <v>472</v>
      </c>
      <c r="AV4688" t="s">
        <v>473</v>
      </c>
      <c r="AW4688" t="s">
        <v>264</v>
      </c>
      <c r="BM4688" t="s">
        <v>26544</v>
      </c>
      <c r="BN4688" t="s">
        <v>239</v>
      </c>
      <c r="BO4688" t="s">
        <v>26545</v>
      </c>
      <c r="BP4688" t="s">
        <v>241</v>
      </c>
      <c r="BQ4688" t="s">
        <v>195</v>
      </c>
      <c r="BS4688">
        <v>14627</v>
      </c>
      <c r="CD4688" t="s">
        <v>195</v>
      </c>
      <c r="CM4688" t="s">
        <v>26546</v>
      </c>
      <c r="CO4688" t="s">
        <v>26545</v>
      </c>
      <c r="CP4688" t="s">
        <v>26547</v>
      </c>
      <c r="CQ4688" t="s">
        <v>247</v>
      </c>
      <c r="CS4688" t="s">
        <v>26548</v>
      </c>
      <c r="CT4688" t="s">
        <v>244</v>
      </c>
      <c r="CU4688" t="s">
        <v>26549</v>
      </c>
    </row>
    <row r="4689" spans="1:151" x14ac:dyDescent="0.2">
      <c r="A4689">
        <v>34169</v>
      </c>
      <c r="B4689" t="s">
        <v>26550</v>
      </c>
      <c r="C4689" t="s">
        <v>26551</v>
      </c>
      <c r="E4689" t="s">
        <v>26552</v>
      </c>
      <c r="F4689" t="s">
        <v>171</v>
      </c>
      <c r="I4689" t="s">
        <v>173</v>
      </c>
      <c r="K4689" t="s">
        <v>1377</v>
      </c>
      <c r="L4689" t="s">
        <v>1378</v>
      </c>
      <c r="M4689" t="s">
        <v>306</v>
      </c>
      <c r="N4689">
        <v>2020</v>
      </c>
      <c r="O4689" t="s">
        <v>1379</v>
      </c>
      <c r="P4689" t="s">
        <v>178</v>
      </c>
      <c r="Q4689" t="s">
        <v>185</v>
      </c>
      <c r="BC4689" t="s">
        <v>474</v>
      </c>
      <c r="BM4689" t="s">
        <v>26553</v>
      </c>
      <c r="BP4689" t="s">
        <v>22883</v>
      </c>
      <c r="BR4689" t="s">
        <v>22884</v>
      </c>
      <c r="BS4689">
        <v>215000</v>
      </c>
      <c r="BT4689" t="s">
        <v>1382</v>
      </c>
      <c r="BU4689" t="s">
        <v>26554</v>
      </c>
      <c r="BX4689" t="s">
        <v>26553</v>
      </c>
    </row>
    <row r="4690" spans="1:151" x14ac:dyDescent="0.2">
      <c r="A4690">
        <v>31526</v>
      </c>
      <c r="B4690" t="s">
        <v>26555</v>
      </c>
      <c r="C4690" t="s">
        <v>26556</v>
      </c>
      <c r="E4690" t="s">
        <v>26557</v>
      </c>
      <c r="F4690" t="s">
        <v>171</v>
      </c>
      <c r="G4690" t="s">
        <v>172</v>
      </c>
      <c r="H4690" s="1">
        <v>35885</v>
      </c>
      <c r="I4690" t="s">
        <v>173</v>
      </c>
      <c r="K4690" t="s">
        <v>334</v>
      </c>
      <c r="L4690" t="s">
        <v>420</v>
      </c>
      <c r="M4690" t="s">
        <v>255</v>
      </c>
      <c r="N4690" t="s">
        <v>421</v>
      </c>
      <c r="O4690" t="s">
        <v>422</v>
      </c>
      <c r="P4690" t="s">
        <v>178</v>
      </c>
      <c r="Q4690" t="s">
        <v>172</v>
      </c>
      <c r="S4690">
        <v>31408745</v>
      </c>
      <c r="T4690" t="s">
        <v>20288</v>
      </c>
      <c r="U4690" t="s">
        <v>424</v>
      </c>
      <c r="Y4690" t="str">
        <f>"01AS"</f>
        <v>01AS</v>
      </c>
      <c r="Z4690" t="s">
        <v>227</v>
      </c>
      <c r="AA4690" t="s">
        <v>228</v>
      </c>
      <c r="AB4690" t="s">
        <v>229</v>
      </c>
      <c r="AC4690" t="s">
        <v>2285</v>
      </c>
      <c r="AD4690" t="s">
        <v>185</v>
      </c>
      <c r="AE4690" t="s">
        <v>4356</v>
      </c>
      <c r="AS4690">
        <v>3.46</v>
      </c>
      <c r="AT4690" t="s">
        <v>429</v>
      </c>
      <c r="AU4690" t="s">
        <v>235</v>
      </c>
      <c r="AV4690" t="s">
        <v>236</v>
      </c>
      <c r="AW4690" t="s">
        <v>430</v>
      </c>
      <c r="BM4690" t="s">
        <v>26558</v>
      </c>
      <c r="BN4690" t="s">
        <v>239</v>
      </c>
      <c r="BO4690" t="s">
        <v>26559</v>
      </c>
      <c r="BP4690" t="s">
        <v>241</v>
      </c>
      <c r="BQ4690" t="s">
        <v>195</v>
      </c>
      <c r="BS4690">
        <v>14627</v>
      </c>
      <c r="CD4690" t="s">
        <v>195</v>
      </c>
      <c r="CM4690" t="s">
        <v>26560</v>
      </c>
      <c r="CO4690" t="s">
        <v>26559</v>
      </c>
      <c r="CP4690" t="s">
        <v>26559</v>
      </c>
      <c r="CQ4690" t="s">
        <v>25328</v>
      </c>
      <c r="CS4690" t="str">
        <f>"00400"</f>
        <v>00400</v>
      </c>
      <c r="CT4690" t="s">
        <v>20288</v>
      </c>
      <c r="CU4690" t="s">
        <v>26561</v>
      </c>
    </row>
    <row r="4691" spans="1:151" x14ac:dyDescent="0.2">
      <c r="A4691">
        <v>27942</v>
      </c>
      <c r="B4691" t="s">
        <v>2296</v>
      </c>
      <c r="C4691" t="s">
        <v>26562</v>
      </c>
      <c r="D4691" t="s">
        <v>1792</v>
      </c>
      <c r="E4691" t="s">
        <v>26563</v>
      </c>
      <c r="F4691" t="s">
        <v>171</v>
      </c>
      <c r="G4691" t="str">
        <f>"0"</f>
        <v>0</v>
      </c>
      <c r="K4691" t="s">
        <v>610</v>
      </c>
      <c r="L4691" t="s">
        <v>969</v>
      </c>
      <c r="M4691" t="s">
        <v>176</v>
      </c>
      <c r="N4691">
        <v>2019</v>
      </c>
      <c r="O4691" t="s">
        <v>482</v>
      </c>
      <c r="P4691" t="s">
        <v>178</v>
      </c>
      <c r="Q4691" t="s">
        <v>172</v>
      </c>
      <c r="R4691" t="s">
        <v>510</v>
      </c>
      <c r="S4691">
        <v>28520269</v>
      </c>
      <c r="BM4691" t="s">
        <v>2725</v>
      </c>
    </row>
    <row r="4692" spans="1:151" x14ac:dyDescent="0.2">
      <c r="A4692">
        <v>13187</v>
      </c>
      <c r="B4692" t="s">
        <v>3170</v>
      </c>
      <c r="C4692" t="s">
        <v>26564</v>
      </c>
      <c r="E4692" t="s">
        <v>26565</v>
      </c>
      <c r="F4692" t="s">
        <v>171</v>
      </c>
      <c r="G4692" t="s">
        <v>172</v>
      </c>
      <c r="H4692" s="1">
        <v>34038</v>
      </c>
      <c r="I4692" t="s">
        <v>221</v>
      </c>
      <c r="K4692" t="s">
        <v>1930</v>
      </c>
      <c r="L4692" t="s">
        <v>1931</v>
      </c>
      <c r="M4692" t="s">
        <v>224</v>
      </c>
      <c r="N4692">
        <v>2015</v>
      </c>
      <c r="O4692" t="s">
        <v>692</v>
      </c>
      <c r="P4692" t="s">
        <v>178</v>
      </c>
      <c r="Q4692" t="s">
        <v>172</v>
      </c>
      <c r="S4692">
        <v>27573044</v>
      </c>
      <c r="T4692" t="s">
        <v>196</v>
      </c>
      <c r="W4692" t="s">
        <v>26566</v>
      </c>
      <c r="X4692">
        <v>5855446751</v>
      </c>
      <c r="Y4692" t="s">
        <v>186</v>
      </c>
      <c r="Z4692" t="s">
        <v>282</v>
      </c>
      <c r="AA4692">
        <v>2015</v>
      </c>
      <c r="AB4692">
        <v>2015</v>
      </c>
      <c r="AC4692" t="s">
        <v>1288</v>
      </c>
      <c r="AD4692" t="s">
        <v>185</v>
      </c>
      <c r="AM4692" t="s">
        <v>3159</v>
      </c>
      <c r="AS4692">
        <v>3.77</v>
      </c>
      <c r="AT4692" t="s">
        <v>188</v>
      </c>
      <c r="AU4692" t="s">
        <v>189</v>
      </c>
      <c r="AV4692" t="s">
        <v>190</v>
      </c>
      <c r="AW4692" t="s">
        <v>264</v>
      </c>
      <c r="BM4692" t="s">
        <v>26567</v>
      </c>
      <c r="BP4692" t="s">
        <v>194</v>
      </c>
      <c r="BQ4692" t="s">
        <v>195</v>
      </c>
      <c r="BS4692">
        <v>14617</v>
      </c>
      <c r="BT4692" t="s">
        <v>196</v>
      </c>
      <c r="BU4692">
        <v>5855446751</v>
      </c>
      <c r="BZ4692" t="s">
        <v>26567</v>
      </c>
      <c r="CC4692" t="s">
        <v>194</v>
      </c>
      <c r="CD4692" t="s">
        <v>195</v>
      </c>
      <c r="CF4692">
        <v>14617</v>
      </c>
      <c r="CG4692" t="s">
        <v>196</v>
      </c>
      <c r="CH4692">
        <v>5855446751</v>
      </c>
      <c r="CM4692" t="s">
        <v>26567</v>
      </c>
      <c r="CP4692" t="s">
        <v>194</v>
      </c>
      <c r="CQ4692" t="s">
        <v>195</v>
      </c>
      <c r="CS4692">
        <v>14617</v>
      </c>
      <c r="CT4692" t="s">
        <v>196</v>
      </c>
      <c r="CU4692">
        <v>5855446751</v>
      </c>
      <c r="EM4692" t="s">
        <v>26567</v>
      </c>
      <c r="EP4692" t="s">
        <v>194</v>
      </c>
      <c r="EQ4692" t="s">
        <v>195</v>
      </c>
      <c r="ES4692">
        <v>14617</v>
      </c>
      <c r="ET4692" t="s">
        <v>196</v>
      </c>
      <c r="EU4692">
        <v>5855446751</v>
      </c>
    </row>
    <row r="4693" spans="1:151" x14ac:dyDescent="0.2">
      <c r="A4693">
        <v>46385</v>
      </c>
      <c r="B4693" t="s">
        <v>4296</v>
      </c>
      <c r="C4693" t="s">
        <v>26568</v>
      </c>
      <c r="D4693" t="s">
        <v>26569</v>
      </c>
      <c r="E4693" t="s">
        <v>26570</v>
      </c>
      <c r="F4693" t="s">
        <v>26571</v>
      </c>
      <c r="G4693" t="str">
        <f>"0"</f>
        <v>0</v>
      </c>
      <c r="H4693" s="1">
        <v>38500</v>
      </c>
      <c r="I4693" t="s">
        <v>221</v>
      </c>
      <c r="K4693" t="s">
        <v>2724</v>
      </c>
      <c r="L4693" t="s">
        <v>820</v>
      </c>
      <c r="M4693" t="s">
        <v>176</v>
      </c>
      <c r="N4693">
        <v>2026</v>
      </c>
      <c r="O4693" t="s">
        <v>508</v>
      </c>
      <c r="P4693" t="s">
        <v>509</v>
      </c>
      <c r="Q4693" t="s">
        <v>172</v>
      </c>
      <c r="S4693">
        <v>32496444</v>
      </c>
      <c r="T4693" t="s">
        <v>226</v>
      </c>
      <c r="Y4693" t="str">
        <f>"01AS"</f>
        <v>01AS</v>
      </c>
      <c r="Z4693" t="s">
        <v>227</v>
      </c>
      <c r="AA4693" t="s">
        <v>228</v>
      </c>
      <c r="AB4693" t="s">
        <v>229</v>
      </c>
      <c r="AC4693" t="s">
        <v>598</v>
      </c>
      <c r="AD4693" t="s">
        <v>185</v>
      </c>
      <c r="AM4693" t="s">
        <v>10619</v>
      </c>
      <c r="AS4693">
        <v>2.66</v>
      </c>
      <c r="AU4693" t="s">
        <v>472</v>
      </c>
      <c r="AV4693" t="s">
        <v>473</v>
      </c>
      <c r="AW4693" t="s">
        <v>264</v>
      </c>
      <c r="BM4693" t="s">
        <v>26572</v>
      </c>
      <c r="BN4693" t="s">
        <v>239</v>
      </c>
      <c r="BO4693" t="s">
        <v>26573</v>
      </c>
      <c r="BP4693" t="s">
        <v>241</v>
      </c>
      <c r="BQ4693" t="s">
        <v>195</v>
      </c>
      <c r="BS4693">
        <v>14627</v>
      </c>
      <c r="CD4693" t="s">
        <v>195</v>
      </c>
      <c r="CM4693" t="s">
        <v>26574</v>
      </c>
      <c r="CO4693" t="s">
        <v>26573</v>
      </c>
      <c r="CP4693" t="s">
        <v>9980</v>
      </c>
      <c r="CQ4693" t="s">
        <v>4463</v>
      </c>
      <c r="CS4693" t="str">
        <f>"06903-3338"</f>
        <v>06903-3338</v>
      </c>
      <c r="CT4693" t="s">
        <v>244</v>
      </c>
      <c r="CU4693" t="s">
        <v>26575</v>
      </c>
    </row>
    <row r="4694" spans="1:151" x14ac:dyDescent="0.2">
      <c r="A4694">
        <v>46776</v>
      </c>
      <c r="B4694" t="s">
        <v>4296</v>
      </c>
      <c r="C4694" t="s">
        <v>26568</v>
      </c>
      <c r="D4694" t="s">
        <v>26569</v>
      </c>
      <c r="E4694" t="s">
        <v>26570</v>
      </c>
      <c r="F4694" t="s">
        <v>171</v>
      </c>
      <c r="G4694" t="str">
        <f>"0"</f>
        <v>0</v>
      </c>
      <c r="H4694" s="1">
        <v>38500</v>
      </c>
      <c r="I4694" t="s">
        <v>221</v>
      </c>
      <c r="K4694" t="s">
        <v>26576</v>
      </c>
      <c r="M4694" t="s">
        <v>176</v>
      </c>
      <c r="N4694">
        <v>2026</v>
      </c>
      <c r="O4694" t="s">
        <v>508</v>
      </c>
      <c r="P4694" t="s">
        <v>509</v>
      </c>
      <c r="Q4694" t="s">
        <v>172</v>
      </c>
      <c r="S4694">
        <v>32496444</v>
      </c>
      <c r="T4694" t="s">
        <v>226</v>
      </c>
      <c r="Y4694" t="str">
        <f>"01AS"</f>
        <v>01AS</v>
      </c>
      <c r="Z4694" t="s">
        <v>227</v>
      </c>
      <c r="AA4694" t="s">
        <v>228</v>
      </c>
      <c r="AB4694" t="s">
        <v>229</v>
      </c>
      <c r="AC4694" t="s">
        <v>598</v>
      </c>
      <c r="AD4694" t="s">
        <v>185</v>
      </c>
      <c r="AM4694" t="s">
        <v>10619</v>
      </c>
      <c r="AS4694">
        <v>2.66</v>
      </c>
      <c r="AU4694" t="s">
        <v>472</v>
      </c>
      <c r="AV4694" t="s">
        <v>473</v>
      </c>
      <c r="AW4694" t="s">
        <v>264</v>
      </c>
      <c r="BM4694" t="s">
        <v>26572</v>
      </c>
      <c r="BN4694" t="s">
        <v>239</v>
      </c>
      <c r="BO4694" t="s">
        <v>26573</v>
      </c>
      <c r="BP4694" t="s">
        <v>241</v>
      </c>
      <c r="BQ4694" t="s">
        <v>195</v>
      </c>
      <c r="BS4694">
        <v>14627</v>
      </c>
      <c r="CD4694" t="s">
        <v>195</v>
      </c>
      <c r="CM4694" t="s">
        <v>26574</v>
      </c>
      <c r="CO4694" t="s">
        <v>26573</v>
      </c>
      <c r="CP4694" t="s">
        <v>9980</v>
      </c>
      <c r="CQ4694" t="s">
        <v>4463</v>
      </c>
      <c r="CS4694" t="str">
        <f>"06903-3338"</f>
        <v>06903-3338</v>
      </c>
      <c r="CT4694" t="s">
        <v>244</v>
      </c>
      <c r="CU4694" t="s">
        <v>26575</v>
      </c>
    </row>
    <row r="4695" spans="1:151" x14ac:dyDescent="0.2">
      <c r="A4695">
        <v>26565</v>
      </c>
      <c r="B4695" t="s">
        <v>26256</v>
      </c>
      <c r="C4695" t="s">
        <v>26577</v>
      </c>
      <c r="E4695" t="s">
        <v>26578</v>
      </c>
      <c r="F4695" t="s">
        <v>171</v>
      </c>
      <c r="G4695" t="s">
        <v>172</v>
      </c>
      <c r="H4695" s="1">
        <v>35889</v>
      </c>
      <c r="I4695" t="s">
        <v>173</v>
      </c>
      <c r="K4695" t="s">
        <v>853</v>
      </c>
      <c r="L4695" t="s">
        <v>854</v>
      </c>
      <c r="M4695" t="s">
        <v>176</v>
      </c>
      <c r="N4695">
        <v>2019</v>
      </c>
      <c r="O4695" t="s">
        <v>482</v>
      </c>
      <c r="P4695" t="s">
        <v>178</v>
      </c>
      <c r="Q4695" t="s">
        <v>172</v>
      </c>
      <c r="R4695" t="s">
        <v>510</v>
      </c>
      <c r="S4695">
        <v>29998111</v>
      </c>
      <c r="BM4695" t="s">
        <v>4293</v>
      </c>
    </row>
    <row r="4696" spans="1:151" x14ac:dyDescent="0.2">
      <c r="A4696">
        <v>39220</v>
      </c>
      <c r="B4696" t="s">
        <v>2046</v>
      </c>
      <c r="C4696" t="s">
        <v>26579</v>
      </c>
      <c r="D4696" t="s">
        <v>26580</v>
      </c>
      <c r="E4696" t="s">
        <v>26581</v>
      </c>
      <c r="F4696" t="s">
        <v>171</v>
      </c>
      <c r="G4696" t="str">
        <f>"0"</f>
        <v>0</v>
      </c>
      <c r="H4696" s="1">
        <v>37346</v>
      </c>
      <c r="I4696" t="s">
        <v>173</v>
      </c>
      <c r="K4696" t="s">
        <v>1396</v>
      </c>
      <c r="L4696" t="s">
        <v>1397</v>
      </c>
      <c r="M4696" t="s">
        <v>224</v>
      </c>
      <c r="N4696">
        <v>2023</v>
      </c>
      <c r="O4696" t="s">
        <v>597</v>
      </c>
      <c r="P4696" t="s">
        <v>178</v>
      </c>
      <c r="Q4696" t="s">
        <v>172</v>
      </c>
      <c r="S4696">
        <v>31728478</v>
      </c>
      <c r="T4696" t="s">
        <v>226</v>
      </c>
      <c r="Y4696" t="str">
        <f>"01AS"</f>
        <v>01AS</v>
      </c>
      <c r="Z4696" t="s">
        <v>227</v>
      </c>
      <c r="AA4696" t="s">
        <v>228</v>
      </c>
      <c r="AB4696" t="s">
        <v>229</v>
      </c>
      <c r="AC4696" t="s">
        <v>1237</v>
      </c>
      <c r="AD4696" t="s">
        <v>185</v>
      </c>
      <c r="AS4696">
        <v>2.5299999999999998</v>
      </c>
      <c r="AU4696" t="s">
        <v>235</v>
      </c>
      <c r="AV4696" t="s">
        <v>236</v>
      </c>
      <c r="AW4696" t="s">
        <v>210</v>
      </c>
      <c r="BM4696" t="s">
        <v>26582</v>
      </c>
      <c r="BN4696" t="s">
        <v>239</v>
      </c>
      <c r="BO4696" t="s">
        <v>26583</v>
      </c>
      <c r="BP4696" t="s">
        <v>241</v>
      </c>
      <c r="BQ4696" t="s">
        <v>195</v>
      </c>
      <c r="BS4696">
        <v>14627</v>
      </c>
      <c r="BZ4696" t="s">
        <v>266</v>
      </c>
      <c r="CB4696" t="s">
        <v>267</v>
      </c>
      <c r="CD4696" t="s">
        <v>195</v>
      </c>
      <c r="CF4696">
        <v>14627</v>
      </c>
      <c r="CG4696" t="s">
        <v>244</v>
      </c>
      <c r="CM4696" t="s">
        <v>26584</v>
      </c>
      <c r="CO4696" t="s">
        <v>26583</v>
      </c>
      <c r="CP4696" t="s">
        <v>4493</v>
      </c>
      <c r="CQ4696" t="s">
        <v>247</v>
      </c>
      <c r="CS4696" t="s">
        <v>26585</v>
      </c>
      <c r="CT4696" t="s">
        <v>244</v>
      </c>
      <c r="CU4696" t="s">
        <v>26586</v>
      </c>
    </row>
    <row r="4697" spans="1:151" x14ac:dyDescent="0.2">
      <c r="A4697">
        <v>27987</v>
      </c>
      <c r="B4697" t="s">
        <v>2197</v>
      </c>
      <c r="C4697" t="s">
        <v>26587</v>
      </c>
      <c r="D4697" t="s">
        <v>19848</v>
      </c>
      <c r="E4697" t="s">
        <v>26588</v>
      </c>
      <c r="F4697" t="s">
        <v>171</v>
      </c>
      <c r="G4697" t="s">
        <v>172</v>
      </c>
      <c r="H4697" s="1">
        <v>33631</v>
      </c>
      <c r="I4697" t="s">
        <v>173</v>
      </c>
      <c r="K4697" t="s">
        <v>1372</v>
      </c>
      <c r="L4697" t="s">
        <v>1373</v>
      </c>
      <c r="M4697" t="s">
        <v>176</v>
      </c>
      <c r="N4697">
        <v>2019</v>
      </c>
      <c r="O4697" t="s">
        <v>482</v>
      </c>
      <c r="P4697" t="s">
        <v>178</v>
      </c>
      <c r="Q4697" t="s">
        <v>172</v>
      </c>
      <c r="S4697">
        <v>30802377</v>
      </c>
      <c r="T4697" t="s">
        <v>196</v>
      </c>
      <c r="Y4697" t="s">
        <v>613</v>
      </c>
      <c r="Z4697" t="s">
        <v>614</v>
      </c>
      <c r="AA4697" t="s">
        <v>615</v>
      </c>
      <c r="AB4697" t="s">
        <v>259</v>
      </c>
      <c r="AC4697" t="s">
        <v>4245</v>
      </c>
      <c r="AD4697" t="s">
        <v>185</v>
      </c>
      <c r="AS4697" t="str">
        <f>"0"</f>
        <v>0</v>
      </c>
      <c r="AT4697" t="s">
        <v>188</v>
      </c>
      <c r="AU4697" t="s">
        <v>647</v>
      </c>
      <c r="AV4697" t="s">
        <v>190</v>
      </c>
      <c r="AW4697" t="s">
        <v>264</v>
      </c>
      <c r="BM4697" t="s">
        <v>26589</v>
      </c>
      <c r="BP4697" t="s">
        <v>7941</v>
      </c>
      <c r="BQ4697" t="s">
        <v>195</v>
      </c>
      <c r="BS4697">
        <v>14052</v>
      </c>
      <c r="BT4697" t="s">
        <v>196</v>
      </c>
      <c r="BU4697">
        <v>7166962669</v>
      </c>
      <c r="BZ4697" t="s">
        <v>26589</v>
      </c>
      <c r="CC4697" t="s">
        <v>7941</v>
      </c>
      <c r="CD4697" t="s">
        <v>195</v>
      </c>
      <c r="CF4697">
        <v>14052</v>
      </c>
      <c r="CG4697" t="s">
        <v>196</v>
      </c>
      <c r="CH4697">
        <v>7166962669</v>
      </c>
      <c r="CM4697" t="s">
        <v>26589</v>
      </c>
      <c r="CP4697" t="s">
        <v>7941</v>
      </c>
      <c r="CQ4697" t="s">
        <v>195</v>
      </c>
      <c r="CS4697">
        <v>14052</v>
      </c>
      <c r="CT4697" t="s">
        <v>196</v>
      </c>
      <c r="CU4697">
        <v>7166962669</v>
      </c>
      <c r="DT4697" t="s">
        <v>226</v>
      </c>
    </row>
    <row r="4698" spans="1:151" x14ac:dyDescent="0.2">
      <c r="A4698">
        <v>45322</v>
      </c>
      <c r="B4698" t="s">
        <v>26590</v>
      </c>
      <c r="C4698" t="s">
        <v>26591</v>
      </c>
      <c r="D4698" t="s">
        <v>169</v>
      </c>
      <c r="E4698" t="s">
        <v>26592</v>
      </c>
      <c r="F4698" t="s">
        <v>171</v>
      </c>
      <c r="G4698" t="str">
        <f>"0"</f>
        <v>0</v>
      </c>
      <c r="H4698" s="1">
        <v>38184</v>
      </c>
      <c r="I4698" t="s">
        <v>173</v>
      </c>
      <c r="K4698" t="s">
        <v>4091</v>
      </c>
      <c r="L4698" t="s">
        <v>3127</v>
      </c>
      <c r="M4698" t="s">
        <v>224</v>
      </c>
      <c r="N4698">
        <v>2025</v>
      </c>
      <c r="O4698" t="s">
        <v>528</v>
      </c>
      <c r="P4698" t="s">
        <v>178</v>
      </c>
      <c r="Q4698" t="s">
        <v>172</v>
      </c>
      <c r="R4698" t="s">
        <v>510</v>
      </c>
      <c r="S4698">
        <v>32355628</v>
      </c>
      <c r="BM4698" t="s">
        <v>26593</v>
      </c>
    </row>
    <row r="4699" spans="1:151" x14ac:dyDescent="0.2">
      <c r="A4699">
        <v>42053</v>
      </c>
      <c r="B4699" t="s">
        <v>5008</v>
      </c>
      <c r="C4699" t="s">
        <v>26594</v>
      </c>
      <c r="D4699" t="s">
        <v>3657</v>
      </c>
      <c r="E4699" t="s">
        <v>26595</v>
      </c>
      <c r="F4699" t="s">
        <v>171</v>
      </c>
      <c r="G4699" t="str">
        <f>"0"</f>
        <v>0</v>
      </c>
      <c r="H4699" s="1">
        <v>37672</v>
      </c>
      <c r="I4699" t="s">
        <v>221</v>
      </c>
      <c r="K4699" t="s">
        <v>819</v>
      </c>
      <c r="L4699" t="s">
        <v>820</v>
      </c>
      <c r="M4699" t="s">
        <v>224</v>
      </c>
      <c r="N4699">
        <v>2024</v>
      </c>
      <c r="O4699" t="s">
        <v>225</v>
      </c>
      <c r="P4699" t="s">
        <v>178</v>
      </c>
      <c r="Q4699" t="s">
        <v>172</v>
      </c>
      <c r="S4699">
        <v>32082432</v>
      </c>
      <c r="T4699" t="s">
        <v>226</v>
      </c>
      <c r="Y4699" t="str">
        <f>"01AS"</f>
        <v>01AS</v>
      </c>
      <c r="Z4699" t="s">
        <v>227</v>
      </c>
      <c r="AA4699" t="s">
        <v>320</v>
      </c>
      <c r="AB4699" t="s">
        <v>321</v>
      </c>
      <c r="AC4699" t="s">
        <v>656</v>
      </c>
      <c r="AD4699" t="s">
        <v>185</v>
      </c>
      <c r="AM4699" t="s">
        <v>4991</v>
      </c>
      <c r="AN4699" t="s">
        <v>1764</v>
      </c>
      <c r="AO4699" t="s">
        <v>10619</v>
      </c>
      <c r="AS4699">
        <v>3.78</v>
      </c>
      <c r="AU4699" t="s">
        <v>235</v>
      </c>
      <c r="AV4699" t="s">
        <v>236</v>
      </c>
      <c r="AW4699" t="s">
        <v>264</v>
      </c>
      <c r="BM4699" t="s">
        <v>26596</v>
      </c>
      <c r="BN4699" t="s">
        <v>239</v>
      </c>
      <c r="BO4699" t="s">
        <v>26597</v>
      </c>
      <c r="BP4699" t="s">
        <v>241</v>
      </c>
      <c r="BQ4699" t="s">
        <v>195</v>
      </c>
      <c r="BS4699">
        <v>14627</v>
      </c>
      <c r="CD4699" t="s">
        <v>195</v>
      </c>
      <c r="CM4699" t="s">
        <v>26598</v>
      </c>
      <c r="CO4699" t="s">
        <v>26597</v>
      </c>
      <c r="CP4699" t="s">
        <v>1401</v>
      </c>
      <c r="CQ4699" t="s">
        <v>247</v>
      </c>
      <c r="CS4699" t="s">
        <v>26599</v>
      </c>
      <c r="CT4699" t="s">
        <v>244</v>
      </c>
      <c r="CU4699" t="s">
        <v>26600</v>
      </c>
    </row>
    <row r="4700" spans="1:151" x14ac:dyDescent="0.2">
      <c r="A4700">
        <v>42052</v>
      </c>
      <c r="B4700" t="s">
        <v>5008</v>
      </c>
      <c r="C4700" t="s">
        <v>26594</v>
      </c>
      <c r="D4700" t="s">
        <v>3657</v>
      </c>
      <c r="E4700" t="s">
        <v>26595</v>
      </c>
      <c r="F4700" t="s">
        <v>171</v>
      </c>
      <c r="G4700" t="str">
        <f>"0"</f>
        <v>0</v>
      </c>
      <c r="H4700" s="1">
        <v>37672</v>
      </c>
      <c r="I4700" t="s">
        <v>221</v>
      </c>
      <c r="K4700" t="s">
        <v>5086</v>
      </c>
      <c r="L4700" t="s">
        <v>4509</v>
      </c>
      <c r="M4700" t="s">
        <v>224</v>
      </c>
      <c r="N4700">
        <v>2024</v>
      </c>
      <c r="O4700" t="s">
        <v>225</v>
      </c>
      <c r="P4700" t="s">
        <v>2100</v>
      </c>
      <c r="Q4700" t="s">
        <v>172</v>
      </c>
      <c r="S4700">
        <v>32082432</v>
      </c>
      <c r="T4700" t="s">
        <v>226</v>
      </c>
      <c r="Y4700" t="str">
        <f>"01AS"</f>
        <v>01AS</v>
      </c>
      <c r="Z4700" t="s">
        <v>227</v>
      </c>
      <c r="AA4700" t="s">
        <v>320</v>
      </c>
      <c r="AB4700" t="s">
        <v>321</v>
      </c>
      <c r="AC4700" t="s">
        <v>656</v>
      </c>
      <c r="AD4700" t="s">
        <v>185</v>
      </c>
      <c r="AM4700" t="s">
        <v>4991</v>
      </c>
      <c r="AN4700" t="s">
        <v>1764</v>
      </c>
      <c r="AO4700" t="s">
        <v>10619</v>
      </c>
      <c r="AS4700">
        <v>3.78</v>
      </c>
      <c r="AU4700" t="s">
        <v>235</v>
      </c>
      <c r="AV4700" t="s">
        <v>236</v>
      </c>
      <c r="AW4700" t="s">
        <v>264</v>
      </c>
      <c r="BM4700" t="s">
        <v>26596</v>
      </c>
      <c r="BN4700" t="s">
        <v>239</v>
      </c>
      <c r="BO4700" t="s">
        <v>26597</v>
      </c>
      <c r="BP4700" t="s">
        <v>241</v>
      </c>
      <c r="BQ4700" t="s">
        <v>195</v>
      </c>
      <c r="BS4700">
        <v>14627</v>
      </c>
      <c r="CD4700" t="s">
        <v>195</v>
      </c>
      <c r="CM4700" t="s">
        <v>26598</v>
      </c>
      <c r="CO4700" t="s">
        <v>26597</v>
      </c>
      <c r="CP4700" t="s">
        <v>1401</v>
      </c>
      <c r="CQ4700" t="s">
        <v>247</v>
      </c>
      <c r="CS4700" t="s">
        <v>26599</v>
      </c>
      <c r="CT4700" t="s">
        <v>244</v>
      </c>
      <c r="CU4700" t="s">
        <v>26600</v>
      </c>
    </row>
    <row r="4701" spans="1:151" x14ac:dyDescent="0.2">
      <c r="A4701">
        <v>40814</v>
      </c>
      <c r="B4701" t="s">
        <v>8339</v>
      </c>
      <c r="C4701" t="s">
        <v>26601</v>
      </c>
      <c r="D4701" t="s">
        <v>672</v>
      </c>
      <c r="E4701" t="s">
        <v>26602</v>
      </c>
      <c r="F4701" t="s">
        <v>171</v>
      </c>
      <c r="G4701" t="str">
        <f>"0"</f>
        <v>0</v>
      </c>
      <c r="H4701" s="1">
        <v>37810</v>
      </c>
      <c r="I4701" t="s">
        <v>221</v>
      </c>
      <c r="K4701" t="s">
        <v>1853</v>
      </c>
      <c r="L4701" t="s">
        <v>516</v>
      </c>
      <c r="M4701" t="s">
        <v>176</v>
      </c>
      <c r="N4701">
        <v>2024</v>
      </c>
      <c r="O4701" t="s">
        <v>319</v>
      </c>
      <c r="P4701" t="s">
        <v>178</v>
      </c>
      <c r="Q4701" t="s">
        <v>172</v>
      </c>
      <c r="S4701">
        <v>32050028</v>
      </c>
      <c r="T4701" t="s">
        <v>226</v>
      </c>
      <c r="Y4701" t="str">
        <f>"01AS"</f>
        <v>01AS</v>
      </c>
      <c r="Z4701" t="s">
        <v>227</v>
      </c>
      <c r="AA4701" t="s">
        <v>320</v>
      </c>
      <c r="AB4701" t="s">
        <v>321</v>
      </c>
      <c r="AC4701" t="s">
        <v>1451</v>
      </c>
      <c r="AD4701" t="s">
        <v>185</v>
      </c>
      <c r="AM4701" t="s">
        <v>4133</v>
      </c>
      <c r="AN4701" t="s">
        <v>680</v>
      </c>
      <c r="AS4701">
        <v>3.91</v>
      </c>
      <c r="AU4701" t="s">
        <v>235</v>
      </c>
      <c r="AV4701" t="s">
        <v>823</v>
      </c>
      <c r="AW4701" t="s">
        <v>264</v>
      </c>
      <c r="BM4701" t="s">
        <v>26603</v>
      </c>
      <c r="BN4701" t="s">
        <v>239</v>
      </c>
      <c r="BO4701" t="s">
        <v>26604</v>
      </c>
      <c r="BP4701" t="s">
        <v>241</v>
      </c>
      <c r="BQ4701" t="s">
        <v>195</v>
      </c>
      <c r="BS4701">
        <v>14627</v>
      </c>
      <c r="BZ4701" t="s">
        <v>3852</v>
      </c>
      <c r="CB4701" t="s">
        <v>267</v>
      </c>
      <c r="CD4701" t="s">
        <v>195</v>
      </c>
      <c r="CF4701">
        <v>14627</v>
      </c>
      <c r="CG4701" t="s">
        <v>244</v>
      </c>
      <c r="CM4701" t="s">
        <v>26605</v>
      </c>
      <c r="CO4701" t="s">
        <v>26604</v>
      </c>
      <c r="CP4701" t="s">
        <v>2078</v>
      </c>
      <c r="CQ4701" t="s">
        <v>2079</v>
      </c>
      <c r="CS4701" t="s">
        <v>26606</v>
      </c>
      <c r="CT4701" t="s">
        <v>244</v>
      </c>
      <c r="CU4701" t="s">
        <v>26607</v>
      </c>
    </row>
    <row r="4702" spans="1:151" x14ac:dyDescent="0.2">
      <c r="A4702">
        <v>24694</v>
      </c>
      <c r="B4702" t="s">
        <v>26608</v>
      </c>
      <c r="C4702" t="s">
        <v>26609</v>
      </c>
      <c r="E4702" t="s">
        <v>26610</v>
      </c>
      <c r="F4702" t="s">
        <v>171</v>
      </c>
      <c r="G4702" t="s">
        <v>172</v>
      </c>
      <c r="H4702" s="1">
        <v>35912</v>
      </c>
      <c r="I4702" t="s">
        <v>173</v>
      </c>
      <c r="K4702" t="s">
        <v>1910</v>
      </c>
      <c r="L4702" t="s">
        <v>1911</v>
      </c>
      <c r="M4702" t="s">
        <v>306</v>
      </c>
      <c r="N4702">
        <v>2018</v>
      </c>
      <c r="O4702" t="s">
        <v>307</v>
      </c>
      <c r="P4702" t="s">
        <v>178</v>
      </c>
      <c r="Q4702" t="s">
        <v>172</v>
      </c>
      <c r="S4702">
        <v>29855100</v>
      </c>
      <c r="T4702" t="s">
        <v>196</v>
      </c>
      <c r="W4702" t="s">
        <v>26611</v>
      </c>
      <c r="X4702">
        <v>6316824796</v>
      </c>
      <c r="Y4702" t="s">
        <v>186</v>
      </c>
      <c r="Z4702" t="s">
        <v>183</v>
      </c>
      <c r="AA4702">
        <v>2020</v>
      </c>
      <c r="AB4702">
        <v>2020</v>
      </c>
      <c r="AC4702" t="s">
        <v>2905</v>
      </c>
      <c r="AD4702" t="s">
        <v>185</v>
      </c>
      <c r="AS4702">
        <v>3.88</v>
      </c>
      <c r="AT4702" t="s">
        <v>188</v>
      </c>
      <c r="AU4702" t="s">
        <v>189</v>
      </c>
      <c r="AV4702" t="s">
        <v>190</v>
      </c>
      <c r="AW4702" t="s">
        <v>264</v>
      </c>
      <c r="BM4702" t="s">
        <v>26612</v>
      </c>
      <c r="BN4702" t="s">
        <v>193</v>
      </c>
      <c r="BP4702" t="s">
        <v>194</v>
      </c>
      <c r="BQ4702" t="s">
        <v>195</v>
      </c>
      <c r="BS4702">
        <v>14627</v>
      </c>
      <c r="BT4702" t="s">
        <v>196</v>
      </c>
      <c r="BU4702">
        <v>6318919211</v>
      </c>
      <c r="BZ4702" t="s">
        <v>26613</v>
      </c>
      <c r="CC4702" t="s">
        <v>26614</v>
      </c>
      <c r="CD4702" t="s">
        <v>195</v>
      </c>
      <c r="CF4702">
        <v>11791</v>
      </c>
      <c r="CG4702" t="s">
        <v>196</v>
      </c>
      <c r="CH4702">
        <v>6318919211</v>
      </c>
      <c r="CM4702" t="s">
        <v>26615</v>
      </c>
      <c r="CP4702" t="s">
        <v>194</v>
      </c>
      <c r="CQ4702" t="s">
        <v>195</v>
      </c>
      <c r="CS4702">
        <v>14611</v>
      </c>
      <c r="CT4702" t="s">
        <v>196</v>
      </c>
      <c r="CU4702">
        <v>6318919211</v>
      </c>
      <c r="DM4702" t="s">
        <v>26616</v>
      </c>
      <c r="DP4702" t="s">
        <v>24162</v>
      </c>
      <c r="DQ4702" t="s">
        <v>195</v>
      </c>
      <c r="DR4702" t="s">
        <v>26617</v>
      </c>
      <c r="DS4702">
        <v>11791</v>
      </c>
      <c r="DT4702" t="s">
        <v>226</v>
      </c>
      <c r="DU4702">
        <v>6314315799</v>
      </c>
      <c r="DW4702">
        <v>6314315799</v>
      </c>
      <c r="DX4702" t="s">
        <v>26618</v>
      </c>
      <c r="DY4702" t="s">
        <v>1605</v>
      </c>
      <c r="ED4702" t="s">
        <v>195</v>
      </c>
      <c r="EG4702" t="s">
        <v>196</v>
      </c>
      <c r="EH4702">
        <v>6318919211</v>
      </c>
      <c r="EM4702" t="s">
        <v>26613</v>
      </c>
      <c r="EP4702" t="s">
        <v>26614</v>
      </c>
      <c r="EQ4702" t="s">
        <v>195</v>
      </c>
      <c r="ES4702">
        <v>11791</v>
      </c>
      <c r="ET4702" t="s">
        <v>196</v>
      </c>
      <c r="EU4702">
        <v>6318919211</v>
      </c>
    </row>
    <row r="4703" spans="1:151" x14ac:dyDescent="0.2">
      <c r="A4703">
        <v>13318</v>
      </c>
      <c r="B4703" t="s">
        <v>7456</v>
      </c>
      <c r="C4703" t="s">
        <v>26619</v>
      </c>
      <c r="D4703" t="s">
        <v>2661</v>
      </c>
      <c r="E4703" t="s">
        <v>26620</v>
      </c>
      <c r="F4703" t="s">
        <v>171</v>
      </c>
      <c r="G4703" t="s">
        <v>172</v>
      </c>
      <c r="H4703" s="1">
        <v>34790</v>
      </c>
      <c r="I4703" t="s">
        <v>173</v>
      </c>
      <c r="K4703" t="s">
        <v>1046</v>
      </c>
      <c r="L4703" t="s">
        <v>1047</v>
      </c>
      <c r="M4703" t="s">
        <v>176</v>
      </c>
      <c r="N4703">
        <v>2016</v>
      </c>
      <c r="O4703" t="s">
        <v>634</v>
      </c>
      <c r="P4703" t="s">
        <v>178</v>
      </c>
      <c r="Q4703" t="s">
        <v>172</v>
      </c>
      <c r="S4703">
        <v>28266914</v>
      </c>
      <c r="T4703" t="s">
        <v>196</v>
      </c>
      <c r="W4703" t="s">
        <v>26621</v>
      </c>
      <c r="X4703">
        <v>6096850842</v>
      </c>
      <c r="Y4703" t="s">
        <v>186</v>
      </c>
      <c r="Z4703" t="s">
        <v>282</v>
      </c>
      <c r="AA4703">
        <v>2017</v>
      </c>
      <c r="AB4703">
        <v>2017</v>
      </c>
      <c r="AC4703" t="s">
        <v>382</v>
      </c>
      <c r="AD4703" t="s">
        <v>185</v>
      </c>
      <c r="AM4703" t="s">
        <v>187</v>
      </c>
      <c r="AS4703">
        <v>3.33</v>
      </c>
      <c r="AT4703" t="s">
        <v>188</v>
      </c>
      <c r="AU4703" t="s">
        <v>189</v>
      </c>
      <c r="AV4703" t="s">
        <v>190</v>
      </c>
      <c r="AW4703" t="s">
        <v>264</v>
      </c>
      <c r="BM4703" t="s">
        <v>26622</v>
      </c>
      <c r="BP4703" t="s">
        <v>194</v>
      </c>
      <c r="BQ4703" t="s">
        <v>195</v>
      </c>
      <c r="BS4703">
        <v>146192410</v>
      </c>
      <c r="BT4703" t="s">
        <v>196</v>
      </c>
      <c r="BU4703">
        <v>6092808493</v>
      </c>
      <c r="BZ4703" t="s">
        <v>26623</v>
      </c>
      <c r="CC4703" t="s">
        <v>26624</v>
      </c>
      <c r="CD4703" t="s">
        <v>1150</v>
      </c>
      <c r="CF4703" t="str">
        <f>"08048"</f>
        <v>08048</v>
      </c>
      <c r="CG4703" t="s">
        <v>196</v>
      </c>
      <c r="CH4703">
        <v>6092808493</v>
      </c>
      <c r="CM4703" t="s">
        <v>26622</v>
      </c>
      <c r="CP4703" t="s">
        <v>194</v>
      </c>
      <c r="CQ4703" t="s">
        <v>195</v>
      </c>
      <c r="CS4703">
        <v>146192410</v>
      </c>
      <c r="CT4703" t="s">
        <v>196</v>
      </c>
      <c r="CU4703">
        <v>6092808493</v>
      </c>
      <c r="ED4703" t="s">
        <v>1150</v>
      </c>
      <c r="EG4703" t="s">
        <v>196</v>
      </c>
      <c r="EH4703">
        <v>6092808493</v>
      </c>
      <c r="EM4703" t="s">
        <v>26623</v>
      </c>
      <c r="EP4703" t="s">
        <v>26624</v>
      </c>
      <c r="EQ4703" t="s">
        <v>1150</v>
      </c>
      <c r="ES4703" t="str">
        <f>"08048"</f>
        <v>08048</v>
      </c>
      <c r="ET4703" t="s">
        <v>196</v>
      </c>
      <c r="EU4703">
        <v>6092808493</v>
      </c>
    </row>
    <row r="4704" spans="1:151" x14ac:dyDescent="0.2">
      <c r="A4704">
        <v>39209</v>
      </c>
      <c r="B4704" t="s">
        <v>1267</v>
      </c>
      <c r="C4704" t="s">
        <v>26625</v>
      </c>
      <c r="D4704" t="s">
        <v>949</v>
      </c>
      <c r="E4704" t="s">
        <v>26626</v>
      </c>
      <c r="F4704" t="s">
        <v>171</v>
      </c>
      <c r="G4704" t="str">
        <f>"0"</f>
        <v>0</v>
      </c>
      <c r="H4704" s="1">
        <v>37693</v>
      </c>
      <c r="I4704" t="s">
        <v>173</v>
      </c>
      <c r="K4704" t="s">
        <v>1396</v>
      </c>
      <c r="L4704" t="s">
        <v>1397</v>
      </c>
      <c r="M4704" t="s">
        <v>224</v>
      </c>
      <c r="N4704">
        <v>2023</v>
      </c>
      <c r="O4704" t="s">
        <v>597</v>
      </c>
      <c r="P4704" t="s">
        <v>178</v>
      </c>
      <c r="Q4704" t="s">
        <v>172</v>
      </c>
      <c r="S4704">
        <v>32048995</v>
      </c>
      <c r="T4704" t="s">
        <v>226</v>
      </c>
      <c r="Y4704" t="str">
        <f>"04HSEAS"</f>
        <v>04HSEAS</v>
      </c>
      <c r="Z4704" t="s">
        <v>499</v>
      </c>
      <c r="AA4704" t="s">
        <v>228</v>
      </c>
      <c r="AB4704" t="s">
        <v>229</v>
      </c>
      <c r="AC4704" t="s">
        <v>8177</v>
      </c>
      <c r="AD4704" t="s">
        <v>185</v>
      </c>
      <c r="AS4704">
        <v>3.1</v>
      </c>
      <c r="AU4704" t="s">
        <v>472</v>
      </c>
      <c r="AV4704" t="s">
        <v>473</v>
      </c>
      <c r="AW4704" t="s">
        <v>264</v>
      </c>
      <c r="BM4704" t="s">
        <v>26627</v>
      </c>
      <c r="BN4704" t="s">
        <v>239</v>
      </c>
      <c r="BO4704" t="s">
        <v>26628</v>
      </c>
      <c r="BP4704" t="s">
        <v>241</v>
      </c>
      <c r="BQ4704" t="s">
        <v>195</v>
      </c>
      <c r="BS4704">
        <v>14627</v>
      </c>
      <c r="BZ4704" t="s">
        <v>266</v>
      </c>
      <c r="CB4704" t="s">
        <v>267</v>
      </c>
      <c r="CD4704" t="s">
        <v>195</v>
      </c>
      <c r="CF4704">
        <v>14627</v>
      </c>
      <c r="CG4704" t="s">
        <v>244</v>
      </c>
      <c r="CM4704" t="s">
        <v>26629</v>
      </c>
      <c r="CO4704" t="s">
        <v>26628</v>
      </c>
      <c r="CP4704" t="s">
        <v>26630</v>
      </c>
      <c r="CQ4704" t="s">
        <v>571</v>
      </c>
      <c r="CS4704" t="s">
        <v>26631</v>
      </c>
      <c r="CT4704" t="s">
        <v>244</v>
      </c>
      <c r="CU4704" t="s">
        <v>26632</v>
      </c>
    </row>
    <row r="4705" spans="1:151" x14ac:dyDescent="0.2">
      <c r="A4705">
        <v>45831</v>
      </c>
      <c r="B4705" t="s">
        <v>26633</v>
      </c>
      <c r="C4705" t="s">
        <v>26634</v>
      </c>
      <c r="E4705" t="s">
        <v>1213</v>
      </c>
      <c r="F4705" t="s">
        <v>171</v>
      </c>
      <c r="G4705" t="str">
        <f>"0"</f>
        <v>0</v>
      </c>
      <c r="H4705" s="1">
        <v>38581</v>
      </c>
      <c r="I4705" t="s">
        <v>221</v>
      </c>
      <c r="K4705" t="s">
        <v>1642</v>
      </c>
      <c r="L4705" t="s">
        <v>1643</v>
      </c>
      <c r="M4705" t="s">
        <v>306</v>
      </c>
      <c r="N4705">
        <v>2025</v>
      </c>
      <c r="O4705" t="s">
        <v>2065</v>
      </c>
      <c r="P4705" t="s">
        <v>178</v>
      </c>
      <c r="Q4705" t="s">
        <v>172</v>
      </c>
      <c r="R4705" t="s">
        <v>510</v>
      </c>
      <c r="S4705">
        <v>32581539</v>
      </c>
      <c r="BM4705" t="s">
        <v>4293</v>
      </c>
    </row>
    <row r="4706" spans="1:151" x14ac:dyDescent="0.2">
      <c r="A4706">
        <v>46457</v>
      </c>
      <c r="B4706" t="s">
        <v>26635</v>
      </c>
      <c r="C4706" t="s">
        <v>26636</v>
      </c>
      <c r="D4706" t="s">
        <v>1418</v>
      </c>
      <c r="E4706" t="s">
        <v>26637</v>
      </c>
      <c r="F4706" t="s">
        <v>26638</v>
      </c>
      <c r="G4706" t="str">
        <f>"0"</f>
        <v>0</v>
      </c>
      <c r="H4706" s="1">
        <v>38338</v>
      </c>
      <c r="I4706" t="s">
        <v>221</v>
      </c>
      <c r="K4706" t="s">
        <v>317</v>
      </c>
      <c r="L4706" t="s">
        <v>318</v>
      </c>
      <c r="M4706" t="s">
        <v>176</v>
      </c>
      <c r="N4706">
        <v>2026</v>
      </c>
      <c r="O4706" t="s">
        <v>508</v>
      </c>
      <c r="P4706" t="s">
        <v>2100</v>
      </c>
      <c r="Q4706" t="s">
        <v>172</v>
      </c>
      <c r="R4706" t="s">
        <v>510</v>
      </c>
      <c r="S4706">
        <v>32588842</v>
      </c>
      <c r="BM4706" t="s">
        <v>10663</v>
      </c>
      <c r="DM4706" t="s">
        <v>26639</v>
      </c>
      <c r="DP4706" t="s">
        <v>23388</v>
      </c>
      <c r="DQ4706" t="s">
        <v>1150</v>
      </c>
      <c r="DS4706" t="str">
        <f>"08816"</f>
        <v>08816</v>
      </c>
      <c r="DT4706" t="s">
        <v>226</v>
      </c>
      <c r="DU4706">
        <v>7322360962</v>
      </c>
      <c r="DW4706">
        <v>7322360962</v>
      </c>
      <c r="DX4706" t="s">
        <v>26640</v>
      </c>
      <c r="DY4706" t="s">
        <v>406</v>
      </c>
    </row>
    <row r="4707" spans="1:151" x14ac:dyDescent="0.2">
      <c r="A4707">
        <v>46477</v>
      </c>
      <c r="B4707" t="s">
        <v>26635</v>
      </c>
      <c r="C4707" t="s">
        <v>26636</v>
      </c>
      <c r="D4707" t="s">
        <v>1418</v>
      </c>
      <c r="E4707" t="s">
        <v>26637</v>
      </c>
      <c r="F4707" t="s">
        <v>171</v>
      </c>
      <c r="G4707" t="str">
        <f>"0"</f>
        <v>0</v>
      </c>
      <c r="H4707" s="1">
        <v>38338</v>
      </c>
      <c r="I4707" t="s">
        <v>221</v>
      </c>
      <c r="K4707" t="s">
        <v>5829</v>
      </c>
      <c r="M4707" t="s">
        <v>176</v>
      </c>
      <c r="N4707">
        <v>2026</v>
      </c>
      <c r="O4707" t="s">
        <v>508</v>
      </c>
      <c r="P4707" t="s">
        <v>509</v>
      </c>
      <c r="Q4707" t="s">
        <v>172</v>
      </c>
      <c r="R4707" t="s">
        <v>510</v>
      </c>
      <c r="S4707">
        <v>32588842</v>
      </c>
      <c r="BM4707" t="s">
        <v>10663</v>
      </c>
      <c r="DM4707" t="s">
        <v>26639</v>
      </c>
      <c r="DP4707" t="s">
        <v>23388</v>
      </c>
      <c r="DQ4707" t="s">
        <v>1150</v>
      </c>
      <c r="DS4707" t="str">
        <f>"08816"</f>
        <v>08816</v>
      </c>
      <c r="DT4707" t="s">
        <v>226</v>
      </c>
      <c r="DU4707">
        <v>7322360962</v>
      </c>
      <c r="DW4707">
        <v>7322360962</v>
      </c>
      <c r="DX4707" t="s">
        <v>26640</v>
      </c>
      <c r="DY4707" t="s">
        <v>406</v>
      </c>
    </row>
    <row r="4708" spans="1:151" x14ac:dyDescent="0.2">
      <c r="A4708">
        <v>17854</v>
      </c>
      <c r="B4708" t="s">
        <v>26641</v>
      </c>
      <c r="C4708" t="s">
        <v>26642</v>
      </c>
      <c r="E4708" t="s">
        <v>26643</v>
      </c>
      <c r="F4708" t="s">
        <v>171</v>
      </c>
      <c r="G4708" t="s">
        <v>172</v>
      </c>
      <c r="H4708" s="1">
        <v>35407</v>
      </c>
      <c r="I4708" t="s">
        <v>221</v>
      </c>
      <c r="K4708" t="s">
        <v>1478</v>
      </c>
      <c r="L4708" t="s">
        <v>727</v>
      </c>
      <c r="M4708" t="s">
        <v>176</v>
      </c>
      <c r="N4708">
        <v>2017</v>
      </c>
      <c r="O4708" t="s">
        <v>177</v>
      </c>
      <c r="P4708" t="s">
        <v>178</v>
      </c>
      <c r="Q4708" t="s">
        <v>172</v>
      </c>
      <c r="S4708">
        <v>28845676</v>
      </c>
      <c r="T4708" t="s">
        <v>1941</v>
      </c>
      <c r="U4708" t="s">
        <v>337</v>
      </c>
      <c r="W4708" t="s">
        <v>26644</v>
      </c>
      <c r="X4708">
        <v>7185012572</v>
      </c>
      <c r="Y4708" t="s">
        <v>186</v>
      </c>
      <c r="Z4708" t="s">
        <v>282</v>
      </c>
      <c r="AA4708" t="s">
        <v>615</v>
      </c>
      <c r="AB4708" t="s">
        <v>3710</v>
      </c>
      <c r="AC4708" t="s">
        <v>856</v>
      </c>
      <c r="AD4708" t="s">
        <v>185</v>
      </c>
      <c r="AE4708" t="s">
        <v>187</v>
      </c>
      <c r="AM4708" t="s">
        <v>932</v>
      </c>
      <c r="AS4708">
        <v>3.44</v>
      </c>
      <c r="AT4708" t="s">
        <v>188</v>
      </c>
      <c r="AU4708" t="s">
        <v>189</v>
      </c>
      <c r="AV4708" t="s">
        <v>190</v>
      </c>
      <c r="AW4708" t="s">
        <v>715</v>
      </c>
      <c r="BM4708" t="s">
        <v>26645</v>
      </c>
      <c r="BN4708" t="s">
        <v>193</v>
      </c>
      <c r="BP4708" t="s">
        <v>194</v>
      </c>
      <c r="BQ4708" t="s">
        <v>195</v>
      </c>
      <c r="BS4708">
        <v>14627</v>
      </c>
      <c r="BT4708" t="s">
        <v>196</v>
      </c>
      <c r="BU4708">
        <v>7185017467</v>
      </c>
      <c r="BZ4708" t="s">
        <v>26646</v>
      </c>
      <c r="CC4708" t="s">
        <v>5401</v>
      </c>
      <c r="CD4708" t="s">
        <v>195</v>
      </c>
      <c r="CF4708">
        <v>11355</v>
      </c>
      <c r="CG4708" t="s">
        <v>196</v>
      </c>
      <c r="CH4708">
        <v>7185017467</v>
      </c>
      <c r="CM4708" t="s">
        <v>26646</v>
      </c>
      <c r="CP4708" t="s">
        <v>5401</v>
      </c>
      <c r="CQ4708" t="s">
        <v>195</v>
      </c>
      <c r="CS4708">
        <v>11355</v>
      </c>
      <c r="CT4708" t="s">
        <v>196</v>
      </c>
      <c r="CU4708">
        <v>7185017467</v>
      </c>
      <c r="ED4708" t="s">
        <v>195</v>
      </c>
      <c r="EG4708" t="s">
        <v>196</v>
      </c>
      <c r="EH4708">
        <v>7185017467</v>
      </c>
      <c r="EM4708" t="s">
        <v>26646</v>
      </c>
      <c r="EP4708" t="s">
        <v>5401</v>
      </c>
      <c r="EQ4708" t="s">
        <v>195</v>
      </c>
      <c r="ES4708">
        <v>11355</v>
      </c>
      <c r="ET4708" t="s">
        <v>196</v>
      </c>
      <c r="EU4708">
        <v>7185017467</v>
      </c>
    </row>
    <row r="4709" spans="1:151" x14ac:dyDescent="0.2">
      <c r="A4709">
        <v>21015</v>
      </c>
      <c r="B4709" t="s">
        <v>26647</v>
      </c>
      <c r="C4709" t="s">
        <v>26648</v>
      </c>
      <c r="D4709" t="s">
        <v>957</v>
      </c>
      <c r="E4709" t="s">
        <v>26649</v>
      </c>
      <c r="F4709" t="s">
        <v>171</v>
      </c>
      <c r="G4709" t="s">
        <v>172</v>
      </c>
      <c r="H4709" s="1">
        <v>35076</v>
      </c>
      <c r="I4709" t="s">
        <v>221</v>
      </c>
      <c r="K4709" t="s">
        <v>4079</v>
      </c>
      <c r="L4709" t="s">
        <v>820</v>
      </c>
      <c r="M4709" t="s">
        <v>306</v>
      </c>
      <c r="N4709">
        <v>2017</v>
      </c>
      <c r="O4709" t="s">
        <v>646</v>
      </c>
      <c r="P4709" t="s">
        <v>178</v>
      </c>
      <c r="Q4709" t="s">
        <v>172</v>
      </c>
      <c r="S4709">
        <v>28736226</v>
      </c>
      <c r="T4709" t="s">
        <v>196</v>
      </c>
      <c r="W4709" t="s">
        <v>26650</v>
      </c>
      <c r="X4709">
        <v>4153107040</v>
      </c>
      <c r="Y4709" t="s">
        <v>186</v>
      </c>
      <c r="Z4709" t="s">
        <v>282</v>
      </c>
      <c r="AA4709">
        <v>2018</v>
      </c>
      <c r="AB4709">
        <v>2018</v>
      </c>
      <c r="AC4709" t="s">
        <v>886</v>
      </c>
      <c r="AD4709" t="s">
        <v>185</v>
      </c>
      <c r="AM4709" t="s">
        <v>413</v>
      </c>
      <c r="AS4709">
        <v>3.5</v>
      </c>
      <c r="AT4709" t="s">
        <v>188</v>
      </c>
      <c r="AU4709" t="s">
        <v>189</v>
      </c>
      <c r="AV4709" t="s">
        <v>190</v>
      </c>
      <c r="AW4709" t="s">
        <v>264</v>
      </c>
      <c r="BM4709" t="s">
        <v>26651</v>
      </c>
      <c r="BN4709" t="s">
        <v>193</v>
      </c>
      <c r="BP4709" t="s">
        <v>194</v>
      </c>
      <c r="BQ4709" t="s">
        <v>195</v>
      </c>
      <c r="BS4709">
        <v>14627</v>
      </c>
      <c r="BT4709" t="s">
        <v>196</v>
      </c>
      <c r="BU4709">
        <v>6504304014</v>
      </c>
      <c r="BZ4709" t="s">
        <v>26652</v>
      </c>
      <c r="CC4709" t="s">
        <v>26653</v>
      </c>
      <c r="CD4709" t="s">
        <v>461</v>
      </c>
      <c r="CF4709">
        <v>94402</v>
      </c>
      <c r="CG4709" t="s">
        <v>196</v>
      </c>
      <c r="CH4709">
        <v>6504304014</v>
      </c>
      <c r="CM4709" t="s">
        <v>8642</v>
      </c>
      <c r="CP4709" t="s">
        <v>194</v>
      </c>
      <c r="CQ4709" t="s">
        <v>195</v>
      </c>
      <c r="CS4709">
        <v>14627</v>
      </c>
      <c r="CT4709" t="s">
        <v>196</v>
      </c>
      <c r="CU4709">
        <v>6504304014</v>
      </c>
      <c r="DZ4709" t="s">
        <v>26654</v>
      </c>
      <c r="EC4709" t="s">
        <v>26653</v>
      </c>
      <c r="ED4709" t="s">
        <v>461</v>
      </c>
      <c r="EF4709">
        <v>944023926</v>
      </c>
      <c r="EG4709" t="s">
        <v>196</v>
      </c>
      <c r="EH4709">
        <v>6504304014</v>
      </c>
      <c r="EM4709" t="s">
        <v>26652</v>
      </c>
      <c r="EP4709" t="s">
        <v>26653</v>
      </c>
      <c r="EQ4709" t="s">
        <v>461</v>
      </c>
      <c r="ES4709">
        <v>94402</v>
      </c>
      <c r="ET4709" t="s">
        <v>196</v>
      </c>
      <c r="EU4709">
        <v>6504304014</v>
      </c>
    </row>
    <row r="4710" spans="1:151" x14ac:dyDescent="0.2">
      <c r="A4710">
        <v>15728</v>
      </c>
      <c r="B4710" t="s">
        <v>26647</v>
      </c>
      <c r="C4710" t="s">
        <v>26648</v>
      </c>
      <c r="D4710" t="s">
        <v>957</v>
      </c>
      <c r="E4710" t="s">
        <v>26649</v>
      </c>
      <c r="F4710" t="s">
        <v>171</v>
      </c>
      <c r="G4710" t="s">
        <v>172</v>
      </c>
      <c r="H4710" s="1">
        <v>35076</v>
      </c>
      <c r="I4710" t="s">
        <v>221</v>
      </c>
      <c r="K4710" t="s">
        <v>409</v>
      </c>
      <c r="L4710" t="s">
        <v>1643</v>
      </c>
      <c r="M4710" t="s">
        <v>224</v>
      </c>
      <c r="N4710">
        <v>2016</v>
      </c>
      <c r="O4710" t="s">
        <v>410</v>
      </c>
      <c r="P4710" t="s">
        <v>178</v>
      </c>
      <c r="Q4710" t="s">
        <v>172</v>
      </c>
      <c r="S4710">
        <v>28736226</v>
      </c>
      <c r="T4710" t="s">
        <v>196</v>
      </c>
      <c r="W4710" t="s">
        <v>26650</v>
      </c>
      <c r="X4710">
        <v>4153107040</v>
      </c>
      <c r="Y4710" t="s">
        <v>186</v>
      </c>
      <c r="Z4710" t="s">
        <v>282</v>
      </c>
      <c r="AA4710">
        <v>2018</v>
      </c>
      <c r="AB4710">
        <v>2018</v>
      </c>
      <c r="AC4710" t="s">
        <v>886</v>
      </c>
      <c r="AD4710" t="s">
        <v>185</v>
      </c>
      <c r="AM4710" t="s">
        <v>413</v>
      </c>
      <c r="AS4710">
        <v>3.5</v>
      </c>
      <c r="AT4710" t="s">
        <v>188</v>
      </c>
      <c r="AU4710" t="s">
        <v>189</v>
      </c>
      <c r="AV4710" t="s">
        <v>190</v>
      </c>
      <c r="AW4710" t="s">
        <v>264</v>
      </c>
      <c r="BM4710" t="s">
        <v>26651</v>
      </c>
      <c r="BN4710" t="s">
        <v>193</v>
      </c>
      <c r="BP4710" t="s">
        <v>194</v>
      </c>
      <c r="BQ4710" t="s">
        <v>195</v>
      </c>
      <c r="BS4710">
        <v>14627</v>
      </c>
      <c r="BT4710" t="s">
        <v>196</v>
      </c>
      <c r="BU4710">
        <v>6504304014</v>
      </c>
      <c r="BZ4710" t="s">
        <v>26652</v>
      </c>
      <c r="CC4710" t="s">
        <v>26653</v>
      </c>
      <c r="CD4710" t="s">
        <v>461</v>
      </c>
      <c r="CF4710">
        <v>94402</v>
      </c>
      <c r="CG4710" t="s">
        <v>196</v>
      </c>
      <c r="CH4710">
        <v>6504304014</v>
      </c>
      <c r="CM4710" t="s">
        <v>8642</v>
      </c>
      <c r="CP4710" t="s">
        <v>194</v>
      </c>
      <c r="CQ4710" t="s">
        <v>195</v>
      </c>
      <c r="CS4710">
        <v>14627</v>
      </c>
      <c r="CT4710" t="s">
        <v>196</v>
      </c>
      <c r="CU4710">
        <v>6504304014</v>
      </c>
      <c r="DZ4710" t="s">
        <v>26654</v>
      </c>
      <c r="EC4710" t="s">
        <v>26653</v>
      </c>
      <c r="ED4710" t="s">
        <v>461</v>
      </c>
      <c r="EF4710">
        <v>944023926</v>
      </c>
      <c r="EG4710" t="s">
        <v>196</v>
      </c>
      <c r="EH4710">
        <v>6504304014</v>
      </c>
      <c r="EM4710" t="s">
        <v>26652</v>
      </c>
      <c r="EP4710" t="s">
        <v>26653</v>
      </c>
      <c r="EQ4710" t="s">
        <v>461</v>
      </c>
      <c r="ES4710">
        <v>94402</v>
      </c>
      <c r="ET4710" t="s">
        <v>196</v>
      </c>
      <c r="EU4710">
        <v>6504304014</v>
      </c>
    </row>
    <row r="4711" spans="1:151" x14ac:dyDescent="0.2">
      <c r="A4711">
        <v>26854</v>
      </c>
      <c r="B4711" t="s">
        <v>26655</v>
      </c>
      <c r="C4711" t="s">
        <v>26656</v>
      </c>
      <c r="D4711" t="s">
        <v>24060</v>
      </c>
      <c r="E4711" t="s">
        <v>26657</v>
      </c>
      <c r="F4711" t="s">
        <v>171</v>
      </c>
      <c r="G4711" t="s">
        <v>172</v>
      </c>
      <c r="H4711" s="1">
        <v>36128</v>
      </c>
      <c r="I4711" t="s">
        <v>221</v>
      </c>
      <c r="K4711" t="s">
        <v>222</v>
      </c>
      <c r="L4711" t="s">
        <v>223</v>
      </c>
      <c r="M4711" t="s">
        <v>224</v>
      </c>
      <c r="N4711">
        <v>2019</v>
      </c>
      <c r="O4711" t="s">
        <v>279</v>
      </c>
      <c r="P4711" t="s">
        <v>363</v>
      </c>
      <c r="Q4711" t="s">
        <v>172</v>
      </c>
      <c r="S4711">
        <v>31325400</v>
      </c>
      <c r="T4711" t="s">
        <v>8834</v>
      </c>
      <c r="U4711" t="s">
        <v>424</v>
      </c>
      <c r="Y4711" t="str">
        <f>"01AS"</f>
        <v>01AS</v>
      </c>
      <c r="Z4711" t="s">
        <v>499</v>
      </c>
      <c r="AA4711" t="s">
        <v>320</v>
      </c>
      <c r="AB4711" t="s">
        <v>321</v>
      </c>
      <c r="AC4711" t="s">
        <v>4871</v>
      </c>
      <c r="AD4711" t="s">
        <v>185</v>
      </c>
      <c r="AF4711" t="s">
        <v>426</v>
      </c>
      <c r="AG4711" t="s">
        <v>729</v>
      </c>
      <c r="AJ4711" t="s">
        <v>1237</v>
      </c>
      <c r="AK4711" t="s">
        <v>185</v>
      </c>
      <c r="AS4711">
        <v>3.39</v>
      </c>
      <c r="AT4711" t="s">
        <v>1261</v>
      </c>
      <c r="AU4711" t="s">
        <v>235</v>
      </c>
      <c r="AV4711" t="s">
        <v>236</v>
      </c>
      <c r="AW4711" t="s">
        <v>430</v>
      </c>
      <c r="BA4711" t="s">
        <v>13649</v>
      </c>
      <c r="BM4711" t="s">
        <v>18833</v>
      </c>
      <c r="BN4711" t="s">
        <v>239</v>
      </c>
      <c r="BO4711" t="s">
        <v>26658</v>
      </c>
      <c r="BP4711" t="s">
        <v>241</v>
      </c>
      <c r="BQ4711" t="s">
        <v>195</v>
      </c>
      <c r="BS4711">
        <v>14627</v>
      </c>
      <c r="CA4711" t="s">
        <v>26659</v>
      </c>
      <c r="CD4711" t="s">
        <v>195</v>
      </c>
      <c r="CM4711" t="s">
        <v>26660</v>
      </c>
      <c r="CN4711" t="s">
        <v>26659</v>
      </c>
      <c r="CO4711" t="s">
        <v>26658</v>
      </c>
      <c r="CP4711" t="s">
        <v>26661</v>
      </c>
      <c r="CS4711">
        <v>11221</v>
      </c>
      <c r="CT4711" t="s">
        <v>8834</v>
      </c>
    </row>
    <row r="4712" spans="1:151" x14ac:dyDescent="0.2">
      <c r="A4712">
        <v>46857</v>
      </c>
      <c r="B4712" t="s">
        <v>26662</v>
      </c>
      <c r="C4712" t="s">
        <v>26663</v>
      </c>
      <c r="E4712" t="s">
        <v>26664</v>
      </c>
      <c r="F4712" t="s">
        <v>171</v>
      </c>
      <c r="G4712" t="str">
        <f>"0"</f>
        <v>0</v>
      </c>
      <c r="H4712" s="1">
        <v>38205</v>
      </c>
      <c r="I4712" t="s">
        <v>173</v>
      </c>
      <c r="K4712" t="s">
        <v>507</v>
      </c>
      <c r="M4712" t="s">
        <v>176</v>
      </c>
      <c r="N4712">
        <v>2026</v>
      </c>
      <c r="O4712" t="s">
        <v>508</v>
      </c>
      <c r="P4712" t="s">
        <v>509</v>
      </c>
      <c r="Q4712" t="s">
        <v>172</v>
      </c>
      <c r="S4712">
        <v>32504460</v>
      </c>
      <c r="T4712" t="s">
        <v>26665</v>
      </c>
      <c r="U4712" t="s">
        <v>424</v>
      </c>
      <c r="Y4712" t="str">
        <f>"01AS"</f>
        <v>01AS</v>
      </c>
      <c r="Z4712" t="s">
        <v>227</v>
      </c>
      <c r="AA4712" t="s">
        <v>228</v>
      </c>
      <c r="AB4712" t="s">
        <v>229</v>
      </c>
      <c r="AC4712" t="s">
        <v>2285</v>
      </c>
      <c r="AD4712" t="s">
        <v>185</v>
      </c>
      <c r="AS4712">
        <v>3.47</v>
      </c>
      <c r="AU4712" t="s">
        <v>472</v>
      </c>
      <c r="AV4712" t="s">
        <v>473</v>
      </c>
      <c r="AW4712" t="s">
        <v>430</v>
      </c>
      <c r="BM4712" t="s">
        <v>7672</v>
      </c>
      <c r="BN4712" t="s">
        <v>239</v>
      </c>
      <c r="BO4712" t="s">
        <v>26666</v>
      </c>
      <c r="BP4712" t="s">
        <v>241</v>
      </c>
      <c r="BQ4712" t="s">
        <v>195</v>
      </c>
      <c r="BS4712">
        <v>14627</v>
      </c>
      <c r="BZ4712" t="s">
        <v>242</v>
      </c>
      <c r="CB4712" t="s">
        <v>243</v>
      </c>
      <c r="CD4712" t="s">
        <v>195</v>
      </c>
      <c r="CF4712">
        <v>14642</v>
      </c>
      <c r="CG4712" t="s">
        <v>244</v>
      </c>
      <c r="CM4712" t="s">
        <v>26667</v>
      </c>
      <c r="CO4712" t="s">
        <v>26666</v>
      </c>
      <c r="CP4712" t="s">
        <v>26668</v>
      </c>
      <c r="CS4712">
        <v>22000</v>
      </c>
      <c r="CT4712" t="s">
        <v>26665</v>
      </c>
      <c r="CU4712" t="s">
        <v>26669</v>
      </c>
    </row>
    <row r="4713" spans="1:151" x14ac:dyDescent="0.2">
      <c r="A4713">
        <v>41406</v>
      </c>
      <c r="B4713" t="s">
        <v>26662</v>
      </c>
      <c r="C4713" t="s">
        <v>26663</v>
      </c>
      <c r="E4713" t="s">
        <v>26664</v>
      </c>
      <c r="F4713" t="s">
        <v>171</v>
      </c>
      <c r="G4713" t="str">
        <f>"0"</f>
        <v>0</v>
      </c>
      <c r="H4713" s="1">
        <v>38205</v>
      </c>
      <c r="I4713" t="s">
        <v>173</v>
      </c>
      <c r="K4713" t="s">
        <v>222</v>
      </c>
      <c r="L4713" t="s">
        <v>223</v>
      </c>
      <c r="M4713" t="s">
        <v>224</v>
      </c>
      <c r="N4713">
        <v>2024</v>
      </c>
      <c r="O4713" t="s">
        <v>225</v>
      </c>
      <c r="P4713" t="s">
        <v>178</v>
      </c>
      <c r="Q4713" t="s">
        <v>172</v>
      </c>
      <c r="S4713">
        <v>32504460</v>
      </c>
      <c r="T4713" t="s">
        <v>26665</v>
      </c>
      <c r="U4713" t="s">
        <v>424</v>
      </c>
      <c r="Y4713" t="str">
        <f>"01AS"</f>
        <v>01AS</v>
      </c>
      <c r="Z4713" t="s">
        <v>227</v>
      </c>
      <c r="AA4713" t="s">
        <v>228</v>
      </c>
      <c r="AB4713" t="s">
        <v>229</v>
      </c>
      <c r="AC4713" t="s">
        <v>2285</v>
      </c>
      <c r="AD4713" t="s">
        <v>185</v>
      </c>
      <c r="AS4713">
        <v>3.47</v>
      </c>
      <c r="AU4713" t="s">
        <v>472</v>
      </c>
      <c r="AV4713" t="s">
        <v>473</v>
      </c>
      <c r="AW4713" t="s">
        <v>430</v>
      </c>
      <c r="BM4713" t="s">
        <v>7672</v>
      </c>
      <c r="BN4713" t="s">
        <v>239</v>
      </c>
      <c r="BO4713" t="s">
        <v>26666</v>
      </c>
      <c r="BP4713" t="s">
        <v>241</v>
      </c>
      <c r="BQ4713" t="s">
        <v>195</v>
      </c>
      <c r="BS4713">
        <v>14627</v>
      </c>
      <c r="BZ4713" t="s">
        <v>242</v>
      </c>
      <c r="CB4713" t="s">
        <v>243</v>
      </c>
      <c r="CD4713" t="s">
        <v>195</v>
      </c>
      <c r="CF4713">
        <v>14642</v>
      </c>
      <c r="CG4713" t="s">
        <v>244</v>
      </c>
      <c r="CM4713" t="s">
        <v>26667</v>
      </c>
      <c r="CO4713" t="s">
        <v>26666</v>
      </c>
      <c r="CP4713" t="s">
        <v>26668</v>
      </c>
      <c r="CS4713">
        <v>22000</v>
      </c>
      <c r="CT4713" t="s">
        <v>26665</v>
      </c>
      <c r="CU4713" t="s">
        <v>26669</v>
      </c>
    </row>
    <row r="4714" spans="1:151" x14ac:dyDescent="0.2">
      <c r="A4714">
        <v>42700</v>
      </c>
      <c r="B4714" t="s">
        <v>26662</v>
      </c>
      <c r="C4714" t="s">
        <v>26663</v>
      </c>
      <c r="E4714" t="s">
        <v>26664</v>
      </c>
      <c r="F4714" t="s">
        <v>171</v>
      </c>
      <c r="G4714" t="str">
        <f>"0"</f>
        <v>0</v>
      </c>
      <c r="H4714" s="1">
        <v>38205</v>
      </c>
      <c r="I4714" t="s">
        <v>173</v>
      </c>
      <c r="K4714" t="s">
        <v>2246</v>
      </c>
      <c r="L4714" t="s">
        <v>26670</v>
      </c>
      <c r="M4714" t="s">
        <v>224</v>
      </c>
      <c r="N4714">
        <v>2024</v>
      </c>
      <c r="O4714" t="s">
        <v>225</v>
      </c>
      <c r="P4714" t="s">
        <v>178</v>
      </c>
      <c r="Q4714" t="s">
        <v>172</v>
      </c>
      <c r="S4714">
        <v>32504460</v>
      </c>
      <c r="T4714" t="s">
        <v>26665</v>
      </c>
      <c r="U4714" t="s">
        <v>424</v>
      </c>
      <c r="Y4714" t="str">
        <f>"01AS"</f>
        <v>01AS</v>
      </c>
      <c r="Z4714" t="s">
        <v>227</v>
      </c>
      <c r="AA4714" t="s">
        <v>228</v>
      </c>
      <c r="AB4714" t="s">
        <v>229</v>
      </c>
      <c r="AC4714" t="s">
        <v>2285</v>
      </c>
      <c r="AD4714" t="s">
        <v>185</v>
      </c>
      <c r="AS4714">
        <v>3.47</v>
      </c>
      <c r="AU4714" t="s">
        <v>472</v>
      </c>
      <c r="AV4714" t="s">
        <v>473</v>
      </c>
      <c r="AW4714" t="s">
        <v>430</v>
      </c>
      <c r="BM4714" t="s">
        <v>7672</v>
      </c>
      <c r="BN4714" t="s">
        <v>239</v>
      </c>
      <c r="BO4714" t="s">
        <v>26666</v>
      </c>
      <c r="BP4714" t="s">
        <v>241</v>
      </c>
      <c r="BQ4714" t="s">
        <v>195</v>
      </c>
      <c r="BS4714">
        <v>14627</v>
      </c>
      <c r="BZ4714" t="s">
        <v>242</v>
      </c>
      <c r="CB4714" t="s">
        <v>243</v>
      </c>
      <c r="CD4714" t="s">
        <v>195</v>
      </c>
      <c r="CF4714">
        <v>14642</v>
      </c>
      <c r="CG4714" t="s">
        <v>244</v>
      </c>
      <c r="CM4714" t="s">
        <v>26667</v>
      </c>
      <c r="CO4714" t="s">
        <v>26666</v>
      </c>
      <c r="CP4714" t="s">
        <v>26668</v>
      </c>
      <c r="CS4714">
        <v>22000</v>
      </c>
      <c r="CT4714" t="s">
        <v>26665</v>
      </c>
      <c r="CU4714" t="s">
        <v>26669</v>
      </c>
    </row>
    <row r="4715" spans="1:151" x14ac:dyDescent="0.2">
      <c r="A4715">
        <v>24960</v>
      </c>
      <c r="B4715" t="s">
        <v>1549</v>
      </c>
      <c r="C4715" t="s">
        <v>26671</v>
      </c>
      <c r="D4715" t="s">
        <v>957</v>
      </c>
      <c r="E4715" t="s">
        <v>26672</v>
      </c>
      <c r="F4715" t="s">
        <v>171</v>
      </c>
      <c r="G4715" t="s">
        <v>172</v>
      </c>
      <c r="H4715" s="1">
        <v>35870</v>
      </c>
      <c r="I4715" t="s">
        <v>221</v>
      </c>
      <c r="K4715" t="s">
        <v>222</v>
      </c>
      <c r="L4715" t="s">
        <v>223</v>
      </c>
      <c r="M4715" t="s">
        <v>224</v>
      </c>
      <c r="N4715">
        <v>2018</v>
      </c>
      <c r="O4715" t="s">
        <v>354</v>
      </c>
      <c r="P4715" t="s">
        <v>178</v>
      </c>
      <c r="Q4715" t="s">
        <v>172</v>
      </c>
      <c r="S4715">
        <v>29861484</v>
      </c>
      <c r="T4715" t="s">
        <v>17375</v>
      </c>
      <c r="U4715" t="s">
        <v>180</v>
      </c>
      <c r="V4715" s="2">
        <v>43968</v>
      </c>
      <c r="W4715" t="s">
        <v>26673</v>
      </c>
      <c r="X4715" t="str">
        <f>"07971607453"</f>
        <v>07971607453</v>
      </c>
      <c r="Y4715" t="s">
        <v>186</v>
      </c>
      <c r="Z4715" t="s">
        <v>282</v>
      </c>
      <c r="AA4715">
        <v>2020</v>
      </c>
      <c r="AB4715">
        <v>2020</v>
      </c>
      <c r="AC4715" t="s">
        <v>1686</v>
      </c>
      <c r="AD4715" t="s">
        <v>185</v>
      </c>
      <c r="AE4715" t="s">
        <v>696</v>
      </c>
      <c r="AS4715">
        <v>3.82</v>
      </c>
      <c r="AT4715" t="s">
        <v>188</v>
      </c>
      <c r="AU4715" t="s">
        <v>189</v>
      </c>
      <c r="AV4715" t="s">
        <v>190</v>
      </c>
      <c r="AW4715" t="s">
        <v>191</v>
      </c>
      <c r="CM4715" t="s">
        <v>487</v>
      </c>
      <c r="CN4715" t="s">
        <v>26674</v>
      </c>
      <c r="CP4715" t="s">
        <v>194</v>
      </c>
      <c r="CQ4715" t="s">
        <v>195</v>
      </c>
      <c r="CS4715">
        <v>14627</v>
      </c>
      <c r="CT4715" t="s">
        <v>196</v>
      </c>
      <c r="CU4715">
        <v>5855002686</v>
      </c>
    </row>
    <row r="4716" spans="1:151" x14ac:dyDescent="0.2">
      <c r="A4716">
        <v>23163</v>
      </c>
      <c r="B4716" t="s">
        <v>26675</v>
      </c>
      <c r="C4716" t="s">
        <v>26676</v>
      </c>
      <c r="D4716" t="s">
        <v>201</v>
      </c>
      <c r="E4716" t="s">
        <v>26677</v>
      </c>
      <c r="F4716" t="s">
        <v>26678</v>
      </c>
      <c r="G4716" t="s">
        <v>172</v>
      </c>
      <c r="H4716" s="1">
        <v>35307</v>
      </c>
      <c r="I4716" t="s">
        <v>221</v>
      </c>
      <c r="K4716" t="s">
        <v>1078</v>
      </c>
      <c r="L4716" t="s">
        <v>26679</v>
      </c>
      <c r="M4716" t="s">
        <v>224</v>
      </c>
      <c r="N4716">
        <v>2017</v>
      </c>
      <c r="O4716" t="s">
        <v>441</v>
      </c>
      <c r="P4716" t="s">
        <v>178</v>
      </c>
      <c r="Q4716" t="s">
        <v>172</v>
      </c>
      <c r="S4716">
        <v>28772545</v>
      </c>
      <c r="T4716" t="s">
        <v>196</v>
      </c>
      <c r="W4716" t="s">
        <v>26680</v>
      </c>
      <c r="X4716">
        <v>4404542302</v>
      </c>
      <c r="Y4716" t="s">
        <v>186</v>
      </c>
      <c r="Z4716" t="s">
        <v>282</v>
      </c>
      <c r="AA4716">
        <v>2018</v>
      </c>
      <c r="AB4716">
        <v>2018</v>
      </c>
      <c r="AC4716" t="s">
        <v>992</v>
      </c>
      <c r="AD4716" t="s">
        <v>185</v>
      </c>
      <c r="AM4716" t="s">
        <v>3528</v>
      </c>
      <c r="AS4716">
        <v>2.9</v>
      </c>
      <c r="AT4716" t="s">
        <v>188</v>
      </c>
      <c r="AU4716" t="s">
        <v>189</v>
      </c>
      <c r="AV4716" t="s">
        <v>190</v>
      </c>
      <c r="AW4716" t="s">
        <v>952</v>
      </c>
      <c r="BM4716" t="s">
        <v>17711</v>
      </c>
      <c r="BN4716" t="s">
        <v>193</v>
      </c>
      <c r="BP4716" t="s">
        <v>194</v>
      </c>
      <c r="BQ4716" t="s">
        <v>195</v>
      </c>
      <c r="BS4716">
        <v>14627</v>
      </c>
      <c r="BT4716" t="s">
        <v>196</v>
      </c>
      <c r="BU4716">
        <v>4404540219</v>
      </c>
      <c r="BZ4716" t="s">
        <v>26681</v>
      </c>
      <c r="CC4716" t="s">
        <v>26682</v>
      </c>
      <c r="CD4716" t="s">
        <v>1414</v>
      </c>
      <c r="CF4716">
        <v>441413100</v>
      </c>
      <c r="CG4716" t="s">
        <v>196</v>
      </c>
      <c r="CH4716">
        <v>4404540219</v>
      </c>
      <c r="CM4716" t="s">
        <v>2035</v>
      </c>
      <c r="CP4716" t="s">
        <v>194</v>
      </c>
      <c r="CQ4716" t="s">
        <v>195</v>
      </c>
      <c r="CS4716">
        <v>14627</v>
      </c>
      <c r="CT4716" t="s">
        <v>196</v>
      </c>
      <c r="CU4716">
        <v>4404540219</v>
      </c>
      <c r="ED4716" t="s">
        <v>1414</v>
      </c>
      <c r="EG4716" t="s">
        <v>196</v>
      </c>
      <c r="EH4716">
        <v>4404540219</v>
      </c>
      <c r="EM4716" t="s">
        <v>26681</v>
      </c>
      <c r="EP4716" t="s">
        <v>26682</v>
      </c>
      <c r="EQ4716" t="s">
        <v>1414</v>
      </c>
      <c r="ES4716">
        <v>441413100</v>
      </c>
      <c r="ET4716" t="s">
        <v>196</v>
      </c>
      <c r="EU4716">
        <v>4404540219</v>
      </c>
    </row>
    <row r="4717" spans="1:151" x14ac:dyDescent="0.2">
      <c r="A4717">
        <v>38589</v>
      </c>
      <c r="B4717" t="s">
        <v>26683</v>
      </c>
      <c r="C4717" t="s">
        <v>26684</v>
      </c>
      <c r="E4717" t="s">
        <v>26685</v>
      </c>
      <c r="F4717" t="s">
        <v>171</v>
      </c>
      <c r="G4717" t="str">
        <f>"0"</f>
        <v>0</v>
      </c>
      <c r="H4717" s="1">
        <v>37242</v>
      </c>
      <c r="I4717" t="s">
        <v>221</v>
      </c>
      <c r="K4717" t="s">
        <v>2514</v>
      </c>
      <c r="L4717" t="s">
        <v>2515</v>
      </c>
      <c r="M4717" t="s">
        <v>306</v>
      </c>
      <c r="N4717">
        <v>2023</v>
      </c>
      <c r="O4717" t="s">
        <v>908</v>
      </c>
      <c r="P4717" t="s">
        <v>178</v>
      </c>
      <c r="Q4717" t="s">
        <v>172</v>
      </c>
      <c r="S4717">
        <v>31822091</v>
      </c>
      <c r="T4717" t="s">
        <v>226</v>
      </c>
      <c r="Y4717" t="str">
        <f>"01AS"</f>
        <v>01AS</v>
      </c>
      <c r="Z4717" t="s">
        <v>227</v>
      </c>
      <c r="AA4717" t="s">
        <v>320</v>
      </c>
      <c r="AB4717" t="s">
        <v>321</v>
      </c>
      <c r="AC4717" t="s">
        <v>1237</v>
      </c>
      <c r="AD4717" t="s">
        <v>185</v>
      </c>
      <c r="AE4717" t="s">
        <v>1693</v>
      </c>
      <c r="AS4717">
        <v>3.64</v>
      </c>
      <c r="AU4717" t="s">
        <v>235</v>
      </c>
      <c r="AV4717" t="s">
        <v>236</v>
      </c>
      <c r="AW4717" t="s">
        <v>715</v>
      </c>
      <c r="BM4717" t="s">
        <v>26686</v>
      </c>
      <c r="BN4717" t="s">
        <v>239</v>
      </c>
      <c r="BO4717" t="s">
        <v>26687</v>
      </c>
      <c r="BP4717" t="s">
        <v>241</v>
      </c>
      <c r="BQ4717" t="s">
        <v>195</v>
      </c>
      <c r="BS4717">
        <v>14627</v>
      </c>
      <c r="CA4717" t="s">
        <v>26688</v>
      </c>
      <c r="CD4717" t="s">
        <v>195</v>
      </c>
      <c r="CM4717" t="s">
        <v>26689</v>
      </c>
      <c r="CN4717" t="s">
        <v>26688</v>
      </c>
      <c r="CO4717" t="s">
        <v>26687</v>
      </c>
      <c r="CP4717" t="s">
        <v>26690</v>
      </c>
      <c r="CQ4717" t="s">
        <v>735</v>
      </c>
      <c r="CS4717" t="s">
        <v>26691</v>
      </c>
      <c r="CT4717" t="s">
        <v>244</v>
      </c>
      <c r="CU4717" t="s">
        <v>26692</v>
      </c>
    </row>
    <row r="4718" spans="1:151" x14ac:dyDescent="0.2">
      <c r="A4718">
        <v>45904</v>
      </c>
      <c r="B4718" t="s">
        <v>26693</v>
      </c>
      <c r="C4718" t="s">
        <v>26694</v>
      </c>
      <c r="E4718" t="s">
        <v>26695</v>
      </c>
      <c r="F4718" t="s">
        <v>171</v>
      </c>
      <c r="G4718" t="str">
        <f>"0"</f>
        <v>0</v>
      </c>
      <c r="H4718" s="1">
        <v>37847</v>
      </c>
      <c r="I4718" t="s">
        <v>221</v>
      </c>
      <c r="K4718" t="s">
        <v>769</v>
      </c>
      <c r="L4718" t="s">
        <v>2488</v>
      </c>
      <c r="M4718" t="s">
        <v>176</v>
      </c>
      <c r="N4718">
        <v>2025</v>
      </c>
      <c r="O4718" t="s">
        <v>677</v>
      </c>
      <c r="P4718" t="s">
        <v>509</v>
      </c>
      <c r="Q4718" t="s">
        <v>172</v>
      </c>
      <c r="R4718" t="s">
        <v>510</v>
      </c>
      <c r="S4718">
        <v>32915839</v>
      </c>
      <c r="BM4718" t="s">
        <v>10955</v>
      </c>
    </row>
    <row r="4719" spans="1:151" x14ac:dyDescent="0.2">
      <c r="A4719">
        <v>10269</v>
      </c>
      <c r="B4719" t="s">
        <v>1792</v>
      </c>
      <c r="C4719" t="s">
        <v>26696</v>
      </c>
      <c r="D4719" t="s">
        <v>15293</v>
      </c>
      <c r="E4719" t="s">
        <v>26697</v>
      </c>
      <c r="F4719" t="s">
        <v>171</v>
      </c>
      <c r="G4719" t="s">
        <v>172</v>
      </c>
      <c r="H4719" s="1">
        <v>34411</v>
      </c>
      <c r="I4719" t="s">
        <v>173</v>
      </c>
      <c r="K4719" t="s">
        <v>632</v>
      </c>
      <c r="L4719" t="s">
        <v>633</v>
      </c>
      <c r="M4719" t="s">
        <v>176</v>
      </c>
      <c r="N4719">
        <v>2015</v>
      </c>
      <c r="O4719" t="s">
        <v>1014</v>
      </c>
      <c r="P4719" t="s">
        <v>178</v>
      </c>
      <c r="Q4719" t="s">
        <v>172</v>
      </c>
      <c r="S4719">
        <v>27728703</v>
      </c>
      <c r="T4719" t="s">
        <v>196</v>
      </c>
      <c r="W4719" t="s">
        <v>26698</v>
      </c>
      <c r="X4719">
        <v>3153349450</v>
      </c>
      <c r="Y4719" t="s">
        <v>186</v>
      </c>
      <c r="Z4719" t="s">
        <v>282</v>
      </c>
      <c r="AA4719">
        <v>2016</v>
      </c>
      <c r="AB4719">
        <v>2016</v>
      </c>
      <c r="AC4719" t="s">
        <v>696</v>
      </c>
      <c r="AD4719" t="s">
        <v>185</v>
      </c>
      <c r="AS4719">
        <v>3.51</v>
      </c>
      <c r="AT4719" t="s">
        <v>188</v>
      </c>
      <c r="AU4719" t="s">
        <v>189</v>
      </c>
      <c r="AV4719" t="s">
        <v>190</v>
      </c>
      <c r="AW4719" t="s">
        <v>264</v>
      </c>
      <c r="BM4719" t="s">
        <v>26699</v>
      </c>
      <c r="BN4719" t="s">
        <v>487</v>
      </c>
      <c r="BP4719" t="s">
        <v>194</v>
      </c>
      <c r="BQ4719" t="s">
        <v>195</v>
      </c>
      <c r="BS4719">
        <v>14627</v>
      </c>
      <c r="BT4719" t="s">
        <v>196</v>
      </c>
      <c r="BU4719">
        <v>3152713336</v>
      </c>
      <c r="BZ4719" t="s">
        <v>26700</v>
      </c>
      <c r="CC4719" t="s">
        <v>26701</v>
      </c>
      <c r="CD4719" t="s">
        <v>195</v>
      </c>
      <c r="CF4719">
        <v>13440</v>
      </c>
      <c r="CG4719" t="s">
        <v>196</v>
      </c>
      <c r="CH4719">
        <v>3153349450</v>
      </c>
      <c r="CM4719" t="s">
        <v>215</v>
      </c>
      <c r="CP4719" t="s">
        <v>194</v>
      </c>
      <c r="CQ4719" t="s">
        <v>195</v>
      </c>
      <c r="CS4719">
        <v>14611</v>
      </c>
      <c r="CT4719" t="s">
        <v>196</v>
      </c>
      <c r="CU4719">
        <v>3152713336</v>
      </c>
      <c r="EM4719" t="s">
        <v>26700</v>
      </c>
      <c r="EP4719" t="s">
        <v>26701</v>
      </c>
      <c r="EQ4719" t="s">
        <v>195</v>
      </c>
      <c r="ES4719">
        <v>13440</v>
      </c>
      <c r="ET4719" t="s">
        <v>196</v>
      </c>
      <c r="EU4719">
        <v>3153349450</v>
      </c>
    </row>
    <row r="4720" spans="1:151" x14ac:dyDescent="0.2">
      <c r="A4720">
        <v>28436</v>
      </c>
      <c r="B4720" t="s">
        <v>2661</v>
      </c>
      <c r="C4720" t="s">
        <v>26702</v>
      </c>
      <c r="E4720" t="s">
        <v>26703</v>
      </c>
      <c r="F4720" t="s">
        <v>171</v>
      </c>
      <c r="G4720" t="s">
        <v>172</v>
      </c>
      <c r="H4720" s="1">
        <v>35524</v>
      </c>
      <c r="I4720" t="s">
        <v>173</v>
      </c>
      <c r="K4720" t="s">
        <v>5429</v>
      </c>
      <c r="M4720" t="s">
        <v>176</v>
      </c>
      <c r="N4720">
        <v>2020</v>
      </c>
      <c r="O4720" t="s">
        <v>978</v>
      </c>
      <c r="P4720" t="s">
        <v>363</v>
      </c>
      <c r="Q4720" t="s">
        <v>172</v>
      </c>
      <c r="S4720">
        <v>30120617</v>
      </c>
      <c r="T4720" t="s">
        <v>196</v>
      </c>
      <c r="W4720" t="s">
        <v>26704</v>
      </c>
      <c r="X4720">
        <v>7607025558</v>
      </c>
      <c r="Y4720" t="s">
        <v>186</v>
      </c>
      <c r="Z4720" t="s">
        <v>282</v>
      </c>
      <c r="AA4720">
        <v>2020</v>
      </c>
      <c r="AB4720">
        <v>2020</v>
      </c>
      <c r="AC4720" t="s">
        <v>1950</v>
      </c>
      <c r="AD4720" t="s">
        <v>185</v>
      </c>
      <c r="AS4720">
        <v>3.23</v>
      </c>
      <c r="AT4720" t="s">
        <v>188</v>
      </c>
      <c r="AU4720" t="s">
        <v>647</v>
      </c>
      <c r="AV4720" t="s">
        <v>190</v>
      </c>
      <c r="AW4720" t="s">
        <v>715</v>
      </c>
      <c r="BM4720" t="s">
        <v>26705</v>
      </c>
      <c r="BN4720" t="s">
        <v>193</v>
      </c>
      <c r="BP4720" t="s">
        <v>194</v>
      </c>
      <c r="BQ4720" t="s">
        <v>195</v>
      </c>
      <c r="BS4720">
        <v>14627</v>
      </c>
      <c r="BT4720" t="s">
        <v>196</v>
      </c>
      <c r="BU4720">
        <v>7602183059</v>
      </c>
      <c r="BZ4720" t="s">
        <v>26706</v>
      </c>
      <c r="CC4720" t="s">
        <v>26707</v>
      </c>
      <c r="CD4720" t="s">
        <v>461</v>
      </c>
      <c r="CF4720">
        <v>92253</v>
      </c>
      <c r="CG4720" t="s">
        <v>196</v>
      </c>
      <c r="CH4720">
        <v>7602183059</v>
      </c>
      <c r="CM4720" t="s">
        <v>26708</v>
      </c>
      <c r="CP4720" t="s">
        <v>194</v>
      </c>
      <c r="CQ4720" t="s">
        <v>195</v>
      </c>
      <c r="CS4720">
        <v>14623</v>
      </c>
      <c r="CT4720" t="s">
        <v>196</v>
      </c>
      <c r="CU4720">
        <v>7602183059</v>
      </c>
      <c r="ED4720" t="s">
        <v>461</v>
      </c>
      <c r="EG4720" t="s">
        <v>196</v>
      </c>
      <c r="EH4720">
        <v>7602183059</v>
      </c>
      <c r="EM4720" t="s">
        <v>26706</v>
      </c>
      <c r="EP4720" t="s">
        <v>26707</v>
      </c>
      <c r="EQ4720" t="s">
        <v>461</v>
      </c>
      <c r="ES4720">
        <v>92253</v>
      </c>
      <c r="ET4720" t="s">
        <v>196</v>
      </c>
      <c r="EU4720">
        <v>7602183059</v>
      </c>
    </row>
    <row r="4721" spans="1:129" x14ac:dyDescent="0.2">
      <c r="A4721">
        <v>24918</v>
      </c>
      <c r="B4721" t="s">
        <v>26709</v>
      </c>
      <c r="C4721" t="s">
        <v>26710</v>
      </c>
      <c r="E4721" t="s">
        <v>26711</v>
      </c>
      <c r="F4721" t="s">
        <v>171</v>
      </c>
      <c r="G4721" t="s">
        <v>172</v>
      </c>
      <c r="H4721" s="1">
        <v>35970</v>
      </c>
      <c r="I4721" t="s">
        <v>173</v>
      </c>
      <c r="K4721" t="s">
        <v>392</v>
      </c>
      <c r="L4721" t="s">
        <v>393</v>
      </c>
      <c r="M4721" t="s">
        <v>306</v>
      </c>
      <c r="N4721">
        <v>2018</v>
      </c>
      <c r="O4721" t="s">
        <v>307</v>
      </c>
      <c r="P4721" t="s">
        <v>178</v>
      </c>
      <c r="Q4721" t="s">
        <v>172</v>
      </c>
      <c r="S4721">
        <v>29859986</v>
      </c>
      <c r="T4721" t="s">
        <v>179</v>
      </c>
      <c r="U4721" t="s">
        <v>180</v>
      </c>
      <c r="V4721" s="2">
        <v>43968</v>
      </c>
      <c r="W4721" t="s">
        <v>26712</v>
      </c>
      <c r="X4721" t="s">
        <v>26713</v>
      </c>
      <c r="Y4721" t="s">
        <v>186</v>
      </c>
      <c r="Z4721" t="s">
        <v>183</v>
      </c>
      <c r="AA4721">
        <v>2020</v>
      </c>
      <c r="AB4721">
        <v>2020</v>
      </c>
      <c r="AC4721" t="s">
        <v>1442</v>
      </c>
      <c r="AD4721" t="s">
        <v>185</v>
      </c>
      <c r="AF4721" t="s">
        <v>186</v>
      </c>
      <c r="AG4721" t="s">
        <v>282</v>
      </c>
      <c r="AH4721">
        <v>2020</v>
      </c>
      <c r="AI4721">
        <v>2020</v>
      </c>
      <c r="AJ4721" t="s">
        <v>1950</v>
      </c>
      <c r="AK4721" t="s">
        <v>185</v>
      </c>
      <c r="AS4721">
        <v>3.97</v>
      </c>
      <c r="AT4721" t="s">
        <v>188</v>
      </c>
      <c r="AU4721" t="s">
        <v>189</v>
      </c>
      <c r="AV4721" t="s">
        <v>190</v>
      </c>
      <c r="AW4721" t="s">
        <v>191</v>
      </c>
      <c r="BM4721" t="s">
        <v>887</v>
      </c>
      <c r="BN4721" t="s">
        <v>26714</v>
      </c>
      <c r="BP4721" t="s">
        <v>194</v>
      </c>
      <c r="BQ4721" t="s">
        <v>195</v>
      </c>
      <c r="BS4721">
        <v>14627</v>
      </c>
      <c r="BT4721" t="s">
        <v>196</v>
      </c>
      <c r="BU4721">
        <v>5853547471</v>
      </c>
      <c r="CM4721" t="s">
        <v>26715</v>
      </c>
      <c r="CP4721" t="s">
        <v>194</v>
      </c>
      <c r="CQ4721" t="s">
        <v>195</v>
      </c>
      <c r="CS4721">
        <v>14620</v>
      </c>
      <c r="CT4721" t="s">
        <v>196</v>
      </c>
      <c r="CU4721">
        <v>5857058619</v>
      </c>
    </row>
    <row r="4722" spans="1:129" x14ac:dyDescent="0.2">
      <c r="A4722">
        <v>25417</v>
      </c>
      <c r="B4722" t="s">
        <v>26716</v>
      </c>
      <c r="C4722" t="s">
        <v>26710</v>
      </c>
      <c r="E4722" t="s">
        <v>26717</v>
      </c>
      <c r="F4722" t="s">
        <v>171</v>
      </c>
      <c r="K4722" t="s">
        <v>769</v>
      </c>
      <c r="L4722" t="s">
        <v>770</v>
      </c>
      <c r="M4722" t="s">
        <v>176</v>
      </c>
      <c r="N4722">
        <v>2017</v>
      </c>
      <c r="O4722" t="s">
        <v>177</v>
      </c>
      <c r="P4722" t="s">
        <v>178</v>
      </c>
      <c r="Q4722" t="s">
        <v>172</v>
      </c>
    </row>
    <row r="4723" spans="1:129" x14ac:dyDescent="0.2">
      <c r="A4723">
        <v>25097</v>
      </c>
      <c r="B4723" t="s">
        <v>26716</v>
      </c>
      <c r="C4723" t="s">
        <v>26710</v>
      </c>
      <c r="E4723" t="s">
        <v>26717</v>
      </c>
      <c r="F4723" t="s">
        <v>171</v>
      </c>
      <c r="K4723" t="s">
        <v>23512</v>
      </c>
      <c r="L4723" t="s">
        <v>11094</v>
      </c>
      <c r="M4723" t="s">
        <v>306</v>
      </c>
      <c r="N4723">
        <v>2016</v>
      </c>
      <c r="O4723" t="s">
        <v>380</v>
      </c>
      <c r="P4723" t="s">
        <v>178</v>
      </c>
      <c r="Q4723" t="s">
        <v>172</v>
      </c>
    </row>
    <row r="4724" spans="1:129" x14ac:dyDescent="0.2">
      <c r="A4724">
        <v>33767</v>
      </c>
      <c r="B4724" t="s">
        <v>13115</v>
      </c>
      <c r="C4724" t="s">
        <v>26710</v>
      </c>
      <c r="E4724" t="s">
        <v>26718</v>
      </c>
      <c r="F4724" t="s">
        <v>171</v>
      </c>
      <c r="G4724" t="s">
        <v>172</v>
      </c>
      <c r="H4724" s="1">
        <v>36185</v>
      </c>
      <c r="I4724" t="s">
        <v>221</v>
      </c>
      <c r="K4724" t="s">
        <v>1377</v>
      </c>
      <c r="L4724" t="s">
        <v>1378</v>
      </c>
      <c r="M4724" t="s">
        <v>306</v>
      </c>
      <c r="N4724">
        <v>2020</v>
      </c>
      <c r="O4724" t="s">
        <v>1379</v>
      </c>
      <c r="P4724" t="s">
        <v>509</v>
      </c>
      <c r="Q4724" t="s">
        <v>172</v>
      </c>
      <c r="S4724">
        <v>30684096</v>
      </c>
      <c r="T4724" t="s">
        <v>1382</v>
      </c>
      <c r="U4724" t="s">
        <v>424</v>
      </c>
      <c r="Y4724" t="str">
        <f t="shared" ref="Y4724:Y4730" si="40">"01AS"</f>
        <v>01AS</v>
      </c>
      <c r="Z4724" t="s">
        <v>227</v>
      </c>
      <c r="AA4724" t="s">
        <v>320</v>
      </c>
      <c r="AB4724" t="s">
        <v>321</v>
      </c>
      <c r="AC4724" t="s">
        <v>5482</v>
      </c>
      <c r="AD4724" t="s">
        <v>185</v>
      </c>
      <c r="AF4724" t="s">
        <v>426</v>
      </c>
      <c r="AG4724" t="s">
        <v>427</v>
      </c>
      <c r="AJ4724" t="s">
        <v>5592</v>
      </c>
      <c r="AK4724" t="s">
        <v>185</v>
      </c>
      <c r="AS4724">
        <v>3.81</v>
      </c>
      <c r="AU4724" t="s">
        <v>235</v>
      </c>
      <c r="AV4724" t="s">
        <v>236</v>
      </c>
      <c r="AW4724" t="s">
        <v>430</v>
      </c>
      <c r="BM4724" t="s">
        <v>26719</v>
      </c>
      <c r="BN4724" t="s">
        <v>239</v>
      </c>
      <c r="BO4724" t="s">
        <v>4702</v>
      </c>
      <c r="BP4724" t="s">
        <v>241</v>
      </c>
      <c r="BQ4724" t="s">
        <v>195</v>
      </c>
      <c r="BS4724">
        <v>14627</v>
      </c>
      <c r="CA4724" t="s">
        <v>26720</v>
      </c>
      <c r="CD4724" t="s">
        <v>195</v>
      </c>
      <c r="CM4724" t="s">
        <v>26721</v>
      </c>
      <c r="CN4724" t="s">
        <v>26720</v>
      </c>
      <c r="CO4724" t="s">
        <v>4702</v>
      </c>
      <c r="CP4724" t="s">
        <v>4702</v>
      </c>
      <c r="CQ4724" t="s">
        <v>4705</v>
      </c>
      <c r="CS4724">
        <v>20180</v>
      </c>
      <c r="CT4724" t="s">
        <v>1382</v>
      </c>
      <c r="CU4724" t="s">
        <v>26722</v>
      </c>
      <c r="DM4724" t="s">
        <v>26723</v>
      </c>
      <c r="DP4724" t="s">
        <v>4702</v>
      </c>
      <c r="DS4724">
        <v>201800</v>
      </c>
      <c r="DT4724" t="s">
        <v>1382</v>
      </c>
      <c r="DU4724">
        <v>8618916737166</v>
      </c>
      <c r="DX4724" t="s">
        <v>26724</v>
      </c>
      <c r="DY4724" t="s">
        <v>1605</v>
      </c>
    </row>
    <row r="4725" spans="1:129" x14ac:dyDescent="0.2">
      <c r="A4725">
        <v>27563</v>
      </c>
      <c r="B4725" t="s">
        <v>13115</v>
      </c>
      <c r="C4725" t="s">
        <v>26710</v>
      </c>
      <c r="E4725" t="s">
        <v>26718</v>
      </c>
      <c r="F4725" t="s">
        <v>3199</v>
      </c>
      <c r="G4725" t="s">
        <v>172</v>
      </c>
      <c r="H4725" s="1">
        <v>36185</v>
      </c>
      <c r="I4725" t="s">
        <v>221</v>
      </c>
      <c r="K4725" t="s">
        <v>943</v>
      </c>
      <c r="L4725" t="s">
        <v>318</v>
      </c>
      <c r="M4725" t="s">
        <v>306</v>
      </c>
      <c r="N4725">
        <v>2019</v>
      </c>
      <c r="O4725" t="s">
        <v>534</v>
      </c>
      <c r="P4725" t="s">
        <v>178</v>
      </c>
      <c r="Q4725" t="s">
        <v>172</v>
      </c>
      <c r="S4725">
        <v>30684096</v>
      </c>
      <c r="T4725" t="s">
        <v>1382</v>
      </c>
      <c r="U4725" t="s">
        <v>424</v>
      </c>
      <c r="Y4725" t="str">
        <f t="shared" si="40"/>
        <v>01AS</v>
      </c>
      <c r="Z4725" t="s">
        <v>227</v>
      </c>
      <c r="AA4725" t="s">
        <v>320</v>
      </c>
      <c r="AB4725" t="s">
        <v>321</v>
      </c>
      <c r="AC4725" t="s">
        <v>5482</v>
      </c>
      <c r="AD4725" t="s">
        <v>185</v>
      </c>
      <c r="AF4725" t="s">
        <v>426</v>
      </c>
      <c r="AG4725" t="s">
        <v>427</v>
      </c>
      <c r="AJ4725" t="s">
        <v>5592</v>
      </c>
      <c r="AK4725" t="s">
        <v>185</v>
      </c>
      <c r="AS4725">
        <v>3.81</v>
      </c>
      <c r="AU4725" t="s">
        <v>235</v>
      </c>
      <c r="AV4725" t="s">
        <v>236</v>
      </c>
      <c r="AW4725" t="s">
        <v>430</v>
      </c>
      <c r="BM4725" t="s">
        <v>26719</v>
      </c>
      <c r="BN4725" t="s">
        <v>239</v>
      </c>
      <c r="BO4725" t="s">
        <v>4702</v>
      </c>
      <c r="BP4725" t="s">
        <v>241</v>
      </c>
      <c r="BQ4725" t="s">
        <v>195</v>
      </c>
      <c r="BS4725">
        <v>14627</v>
      </c>
      <c r="CA4725" t="s">
        <v>26720</v>
      </c>
      <c r="CD4725" t="s">
        <v>195</v>
      </c>
      <c r="CM4725" t="s">
        <v>26721</v>
      </c>
      <c r="CN4725" t="s">
        <v>26720</v>
      </c>
      <c r="CO4725" t="s">
        <v>4702</v>
      </c>
      <c r="CP4725" t="s">
        <v>4702</v>
      </c>
      <c r="CQ4725" t="s">
        <v>4705</v>
      </c>
      <c r="CS4725">
        <v>20180</v>
      </c>
      <c r="CT4725" t="s">
        <v>1382</v>
      </c>
      <c r="CU4725" t="s">
        <v>26722</v>
      </c>
      <c r="DM4725" t="s">
        <v>26723</v>
      </c>
      <c r="DP4725" t="s">
        <v>4702</v>
      </c>
      <c r="DS4725">
        <v>201800</v>
      </c>
      <c r="DT4725" t="s">
        <v>1382</v>
      </c>
      <c r="DU4725">
        <v>8618916737166</v>
      </c>
      <c r="DX4725" t="s">
        <v>26724</v>
      </c>
      <c r="DY4725" t="s">
        <v>1605</v>
      </c>
    </row>
    <row r="4726" spans="1:129" x14ac:dyDescent="0.2">
      <c r="A4726">
        <v>26510</v>
      </c>
      <c r="B4726" t="s">
        <v>13115</v>
      </c>
      <c r="C4726" t="s">
        <v>26710</v>
      </c>
      <c r="E4726" t="s">
        <v>26718</v>
      </c>
      <c r="F4726" t="s">
        <v>11123</v>
      </c>
      <c r="G4726" t="s">
        <v>172</v>
      </c>
      <c r="H4726" s="1">
        <v>36185</v>
      </c>
      <c r="I4726" t="s">
        <v>221</v>
      </c>
      <c r="K4726" t="s">
        <v>1939</v>
      </c>
      <c r="L4726" t="s">
        <v>1940</v>
      </c>
      <c r="M4726" t="s">
        <v>176</v>
      </c>
      <c r="N4726">
        <v>2019</v>
      </c>
      <c r="O4726" t="s">
        <v>482</v>
      </c>
      <c r="P4726" t="s">
        <v>178</v>
      </c>
      <c r="Q4726" t="s">
        <v>172</v>
      </c>
      <c r="S4726">
        <v>30684096</v>
      </c>
      <c r="T4726" t="s">
        <v>1382</v>
      </c>
      <c r="U4726" t="s">
        <v>424</v>
      </c>
      <c r="Y4726" t="str">
        <f t="shared" si="40"/>
        <v>01AS</v>
      </c>
      <c r="Z4726" t="s">
        <v>227</v>
      </c>
      <c r="AA4726" t="s">
        <v>320</v>
      </c>
      <c r="AB4726" t="s">
        <v>321</v>
      </c>
      <c r="AC4726" t="s">
        <v>5482</v>
      </c>
      <c r="AD4726" t="s">
        <v>185</v>
      </c>
      <c r="AF4726" t="s">
        <v>426</v>
      </c>
      <c r="AG4726" t="s">
        <v>427</v>
      </c>
      <c r="AJ4726" t="s">
        <v>5592</v>
      </c>
      <c r="AK4726" t="s">
        <v>185</v>
      </c>
      <c r="AS4726">
        <v>3.81</v>
      </c>
      <c r="AU4726" t="s">
        <v>235</v>
      </c>
      <c r="AV4726" t="s">
        <v>236</v>
      </c>
      <c r="AW4726" t="s">
        <v>430</v>
      </c>
      <c r="BM4726" t="s">
        <v>26719</v>
      </c>
      <c r="BN4726" t="s">
        <v>239</v>
      </c>
      <c r="BO4726" t="s">
        <v>4702</v>
      </c>
      <c r="BP4726" t="s">
        <v>241</v>
      </c>
      <c r="BQ4726" t="s">
        <v>195</v>
      </c>
      <c r="BS4726">
        <v>14627</v>
      </c>
      <c r="CA4726" t="s">
        <v>26720</v>
      </c>
      <c r="CD4726" t="s">
        <v>195</v>
      </c>
      <c r="CM4726" t="s">
        <v>26721</v>
      </c>
      <c r="CN4726" t="s">
        <v>26720</v>
      </c>
      <c r="CO4726" t="s">
        <v>4702</v>
      </c>
      <c r="CP4726" t="s">
        <v>4702</v>
      </c>
      <c r="CQ4726" t="s">
        <v>4705</v>
      </c>
      <c r="CS4726">
        <v>20180</v>
      </c>
      <c r="CT4726" t="s">
        <v>1382</v>
      </c>
      <c r="CU4726" t="s">
        <v>26722</v>
      </c>
      <c r="DM4726" t="s">
        <v>26723</v>
      </c>
      <c r="DP4726" t="s">
        <v>4702</v>
      </c>
      <c r="DS4726">
        <v>201800</v>
      </c>
      <c r="DT4726" t="s">
        <v>1382</v>
      </c>
      <c r="DU4726">
        <v>8618916737166</v>
      </c>
      <c r="DX4726" t="s">
        <v>26724</v>
      </c>
      <c r="DY4726" t="s">
        <v>1605</v>
      </c>
    </row>
    <row r="4727" spans="1:129" x14ac:dyDescent="0.2">
      <c r="A4727">
        <v>33904</v>
      </c>
      <c r="B4727" t="s">
        <v>26725</v>
      </c>
      <c r="C4727" t="s">
        <v>26710</v>
      </c>
      <c r="E4727" t="s">
        <v>26726</v>
      </c>
      <c r="F4727" t="s">
        <v>171</v>
      </c>
      <c r="G4727" t="s">
        <v>172</v>
      </c>
      <c r="H4727" s="1">
        <v>37187</v>
      </c>
      <c r="I4727" t="s">
        <v>173</v>
      </c>
      <c r="K4727" t="s">
        <v>1377</v>
      </c>
      <c r="L4727" t="s">
        <v>1378</v>
      </c>
      <c r="M4727" t="s">
        <v>306</v>
      </c>
      <c r="N4727">
        <v>2020</v>
      </c>
      <c r="O4727" t="s">
        <v>1379</v>
      </c>
      <c r="P4727" t="s">
        <v>509</v>
      </c>
      <c r="Q4727" t="s">
        <v>172</v>
      </c>
      <c r="S4727">
        <v>31525008</v>
      </c>
      <c r="T4727" t="s">
        <v>1382</v>
      </c>
      <c r="U4727" t="s">
        <v>424</v>
      </c>
      <c r="Y4727" t="str">
        <f t="shared" si="40"/>
        <v>01AS</v>
      </c>
      <c r="Z4727" t="s">
        <v>499</v>
      </c>
      <c r="AA4727" t="s">
        <v>833</v>
      </c>
      <c r="AB4727" t="s">
        <v>834</v>
      </c>
      <c r="AC4727" t="s">
        <v>1334</v>
      </c>
      <c r="AD4727" t="s">
        <v>185</v>
      </c>
      <c r="AS4727">
        <v>3.8</v>
      </c>
      <c r="AT4727" t="s">
        <v>429</v>
      </c>
      <c r="AU4727" t="s">
        <v>235</v>
      </c>
      <c r="AV4727" t="s">
        <v>236</v>
      </c>
      <c r="AW4727" t="s">
        <v>430</v>
      </c>
      <c r="BM4727" t="s">
        <v>26727</v>
      </c>
      <c r="BN4727" t="s">
        <v>239</v>
      </c>
      <c r="BO4727" t="s">
        <v>5547</v>
      </c>
      <c r="BP4727" t="s">
        <v>241</v>
      </c>
      <c r="BQ4727" t="s">
        <v>195</v>
      </c>
      <c r="BS4727">
        <v>14627</v>
      </c>
      <c r="CA4727" t="s">
        <v>26728</v>
      </c>
      <c r="CD4727" t="s">
        <v>195</v>
      </c>
      <c r="CM4727" t="s">
        <v>26729</v>
      </c>
      <c r="CN4727" t="s">
        <v>26728</v>
      </c>
      <c r="CO4727" t="s">
        <v>5547</v>
      </c>
      <c r="CP4727" t="s">
        <v>5547</v>
      </c>
      <c r="CQ4727" t="s">
        <v>4882</v>
      </c>
      <c r="CS4727">
        <v>518000</v>
      </c>
      <c r="CT4727" t="s">
        <v>1382</v>
      </c>
      <c r="CU4727" t="s">
        <v>26730</v>
      </c>
    </row>
    <row r="4728" spans="1:129" x14ac:dyDescent="0.2">
      <c r="A4728">
        <v>33988</v>
      </c>
      <c r="B4728" t="s">
        <v>26731</v>
      </c>
      <c r="C4728" t="s">
        <v>26710</v>
      </c>
      <c r="E4728" t="s">
        <v>26732</v>
      </c>
      <c r="F4728" t="s">
        <v>171</v>
      </c>
      <c r="G4728" t="s">
        <v>172</v>
      </c>
      <c r="H4728" s="1">
        <v>36638</v>
      </c>
      <c r="I4728" t="s">
        <v>173</v>
      </c>
      <c r="K4728" t="s">
        <v>1377</v>
      </c>
      <c r="L4728" t="s">
        <v>1378</v>
      </c>
      <c r="M4728" t="s">
        <v>306</v>
      </c>
      <c r="N4728">
        <v>2020</v>
      </c>
      <c r="O4728" t="s">
        <v>1379</v>
      </c>
      <c r="P4728" t="s">
        <v>509</v>
      </c>
      <c r="Q4728" t="s">
        <v>172</v>
      </c>
      <c r="S4728">
        <v>31318822</v>
      </c>
      <c r="T4728" t="s">
        <v>1382</v>
      </c>
      <c r="U4728" t="s">
        <v>424</v>
      </c>
      <c r="Y4728" t="str">
        <f t="shared" si="40"/>
        <v>01AS</v>
      </c>
      <c r="Z4728" t="s">
        <v>499</v>
      </c>
      <c r="AA4728" t="s">
        <v>228</v>
      </c>
      <c r="AB4728" t="s">
        <v>229</v>
      </c>
      <c r="AC4728" t="s">
        <v>4871</v>
      </c>
      <c r="AD4728" t="s">
        <v>185</v>
      </c>
      <c r="AS4728">
        <v>3.83</v>
      </c>
      <c r="AT4728" t="s">
        <v>1261</v>
      </c>
      <c r="AU4728" t="s">
        <v>235</v>
      </c>
      <c r="AV4728" t="s">
        <v>236</v>
      </c>
      <c r="AW4728" t="s">
        <v>430</v>
      </c>
      <c r="BC4728" t="s">
        <v>474</v>
      </c>
      <c r="BM4728" t="s">
        <v>26733</v>
      </c>
      <c r="BN4728" t="s">
        <v>239</v>
      </c>
      <c r="BO4728" t="s">
        <v>26734</v>
      </c>
      <c r="BP4728" t="s">
        <v>241</v>
      </c>
      <c r="BQ4728" t="s">
        <v>195</v>
      </c>
      <c r="BS4728">
        <v>14627</v>
      </c>
      <c r="CA4728" t="s">
        <v>26735</v>
      </c>
      <c r="CD4728" t="s">
        <v>195</v>
      </c>
      <c r="CM4728" t="s">
        <v>26736</v>
      </c>
      <c r="CN4728" t="s">
        <v>26735</v>
      </c>
      <c r="CO4728" t="s">
        <v>26734</v>
      </c>
      <c r="CP4728" t="s">
        <v>26734</v>
      </c>
      <c r="CQ4728" t="s">
        <v>3674</v>
      </c>
      <c r="CS4728">
        <v>215500</v>
      </c>
      <c r="CT4728" t="s">
        <v>1382</v>
      </c>
      <c r="CU4728" t="s">
        <v>26737</v>
      </c>
    </row>
    <row r="4729" spans="1:129" x14ac:dyDescent="0.2">
      <c r="A4729">
        <v>34017</v>
      </c>
      <c r="B4729" t="s">
        <v>26738</v>
      </c>
      <c r="C4729" t="s">
        <v>26710</v>
      </c>
      <c r="E4729" t="s">
        <v>26739</v>
      </c>
      <c r="F4729" t="s">
        <v>171</v>
      </c>
      <c r="G4729" t="s">
        <v>172</v>
      </c>
      <c r="H4729" s="1">
        <v>36199</v>
      </c>
      <c r="I4729" t="s">
        <v>221</v>
      </c>
      <c r="K4729" t="s">
        <v>1377</v>
      </c>
      <c r="L4729" t="s">
        <v>1378</v>
      </c>
      <c r="M4729" t="s">
        <v>306</v>
      </c>
      <c r="N4729">
        <v>2020</v>
      </c>
      <c r="O4729" t="s">
        <v>1379</v>
      </c>
      <c r="P4729" t="s">
        <v>509</v>
      </c>
      <c r="Q4729" t="s">
        <v>172</v>
      </c>
      <c r="S4729">
        <v>31625029</v>
      </c>
      <c r="T4729" t="s">
        <v>1382</v>
      </c>
      <c r="U4729" t="s">
        <v>424</v>
      </c>
      <c r="Y4729" t="str">
        <f t="shared" si="40"/>
        <v>01AS</v>
      </c>
      <c r="Z4729" t="s">
        <v>227</v>
      </c>
      <c r="AA4729" t="s">
        <v>320</v>
      </c>
      <c r="AB4729" t="s">
        <v>321</v>
      </c>
      <c r="AC4729" t="s">
        <v>2285</v>
      </c>
      <c r="AD4729" t="s">
        <v>185</v>
      </c>
      <c r="AE4729" t="s">
        <v>2003</v>
      </c>
      <c r="AS4729">
        <v>3.65</v>
      </c>
      <c r="AU4729" t="s">
        <v>235</v>
      </c>
      <c r="AV4729" t="s">
        <v>236</v>
      </c>
      <c r="AW4729" t="s">
        <v>430</v>
      </c>
      <c r="BM4729" t="s">
        <v>26740</v>
      </c>
      <c r="BN4729" t="s">
        <v>239</v>
      </c>
      <c r="BO4729" t="s">
        <v>26734</v>
      </c>
      <c r="BP4729" t="s">
        <v>241</v>
      </c>
      <c r="BQ4729" t="s">
        <v>195</v>
      </c>
      <c r="BS4729">
        <v>14627</v>
      </c>
      <c r="CA4729" t="s">
        <v>26741</v>
      </c>
      <c r="CD4729" t="s">
        <v>195</v>
      </c>
      <c r="CM4729" t="s">
        <v>26742</v>
      </c>
      <c r="CN4729" t="s">
        <v>26741</v>
      </c>
      <c r="CO4729" t="s">
        <v>26734</v>
      </c>
      <c r="CP4729" t="s">
        <v>26734</v>
      </c>
      <c r="CQ4729" t="s">
        <v>3674</v>
      </c>
      <c r="CS4729">
        <v>215500</v>
      </c>
      <c r="CT4729" t="s">
        <v>1382</v>
      </c>
      <c r="CU4729" t="s">
        <v>26743</v>
      </c>
    </row>
    <row r="4730" spans="1:129" x14ac:dyDescent="0.2">
      <c r="A4730">
        <v>34042</v>
      </c>
      <c r="B4730" t="s">
        <v>26744</v>
      </c>
      <c r="C4730" t="s">
        <v>26710</v>
      </c>
      <c r="E4730" t="s">
        <v>26745</v>
      </c>
      <c r="F4730" t="s">
        <v>171</v>
      </c>
      <c r="G4730" t="s">
        <v>172</v>
      </c>
      <c r="H4730" s="1">
        <v>36767</v>
      </c>
      <c r="I4730" t="s">
        <v>173</v>
      </c>
      <c r="K4730" t="s">
        <v>1377</v>
      </c>
      <c r="L4730" t="s">
        <v>1378</v>
      </c>
      <c r="M4730" t="s">
        <v>306</v>
      </c>
      <c r="N4730">
        <v>2020</v>
      </c>
      <c r="O4730" t="s">
        <v>1379</v>
      </c>
      <c r="P4730" t="s">
        <v>509</v>
      </c>
      <c r="Q4730" t="s">
        <v>172</v>
      </c>
      <c r="S4730">
        <v>31633062</v>
      </c>
      <c r="T4730" t="s">
        <v>1382</v>
      </c>
      <c r="U4730" t="s">
        <v>424</v>
      </c>
      <c r="Y4730" t="str">
        <f t="shared" si="40"/>
        <v>01AS</v>
      </c>
      <c r="Z4730" t="s">
        <v>227</v>
      </c>
      <c r="AA4730" t="s">
        <v>833</v>
      </c>
      <c r="AB4730" t="s">
        <v>834</v>
      </c>
      <c r="AC4730" t="s">
        <v>11691</v>
      </c>
      <c r="AD4730" t="s">
        <v>172</v>
      </c>
      <c r="AS4730">
        <v>2.72</v>
      </c>
      <c r="AT4730" t="s">
        <v>429</v>
      </c>
      <c r="AU4730" t="s">
        <v>235</v>
      </c>
      <c r="AV4730" t="s">
        <v>236</v>
      </c>
      <c r="AW4730" t="s">
        <v>430</v>
      </c>
      <c r="BM4730" t="s">
        <v>26746</v>
      </c>
      <c r="BN4730" t="s">
        <v>239</v>
      </c>
      <c r="BP4730" t="s">
        <v>241</v>
      </c>
      <c r="BQ4730" t="s">
        <v>195</v>
      </c>
      <c r="BS4730">
        <v>14627</v>
      </c>
      <c r="CD4730" t="s">
        <v>195</v>
      </c>
      <c r="CM4730" t="s">
        <v>26747</v>
      </c>
      <c r="CP4730" t="s">
        <v>5995</v>
      </c>
      <c r="CQ4730" t="s">
        <v>26526</v>
      </c>
      <c r="CT4730" t="s">
        <v>5995</v>
      </c>
      <c r="CU4730" t="s">
        <v>26748</v>
      </c>
    </row>
    <row r="4731" spans="1:129" x14ac:dyDescent="0.2">
      <c r="A4731">
        <v>34220</v>
      </c>
      <c r="B4731" t="s">
        <v>26749</v>
      </c>
      <c r="C4731" t="s">
        <v>26750</v>
      </c>
      <c r="E4731" t="s">
        <v>26751</v>
      </c>
      <c r="F4731" t="s">
        <v>171</v>
      </c>
      <c r="I4731" t="s">
        <v>173</v>
      </c>
      <c r="K4731" t="s">
        <v>1377</v>
      </c>
      <c r="L4731" t="s">
        <v>1378</v>
      </c>
      <c r="M4731" t="s">
        <v>306</v>
      </c>
      <c r="N4731">
        <v>2020</v>
      </c>
      <c r="O4731" t="s">
        <v>1379</v>
      </c>
      <c r="P4731" t="s">
        <v>178</v>
      </c>
      <c r="Q4731" t="s">
        <v>185</v>
      </c>
      <c r="BC4731" t="s">
        <v>474</v>
      </c>
      <c r="BM4731" t="s">
        <v>26752</v>
      </c>
      <c r="BN4731" t="s">
        <v>26753</v>
      </c>
      <c r="BP4731" t="s">
        <v>5511</v>
      </c>
      <c r="BR4731" t="s">
        <v>5568</v>
      </c>
      <c r="BS4731">
        <v>210046</v>
      </c>
      <c r="BT4731" t="s">
        <v>1382</v>
      </c>
      <c r="BU4731">
        <v>83730433</v>
      </c>
      <c r="BW4731" t="s">
        <v>26754</v>
      </c>
      <c r="BX4731" t="s">
        <v>26755</v>
      </c>
      <c r="BY4731" t="s">
        <v>1712</v>
      </c>
    </row>
    <row r="4732" spans="1:129" x14ac:dyDescent="0.2">
      <c r="A4732">
        <v>35564</v>
      </c>
      <c r="B4732" t="s">
        <v>26756</v>
      </c>
      <c r="C4732" t="s">
        <v>26750</v>
      </c>
      <c r="E4732" t="s">
        <v>26757</v>
      </c>
      <c r="F4732" t="s">
        <v>171</v>
      </c>
      <c r="I4732" t="s">
        <v>221</v>
      </c>
      <c r="K4732" t="s">
        <v>1377</v>
      </c>
      <c r="L4732" t="s">
        <v>1378</v>
      </c>
      <c r="M4732" t="s">
        <v>306</v>
      </c>
      <c r="N4732">
        <v>2020</v>
      </c>
      <c r="O4732" t="s">
        <v>1379</v>
      </c>
      <c r="P4732" t="s">
        <v>509</v>
      </c>
      <c r="Q4732" t="s">
        <v>185</v>
      </c>
      <c r="BM4732" t="s">
        <v>26758</v>
      </c>
      <c r="BP4732" t="s">
        <v>4702</v>
      </c>
      <c r="BR4732" t="s">
        <v>490</v>
      </c>
      <c r="BS4732">
        <v>200060</v>
      </c>
      <c r="BT4732" t="s">
        <v>1382</v>
      </c>
      <c r="BU4732" t="s">
        <v>26759</v>
      </c>
      <c r="BX4732" t="s">
        <v>26760</v>
      </c>
      <c r="BY4732" t="s">
        <v>6713</v>
      </c>
    </row>
    <row r="4733" spans="1:129" x14ac:dyDescent="0.2">
      <c r="A4733">
        <v>39450</v>
      </c>
      <c r="B4733" t="s">
        <v>16923</v>
      </c>
      <c r="C4733" t="s">
        <v>26750</v>
      </c>
      <c r="E4733" t="s">
        <v>26761</v>
      </c>
      <c r="F4733" t="s">
        <v>171</v>
      </c>
      <c r="G4733" t="str">
        <f>"0"</f>
        <v>0</v>
      </c>
      <c r="H4733" s="1">
        <v>36942</v>
      </c>
      <c r="I4733" t="s">
        <v>173</v>
      </c>
      <c r="K4733" t="s">
        <v>1078</v>
      </c>
      <c r="L4733" t="s">
        <v>26762</v>
      </c>
      <c r="M4733" t="s">
        <v>224</v>
      </c>
      <c r="N4733">
        <v>2023</v>
      </c>
      <c r="O4733" t="s">
        <v>597</v>
      </c>
      <c r="P4733" t="s">
        <v>178</v>
      </c>
      <c r="Q4733" t="s">
        <v>172</v>
      </c>
      <c r="R4733" t="s">
        <v>510</v>
      </c>
      <c r="S4733">
        <v>31610599</v>
      </c>
      <c r="BM4733" t="s">
        <v>4510</v>
      </c>
    </row>
    <row r="4734" spans="1:129" x14ac:dyDescent="0.2">
      <c r="A4734">
        <v>35603</v>
      </c>
      <c r="B4734" t="s">
        <v>16923</v>
      </c>
      <c r="C4734" t="s">
        <v>26750</v>
      </c>
      <c r="E4734" t="s">
        <v>26761</v>
      </c>
      <c r="F4734" t="s">
        <v>171</v>
      </c>
      <c r="G4734" t="str">
        <f>"0"</f>
        <v>0</v>
      </c>
      <c r="H4734" s="1">
        <v>36942</v>
      </c>
      <c r="I4734" t="s">
        <v>173</v>
      </c>
      <c r="K4734" t="s">
        <v>1377</v>
      </c>
      <c r="L4734" t="s">
        <v>1378</v>
      </c>
      <c r="M4734" t="s">
        <v>306</v>
      </c>
      <c r="N4734">
        <v>2020</v>
      </c>
      <c r="O4734" t="s">
        <v>1379</v>
      </c>
      <c r="P4734" t="s">
        <v>3256</v>
      </c>
      <c r="Q4734" t="s">
        <v>172</v>
      </c>
      <c r="R4734" t="s">
        <v>510</v>
      </c>
      <c r="S4734">
        <v>31610599</v>
      </c>
      <c r="BM4734" t="s">
        <v>4510</v>
      </c>
    </row>
    <row r="4735" spans="1:129" x14ac:dyDescent="0.2">
      <c r="A4735">
        <v>35905</v>
      </c>
      <c r="B4735" t="s">
        <v>26749</v>
      </c>
      <c r="C4735" t="s">
        <v>26750</v>
      </c>
      <c r="E4735" t="s">
        <v>26751</v>
      </c>
      <c r="F4735" t="s">
        <v>171</v>
      </c>
      <c r="H4735" s="1">
        <v>37312</v>
      </c>
      <c r="K4735" t="s">
        <v>1377</v>
      </c>
      <c r="L4735" t="s">
        <v>1378</v>
      </c>
      <c r="M4735" t="s">
        <v>176</v>
      </c>
      <c r="N4735">
        <v>2021</v>
      </c>
      <c r="O4735" t="s">
        <v>3142</v>
      </c>
      <c r="P4735" t="s">
        <v>178</v>
      </c>
      <c r="Q4735" t="s">
        <v>172</v>
      </c>
      <c r="S4735">
        <v>31832212</v>
      </c>
      <c r="T4735" t="s">
        <v>1382</v>
      </c>
      <c r="U4735" t="s">
        <v>424</v>
      </c>
      <c r="Y4735" t="str">
        <f>"01AS"</f>
        <v>01AS</v>
      </c>
      <c r="Z4735" t="s">
        <v>499</v>
      </c>
      <c r="AA4735" t="s">
        <v>4344</v>
      </c>
      <c r="AB4735" t="s">
        <v>4345</v>
      </c>
      <c r="AC4735" t="s">
        <v>1334</v>
      </c>
      <c r="AD4735" t="s">
        <v>172</v>
      </c>
      <c r="AS4735">
        <v>3.85</v>
      </c>
      <c r="AT4735" t="s">
        <v>429</v>
      </c>
      <c r="AU4735" t="s">
        <v>472</v>
      </c>
      <c r="AV4735" t="s">
        <v>473</v>
      </c>
      <c r="AW4735" t="s">
        <v>430</v>
      </c>
      <c r="BM4735" t="s">
        <v>26763</v>
      </c>
      <c r="BN4735" t="s">
        <v>239</v>
      </c>
      <c r="BO4735" t="s">
        <v>5511</v>
      </c>
      <c r="BP4735" t="s">
        <v>241</v>
      </c>
      <c r="BQ4735" t="s">
        <v>195</v>
      </c>
      <c r="BS4735">
        <v>14627</v>
      </c>
      <c r="CA4735" t="s">
        <v>26764</v>
      </c>
      <c r="CD4735" t="s">
        <v>195</v>
      </c>
      <c r="CM4735" t="s">
        <v>26765</v>
      </c>
      <c r="CN4735" t="s">
        <v>26764</v>
      </c>
      <c r="CO4735" t="s">
        <v>5511</v>
      </c>
      <c r="CP4735" t="s">
        <v>5511</v>
      </c>
      <c r="CQ4735" t="s">
        <v>3674</v>
      </c>
      <c r="CS4735">
        <v>210046</v>
      </c>
      <c r="CT4735" t="s">
        <v>1382</v>
      </c>
      <c r="CU4735" t="s">
        <v>26766</v>
      </c>
    </row>
    <row r="4736" spans="1:129" x14ac:dyDescent="0.2">
      <c r="A4736">
        <v>37250</v>
      </c>
      <c r="B4736" t="s">
        <v>8672</v>
      </c>
      <c r="C4736" t="s">
        <v>26750</v>
      </c>
      <c r="D4736" t="s">
        <v>26767</v>
      </c>
      <c r="E4736" t="s">
        <v>26768</v>
      </c>
      <c r="F4736" t="s">
        <v>171</v>
      </c>
      <c r="G4736" t="str">
        <f>"0"</f>
        <v>0</v>
      </c>
      <c r="H4736" s="1">
        <v>36893</v>
      </c>
      <c r="I4736" t="s">
        <v>1450</v>
      </c>
      <c r="K4736" t="s">
        <v>2514</v>
      </c>
      <c r="L4736" t="s">
        <v>2515</v>
      </c>
      <c r="M4736" t="s">
        <v>306</v>
      </c>
      <c r="N4736">
        <v>2022</v>
      </c>
      <c r="O4736" t="s">
        <v>782</v>
      </c>
      <c r="P4736" t="s">
        <v>178</v>
      </c>
      <c r="Q4736" t="s">
        <v>172</v>
      </c>
      <c r="R4736" t="s">
        <v>510</v>
      </c>
      <c r="S4736">
        <v>31576529</v>
      </c>
      <c r="BF4736" t="s">
        <v>474</v>
      </c>
      <c r="BM4736" t="s">
        <v>2635</v>
      </c>
    </row>
    <row r="4737" spans="1:151" x14ac:dyDescent="0.2">
      <c r="A4737">
        <v>19500</v>
      </c>
      <c r="B4737" t="s">
        <v>8654</v>
      </c>
      <c r="C4737" t="s">
        <v>26769</v>
      </c>
      <c r="D4737" t="s">
        <v>4061</v>
      </c>
      <c r="E4737" t="s">
        <v>26770</v>
      </c>
      <c r="F4737" t="s">
        <v>171</v>
      </c>
      <c r="G4737" t="s">
        <v>172</v>
      </c>
      <c r="H4737" s="1">
        <v>35391</v>
      </c>
      <c r="I4737" t="s">
        <v>221</v>
      </c>
      <c r="K4737" t="s">
        <v>2258</v>
      </c>
      <c r="L4737" t="s">
        <v>820</v>
      </c>
      <c r="M4737" t="s">
        <v>176</v>
      </c>
      <c r="N4737">
        <v>2017</v>
      </c>
      <c r="O4737" t="s">
        <v>177</v>
      </c>
      <c r="P4737" t="s">
        <v>178</v>
      </c>
      <c r="Q4737" t="s">
        <v>172</v>
      </c>
      <c r="S4737">
        <v>28673781</v>
      </c>
      <c r="T4737" t="s">
        <v>196</v>
      </c>
      <c r="W4737" t="s">
        <v>26771</v>
      </c>
      <c r="X4737">
        <v>9147152699</v>
      </c>
      <c r="Y4737" t="s">
        <v>186</v>
      </c>
      <c r="Z4737" t="s">
        <v>282</v>
      </c>
      <c r="AA4737">
        <v>2018</v>
      </c>
      <c r="AB4737">
        <v>2018</v>
      </c>
      <c r="AC4737" t="s">
        <v>885</v>
      </c>
      <c r="AD4737" t="s">
        <v>185</v>
      </c>
      <c r="AE4737" t="s">
        <v>187</v>
      </c>
      <c r="AS4737">
        <v>3.67</v>
      </c>
      <c r="AT4737" t="s">
        <v>188</v>
      </c>
      <c r="AU4737" t="s">
        <v>189</v>
      </c>
      <c r="AV4737" t="s">
        <v>190</v>
      </c>
      <c r="AW4737" t="s">
        <v>264</v>
      </c>
      <c r="BM4737" t="s">
        <v>26772</v>
      </c>
      <c r="BN4737" t="s">
        <v>193</v>
      </c>
      <c r="BP4737" t="s">
        <v>194</v>
      </c>
      <c r="BQ4737" t="s">
        <v>195</v>
      </c>
      <c r="BS4737">
        <v>14627</v>
      </c>
      <c r="BT4737" t="s">
        <v>196</v>
      </c>
      <c r="BU4737">
        <v>9144200806</v>
      </c>
      <c r="BZ4737" t="s">
        <v>26773</v>
      </c>
      <c r="CC4737" t="s">
        <v>24522</v>
      </c>
      <c r="CD4737" t="s">
        <v>1508</v>
      </c>
      <c r="CF4737" t="str">
        <f>"06830"</f>
        <v>06830</v>
      </c>
      <c r="CG4737" t="s">
        <v>196</v>
      </c>
      <c r="CH4737">
        <v>2035325735</v>
      </c>
      <c r="CM4737" t="s">
        <v>1905</v>
      </c>
      <c r="CN4737" t="s">
        <v>26774</v>
      </c>
      <c r="CP4737" t="s">
        <v>194</v>
      </c>
      <c r="CQ4737" t="s">
        <v>195</v>
      </c>
      <c r="CS4737">
        <v>14627</v>
      </c>
      <c r="CT4737" t="s">
        <v>196</v>
      </c>
      <c r="CU4737">
        <v>9144200806</v>
      </c>
      <c r="DZ4737" t="s">
        <v>26775</v>
      </c>
      <c r="EC4737" t="s">
        <v>973</v>
      </c>
      <c r="ED4737" t="s">
        <v>1508</v>
      </c>
      <c r="EF4737">
        <v>10065</v>
      </c>
      <c r="EG4737" t="s">
        <v>196</v>
      </c>
      <c r="EH4737">
        <v>2035325735</v>
      </c>
      <c r="EM4737" t="s">
        <v>26773</v>
      </c>
      <c r="EP4737" t="s">
        <v>24522</v>
      </c>
      <c r="EQ4737" t="s">
        <v>1508</v>
      </c>
      <c r="ES4737" t="str">
        <f>"06830"</f>
        <v>06830</v>
      </c>
      <c r="ET4737" t="s">
        <v>196</v>
      </c>
      <c r="EU4737">
        <v>2035325735</v>
      </c>
    </row>
    <row r="4738" spans="1:151" x14ac:dyDescent="0.2">
      <c r="A4738">
        <v>45479</v>
      </c>
      <c r="B4738" t="s">
        <v>26776</v>
      </c>
      <c r="C4738" t="s">
        <v>26777</v>
      </c>
      <c r="E4738" t="s">
        <v>26778</v>
      </c>
      <c r="F4738" t="s">
        <v>171</v>
      </c>
      <c r="G4738" t="str">
        <f>"0"</f>
        <v>0</v>
      </c>
      <c r="H4738" s="1">
        <v>37635</v>
      </c>
      <c r="I4738" t="s">
        <v>221</v>
      </c>
      <c r="K4738" t="s">
        <v>882</v>
      </c>
      <c r="L4738" t="s">
        <v>318</v>
      </c>
      <c r="M4738" t="s">
        <v>255</v>
      </c>
      <c r="N4738" t="s">
        <v>1165</v>
      </c>
      <c r="O4738" t="s">
        <v>1214</v>
      </c>
      <c r="P4738" t="s">
        <v>178</v>
      </c>
      <c r="Q4738" t="s">
        <v>172</v>
      </c>
      <c r="S4738">
        <v>32068368</v>
      </c>
      <c r="T4738" t="s">
        <v>226</v>
      </c>
      <c r="Y4738" t="str">
        <f>"01AS"</f>
        <v>01AS</v>
      </c>
      <c r="Z4738" t="s">
        <v>227</v>
      </c>
      <c r="AA4738" t="s">
        <v>320</v>
      </c>
      <c r="AB4738" t="s">
        <v>321</v>
      </c>
      <c r="AC4738" t="s">
        <v>656</v>
      </c>
      <c r="AD4738" t="s">
        <v>185</v>
      </c>
      <c r="AE4738" t="s">
        <v>11053</v>
      </c>
      <c r="AM4738" t="s">
        <v>2372</v>
      </c>
      <c r="AN4738" t="s">
        <v>1049</v>
      </c>
      <c r="AS4738">
        <v>3.96</v>
      </c>
      <c r="AU4738" t="s">
        <v>235</v>
      </c>
      <c r="AV4738" t="s">
        <v>236</v>
      </c>
      <c r="AW4738" t="s">
        <v>715</v>
      </c>
      <c r="BM4738" t="s">
        <v>26779</v>
      </c>
      <c r="BN4738" t="s">
        <v>239</v>
      </c>
      <c r="BO4738" t="s">
        <v>4735</v>
      </c>
      <c r="BP4738" t="s">
        <v>241</v>
      </c>
      <c r="BQ4738" t="s">
        <v>195</v>
      </c>
      <c r="BS4738">
        <v>14627</v>
      </c>
      <c r="BZ4738" t="s">
        <v>242</v>
      </c>
      <c r="CB4738" t="s">
        <v>243</v>
      </c>
      <c r="CD4738" t="s">
        <v>195</v>
      </c>
      <c r="CF4738">
        <v>14642</v>
      </c>
      <c r="CG4738" t="s">
        <v>244</v>
      </c>
      <c r="CM4738" t="s">
        <v>26780</v>
      </c>
      <c r="CO4738" t="s">
        <v>4735</v>
      </c>
      <c r="CP4738" t="s">
        <v>1401</v>
      </c>
      <c r="CQ4738" t="s">
        <v>247</v>
      </c>
      <c r="CS4738">
        <v>14534</v>
      </c>
      <c r="CT4738" t="s">
        <v>244</v>
      </c>
      <c r="CU4738" t="s">
        <v>26781</v>
      </c>
    </row>
    <row r="4739" spans="1:151" x14ac:dyDescent="0.2">
      <c r="A4739">
        <v>33990</v>
      </c>
      <c r="B4739" t="s">
        <v>26782</v>
      </c>
      <c r="C4739" t="s">
        <v>21985</v>
      </c>
      <c r="E4739" t="s">
        <v>26783</v>
      </c>
      <c r="F4739" t="s">
        <v>171</v>
      </c>
      <c r="G4739" t="s">
        <v>172</v>
      </c>
      <c r="H4739" s="1">
        <v>36581</v>
      </c>
      <c r="I4739" t="s">
        <v>173</v>
      </c>
      <c r="K4739" t="s">
        <v>1377</v>
      </c>
      <c r="L4739" t="s">
        <v>1378</v>
      </c>
      <c r="M4739" t="s">
        <v>306</v>
      </c>
      <c r="N4739">
        <v>2020</v>
      </c>
      <c r="O4739" t="s">
        <v>1379</v>
      </c>
      <c r="P4739" t="s">
        <v>509</v>
      </c>
      <c r="Q4739" t="s">
        <v>172</v>
      </c>
      <c r="S4739">
        <v>31318976</v>
      </c>
      <c r="T4739" t="s">
        <v>1382</v>
      </c>
      <c r="U4739" t="s">
        <v>424</v>
      </c>
      <c r="Y4739" t="str">
        <f>"04HSEAS"</f>
        <v>04HSEAS</v>
      </c>
      <c r="Z4739" t="s">
        <v>499</v>
      </c>
      <c r="AA4739" t="s">
        <v>228</v>
      </c>
      <c r="AB4739" t="s">
        <v>229</v>
      </c>
      <c r="AC4739" t="s">
        <v>500</v>
      </c>
      <c r="AD4739" t="s">
        <v>185</v>
      </c>
      <c r="AS4739">
        <v>3.47</v>
      </c>
      <c r="AT4739" t="s">
        <v>429</v>
      </c>
      <c r="AU4739" t="s">
        <v>235</v>
      </c>
      <c r="AV4739" t="s">
        <v>236</v>
      </c>
      <c r="AW4739" t="s">
        <v>430</v>
      </c>
      <c r="BM4739" t="s">
        <v>26784</v>
      </c>
      <c r="BN4739" t="s">
        <v>239</v>
      </c>
      <c r="BO4739" t="s">
        <v>4702</v>
      </c>
      <c r="BP4739" t="s">
        <v>241</v>
      </c>
      <c r="BQ4739" t="s">
        <v>195</v>
      </c>
      <c r="BS4739">
        <v>14627</v>
      </c>
      <c r="CA4739" t="s">
        <v>26785</v>
      </c>
      <c r="CD4739" t="s">
        <v>195</v>
      </c>
      <c r="CM4739" t="s">
        <v>26786</v>
      </c>
      <c r="CN4739" t="s">
        <v>26785</v>
      </c>
      <c r="CO4739" t="s">
        <v>4702</v>
      </c>
      <c r="CP4739" t="s">
        <v>4702</v>
      </c>
      <c r="CQ4739" t="s">
        <v>4705</v>
      </c>
      <c r="CS4739">
        <v>200090</v>
      </c>
      <c r="CT4739" t="s">
        <v>1382</v>
      </c>
      <c r="CU4739" t="s">
        <v>26787</v>
      </c>
    </row>
    <row r="4740" spans="1:151" x14ac:dyDescent="0.2">
      <c r="A4740">
        <v>36201</v>
      </c>
      <c r="B4740" t="s">
        <v>26788</v>
      </c>
      <c r="C4740" t="s">
        <v>21985</v>
      </c>
      <c r="E4740" t="s">
        <v>26789</v>
      </c>
      <c r="F4740" t="s">
        <v>171</v>
      </c>
      <c r="G4740" t="s">
        <v>172</v>
      </c>
      <c r="H4740" s="1">
        <v>36796</v>
      </c>
      <c r="I4740" t="s">
        <v>173</v>
      </c>
      <c r="K4740" t="s">
        <v>1377</v>
      </c>
      <c r="L4740" t="s">
        <v>1378</v>
      </c>
      <c r="M4740" t="s">
        <v>176</v>
      </c>
      <c r="N4740">
        <v>2021</v>
      </c>
      <c r="O4740" t="s">
        <v>3142</v>
      </c>
      <c r="P4740" t="s">
        <v>178</v>
      </c>
      <c r="Q4740" t="s">
        <v>172</v>
      </c>
      <c r="S4740">
        <v>31626231</v>
      </c>
      <c r="T4740" t="s">
        <v>1382</v>
      </c>
      <c r="U4740" t="s">
        <v>712</v>
      </c>
      <c r="Y4740" t="str">
        <f>"01AS"</f>
        <v>01AS</v>
      </c>
      <c r="Z4740" t="s">
        <v>227</v>
      </c>
      <c r="AA4740" t="s">
        <v>228</v>
      </c>
      <c r="AB4740" t="s">
        <v>229</v>
      </c>
      <c r="AC4740" t="s">
        <v>4356</v>
      </c>
      <c r="AD4740" t="s">
        <v>185</v>
      </c>
      <c r="AS4740">
        <v>3.07</v>
      </c>
      <c r="AT4740" t="s">
        <v>429</v>
      </c>
      <c r="AU4740" t="s">
        <v>472</v>
      </c>
      <c r="AV4740" t="s">
        <v>473</v>
      </c>
      <c r="AW4740" t="s">
        <v>715</v>
      </c>
      <c r="BF4740" t="s">
        <v>474</v>
      </c>
      <c r="BM4740" t="s">
        <v>26790</v>
      </c>
      <c r="BN4740" t="s">
        <v>239</v>
      </c>
      <c r="BO4740" t="s">
        <v>18143</v>
      </c>
      <c r="BP4740" t="s">
        <v>241</v>
      </c>
      <c r="BQ4740" t="s">
        <v>195</v>
      </c>
      <c r="BS4740">
        <v>14627</v>
      </c>
      <c r="CD4740" t="s">
        <v>195</v>
      </c>
      <c r="CM4740" t="s">
        <v>26791</v>
      </c>
      <c r="CO4740" t="s">
        <v>18143</v>
      </c>
      <c r="CP4740" t="s">
        <v>18143</v>
      </c>
      <c r="CQ4740" t="s">
        <v>3674</v>
      </c>
      <c r="CS4740">
        <v>215600</v>
      </c>
      <c r="CT4740" t="s">
        <v>1382</v>
      </c>
      <c r="CU4740" t="s">
        <v>26792</v>
      </c>
    </row>
    <row r="4741" spans="1:151" x14ac:dyDescent="0.2">
      <c r="A4741">
        <v>34211</v>
      </c>
      <c r="B4741" t="s">
        <v>26793</v>
      </c>
      <c r="C4741" t="s">
        <v>26794</v>
      </c>
      <c r="E4741" t="s">
        <v>26795</v>
      </c>
      <c r="F4741" t="s">
        <v>171</v>
      </c>
      <c r="I4741" t="s">
        <v>173</v>
      </c>
      <c r="K4741" t="s">
        <v>1377</v>
      </c>
      <c r="L4741" t="s">
        <v>1378</v>
      </c>
      <c r="M4741" t="s">
        <v>306</v>
      </c>
      <c r="N4741">
        <v>2020</v>
      </c>
      <c r="O4741" t="s">
        <v>1379</v>
      </c>
      <c r="P4741" t="s">
        <v>178</v>
      </c>
      <c r="Q4741" t="s">
        <v>185</v>
      </c>
      <c r="BM4741" t="s">
        <v>26796</v>
      </c>
      <c r="BP4741" t="s">
        <v>1381</v>
      </c>
      <c r="BR4741" t="s">
        <v>1381</v>
      </c>
      <c r="BS4741">
        <v>100102</v>
      </c>
      <c r="BT4741" t="s">
        <v>1382</v>
      </c>
      <c r="BU4741">
        <v>15210113875</v>
      </c>
    </row>
    <row r="4742" spans="1:151" x14ac:dyDescent="0.2">
      <c r="A4742">
        <v>44961</v>
      </c>
      <c r="B4742" t="s">
        <v>26797</v>
      </c>
      <c r="C4742" t="s">
        <v>26794</v>
      </c>
      <c r="E4742" t="s">
        <v>26798</v>
      </c>
      <c r="F4742" t="s">
        <v>3256</v>
      </c>
      <c r="G4742" t="str">
        <f>"0"</f>
        <v>0</v>
      </c>
      <c r="H4742" s="1">
        <v>38279</v>
      </c>
      <c r="I4742" t="s">
        <v>173</v>
      </c>
      <c r="K4742" t="s">
        <v>1939</v>
      </c>
      <c r="L4742" t="s">
        <v>1940</v>
      </c>
      <c r="M4742" t="s">
        <v>176</v>
      </c>
      <c r="N4742">
        <v>2025</v>
      </c>
      <c r="O4742" t="s">
        <v>677</v>
      </c>
      <c r="P4742" t="s">
        <v>178</v>
      </c>
      <c r="Q4742" t="s">
        <v>172</v>
      </c>
      <c r="S4742">
        <v>32503531</v>
      </c>
      <c r="T4742" t="s">
        <v>1382</v>
      </c>
      <c r="U4742" t="s">
        <v>424</v>
      </c>
      <c r="Y4742" t="str">
        <f>"01AS"</f>
        <v>01AS</v>
      </c>
      <c r="Z4742" t="s">
        <v>499</v>
      </c>
      <c r="AA4742" t="s">
        <v>228</v>
      </c>
      <c r="AB4742" t="s">
        <v>229</v>
      </c>
      <c r="AC4742" t="s">
        <v>428</v>
      </c>
      <c r="AD4742" t="s">
        <v>172</v>
      </c>
      <c r="AS4742">
        <v>3.71</v>
      </c>
      <c r="AU4742" t="s">
        <v>472</v>
      </c>
      <c r="AV4742" t="s">
        <v>473</v>
      </c>
      <c r="AW4742" t="s">
        <v>430</v>
      </c>
      <c r="AX4742" t="s">
        <v>3580</v>
      </c>
      <c r="AY4742" t="s">
        <v>1755</v>
      </c>
      <c r="BM4742" t="s">
        <v>13517</v>
      </c>
      <c r="BN4742" t="s">
        <v>239</v>
      </c>
      <c r="BO4742" t="s">
        <v>5458</v>
      </c>
      <c r="BP4742" t="s">
        <v>241</v>
      </c>
      <c r="BQ4742" t="s">
        <v>195</v>
      </c>
      <c r="BS4742">
        <v>14627</v>
      </c>
      <c r="CA4742" t="s">
        <v>26799</v>
      </c>
      <c r="CD4742" t="s">
        <v>195</v>
      </c>
      <c r="CM4742" t="s">
        <v>26800</v>
      </c>
      <c r="CN4742" t="s">
        <v>26799</v>
      </c>
      <c r="CO4742" t="s">
        <v>5458</v>
      </c>
      <c r="CP4742" t="s">
        <v>5458</v>
      </c>
      <c r="CQ4742" t="s">
        <v>4882</v>
      </c>
      <c r="CS4742">
        <v>510640</v>
      </c>
      <c r="CT4742" t="s">
        <v>1382</v>
      </c>
      <c r="CU4742" t="s">
        <v>26801</v>
      </c>
    </row>
    <row r="4743" spans="1:151" x14ac:dyDescent="0.2">
      <c r="A4743">
        <v>46387</v>
      </c>
      <c r="B4743" t="s">
        <v>26802</v>
      </c>
      <c r="C4743" t="s">
        <v>26794</v>
      </c>
      <c r="E4743" t="s">
        <v>26803</v>
      </c>
      <c r="F4743" t="s">
        <v>26804</v>
      </c>
      <c r="G4743" t="str">
        <f>"0"</f>
        <v>0</v>
      </c>
      <c r="H4743" s="1">
        <v>38639</v>
      </c>
      <c r="I4743" t="s">
        <v>173</v>
      </c>
      <c r="K4743" t="s">
        <v>5579</v>
      </c>
      <c r="M4743" t="s">
        <v>176</v>
      </c>
      <c r="N4743">
        <v>2026</v>
      </c>
      <c r="O4743" t="s">
        <v>508</v>
      </c>
      <c r="P4743" t="s">
        <v>509</v>
      </c>
      <c r="Q4743" t="s">
        <v>172</v>
      </c>
      <c r="S4743">
        <v>32807745</v>
      </c>
      <c r="T4743" t="s">
        <v>1382</v>
      </c>
      <c r="U4743" t="s">
        <v>424</v>
      </c>
      <c r="Y4743" t="str">
        <f>"01AS"</f>
        <v>01AS</v>
      </c>
      <c r="Z4743" t="s">
        <v>499</v>
      </c>
      <c r="AA4743" t="s">
        <v>833</v>
      </c>
      <c r="AB4743" t="s">
        <v>834</v>
      </c>
      <c r="AC4743" t="s">
        <v>5592</v>
      </c>
      <c r="AD4743" t="s">
        <v>172</v>
      </c>
      <c r="AS4743">
        <v>3.68</v>
      </c>
      <c r="AU4743" t="s">
        <v>472</v>
      </c>
      <c r="AV4743" t="s">
        <v>473</v>
      </c>
      <c r="AW4743" t="s">
        <v>430</v>
      </c>
      <c r="BM4743" t="s">
        <v>15657</v>
      </c>
      <c r="BN4743" t="s">
        <v>239</v>
      </c>
      <c r="BO4743" t="s">
        <v>26805</v>
      </c>
      <c r="BP4743" t="s">
        <v>241</v>
      </c>
      <c r="BQ4743" t="s">
        <v>195</v>
      </c>
      <c r="BS4743">
        <v>14627</v>
      </c>
      <c r="CD4743" t="s">
        <v>195</v>
      </c>
      <c r="CM4743" t="s">
        <v>26806</v>
      </c>
      <c r="CO4743" t="s">
        <v>26805</v>
      </c>
      <c r="CP4743" t="s">
        <v>4702</v>
      </c>
      <c r="CQ4743" t="s">
        <v>4705</v>
      </c>
      <c r="CS4743">
        <v>200061</v>
      </c>
      <c r="CT4743" t="s">
        <v>1382</v>
      </c>
      <c r="CU4743" t="s">
        <v>26807</v>
      </c>
    </row>
    <row r="4744" spans="1:151" x14ac:dyDescent="0.2">
      <c r="A4744">
        <v>46447</v>
      </c>
      <c r="B4744" t="s">
        <v>26808</v>
      </c>
      <c r="C4744" t="s">
        <v>26809</v>
      </c>
      <c r="E4744" t="s">
        <v>26810</v>
      </c>
      <c r="F4744" t="s">
        <v>171</v>
      </c>
      <c r="G4744" t="str">
        <f>"0"</f>
        <v>0</v>
      </c>
      <c r="H4744" s="1">
        <v>34813</v>
      </c>
      <c r="I4744" t="s">
        <v>173</v>
      </c>
      <c r="K4744" t="s">
        <v>687</v>
      </c>
      <c r="L4744" t="s">
        <v>26811</v>
      </c>
      <c r="M4744" t="s">
        <v>224</v>
      </c>
      <c r="N4744">
        <v>2025</v>
      </c>
      <c r="O4744" t="s">
        <v>528</v>
      </c>
      <c r="P4744" t="s">
        <v>178</v>
      </c>
      <c r="Q4744" t="s">
        <v>172</v>
      </c>
      <c r="R4744" t="s">
        <v>510</v>
      </c>
      <c r="S4744">
        <v>31849197</v>
      </c>
      <c r="BM4744" t="s">
        <v>26812</v>
      </c>
    </row>
    <row r="4745" spans="1:151" x14ac:dyDescent="0.2">
      <c r="A4745">
        <v>45290</v>
      </c>
      <c r="B4745" t="s">
        <v>7889</v>
      </c>
      <c r="C4745" t="s">
        <v>26813</v>
      </c>
      <c r="D4745" t="s">
        <v>9948</v>
      </c>
      <c r="E4745" t="s">
        <v>26814</v>
      </c>
      <c r="F4745" t="s">
        <v>171</v>
      </c>
      <c r="G4745" t="str">
        <f>"0"</f>
        <v>0</v>
      </c>
      <c r="H4745" s="1">
        <v>31895</v>
      </c>
      <c r="I4745" t="s">
        <v>173</v>
      </c>
      <c r="K4745" t="s">
        <v>3943</v>
      </c>
      <c r="L4745" t="s">
        <v>1940</v>
      </c>
      <c r="M4745" t="s">
        <v>255</v>
      </c>
      <c r="N4745" t="s">
        <v>1165</v>
      </c>
      <c r="O4745" t="s">
        <v>1214</v>
      </c>
      <c r="P4745" t="s">
        <v>178</v>
      </c>
      <c r="Q4745" t="s">
        <v>172</v>
      </c>
      <c r="S4745">
        <v>32925593</v>
      </c>
      <c r="T4745" t="s">
        <v>226</v>
      </c>
      <c r="Y4745" t="str">
        <f>"02SBS"</f>
        <v>02SBS</v>
      </c>
      <c r="Z4745" t="s">
        <v>258</v>
      </c>
      <c r="AA4745" t="s">
        <v>259</v>
      </c>
      <c r="AB4745" t="s">
        <v>260</v>
      </c>
      <c r="AC4745" t="s">
        <v>2778</v>
      </c>
      <c r="AD4745" t="s">
        <v>185</v>
      </c>
      <c r="AS4745">
        <v>3.51</v>
      </c>
      <c r="AU4745" t="s">
        <v>472</v>
      </c>
      <c r="AV4745" t="s">
        <v>473</v>
      </c>
      <c r="AW4745" t="s">
        <v>264</v>
      </c>
      <c r="BO4745" t="s">
        <v>11785</v>
      </c>
      <c r="BQ4745" t="s">
        <v>195</v>
      </c>
      <c r="CD4745" t="s">
        <v>195</v>
      </c>
      <c r="CM4745" t="s">
        <v>26815</v>
      </c>
      <c r="CO4745" t="s">
        <v>11785</v>
      </c>
      <c r="CP4745" t="s">
        <v>241</v>
      </c>
      <c r="CQ4745" t="s">
        <v>247</v>
      </c>
      <c r="CS4745">
        <v>14618</v>
      </c>
      <c r="CT4745" t="s">
        <v>244</v>
      </c>
      <c r="CU4745" t="s">
        <v>26816</v>
      </c>
    </row>
    <row r="4746" spans="1:151" x14ac:dyDescent="0.2">
      <c r="A4746">
        <v>11443</v>
      </c>
      <c r="B4746" t="s">
        <v>2432</v>
      </c>
      <c r="C4746" t="s">
        <v>26817</v>
      </c>
      <c r="D4746" t="s">
        <v>2423</v>
      </c>
      <c r="E4746" t="s">
        <v>26818</v>
      </c>
      <c r="F4746" t="s">
        <v>171</v>
      </c>
      <c r="G4746" t="s">
        <v>172</v>
      </c>
      <c r="H4746" s="1">
        <v>34823</v>
      </c>
      <c r="I4746" t="s">
        <v>173</v>
      </c>
      <c r="K4746" t="s">
        <v>2689</v>
      </c>
      <c r="L4746" t="s">
        <v>1079</v>
      </c>
      <c r="M4746" t="s">
        <v>306</v>
      </c>
      <c r="N4746">
        <v>2015</v>
      </c>
      <c r="O4746" t="s">
        <v>517</v>
      </c>
      <c r="P4746" t="s">
        <v>178</v>
      </c>
      <c r="Q4746" t="s">
        <v>172</v>
      </c>
      <c r="S4746">
        <v>28172208</v>
      </c>
      <c r="T4746" t="s">
        <v>196</v>
      </c>
      <c r="W4746" t="s">
        <v>26819</v>
      </c>
      <c r="X4746">
        <v>7814131829</v>
      </c>
      <c r="Y4746" t="s">
        <v>186</v>
      </c>
      <c r="Z4746" t="s">
        <v>282</v>
      </c>
      <c r="AA4746">
        <v>2017</v>
      </c>
      <c r="AB4746">
        <v>2017</v>
      </c>
      <c r="AC4746" t="s">
        <v>885</v>
      </c>
      <c r="AD4746" t="s">
        <v>185</v>
      </c>
      <c r="AE4746" t="s">
        <v>413</v>
      </c>
      <c r="AS4746">
        <v>3.9</v>
      </c>
      <c r="AT4746" t="s">
        <v>188</v>
      </c>
      <c r="AU4746" t="s">
        <v>189</v>
      </c>
      <c r="AV4746" t="s">
        <v>190</v>
      </c>
      <c r="AW4746" t="s">
        <v>264</v>
      </c>
      <c r="BM4746" t="s">
        <v>26820</v>
      </c>
      <c r="BN4746" t="s">
        <v>193</v>
      </c>
      <c r="BP4746" t="s">
        <v>194</v>
      </c>
      <c r="BQ4746" t="s">
        <v>195</v>
      </c>
      <c r="BS4746">
        <v>14627</v>
      </c>
      <c r="BT4746" t="s">
        <v>196</v>
      </c>
      <c r="BU4746">
        <v>7814131828</v>
      </c>
      <c r="BZ4746" t="s">
        <v>26821</v>
      </c>
      <c r="CC4746" t="s">
        <v>10604</v>
      </c>
      <c r="CD4746" t="s">
        <v>401</v>
      </c>
      <c r="CF4746" t="str">
        <f>"02481"</f>
        <v>02481</v>
      </c>
      <c r="CG4746" t="s">
        <v>196</v>
      </c>
      <c r="CH4746">
        <v>7812371581</v>
      </c>
      <c r="CM4746" t="s">
        <v>26822</v>
      </c>
      <c r="CP4746" t="s">
        <v>194</v>
      </c>
      <c r="CQ4746" t="s">
        <v>195</v>
      </c>
      <c r="CS4746">
        <v>14627</v>
      </c>
      <c r="CT4746" t="s">
        <v>196</v>
      </c>
      <c r="CU4746">
        <v>7814131828</v>
      </c>
      <c r="ED4746" t="s">
        <v>401</v>
      </c>
      <c r="EG4746" t="s">
        <v>196</v>
      </c>
      <c r="EH4746">
        <v>7812371581</v>
      </c>
      <c r="EM4746" t="s">
        <v>26821</v>
      </c>
      <c r="EP4746" t="s">
        <v>10604</v>
      </c>
      <c r="EQ4746" t="s">
        <v>401</v>
      </c>
      <c r="ES4746" t="str">
        <f>"02481"</f>
        <v>02481</v>
      </c>
      <c r="ET4746" t="s">
        <v>196</v>
      </c>
      <c r="EU4746">
        <v>7812371581</v>
      </c>
    </row>
    <row r="4747" spans="1:151" x14ac:dyDescent="0.2">
      <c r="A4747">
        <v>13178</v>
      </c>
      <c r="B4747" t="s">
        <v>2432</v>
      </c>
      <c r="C4747" t="s">
        <v>26817</v>
      </c>
      <c r="D4747" t="s">
        <v>2423</v>
      </c>
      <c r="E4747" t="s">
        <v>26818</v>
      </c>
      <c r="F4747" t="s">
        <v>171</v>
      </c>
      <c r="G4747" t="s">
        <v>172</v>
      </c>
      <c r="H4747" s="1">
        <v>34823</v>
      </c>
      <c r="I4747" t="s">
        <v>173</v>
      </c>
      <c r="K4747" t="s">
        <v>595</v>
      </c>
      <c r="L4747" t="s">
        <v>3763</v>
      </c>
      <c r="M4747" t="s">
        <v>224</v>
      </c>
      <c r="N4747">
        <v>2015</v>
      </c>
      <c r="O4747" t="s">
        <v>692</v>
      </c>
      <c r="P4747" t="s">
        <v>178</v>
      </c>
      <c r="Q4747" t="s">
        <v>172</v>
      </c>
      <c r="S4747">
        <v>28172208</v>
      </c>
      <c r="T4747" t="s">
        <v>196</v>
      </c>
      <c r="W4747" t="s">
        <v>26819</v>
      </c>
      <c r="X4747">
        <v>7814131829</v>
      </c>
      <c r="Y4747" t="s">
        <v>186</v>
      </c>
      <c r="Z4747" t="s">
        <v>282</v>
      </c>
      <c r="AA4747">
        <v>2017</v>
      </c>
      <c r="AB4747">
        <v>2017</v>
      </c>
      <c r="AC4747" t="s">
        <v>885</v>
      </c>
      <c r="AD4747" t="s">
        <v>185</v>
      </c>
      <c r="AE4747" t="s">
        <v>413</v>
      </c>
      <c r="AS4747">
        <v>3.9</v>
      </c>
      <c r="AT4747" t="s">
        <v>188</v>
      </c>
      <c r="AU4747" t="s">
        <v>189</v>
      </c>
      <c r="AV4747" t="s">
        <v>190</v>
      </c>
      <c r="AW4747" t="s">
        <v>264</v>
      </c>
      <c r="BM4747" t="s">
        <v>26820</v>
      </c>
      <c r="BN4747" t="s">
        <v>193</v>
      </c>
      <c r="BP4747" t="s">
        <v>194</v>
      </c>
      <c r="BQ4747" t="s">
        <v>195</v>
      </c>
      <c r="BS4747">
        <v>14627</v>
      </c>
      <c r="BT4747" t="s">
        <v>196</v>
      </c>
      <c r="BU4747">
        <v>7814131828</v>
      </c>
      <c r="BZ4747" t="s">
        <v>26821</v>
      </c>
      <c r="CC4747" t="s">
        <v>10604</v>
      </c>
      <c r="CD4747" t="s">
        <v>401</v>
      </c>
      <c r="CF4747" t="str">
        <f>"02481"</f>
        <v>02481</v>
      </c>
      <c r="CG4747" t="s">
        <v>196</v>
      </c>
      <c r="CH4747">
        <v>7812371581</v>
      </c>
      <c r="CM4747" t="s">
        <v>26822</v>
      </c>
      <c r="CP4747" t="s">
        <v>194</v>
      </c>
      <c r="CQ4747" t="s">
        <v>195</v>
      </c>
      <c r="CS4747">
        <v>14627</v>
      </c>
      <c r="CT4747" t="s">
        <v>196</v>
      </c>
      <c r="CU4747">
        <v>7814131828</v>
      </c>
      <c r="ED4747" t="s">
        <v>401</v>
      </c>
      <c r="EG4747" t="s">
        <v>196</v>
      </c>
      <c r="EH4747">
        <v>7812371581</v>
      </c>
      <c r="EM4747" t="s">
        <v>26821</v>
      </c>
      <c r="EP4747" t="s">
        <v>10604</v>
      </c>
      <c r="EQ4747" t="s">
        <v>401</v>
      </c>
      <c r="ES4747" t="str">
        <f>"02481"</f>
        <v>02481</v>
      </c>
      <c r="ET4747" t="s">
        <v>196</v>
      </c>
      <c r="EU4747">
        <v>7812371581</v>
      </c>
    </row>
    <row r="4748" spans="1:151" x14ac:dyDescent="0.2">
      <c r="A4748">
        <v>16743</v>
      </c>
      <c r="B4748" t="s">
        <v>2304</v>
      </c>
      <c r="C4748" t="s">
        <v>26823</v>
      </c>
      <c r="E4748" t="s">
        <v>26824</v>
      </c>
      <c r="F4748" t="s">
        <v>171</v>
      </c>
      <c r="G4748" t="s">
        <v>172</v>
      </c>
      <c r="H4748" s="1">
        <v>35149</v>
      </c>
      <c r="I4748" t="s">
        <v>221</v>
      </c>
      <c r="K4748" t="s">
        <v>6043</v>
      </c>
      <c r="L4748" t="s">
        <v>820</v>
      </c>
      <c r="M4748" t="s">
        <v>306</v>
      </c>
      <c r="N4748">
        <v>2016</v>
      </c>
      <c r="O4748" t="s">
        <v>380</v>
      </c>
      <c r="P4748" t="s">
        <v>178</v>
      </c>
      <c r="Q4748" t="s">
        <v>172</v>
      </c>
      <c r="S4748">
        <v>28735960</v>
      </c>
      <c r="T4748" t="s">
        <v>196</v>
      </c>
      <c r="W4748" t="s">
        <v>26825</v>
      </c>
      <c r="X4748">
        <v>5852810123</v>
      </c>
      <c r="Y4748" t="s">
        <v>186</v>
      </c>
      <c r="Z4748" t="s">
        <v>282</v>
      </c>
      <c r="AA4748">
        <v>2018</v>
      </c>
      <c r="AB4748">
        <v>2018</v>
      </c>
      <c r="AC4748" t="s">
        <v>382</v>
      </c>
      <c r="AD4748" t="s">
        <v>185</v>
      </c>
      <c r="AE4748" t="s">
        <v>856</v>
      </c>
      <c r="AM4748" t="s">
        <v>187</v>
      </c>
      <c r="AS4748">
        <v>3.66</v>
      </c>
      <c r="AT4748" t="s">
        <v>188</v>
      </c>
      <c r="AU4748" t="s">
        <v>189</v>
      </c>
      <c r="AV4748" t="s">
        <v>190</v>
      </c>
      <c r="AW4748" t="s">
        <v>264</v>
      </c>
      <c r="BM4748" t="s">
        <v>26826</v>
      </c>
      <c r="BN4748" t="s">
        <v>193</v>
      </c>
      <c r="BP4748" t="s">
        <v>194</v>
      </c>
      <c r="BQ4748" t="s">
        <v>195</v>
      </c>
      <c r="BS4748">
        <v>14627</v>
      </c>
      <c r="BT4748" t="s">
        <v>196</v>
      </c>
      <c r="BU4748">
        <v>5859673253</v>
      </c>
      <c r="BZ4748" t="s">
        <v>26827</v>
      </c>
      <c r="CC4748" t="s">
        <v>1083</v>
      </c>
      <c r="CD4748" t="s">
        <v>195</v>
      </c>
      <c r="CF4748">
        <v>14534</v>
      </c>
      <c r="CG4748" t="s">
        <v>196</v>
      </c>
      <c r="CH4748">
        <v>5859673253</v>
      </c>
      <c r="CM4748" t="s">
        <v>4267</v>
      </c>
      <c r="CP4748" t="s">
        <v>194</v>
      </c>
      <c r="CQ4748" t="s">
        <v>195</v>
      </c>
      <c r="CS4748">
        <v>14620</v>
      </c>
      <c r="CT4748" t="s">
        <v>196</v>
      </c>
      <c r="CU4748">
        <v>5859673253</v>
      </c>
      <c r="ED4748" t="s">
        <v>195</v>
      </c>
      <c r="EG4748" t="s">
        <v>196</v>
      </c>
      <c r="EH4748">
        <v>5859673253</v>
      </c>
      <c r="EM4748" t="s">
        <v>26827</v>
      </c>
      <c r="EP4748" t="s">
        <v>1083</v>
      </c>
      <c r="EQ4748" t="s">
        <v>195</v>
      </c>
      <c r="ES4748">
        <v>14534</v>
      </c>
      <c r="ET4748" t="s">
        <v>196</v>
      </c>
      <c r="EU4748">
        <v>5859673253</v>
      </c>
    </row>
    <row r="4749" spans="1:151" x14ac:dyDescent="0.2">
      <c r="A4749">
        <v>23412</v>
      </c>
      <c r="B4749" t="s">
        <v>26828</v>
      </c>
      <c r="C4749" t="s">
        <v>26829</v>
      </c>
      <c r="D4749" t="s">
        <v>3075</v>
      </c>
      <c r="E4749" t="s">
        <v>26830</v>
      </c>
      <c r="F4749" t="s">
        <v>171</v>
      </c>
      <c r="G4749" t="s">
        <v>172</v>
      </c>
      <c r="H4749" s="1">
        <v>36219</v>
      </c>
      <c r="I4749" t="s">
        <v>221</v>
      </c>
      <c r="K4749" t="s">
        <v>174</v>
      </c>
      <c r="M4749" t="s">
        <v>306</v>
      </c>
      <c r="N4749">
        <v>2017</v>
      </c>
      <c r="O4749" t="s">
        <v>646</v>
      </c>
      <c r="P4749" t="s">
        <v>363</v>
      </c>
      <c r="Q4749" t="s">
        <v>172</v>
      </c>
      <c r="S4749">
        <v>29573004</v>
      </c>
      <c r="T4749" t="s">
        <v>1982</v>
      </c>
      <c r="U4749" t="s">
        <v>180</v>
      </c>
      <c r="V4749" s="2">
        <v>43604</v>
      </c>
      <c r="W4749" t="s">
        <v>26831</v>
      </c>
      <c r="X4749">
        <v>2348033403579</v>
      </c>
      <c r="Y4749" t="s">
        <v>186</v>
      </c>
      <c r="Z4749" t="s">
        <v>183</v>
      </c>
      <c r="AA4749">
        <v>2019</v>
      </c>
      <c r="AB4749">
        <v>2019</v>
      </c>
      <c r="AC4749" t="s">
        <v>293</v>
      </c>
      <c r="AD4749" t="s">
        <v>172</v>
      </c>
      <c r="AS4749">
        <v>2.68</v>
      </c>
      <c r="AT4749" t="s">
        <v>188</v>
      </c>
      <c r="AU4749" t="s">
        <v>189</v>
      </c>
      <c r="AV4749" t="s">
        <v>190</v>
      </c>
      <c r="AW4749" t="s">
        <v>191</v>
      </c>
      <c r="BM4749" t="s">
        <v>13544</v>
      </c>
      <c r="BN4749" t="s">
        <v>193</v>
      </c>
      <c r="BP4749" t="s">
        <v>194</v>
      </c>
      <c r="BQ4749" t="s">
        <v>195</v>
      </c>
      <c r="BS4749">
        <v>14627</v>
      </c>
      <c r="BT4749" t="s">
        <v>196</v>
      </c>
      <c r="BU4749">
        <v>9178932386</v>
      </c>
      <c r="CM4749" t="s">
        <v>3470</v>
      </c>
      <c r="CN4749" t="s">
        <v>193</v>
      </c>
      <c r="CP4749" t="s">
        <v>194</v>
      </c>
      <c r="CQ4749" t="s">
        <v>195</v>
      </c>
      <c r="CS4749">
        <v>14627</v>
      </c>
      <c r="CT4749" t="s">
        <v>196</v>
      </c>
      <c r="CU4749">
        <v>9178932386</v>
      </c>
    </row>
    <row r="4750" spans="1:151" x14ac:dyDescent="0.2">
      <c r="A4750">
        <v>10138</v>
      </c>
      <c r="B4750" t="s">
        <v>26832</v>
      </c>
      <c r="C4750" t="s">
        <v>26833</v>
      </c>
      <c r="E4750" t="s">
        <v>26834</v>
      </c>
      <c r="F4750" t="s">
        <v>171</v>
      </c>
      <c r="G4750" t="s">
        <v>172</v>
      </c>
      <c r="H4750" s="1">
        <v>34415</v>
      </c>
      <c r="I4750" t="s">
        <v>221</v>
      </c>
      <c r="K4750" t="s">
        <v>3265</v>
      </c>
      <c r="L4750" t="s">
        <v>820</v>
      </c>
      <c r="M4750" t="s">
        <v>176</v>
      </c>
      <c r="N4750">
        <v>2015</v>
      </c>
      <c r="O4750" t="s">
        <v>1014</v>
      </c>
      <c r="P4750" t="s">
        <v>178</v>
      </c>
      <c r="Q4750" t="s">
        <v>172</v>
      </c>
      <c r="S4750">
        <v>27812556</v>
      </c>
      <c r="T4750" t="s">
        <v>196</v>
      </c>
      <c r="W4750" t="s">
        <v>26835</v>
      </c>
      <c r="X4750">
        <v>6038984981</v>
      </c>
      <c r="Y4750" t="s">
        <v>186</v>
      </c>
      <c r="Z4750" t="s">
        <v>282</v>
      </c>
      <c r="AA4750">
        <v>2016</v>
      </c>
      <c r="AB4750">
        <v>2016</v>
      </c>
      <c r="AC4750" t="s">
        <v>4115</v>
      </c>
      <c r="AD4750" t="s">
        <v>185</v>
      </c>
      <c r="AM4750" t="s">
        <v>397</v>
      </c>
      <c r="AS4750">
        <v>3.93</v>
      </c>
      <c r="AT4750" t="s">
        <v>188</v>
      </c>
      <c r="AU4750" t="s">
        <v>189</v>
      </c>
      <c r="AV4750" t="s">
        <v>190</v>
      </c>
      <c r="AW4750" t="s">
        <v>237</v>
      </c>
      <c r="BM4750" t="s">
        <v>26836</v>
      </c>
      <c r="BN4750" t="s">
        <v>487</v>
      </c>
      <c r="BP4750" t="s">
        <v>194</v>
      </c>
      <c r="BQ4750" t="s">
        <v>195</v>
      </c>
      <c r="BS4750">
        <v>14627</v>
      </c>
      <c r="BT4750" t="s">
        <v>196</v>
      </c>
      <c r="BU4750">
        <v>6034902851</v>
      </c>
      <c r="BZ4750" t="s">
        <v>26837</v>
      </c>
      <c r="CC4750" t="s">
        <v>18096</v>
      </c>
      <c r="CD4750" t="s">
        <v>2752</v>
      </c>
      <c r="CF4750" t="str">
        <f>"03087"</f>
        <v>03087</v>
      </c>
      <c r="CG4750" t="s">
        <v>196</v>
      </c>
      <c r="CH4750">
        <v>6038984981</v>
      </c>
      <c r="CM4750" t="s">
        <v>26838</v>
      </c>
      <c r="CP4750" t="s">
        <v>194</v>
      </c>
      <c r="CQ4750" t="s">
        <v>195</v>
      </c>
      <c r="CS4750">
        <v>14627</v>
      </c>
      <c r="CT4750" t="s">
        <v>196</v>
      </c>
      <c r="CU4750">
        <v>6034902851</v>
      </c>
      <c r="EM4750" t="s">
        <v>26837</v>
      </c>
      <c r="EP4750" t="s">
        <v>18096</v>
      </c>
      <c r="EQ4750" t="s">
        <v>2752</v>
      </c>
      <c r="ES4750" t="str">
        <f>"03087"</f>
        <v>03087</v>
      </c>
      <c r="ET4750" t="s">
        <v>196</v>
      </c>
      <c r="EU4750">
        <v>6038984981</v>
      </c>
    </row>
    <row r="4751" spans="1:151" x14ac:dyDescent="0.2">
      <c r="A4751">
        <v>40549</v>
      </c>
      <c r="B4751" t="s">
        <v>26839</v>
      </c>
      <c r="C4751" t="s">
        <v>26840</v>
      </c>
      <c r="E4751" t="s">
        <v>26841</v>
      </c>
      <c r="F4751" t="s">
        <v>171</v>
      </c>
      <c r="G4751" t="str">
        <f>"0"</f>
        <v>0</v>
      </c>
      <c r="H4751" s="1">
        <v>37937</v>
      </c>
      <c r="I4751" t="s">
        <v>221</v>
      </c>
      <c r="K4751" t="s">
        <v>687</v>
      </c>
      <c r="L4751" t="s">
        <v>633</v>
      </c>
      <c r="M4751" t="s">
        <v>1389</v>
      </c>
      <c r="N4751">
        <v>2023</v>
      </c>
      <c r="O4751" t="s">
        <v>2628</v>
      </c>
      <c r="P4751" t="s">
        <v>178</v>
      </c>
      <c r="Q4751" t="s">
        <v>172</v>
      </c>
      <c r="S4751">
        <v>32072310</v>
      </c>
      <c r="T4751" t="s">
        <v>226</v>
      </c>
      <c r="Y4751" t="str">
        <f>"04HSEAS"</f>
        <v>04HSEAS</v>
      </c>
      <c r="Z4751" t="s">
        <v>499</v>
      </c>
      <c r="AA4751" t="s">
        <v>320</v>
      </c>
      <c r="AB4751" t="s">
        <v>321</v>
      </c>
      <c r="AC4751" t="s">
        <v>535</v>
      </c>
      <c r="AD4751" t="s">
        <v>185</v>
      </c>
      <c r="AM4751" t="s">
        <v>1720</v>
      </c>
      <c r="AS4751">
        <v>3.93</v>
      </c>
      <c r="AU4751" t="s">
        <v>472</v>
      </c>
      <c r="AV4751" t="s">
        <v>473</v>
      </c>
      <c r="AW4751" t="s">
        <v>715</v>
      </c>
      <c r="BM4751" t="s">
        <v>26842</v>
      </c>
      <c r="BN4751" t="s">
        <v>239</v>
      </c>
      <c r="BO4751" t="s">
        <v>26843</v>
      </c>
      <c r="BP4751" t="s">
        <v>241</v>
      </c>
      <c r="BQ4751" t="s">
        <v>195</v>
      </c>
      <c r="BS4751">
        <v>14627</v>
      </c>
      <c r="BZ4751" t="s">
        <v>3928</v>
      </c>
      <c r="CB4751" t="s">
        <v>475</v>
      </c>
      <c r="CD4751" t="s">
        <v>195</v>
      </c>
      <c r="CF4751">
        <v>14620</v>
      </c>
      <c r="CG4751" t="s">
        <v>244</v>
      </c>
      <c r="CM4751" t="s">
        <v>26844</v>
      </c>
      <c r="CO4751" t="s">
        <v>26843</v>
      </c>
      <c r="CP4751" t="s">
        <v>26845</v>
      </c>
      <c r="CQ4751" t="s">
        <v>247</v>
      </c>
      <c r="CS4751" t="str">
        <f>"08840-1818"</f>
        <v>08840-1818</v>
      </c>
      <c r="CT4751" t="s">
        <v>244</v>
      </c>
      <c r="CU4751" t="s">
        <v>26846</v>
      </c>
    </row>
    <row r="4752" spans="1:151" x14ac:dyDescent="0.2">
      <c r="A4752">
        <v>11369</v>
      </c>
      <c r="B4752" t="s">
        <v>26847</v>
      </c>
      <c r="C4752" t="s">
        <v>12423</v>
      </c>
      <c r="D4752" t="s">
        <v>4013</v>
      </c>
      <c r="E4752" t="s">
        <v>26848</v>
      </c>
      <c r="F4752" t="s">
        <v>171</v>
      </c>
      <c r="G4752" t="s">
        <v>172</v>
      </c>
      <c r="H4752" s="1">
        <v>34972</v>
      </c>
      <c r="I4752" t="s">
        <v>221</v>
      </c>
      <c r="K4752" t="s">
        <v>2024</v>
      </c>
      <c r="L4752" t="s">
        <v>820</v>
      </c>
      <c r="M4752" t="s">
        <v>306</v>
      </c>
      <c r="N4752">
        <v>2015</v>
      </c>
      <c r="O4752" t="s">
        <v>517</v>
      </c>
      <c r="P4752" t="s">
        <v>178</v>
      </c>
      <c r="Q4752" t="s">
        <v>172</v>
      </c>
      <c r="S4752">
        <v>28248101</v>
      </c>
      <c r="T4752" t="s">
        <v>196</v>
      </c>
      <c r="W4752" t="s">
        <v>26849</v>
      </c>
      <c r="X4752">
        <v>9788443283</v>
      </c>
      <c r="Y4752" t="s">
        <v>186</v>
      </c>
      <c r="Z4752" t="s">
        <v>183</v>
      </c>
      <c r="AA4752">
        <v>2017</v>
      </c>
      <c r="AB4752">
        <v>2017</v>
      </c>
      <c r="AC4752" t="s">
        <v>6505</v>
      </c>
      <c r="AD4752" t="s">
        <v>185</v>
      </c>
      <c r="AM4752" t="s">
        <v>13501</v>
      </c>
      <c r="AS4752">
        <v>3.34</v>
      </c>
      <c r="AT4752" t="s">
        <v>188</v>
      </c>
      <c r="AU4752" t="s">
        <v>1520</v>
      </c>
      <c r="AV4752" t="s">
        <v>6477</v>
      </c>
      <c r="AW4752" t="s">
        <v>264</v>
      </c>
      <c r="BM4752" t="s">
        <v>26850</v>
      </c>
      <c r="BN4752" t="s">
        <v>193</v>
      </c>
      <c r="BP4752" t="s">
        <v>194</v>
      </c>
      <c r="BQ4752" t="s">
        <v>195</v>
      </c>
      <c r="BS4752">
        <v>14627</v>
      </c>
      <c r="BT4752" t="s">
        <v>196</v>
      </c>
      <c r="BU4752">
        <v>9788443284</v>
      </c>
      <c r="BZ4752" t="s">
        <v>26851</v>
      </c>
      <c r="CC4752" t="s">
        <v>2668</v>
      </c>
      <c r="CD4752" t="s">
        <v>401</v>
      </c>
      <c r="CF4752" t="str">
        <f>"01720"</f>
        <v>01720</v>
      </c>
      <c r="CG4752" t="s">
        <v>196</v>
      </c>
      <c r="CH4752">
        <v>9782631667</v>
      </c>
      <c r="CM4752" t="s">
        <v>26852</v>
      </c>
      <c r="CN4752" t="s">
        <v>487</v>
      </c>
      <c r="CP4752" t="s">
        <v>194</v>
      </c>
      <c r="CQ4752" t="s">
        <v>195</v>
      </c>
      <c r="CS4752">
        <v>14627</v>
      </c>
      <c r="CT4752" t="s">
        <v>196</v>
      </c>
      <c r="CU4752">
        <v>9788443284</v>
      </c>
      <c r="ED4752" t="s">
        <v>401</v>
      </c>
      <c r="EG4752" t="s">
        <v>196</v>
      </c>
      <c r="EH4752">
        <v>9782631667</v>
      </c>
      <c r="EM4752" t="s">
        <v>26851</v>
      </c>
      <c r="EP4752" t="s">
        <v>2668</v>
      </c>
      <c r="EQ4752" t="s">
        <v>401</v>
      </c>
      <c r="ES4752" t="str">
        <f>"01720"</f>
        <v>01720</v>
      </c>
      <c r="ET4752" t="s">
        <v>196</v>
      </c>
      <c r="EU4752">
        <v>9782631667</v>
      </c>
    </row>
    <row r="4753" spans="1:151" x14ac:dyDescent="0.2">
      <c r="A4753">
        <v>13182</v>
      </c>
      <c r="B4753" t="s">
        <v>26847</v>
      </c>
      <c r="C4753" t="s">
        <v>12423</v>
      </c>
      <c r="D4753" t="s">
        <v>4013</v>
      </c>
      <c r="E4753" t="s">
        <v>26848</v>
      </c>
      <c r="F4753" t="s">
        <v>171</v>
      </c>
      <c r="G4753" t="s">
        <v>172</v>
      </c>
      <c r="H4753" s="1">
        <v>34972</v>
      </c>
      <c r="I4753" t="s">
        <v>221</v>
      </c>
      <c r="K4753" t="s">
        <v>1930</v>
      </c>
      <c r="L4753" t="s">
        <v>1931</v>
      </c>
      <c r="M4753" t="s">
        <v>224</v>
      </c>
      <c r="N4753">
        <v>2015</v>
      </c>
      <c r="O4753" t="s">
        <v>692</v>
      </c>
      <c r="P4753" t="s">
        <v>178</v>
      </c>
      <c r="Q4753" t="s">
        <v>172</v>
      </c>
      <c r="S4753">
        <v>28248101</v>
      </c>
      <c r="T4753" t="s">
        <v>196</v>
      </c>
      <c r="W4753" t="s">
        <v>26849</v>
      </c>
      <c r="X4753">
        <v>9788443283</v>
      </c>
      <c r="Y4753" t="s">
        <v>186</v>
      </c>
      <c r="Z4753" t="s">
        <v>183</v>
      </c>
      <c r="AA4753">
        <v>2017</v>
      </c>
      <c r="AB4753">
        <v>2017</v>
      </c>
      <c r="AC4753" t="s">
        <v>6505</v>
      </c>
      <c r="AD4753" t="s">
        <v>185</v>
      </c>
      <c r="AM4753" t="s">
        <v>13501</v>
      </c>
      <c r="AS4753">
        <v>3.34</v>
      </c>
      <c r="AT4753" t="s">
        <v>188</v>
      </c>
      <c r="AU4753" t="s">
        <v>1520</v>
      </c>
      <c r="AV4753" t="s">
        <v>6477</v>
      </c>
      <c r="AW4753" t="s">
        <v>264</v>
      </c>
      <c r="BM4753" t="s">
        <v>26850</v>
      </c>
      <c r="BN4753" t="s">
        <v>193</v>
      </c>
      <c r="BP4753" t="s">
        <v>194</v>
      </c>
      <c r="BQ4753" t="s">
        <v>195</v>
      </c>
      <c r="BS4753">
        <v>14627</v>
      </c>
      <c r="BT4753" t="s">
        <v>196</v>
      </c>
      <c r="BU4753">
        <v>9788443284</v>
      </c>
      <c r="BZ4753" t="s">
        <v>26851</v>
      </c>
      <c r="CC4753" t="s">
        <v>2668</v>
      </c>
      <c r="CD4753" t="s">
        <v>401</v>
      </c>
      <c r="CF4753" t="str">
        <f>"01720"</f>
        <v>01720</v>
      </c>
      <c r="CG4753" t="s">
        <v>196</v>
      </c>
      <c r="CH4753">
        <v>9782631667</v>
      </c>
      <c r="CM4753" t="s">
        <v>26852</v>
      </c>
      <c r="CN4753" t="s">
        <v>487</v>
      </c>
      <c r="CP4753" t="s">
        <v>194</v>
      </c>
      <c r="CQ4753" t="s">
        <v>195</v>
      </c>
      <c r="CS4753">
        <v>14627</v>
      </c>
      <c r="CT4753" t="s">
        <v>196</v>
      </c>
      <c r="CU4753">
        <v>9788443284</v>
      </c>
      <c r="ED4753" t="s">
        <v>401</v>
      </c>
      <c r="EG4753" t="s">
        <v>196</v>
      </c>
      <c r="EH4753">
        <v>9782631667</v>
      </c>
      <c r="EM4753" t="s">
        <v>26851</v>
      </c>
      <c r="EP4753" t="s">
        <v>2668</v>
      </c>
      <c r="EQ4753" t="s">
        <v>401</v>
      </c>
      <c r="ES4753" t="str">
        <f>"01720"</f>
        <v>01720</v>
      </c>
      <c r="ET4753" t="s">
        <v>196</v>
      </c>
      <c r="EU4753">
        <v>9782631667</v>
      </c>
    </row>
    <row r="4754" spans="1:151" x14ac:dyDescent="0.2">
      <c r="A4754">
        <v>19037</v>
      </c>
      <c r="B4754" t="s">
        <v>20185</v>
      </c>
      <c r="C4754" t="s">
        <v>12423</v>
      </c>
      <c r="D4754" t="s">
        <v>2661</v>
      </c>
      <c r="E4754" t="s">
        <v>26853</v>
      </c>
      <c r="F4754" t="s">
        <v>26854</v>
      </c>
      <c r="G4754" t="s">
        <v>172</v>
      </c>
      <c r="H4754" s="1">
        <v>34934</v>
      </c>
      <c r="I4754" t="s">
        <v>221</v>
      </c>
      <c r="K4754" t="s">
        <v>1078</v>
      </c>
      <c r="L4754" t="s">
        <v>820</v>
      </c>
      <c r="M4754" t="s">
        <v>224</v>
      </c>
      <c r="N4754">
        <v>2016</v>
      </c>
      <c r="O4754" t="s">
        <v>410</v>
      </c>
      <c r="P4754" t="s">
        <v>178</v>
      </c>
      <c r="Q4754" t="s">
        <v>172</v>
      </c>
      <c r="S4754">
        <v>28176428</v>
      </c>
      <c r="T4754" t="s">
        <v>196</v>
      </c>
      <c r="W4754" t="s">
        <v>26855</v>
      </c>
      <c r="X4754">
        <v>5024356435</v>
      </c>
      <c r="Y4754" t="s">
        <v>186</v>
      </c>
      <c r="Z4754" t="s">
        <v>282</v>
      </c>
      <c r="AA4754">
        <v>2017</v>
      </c>
      <c r="AB4754">
        <v>2017</v>
      </c>
      <c r="AC4754" t="s">
        <v>1541</v>
      </c>
      <c r="AD4754" t="s">
        <v>185</v>
      </c>
      <c r="AM4754" t="s">
        <v>208</v>
      </c>
      <c r="AS4754">
        <v>3.85</v>
      </c>
      <c r="AT4754" t="s">
        <v>188</v>
      </c>
      <c r="AU4754" t="s">
        <v>189</v>
      </c>
      <c r="AV4754" t="s">
        <v>190</v>
      </c>
      <c r="AW4754" t="s">
        <v>264</v>
      </c>
      <c r="BM4754" t="s">
        <v>11174</v>
      </c>
      <c r="BN4754" t="s">
        <v>193</v>
      </c>
      <c r="BP4754" t="s">
        <v>194</v>
      </c>
      <c r="BQ4754" t="s">
        <v>195</v>
      </c>
      <c r="BS4754">
        <v>14627</v>
      </c>
      <c r="BT4754" t="s">
        <v>196</v>
      </c>
      <c r="BU4754">
        <v>5024352034</v>
      </c>
      <c r="BZ4754" t="s">
        <v>26856</v>
      </c>
      <c r="CC4754" t="s">
        <v>26857</v>
      </c>
      <c r="CD4754" t="s">
        <v>3451</v>
      </c>
      <c r="CF4754">
        <v>22150</v>
      </c>
      <c r="CG4754" t="s">
        <v>196</v>
      </c>
      <c r="CH4754">
        <v>5024352034</v>
      </c>
      <c r="CM4754" t="s">
        <v>1747</v>
      </c>
      <c r="CP4754" t="s">
        <v>194</v>
      </c>
      <c r="CQ4754" t="s">
        <v>195</v>
      </c>
      <c r="CS4754">
        <v>14627</v>
      </c>
      <c r="CT4754" t="s">
        <v>196</v>
      </c>
      <c r="CU4754">
        <v>5024352034</v>
      </c>
      <c r="EM4754" t="s">
        <v>26856</v>
      </c>
      <c r="EP4754" t="s">
        <v>26857</v>
      </c>
      <c r="EQ4754" t="s">
        <v>3451</v>
      </c>
      <c r="ES4754">
        <v>22150</v>
      </c>
      <c r="ET4754" t="s">
        <v>196</v>
      </c>
      <c r="EU4754">
        <v>5024352034</v>
      </c>
    </row>
    <row r="4755" spans="1:151" x14ac:dyDescent="0.2">
      <c r="A4755">
        <v>15732</v>
      </c>
      <c r="B4755" t="s">
        <v>1980</v>
      </c>
      <c r="C4755" t="s">
        <v>12423</v>
      </c>
      <c r="D4755" t="s">
        <v>2661</v>
      </c>
      <c r="E4755" t="s">
        <v>26858</v>
      </c>
      <c r="F4755" t="s">
        <v>171</v>
      </c>
      <c r="G4755" t="s">
        <v>172</v>
      </c>
      <c r="H4755" s="1">
        <v>34968</v>
      </c>
      <c r="I4755" t="s">
        <v>173</v>
      </c>
      <c r="K4755" t="s">
        <v>2448</v>
      </c>
      <c r="L4755" t="s">
        <v>2449</v>
      </c>
      <c r="M4755" t="s">
        <v>306</v>
      </c>
      <c r="N4755">
        <v>2016</v>
      </c>
      <c r="O4755" t="s">
        <v>380</v>
      </c>
      <c r="P4755" t="s">
        <v>178</v>
      </c>
      <c r="Q4755" t="s">
        <v>172</v>
      </c>
      <c r="S4755">
        <v>28741732</v>
      </c>
      <c r="T4755" t="s">
        <v>196</v>
      </c>
      <c r="W4755" t="s">
        <v>26859</v>
      </c>
      <c r="X4755">
        <v>7816989065</v>
      </c>
      <c r="Y4755" t="s">
        <v>186</v>
      </c>
      <c r="Z4755" t="s">
        <v>282</v>
      </c>
      <c r="AA4755">
        <v>2018</v>
      </c>
      <c r="AB4755">
        <v>2018</v>
      </c>
      <c r="AC4755" t="s">
        <v>1280</v>
      </c>
      <c r="AD4755" t="s">
        <v>185</v>
      </c>
      <c r="AM4755" t="s">
        <v>310</v>
      </c>
      <c r="AS4755">
        <v>3.43</v>
      </c>
      <c r="AT4755" t="s">
        <v>188</v>
      </c>
      <c r="AU4755" t="s">
        <v>189</v>
      </c>
      <c r="AV4755" t="s">
        <v>190</v>
      </c>
      <c r="AW4755" t="s">
        <v>264</v>
      </c>
      <c r="BM4755" t="s">
        <v>26860</v>
      </c>
      <c r="BN4755" t="s">
        <v>193</v>
      </c>
      <c r="BP4755" t="s">
        <v>194</v>
      </c>
      <c r="BQ4755" t="s">
        <v>195</v>
      </c>
      <c r="BS4755">
        <v>14627</v>
      </c>
      <c r="BT4755" t="s">
        <v>196</v>
      </c>
      <c r="BU4755">
        <v>7816986060</v>
      </c>
      <c r="BZ4755" t="s">
        <v>26861</v>
      </c>
      <c r="CC4755" t="s">
        <v>2546</v>
      </c>
      <c r="CD4755" t="s">
        <v>401</v>
      </c>
      <c r="CF4755" t="str">
        <f>"01730"</f>
        <v>01730</v>
      </c>
      <c r="CG4755" t="s">
        <v>196</v>
      </c>
      <c r="CH4755">
        <v>7812752912</v>
      </c>
      <c r="CM4755" t="s">
        <v>26862</v>
      </c>
      <c r="CP4755" t="s">
        <v>194</v>
      </c>
      <c r="CQ4755" t="s">
        <v>195</v>
      </c>
      <c r="CS4755">
        <v>14611</v>
      </c>
      <c r="CT4755" t="s">
        <v>196</v>
      </c>
      <c r="CU4755">
        <v>7816986060</v>
      </c>
      <c r="ED4755" t="s">
        <v>401</v>
      </c>
      <c r="EG4755" t="s">
        <v>196</v>
      </c>
      <c r="EH4755">
        <v>7812752912</v>
      </c>
      <c r="EM4755" t="s">
        <v>26861</v>
      </c>
      <c r="EP4755" t="s">
        <v>2546</v>
      </c>
      <c r="EQ4755" t="s">
        <v>401</v>
      </c>
      <c r="ES4755" t="str">
        <f>"01730"</f>
        <v>01730</v>
      </c>
      <c r="ET4755" t="s">
        <v>196</v>
      </c>
      <c r="EU4755">
        <v>7812752912</v>
      </c>
    </row>
    <row r="4756" spans="1:151" x14ac:dyDescent="0.2">
      <c r="A4756">
        <v>36771</v>
      </c>
      <c r="B4756" t="s">
        <v>22582</v>
      </c>
      <c r="C4756" t="s">
        <v>4401</v>
      </c>
      <c r="E4756" t="s">
        <v>26863</v>
      </c>
      <c r="F4756" t="s">
        <v>171</v>
      </c>
      <c r="G4756" t="str">
        <f>"0"</f>
        <v>0</v>
      </c>
      <c r="H4756" s="1">
        <v>37102</v>
      </c>
      <c r="I4756" t="s">
        <v>1450</v>
      </c>
      <c r="K4756" t="s">
        <v>317</v>
      </c>
      <c r="L4756" t="s">
        <v>318</v>
      </c>
      <c r="M4756" t="s">
        <v>176</v>
      </c>
      <c r="N4756">
        <v>2022</v>
      </c>
      <c r="O4756" t="s">
        <v>555</v>
      </c>
      <c r="P4756" t="s">
        <v>178</v>
      </c>
      <c r="Q4756" t="s">
        <v>172</v>
      </c>
      <c r="S4756">
        <v>31527842</v>
      </c>
      <c r="T4756" t="s">
        <v>226</v>
      </c>
      <c r="Y4756" t="str">
        <f>"01AS"</f>
        <v>01AS</v>
      </c>
      <c r="Z4756" t="s">
        <v>227</v>
      </c>
      <c r="AA4756" t="s">
        <v>321</v>
      </c>
      <c r="AC4756" t="s">
        <v>26864</v>
      </c>
      <c r="AD4756" t="s">
        <v>185</v>
      </c>
      <c r="AM4756" t="s">
        <v>18241</v>
      </c>
      <c r="AS4756">
        <v>3.79</v>
      </c>
      <c r="AU4756" t="s">
        <v>235</v>
      </c>
      <c r="AV4756" t="s">
        <v>236</v>
      </c>
      <c r="AW4756" t="s">
        <v>294</v>
      </c>
      <c r="BF4756" t="s">
        <v>474</v>
      </c>
      <c r="BM4756" t="s">
        <v>26865</v>
      </c>
      <c r="BN4756" t="s">
        <v>239</v>
      </c>
      <c r="BO4756" t="s">
        <v>26866</v>
      </c>
      <c r="BP4756" t="s">
        <v>241</v>
      </c>
      <c r="BQ4756" t="s">
        <v>195</v>
      </c>
      <c r="BS4756">
        <v>14627</v>
      </c>
      <c r="CD4756" t="s">
        <v>195</v>
      </c>
      <c r="CM4756" t="s">
        <v>26867</v>
      </c>
      <c r="CO4756" t="s">
        <v>26866</v>
      </c>
      <c r="CP4756" t="s">
        <v>5210</v>
      </c>
      <c r="CQ4756" t="s">
        <v>247</v>
      </c>
      <c r="CS4756">
        <v>10467</v>
      </c>
      <c r="CT4756" t="s">
        <v>244</v>
      </c>
      <c r="CU4756" t="s">
        <v>26868</v>
      </c>
    </row>
    <row r="4757" spans="1:151" x14ac:dyDescent="0.2">
      <c r="A4757">
        <v>41495</v>
      </c>
      <c r="B4757" t="s">
        <v>26869</v>
      </c>
      <c r="C4757" t="s">
        <v>26870</v>
      </c>
      <c r="E4757" t="s">
        <v>26871</v>
      </c>
      <c r="F4757" t="s">
        <v>171</v>
      </c>
      <c r="G4757" t="str">
        <f>"0"</f>
        <v>0</v>
      </c>
      <c r="H4757" s="1">
        <v>37378</v>
      </c>
      <c r="I4757" t="s">
        <v>221</v>
      </c>
      <c r="K4757" t="s">
        <v>882</v>
      </c>
      <c r="L4757" t="s">
        <v>318</v>
      </c>
      <c r="M4757" t="s">
        <v>255</v>
      </c>
      <c r="N4757" t="s">
        <v>256</v>
      </c>
      <c r="O4757" t="s">
        <v>257</v>
      </c>
      <c r="P4757" t="s">
        <v>178</v>
      </c>
      <c r="Q4757" t="s">
        <v>172</v>
      </c>
      <c r="S4757">
        <v>31730013</v>
      </c>
      <c r="T4757" t="s">
        <v>226</v>
      </c>
      <c r="Y4757" t="str">
        <f>"01AS"</f>
        <v>01AS</v>
      </c>
      <c r="Z4757" t="s">
        <v>227</v>
      </c>
      <c r="AA4757" t="s">
        <v>320</v>
      </c>
      <c r="AB4757" t="s">
        <v>321</v>
      </c>
      <c r="AC4757" t="s">
        <v>1237</v>
      </c>
      <c r="AD4757" t="s">
        <v>185</v>
      </c>
      <c r="AE4757" t="s">
        <v>2381</v>
      </c>
      <c r="AS4757">
        <v>3.8</v>
      </c>
      <c r="AU4757" t="s">
        <v>235</v>
      </c>
      <c r="AV4757" t="s">
        <v>236</v>
      </c>
      <c r="AW4757" t="s">
        <v>294</v>
      </c>
      <c r="BO4757" t="s">
        <v>26872</v>
      </c>
      <c r="BQ4757" t="s">
        <v>195</v>
      </c>
      <c r="CD4757" t="s">
        <v>195</v>
      </c>
      <c r="CM4757" t="s">
        <v>26873</v>
      </c>
      <c r="CO4757" t="s">
        <v>26872</v>
      </c>
      <c r="CP4757" t="s">
        <v>6860</v>
      </c>
      <c r="CQ4757" t="s">
        <v>541</v>
      </c>
      <c r="CS4757" t="s">
        <v>26874</v>
      </c>
      <c r="CT4757" t="s">
        <v>244</v>
      </c>
      <c r="CU4757" t="s">
        <v>26875</v>
      </c>
    </row>
    <row r="4758" spans="1:151" x14ac:dyDescent="0.2">
      <c r="A4758">
        <v>10210</v>
      </c>
      <c r="B4758" t="s">
        <v>308</v>
      </c>
      <c r="C4758" t="s">
        <v>26876</v>
      </c>
      <c r="D4758" t="s">
        <v>3297</v>
      </c>
      <c r="E4758" t="s">
        <v>26877</v>
      </c>
      <c r="F4758" t="s">
        <v>171</v>
      </c>
      <c r="G4758" t="s">
        <v>172</v>
      </c>
      <c r="H4758" s="1">
        <v>34533</v>
      </c>
      <c r="I4758" t="s">
        <v>173</v>
      </c>
      <c r="K4758" t="s">
        <v>2664</v>
      </c>
      <c r="L4758" t="s">
        <v>305</v>
      </c>
      <c r="M4758" t="s">
        <v>176</v>
      </c>
      <c r="N4758">
        <v>2015</v>
      </c>
      <c r="O4758" t="s">
        <v>1014</v>
      </c>
      <c r="P4758" t="s">
        <v>178</v>
      </c>
      <c r="Q4758" t="s">
        <v>172</v>
      </c>
      <c r="S4758">
        <v>27730188</v>
      </c>
      <c r="T4758" t="s">
        <v>196</v>
      </c>
      <c r="W4758" t="s">
        <v>26878</v>
      </c>
      <c r="X4758">
        <v>9142610737</v>
      </c>
      <c r="Y4758" t="s">
        <v>182</v>
      </c>
      <c r="Z4758" t="s">
        <v>183</v>
      </c>
      <c r="AA4758">
        <v>2016</v>
      </c>
      <c r="AB4758">
        <v>2016</v>
      </c>
      <c r="AC4758" t="s">
        <v>1786</v>
      </c>
      <c r="AD4758" t="s">
        <v>185</v>
      </c>
      <c r="AS4758">
        <v>3.22</v>
      </c>
      <c r="AT4758" t="s">
        <v>188</v>
      </c>
      <c r="AU4758" t="s">
        <v>189</v>
      </c>
      <c r="AV4758" t="s">
        <v>190</v>
      </c>
      <c r="AW4758" t="s">
        <v>264</v>
      </c>
      <c r="BM4758" t="s">
        <v>26879</v>
      </c>
      <c r="BN4758" t="s">
        <v>487</v>
      </c>
      <c r="BP4758" t="s">
        <v>194</v>
      </c>
      <c r="BQ4758" t="s">
        <v>195</v>
      </c>
      <c r="BS4758">
        <v>14627</v>
      </c>
      <c r="BT4758" t="s">
        <v>196</v>
      </c>
      <c r="BU4758">
        <v>9143296873</v>
      </c>
      <c r="BZ4758" t="s">
        <v>26880</v>
      </c>
      <c r="CC4758" t="s">
        <v>25838</v>
      </c>
      <c r="CD4758" t="s">
        <v>195</v>
      </c>
      <c r="CF4758">
        <v>10590</v>
      </c>
      <c r="CG4758" t="s">
        <v>196</v>
      </c>
      <c r="CH4758">
        <v>9147636596</v>
      </c>
      <c r="CM4758" t="s">
        <v>26881</v>
      </c>
      <c r="CP4758" t="s">
        <v>25838</v>
      </c>
      <c r="CQ4758" t="s">
        <v>195</v>
      </c>
      <c r="CS4758">
        <v>10590</v>
      </c>
      <c r="CT4758" t="s">
        <v>196</v>
      </c>
      <c r="CU4758">
        <v>9147636596</v>
      </c>
      <c r="EM4758" t="s">
        <v>26880</v>
      </c>
      <c r="EP4758" t="s">
        <v>25838</v>
      </c>
      <c r="EQ4758" t="s">
        <v>195</v>
      </c>
      <c r="ES4758">
        <v>10590</v>
      </c>
      <c r="ET4758" t="s">
        <v>196</v>
      </c>
      <c r="EU4758">
        <v>9147636596</v>
      </c>
    </row>
    <row r="4759" spans="1:151" x14ac:dyDescent="0.2">
      <c r="A4759">
        <v>24051</v>
      </c>
      <c r="B4759" t="s">
        <v>26882</v>
      </c>
      <c r="C4759" t="s">
        <v>26883</v>
      </c>
      <c r="D4759" t="s">
        <v>2585</v>
      </c>
      <c r="E4759" t="s">
        <v>26884</v>
      </c>
      <c r="F4759" t="s">
        <v>171</v>
      </c>
      <c r="G4759" t="s">
        <v>172</v>
      </c>
      <c r="H4759" s="1">
        <v>35628</v>
      </c>
      <c r="I4759" t="s">
        <v>173</v>
      </c>
      <c r="K4759" t="s">
        <v>2024</v>
      </c>
      <c r="L4759" t="s">
        <v>820</v>
      </c>
      <c r="M4759" t="s">
        <v>176</v>
      </c>
      <c r="N4759">
        <v>2018</v>
      </c>
      <c r="O4759" t="s">
        <v>612</v>
      </c>
      <c r="P4759" t="s">
        <v>178</v>
      </c>
      <c r="Q4759" t="s">
        <v>172</v>
      </c>
      <c r="S4759">
        <v>29209767</v>
      </c>
      <c r="T4759" t="s">
        <v>196</v>
      </c>
      <c r="W4759" t="s">
        <v>26885</v>
      </c>
      <c r="X4759">
        <v>2038038591</v>
      </c>
      <c r="Y4759" t="s">
        <v>186</v>
      </c>
      <c r="Z4759" t="s">
        <v>282</v>
      </c>
      <c r="AA4759">
        <v>2019</v>
      </c>
      <c r="AB4759">
        <v>2019</v>
      </c>
      <c r="AC4759" t="s">
        <v>397</v>
      </c>
      <c r="AD4759" t="s">
        <v>185</v>
      </c>
      <c r="AS4759">
        <v>3.6</v>
      </c>
      <c r="AT4759" t="s">
        <v>188</v>
      </c>
      <c r="AU4759" t="s">
        <v>189</v>
      </c>
      <c r="AV4759" t="s">
        <v>190</v>
      </c>
      <c r="AW4759" t="s">
        <v>264</v>
      </c>
      <c r="BM4759" t="s">
        <v>193</v>
      </c>
      <c r="BN4759" t="s">
        <v>26886</v>
      </c>
      <c r="BP4759" t="s">
        <v>194</v>
      </c>
      <c r="BQ4759" t="s">
        <v>195</v>
      </c>
      <c r="BS4759">
        <v>14627</v>
      </c>
      <c r="BT4759" t="s">
        <v>196</v>
      </c>
      <c r="BU4759">
        <v>2038038591</v>
      </c>
      <c r="BZ4759" t="s">
        <v>26887</v>
      </c>
      <c r="CC4759" t="s">
        <v>17944</v>
      </c>
      <c r="CD4759" t="s">
        <v>1508</v>
      </c>
      <c r="CF4759" t="str">
        <f>"06880"</f>
        <v>06880</v>
      </c>
      <c r="CG4759" t="s">
        <v>196</v>
      </c>
      <c r="CH4759">
        <v>2038038592</v>
      </c>
      <c r="CM4759" t="s">
        <v>26888</v>
      </c>
      <c r="CP4759" t="s">
        <v>194</v>
      </c>
      <c r="CQ4759" t="s">
        <v>195</v>
      </c>
      <c r="CS4759" t="str">
        <f>"06880"</f>
        <v>06880</v>
      </c>
      <c r="CT4759" t="s">
        <v>196</v>
      </c>
      <c r="CU4759">
        <v>2038038591</v>
      </c>
      <c r="ED4759" t="s">
        <v>1508</v>
      </c>
      <c r="EG4759" t="s">
        <v>196</v>
      </c>
      <c r="EH4759">
        <v>2038038592</v>
      </c>
      <c r="EM4759" t="s">
        <v>26887</v>
      </c>
      <c r="EP4759" t="s">
        <v>17944</v>
      </c>
      <c r="EQ4759" t="s">
        <v>1508</v>
      </c>
      <c r="ES4759" t="str">
        <f>"06880"</f>
        <v>06880</v>
      </c>
      <c r="ET4759" t="s">
        <v>196</v>
      </c>
      <c r="EU4759">
        <v>2038038592</v>
      </c>
    </row>
    <row r="4760" spans="1:151" x14ac:dyDescent="0.2">
      <c r="A4760">
        <v>10097</v>
      </c>
      <c r="B4760" t="s">
        <v>850</v>
      </c>
      <c r="C4760" t="s">
        <v>26889</v>
      </c>
      <c r="E4760" t="s">
        <v>26890</v>
      </c>
      <c r="F4760" t="s">
        <v>26891</v>
      </c>
      <c r="G4760" t="s">
        <v>172</v>
      </c>
      <c r="H4760" s="1">
        <v>34335</v>
      </c>
      <c r="I4760" t="s">
        <v>221</v>
      </c>
      <c r="K4760" t="s">
        <v>1078</v>
      </c>
      <c r="L4760" t="s">
        <v>318</v>
      </c>
      <c r="M4760" t="s">
        <v>176</v>
      </c>
      <c r="N4760">
        <v>2015</v>
      </c>
      <c r="O4760" t="s">
        <v>1014</v>
      </c>
      <c r="P4760" t="s">
        <v>178</v>
      </c>
      <c r="Q4760" t="s">
        <v>172</v>
      </c>
      <c r="S4760">
        <v>27705483</v>
      </c>
      <c r="T4760" t="s">
        <v>196</v>
      </c>
      <c r="W4760" t="s">
        <v>26892</v>
      </c>
      <c r="X4760">
        <v>2033897478</v>
      </c>
      <c r="Y4760" t="s">
        <v>186</v>
      </c>
      <c r="Z4760" t="s">
        <v>282</v>
      </c>
      <c r="AA4760">
        <v>2016</v>
      </c>
      <c r="AB4760">
        <v>2016</v>
      </c>
      <c r="AC4760" t="s">
        <v>4115</v>
      </c>
      <c r="AD4760" t="s">
        <v>185</v>
      </c>
      <c r="AE4760" t="s">
        <v>696</v>
      </c>
      <c r="AM4760" t="s">
        <v>579</v>
      </c>
      <c r="AS4760">
        <v>3.5</v>
      </c>
      <c r="AT4760" t="s">
        <v>188</v>
      </c>
      <c r="AU4760" t="s">
        <v>189</v>
      </c>
      <c r="AV4760" t="s">
        <v>190</v>
      </c>
      <c r="AW4760" t="s">
        <v>264</v>
      </c>
      <c r="BM4760" t="s">
        <v>26893</v>
      </c>
      <c r="BN4760" t="s">
        <v>487</v>
      </c>
      <c r="BP4760" t="s">
        <v>194</v>
      </c>
      <c r="BQ4760" t="s">
        <v>195</v>
      </c>
      <c r="BS4760">
        <v>14627</v>
      </c>
      <c r="BT4760" t="s">
        <v>196</v>
      </c>
      <c r="BU4760">
        <v>2035352201</v>
      </c>
      <c r="BZ4760" t="s">
        <v>26894</v>
      </c>
      <c r="CC4760" t="s">
        <v>26895</v>
      </c>
      <c r="CD4760" t="s">
        <v>1508</v>
      </c>
      <c r="CF4760" t="str">
        <f>"06525"</f>
        <v>06525</v>
      </c>
      <c r="CG4760" t="s">
        <v>196</v>
      </c>
      <c r="CH4760">
        <v>2033897478</v>
      </c>
      <c r="CM4760" t="s">
        <v>26893</v>
      </c>
      <c r="CN4760" t="s">
        <v>487</v>
      </c>
      <c r="CP4760" t="s">
        <v>194</v>
      </c>
      <c r="CQ4760" t="s">
        <v>195</v>
      </c>
      <c r="CS4760">
        <v>14627</v>
      </c>
      <c r="CT4760" t="s">
        <v>196</v>
      </c>
      <c r="CU4760">
        <v>2035352201</v>
      </c>
      <c r="EM4760" t="s">
        <v>26894</v>
      </c>
      <c r="EP4760" t="s">
        <v>26895</v>
      </c>
      <c r="EQ4760" t="s">
        <v>1508</v>
      </c>
      <c r="ES4760" t="str">
        <f>"06525"</f>
        <v>06525</v>
      </c>
      <c r="ET4760" t="s">
        <v>196</v>
      </c>
      <c r="EU4760">
        <v>2033897478</v>
      </c>
    </row>
    <row r="4761" spans="1:151" x14ac:dyDescent="0.2">
      <c r="A4761">
        <v>22097</v>
      </c>
      <c r="B4761" t="s">
        <v>26896</v>
      </c>
      <c r="C4761" t="s">
        <v>26897</v>
      </c>
      <c r="E4761" t="s">
        <v>26898</v>
      </c>
      <c r="F4761" t="s">
        <v>942</v>
      </c>
      <c r="G4761" t="s">
        <v>172</v>
      </c>
      <c r="H4761" s="1">
        <v>35429</v>
      </c>
      <c r="I4761" t="s">
        <v>221</v>
      </c>
      <c r="K4761" t="s">
        <v>943</v>
      </c>
      <c r="M4761" t="s">
        <v>306</v>
      </c>
      <c r="N4761">
        <v>2017</v>
      </c>
      <c r="O4761" t="s">
        <v>646</v>
      </c>
      <c r="P4761" t="s">
        <v>178</v>
      </c>
      <c r="Q4761" t="s">
        <v>172</v>
      </c>
      <c r="S4761">
        <v>29400898</v>
      </c>
      <c r="T4761" t="s">
        <v>196</v>
      </c>
      <c r="W4761" t="s">
        <v>26899</v>
      </c>
      <c r="X4761">
        <v>6147432057</v>
      </c>
      <c r="Y4761" t="s">
        <v>186</v>
      </c>
      <c r="Z4761" t="s">
        <v>282</v>
      </c>
      <c r="AA4761">
        <v>2019</v>
      </c>
      <c r="AB4761">
        <v>2019</v>
      </c>
      <c r="AC4761" t="s">
        <v>382</v>
      </c>
      <c r="AD4761" t="s">
        <v>185</v>
      </c>
      <c r="AS4761">
        <v>3.55</v>
      </c>
      <c r="AT4761" t="s">
        <v>188</v>
      </c>
      <c r="AU4761" t="s">
        <v>189</v>
      </c>
      <c r="AV4761" t="s">
        <v>190</v>
      </c>
      <c r="AW4761" t="s">
        <v>715</v>
      </c>
      <c r="BM4761" t="s">
        <v>3850</v>
      </c>
      <c r="BN4761" t="s">
        <v>193</v>
      </c>
      <c r="BP4761" t="s">
        <v>194</v>
      </c>
      <c r="BQ4761" t="s">
        <v>195</v>
      </c>
      <c r="BS4761">
        <v>14627</v>
      </c>
      <c r="BT4761" t="s">
        <v>196</v>
      </c>
      <c r="BU4761">
        <v>6143546744</v>
      </c>
      <c r="BZ4761" t="s">
        <v>26900</v>
      </c>
      <c r="CC4761" t="s">
        <v>9134</v>
      </c>
      <c r="CD4761" t="s">
        <v>1414</v>
      </c>
      <c r="CF4761">
        <v>43065</v>
      </c>
      <c r="CG4761" t="s">
        <v>196</v>
      </c>
      <c r="CH4761">
        <v>6147660235</v>
      </c>
      <c r="CM4761" t="s">
        <v>26901</v>
      </c>
      <c r="CP4761" t="s">
        <v>194</v>
      </c>
      <c r="CQ4761" t="s">
        <v>195</v>
      </c>
      <c r="CS4761">
        <v>14627</v>
      </c>
      <c r="CT4761" t="s">
        <v>196</v>
      </c>
      <c r="CU4761">
        <v>6147432057</v>
      </c>
      <c r="ED4761" t="s">
        <v>1414</v>
      </c>
      <c r="EG4761" t="s">
        <v>196</v>
      </c>
      <c r="EH4761">
        <v>6147660235</v>
      </c>
      <c r="EM4761" t="s">
        <v>26900</v>
      </c>
      <c r="EP4761" t="s">
        <v>9134</v>
      </c>
      <c r="EQ4761" t="s">
        <v>1414</v>
      </c>
      <c r="ES4761">
        <v>43065</v>
      </c>
      <c r="ET4761" t="s">
        <v>196</v>
      </c>
      <c r="EU4761">
        <v>6147660235</v>
      </c>
    </row>
    <row r="4762" spans="1:151" x14ac:dyDescent="0.2">
      <c r="A4762">
        <v>24847</v>
      </c>
      <c r="B4762" t="s">
        <v>24767</v>
      </c>
      <c r="C4762" t="s">
        <v>26902</v>
      </c>
      <c r="E4762" t="s">
        <v>26903</v>
      </c>
      <c r="F4762" t="s">
        <v>171</v>
      </c>
      <c r="G4762" t="s">
        <v>172</v>
      </c>
      <c r="H4762" s="1">
        <v>36035</v>
      </c>
      <c r="I4762" t="s">
        <v>221</v>
      </c>
      <c r="K4762" t="s">
        <v>2902</v>
      </c>
      <c r="L4762" t="s">
        <v>2903</v>
      </c>
      <c r="M4762" t="s">
        <v>224</v>
      </c>
      <c r="N4762">
        <v>2018</v>
      </c>
      <c r="O4762" t="s">
        <v>354</v>
      </c>
      <c r="P4762" t="s">
        <v>178</v>
      </c>
      <c r="Q4762" t="s">
        <v>172</v>
      </c>
      <c r="S4762">
        <v>29993734</v>
      </c>
      <c r="T4762" t="s">
        <v>196</v>
      </c>
      <c r="W4762" t="s">
        <v>26904</v>
      </c>
      <c r="X4762">
        <v>6319882033</v>
      </c>
      <c r="Y4762" t="s">
        <v>182</v>
      </c>
      <c r="Z4762" t="s">
        <v>282</v>
      </c>
      <c r="AA4762">
        <v>2020</v>
      </c>
      <c r="AB4762">
        <v>2020</v>
      </c>
      <c r="AC4762" t="s">
        <v>208</v>
      </c>
      <c r="AD4762" t="s">
        <v>185</v>
      </c>
      <c r="AF4762" t="s">
        <v>186</v>
      </c>
      <c r="AG4762" t="s">
        <v>282</v>
      </c>
      <c r="AH4762">
        <v>2020</v>
      </c>
      <c r="AI4762">
        <v>2020</v>
      </c>
      <c r="AJ4762" t="s">
        <v>396</v>
      </c>
      <c r="AK4762" t="s">
        <v>185</v>
      </c>
      <c r="AP4762" t="s">
        <v>580</v>
      </c>
      <c r="AQ4762" t="s">
        <v>413</v>
      </c>
      <c r="AS4762">
        <v>3.53</v>
      </c>
      <c r="AT4762" t="s">
        <v>188</v>
      </c>
      <c r="AU4762" t="s">
        <v>189</v>
      </c>
      <c r="AV4762" t="s">
        <v>190</v>
      </c>
      <c r="AW4762" t="s">
        <v>210</v>
      </c>
      <c r="BM4762" t="s">
        <v>26905</v>
      </c>
      <c r="BN4762" t="s">
        <v>193</v>
      </c>
      <c r="BP4762" t="s">
        <v>194</v>
      </c>
      <c r="BQ4762" t="s">
        <v>195</v>
      </c>
      <c r="BS4762">
        <v>14627</v>
      </c>
      <c r="BT4762" t="s">
        <v>196</v>
      </c>
      <c r="BU4762">
        <v>6318307153</v>
      </c>
      <c r="BZ4762" t="s">
        <v>26906</v>
      </c>
      <c r="CC4762" t="s">
        <v>26907</v>
      </c>
      <c r="CD4762" t="s">
        <v>195</v>
      </c>
      <c r="CF4762">
        <v>11968</v>
      </c>
      <c r="CG4762" t="s">
        <v>196</v>
      </c>
      <c r="CH4762">
        <v>6318307153</v>
      </c>
      <c r="CM4762" t="s">
        <v>638</v>
      </c>
      <c r="CP4762" t="s">
        <v>194</v>
      </c>
      <c r="CQ4762" t="s">
        <v>195</v>
      </c>
      <c r="CS4762">
        <v>14627</v>
      </c>
      <c r="CT4762" t="s">
        <v>196</v>
      </c>
      <c r="CU4762">
        <v>6318307153</v>
      </c>
      <c r="ED4762" t="s">
        <v>195</v>
      </c>
      <c r="EG4762" t="s">
        <v>196</v>
      </c>
      <c r="EH4762">
        <v>6318307153</v>
      </c>
      <c r="EM4762" t="s">
        <v>26906</v>
      </c>
      <c r="EP4762" t="s">
        <v>26907</v>
      </c>
      <c r="EQ4762" t="s">
        <v>195</v>
      </c>
      <c r="ES4762">
        <v>11968</v>
      </c>
      <c r="ET4762" t="s">
        <v>196</v>
      </c>
      <c r="EU4762">
        <v>6318307153</v>
      </c>
    </row>
    <row r="4763" spans="1:151" x14ac:dyDescent="0.2">
      <c r="A4763">
        <v>22116</v>
      </c>
      <c r="B4763" t="s">
        <v>24767</v>
      </c>
      <c r="C4763" t="s">
        <v>26902</v>
      </c>
      <c r="E4763" t="s">
        <v>26903</v>
      </c>
      <c r="F4763" t="s">
        <v>171</v>
      </c>
      <c r="G4763" t="s">
        <v>172</v>
      </c>
      <c r="H4763" s="1">
        <v>36035</v>
      </c>
      <c r="I4763" t="s">
        <v>221</v>
      </c>
      <c r="K4763" t="s">
        <v>576</v>
      </c>
      <c r="L4763" t="s">
        <v>577</v>
      </c>
      <c r="M4763" t="s">
        <v>224</v>
      </c>
      <c r="N4763">
        <v>2017</v>
      </c>
      <c r="O4763" t="s">
        <v>441</v>
      </c>
      <c r="P4763" t="s">
        <v>178</v>
      </c>
      <c r="Q4763" t="s">
        <v>172</v>
      </c>
      <c r="S4763">
        <v>29993734</v>
      </c>
      <c r="T4763" t="s">
        <v>196</v>
      </c>
      <c r="W4763" t="s">
        <v>26904</v>
      </c>
      <c r="X4763">
        <v>6319882033</v>
      </c>
      <c r="Y4763" t="s">
        <v>182</v>
      </c>
      <c r="Z4763" t="s">
        <v>282</v>
      </c>
      <c r="AA4763">
        <v>2020</v>
      </c>
      <c r="AB4763">
        <v>2020</v>
      </c>
      <c r="AC4763" t="s">
        <v>208</v>
      </c>
      <c r="AD4763" t="s">
        <v>185</v>
      </c>
      <c r="AF4763" t="s">
        <v>186</v>
      </c>
      <c r="AG4763" t="s">
        <v>282</v>
      </c>
      <c r="AH4763">
        <v>2020</v>
      </c>
      <c r="AI4763">
        <v>2020</v>
      </c>
      <c r="AJ4763" t="s">
        <v>396</v>
      </c>
      <c r="AK4763" t="s">
        <v>185</v>
      </c>
      <c r="AP4763" t="s">
        <v>580</v>
      </c>
      <c r="AQ4763" t="s">
        <v>413</v>
      </c>
      <c r="AS4763">
        <v>3.53</v>
      </c>
      <c r="AT4763" t="s">
        <v>188</v>
      </c>
      <c r="AU4763" t="s">
        <v>189</v>
      </c>
      <c r="AV4763" t="s">
        <v>190</v>
      </c>
      <c r="AW4763" t="s">
        <v>210</v>
      </c>
      <c r="BM4763" t="s">
        <v>26905</v>
      </c>
      <c r="BN4763" t="s">
        <v>193</v>
      </c>
      <c r="BP4763" t="s">
        <v>194</v>
      </c>
      <c r="BQ4763" t="s">
        <v>195</v>
      </c>
      <c r="BS4763">
        <v>14627</v>
      </c>
      <c r="BT4763" t="s">
        <v>196</v>
      </c>
      <c r="BU4763">
        <v>6318307153</v>
      </c>
      <c r="BZ4763" t="s">
        <v>26906</v>
      </c>
      <c r="CC4763" t="s">
        <v>26907</v>
      </c>
      <c r="CD4763" t="s">
        <v>195</v>
      </c>
      <c r="CF4763">
        <v>11968</v>
      </c>
      <c r="CG4763" t="s">
        <v>196</v>
      </c>
      <c r="CH4763">
        <v>6318307153</v>
      </c>
      <c r="CM4763" t="s">
        <v>638</v>
      </c>
      <c r="CP4763" t="s">
        <v>194</v>
      </c>
      <c r="CQ4763" t="s">
        <v>195</v>
      </c>
      <c r="CS4763">
        <v>14627</v>
      </c>
      <c r="CT4763" t="s">
        <v>196</v>
      </c>
      <c r="CU4763">
        <v>6318307153</v>
      </c>
      <c r="ED4763" t="s">
        <v>195</v>
      </c>
      <c r="EG4763" t="s">
        <v>196</v>
      </c>
      <c r="EH4763">
        <v>6318307153</v>
      </c>
      <c r="EM4763" t="s">
        <v>26906</v>
      </c>
      <c r="EP4763" t="s">
        <v>26907</v>
      </c>
      <c r="EQ4763" t="s">
        <v>195</v>
      </c>
      <c r="ES4763">
        <v>11968</v>
      </c>
      <c r="ET4763" t="s">
        <v>196</v>
      </c>
      <c r="EU4763">
        <v>6318307153</v>
      </c>
    </row>
    <row r="4764" spans="1:151" x14ac:dyDescent="0.2">
      <c r="A4764">
        <v>19447</v>
      </c>
      <c r="B4764" t="s">
        <v>26908</v>
      </c>
      <c r="C4764" t="s">
        <v>26909</v>
      </c>
      <c r="E4764" t="s">
        <v>26910</v>
      </c>
      <c r="F4764" t="s">
        <v>171</v>
      </c>
      <c r="H4764" s="1">
        <v>34684</v>
      </c>
      <c r="I4764" t="s">
        <v>173</v>
      </c>
      <c r="K4764" t="s">
        <v>1807</v>
      </c>
      <c r="L4764" t="s">
        <v>633</v>
      </c>
      <c r="M4764" t="s">
        <v>224</v>
      </c>
      <c r="N4764">
        <v>2016</v>
      </c>
      <c r="O4764" t="s">
        <v>410</v>
      </c>
      <c r="P4764" t="s">
        <v>178</v>
      </c>
      <c r="Q4764" t="s">
        <v>185</v>
      </c>
    </row>
    <row r="4765" spans="1:151" x14ac:dyDescent="0.2">
      <c r="A4765">
        <v>12866</v>
      </c>
      <c r="B4765" t="s">
        <v>26911</v>
      </c>
      <c r="C4765" t="s">
        <v>26912</v>
      </c>
      <c r="E4765" t="s">
        <v>26913</v>
      </c>
      <c r="F4765" t="s">
        <v>171</v>
      </c>
      <c r="G4765" t="s">
        <v>172</v>
      </c>
      <c r="H4765" s="1">
        <v>34978</v>
      </c>
      <c r="I4765" t="s">
        <v>221</v>
      </c>
      <c r="K4765" t="s">
        <v>18504</v>
      </c>
      <c r="L4765" t="s">
        <v>1089</v>
      </c>
      <c r="M4765" t="s">
        <v>224</v>
      </c>
      <c r="N4765">
        <v>2015</v>
      </c>
      <c r="O4765" t="s">
        <v>692</v>
      </c>
      <c r="P4765" t="s">
        <v>9701</v>
      </c>
      <c r="Q4765" t="s">
        <v>172</v>
      </c>
      <c r="S4765">
        <v>28191810</v>
      </c>
      <c r="T4765" t="s">
        <v>179</v>
      </c>
      <c r="U4765" t="s">
        <v>180</v>
      </c>
      <c r="V4765" s="2">
        <v>42876</v>
      </c>
      <c r="W4765" t="s">
        <v>26914</v>
      </c>
      <c r="X4765">
        <v>7785580691</v>
      </c>
      <c r="Y4765" t="s">
        <v>186</v>
      </c>
      <c r="Z4765" t="s">
        <v>282</v>
      </c>
      <c r="AA4765">
        <v>2017</v>
      </c>
      <c r="AB4765">
        <v>2017</v>
      </c>
      <c r="AC4765" t="s">
        <v>696</v>
      </c>
      <c r="AD4765" t="s">
        <v>185</v>
      </c>
      <c r="AS4765">
        <v>3.74</v>
      </c>
      <c r="AT4765" t="s">
        <v>188</v>
      </c>
      <c r="AU4765" t="s">
        <v>189</v>
      </c>
      <c r="AV4765" t="s">
        <v>190</v>
      </c>
      <c r="AW4765" t="s">
        <v>191</v>
      </c>
      <c r="BM4765" t="s">
        <v>26915</v>
      </c>
      <c r="BN4765" t="s">
        <v>487</v>
      </c>
      <c r="BP4765" t="s">
        <v>194</v>
      </c>
      <c r="BQ4765" t="s">
        <v>195</v>
      </c>
      <c r="BS4765">
        <v>14627</v>
      </c>
      <c r="BT4765" t="s">
        <v>196</v>
      </c>
      <c r="BU4765">
        <v>5857320912</v>
      </c>
      <c r="BZ4765" t="s">
        <v>26916</v>
      </c>
      <c r="CC4765" t="s">
        <v>15109</v>
      </c>
      <c r="CD4765" t="s">
        <v>17937</v>
      </c>
      <c r="CF4765" t="s">
        <v>26917</v>
      </c>
      <c r="CG4765" t="s">
        <v>2966</v>
      </c>
      <c r="CH4765">
        <v>7783842968</v>
      </c>
      <c r="CM4765" t="s">
        <v>16706</v>
      </c>
      <c r="CN4765" t="s">
        <v>26918</v>
      </c>
      <c r="CP4765" t="s">
        <v>194</v>
      </c>
      <c r="CQ4765" t="s">
        <v>195</v>
      </c>
      <c r="CS4765">
        <v>14608</v>
      </c>
      <c r="CT4765" t="s">
        <v>196</v>
      </c>
      <c r="CU4765">
        <v>5857320912</v>
      </c>
      <c r="CZ4765" t="s">
        <v>26916</v>
      </c>
      <c r="DC4765" t="s">
        <v>15109</v>
      </c>
      <c r="DD4765" t="s">
        <v>17937</v>
      </c>
      <c r="DF4765" t="s">
        <v>26917</v>
      </c>
      <c r="DG4765" t="s">
        <v>2966</v>
      </c>
      <c r="DH4765">
        <v>7783842968</v>
      </c>
      <c r="DZ4765" t="s">
        <v>26919</v>
      </c>
      <c r="EA4765" t="s">
        <v>26920</v>
      </c>
      <c r="EC4765" t="s">
        <v>6037</v>
      </c>
      <c r="EG4765" t="s">
        <v>179</v>
      </c>
      <c r="EM4765" t="s">
        <v>26916</v>
      </c>
      <c r="EP4765" t="s">
        <v>15109</v>
      </c>
      <c r="EQ4765" t="s">
        <v>17937</v>
      </c>
      <c r="ES4765" t="s">
        <v>26917</v>
      </c>
      <c r="ET4765" t="s">
        <v>2966</v>
      </c>
      <c r="EU4765">
        <v>7783842968</v>
      </c>
    </row>
    <row r="4766" spans="1:151" x14ac:dyDescent="0.2">
      <c r="A4766">
        <v>23549</v>
      </c>
      <c r="B4766" t="s">
        <v>13892</v>
      </c>
      <c r="C4766" t="s">
        <v>26912</v>
      </c>
      <c r="E4766" t="s">
        <v>26921</v>
      </c>
      <c r="F4766" t="s">
        <v>171</v>
      </c>
      <c r="G4766" t="s">
        <v>172</v>
      </c>
      <c r="H4766" s="1">
        <v>34949</v>
      </c>
      <c r="I4766" t="s">
        <v>221</v>
      </c>
      <c r="K4766" t="s">
        <v>1035</v>
      </c>
      <c r="L4766" t="s">
        <v>1036</v>
      </c>
      <c r="M4766" t="s">
        <v>224</v>
      </c>
      <c r="N4766">
        <v>2017</v>
      </c>
      <c r="O4766" t="s">
        <v>441</v>
      </c>
      <c r="P4766" t="s">
        <v>178</v>
      </c>
      <c r="Q4766" t="s">
        <v>172</v>
      </c>
      <c r="S4766">
        <v>29174997</v>
      </c>
      <c r="T4766" t="s">
        <v>179</v>
      </c>
      <c r="U4766" t="s">
        <v>180</v>
      </c>
      <c r="V4766" s="2">
        <v>43240</v>
      </c>
      <c r="W4766" t="s">
        <v>26922</v>
      </c>
      <c r="X4766">
        <v>5856423677</v>
      </c>
      <c r="Y4766" t="s">
        <v>186</v>
      </c>
      <c r="Z4766" t="s">
        <v>183</v>
      </c>
      <c r="AA4766">
        <v>2018</v>
      </c>
      <c r="AB4766">
        <v>2018</v>
      </c>
      <c r="AC4766" t="s">
        <v>1442</v>
      </c>
      <c r="AD4766" t="s">
        <v>185</v>
      </c>
      <c r="AM4766" t="s">
        <v>382</v>
      </c>
      <c r="AN4766" t="s">
        <v>932</v>
      </c>
      <c r="AS4766">
        <v>3.68</v>
      </c>
      <c r="AT4766" t="s">
        <v>188</v>
      </c>
      <c r="AU4766" t="s">
        <v>189</v>
      </c>
      <c r="AV4766" t="s">
        <v>190</v>
      </c>
      <c r="AW4766" t="s">
        <v>191</v>
      </c>
      <c r="BM4766" t="s">
        <v>887</v>
      </c>
      <c r="BN4766" t="s">
        <v>26923</v>
      </c>
      <c r="BP4766" t="s">
        <v>194</v>
      </c>
      <c r="BQ4766" t="s">
        <v>195</v>
      </c>
      <c r="BS4766">
        <v>14627</v>
      </c>
      <c r="BT4766" t="s">
        <v>196</v>
      </c>
      <c r="BU4766">
        <v>5856423677</v>
      </c>
      <c r="CM4766" t="s">
        <v>26924</v>
      </c>
      <c r="CP4766" t="s">
        <v>194</v>
      </c>
      <c r="CQ4766" t="s">
        <v>195</v>
      </c>
      <c r="CS4766">
        <v>14627</v>
      </c>
      <c r="CT4766" t="s">
        <v>196</v>
      </c>
      <c r="CU4766">
        <v>5856423677</v>
      </c>
    </row>
    <row r="4767" spans="1:151" x14ac:dyDescent="0.2">
      <c r="A4767">
        <v>27152</v>
      </c>
      <c r="B4767" t="s">
        <v>4365</v>
      </c>
      <c r="C4767" t="s">
        <v>26912</v>
      </c>
      <c r="E4767" t="s">
        <v>26925</v>
      </c>
      <c r="F4767" t="s">
        <v>171</v>
      </c>
      <c r="G4767" t="s">
        <v>172</v>
      </c>
      <c r="H4767" s="1">
        <v>35923</v>
      </c>
      <c r="I4767" t="s">
        <v>221</v>
      </c>
      <c r="K4767" t="s">
        <v>222</v>
      </c>
      <c r="L4767" t="s">
        <v>223</v>
      </c>
      <c r="M4767" t="s">
        <v>224</v>
      </c>
      <c r="N4767">
        <v>2019</v>
      </c>
      <c r="O4767" t="s">
        <v>279</v>
      </c>
      <c r="P4767" t="s">
        <v>178</v>
      </c>
      <c r="Q4767" t="s">
        <v>172</v>
      </c>
      <c r="S4767">
        <v>23969285</v>
      </c>
      <c r="T4767" t="s">
        <v>196</v>
      </c>
      <c r="W4767" t="s">
        <v>26926</v>
      </c>
      <c r="X4767">
        <v>5857370336</v>
      </c>
      <c r="Y4767" t="s">
        <v>4948</v>
      </c>
      <c r="Z4767" t="s">
        <v>4207</v>
      </c>
      <c r="AA4767" t="s">
        <v>615</v>
      </c>
      <c r="AB4767" t="s">
        <v>4948</v>
      </c>
      <c r="AC4767" t="s">
        <v>4206</v>
      </c>
      <c r="AD4767" t="s">
        <v>185</v>
      </c>
      <c r="AS4767" t="str">
        <f>"0"</f>
        <v>0</v>
      </c>
      <c r="AT4767" t="s">
        <v>188</v>
      </c>
      <c r="AU4767" t="s">
        <v>647</v>
      </c>
      <c r="AV4767" t="s">
        <v>190</v>
      </c>
      <c r="AW4767" t="s">
        <v>715</v>
      </c>
      <c r="BM4767" t="s">
        <v>26927</v>
      </c>
      <c r="BP4767" t="s">
        <v>194</v>
      </c>
      <c r="BQ4767" t="s">
        <v>195</v>
      </c>
      <c r="BS4767">
        <v>14618</v>
      </c>
      <c r="BT4767" t="s">
        <v>196</v>
      </c>
      <c r="BU4767">
        <v>5852563121</v>
      </c>
      <c r="BZ4767" t="s">
        <v>26927</v>
      </c>
      <c r="CC4767" t="s">
        <v>194</v>
      </c>
      <c r="CD4767" t="s">
        <v>195</v>
      </c>
      <c r="CF4767">
        <v>14618</v>
      </c>
      <c r="CG4767" t="s">
        <v>196</v>
      </c>
      <c r="CH4767">
        <v>5852563121</v>
      </c>
      <c r="CM4767" t="s">
        <v>26927</v>
      </c>
      <c r="CP4767" t="s">
        <v>194</v>
      </c>
      <c r="CQ4767" t="s">
        <v>195</v>
      </c>
      <c r="CS4767">
        <v>14618</v>
      </c>
      <c r="CT4767" t="s">
        <v>196</v>
      </c>
      <c r="CU4767">
        <v>5854063193</v>
      </c>
      <c r="DM4767" t="s">
        <v>26928</v>
      </c>
      <c r="DP4767" t="s">
        <v>241</v>
      </c>
      <c r="DQ4767" t="s">
        <v>195</v>
      </c>
      <c r="DS4767">
        <v>14618</v>
      </c>
      <c r="DT4767" t="s">
        <v>226</v>
      </c>
      <c r="DU4767">
        <v>5852563121</v>
      </c>
      <c r="DW4767">
        <v>5857370336</v>
      </c>
      <c r="DX4767" t="s">
        <v>26929</v>
      </c>
      <c r="DY4767" t="s">
        <v>406</v>
      </c>
      <c r="ED4767" t="s">
        <v>195</v>
      </c>
      <c r="EG4767" t="s">
        <v>196</v>
      </c>
      <c r="EH4767">
        <v>5852563121</v>
      </c>
      <c r="EM4767" t="s">
        <v>26927</v>
      </c>
      <c r="EP4767" t="s">
        <v>194</v>
      </c>
      <c r="EQ4767" t="s">
        <v>195</v>
      </c>
      <c r="ES4767">
        <v>14618</v>
      </c>
      <c r="ET4767" t="s">
        <v>196</v>
      </c>
      <c r="EU4767">
        <v>5852563121</v>
      </c>
    </row>
    <row r="4768" spans="1:151" x14ac:dyDescent="0.2">
      <c r="A4768">
        <v>14563</v>
      </c>
      <c r="B4768" t="s">
        <v>12327</v>
      </c>
      <c r="C4768" t="s">
        <v>26930</v>
      </c>
      <c r="D4768" t="s">
        <v>26931</v>
      </c>
      <c r="E4768" t="s">
        <v>26932</v>
      </c>
      <c r="F4768" t="s">
        <v>171</v>
      </c>
      <c r="G4768" t="s">
        <v>172</v>
      </c>
      <c r="H4768" s="1">
        <v>34616</v>
      </c>
      <c r="I4768" t="s">
        <v>221</v>
      </c>
      <c r="K4768" t="s">
        <v>5037</v>
      </c>
      <c r="L4768" t="s">
        <v>318</v>
      </c>
      <c r="M4768" t="s">
        <v>176</v>
      </c>
      <c r="N4768">
        <v>2016</v>
      </c>
      <c r="O4768" t="s">
        <v>634</v>
      </c>
      <c r="P4768" t="s">
        <v>178</v>
      </c>
      <c r="Q4768" t="s">
        <v>172</v>
      </c>
      <c r="S4768">
        <v>28242529</v>
      </c>
      <c r="T4768" t="s">
        <v>196</v>
      </c>
      <c r="W4768" t="s">
        <v>26933</v>
      </c>
      <c r="X4768">
        <v>6176100005</v>
      </c>
      <c r="Y4768" t="s">
        <v>186</v>
      </c>
      <c r="Z4768" t="s">
        <v>282</v>
      </c>
      <c r="AA4768">
        <v>2017</v>
      </c>
      <c r="AB4768">
        <v>2017</v>
      </c>
      <c r="AC4768" t="s">
        <v>187</v>
      </c>
      <c r="AD4768" t="s">
        <v>185</v>
      </c>
      <c r="AE4768" t="s">
        <v>696</v>
      </c>
      <c r="AS4768">
        <v>3.77</v>
      </c>
      <c r="AT4768" t="s">
        <v>188</v>
      </c>
      <c r="AU4768" t="s">
        <v>189</v>
      </c>
      <c r="AV4768" t="s">
        <v>190</v>
      </c>
      <c r="AW4768" t="s">
        <v>264</v>
      </c>
      <c r="BM4768" t="s">
        <v>26934</v>
      </c>
      <c r="BN4768" t="s">
        <v>193</v>
      </c>
      <c r="BP4768" t="s">
        <v>194</v>
      </c>
      <c r="BQ4768" t="s">
        <v>195</v>
      </c>
      <c r="BS4768">
        <v>14627</v>
      </c>
      <c r="BT4768" t="s">
        <v>196</v>
      </c>
      <c r="BU4768">
        <v>6176103883</v>
      </c>
      <c r="BZ4768" t="s">
        <v>26935</v>
      </c>
      <c r="CC4768" t="s">
        <v>4520</v>
      </c>
      <c r="CD4768" t="s">
        <v>401</v>
      </c>
      <c r="CF4768" t="str">
        <f>"02467"</f>
        <v>02467</v>
      </c>
      <c r="CG4768" t="s">
        <v>196</v>
      </c>
      <c r="CH4768">
        <v>6178793331</v>
      </c>
      <c r="CM4768" t="s">
        <v>215</v>
      </c>
      <c r="CP4768" t="s">
        <v>194</v>
      </c>
      <c r="CQ4768" t="s">
        <v>195</v>
      </c>
      <c r="CS4768">
        <v>14627</v>
      </c>
      <c r="CT4768" t="s">
        <v>196</v>
      </c>
      <c r="CU4768">
        <v>6176103883</v>
      </c>
      <c r="ED4768" t="s">
        <v>401</v>
      </c>
      <c r="EG4768" t="s">
        <v>196</v>
      </c>
      <c r="EH4768">
        <v>6178793331</v>
      </c>
      <c r="EM4768" t="s">
        <v>26935</v>
      </c>
      <c r="EP4768" t="s">
        <v>4520</v>
      </c>
      <c r="EQ4768" t="s">
        <v>401</v>
      </c>
      <c r="ES4768" t="str">
        <f>"02467"</f>
        <v>02467</v>
      </c>
      <c r="ET4768" t="s">
        <v>196</v>
      </c>
      <c r="EU4768">
        <v>6178793331</v>
      </c>
    </row>
    <row r="4769" spans="1:151" x14ac:dyDescent="0.2">
      <c r="A4769">
        <v>27001</v>
      </c>
      <c r="B4769" t="s">
        <v>26936</v>
      </c>
      <c r="C4769" t="s">
        <v>26937</v>
      </c>
      <c r="D4769" t="s">
        <v>26938</v>
      </c>
      <c r="E4769" t="s">
        <v>26939</v>
      </c>
      <c r="F4769" t="s">
        <v>171</v>
      </c>
      <c r="G4769" t="str">
        <f>"0"</f>
        <v>0</v>
      </c>
      <c r="K4769" t="s">
        <v>760</v>
      </c>
      <c r="L4769" t="s">
        <v>761</v>
      </c>
      <c r="M4769" t="s">
        <v>306</v>
      </c>
      <c r="N4769">
        <v>2018</v>
      </c>
      <c r="O4769" t="s">
        <v>307</v>
      </c>
      <c r="P4769" t="s">
        <v>178</v>
      </c>
      <c r="Q4769" t="s">
        <v>172</v>
      </c>
      <c r="S4769">
        <v>30829596</v>
      </c>
      <c r="T4769" t="s">
        <v>196</v>
      </c>
      <c r="Y4769" t="s">
        <v>613</v>
      </c>
      <c r="Z4769" t="s">
        <v>614</v>
      </c>
      <c r="AA4769" t="s">
        <v>615</v>
      </c>
      <c r="AB4769" t="s">
        <v>259</v>
      </c>
      <c r="AC4769" t="s">
        <v>187</v>
      </c>
      <c r="AD4769" t="s">
        <v>185</v>
      </c>
      <c r="AS4769" t="str">
        <f>"0"</f>
        <v>0</v>
      </c>
      <c r="AT4769" t="s">
        <v>188</v>
      </c>
      <c r="AU4769" t="s">
        <v>647</v>
      </c>
      <c r="AV4769" t="s">
        <v>190</v>
      </c>
      <c r="AW4769" t="s">
        <v>294</v>
      </c>
      <c r="BM4769" t="s">
        <v>26940</v>
      </c>
      <c r="BP4769" t="s">
        <v>10230</v>
      </c>
      <c r="BQ4769" t="s">
        <v>849</v>
      </c>
      <c r="BS4769">
        <v>20879</v>
      </c>
      <c r="BT4769" t="s">
        <v>196</v>
      </c>
      <c r="BU4769">
        <v>2406799401</v>
      </c>
      <c r="BZ4769" t="s">
        <v>26940</v>
      </c>
      <c r="CC4769" t="s">
        <v>10230</v>
      </c>
      <c r="CD4769" t="s">
        <v>849</v>
      </c>
      <c r="CF4769">
        <v>20879</v>
      </c>
      <c r="CG4769" t="s">
        <v>196</v>
      </c>
      <c r="CH4769">
        <v>2406799401</v>
      </c>
      <c r="CM4769" t="s">
        <v>26940</v>
      </c>
      <c r="CP4769" t="s">
        <v>10230</v>
      </c>
      <c r="CQ4769" t="s">
        <v>849</v>
      </c>
      <c r="CS4769">
        <v>20879</v>
      </c>
      <c r="CT4769" t="s">
        <v>196</v>
      </c>
      <c r="CU4769">
        <v>2406799401</v>
      </c>
    </row>
    <row r="4770" spans="1:151" x14ac:dyDescent="0.2">
      <c r="A4770">
        <v>25289</v>
      </c>
      <c r="B4770" t="s">
        <v>12487</v>
      </c>
      <c r="C4770" t="s">
        <v>26941</v>
      </c>
      <c r="D4770" t="s">
        <v>2594</v>
      </c>
      <c r="E4770" t="s">
        <v>26942</v>
      </c>
      <c r="F4770" t="s">
        <v>171</v>
      </c>
      <c r="G4770" t="s">
        <v>172</v>
      </c>
      <c r="H4770" s="1">
        <v>35703</v>
      </c>
      <c r="I4770" t="s">
        <v>221</v>
      </c>
      <c r="K4770" t="s">
        <v>1304</v>
      </c>
      <c r="L4770" t="s">
        <v>633</v>
      </c>
      <c r="M4770" t="s">
        <v>224</v>
      </c>
      <c r="N4770">
        <v>2018</v>
      </c>
      <c r="O4770" t="s">
        <v>354</v>
      </c>
      <c r="P4770" t="s">
        <v>178</v>
      </c>
      <c r="Q4770" t="s">
        <v>172</v>
      </c>
      <c r="S4770">
        <v>29903351</v>
      </c>
      <c r="T4770" t="s">
        <v>196</v>
      </c>
      <c r="W4770" t="s">
        <v>26943</v>
      </c>
      <c r="X4770">
        <v>7202021468</v>
      </c>
      <c r="Y4770" t="s">
        <v>186</v>
      </c>
      <c r="Z4770" t="s">
        <v>282</v>
      </c>
      <c r="AA4770">
        <v>2020</v>
      </c>
      <c r="AB4770">
        <v>2020</v>
      </c>
      <c r="AC4770" t="s">
        <v>1308</v>
      </c>
      <c r="AD4770" t="s">
        <v>185</v>
      </c>
      <c r="AE4770" t="s">
        <v>1280</v>
      </c>
      <c r="AS4770">
        <v>3.8</v>
      </c>
      <c r="AT4770" t="s">
        <v>188</v>
      </c>
      <c r="AU4770" t="s">
        <v>189</v>
      </c>
      <c r="AV4770" t="s">
        <v>190</v>
      </c>
      <c r="AW4770" t="s">
        <v>264</v>
      </c>
      <c r="BM4770" t="s">
        <v>26944</v>
      </c>
      <c r="BN4770" t="s">
        <v>193</v>
      </c>
      <c r="BP4770" t="s">
        <v>194</v>
      </c>
      <c r="BQ4770" t="s">
        <v>195</v>
      </c>
      <c r="BS4770">
        <v>14627</v>
      </c>
      <c r="BT4770" t="s">
        <v>196</v>
      </c>
      <c r="BU4770">
        <v>3033454127</v>
      </c>
      <c r="BZ4770" t="s">
        <v>26945</v>
      </c>
      <c r="CC4770" t="s">
        <v>21883</v>
      </c>
      <c r="CD4770" t="s">
        <v>2314</v>
      </c>
      <c r="CF4770">
        <v>80015</v>
      </c>
      <c r="CG4770" t="s">
        <v>196</v>
      </c>
      <c r="CH4770">
        <v>3033454127</v>
      </c>
      <c r="CM4770" t="s">
        <v>26946</v>
      </c>
      <c r="CP4770" t="s">
        <v>194</v>
      </c>
      <c r="CQ4770" t="s">
        <v>195</v>
      </c>
      <c r="CS4770">
        <v>14627</v>
      </c>
      <c r="CT4770" t="s">
        <v>196</v>
      </c>
      <c r="CU4770">
        <v>3033454127</v>
      </c>
      <c r="ED4770" t="s">
        <v>2314</v>
      </c>
      <c r="EG4770" t="s">
        <v>196</v>
      </c>
      <c r="EH4770">
        <v>3033454127</v>
      </c>
      <c r="EM4770" t="s">
        <v>26945</v>
      </c>
      <c r="EP4770" t="s">
        <v>21883</v>
      </c>
      <c r="EQ4770" t="s">
        <v>2314</v>
      </c>
      <c r="ES4770">
        <v>80015</v>
      </c>
      <c r="ET4770" t="s">
        <v>196</v>
      </c>
      <c r="EU4770">
        <v>3033454127</v>
      </c>
    </row>
    <row r="4771" spans="1:151" x14ac:dyDescent="0.2">
      <c r="A4771">
        <v>17770</v>
      </c>
      <c r="B4771" t="s">
        <v>3505</v>
      </c>
      <c r="C4771" t="s">
        <v>26947</v>
      </c>
      <c r="D4771" t="s">
        <v>1562</v>
      </c>
      <c r="E4771" t="s">
        <v>26948</v>
      </c>
      <c r="F4771" t="s">
        <v>171</v>
      </c>
      <c r="G4771" t="s">
        <v>172</v>
      </c>
      <c r="H4771" s="1">
        <v>35571</v>
      </c>
      <c r="I4771" t="s">
        <v>221</v>
      </c>
      <c r="K4771" t="s">
        <v>409</v>
      </c>
      <c r="L4771" t="s">
        <v>1643</v>
      </c>
      <c r="M4771" t="s">
        <v>224</v>
      </c>
      <c r="N4771">
        <v>2016</v>
      </c>
      <c r="O4771" t="s">
        <v>410</v>
      </c>
      <c r="P4771" t="s">
        <v>178</v>
      </c>
      <c r="Q4771" t="s">
        <v>172</v>
      </c>
      <c r="S4771">
        <v>29358564</v>
      </c>
      <c r="T4771" t="s">
        <v>196</v>
      </c>
      <c r="W4771" t="s">
        <v>26949</v>
      </c>
      <c r="X4771">
        <v>2016525810</v>
      </c>
      <c r="Y4771" t="s">
        <v>186</v>
      </c>
      <c r="Z4771" t="s">
        <v>183</v>
      </c>
      <c r="AA4771">
        <v>2019</v>
      </c>
      <c r="AB4771">
        <v>2019</v>
      </c>
      <c r="AC4771" t="s">
        <v>6505</v>
      </c>
      <c r="AD4771" t="s">
        <v>185</v>
      </c>
      <c r="AM4771" t="s">
        <v>413</v>
      </c>
      <c r="AS4771">
        <v>3.88</v>
      </c>
      <c r="AT4771" t="s">
        <v>188</v>
      </c>
      <c r="AU4771" t="s">
        <v>189</v>
      </c>
      <c r="AV4771" t="s">
        <v>190</v>
      </c>
      <c r="AW4771" t="s">
        <v>264</v>
      </c>
      <c r="BM4771" t="s">
        <v>26950</v>
      </c>
      <c r="BN4771" t="s">
        <v>193</v>
      </c>
      <c r="BP4771" t="s">
        <v>194</v>
      </c>
      <c r="BQ4771" t="s">
        <v>195</v>
      </c>
      <c r="BS4771">
        <v>14627</v>
      </c>
      <c r="BT4771" t="s">
        <v>196</v>
      </c>
      <c r="BU4771">
        <v>2014106196</v>
      </c>
      <c r="BZ4771" t="s">
        <v>26951</v>
      </c>
      <c r="CC4771" t="s">
        <v>26952</v>
      </c>
      <c r="CD4771" t="s">
        <v>1150</v>
      </c>
      <c r="CF4771" t="str">
        <f>"07452"</f>
        <v>07452</v>
      </c>
      <c r="CG4771" t="s">
        <v>196</v>
      </c>
      <c r="CH4771">
        <v>2014106196</v>
      </c>
      <c r="CM4771" t="s">
        <v>863</v>
      </c>
      <c r="CP4771" t="s">
        <v>194</v>
      </c>
      <c r="CQ4771" t="s">
        <v>195</v>
      </c>
      <c r="CS4771">
        <v>14627</v>
      </c>
      <c r="CT4771" t="s">
        <v>196</v>
      </c>
      <c r="CU4771">
        <v>2014106196</v>
      </c>
      <c r="ED4771" t="s">
        <v>1150</v>
      </c>
      <c r="EG4771" t="s">
        <v>196</v>
      </c>
      <c r="EH4771">
        <v>2014106196</v>
      </c>
      <c r="EM4771" t="s">
        <v>26951</v>
      </c>
      <c r="EP4771" t="s">
        <v>26952</v>
      </c>
      <c r="EQ4771" t="s">
        <v>1150</v>
      </c>
      <c r="ES4771" t="str">
        <f>"07452"</f>
        <v>07452</v>
      </c>
      <c r="ET4771" t="s">
        <v>196</v>
      </c>
      <c r="EU4771">
        <v>2014106196</v>
      </c>
    </row>
    <row r="4772" spans="1:151" x14ac:dyDescent="0.2">
      <c r="A4772">
        <v>40604</v>
      </c>
      <c r="B4772" t="s">
        <v>9244</v>
      </c>
      <c r="C4772" t="s">
        <v>26953</v>
      </c>
      <c r="D4772" t="s">
        <v>201</v>
      </c>
      <c r="E4772" t="s">
        <v>26954</v>
      </c>
      <c r="F4772" t="s">
        <v>20421</v>
      </c>
      <c r="G4772" t="str">
        <f>"0"</f>
        <v>0</v>
      </c>
      <c r="H4772" s="1">
        <v>37702</v>
      </c>
      <c r="I4772" t="s">
        <v>221</v>
      </c>
      <c r="K4772" t="s">
        <v>13506</v>
      </c>
      <c r="L4772" t="s">
        <v>13507</v>
      </c>
      <c r="M4772" t="s">
        <v>176</v>
      </c>
      <c r="N4772">
        <v>2024</v>
      </c>
      <c r="O4772" t="s">
        <v>319</v>
      </c>
      <c r="P4772" t="s">
        <v>178</v>
      </c>
      <c r="Q4772" t="s">
        <v>172</v>
      </c>
      <c r="S4772">
        <v>31977210</v>
      </c>
      <c r="T4772" t="s">
        <v>226</v>
      </c>
      <c r="Y4772" t="str">
        <f>"01AS"</f>
        <v>01AS</v>
      </c>
      <c r="Z4772" t="s">
        <v>227</v>
      </c>
      <c r="AA4772" t="s">
        <v>320</v>
      </c>
      <c r="AB4772" t="s">
        <v>321</v>
      </c>
      <c r="AC4772" t="s">
        <v>24452</v>
      </c>
      <c r="AD4772" t="s">
        <v>185</v>
      </c>
      <c r="AE4772" t="s">
        <v>425</v>
      </c>
      <c r="AF4772" t="s">
        <v>426</v>
      </c>
      <c r="AG4772" t="s">
        <v>8214</v>
      </c>
      <c r="AJ4772" t="s">
        <v>8215</v>
      </c>
      <c r="AK4772" t="s">
        <v>185</v>
      </c>
      <c r="AS4772">
        <v>3.85</v>
      </c>
      <c r="AU4772" t="s">
        <v>235</v>
      </c>
      <c r="AV4772" t="s">
        <v>236</v>
      </c>
      <c r="AW4772" t="s">
        <v>264</v>
      </c>
      <c r="BM4772" t="s">
        <v>11671</v>
      </c>
      <c r="BN4772" t="s">
        <v>239</v>
      </c>
      <c r="BO4772" t="s">
        <v>26955</v>
      </c>
      <c r="BP4772" t="s">
        <v>241</v>
      </c>
      <c r="BQ4772" t="s">
        <v>195</v>
      </c>
      <c r="BS4772">
        <v>14627</v>
      </c>
      <c r="BZ4772" t="s">
        <v>13707</v>
      </c>
      <c r="CB4772" t="s">
        <v>267</v>
      </c>
      <c r="CD4772" t="s">
        <v>195</v>
      </c>
      <c r="CF4772">
        <v>14627</v>
      </c>
      <c r="CG4772" t="s">
        <v>244</v>
      </c>
      <c r="CM4772" t="s">
        <v>26956</v>
      </c>
      <c r="CO4772" t="s">
        <v>26955</v>
      </c>
      <c r="CP4772" t="s">
        <v>10087</v>
      </c>
      <c r="CQ4772" t="s">
        <v>4559</v>
      </c>
      <c r="CS4772">
        <v>29676</v>
      </c>
      <c r="CT4772" t="s">
        <v>244</v>
      </c>
      <c r="CU4772" t="s">
        <v>26957</v>
      </c>
    </row>
    <row r="4773" spans="1:151" x14ac:dyDescent="0.2">
      <c r="A4773">
        <v>45551</v>
      </c>
      <c r="B4773" t="s">
        <v>26958</v>
      </c>
      <c r="C4773" t="s">
        <v>26959</v>
      </c>
      <c r="D4773" t="s">
        <v>1436</v>
      </c>
      <c r="E4773" t="s">
        <v>26960</v>
      </c>
      <c r="F4773" t="s">
        <v>171</v>
      </c>
      <c r="G4773" t="str">
        <f>"0"</f>
        <v>0</v>
      </c>
      <c r="H4773" s="1">
        <v>36628</v>
      </c>
      <c r="I4773" t="s">
        <v>221</v>
      </c>
      <c r="K4773" t="s">
        <v>769</v>
      </c>
      <c r="L4773" t="s">
        <v>2488</v>
      </c>
      <c r="M4773" t="s">
        <v>176</v>
      </c>
      <c r="N4773">
        <v>2025</v>
      </c>
      <c r="O4773" t="s">
        <v>677</v>
      </c>
      <c r="P4773" t="s">
        <v>178</v>
      </c>
      <c r="Q4773" t="s">
        <v>172</v>
      </c>
      <c r="S4773">
        <v>32686807</v>
      </c>
      <c r="T4773" t="s">
        <v>226</v>
      </c>
      <c r="Y4773" t="str">
        <f>"02SBS"</f>
        <v>02SBS</v>
      </c>
      <c r="Z4773" t="s">
        <v>258</v>
      </c>
      <c r="AA4773" t="s">
        <v>259</v>
      </c>
      <c r="AB4773" t="s">
        <v>260</v>
      </c>
      <c r="AC4773" t="s">
        <v>2778</v>
      </c>
      <c r="AD4773" t="s">
        <v>185</v>
      </c>
      <c r="AM4773" t="s">
        <v>263</v>
      </c>
      <c r="AN4773" t="s">
        <v>6085</v>
      </c>
      <c r="AS4773">
        <v>3.12</v>
      </c>
      <c r="AU4773" t="s">
        <v>235</v>
      </c>
      <c r="AV4773" t="s">
        <v>236</v>
      </c>
      <c r="AW4773" t="s">
        <v>715</v>
      </c>
      <c r="BO4773" t="s">
        <v>5314</v>
      </c>
      <c r="BQ4773" t="s">
        <v>195</v>
      </c>
      <c r="BZ4773" t="s">
        <v>242</v>
      </c>
      <c r="CB4773" t="s">
        <v>243</v>
      </c>
      <c r="CD4773" t="s">
        <v>195</v>
      </c>
      <c r="CF4773">
        <v>14642</v>
      </c>
      <c r="CG4773" t="s">
        <v>244</v>
      </c>
      <c r="CM4773" t="s">
        <v>26961</v>
      </c>
      <c r="CO4773" t="s">
        <v>5314</v>
      </c>
      <c r="CP4773" t="s">
        <v>241</v>
      </c>
      <c r="CQ4773" t="s">
        <v>247</v>
      </c>
      <c r="CS4773">
        <v>14604</v>
      </c>
      <c r="CT4773" t="s">
        <v>244</v>
      </c>
      <c r="CU4773" t="s">
        <v>26962</v>
      </c>
    </row>
    <row r="4774" spans="1:151" x14ac:dyDescent="0.2">
      <c r="A4774">
        <v>41644</v>
      </c>
      <c r="B4774" t="s">
        <v>26958</v>
      </c>
      <c r="C4774" t="s">
        <v>26959</v>
      </c>
      <c r="D4774" t="s">
        <v>1436</v>
      </c>
      <c r="E4774" t="s">
        <v>26960</v>
      </c>
      <c r="F4774" t="s">
        <v>171</v>
      </c>
      <c r="G4774" t="str">
        <f>"0"</f>
        <v>0</v>
      </c>
      <c r="H4774" s="1">
        <v>36628</v>
      </c>
      <c r="I4774" t="s">
        <v>221</v>
      </c>
      <c r="K4774" t="s">
        <v>6337</v>
      </c>
      <c r="L4774" t="s">
        <v>204</v>
      </c>
      <c r="M4774" t="s">
        <v>255</v>
      </c>
      <c r="N4774" t="s">
        <v>256</v>
      </c>
      <c r="O4774" t="s">
        <v>257</v>
      </c>
      <c r="P4774" t="s">
        <v>178</v>
      </c>
      <c r="Q4774" t="s">
        <v>172</v>
      </c>
      <c r="S4774">
        <v>32686807</v>
      </c>
      <c r="T4774" t="s">
        <v>226</v>
      </c>
      <c r="Y4774" t="str">
        <f>"02SBS"</f>
        <v>02SBS</v>
      </c>
      <c r="Z4774" t="s">
        <v>258</v>
      </c>
      <c r="AA4774" t="s">
        <v>259</v>
      </c>
      <c r="AB4774" t="s">
        <v>260</v>
      </c>
      <c r="AC4774" t="s">
        <v>2778</v>
      </c>
      <c r="AD4774" t="s">
        <v>185</v>
      </c>
      <c r="AM4774" t="s">
        <v>263</v>
      </c>
      <c r="AN4774" t="s">
        <v>6085</v>
      </c>
      <c r="AS4774">
        <v>3.12</v>
      </c>
      <c r="AU4774" t="s">
        <v>235</v>
      </c>
      <c r="AV4774" t="s">
        <v>236</v>
      </c>
      <c r="AW4774" t="s">
        <v>715</v>
      </c>
      <c r="BO4774" t="s">
        <v>5314</v>
      </c>
      <c r="BQ4774" t="s">
        <v>195</v>
      </c>
      <c r="BZ4774" t="s">
        <v>242</v>
      </c>
      <c r="CB4774" t="s">
        <v>243</v>
      </c>
      <c r="CD4774" t="s">
        <v>195</v>
      </c>
      <c r="CF4774">
        <v>14642</v>
      </c>
      <c r="CG4774" t="s">
        <v>244</v>
      </c>
      <c r="CM4774" t="s">
        <v>26961</v>
      </c>
      <c r="CO4774" t="s">
        <v>5314</v>
      </c>
      <c r="CP4774" t="s">
        <v>241</v>
      </c>
      <c r="CQ4774" t="s">
        <v>247</v>
      </c>
      <c r="CS4774">
        <v>14604</v>
      </c>
      <c r="CT4774" t="s">
        <v>244</v>
      </c>
      <c r="CU4774" t="s">
        <v>26962</v>
      </c>
    </row>
    <row r="4775" spans="1:151" x14ac:dyDescent="0.2">
      <c r="A4775">
        <v>26071</v>
      </c>
      <c r="B4775" t="s">
        <v>378</v>
      </c>
      <c r="C4775" t="s">
        <v>26963</v>
      </c>
      <c r="D4775" t="s">
        <v>3556</v>
      </c>
      <c r="E4775" t="s">
        <v>26964</v>
      </c>
      <c r="F4775" t="s">
        <v>26965</v>
      </c>
      <c r="G4775" t="s">
        <v>172</v>
      </c>
      <c r="H4775" s="1">
        <v>35572</v>
      </c>
      <c r="I4775" t="s">
        <v>173</v>
      </c>
      <c r="K4775" t="s">
        <v>1078</v>
      </c>
      <c r="M4775" t="s">
        <v>224</v>
      </c>
      <c r="N4775">
        <v>2018</v>
      </c>
      <c r="O4775" t="s">
        <v>354</v>
      </c>
      <c r="P4775" t="s">
        <v>178</v>
      </c>
      <c r="Q4775" t="s">
        <v>172</v>
      </c>
      <c r="S4775">
        <v>29425266</v>
      </c>
      <c r="T4775" t="s">
        <v>196</v>
      </c>
      <c r="W4775" t="s">
        <v>26966</v>
      </c>
      <c r="X4775">
        <v>3474322380</v>
      </c>
      <c r="Y4775" t="s">
        <v>186</v>
      </c>
      <c r="Z4775" t="s">
        <v>282</v>
      </c>
      <c r="AA4775">
        <v>2019</v>
      </c>
      <c r="AB4775">
        <v>2019</v>
      </c>
      <c r="AC4775" t="s">
        <v>1950</v>
      </c>
      <c r="AD4775" t="s">
        <v>185</v>
      </c>
      <c r="AM4775" t="s">
        <v>2261</v>
      </c>
      <c r="AS4775">
        <v>3.36</v>
      </c>
      <c r="AT4775" t="s">
        <v>188</v>
      </c>
      <c r="AU4775" t="s">
        <v>189</v>
      </c>
      <c r="AV4775" t="s">
        <v>190</v>
      </c>
      <c r="AW4775" t="s">
        <v>264</v>
      </c>
      <c r="BM4775" t="s">
        <v>23334</v>
      </c>
      <c r="BN4775" t="s">
        <v>193</v>
      </c>
      <c r="BP4775" t="s">
        <v>194</v>
      </c>
      <c r="BQ4775" t="s">
        <v>195</v>
      </c>
      <c r="BS4775">
        <v>14627</v>
      </c>
      <c r="BT4775" t="s">
        <v>196</v>
      </c>
      <c r="BU4775">
        <v>3477294627</v>
      </c>
      <c r="BZ4775" t="s">
        <v>26967</v>
      </c>
      <c r="CA4775" t="s">
        <v>23299</v>
      </c>
      <c r="CC4775" t="s">
        <v>9774</v>
      </c>
      <c r="CD4775" t="s">
        <v>195</v>
      </c>
      <c r="CF4775">
        <v>11021</v>
      </c>
      <c r="CG4775" t="s">
        <v>196</v>
      </c>
      <c r="CH4775">
        <v>3477294627</v>
      </c>
      <c r="CM4775" t="s">
        <v>6054</v>
      </c>
      <c r="CP4775" t="s">
        <v>194</v>
      </c>
      <c r="CQ4775" t="s">
        <v>195</v>
      </c>
      <c r="CS4775">
        <v>14627</v>
      </c>
      <c r="CT4775" t="s">
        <v>196</v>
      </c>
      <c r="CU4775">
        <v>3477294627</v>
      </c>
      <c r="ED4775" t="s">
        <v>195</v>
      </c>
      <c r="EG4775" t="s">
        <v>196</v>
      </c>
      <c r="EH4775">
        <v>3477294627</v>
      </c>
      <c r="EM4775" t="s">
        <v>26967</v>
      </c>
      <c r="EN4775" t="s">
        <v>23299</v>
      </c>
      <c r="EP4775" t="s">
        <v>9774</v>
      </c>
      <c r="EQ4775" t="s">
        <v>195</v>
      </c>
      <c r="ES4775">
        <v>11021</v>
      </c>
      <c r="ET4775" t="s">
        <v>196</v>
      </c>
      <c r="EU4775">
        <v>3477294627</v>
      </c>
    </row>
    <row r="4776" spans="1:151" x14ac:dyDescent="0.2">
      <c r="A4776">
        <v>25167</v>
      </c>
      <c r="B4776" t="s">
        <v>26968</v>
      </c>
      <c r="C4776" t="s">
        <v>26969</v>
      </c>
      <c r="D4776" t="s">
        <v>26970</v>
      </c>
      <c r="E4776" t="s">
        <v>26971</v>
      </c>
      <c r="F4776" s="2">
        <v>42771</v>
      </c>
      <c r="G4776" t="s">
        <v>172</v>
      </c>
      <c r="H4776" s="1">
        <v>36325</v>
      </c>
      <c r="I4776" t="s">
        <v>173</v>
      </c>
      <c r="K4776" t="s">
        <v>174</v>
      </c>
      <c r="L4776" t="s">
        <v>175</v>
      </c>
      <c r="M4776" t="s">
        <v>224</v>
      </c>
      <c r="N4776">
        <v>2018</v>
      </c>
      <c r="O4776" t="s">
        <v>354</v>
      </c>
      <c r="P4776" t="s">
        <v>363</v>
      </c>
      <c r="Q4776" t="s">
        <v>172</v>
      </c>
      <c r="S4776">
        <v>30873032</v>
      </c>
      <c r="T4776" t="s">
        <v>2784</v>
      </c>
      <c r="U4776" t="s">
        <v>180</v>
      </c>
      <c r="V4776" s="2">
        <v>44332</v>
      </c>
      <c r="W4776" t="s">
        <v>26972</v>
      </c>
      <c r="X4776">
        <v>2016889273</v>
      </c>
      <c r="Y4776" t="s">
        <v>186</v>
      </c>
      <c r="Z4776" t="s">
        <v>183</v>
      </c>
      <c r="AA4776">
        <v>2021</v>
      </c>
      <c r="AB4776">
        <v>2021</v>
      </c>
      <c r="AC4776" t="s">
        <v>208</v>
      </c>
      <c r="AD4776" t="s">
        <v>172</v>
      </c>
      <c r="AS4776">
        <v>3.78</v>
      </c>
      <c r="AT4776" t="s">
        <v>188</v>
      </c>
      <c r="AU4776" t="s">
        <v>189</v>
      </c>
      <c r="AV4776" t="s">
        <v>190</v>
      </c>
      <c r="AW4776" t="s">
        <v>191</v>
      </c>
      <c r="BM4776" t="s">
        <v>26973</v>
      </c>
      <c r="BN4776" t="s">
        <v>193</v>
      </c>
      <c r="BP4776" t="s">
        <v>194</v>
      </c>
      <c r="BQ4776" t="s">
        <v>195</v>
      </c>
      <c r="BS4776">
        <v>14627</v>
      </c>
      <c r="BT4776" t="s">
        <v>196</v>
      </c>
      <c r="CM4776" t="s">
        <v>487</v>
      </c>
      <c r="CN4776" t="s">
        <v>26974</v>
      </c>
      <c r="CP4776" t="s">
        <v>194</v>
      </c>
      <c r="CQ4776" t="s">
        <v>195</v>
      </c>
      <c r="CS4776">
        <v>14627</v>
      </c>
      <c r="CT4776" t="s">
        <v>196</v>
      </c>
      <c r="CU4776">
        <v>9736663187</v>
      </c>
    </row>
    <row r="4777" spans="1:151" x14ac:dyDescent="0.2">
      <c r="A4777">
        <v>18959</v>
      </c>
      <c r="B4777" t="s">
        <v>12157</v>
      </c>
      <c r="C4777" t="s">
        <v>26975</v>
      </c>
      <c r="E4777" t="s">
        <v>26976</v>
      </c>
      <c r="F4777" t="s">
        <v>171</v>
      </c>
      <c r="G4777" t="s">
        <v>172</v>
      </c>
      <c r="H4777" s="1">
        <v>35088</v>
      </c>
      <c r="I4777" t="s">
        <v>221</v>
      </c>
      <c r="K4777" t="s">
        <v>2689</v>
      </c>
      <c r="L4777" t="s">
        <v>1079</v>
      </c>
      <c r="M4777" t="s">
        <v>306</v>
      </c>
      <c r="N4777">
        <v>2016</v>
      </c>
      <c r="O4777" t="s">
        <v>380</v>
      </c>
      <c r="P4777" t="s">
        <v>178</v>
      </c>
      <c r="Q4777" t="s">
        <v>172</v>
      </c>
      <c r="S4777">
        <v>28772996</v>
      </c>
      <c r="T4777" t="s">
        <v>196</v>
      </c>
      <c r="W4777" t="s">
        <v>26977</v>
      </c>
      <c r="X4777">
        <v>5087400909</v>
      </c>
      <c r="Y4777" t="s">
        <v>186</v>
      </c>
      <c r="Z4777" t="s">
        <v>282</v>
      </c>
      <c r="AA4777">
        <v>2018</v>
      </c>
      <c r="AB4777">
        <v>2018</v>
      </c>
      <c r="AC4777" t="s">
        <v>885</v>
      </c>
      <c r="AD4777" t="s">
        <v>185</v>
      </c>
      <c r="AE4777" t="s">
        <v>413</v>
      </c>
      <c r="AS4777">
        <v>3.66</v>
      </c>
      <c r="AT4777" t="s">
        <v>188</v>
      </c>
      <c r="AU4777" t="s">
        <v>189</v>
      </c>
      <c r="AV4777" t="s">
        <v>190</v>
      </c>
      <c r="AW4777" t="s">
        <v>264</v>
      </c>
      <c r="BM4777" t="s">
        <v>26978</v>
      </c>
      <c r="BN4777" t="s">
        <v>193</v>
      </c>
      <c r="BP4777" t="s">
        <v>194</v>
      </c>
      <c r="BQ4777" t="s">
        <v>195</v>
      </c>
      <c r="BS4777">
        <v>14627</v>
      </c>
      <c r="BT4777" t="s">
        <v>196</v>
      </c>
      <c r="BU4777">
        <v>7742798855</v>
      </c>
      <c r="BZ4777" t="s">
        <v>26979</v>
      </c>
      <c r="CC4777" t="s">
        <v>11118</v>
      </c>
      <c r="CD4777" t="s">
        <v>401</v>
      </c>
      <c r="CF4777" t="str">
        <f>"01702"</f>
        <v>01702</v>
      </c>
      <c r="CG4777" t="s">
        <v>196</v>
      </c>
      <c r="CH4777">
        <v>5086209193</v>
      </c>
      <c r="CM4777" t="s">
        <v>26980</v>
      </c>
      <c r="CP4777" t="s">
        <v>194</v>
      </c>
      <c r="CQ4777" t="s">
        <v>195</v>
      </c>
      <c r="CS4777">
        <v>14627</v>
      </c>
      <c r="CT4777" t="s">
        <v>196</v>
      </c>
      <c r="CU4777">
        <v>7742798855</v>
      </c>
      <c r="ED4777" t="s">
        <v>401</v>
      </c>
      <c r="EG4777" t="s">
        <v>196</v>
      </c>
      <c r="EH4777">
        <v>5086209193</v>
      </c>
      <c r="EM4777" t="s">
        <v>26979</v>
      </c>
      <c r="EP4777" t="s">
        <v>11118</v>
      </c>
      <c r="EQ4777" t="s">
        <v>401</v>
      </c>
      <c r="ES4777" t="str">
        <f>"01702"</f>
        <v>01702</v>
      </c>
      <c r="ET4777" t="s">
        <v>196</v>
      </c>
      <c r="EU4777">
        <v>5086209193</v>
      </c>
    </row>
    <row r="4778" spans="1:151" x14ac:dyDescent="0.2">
      <c r="A4778">
        <v>42540</v>
      </c>
      <c r="B4778" t="s">
        <v>26981</v>
      </c>
      <c r="C4778" t="s">
        <v>26982</v>
      </c>
      <c r="D4778" t="s">
        <v>26983</v>
      </c>
      <c r="E4778" t="s">
        <v>26984</v>
      </c>
      <c r="F4778" t="s">
        <v>171</v>
      </c>
      <c r="G4778" t="str">
        <f>"0"</f>
        <v>0</v>
      </c>
      <c r="H4778" s="1">
        <v>37750</v>
      </c>
      <c r="I4778" t="s">
        <v>221</v>
      </c>
      <c r="K4778" t="s">
        <v>687</v>
      </c>
      <c r="L4778" t="s">
        <v>26985</v>
      </c>
      <c r="M4778" t="s">
        <v>224</v>
      </c>
      <c r="N4778">
        <v>2024</v>
      </c>
      <c r="O4778" t="s">
        <v>225</v>
      </c>
      <c r="P4778" t="s">
        <v>178</v>
      </c>
      <c r="Q4778" t="s">
        <v>172</v>
      </c>
      <c r="S4778">
        <v>31978507</v>
      </c>
      <c r="T4778" t="s">
        <v>226</v>
      </c>
      <c r="Y4778" t="str">
        <f>"01AS"</f>
        <v>01AS</v>
      </c>
      <c r="Z4778" t="s">
        <v>227</v>
      </c>
      <c r="AA4778" t="s">
        <v>320</v>
      </c>
      <c r="AB4778" t="s">
        <v>321</v>
      </c>
      <c r="AC4778" t="s">
        <v>656</v>
      </c>
      <c r="AD4778" t="s">
        <v>185</v>
      </c>
      <c r="AM4778" t="s">
        <v>2130</v>
      </c>
      <c r="AS4778">
        <v>3.49</v>
      </c>
      <c r="AU4778" t="s">
        <v>235</v>
      </c>
      <c r="AV4778" t="s">
        <v>236</v>
      </c>
      <c r="AW4778" t="s">
        <v>294</v>
      </c>
      <c r="BM4778" t="s">
        <v>26986</v>
      </c>
      <c r="BN4778" t="s">
        <v>239</v>
      </c>
      <c r="BO4778" t="s">
        <v>26987</v>
      </c>
      <c r="BP4778" t="s">
        <v>241</v>
      </c>
      <c r="BQ4778" t="s">
        <v>195</v>
      </c>
      <c r="BS4778">
        <v>14627</v>
      </c>
      <c r="CD4778" t="s">
        <v>195</v>
      </c>
      <c r="CM4778" t="s">
        <v>26988</v>
      </c>
      <c r="CO4778" t="s">
        <v>26987</v>
      </c>
      <c r="CP4778" t="s">
        <v>4386</v>
      </c>
      <c r="CQ4778" t="s">
        <v>541</v>
      </c>
      <c r="CS4778" t="s">
        <v>26989</v>
      </c>
      <c r="CT4778" t="s">
        <v>244</v>
      </c>
      <c r="CU4778" t="s">
        <v>26990</v>
      </c>
    </row>
    <row r="4779" spans="1:151" x14ac:dyDescent="0.2">
      <c r="A4779">
        <v>45389</v>
      </c>
      <c r="B4779" t="s">
        <v>26991</v>
      </c>
      <c r="C4779" t="s">
        <v>26992</v>
      </c>
      <c r="D4779" t="s">
        <v>2244</v>
      </c>
      <c r="E4779" t="s">
        <v>26993</v>
      </c>
      <c r="F4779" t="s">
        <v>171</v>
      </c>
      <c r="G4779" t="str">
        <f>"0"</f>
        <v>0</v>
      </c>
      <c r="H4779" s="1">
        <v>38469</v>
      </c>
      <c r="I4779" t="s">
        <v>173</v>
      </c>
      <c r="K4779" t="s">
        <v>409</v>
      </c>
      <c r="L4779" t="s">
        <v>1643</v>
      </c>
      <c r="M4779" t="s">
        <v>224</v>
      </c>
      <c r="N4779">
        <v>2025</v>
      </c>
      <c r="O4779" t="s">
        <v>528</v>
      </c>
      <c r="P4779" t="s">
        <v>178</v>
      </c>
      <c r="Q4779" t="s">
        <v>172</v>
      </c>
      <c r="R4779" t="s">
        <v>510</v>
      </c>
      <c r="S4779">
        <v>32559255</v>
      </c>
      <c r="BM4779" t="s">
        <v>2837</v>
      </c>
    </row>
    <row r="4780" spans="1:151" x14ac:dyDescent="0.2">
      <c r="A4780">
        <v>12550</v>
      </c>
      <c r="B4780" t="s">
        <v>22731</v>
      </c>
      <c r="C4780" t="s">
        <v>2661</v>
      </c>
      <c r="D4780" t="s">
        <v>622</v>
      </c>
      <c r="E4780" t="s">
        <v>26994</v>
      </c>
      <c r="F4780" t="s">
        <v>26995</v>
      </c>
      <c r="G4780" t="s">
        <v>172</v>
      </c>
      <c r="H4780" s="1">
        <v>35157</v>
      </c>
      <c r="I4780" t="s">
        <v>221</v>
      </c>
      <c r="K4780" t="s">
        <v>943</v>
      </c>
      <c r="M4780" t="s">
        <v>306</v>
      </c>
      <c r="N4780">
        <v>2015</v>
      </c>
      <c r="O4780" t="s">
        <v>517</v>
      </c>
      <c r="P4780" t="s">
        <v>178</v>
      </c>
      <c r="Q4780" t="s">
        <v>172</v>
      </c>
      <c r="S4780">
        <v>28227236</v>
      </c>
      <c r="T4780" t="s">
        <v>196</v>
      </c>
      <c r="W4780" t="s">
        <v>26996</v>
      </c>
      <c r="X4780">
        <v>3014661191</v>
      </c>
      <c r="Y4780" t="s">
        <v>186</v>
      </c>
      <c r="Z4780" t="s">
        <v>282</v>
      </c>
      <c r="AA4780">
        <v>2017</v>
      </c>
      <c r="AB4780">
        <v>2017</v>
      </c>
      <c r="AC4780" t="s">
        <v>696</v>
      </c>
      <c r="AD4780" t="s">
        <v>185</v>
      </c>
      <c r="AS4780">
        <v>3.18</v>
      </c>
      <c r="AT4780" t="s">
        <v>188</v>
      </c>
      <c r="AU4780" t="s">
        <v>189</v>
      </c>
      <c r="AV4780" t="s">
        <v>190</v>
      </c>
      <c r="AW4780" t="s">
        <v>715</v>
      </c>
      <c r="BM4780" t="s">
        <v>26997</v>
      </c>
      <c r="BN4780" t="s">
        <v>193</v>
      </c>
      <c r="BP4780" t="s">
        <v>194</v>
      </c>
      <c r="BQ4780" t="s">
        <v>195</v>
      </c>
      <c r="BS4780">
        <v>14627</v>
      </c>
      <c r="BT4780" t="s">
        <v>196</v>
      </c>
      <c r="BU4780">
        <v>3017922069</v>
      </c>
      <c r="BZ4780" t="s">
        <v>26998</v>
      </c>
      <c r="CC4780" t="s">
        <v>2539</v>
      </c>
      <c r="CD4780" t="s">
        <v>849</v>
      </c>
      <c r="CF4780">
        <v>20723</v>
      </c>
      <c r="CG4780" t="s">
        <v>196</v>
      </c>
      <c r="CH4780">
        <v>3017252578</v>
      </c>
      <c r="CM4780" t="s">
        <v>1747</v>
      </c>
      <c r="CN4780" t="s">
        <v>2695</v>
      </c>
      <c r="CP4780" t="s">
        <v>194</v>
      </c>
      <c r="CQ4780" t="s">
        <v>195</v>
      </c>
      <c r="CS4780">
        <v>14627</v>
      </c>
      <c r="CT4780" t="s">
        <v>196</v>
      </c>
      <c r="CU4780">
        <v>3017922069</v>
      </c>
      <c r="ED4780" t="s">
        <v>849</v>
      </c>
      <c r="EG4780" t="s">
        <v>196</v>
      </c>
      <c r="EH4780">
        <v>3017252578</v>
      </c>
      <c r="EM4780" t="s">
        <v>26998</v>
      </c>
      <c r="EP4780" t="s">
        <v>2539</v>
      </c>
      <c r="EQ4780" t="s">
        <v>849</v>
      </c>
      <c r="ES4780">
        <v>20723</v>
      </c>
      <c r="ET4780" t="s">
        <v>196</v>
      </c>
      <c r="EU4780">
        <v>3017252578</v>
      </c>
    </row>
    <row r="4781" spans="1:151" x14ac:dyDescent="0.2">
      <c r="A4781">
        <v>19210</v>
      </c>
      <c r="B4781" t="s">
        <v>12439</v>
      </c>
      <c r="C4781" t="s">
        <v>2661</v>
      </c>
      <c r="D4781" t="s">
        <v>201</v>
      </c>
      <c r="E4781" t="s">
        <v>26999</v>
      </c>
      <c r="F4781" t="s">
        <v>171</v>
      </c>
      <c r="G4781" t="s">
        <v>172</v>
      </c>
      <c r="H4781" s="1">
        <v>35373</v>
      </c>
      <c r="I4781" t="s">
        <v>173</v>
      </c>
      <c r="K4781" t="s">
        <v>1493</v>
      </c>
      <c r="L4781" t="s">
        <v>1158</v>
      </c>
      <c r="M4781" t="s">
        <v>306</v>
      </c>
      <c r="N4781">
        <v>2016</v>
      </c>
      <c r="O4781" t="s">
        <v>380</v>
      </c>
      <c r="P4781" t="s">
        <v>178</v>
      </c>
      <c r="Q4781" t="s">
        <v>172</v>
      </c>
      <c r="S4781">
        <v>28693062</v>
      </c>
      <c r="T4781" t="s">
        <v>196</v>
      </c>
      <c r="W4781" t="s">
        <v>27000</v>
      </c>
      <c r="X4781">
        <v>2024871557</v>
      </c>
      <c r="Y4781" t="s">
        <v>186</v>
      </c>
      <c r="Z4781" t="s">
        <v>282</v>
      </c>
      <c r="AA4781">
        <v>2018</v>
      </c>
      <c r="AB4781">
        <v>2018</v>
      </c>
      <c r="AC4781" t="s">
        <v>696</v>
      </c>
      <c r="AD4781" t="s">
        <v>185</v>
      </c>
      <c r="AS4781">
        <v>3.06</v>
      </c>
      <c r="AT4781" t="s">
        <v>188</v>
      </c>
      <c r="AU4781" t="s">
        <v>189</v>
      </c>
      <c r="AV4781" t="s">
        <v>190</v>
      </c>
      <c r="AW4781" t="s">
        <v>294</v>
      </c>
      <c r="BM4781" t="s">
        <v>27001</v>
      </c>
      <c r="BN4781" t="s">
        <v>193</v>
      </c>
      <c r="BP4781" t="s">
        <v>194</v>
      </c>
      <c r="BQ4781" t="s">
        <v>195</v>
      </c>
      <c r="BS4781">
        <v>14627</v>
      </c>
      <c r="BT4781" t="s">
        <v>196</v>
      </c>
      <c r="BU4781">
        <v>2027133812</v>
      </c>
      <c r="BZ4781" t="s">
        <v>27002</v>
      </c>
      <c r="CC4781" t="s">
        <v>860</v>
      </c>
      <c r="CD4781" t="s">
        <v>861</v>
      </c>
      <c r="CF4781">
        <v>20017</v>
      </c>
      <c r="CG4781" t="s">
        <v>196</v>
      </c>
      <c r="CH4781">
        <v>2027133812</v>
      </c>
      <c r="CM4781" t="s">
        <v>27003</v>
      </c>
      <c r="CP4781" t="s">
        <v>194</v>
      </c>
      <c r="CQ4781" t="s">
        <v>195</v>
      </c>
      <c r="CS4781">
        <v>14627</v>
      </c>
      <c r="CT4781" t="s">
        <v>196</v>
      </c>
      <c r="CU4781">
        <v>2027133812</v>
      </c>
      <c r="DZ4781" t="s">
        <v>27004</v>
      </c>
      <c r="EC4781" t="s">
        <v>27005</v>
      </c>
      <c r="ED4781" t="s">
        <v>861</v>
      </c>
      <c r="EF4781">
        <v>956106746</v>
      </c>
      <c r="EG4781" t="s">
        <v>196</v>
      </c>
      <c r="EH4781">
        <v>2027133812</v>
      </c>
      <c r="EM4781" t="s">
        <v>27002</v>
      </c>
      <c r="EP4781" t="s">
        <v>860</v>
      </c>
      <c r="EQ4781" t="s">
        <v>861</v>
      </c>
      <c r="ES4781">
        <v>20017</v>
      </c>
      <c r="ET4781" t="s">
        <v>196</v>
      </c>
      <c r="EU4781">
        <v>2027133812</v>
      </c>
    </row>
    <row r="4782" spans="1:151" x14ac:dyDescent="0.2">
      <c r="A4782">
        <v>25302</v>
      </c>
      <c r="B4782" t="s">
        <v>2304</v>
      </c>
      <c r="C4782" t="s">
        <v>2661</v>
      </c>
      <c r="D4782" t="s">
        <v>3949</v>
      </c>
      <c r="E4782" t="s">
        <v>27006</v>
      </c>
      <c r="F4782" t="s">
        <v>3256</v>
      </c>
      <c r="G4782" t="s">
        <v>172</v>
      </c>
      <c r="H4782" s="1">
        <v>35833</v>
      </c>
      <c r="I4782" t="s">
        <v>221</v>
      </c>
      <c r="K4782" t="s">
        <v>304</v>
      </c>
      <c r="L4782" t="s">
        <v>305</v>
      </c>
      <c r="M4782" t="s">
        <v>306</v>
      </c>
      <c r="N4782">
        <v>2018</v>
      </c>
      <c r="O4782" t="s">
        <v>307</v>
      </c>
      <c r="P4782" t="s">
        <v>178</v>
      </c>
      <c r="Q4782" t="s">
        <v>172</v>
      </c>
      <c r="S4782">
        <v>30008045</v>
      </c>
      <c r="T4782" t="s">
        <v>196</v>
      </c>
      <c r="W4782" t="s">
        <v>27007</v>
      </c>
      <c r="X4782">
        <v>7816969318</v>
      </c>
      <c r="Y4782" t="s">
        <v>186</v>
      </c>
      <c r="Z4782" t="s">
        <v>183</v>
      </c>
      <c r="AA4782">
        <v>2020</v>
      </c>
      <c r="AB4782">
        <v>2020</v>
      </c>
      <c r="AC4782" t="s">
        <v>3984</v>
      </c>
      <c r="AD4782" t="s">
        <v>185</v>
      </c>
      <c r="AF4782" t="s">
        <v>186</v>
      </c>
      <c r="AG4782" t="s">
        <v>282</v>
      </c>
      <c r="AH4782">
        <v>2020</v>
      </c>
      <c r="AI4782">
        <v>2020</v>
      </c>
      <c r="AJ4782" t="s">
        <v>885</v>
      </c>
      <c r="AK4782" t="s">
        <v>185</v>
      </c>
      <c r="AS4782">
        <v>3.87</v>
      </c>
      <c r="AT4782" t="s">
        <v>188</v>
      </c>
      <c r="AU4782" t="s">
        <v>189</v>
      </c>
      <c r="AV4782" t="s">
        <v>190</v>
      </c>
      <c r="AW4782" t="s">
        <v>264</v>
      </c>
      <c r="BM4782" t="s">
        <v>27008</v>
      </c>
      <c r="BN4782" t="s">
        <v>193</v>
      </c>
      <c r="BP4782" t="s">
        <v>194</v>
      </c>
      <c r="BQ4782" t="s">
        <v>195</v>
      </c>
      <c r="BS4782">
        <v>14627</v>
      </c>
      <c r="BT4782" t="s">
        <v>196</v>
      </c>
      <c r="BU4782">
        <v>7819295287</v>
      </c>
      <c r="BZ4782" t="s">
        <v>27009</v>
      </c>
      <c r="CC4782" t="s">
        <v>1445</v>
      </c>
      <c r="CD4782" t="s">
        <v>401</v>
      </c>
      <c r="CF4782" t="str">
        <f>"01776"</f>
        <v>01776</v>
      </c>
      <c r="CG4782" t="s">
        <v>196</v>
      </c>
      <c r="CH4782">
        <v>7819295287</v>
      </c>
      <c r="CM4782" t="s">
        <v>2035</v>
      </c>
      <c r="CP4782" t="s">
        <v>194</v>
      </c>
      <c r="CQ4782" t="s">
        <v>195</v>
      </c>
      <c r="CS4782">
        <v>14627</v>
      </c>
      <c r="CT4782" t="s">
        <v>196</v>
      </c>
      <c r="CU4782">
        <v>7819295287</v>
      </c>
      <c r="ED4782" t="s">
        <v>401</v>
      </c>
      <c r="EG4782" t="s">
        <v>196</v>
      </c>
      <c r="EH4782">
        <v>7819295287</v>
      </c>
      <c r="EM4782" t="s">
        <v>27009</v>
      </c>
      <c r="EP4782" t="s">
        <v>1445</v>
      </c>
      <c r="EQ4782" t="s">
        <v>401</v>
      </c>
      <c r="ES4782" t="str">
        <f>"01776"</f>
        <v>01776</v>
      </c>
      <c r="ET4782" t="s">
        <v>196</v>
      </c>
      <c r="EU4782">
        <v>7819295287</v>
      </c>
    </row>
    <row r="4783" spans="1:151" x14ac:dyDescent="0.2">
      <c r="A4783">
        <v>28389</v>
      </c>
      <c r="B4783" t="s">
        <v>17869</v>
      </c>
      <c r="C4783" t="s">
        <v>2661</v>
      </c>
      <c r="D4783" t="s">
        <v>2359</v>
      </c>
      <c r="E4783" t="s">
        <v>27010</v>
      </c>
      <c r="F4783" t="s">
        <v>171</v>
      </c>
      <c r="G4783" t="s">
        <v>172</v>
      </c>
      <c r="H4783" s="1">
        <v>36165</v>
      </c>
      <c r="I4783" t="s">
        <v>221</v>
      </c>
      <c r="K4783" t="s">
        <v>1046</v>
      </c>
      <c r="L4783" t="s">
        <v>1047</v>
      </c>
      <c r="M4783" t="s">
        <v>176</v>
      </c>
      <c r="N4783">
        <v>2020</v>
      </c>
      <c r="O4783" t="s">
        <v>978</v>
      </c>
      <c r="P4783" t="s">
        <v>979</v>
      </c>
      <c r="Q4783" t="s">
        <v>172</v>
      </c>
      <c r="S4783">
        <v>30828292</v>
      </c>
      <c r="T4783" t="s">
        <v>226</v>
      </c>
      <c r="Y4783" t="str">
        <f>"01AS"</f>
        <v>01AS</v>
      </c>
      <c r="Z4783" t="s">
        <v>499</v>
      </c>
      <c r="AA4783" t="s">
        <v>320</v>
      </c>
      <c r="AB4783" t="s">
        <v>321</v>
      </c>
      <c r="AC4783" t="s">
        <v>428</v>
      </c>
      <c r="AD4783" t="s">
        <v>185</v>
      </c>
      <c r="AM4783" t="s">
        <v>10035</v>
      </c>
      <c r="AS4783">
        <v>3.47</v>
      </c>
      <c r="AT4783" t="s">
        <v>1261</v>
      </c>
      <c r="AU4783" t="s">
        <v>235</v>
      </c>
      <c r="AV4783" t="s">
        <v>236</v>
      </c>
      <c r="AW4783" t="s">
        <v>237</v>
      </c>
      <c r="BM4783" t="s">
        <v>27011</v>
      </c>
      <c r="BN4783" t="s">
        <v>239</v>
      </c>
      <c r="BO4783" t="s">
        <v>27012</v>
      </c>
      <c r="BP4783" t="s">
        <v>241</v>
      </c>
      <c r="BQ4783" t="s">
        <v>195</v>
      </c>
      <c r="BS4783">
        <v>14627</v>
      </c>
      <c r="CD4783" t="s">
        <v>195</v>
      </c>
      <c r="CM4783" t="s">
        <v>27013</v>
      </c>
      <c r="CO4783" t="s">
        <v>27012</v>
      </c>
      <c r="CP4783" t="s">
        <v>27014</v>
      </c>
      <c r="CQ4783" t="s">
        <v>4463</v>
      </c>
      <c r="CS4783" t="str">
        <f>"06611"</f>
        <v>06611</v>
      </c>
      <c r="CT4783" t="s">
        <v>244</v>
      </c>
      <c r="CU4783" t="s">
        <v>27015</v>
      </c>
    </row>
    <row r="4784" spans="1:151" x14ac:dyDescent="0.2">
      <c r="A4784">
        <v>27599</v>
      </c>
      <c r="B4784" t="s">
        <v>622</v>
      </c>
      <c r="C4784" t="s">
        <v>2661</v>
      </c>
      <c r="D4784" t="s">
        <v>1418</v>
      </c>
      <c r="E4784" t="s">
        <v>27016</v>
      </c>
      <c r="F4784" t="s">
        <v>171</v>
      </c>
      <c r="G4784" t="str">
        <f>"0"</f>
        <v>0</v>
      </c>
      <c r="K4784" t="s">
        <v>2425</v>
      </c>
      <c r="L4784" t="s">
        <v>2426</v>
      </c>
      <c r="M4784" t="s">
        <v>205</v>
      </c>
      <c r="N4784">
        <v>2019</v>
      </c>
      <c r="O4784" t="s">
        <v>206</v>
      </c>
      <c r="P4784" t="s">
        <v>178</v>
      </c>
      <c r="Q4784" t="s">
        <v>172</v>
      </c>
      <c r="S4784">
        <v>29222940</v>
      </c>
      <c r="T4784" t="s">
        <v>196</v>
      </c>
      <c r="W4784" t="s">
        <v>27017</v>
      </c>
      <c r="X4784">
        <v>9172825058</v>
      </c>
      <c r="Y4784" t="s">
        <v>186</v>
      </c>
      <c r="Z4784" t="s">
        <v>183</v>
      </c>
      <c r="AA4784">
        <v>2019</v>
      </c>
      <c r="AB4784">
        <v>2019</v>
      </c>
      <c r="AC4784" t="s">
        <v>5200</v>
      </c>
      <c r="AD4784" t="s">
        <v>185</v>
      </c>
      <c r="AM4784" t="s">
        <v>10867</v>
      </c>
      <c r="AS4784">
        <v>3.57</v>
      </c>
      <c r="AT4784" t="s">
        <v>188</v>
      </c>
      <c r="AU4784" t="s">
        <v>189</v>
      </c>
      <c r="AV4784" t="s">
        <v>190</v>
      </c>
      <c r="AW4784" t="s">
        <v>264</v>
      </c>
      <c r="BM4784" t="s">
        <v>27018</v>
      </c>
      <c r="BN4784" t="s">
        <v>193</v>
      </c>
      <c r="BP4784" t="s">
        <v>194</v>
      </c>
      <c r="BQ4784" t="s">
        <v>195</v>
      </c>
      <c r="BS4784">
        <v>14627</v>
      </c>
      <c r="BT4784" t="s">
        <v>196</v>
      </c>
      <c r="BU4784">
        <v>5164265552</v>
      </c>
      <c r="BZ4784" t="s">
        <v>27019</v>
      </c>
      <c r="CC4784" t="s">
        <v>26614</v>
      </c>
      <c r="CD4784" t="s">
        <v>195</v>
      </c>
      <c r="CF4784">
        <v>11791</v>
      </c>
      <c r="CG4784" t="s">
        <v>196</v>
      </c>
      <c r="CH4784">
        <v>5164265552</v>
      </c>
      <c r="CM4784" t="s">
        <v>27020</v>
      </c>
      <c r="CP4784" t="s">
        <v>27021</v>
      </c>
      <c r="CQ4784" t="s">
        <v>195</v>
      </c>
      <c r="CS4784">
        <v>11747</v>
      </c>
      <c r="CT4784" t="s">
        <v>196</v>
      </c>
      <c r="CU4784">
        <v>5164265552</v>
      </c>
      <c r="DZ4784" t="s">
        <v>27022</v>
      </c>
      <c r="EC4784" t="s">
        <v>18820</v>
      </c>
      <c r="ED4784" t="s">
        <v>195</v>
      </c>
      <c r="EF4784">
        <v>11566</v>
      </c>
      <c r="EG4784" t="s">
        <v>196</v>
      </c>
      <c r="EH4784">
        <v>5164265552</v>
      </c>
      <c r="EM4784" t="s">
        <v>27019</v>
      </c>
      <c r="EP4784" t="s">
        <v>26614</v>
      </c>
      <c r="EQ4784" t="s">
        <v>195</v>
      </c>
      <c r="ES4784">
        <v>11791</v>
      </c>
      <c r="ET4784" t="s">
        <v>196</v>
      </c>
      <c r="EU4784">
        <v>5164265552</v>
      </c>
    </row>
    <row r="4785" spans="1:151" x14ac:dyDescent="0.2">
      <c r="A4785">
        <v>42665</v>
      </c>
      <c r="B4785" t="s">
        <v>27023</v>
      </c>
      <c r="C4785" t="s">
        <v>1269</v>
      </c>
      <c r="D4785" t="s">
        <v>2585</v>
      </c>
      <c r="E4785" t="s">
        <v>27024</v>
      </c>
      <c r="F4785" t="s">
        <v>27025</v>
      </c>
      <c r="G4785" t="str">
        <f>"0"</f>
        <v>0</v>
      </c>
      <c r="H4785" s="1">
        <v>38132</v>
      </c>
      <c r="I4785" t="s">
        <v>173</v>
      </c>
      <c r="K4785" t="s">
        <v>1046</v>
      </c>
      <c r="L4785" t="s">
        <v>1047</v>
      </c>
      <c r="M4785" t="s">
        <v>176</v>
      </c>
      <c r="N4785">
        <v>2025</v>
      </c>
      <c r="O4785" t="s">
        <v>677</v>
      </c>
      <c r="P4785" t="s">
        <v>178</v>
      </c>
      <c r="Q4785" t="s">
        <v>172</v>
      </c>
      <c r="R4785" t="s">
        <v>510</v>
      </c>
      <c r="S4785">
        <v>32294460</v>
      </c>
      <c r="BM4785" t="s">
        <v>9504</v>
      </c>
      <c r="DM4785" t="s">
        <v>27026</v>
      </c>
      <c r="DP4785" t="s">
        <v>15669</v>
      </c>
      <c r="DQ4785" t="s">
        <v>3699</v>
      </c>
      <c r="DS4785">
        <v>55105</v>
      </c>
      <c r="DT4785" t="s">
        <v>226</v>
      </c>
      <c r="DU4785" t="s">
        <v>27027</v>
      </c>
      <c r="DW4785" t="s">
        <v>27028</v>
      </c>
      <c r="DX4785" t="s">
        <v>27029</v>
      </c>
      <c r="DY4785" t="s">
        <v>1605</v>
      </c>
    </row>
    <row r="4786" spans="1:151" x14ac:dyDescent="0.2">
      <c r="A4786">
        <v>13028</v>
      </c>
      <c r="B4786" t="s">
        <v>27030</v>
      </c>
      <c r="C4786" t="s">
        <v>27031</v>
      </c>
      <c r="D4786" t="s">
        <v>172</v>
      </c>
      <c r="E4786" t="s">
        <v>27032</v>
      </c>
      <c r="F4786" t="s">
        <v>171</v>
      </c>
      <c r="G4786" t="s">
        <v>172</v>
      </c>
      <c r="H4786" s="1">
        <v>34531</v>
      </c>
      <c r="I4786" t="s">
        <v>221</v>
      </c>
      <c r="K4786" t="s">
        <v>6043</v>
      </c>
      <c r="L4786" t="s">
        <v>820</v>
      </c>
      <c r="M4786" t="s">
        <v>306</v>
      </c>
      <c r="N4786">
        <v>2015</v>
      </c>
      <c r="O4786" t="s">
        <v>517</v>
      </c>
      <c r="P4786" t="s">
        <v>178</v>
      </c>
      <c r="Q4786" t="s">
        <v>172</v>
      </c>
      <c r="S4786">
        <v>27803288</v>
      </c>
      <c r="T4786" t="s">
        <v>196</v>
      </c>
      <c r="W4786" t="s">
        <v>27033</v>
      </c>
      <c r="X4786">
        <v>3478477012</v>
      </c>
      <c r="Y4786" t="s">
        <v>186</v>
      </c>
      <c r="Z4786" t="s">
        <v>282</v>
      </c>
      <c r="AA4786">
        <v>2016</v>
      </c>
      <c r="AB4786">
        <v>2016</v>
      </c>
      <c r="AC4786" t="s">
        <v>396</v>
      </c>
      <c r="AD4786" t="s">
        <v>185</v>
      </c>
      <c r="AS4786">
        <v>3.25</v>
      </c>
      <c r="AT4786" t="s">
        <v>188</v>
      </c>
      <c r="AU4786" t="s">
        <v>189</v>
      </c>
      <c r="AV4786" t="s">
        <v>3529</v>
      </c>
      <c r="AW4786" t="s">
        <v>294</v>
      </c>
      <c r="BM4786" t="s">
        <v>27034</v>
      </c>
      <c r="BN4786" t="s">
        <v>487</v>
      </c>
      <c r="BP4786" t="s">
        <v>194</v>
      </c>
      <c r="BQ4786" t="s">
        <v>195</v>
      </c>
      <c r="BS4786">
        <v>14627</v>
      </c>
      <c r="BT4786" t="s">
        <v>196</v>
      </c>
      <c r="BU4786">
        <v>6462410562</v>
      </c>
      <c r="BZ4786" t="s">
        <v>27035</v>
      </c>
      <c r="CC4786" t="s">
        <v>521</v>
      </c>
      <c r="CD4786" t="s">
        <v>195</v>
      </c>
      <c r="CF4786">
        <v>10466</v>
      </c>
      <c r="CG4786" t="s">
        <v>196</v>
      </c>
      <c r="CH4786">
        <v>7189425904</v>
      </c>
      <c r="CM4786" t="s">
        <v>27036</v>
      </c>
      <c r="CP4786" t="s">
        <v>521</v>
      </c>
      <c r="CQ4786" t="s">
        <v>195</v>
      </c>
      <c r="CS4786">
        <v>10466</v>
      </c>
      <c r="CT4786" t="s">
        <v>196</v>
      </c>
      <c r="CU4786">
        <v>7189425904</v>
      </c>
      <c r="DZ4786" t="s">
        <v>27037</v>
      </c>
      <c r="EC4786" t="s">
        <v>521</v>
      </c>
      <c r="ED4786" t="s">
        <v>195</v>
      </c>
      <c r="EF4786">
        <v>10467</v>
      </c>
      <c r="EG4786" t="s">
        <v>196</v>
      </c>
      <c r="EM4786" t="s">
        <v>27035</v>
      </c>
      <c r="EP4786" t="s">
        <v>521</v>
      </c>
      <c r="EQ4786" t="s">
        <v>195</v>
      </c>
      <c r="ES4786">
        <v>10466</v>
      </c>
      <c r="ET4786" t="s">
        <v>196</v>
      </c>
      <c r="EU4786">
        <v>7189425904</v>
      </c>
    </row>
    <row r="4787" spans="1:151" x14ac:dyDescent="0.2">
      <c r="A4787">
        <v>25916</v>
      </c>
      <c r="B4787" t="s">
        <v>13397</v>
      </c>
      <c r="C4787" t="s">
        <v>18660</v>
      </c>
      <c r="E4787" t="s">
        <v>27038</v>
      </c>
      <c r="F4787" t="s">
        <v>171</v>
      </c>
      <c r="K4787" t="s">
        <v>2664</v>
      </c>
      <c r="M4787" t="s">
        <v>306</v>
      </c>
      <c r="N4787">
        <v>2014</v>
      </c>
      <c r="O4787" t="s">
        <v>591</v>
      </c>
      <c r="P4787" t="s">
        <v>178</v>
      </c>
      <c r="Q4787" t="s">
        <v>172</v>
      </c>
    </row>
    <row r="4788" spans="1:151" x14ac:dyDescent="0.2">
      <c r="A4788">
        <v>31228</v>
      </c>
      <c r="B4788" t="s">
        <v>12692</v>
      </c>
      <c r="C4788" t="s">
        <v>27031</v>
      </c>
      <c r="D4788" t="s">
        <v>27039</v>
      </c>
      <c r="E4788" t="s">
        <v>27040</v>
      </c>
      <c r="F4788" t="s">
        <v>171</v>
      </c>
      <c r="G4788" t="s">
        <v>172</v>
      </c>
      <c r="H4788" s="1">
        <v>30351</v>
      </c>
      <c r="I4788" t="s">
        <v>221</v>
      </c>
      <c r="K4788" t="s">
        <v>253</v>
      </c>
      <c r="L4788" t="s">
        <v>254</v>
      </c>
      <c r="M4788" t="s">
        <v>176</v>
      </c>
      <c r="N4788">
        <v>2020</v>
      </c>
      <c r="O4788" t="s">
        <v>978</v>
      </c>
      <c r="P4788" t="s">
        <v>178</v>
      </c>
      <c r="Q4788" t="s">
        <v>172</v>
      </c>
      <c r="S4788">
        <v>31421690</v>
      </c>
      <c r="T4788" t="s">
        <v>196</v>
      </c>
      <c r="Y4788" t="s">
        <v>613</v>
      </c>
      <c r="Z4788" t="s">
        <v>614</v>
      </c>
      <c r="AA4788" t="s">
        <v>615</v>
      </c>
      <c r="AB4788" t="s">
        <v>259</v>
      </c>
      <c r="AC4788" t="s">
        <v>970</v>
      </c>
      <c r="AD4788" t="s">
        <v>185</v>
      </c>
      <c r="AS4788" t="str">
        <f>"0"</f>
        <v>0</v>
      </c>
      <c r="AT4788" t="s">
        <v>188</v>
      </c>
      <c r="AU4788" t="s">
        <v>189</v>
      </c>
      <c r="AV4788" t="s">
        <v>190</v>
      </c>
      <c r="AW4788" t="s">
        <v>294</v>
      </c>
      <c r="BM4788" t="s">
        <v>27041</v>
      </c>
      <c r="BP4788" t="s">
        <v>704</v>
      </c>
      <c r="BQ4788" t="s">
        <v>195</v>
      </c>
      <c r="BS4788">
        <v>11208</v>
      </c>
      <c r="BT4788" t="s">
        <v>196</v>
      </c>
      <c r="BU4788">
        <v>7186479157</v>
      </c>
      <c r="BZ4788" t="s">
        <v>27041</v>
      </c>
      <c r="CC4788" t="s">
        <v>704</v>
      </c>
      <c r="CD4788" t="s">
        <v>195</v>
      </c>
      <c r="CF4788">
        <v>11208</v>
      </c>
      <c r="CG4788" t="s">
        <v>196</v>
      </c>
      <c r="CH4788">
        <v>7186479157</v>
      </c>
      <c r="CM4788" t="s">
        <v>27041</v>
      </c>
      <c r="CP4788" t="s">
        <v>704</v>
      </c>
      <c r="CQ4788" t="s">
        <v>195</v>
      </c>
      <c r="CS4788">
        <v>11208</v>
      </c>
      <c r="CT4788" t="s">
        <v>196</v>
      </c>
      <c r="CU4788">
        <v>7186479157</v>
      </c>
    </row>
    <row r="4789" spans="1:151" x14ac:dyDescent="0.2">
      <c r="A4789">
        <v>13045</v>
      </c>
      <c r="B4789" t="s">
        <v>27042</v>
      </c>
      <c r="C4789" t="s">
        <v>27043</v>
      </c>
      <c r="E4789" t="s">
        <v>27044</v>
      </c>
      <c r="F4789" t="s">
        <v>171</v>
      </c>
      <c r="G4789" t="s">
        <v>172</v>
      </c>
      <c r="H4789" s="1">
        <v>33610</v>
      </c>
      <c r="I4789" t="s">
        <v>221</v>
      </c>
      <c r="K4789" t="s">
        <v>1278</v>
      </c>
      <c r="M4789" t="s">
        <v>306</v>
      </c>
      <c r="N4789">
        <v>2015</v>
      </c>
      <c r="O4789" t="s">
        <v>517</v>
      </c>
      <c r="P4789" t="s">
        <v>178</v>
      </c>
      <c r="Q4789" t="s">
        <v>172</v>
      </c>
      <c r="S4789">
        <v>27838037</v>
      </c>
      <c r="T4789" t="s">
        <v>5979</v>
      </c>
      <c r="U4789" t="s">
        <v>180</v>
      </c>
      <c r="V4789" s="2">
        <v>42726</v>
      </c>
      <c r="W4789" t="s">
        <v>27045</v>
      </c>
      <c r="X4789">
        <v>5857478549</v>
      </c>
      <c r="Y4789" t="s">
        <v>186</v>
      </c>
      <c r="Z4789" t="s">
        <v>282</v>
      </c>
      <c r="AA4789">
        <v>2016</v>
      </c>
      <c r="AB4789">
        <v>2016</v>
      </c>
      <c r="AC4789" t="s">
        <v>1280</v>
      </c>
      <c r="AD4789" t="s">
        <v>185</v>
      </c>
      <c r="AS4789">
        <v>3.23</v>
      </c>
      <c r="AT4789" t="s">
        <v>188</v>
      </c>
      <c r="AU4789" t="s">
        <v>189</v>
      </c>
      <c r="AV4789" t="s">
        <v>190</v>
      </c>
      <c r="AW4789" t="s">
        <v>191</v>
      </c>
      <c r="CM4789" t="s">
        <v>5409</v>
      </c>
      <c r="CP4789" t="s">
        <v>194</v>
      </c>
      <c r="CQ4789" t="s">
        <v>195</v>
      </c>
      <c r="CS4789">
        <v>14611</v>
      </c>
      <c r="CT4789" t="s">
        <v>196</v>
      </c>
      <c r="CU4789">
        <v>4138341348</v>
      </c>
    </row>
    <row r="4790" spans="1:151" x14ac:dyDescent="0.2">
      <c r="A4790">
        <v>14514</v>
      </c>
      <c r="B4790" t="s">
        <v>4524</v>
      </c>
      <c r="C4790" t="s">
        <v>23021</v>
      </c>
      <c r="D4790" t="s">
        <v>1418</v>
      </c>
      <c r="E4790" t="s">
        <v>27046</v>
      </c>
      <c r="F4790" t="s">
        <v>171</v>
      </c>
      <c r="G4790" t="s">
        <v>172</v>
      </c>
      <c r="H4790" s="1">
        <v>34559</v>
      </c>
      <c r="I4790" t="s">
        <v>221</v>
      </c>
      <c r="K4790" t="s">
        <v>8824</v>
      </c>
      <c r="L4790" t="s">
        <v>8825</v>
      </c>
      <c r="M4790" t="s">
        <v>176</v>
      </c>
      <c r="N4790">
        <v>2016</v>
      </c>
      <c r="O4790" t="s">
        <v>634</v>
      </c>
      <c r="P4790" t="s">
        <v>178</v>
      </c>
      <c r="Q4790" t="s">
        <v>172</v>
      </c>
      <c r="S4790">
        <v>27705476</v>
      </c>
      <c r="T4790" t="s">
        <v>196</v>
      </c>
      <c r="W4790" t="s">
        <v>27047</v>
      </c>
      <c r="X4790">
        <v>5857340118</v>
      </c>
      <c r="Y4790" t="s">
        <v>186</v>
      </c>
      <c r="Z4790" t="s">
        <v>183</v>
      </c>
      <c r="AA4790">
        <v>2016</v>
      </c>
      <c r="AB4790">
        <v>2016</v>
      </c>
      <c r="AC4790" t="s">
        <v>3984</v>
      </c>
      <c r="AD4790" t="s">
        <v>185</v>
      </c>
      <c r="AS4790">
        <v>3.5</v>
      </c>
      <c r="AT4790" t="s">
        <v>188</v>
      </c>
      <c r="AU4790" t="s">
        <v>189</v>
      </c>
      <c r="AV4790" t="s">
        <v>190</v>
      </c>
      <c r="AW4790" t="s">
        <v>264</v>
      </c>
      <c r="BM4790" t="s">
        <v>27048</v>
      </c>
      <c r="BN4790" t="s">
        <v>487</v>
      </c>
      <c r="BP4790" t="s">
        <v>194</v>
      </c>
      <c r="BQ4790" t="s">
        <v>195</v>
      </c>
      <c r="BS4790">
        <v>14627</v>
      </c>
      <c r="BT4790" t="s">
        <v>196</v>
      </c>
      <c r="BU4790">
        <v>5854909451</v>
      </c>
      <c r="BZ4790" t="s">
        <v>27049</v>
      </c>
      <c r="CC4790" t="s">
        <v>194</v>
      </c>
      <c r="CD4790" t="s">
        <v>195</v>
      </c>
      <c r="CF4790">
        <v>146181217</v>
      </c>
      <c r="CG4790" t="s">
        <v>196</v>
      </c>
      <c r="CH4790">
        <v>5852887176</v>
      </c>
      <c r="CM4790" t="s">
        <v>27050</v>
      </c>
      <c r="CP4790" t="s">
        <v>194</v>
      </c>
      <c r="CQ4790" t="s">
        <v>195</v>
      </c>
      <c r="CS4790">
        <v>14618</v>
      </c>
      <c r="CT4790" t="s">
        <v>196</v>
      </c>
      <c r="CU4790">
        <v>5854909451</v>
      </c>
      <c r="EM4790" t="s">
        <v>27049</v>
      </c>
      <c r="EP4790" t="s">
        <v>194</v>
      </c>
      <c r="EQ4790" t="s">
        <v>195</v>
      </c>
      <c r="ES4790">
        <v>146181217</v>
      </c>
      <c r="ET4790" t="s">
        <v>196</v>
      </c>
      <c r="EU4790">
        <v>5852887176</v>
      </c>
    </row>
    <row r="4791" spans="1:151" x14ac:dyDescent="0.2">
      <c r="A4791">
        <v>38646</v>
      </c>
      <c r="B4791" t="s">
        <v>27051</v>
      </c>
      <c r="C4791" t="s">
        <v>27052</v>
      </c>
      <c r="D4791" t="s">
        <v>16947</v>
      </c>
      <c r="E4791" t="s">
        <v>27053</v>
      </c>
      <c r="F4791" t="s">
        <v>171</v>
      </c>
      <c r="G4791" t="str">
        <f>"0"</f>
        <v>0</v>
      </c>
      <c r="H4791" s="1">
        <v>37880</v>
      </c>
      <c r="I4791" t="s">
        <v>221</v>
      </c>
      <c r="K4791" t="s">
        <v>481</v>
      </c>
      <c r="L4791" t="s">
        <v>318</v>
      </c>
      <c r="M4791" t="s">
        <v>306</v>
      </c>
      <c r="N4791">
        <v>2023</v>
      </c>
      <c r="O4791" t="s">
        <v>908</v>
      </c>
      <c r="P4791" t="s">
        <v>178</v>
      </c>
      <c r="Q4791" t="s">
        <v>172</v>
      </c>
      <c r="S4791">
        <v>32063004</v>
      </c>
      <c r="T4791" t="s">
        <v>226</v>
      </c>
      <c r="Y4791" t="str">
        <f>"01AS"</f>
        <v>01AS</v>
      </c>
      <c r="Z4791" t="s">
        <v>499</v>
      </c>
      <c r="AA4791" t="s">
        <v>320</v>
      </c>
      <c r="AB4791" t="s">
        <v>321</v>
      </c>
      <c r="AC4791" t="s">
        <v>821</v>
      </c>
      <c r="AD4791" t="s">
        <v>185</v>
      </c>
      <c r="AS4791">
        <v>3.87</v>
      </c>
      <c r="AU4791" t="s">
        <v>235</v>
      </c>
      <c r="AV4791" t="s">
        <v>236</v>
      </c>
      <c r="AW4791" t="s">
        <v>264</v>
      </c>
      <c r="BF4791" t="s">
        <v>474</v>
      </c>
      <c r="BO4791" t="s">
        <v>27054</v>
      </c>
      <c r="BQ4791" t="s">
        <v>195</v>
      </c>
      <c r="BZ4791" t="s">
        <v>242</v>
      </c>
      <c r="CB4791" t="s">
        <v>243</v>
      </c>
      <c r="CD4791" t="s">
        <v>195</v>
      </c>
      <c r="CF4791">
        <v>14642</v>
      </c>
      <c r="CG4791" t="s">
        <v>244</v>
      </c>
      <c r="CM4791" t="s">
        <v>27055</v>
      </c>
      <c r="CO4791" t="s">
        <v>27054</v>
      </c>
      <c r="CP4791" t="s">
        <v>3856</v>
      </c>
      <c r="CQ4791" t="s">
        <v>8598</v>
      </c>
      <c r="CS4791" t="s">
        <v>27056</v>
      </c>
      <c r="CT4791" t="s">
        <v>244</v>
      </c>
      <c r="CU4791" t="s">
        <v>27057</v>
      </c>
    </row>
    <row r="4792" spans="1:151" x14ac:dyDescent="0.2">
      <c r="A4792">
        <v>37039</v>
      </c>
      <c r="B4792" t="s">
        <v>27051</v>
      </c>
      <c r="C4792" t="s">
        <v>27052</v>
      </c>
      <c r="D4792" t="s">
        <v>16947</v>
      </c>
      <c r="E4792" t="s">
        <v>27053</v>
      </c>
      <c r="F4792" t="s">
        <v>171</v>
      </c>
      <c r="G4792" t="str">
        <f>"0"</f>
        <v>0</v>
      </c>
      <c r="H4792" s="1">
        <v>37880</v>
      </c>
      <c r="I4792" t="s">
        <v>221</v>
      </c>
      <c r="K4792" t="s">
        <v>819</v>
      </c>
      <c r="L4792" t="s">
        <v>820</v>
      </c>
      <c r="M4792" t="s">
        <v>224</v>
      </c>
      <c r="N4792">
        <v>2022</v>
      </c>
      <c r="O4792" t="s">
        <v>468</v>
      </c>
      <c r="P4792" t="s">
        <v>178</v>
      </c>
      <c r="Q4792" t="s">
        <v>172</v>
      </c>
      <c r="S4792">
        <v>32063004</v>
      </c>
      <c r="T4792" t="s">
        <v>226</v>
      </c>
      <c r="Y4792" t="str">
        <f>"01AS"</f>
        <v>01AS</v>
      </c>
      <c r="Z4792" t="s">
        <v>499</v>
      </c>
      <c r="AA4792" t="s">
        <v>320</v>
      </c>
      <c r="AB4792" t="s">
        <v>321</v>
      </c>
      <c r="AC4792" t="s">
        <v>821</v>
      </c>
      <c r="AD4792" t="s">
        <v>185</v>
      </c>
      <c r="AS4792">
        <v>3.87</v>
      </c>
      <c r="AU4792" t="s">
        <v>235</v>
      </c>
      <c r="AV4792" t="s">
        <v>236</v>
      </c>
      <c r="AW4792" t="s">
        <v>264</v>
      </c>
      <c r="BF4792" t="s">
        <v>474</v>
      </c>
      <c r="BO4792" t="s">
        <v>27054</v>
      </c>
      <c r="BQ4792" t="s">
        <v>195</v>
      </c>
      <c r="BZ4792" t="s">
        <v>242</v>
      </c>
      <c r="CB4792" t="s">
        <v>243</v>
      </c>
      <c r="CD4792" t="s">
        <v>195</v>
      </c>
      <c r="CF4792">
        <v>14642</v>
      </c>
      <c r="CG4792" t="s">
        <v>244</v>
      </c>
      <c r="CM4792" t="s">
        <v>27055</v>
      </c>
      <c r="CO4792" t="s">
        <v>27054</v>
      </c>
      <c r="CP4792" t="s">
        <v>3856</v>
      </c>
      <c r="CQ4792" t="s">
        <v>8598</v>
      </c>
      <c r="CS4792" t="s">
        <v>27056</v>
      </c>
      <c r="CT4792" t="s">
        <v>244</v>
      </c>
      <c r="CU4792" t="s">
        <v>27057</v>
      </c>
    </row>
    <row r="4793" spans="1:151" x14ac:dyDescent="0.2">
      <c r="A4793">
        <v>45890</v>
      </c>
      <c r="B4793" t="s">
        <v>27058</v>
      </c>
      <c r="C4793" t="s">
        <v>27059</v>
      </c>
      <c r="D4793" t="s">
        <v>27060</v>
      </c>
      <c r="E4793" t="s">
        <v>27061</v>
      </c>
      <c r="F4793" t="s">
        <v>27062</v>
      </c>
      <c r="G4793" t="str">
        <f>"0"</f>
        <v>0</v>
      </c>
      <c r="H4793" s="1">
        <v>38036</v>
      </c>
      <c r="I4793" t="s">
        <v>23288</v>
      </c>
      <c r="K4793" t="s">
        <v>27063</v>
      </c>
      <c r="L4793" t="s">
        <v>20247</v>
      </c>
      <c r="M4793" t="s">
        <v>306</v>
      </c>
      <c r="N4793">
        <v>2025</v>
      </c>
      <c r="O4793" t="s">
        <v>2065</v>
      </c>
      <c r="P4793" t="s">
        <v>178</v>
      </c>
      <c r="Q4793" t="s">
        <v>172</v>
      </c>
      <c r="S4793">
        <v>32237528</v>
      </c>
      <c r="T4793" t="s">
        <v>226</v>
      </c>
      <c r="Y4793" t="str">
        <f>"01AS"</f>
        <v>01AS</v>
      </c>
      <c r="Z4793" t="s">
        <v>227</v>
      </c>
      <c r="AA4793" t="s">
        <v>320</v>
      </c>
      <c r="AB4793" t="s">
        <v>321</v>
      </c>
      <c r="AC4793" t="s">
        <v>1237</v>
      </c>
      <c r="AD4793" t="s">
        <v>185</v>
      </c>
      <c r="AS4793">
        <v>2.75</v>
      </c>
      <c r="AU4793" t="s">
        <v>472</v>
      </c>
      <c r="AV4793" t="s">
        <v>473</v>
      </c>
      <c r="AW4793" t="s">
        <v>294</v>
      </c>
      <c r="BM4793" t="s">
        <v>27064</v>
      </c>
      <c r="BN4793" t="s">
        <v>239</v>
      </c>
      <c r="BO4793" t="s">
        <v>27065</v>
      </c>
      <c r="BP4793" t="s">
        <v>241</v>
      </c>
      <c r="BQ4793" t="s">
        <v>195</v>
      </c>
      <c r="BS4793">
        <v>14627</v>
      </c>
      <c r="CD4793" t="s">
        <v>195</v>
      </c>
      <c r="CM4793" t="s">
        <v>27066</v>
      </c>
      <c r="CO4793" t="s">
        <v>27065</v>
      </c>
      <c r="CP4793" t="s">
        <v>27067</v>
      </c>
      <c r="CQ4793" t="s">
        <v>2276</v>
      </c>
      <c r="CS4793">
        <v>63301</v>
      </c>
      <c r="CT4793" t="s">
        <v>244</v>
      </c>
      <c r="CU4793" t="s">
        <v>27068</v>
      </c>
    </row>
    <row r="4794" spans="1:151" x14ac:dyDescent="0.2">
      <c r="A4794">
        <v>22096</v>
      </c>
      <c r="B4794" t="s">
        <v>1404</v>
      </c>
      <c r="C4794" t="s">
        <v>27069</v>
      </c>
      <c r="D4794" t="s">
        <v>27070</v>
      </c>
      <c r="E4794" t="s">
        <v>27071</v>
      </c>
      <c r="F4794" t="s">
        <v>27072</v>
      </c>
      <c r="G4794" t="s">
        <v>172</v>
      </c>
      <c r="H4794" s="1">
        <v>35100</v>
      </c>
      <c r="I4794" t="s">
        <v>221</v>
      </c>
      <c r="K4794" t="s">
        <v>1078</v>
      </c>
      <c r="L4794" t="s">
        <v>27073</v>
      </c>
      <c r="M4794" t="s">
        <v>306</v>
      </c>
      <c r="N4794">
        <v>2017</v>
      </c>
      <c r="O4794" t="s">
        <v>646</v>
      </c>
      <c r="P4794" t="s">
        <v>178</v>
      </c>
      <c r="Q4794" t="s">
        <v>172</v>
      </c>
      <c r="S4794">
        <v>28759522</v>
      </c>
      <c r="T4794" t="s">
        <v>196</v>
      </c>
      <c r="W4794" t="s">
        <v>27074</v>
      </c>
      <c r="X4794">
        <v>5855079225</v>
      </c>
      <c r="Y4794" t="s">
        <v>4206</v>
      </c>
      <c r="Z4794" t="s">
        <v>4207</v>
      </c>
      <c r="AA4794" t="s">
        <v>615</v>
      </c>
      <c r="AB4794" t="s">
        <v>5230</v>
      </c>
      <c r="AC4794" t="s">
        <v>4206</v>
      </c>
      <c r="AD4794" t="s">
        <v>185</v>
      </c>
      <c r="AS4794">
        <v>3.97</v>
      </c>
      <c r="AT4794" t="s">
        <v>188</v>
      </c>
      <c r="AU4794" t="s">
        <v>647</v>
      </c>
      <c r="AV4794" t="s">
        <v>190</v>
      </c>
      <c r="AW4794" t="s">
        <v>264</v>
      </c>
      <c r="BM4794" t="s">
        <v>27075</v>
      </c>
      <c r="BP4794" t="s">
        <v>1083</v>
      </c>
      <c r="BQ4794" t="s">
        <v>195</v>
      </c>
      <c r="BS4794">
        <v>14534</v>
      </c>
      <c r="BT4794" t="s">
        <v>196</v>
      </c>
      <c r="BU4794">
        <v>5855066718</v>
      </c>
      <c r="BZ4794" t="s">
        <v>27075</v>
      </c>
      <c r="CC4794" t="s">
        <v>1083</v>
      </c>
      <c r="CD4794" t="s">
        <v>195</v>
      </c>
      <c r="CF4794">
        <v>14534</v>
      </c>
      <c r="CG4794" t="s">
        <v>196</v>
      </c>
      <c r="CH4794">
        <v>5855066718</v>
      </c>
      <c r="CM4794" t="s">
        <v>522</v>
      </c>
      <c r="CN4794" t="s">
        <v>193</v>
      </c>
      <c r="CP4794" t="s">
        <v>194</v>
      </c>
      <c r="CQ4794" t="s">
        <v>195</v>
      </c>
      <c r="CS4794">
        <v>14627</v>
      </c>
      <c r="CT4794" t="s">
        <v>196</v>
      </c>
      <c r="CU4794">
        <v>5855066718</v>
      </c>
      <c r="DM4794" t="s">
        <v>27076</v>
      </c>
      <c r="DP4794" t="s">
        <v>1401</v>
      </c>
      <c r="DQ4794" t="s">
        <v>195</v>
      </c>
      <c r="DS4794">
        <v>14534</v>
      </c>
      <c r="DT4794" t="s">
        <v>226</v>
      </c>
      <c r="DU4794" t="s">
        <v>27077</v>
      </c>
      <c r="DW4794" t="s">
        <v>27078</v>
      </c>
      <c r="DX4794" t="s">
        <v>27079</v>
      </c>
      <c r="DY4794" t="s">
        <v>1605</v>
      </c>
      <c r="ED4794" t="s">
        <v>195</v>
      </c>
      <c r="EG4794" t="s">
        <v>196</v>
      </c>
      <c r="EH4794">
        <v>5855066718</v>
      </c>
      <c r="EM4794" t="s">
        <v>27075</v>
      </c>
      <c r="EP4794" t="s">
        <v>1083</v>
      </c>
      <c r="EQ4794" t="s">
        <v>195</v>
      </c>
      <c r="ES4794">
        <v>14534</v>
      </c>
      <c r="ET4794" t="s">
        <v>196</v>
      </c>
      <c r="EU4794">
        <v>5855066718</v>
      </c>
    </row>
    <row r="4795" spans="1:151" x14ac:dyDescent="0.2">
      <c r="A4795">
        <v>27397</v>
      </c>
      <c r="B4795" t="s">
        <v>27080</v>
      </c>
      <c r="C4795" t="s">
        <v>16074</v>
      </c>
      <c r="E4795" t="s">
        <v>27081</v>
      </c>
      <c r="F4795" t="s">
        <v>171</v>
      </c>
      <c r="G4795" t="s">
        <v>172</v>
      </c>
      <c r="H4795" s="1">
        <v>36287</v>
      </c>
      <c r="I4795" t="s">
        <v>173</v>
      </c>
      <c r="K4795" t="s">
        <v>5197</v>
      </c>
      <c r="L4795" t="s">
        <v>5198</v>
      </c>
      <c r="M4795" t="s">
        <v>224</v>
      </c>
      <c r="N4795">
        <v>2019</v>
      </c>
      <c r="O4795" t="s">
        <v>279</v>
      </c>
      <c r="P4795" t="s">
        <v>178</v>
      </c>
      <c r="Q4795" t="s">
        <v>172</v>
      </c>
      <c r="S4795">
        <v>31394574</v>
      </c>
      <c r="T4795" t="s">
        <v>179</v>
      </c>
      <c r="U4795" t="s">
        <v>180</v>
      </c>
      <c r="V4795" s="2">
        <v>44696</v>
      </c>
      <c r="W4795" t="s">
        <v>27082</v>
      </c>
      <c r="X4795">
        <v>6034385543</v>
      </c>
      <c r="Y4795" t="s">
        <v>186</v>
      </c>
      <c r="Z4795" t="s">
        <v>183</v>
      </c>
      <c r="AA4795">
        <v>2022</v>
      </c>
      <c r="AB4795">
        <v>2022</v>
      </c>
      <c r="AC4795" t="s">
        <v>1786</v>
      </c>
      <c r="AD4795" t="s">
        <v>172</v>
      </c>
      <c r="AS4795">
        <v>3.97</v>
      </c>
      <c r="AT4795" t="s">
        <v>188</v>
      </c>
      <c r="AU4795" t="s">
        <v>189</v>
      </c>
      <c r="AV4795" t="s">
        <v>190</v>
      </c>
      <c r="AW4795" t="s">
        <v>191</v>
      </c>
      <c r="BM4795" t="s">
        <v>27083</v>
      </c>
      <c r="BN4795" t="s">
        <v>193</v>
      </c>
      <c r="BP4795" t="s">
        <v>194</v>
      </c>
      <c r="BQ4795" t="s">
        <v>195</v>
      </c>
      <c r="BS4795">
        <v>14627</v>
      </c>
      <c r="BT4795" t="s">
        <v>196</v>
      </c>
      <c r="BU4795">
        <v>5859780066</v>
      </c>
      <c r="CM4795" t="s">
        <v>17127</v>
      </c>
      <c r="CN4795" t="s">
        <v>27084</v>
      </c>
      <c r="CP4795" t="s">
        <v>194</v>
      </c>
      <c r="CQ4795" t="s">
        <v>195</v>
      </c>
      <c r="CS4795">
        <v>14623</v>
      </c>
      <c r="CT4795" t="s">
        <v>196</v>
      </c>
      <c r="CU4795">
        <v>5859780066</v>
      </c>
    </row>
    <row r="4796" spans="1:151" x14ac:dyDescent="0.2">
      <c r="A4796">
        <v>46713</v>
      </c>
      <c r="B4796" t="s">
        <v>27085</v>
      </c>
      <c r="C4796" t="s">
        <v>5410</v>
      </c>
      <c r="E4796" t="s">
        <v>27086</v>
      </c>
      <c r="F4796" t="s">
        <v>171</v>
      </c>
      <c r="G4796" t="str">
        <f>"0"</f>
        <v>0</v>
      </c>
      <c r="H4796" s="1">
        <v>37403</v>
      </c>
      <c r="I4796" t="s">
        <v>173</v>
      </c>
      <c r="K4796" t="s">
        <v>687</v>
      </c>
      <c r="L4796" t="s">
        <v>27087</v>
      </c>
      <c r="M4796" t="s">
        <v>306</v>
      </c>
      <c r="N4796">
        <v>2025</v>
      </c>
      <c r="O4796" t="s">
        <v>2065</v>
      </c>
      <c r="P4796" t="s">
        <v>178</v>
      </c>
      <c r="Q4796" t="s">
        <v>172</v>
      </c>
      <c r="R4796" t="s">
        <v>510</v>
      </c>
      <c r="S4796">
        <v>32913217</v>
      </c>
      <c r="BM4796" t="s">
        <v>8843</v>
      </c>
    </row>
    <row r="4797" spans="1:151" x14ac:dyDescent="0.2">
      <c r="A4797">
        <v>13329</v>
      </c>
      <c r="B4797" t="s">
        <v>9409</v>
      </c>
      <c r="C4797" t="s">
        <v>27088</v>
      </c>
      <c r="E4797" t="s">
        <v>27089</v>
      </c>
      <c r="F4797" t="s">
        <v>171</v>
      </c>
      <c r="G4797" t="s">
        <v>172</v>
      </c>
      <c r="H4797" s="1">
        <v>35013</v>
      </c>
      <c r="I4797" t="s">
        <v>221</v>
      </c>
      <c r="K4797" t="s">
        <v>3465</v>
      </c>
      <c r="L4797" t="s">
        <v>4957</v>
      </c>
      <c r="M4797" t="s">
        <v>176</v>
      </c>
      <c r="N4797">
        <v>2016</v>
      </c>
      <c r="O4797" t="s">
        <v>634</v>
      </c>
      <c r="P4797" t="s">
        <v>178</v>
      </c>
      <c r="Q4797" t="s">
        <v>172</v>
      </c>
      <c r="S4797">
        <v>28242093</v>
      </c>
      <c r="T4797" t="s">
        <v>196</v>
      </c>
      <c r="W4797" t="s">
        <v>27090</v>
      </c>
      <c r="X4797">
        <v>5855768555</v>
      </c>
      <c r="Y4797" t="s">
        <v>182</v>
      </c>
      <c r="Z4797" t="s">
        <v>282</v>
      </c>
      <c r="AA4797">
        <v>2017</v>
      </c>
      <c r="AB4797">
        <v>2017</v>
      </c>
      <c r="AC4797" t="s">
        <v>208</v>
      </c>
      <c r="AD4797" t="s">
        <v>185</v>
      </c>
      <c r="AF4797" t="s">
        <v>186</v>
      </c>
      <c r="AG4797" t="s">
        <v>282</v>
      </c>
      <c r="AH4797">
        <v>2017</v>
      </c>
      <c r="AI4797">
        <v>2017</v>
      </c>
      <c r="AJ4797" t="s">
        <v>846</v>
      </c>
      <c r="AK4797" t="s">
        <v>185</v>
      </c>
      <c r="AS4797">
        <v>3.84</v>
      </c>
      <c r="AT4797" t="s">
        <v>188</v>
      </c>
      <c r="AU4797" t="s">
        <v>189</v>
      </c>
      <c r="AV4797" t="s">
        <v>190</v>
      </c>
      <c r="AW4797" t="s">
        <v>715</v>
      </c>
      <c r="BM4797" t="s">
        <v>27091</v>
      </c>
      <c r="BP4797" t="s">
        <v>194</v>
      </c>
      <c r="BQ4797" t="s">
        <v>195</v>
      </c>
      <c r="BS4797">
        <v>14618</v>
      </c>
      <c r="BT4797" t="s">
        <v>196</v>
      </c>
      <c r="BU4797">
        <v>5858205098</v>
      </c>
      <c r="BZ4797" t="s">
        <v>27092</v>
      </c>
      <c r="CC4797" t="s">
        <v>194</v>
      </c>
      <c r="CD4797" t="s">
        <v>195</v>
      </c>
      <c r="CF4797">
        <v>14618</v>
      </c>
      <c r="CG4797" t="s">
        <v>196</v>
      </c>
      <c r="CH4797">
        <v>5853256377</v>
      </c>
      <c r="CM4797" t="s">
        <v>27091</v>
      </c>
      <c r="CP4797" t="s">
        <v>194</v>
      </c>
      <c r="CQ4797" t="s">
        <v>195</v>
      </c>
      <c r="CS4797">
        <v>14618</v>
      </c>
      <c r="CT4797" t="s">
        <v>196</v>
      </c>
      <c r="CU4797">
        <v>5853256377</v>
      </c>
      <c r="EM4797" t="s">
        <v>27092</v>
      </c>
      <c r="EP4797" t="s">
        <v>194</v>
      </c>
      <c r="EQ4797" t="s">
        <v>195</v>
      </c>
      <c r="ES4797">
        <v>14618</v>
      </c>
      <c r="ET4797" t="s">
        <v>196</v>
      </c>
      <c r="EU4797">
        <v>5853256377</v>
      </c>
    </row>
    <row r="4798" spans="1:151" x14ac:dyDescent="0.2">
      <c r="A4798">
        <v>42413</v>
      </c>
      <c r="B4798" t="s">
        <v>17634</v>
      </c>
      <c r="C4798" t="s">
        <v>27093</v>
      </c>
      <c r="D4798" t="s">
        <v>9608</v>
      </c>
      <c r="E4798" t="s">
        <v>27094</v>
      </c>
      <c r="F4798" t="s">
        <v>27095</v>
      </c>
      <c r="G4798" t="str">
        <f>"0"</f>
        <v>0</v>
      </c>
      <c r="H4798" s="1">
        <v>37788</v>
      </c>
      <c r="I4798" t="s">
        <v>221</v>
      </c>
      <c r="K4798" t="s">
        <v>1078</v>
      </c>
      <c r="L4798" t="s">
        <v>1047</v>
      </c>
      <c r="M4798" t="s">
        <v>306</v>
      </c>
      <c r="N4798">
        <v>2024</v>
      </c>
      <c r="O4798" t="s">
        <v>710</v>
      </c>
      <c r="P4798" t="s">
        <v>178</v>
      </c>
      <c r="Q4798" t="s">
        <v>172</v>
      </c>
      <c r="S4798">
        <v>32074505</v>
      </c>
      <c r="T4798" t="s">
        <v>226</v>
      </c>
      <c r="Y4798" t="str">
        <f>"01AS"</f>
        <v>01AS</v>
      </c>
      <c r="Z4798" t="s">
        <v>499</v>
      </c>
      <c r="AA4798" t="s">
        <v>320</v>
      </c>
      <c r="AB4798" t="s">
        <v>321</v>
      </c>
      <c r="AC4798" t="s">
        <v>2768</v>
      </c>
      <c r="AD4798" t="s">
        <v>185</v>
      </c>
      <c r="AM4798" t="s">
        <v>4230</v>
      </c>
      <c r="AS4798">
        <v>3.03</v>
      </c>
      <c r="AU4798" t="s">
        <v>235</v>
      </c>
      <c r="AV4798" t="s">
        <v>236</v>
      </c>
      <c r="AW4798" t="s">
        <v>264</v>
      </c>
      <c r="BA4798" t="s">
        <v>6706</v>
      </c>
      <c r="BM4798" t="s">
        <v>12183</v>
      </c>
      <c r="BN4798" t="s">
        <v>239</v>
      </c>
      <c r="BO4798" t="s">
        <v>27096</v>
      </c>
      <c r="BP4798" t="s">
        <v>241</v>
      </c>
      <c r="BQ4798" t="s">
        <v>195</v>
      </c>
      <c r="BS4798">
        <v>14627</v>
      </c>
      <c r="BZ4798" t="s">
        <v>3047</v>
      </c>
      <c r="CB4798" t="s">
        <v>267</v>
      </c>
      <c r="CD4798" t="s">
        <v>195</v>
      </c>
      <c r="CF4798">
        <v>14627</v>
      </c>
      <c r="CG4798" t="s">
        <v>244</v>
      </c>
      <c r="CM4798" t="s">
        <v>27097</v>
      </c>
      <c r="CO4798" t="s">
        <v>27096</v>
      </c>
      <c r="CP4798" t="s">
        <v>27098</v>
      </c>
      <c r="CQ4798" t="s">
        <v>247</v>
      </c>
      <c r="CS4798" t="s">
        <v>27099</v>
      </c>
      <c r="CT4798" t="s">
        <v>244</v>
      </c>
      <c r="CU4798" t="s">
        <v>27100</v>
      </c>
    </row>
    <row r="4799" spans="1:151" x14ac:dyDescent="0.2">
      <c r="A4799">
        <v>38566</v>
      </c>
      <c r="B4799" t="s">
        <v>17634</v>
      </c>
      <c r="C4799" t="s">
        <v>27093</v>
      </c>
      <c r="D4799" t="s">
        <v>9608</v>
      </c>
      <c r="E4799" t="s">
        <v>27094</v>
      </c>
      <c r="F4799" t="s">
        <v>171</v>
      </c>
      <c r="G4799" t="str">
        <f>"0"</f>
        <v>0</v>
      </c>
      <c r="H4799" s="1">
        <v>37788</v>
      </c>
      <c r="I4799" t="s">
        <v>221</v>
      </c>
      <c r="K4799" t="s">
        <v>2766</v>
      </c>
      <c r="L4799" t="s">
        <v>2767</v>
      </c>
      <c r="M4799" t="s">
        <v>306</v>
      </c>
      <c r="N4799">
        <v>2023</v>
      </c>
      <c r="O4799" t="s">
        <v>908</v>
      </c>
      <c r="P4799" t="s">
        <v>363</v>
      </c>
      <c r="Q4799" t="s">
        <v>172</v>
      </c>
      <c r="S4799">
        <v>32074505</v>
      </c>
      <c r="T4799" t="s">
        <v>226</v>
      </c>
      <c r="Y4799" t="str">
        <f>"01AS"</f>
        <v>01AS</v>
      </c>
      <c r="Z4799" t="s">
        <v>499</v>
      </c>
      <c r="AA4799" t="s">
        <v>320</v>
      </c>
      <c r="AB4799" t="s">
        <v>321</v>
      </c>
      <c r="AC4799" t="s">
        <v>2768</v>
      </c>
      <c r="AD4799" t="s">
        <v>185</v>
      </c>
      <c r="AM4799" t="s">
        <v>4230</v>
      </c>
      <c r="AS4799">
        <v>3.03</v>
      </c>
      <c r="AU4799" t="s">
        <v>235</v>
      </c>
      <c r="AV4799" t="s">
        <v>236</v>
      </c>
      <c r="AW4799" t="s">
        <v>264</v>
      </c>
      <c r="BA4799" t="s">
        <v>6706</v>
      </c>
      <c r="BM4799" t="s">
        <v>12183</v>
      </c>
      <c r="BN4799" t="s">
        <v>239</v>
      </c>
      <c r="BO4799" t="s">
        <v>27096</v>
      </c>
      <c r="BP4799" t="s">
        <v>241</v>
      </c>
      <c r="BQ4799" t="s">
        <v>195</v>
      </c>
      <c r="BS4799">
        <v>14627</v>
      </c>
      <c r="BZ4799" t="s">
        <v>3047</v>
      </c>
      <c r="CB4799" t="s">
        <v>267</v>
      </c>
      <c r="CD4799" t="s">
        <v>195</v>
      </c>
      <c r="CF4799">
        <v>14627</v>
      </c>
      <c r="CG4799" t="s">
        <v>244</v>
      </c>
      <c r="CM4799" t="s">
        <v>27097</v>
      </c>
      <c r="CO4799" t="s">
        <v>27096</v>
      </c>
      <c r="CP4799" t="s">
        <v>27098</v>
      </c>
      <c r="CQ4799" t="s">
        <v>247</v>
      </c>
      <c r="CS4799" t="s">
        <v>27099</v>
      </c>
      <c r="CT4799" t="s">
        <v>244</v>
      </c>
      <c r="CU4799" t="s">
        <v>27100</v>
      </c>
    </row>
    <row r="4800" spans="1:151" x14ac:dyDescent="0.2">
      <c r="A4800">
        <v>14682</v>
      </c>
      <c r="B4800" t="s">
        <v>4093</v>
      </c>
      <c r="C4800" t="s">
        <v>27101</v>
      </c>
      <c r="E4800" t="s">
        <v>27102</v>
      </c>
      <c r="F4800" t="s">
        <v>27103</v>
      </c>
      <c r="G4800" t="s">
        <v>172</v>
      </c>
      <c r="H4800" s="1">
        <v>35047</v>
      </c>
      <c r="I4800" t="s">
        <v>221</v>
      </c>
      <c r="K4800" t="s">
        <v>1078</v>
      </c>
      <c r="L4800" t="s">
        <v>6976</v>
      </c>
      <c r="M4800" t="s">
        <v>306</v>
      </c>
      <c r="N4800">
        <v>2016</v>
      </c>
      <c r="O4800" t="s">
        <v>380</v>
      </c>
      <c r="P4800" t="s">
        <v>178</v>
      </c>
      <c r="Q4800" t="s">
        <v>172</v>
      </c>
      <c r="S4800">
        <v>28830610</v>
      </c>
      <c r="T4800" t="s">
        <v>196</v>
      </c>
      <c r="W4800" t="s">
        <v>27104</v>
      </c>
      <c r="X4800">
        <v>4013388565</v>
      </c>
      <c r="Y4800" t="s">
        <v>186</v>
      </c>
      <c r="Z4800" t="s">
        <v>282</v>
      </c>
      <c r="AA4800">
        <v>2018</v>
      </c>
      <c r="AB4800">
        <v>2018</v>
      </c>
      <c r="AC4800" t="s">
        <v>396</v>
      </c>
      <c r="AD4800" t="s">
        <v>185</v>
      </c>
      <c r="AE4800" t="s">
        <v>6978</v>
      </c>
      <c r="AS4800">
        <v>3.68</v>
      </c>
      <c r="AT4800" t="s">
        <v>188</v>
      </c>
      <c r="AU4800" t="s">
        <v>189</v>
      </c>
      <c r="AV4800" t="s">
        <v>190</v>
      </c>
      <c r="AW4800" t="s">
        <v>264</v>
      </c>
      <c r="BM4800" t="s">
        <v>27105</v>
      </c>
      <c r="BN4800" t="s">
        <v>193</v>
      </c>
      <c r="BP4800" t="s">
        <v>194</v>
      </c>
      <c r="BQ4800" t="s">
        <v>195</v>
      </c>
      <c r="BS4800">
        <v>14627</v>
      </c>
      <c r="BT4800" t="s">
        <v>196</v>
      </c>
      <c r="BU4800">
        <v>4013300673</v>
      </c>
      <c r="BZ4800" t="s">
        <v>27106</v>
      </c>
      <c r="CC4800" t="s">
        <v>27107</v>
      </c>
      <c r="CD4800" t="s">
        <v>6508</v>
      </c>
      <c r="CF4800" t="str">
        <f>"02906"</f>
        <v>02906</v>
      </c>
      <c r="CG4800" t="s">
        <v>196</v>
      </c>
      <c r="CH4800">
        <v>4017140972</v>
      </c>
      <c r="CM4800" t="s">
        <v>27108</v>
      </c>
      <c r="CP4800" t="s">
        <v>194</v>
      </c>
      <c r="CQ4800" t="s">
        <v>195</v>
      </c>
      <c r="CS4800">
        <v>14627</v>
      </c>
      <c r="CT4800" t="s">
        <v>196</v>
      </c>
      <c r="CU4800">
        <v>4013300673</v>
      </c>
      <c r="ED4800" t="s">
        <v>6508</v>
      </c>
      <c r="EG4800" t="s">
        <v>196</v>
      </c>
      <c r="EH4800">
        <v>4017140972</v>
      </c>
      <c r="EM4800" t="s">
        <v>27106</v>
      </c>
      <c r="EP4800" t="s">
        <v>27107</v>
      </c>
      <c r="EQ4800" t="s">
        <v>6508</v>
      </c>
      <c r="ES4800" t="str">
        <f>"02906"</f>
        <v>02906</v>
      </c>
      <c r="ET4800" t="s">
        <v>196</v>
      </c>
      <c r="EU4800">
        <v>4017140972</v>
      </c>
    </row>
    <row r="4801" spans="1:151" x14ac:dyDescent="0.2">
      <c r="A4801">
        <v>45561</v>
      </c>
      <c r="B4801" t="s">
        <v>27109</v>
      </c>
      <c r="C4801" t="s">
        <v>27110</v>
      </c>
      <c r="E4801" t="s">
        <v>27111</v>
      </c>
      <c r="F4801" t="s">
        <v>171</v>
      </c>
      <c r="G4801" t="str">
        <f>"0"</f>
        <v>0</v>
      </c>
      <c r="H4801" s="1">
        <v>34082</v>
      </c>
      <c r="I4801" t="s">
        <v>221</v>
      </c>
      <c r="K4801" t="s">
        <v>5148</v>
      </c>
      <c r="L4801" t="s">
        <v>5149</v>
      </c>
      <c r="M4801" t="s">
        <v>176</v>
      </c>
      <c r="N4801">
        <v>2025</v>
      </c>
      <c r="O4801" t="s">
        <v>677</v>
      </c>
      <c r="P4801" t="s">
        <v>178</v>
      </c>
      <c r="Q4801" t="s">
        <v>172</v>
      </c>
      <c r="S4801">
        <v>32623109</v>
      </c>
      <c r="T4801" t="s">
        <v>226</v>
      </c>
      <c r="Y4801" t="str">
        <f>"02SBS"</f>
        <v>02SBS</v>
      </c>
      <c r="Z4801" t="s">
        <v>258</v>
      </c>
      <c r="AA4801" t="s">
        <v>259</v>
      </c>
      <c r="AB4801" t="s">
        <v>260</v>
      </c>
      <c r="AC4801" t="s">
        <v>2778</v>
      </c>
      <c r="AD4801" t="s">
        <v>185</v>
      </c>
      <c r="AS4801">
        <v>3.25</v>
      </c>
      <c r="AU4801" t="s">
        <v>235</v>
      </c>
      <c r="AV4801" t="s">
        <v>236</v>
      </c>
      <c r="AW4801" t="s">
        <v>210</v>
      </c>
      <c r="BO4801" t="s">
        <v>2730</v>
      </c>
      <c r="BQ4801" t="s">
        <v>195</v>
      </c>
      <c r="CD4801" t="s">
        <v>195</v>
      </c>
      <c r="CM4801" t="s">
        <v>27112</v>
      </c>
      <c r="CO4801" t="s">
        <v>2730</v>
      </c>
      <c r="CP4801" t="s">
        <v>241</v>
      </c>
      <c r="CQ4801" t="s">
        <v>247</v>
      </c>
      <c r="CS4801">
        <v>14607</v>
      </c>
      <c r="CT4801" t="s">
        <v>244</v>
      </c>
      <c r="CU4801" t="s">
        <v>27113</v>
      </c>
    </row>
    <row r="4802" spans="1:151" x14ac:dyDescent="0.2">
      <c r="A4802">
        <v>41842</v>
      </c>
      <c r="B4802" t="s">
        <v>27109</v>
      </c>
      <c r="C4802" t="s">
        <v>27110</v>
      </c>
      <c r="E4802" t="s">
        <v>27111</v>
      </c>
      <c r="F4802" t="s">
        <v>171</v>
      </c>
      <c r="G4802" t="str">
        <f>"0"</f>
        <v>0</v>
      </c>
      <c r="H4802" s="1">
        <v>34082</v>
      </c>
      <c r="I4802" t="s">
        <v>221</v>
      </c>
      <c r="K4802" t="s">
        <v>769</v>
      </c>
      <c r="L4802" t="s">
        <v>2488</v>
      </c>
      <c r="M4802" t="s">
        <v>176</v>
      </c>
      <c r="N4802">
        <v>2024</v>
      </c>
      <c r="O4802" t="s">
        <v>319</v>
      </c>
      <c r="P4802" t="s">
        <v>178</v>
      </c>
      <c r="Q4802" t="s">
        <v>172</v>
      </c>
      <c r="S4802">
        <v>32623109</v>
      </c>
      <c r="T4802" t="s">
        <v>226</v>
      </c>
      <c r="Y4802" t="str">
        <f>"02SBS"</f>
        <v>02SBS</v>
      </c>
      <c r="Z4802" t="s">
        <v>258</v>
      </c>
      <c r="AA4802" t="s">
        <v>259</v>
      </c>
      <c r="AB4802" t="s">
        <v>260</v>
      </c>
      <c r="AC4802" t="s">
        <v>2778</v>
      </c>
      <c r="AD4802" t="s">
        <v>185</v>
      </c>
      <c r="AS4802">
        <v>3.25</v>
      </c>
      <c r="AU4802" t="s">
        <v>235</v>
      </c>
      <c r="AV4802" t="s">
        <v>236</v>
      </c>
      <c r="AW4802" t="s">
        <v>210</v>
      </c>
      <c r="BO4802" t="s">
        <v>2730</v>
      </c>
      <c r="BQ4802" t="s">
        <v>195</v>
      </c>
      <c r="CD4802" t="s">
        <v>195</v>
      </c>
      <c r="CM4802" t="s">
        <v>27112</v>
      </c>
      <c r="CO4802" t="s">
        <v>2730</v>
      </c>
      <c r="CP4802" t="s">
        <v>241</v>
      </c>
      <c r="CQ4802" t="s">
        <v>247</v>
      </c>
      <c r="CS4802">
        <v>14607</v>
      </c>
      <c r="CT4802" t="s">
        <v>244</v>
      </c>
      <c r="CU4802" t="s">
        <v>27113</v>
      </c>
    </row>
    <row r="4803" spans="1:151" x14ac:dyDescent="0.2">
      <c r="A4803">
        <v>26481</v>
      </c>
      <c r="B4803" t="s">
        <v>27114</v>
      </c>
      <c r="C4803" t="s">
        <v>27115</v>
      </c>
      <c r="E4803" t="s">
        <v>27116</v>
      </c>
      <c r="F4803" t="s">
        <v>27117</v>
      </c>
      <c r="G4803" t="s">
        <v>172</v>
      </c>
      <c r="H4803" s="1">
        <v>36009</v>
      </c>
      <c r="I4803" t="s">
        <v>221</v>
      </c>
      <c r="K4803" t="s">
        <v>1078</v>
      </c>
      <c r="M4803" t="s">
        <v>176</v>
      </c>
      <c r="N4803">
        <v>2019</v>
      </c>
      <c r="O4803" t="s">
        <v>482</v>
      </c>
      <c r="P4803" t="s">
        <v>363</v>
      </c>
      <c r="Q4803" t="s">
        <v>172</v>
      </c>
      <c r="S4803">
        <v>29845569</v>
      </c>
      <c r="T4803" t="s">
        <v>179</v>
      </c>
      <c r="U4803" t="s">
        <v>180</v>
      </c>
      <c r="V4803" s="2">
        <v>43968</v>
      </c>
      <c r="W4803" t="s">
        <v>27118</v>
      </c>
      <c r="X4803" t="s">
        <v>27119</v>
      </c>
      <c r="Y4803" t="s">
        <v>186</v>
      </c>
      <c r="Z4803" t="s">
        <v>282</v>
      </c>
      <c r="AA4803">
        <v>2020</v>
      </c>
      <c r="AB4803">
        <v>2020</v>
      </c>
      <c r="AC4803" t="s">
        <v>857</v>
      </c>
      <c r="AD4803" t="s">
        <v>185</v>
      </c>
      <c r="AE4803" t="s">
        <v>1280</v>
      </c>
      <c r="AS4803">
        <v>3.78</v>
      </c>
      <c r="AT4803" t="s">
        <v>188</v>
      </c>
      <c r="AU4803" t="s">
        <v>189</v>
      </c>
      <c r="AV4803" t="s">
        <v>190</v>
      </c>
      <c r="AW4803" t="s">
        <v>191</v>
      </c>
      <c r="AX4803" t="s">
        <v>563</v>
      </c>
      <c r="BM4803" t="s">
        <v>27120</v>
      </c>
      <c r="BN4803" t="s">
        <v>193</v>
      </c>
      <c r="BP4803" t="s">
        <v>194</v>
      </c>
      <c r="BQ4803" t="s">
        <v>195</v>
      </c>
      <c r="BS4803">
        <v>14627</v>
      </c>
      <c r="BT4803" t="s">
        <v>196</v>
      </c>
      <c r="BU4803">
        <v>5853645281</v>
      </c>
      <c r="CM4803" t="s">
        <v>27121</v>
      </c>
      <c r="CN4803" t="s">
        <v>1525</v>
      </c>
      <c r="CP4803" t="s">
        <v>194</v>
      </c>
      <c r="CQ4803" t="s">
        <v>195</v>
      </c>
      <c r="CS4803">
        <v>14627</v>
      </c>
      <c r="CT4803" t="s">
        <v>196</v>
      </c>
      <c r="CU4803">
        <v>5853645281</v>
      </c>
    </row>
    <row r="4804" spans="1:151" x14ac:dyDescent="0.2">
      <c r="A4804">
        <v>19814</v>
      </c>
      <c r="B4804" t="s">
        <v>24686</v>
      </c>
      <c r="C4804" t="s">
        <v>27122</v>
      </c>
      <c r="E4804" t="s">
        <v>27123</v>
      </c>
      <c r="F4804" t="s">
        <v>27124</v>
      </c>
      <c r="G4804" t="s">
        <v>172</v>
      </c>
      <c r="H4804" s="1">
        <v>35103</v>
      </c>
      <c r="I4804" t="s">
        <v>221</v>
      </c>
      <c r="K4804" t="s">
        <v>1078</v>
      </c>
      <c r="L4804" t="s">
        <v>633</v>
      </c>
      <c r="M4804" t="s">
        <v>176</v>
      </c>
      <c r="N4804">
        <v>2017</v>
      </c>
      <c r="O4804" t="s">
        <v>177</v>
      </c>
      <c r="P4804" t="s">
        <v>178</v>
      </c>
      <c r="Q4804" t="s">
        <v>172</v>
      </c>
      <c r="S4804">
        <v>28835226</v>
      </c>
      <c r="T4804" t="s">
        <v>1349</v>
      </c>
      <c r="U4804" t="s">
        <v>180</v>
      </c>
      <c r="V4804" s="2">
        <v>43240</v>
      </c>
      <c r="W4804" t="s">
        <v>27125</v>
      </c>
      <c r="X4804">
        <v>5857320267</v>
      </c>
      <c r="Y4804" t="s">
        <v>186</v>
      </c>
      <c r="Z4804" t="s">
        <v>282</v>
      </c>
      <c r="AA4804">
        <v>2018</v>
      </c>
      <c r="AB4804">
        <v>2018</v>
      </c>
      <c r="AC4804" t="s">
        <v>1280</v>
      </c>
      <c r="AD4804" t="s">
        <v>185</v>
      </c>
      <c r="AE4804" t="s">
        <v>382</v>
      </c>
      <c r="AS4804">
        <v>3.77</v>
      </c>
      <c r="AT4804" t="s">
        <v>188</v>
      </c>
      <c r="AU4804" t="s">
        <v>189</v>
      </c>
      <c r="AV4804" t="s">
        <v>190</v>
      </c>
      <c r="AW4804" t="s">
        <v>191</v>
      </c>
      <c r="CM4804" t="s">
        <v>27126</v>
      </c>
      <c r="CN4804" t="s">
        <v>27127</v>
      </c>
      <c r="CP4804" t="s">
        <v>194</v>
      </c>
      <c r="CQ4804" t="s">
        <v>195</v>
      </c>
      <c r="CS4804">
        <v>146276395</v>
      </c>
      <c r="CT4804" t="s">
        <v>196</v>
      </c>
      <c r="CU4804">
        <v>5857320267</v>
      </c>
    </row>
    <row r="4805" spans="1:151" x14ac:dyDescent="0.2">
      <c r="A4805">
        <v>27943</v>
      </c>
      <c r="B4805" t="s">
        <v>3641</v>
      </c>
      <c r="C4805" t="s">
        <v>27128</v>
      </c>
      <c r="D4805" t="s">
        <v>2361</v>
      </c>
      <c r="E4805" t="s">
        <v>27129</v>
      </c>
      <c r="F4805" t="s">
        <v>171</v>
      </c>
      <c r="G4805" t="str">
        <f t="shared" ref="G4805:G4810" si="41">"0"</f>
        <v>0</v>
      </c>
      <c r="K4805" t="s">
        <v>610</v>
      </c>
      <c r="L4805" t="s">
        <v>969</v>
      </c>
      <c r="M4805" t="s">
        <v>176</v>
      </c>
      <c r="N4805">
        <v>2019</v>
      </c>
      <c r="O4805" t="s">
        <v>482</v>
      </c>
      <c r="P4805" t="s">
        <v>178</v>
      </c>
      <c r="Q4805" t="s">
        <v>172</v>
      </c>
      <c r="R4805" t="s">
        <v>510</v>
      </c>
      <c r="S4805">
        <v>29958788</v>
      </c>
      <c r="BM4805" t="s">
        <v>27130</v>
      </c>
    </row>
    <row r="4806" spans="1:151" x14ac:dyDescent="0.2">
      <c r="A4806">
        <v>44981</v>
      </c>
      <c r="B4806" t="s">
        <v>8014</v>
      </c>
      <c r="C4806" t="s">
        <v>27131</v>
      </c>
      <c r="D4806" t="s">
        <v>654</v>
      </c>
      <c r="E4806" t="s">
        <v>27132</v>
      </c>
      <c r="F4806" t="s">
        <v>171</v>
      </c>
      <c r="G4806" t="str">
        <f t="shared" si="41"/>
        <v>0</v>
      </c>
      <c r="H4806" s="1">
        <v>36661</v>
      </c>
      <c r="I4806" t="s">
        <v>173</v>
      </c>
      <c r="K4806" t="s">
        <v>10201</v>
      </c>
      <c r="L4806" t="s">
        <v>10202</v>
      </c>
      <c r="M4806" t="s">
        <v>1389</v>
      </c>
      <c r="N4806">
        <v>2024</v>
      </c>
      <c r="O4806" t="s">
        <v>1390</v>
      </c>
      <c r="P4806" t="s">
        <v>178</v>
      </c>
      <c r="Q4806" t="s">
        <v>172</v>
      </c>
      <c r="R4806" t="s">
        <v>510</v>
      </c>
      <c r="S4806">
        <v>32915860</v>
      </c>
      <c r="BM4806" t="s">
        <v>6366</v>
      </c>
    </row>
    <row r="4807" spans="1:151" x14ac:dyDescent="0.2">
      <c r="A4807">
        <v>46596</v>
      </c>
      <c r="B4807" t="s">
        <v>10209</v>
      </c>
      <c r="C4807" t="s">
        <v>27133</v>
      </c>
      <c r="D4807" t="s">
        <v>3186</v>
      </c>
      <c r="E4807" t="s">
        <v>1213</v>
      </c>
      <c r="F4807" t="s">
        <v>171</v>
      </c>
      <c r="G4807" t="str">
        <f t="shared" si="41"/>
        <v>0</v>
      </c>
      <c r="H4807" s="1">
        <v>34678</v>
      </c>
      <c r="I4807" t="s">
        <v>1450</v>
      </c>
      <c r="K4807" t="s">
        <v>2085</v>
      </c>
      <c r="L4807" t="s">
        <v>2086</v>
      </c>
      <c r="M4807" t="s">
        <v>306</v>
      </c>
      <c r="N4807">
        <v>2025</v>
      </c>
      <c r="O4807" t="s">
        <v>2065</v>
      </c>
      <c r="P4807" t="s">
        <v>178</v>
      </c>
      <c r="Q4807" t="s">
        <v>172</v>
      </c>
      <c r="R4807" t="s">
        <v>510</v>
      </c>
      <c r="S4807">
        <v>31423342</v>
      </c>
      <c r="BM4807" t="s">
        <v>6385</v>
      </c>
    </row>
    <row r="4808" spans="1:151" x14ac:dyDescent="0.2">
      <c r="A4808">
        <v>45028</v>
      </c>
      <c r="B4808" t="s">
        <v>1700</v>
      </c>
      <c r="C4808" t="s">
        <v>27134</v>
      </c>
      <c r="D4808" t="s">
        <v>998</v>
      </c>
      <c r="E4808" t="s">
        <v>27135</v>
      </c>
      <c r="F4808" t="s">
        <v>171</v>
      </c>
      <c r="G4808" t="str">
        <f t="shared" si="41"/>
        <v>0</v>
      </c>
      <c r="H4808" s="1">
        <v>37859</v>
      </c>
      <c r="I4808" t="s">
        <v>173</v>
      </c>
      <c r="K4808" t="s">
        <v>515</v>
      </c>
      <c r="L4808" t="s">
        <v>516</v>
      </c>
      <c r="M4808" t="s">
        <v>176</v>
      </c>
      <c r="N4808">
        <v>2025</v>
      </c>
      <c r="O4808" t="s">
        <v>677</v>
      </c>
      <c r="P4808" t="s">
        <v>178</v>
      </c>
      <c r="Q4808" t="s">
        <v>172</v>
      </c>
      <c r="S4808">
        <v>32299120</v>
      </c>
      <c r="T4808" t="s">
        <v>226</v>
      </c>
      <c r="Y4808" t="str">
        <f>"04HSEAS"</f>
        <v>04HSEAS</v>
      </c>
      <c r="Z4808" t="s">
        <v>499</v>
      </c>
      <c r="AA4808" t="s">
        <v>320</v>
      </c>
      <c r="AB4808" t="s">
        <v>321</v>
      </c>
      <c r="AC4808" t="s">
        <v>3358</v>
      </c>
      <c r="AD4808" t="s">
        <v>185</v>
      </c>
      <c r="AS4808">
        <v>3.34</v>
      </c>
      <c r="AU4808" t="s">
        <v>472</v>
      </c>
      <c r="AV4808" t="s">
        <v>473</v>
      </c>
      <c r="AW4808" t="s">
        <v>264</v>
      </c>
      <c r="BM4808" t="s">
        <v>27136</v>
      </c>
      <c r="BN4808" t="s">
        <v>239</v>
      </c>
      <c r="BO4808" t="s">
        <v>27137</v>
      </c>
      <c r="BP4808" t="s">
        <v>241</v>
      </c>
      <c r="BQ4808" t="s">
        <v>195</v>
      </c>
      <c r="BS4808">
        <v>14627</v>
      </c>
      <c r="CD4808" t="s">
        <v>195</v>
      </c>
      <c r="CM4808" t="s">
        <v>27138</v>
      </c>
      <c r="CO4808" t="s">
        <v>27137</v>
      </c>
      <c r="CP4808" t="s">
        <v>27139</v>
      </c>
      <c r="CQ4808" t="s">
        <v>247</v>
      </c>
      <c r="CS4808" t="str">
        <f>"07078-3304"</f>
        <v>07078-3304</v>
      </c>
      <c r="CT4808" t="s">
        <v>244</v>
      </c>
      <c r="CU4808" t="s">
        <v>27140</v>
      </c>
    </row>
    <row r="4809" spans="1:151" x14ac:dyDescent="0.2">
      <c r="A4809">
        <v>38810</v>
      </c>
      <c r="B4809" t="s">
        <v>27141</v>
      </c>
      <c r="C4809" t="s">
        <v>27142</v>
      </c>
      <c r="D4809" t="s">
        <v>27143</v>
      </c>
      <c r="E4809" t="s">
        <v>27144</v>
      </c>
      <c r="F4809" t="s">
        <v>171</v>
      </c>
      <c r="G4809" t="str">
        <f t="shared" si="41"/>
        <v>0</v>
      </c>
      <c r="H4809" s="1">
        <v>37546</v>
      </c>
      <c r="I4809" t="s">
        <v>221</v>
      </c>
      <c r="K4809" t="s">
        <v>1304</v>
      </c>
      <c r="L4809" t="s">
        <v>633</v>
      </c>
      <c r="M4809" t="s">
        <v>224</v>
      </c>
      <c r="N4809">
        <v>2023</v>
      </c>
      <c r="O4809" t="s">
        <v>597</v>
      </c>
      <c r="P4809" t="s">
        <v>178</v>
      </c>
      <c r="Q4809" t="s">
        <v>172</v>
      </c>
      <c r="S4809">
        <v>31832977</v>
      </c>
      <c r="T4809" t="s">
        <v>226</v>
      </c>
      <c r="Y4809" t="str">
        <f>"01AS"</f>
        <v>01AS</v>
      </c>
      <c r="Z4809" t="s">
        <v>227</v>
      </c>
      <c r="AA4809" t="s">
        <v>228</v>
      </c>
      <c r="AB4809" t="s">
        <v>229</v>
      </c>
      <c r="AC4809" t="s">
        <v>5261</v>
      </c>
      <c r="AD4809" t="s">
        <v>185</v>
      </c>
      <c r="AM4809" t="s">
        <v>2130</v>
      </c>
      <c r="AS4809">
        <v>2.09</v>
      </c>
      <c r="AU4809" t="s">
        <v>472</v>
      </c>
      <c r="AV4809" t="s">
        <v>473</v>
      </c>
      <c r="AW4809" t="s">
        <v>210</v>
      </c>
      <c r="BM4809" t="s">
        <v>27145</v>
      </c>
      <c r="BN4809" t="s">
        <v>239</v>
      </c>
      <c r="BO4809" t="s">
        <v>27146</v>
      </c>
      <c r="BP4809" t="s">
        <v>241</v>
      </c>
      <c r="BQ4809" t="s">
        <v>195</v>
      </c>
      <c r="BS4809">
        <v>14627</v>
      </c>
      <c r="BZ4809" t="s">
        <v>266</v>
      </c>
      <c r="CB4809" t="s">
        <v>267</v>
      </c>
      <c r="CD4809" t="s">
        <v>195</v>
      </c>
      <c r="CF4809">
        <v>14627</v>
      </c>
      <c r="CG4809" t="s">
        <v>244</v>
      </c>
      <c r="CM4809" t="s">
        <v>27147</v>
      </c>
      <c r="CO4809" t="s">
        <v>27146</v>
      </c>
      <c r="CP4809" t="s">
        <v>5210</v>
      </c>
      <c r="CQ4809" t="s">
        <v>247</v>
      </c>
      <c r="CS4809" t="s">
        <v>27148</v>
      </c>
      <c r="CT4809" t="s">
        <v>244</v>
      </c>
      <c r="CU4809" t="s">
        <v>27149</v>
      </c>
    </row>
    <row r="4810" spans="1:151" x14ac:dyDescent="0.2">
      <c r="A4810">
        <v>36736</v>
      </c>
      <c r="B4810" t="s">
        <v>5316</v>
      </c>
      <c r="C4810" t="s">
        <v>27150</v>
      </c>
      <c r="D4810" t="s">
        <v>3317</v>
      </c>
      <c r="E4810" t="s">
        <v>27151</v>
      </c>
      <c r="F4810" t="s">
        <v>171</v>
      </c>
      <c r="G4810" t="str">
        <f t="shared" si="41"/>
        <v>0</v>
      </c>
      <c r="H4810" s="1">
        <v>37242</v>
      </c>
      <c r="I4810" t="s">
        <v>1450</v>
      </c>
      <c r="K4810" t="s">
        <v>1046</v>
      </c>
      <c r="L4810" t="s">
        <v>1047</v>
      </c>
      <c r="M4810" t="s">
        <v>176</v>
      </c>
      <c r="N4810">
        <v>2022</v>
      </c>
      <c r="O4810" t="s">
        <v>555</v>
      </c>
      <c r="P4810" t="s">
        <v>178</v>
      </c>
      <c r="Q4810" t="s">
        <v>172</v>
      </c>
      <c r="S4810">
        <v>31558068</v>
      </c>
      <c r="T4810" t="s">
        <v>226</v>
      </c>
      <c r="Y4810" t="str">
        <f>"04HSEAS"</f>
        <v>04HSEAS</v>
      </c>
      <c r="Z4810" t="s">
        <v>227</v>
      </c>
      <c r="AA4810" t="s">
        <v>321</v>
      </c>
      <c r="AC4810" t="s">
        <v>500</v>
      </c>
      <c r="AD4810" t="s">
        <v>185</v>
      </c>
      <c r="AF4810" t="s">
        <v>426</v>
      </c>
      <c r="AG4810" t="s">
        <v>729</v>
      </c>
      <c r="AJ4810" t="s">
        <v>822</v>
      </c>
      <c r="AK4810" t="s">
        <v>185</v>
      </c>
      <c r="AS4810">
        <v>3.54</v>
      </c>
      <c r="AU4810" t="s">
        <v>235</v>
      </c>
      <c r="AV4810" t="s">
        <v>236</v>
      </c>
      <c r="AW4810" t="s">
        <v>715</v>
      </c>
      <c r="BF4810" t="s">
        <v>474</v>
      </c>
      <c r="BG4810" t="s">
        <v>474</v>
      </c>
      <c r="BM4810" t="s">
        <v>27152</v>
      </c>
      <c r="BN4810" t="s">
        <v>239</v>
      </c>
      <c r="BO4810" t="s">
        <v>27153</v>
      </c>
      <c r="BP4810" t="s">
        <v>241</v>
      </c>
      <c r="BQ4810" t="s">
        <v>195</v>
      </c>
      <c r="BS4810">
        <v>14627</v>
      </c>
      <c r="CD4810" t="s">
        <v>195</v>
      </c>
      <c r="CM4810" t="s">
        <v>27154</v>
      </c>
      <c r="CO4810" t="s">
        <v>27153</v>
      </c>
      <c r="CP4810" t="s">
        <v>5284</v>
      </c>
      <c r="CQ4810" t="s">
        <v>247</v>
      </c>
      <c r="CS4810" t="s">
        <v>27155</v>
      </c>
      <c r="CT4810" t="s">
        <v>244</v>
      </c>
      <c r="CU4810" t="s">
        <v>27156</v>
      </c>
    </row>
    <row r="4811" spans="1:151" x14ac:dyDescent="0.2">
      <c r="A4811">
        <v>24709</v>
      </c>
      <c r="B4811" t="s">
        <v>1406</v>
      </c>
      <c r="C4811" t="s">
        <v>27157</v>
      </c>
      <c r="D4811" t="s">
        <v>23523</v>
      </c>
      <c r="E4811" t="s">
        <v>27158</v>
      </c>
      <c r="F4811" t="s">
        <v>171</v>
      </c>
      <c r="G4811" t="s">
        <v>172</v>
      </c>
      <c r="H4811" s="1">
        <v>36130</v>
      </c>
      <c r="I4811" t="s">
        <v>221</v>
      </c>
      <c r="K4811" t="s">
        <v>222</v>
      </c>
      <c r="L4811" t="s">
        <v>223</v>
      </c>
      <c r="M4811" t="s">
        <v>224</v>
      </c>
      <c r="N4811">
        <v>2018</v>
      </c>
      <c r="O4811" t="s">
        <v>354</v>
      </c>
      <c r="P4811" t="s">
        <v>178</v>
      </c>
      <c r="Q4811" t="s">
        <v>172</v>
      </c>
      <c r="S4811">
        <v>30683761</v>
      </c>
      <c r="T4811" t="s">
        <v>196</v>
      </c>
      <c r="W4811" t="s">
        <v>27159</v>
      </c>
      <c r="X4811">
        <v>2672217741</v>
      </c>
      <c r="Y4811" t="s">
        <v>186</v>
      </c>
      <c r="Z4811" t="s">
        <v>282</v>
      </c>
      <c r="AA4811">
        <v>2021</v>
      </c>
      <c r="AB4811">
        <v>2021</v>
      </c>
      <c r="AC4811" t="s">
        <v>1307</v>
      </c>
      <c r="AD4811" t="s">
        <v>185</v>
      </c>
      <c r="AM4811" t="s">
        <v>636</v>
      </c>
      <c r="AN4811" t="s">
        <v>4374</v>
      </c>
      <c r="AS4811">
        <v>3.92</v>
      </c>
      <c r="AT4811" t="s">
        <v>188</v>
      </c>
      <c r="AU4811" t="s">
        <v>189</v>
      </c>
      <c r="AV4811" t="s">
        <v>190</v>
      </c>
      <c r="AW4811" t="s">
        <v>237</v>
      </c>
      <c r="BM4811" t="s">
        <v>27160</v>
      </c>
      <c r="BN4811" t="s">
        <v>193</v>
      </c>
      <c r="BP4811" t="s">
        <v>194</v>
      </c>
      <c r="BQ4811" t="s">
        <v>195</v>
      </c>
      <c r="BS4811">
        <v>14627</v>
      </c>
      <c r="BT4811" t="s">
        <v>196</v>
      </c>
      <c r="BU4811">
        <v>2676149628</v>
      </c>
      <c r="BZ4811" t="s">
        <v>27161</v>
      </c>
      <c r="CC4811" t="s">
        <v>27162</v>
      </c>
      <c r="CD4811" t="s">
        <v>650</v>
      </c>
      <c r="CF4811">
        <v>18940</v>
      </c>
      <c r="CG4811" t="s">
        <v>196</v>
      </c>
      <c r="CH4811">
        <v>2676149628</v>
      </c>
      <c r="CM4811" t="s">
        <v>11253</v>
      </c>
      <c r="CP4811" t="s">
        <v>194</v>
      </c>
      <c r="CQ4811" t="s">
        <v>195</v>
      </c>
      <c r="CS4811">
        <v>14627</v>
      </c>
      <c r="CT4811" t="s">
        <v>196</v>
      </c>
      <c r="CU4811">
        <v>2676149628</v>
      </c>
      <c r="ED4811" t="s">
        <v>650</v>
      </c>
      <c r="EG4811" t="s">
        <v>196</v>
      </c>
      <c r="EH4811">
        <v>2676149628</v>
      </c>
      <c r="EM4811" t="s">
        <v>27161</v>
      </c>
      <c r="EP4811" t="s">
        <v>27162</v>
      </c>
      <c r="EQ4811" t="s">
        <v>650</v>
      </c>
      <c r="ES4811">
        <v>18940</v>
      </c>
      <c r="ET4811" t="s">
        <v>196</v>
      </c>
      <c r="EU4811">
        <v>2676149628</v>
      </c>
    </row>
    <row r="4812" spans="1:151" x14ac:dyDescent="0.2">
      <c r="A4812">
        <v>25216</v>
      </c>
      <c r="B4812" t="s">
        <v>8400</v>
      </c>
      <c r="C4812" t="s">
        <v>27163</v>
      </c>
      <c r="D4812" t="s">
        <v>1418</v>
      </c>
      <c r="E4812" t="s">
        <v>27164</v>
      </c>
      <c r="F4812" t="s">
        <v>3256</v>
      </c>
      <c r="G4812" t="s">
        <v>172</v>
      </c>
      <c r="H4812" s="1">
        <v>35938</v>
      </c>
      <c r="I4812" t="s">
        <v>221</v>
      </c>
      <c r="K4812" t="s">
        <v>304</v>
      </c>
      <c r="L4812" t="s">
        <v>305</v>
      </c>
      <c r="M4812" t="s">
        <v>306</v>
      </c>
      <c r="N4812">
        <v>2018</v>
      </c>
      <c r="O4812" t="s">
        <v>307</v>
      </c>
      <c r="P4812" t="s">
        <v>178</v>
      </c>
      <c r="Q4812" t="s">
        <v>172</v>
      </c>
      <c r="S4812">
        <v>29887699</v>
      </c>
      <c r="T4812" t="s">
        <v>196</v>
      </c>
      <c r="W4812" t="s">
        <v>27165</v>
      </c>
      <c r="X4812">
        <v>2127222473</v>
      </c>
      <c r="Y4812" t="s">
        <v>186</v>
      </c>
      <c r="Z4812" t="s">
        <v>282</v>
      </c>
      <c r="AA4812">
        <v>2020</v>
      </c>
      <c r="AB4812">
        <v>2020</v>
      </c>
      <c r="AC4812" t="s">
        <v>886</v>
      </c>
      <c r="AD4812" t="s">
        <v>185</v>
      </c>
      <c r="AS4812">
        <v>3.11</v>
      </c>
      <c r="AT4812" t="s">
        <v>188</v>
      </c>
      <c r="AU4812" t="s">
        <v>189</v>
      </c>
      <c r="AV4812" t="s">
        <v>190</v>
      </c>
      <c r="AW4812" t="s">
        <v>264</v>
      </c>
      <c r="BM4812" t="s">
        <v>27166</v>
      </c>
      <c r="BN4812" t="s">
        <v>193</v>
      </c>
      <c r="BP4812" t="s">
        <v>194</v>
      </c>
      <c r="BQ4812" t="s">
        <v>195</v>
      </c>
      <c r="BS4812">
        <v>14627</v>
      </c>
      <c r="BT4812" t="s">
        <v>196</v>
      </c>
      <c r="BU4812">
        <v>6463876906</v>
      </c>
      <c r="BZ4812" t="s">
        <v>27167</v>
      </c>
      <c r="CC4812" t="s">
        <v>973</v>
      </c>
      <c r="CD4812" t="s">
        <v>195</v>
      </c>
      <c r="CF4812">
        <v>10128</v>
      </c>
      <c r="CG4812" t="s">
        <v>196</v>
      </c>
      <c r="CH4812">
        <v>2127222473</v>
      </c>
      <c r="CM4812" t="s">
        <v>215</v>
      </c>
      <c r="CP4812" t="s">
        <v>194</v>
      </c>
      <c r="CQ4812" t="s">
        <v>195</v>
      </c>
      <c r="CS4812">
        <v>14611</v>
      </c>
      <c r="CT4812" t="s">
        <v>196</v>
      </c>
      <c r="CU4812">
        <v>6463876906</v>
      </c>
      <c r="ED4812" t="s">
        <v>195</v>
      </c>
      <c r="EG4812" t="s">
        <v>196</v>
      </c>
      <c r="EH4812">
        <v>2127222473</v>
      </c>
      <c r="EM4812" t="s">
        <v>27167</v>
      </c>
      <c r="EP4812" t="s">
        <v>973</v>
      </c>
      <c r="EQ4812" t="s">
        <v>195</v>
      </c>
      <c r="ES4812">
        <v>10128</v>
      </c>
      <c r="ET4812" t="s">
        <v>196</v>
      </c>
      <c r="EU4812">
        <v>2127222473</v>
      </c>
    </row>
    <row r="4813" spans="1:151" x14ac:dyDescent="0.2">
      <c r="A4813">
        <v>31505</v>
      </c>
      <c r="B4813" t="s">
        <v>27168</v>
      </c>
      <c r="C4813" t="s">
        <v>27169</v>
      </c>
      <c r="E4813" t="s">
        <v>27170</v>
      </c>
      <c r="F4813" t="s">
        <v>171</v>
      </c>
      <c r="G4813" t="str">
        <f>"0"</f>
        <v>0</v>
      </c>
      <c r="K4813" t="s">
        <v>1345</v>
      </c>
      <c r="L4813" t="s">
        <v>2201</v>
      </c>
      <c r="M4813" t="s">
        <v>255</v>
      </c>
      <c r="N4813" t="s">
        <v>421</v>
      </c>
      <c r="O4813" t="s">
        <v>422</v>
      </c>
      <c r="P4813" t="s">
        <v>178</v>
      </c>
      <c r="Q4813" t="s">
        <v>172</v>
      </c>
      <c r="S4813">
        <v>29932023</v>
      </c>
      <c r="T4813" t="s">
        <v>226</v>
      </c>
      <c r="Y4813" t="str">
        <f>"01AS"</f>
        <v>01AS</v>
      </c>
      <c r="Z4813" t="s">
        <v>499</v>
      </c>
      <c r="AA4813" t="s">
        <v>1572</v>
      </c>
      <c r="AB4813" t="s">
        <v>1573</v>
      </c>
      <c r="AC4813" t="s">
        <v>1468</v>
      </c>
      <c r="AD4813" t="s">
        <v>185</v>
      </c>
      <c r="AF4813" t="s">
        <v>426</v>
      </c>
      <c r="AG4813" t="s">
        <v>729</v>
      </c>
      <c r="AJ4813" t="s">
        <v>1237</v>
      </c>
      <c r="AK4813" t="s">
        <v>185</v>
      </c>
      <c r="AS4813">
        <v>3.39</v>
      </c>
      <c r="AT4813" t="s">
        <v>429</v>
      </c>
      <c r="AU4813" t="s">
        <v>235</v>
      </c>
      <c r="AV4813" t="s">
        <v>236</v>
      </c>
      <c r="AW4813" t="s">
        <v>210</v>
      </c>
      <c r="BM4813" t="s">
        <v>27171</v>
      </c>
      <c r="BN4813" t="s">
        <v>239</v>
      </c>
      <c r="BO4813" t="s">
        <v>27172</v>
      </c>
      <c r="BP4813" t="s">
        <v>241</v>
      </c>
      <c r="BQ4813" t="s">
        <v>195</v>
      </c>
      <c r="BS4813">
        <v>14627</v>
      </c>
      <c r="CA4813" t="s">
        <v>27173</v>
      </c>
      <c r="CD4813" t="s">
        <v>195</v>
      </c>
      <c r="CM4813" t="s">
        <v>27174</v>
      </c>
      <c r="CN4813" t="s">
        <v>27173</v>
      </c>
      <c r="CO4813" t="s">
        <v>27172</v>
      </c>
      <c r="CP4813" t="s">
        <v>27175</v>
      </c>
      <c r="CQ4813" t="s">
        <v>1885</v>
      </c>
      <c r="CS4813" t="str">
        <f>"00969"</f>
        <v>00969</v>
      </c>
      <c r="CT4813" t="s">
        <v>244</v>
      </c>
      <c r="CU4813" t="s">
        <v>27176</v>
      </c>
    </row>
    <row r="4814" spans="1:151" x14ac:dyDescent="0.2">
      <c r="A4814">
        <v>27209</v>
      </c>
      <c r="B4814" t="s">
        <v>27168</v>
      </c>
      <c r="C4814" t="s">
        <v>27169</v>
      </c>
      <c r="E4814" t="s">
        <v>27170</v>
      </c>
      <c r="F4814" t="s">
        <v>171</v>
      </c>
      <c r="G4814" t="str">
        <f>"0"</f>
        <v>0</v>
      </c>
      <c r="K4814" t="s">
        <v>1345</v>
      </c>
      <c r="L4814" t="s">
        <v>1346</v>
      </c>
      <c r="M4814" t="s">
        <v>255</v>
      </c>
      <c r="N4814" t="s">
        <v>1347</v>
      </c>
      <c r="O4814" t="s">
        <v>1348</v>
      </c>
      <c r="P4814" t="s">
        <v>178</v>
      </c>
      <c r="Q4814" t="s">
        <v>172</v>
      </c>
      <c r="S4814">
        <v>29932023</v>
      </c>
      <c r="T4814" t="s">
        <v>226</v>
      </c>
      <c r="Y4814" t="str">
        <f>"01AS"</f>
        <v>01AS</v>
      </c>
      <c r="Z4814" t="s">
        <v>499</v>
      </c>
      <c r="AA4814" t="s">
        <v>1572</v>
      </c>
      <c r="AB4814" t="s">
        <v>1573</v>
      </c>
      <c r="AC4814" t="s">
        <v>1468</v>
      </c>
      <c r="AD4814" t="s">
        <v>185</v>
      </c>
      <c r="AF4814" t="s">
        <v>426</v>
      </c>
      <c r="AG4814" t="s">
        <v>729</v>
      </c>
      <c r="AJ4814" t="s">
        <v>1237</v>
      </c>
      <c r="AK4814" t="s">
        <v>185</v>
      </c>
      <c r="AS4814">
        <v>3.39</v>
      </c>
      <c r="AT4814" t="s">
        <v>429</v>
      </c>
      <c r="AU4814" t="s">
        <v>235</v>
      </c>
      <c r="AV4814" t="s">
        <v>236</v>
      </c>
      <c r="AW4814" t="s">
        <v>210</v>
      </c>
      <c r="BM4814" t="s">
        <v>27171</v>
      </c>
      <c r="BN4814" t="s">
        <v>239</v>
      </c>
      <c r="BO4814" t="s">
        <v>27172</v>
      </c>
      <c r="BP4814" t="s">
        <v>241</v>
      </c>
      <c r="BQ4814" t="s">
        <v>195</v>
      </c>
      <c r="BS4814">
        <v>14627</v>
      </c>
      <c r="CA4814" t="s">
        <v>27173</v>
      </c>
      <c r="CD4814" t="s">
        <v>195</v>
      </c>
      <c r="CM4814" t="s">
        <v>27174</v>
      </c>
      <c r="CN4814" t="s">
        <v>27173</v>
      </c>
      <c r="CO4814" t="s">
        <v>27172</v>
      </c>
      <c r="CP4814" t="s">
        <v>27175</v>
      </c>
      <c r="CQ4814" t="s">
        <v>1885</v>
      </c>
      <c r="CS4814" t="str">
        <f>"00969"</f>
        <v>00969</v>
      </c>
      <c r="CT4814" t="s">
        <v>244</v>
      </c>
      <c r="CU4814" t="s">
        <v>27176</v>
      </c>
    </row>
    <row r="4815" spans="1:151" x14ac:dyDescent="0.2">
      <c r="A4815">
        <v>28476</v>
      </c>
      <c r="B4815" t="s">
        <v>2919</v>
      </c>
      <c r="C4815" t="s">
        <v>27177</v>
      </c>
      <c r="D4815" t="s">
        <v>654</v>
      </c>
      <c r="E4815" t="s">
        <v>27178</v>
      </c>
      <c r="F4815" t="s">
        <v>171</v>
      </c>
      <c r="G4815" t="s">
        <v>172</v>
      </c>
      <c r="H4815" s="1">
        <v>36196</v>
      </c>
      <c r="I4815" t="s">
        <v>221</v>
      </c>
      <c r="K4815" t="s">
        <v>1478</v>
      </c>
      <c r="L4815" t="s">
        <v>727</v>
      </c>
      <c r="M4815" t="s">
        <v>176</v>
      </c>
      <c r="N4815">
        <v>2020</v>
      </c>
      <c r="O4815" t="s">
        <v>978</v>
      </c>
      <c r="P4815" t="s">
        <v>979</v>
      </c>
      <c r="Q4815" t="s">
        <v>172</v>
      </c>
      <c r="S4815">
        <v>30722965</v>
      </c>
      <c r="T4815" t="s">
        <v>226</v>
      </c>
      <c r="Y4815" t="str">
        <f>"01AS"</f>
        <v>01AS</v>
      </c>
      <c r="Z4815" t="s">
        <v>227</v>
      </c>
      <c r="AA4815" t="s">
        <v>320</v>
      </c>
      <c r="AB4815" t="s">
        <v>321</v>
      </c>
      <c r="AC4815" t="s">
        <v>922</v>
      </c>
      <c r="AD4815" t="s">
        <v>185</v>
      </c>
      <c r="AE4815" t="s">
        <v>1203</v>
      </c>
      <c r="AF4815" t="s">
        <v>426</v>
      </c>
      <c r="AJ4815" t="s">
        <v>1203</v>
      </c>
      <c r="AK4815" t="s">
        <v>185</v>
      </c>
      <c r="AS4815">
        <v>3.94</v>
      </c>
      <c r="AT4815" t="s">
        <v>429</v>
      </c>
      <c r="AV4815" t="s">
        <v>473</v>
      </c>
      <c r="AW4815" t="s">
        <v>210</v>
      </c>
      <c r="BM4815" t="s">
        <v>27179</v>
      </c>
      <c r="BN4815" t="s">
        <v>239</v>
      </c>
      <c r="BO4815" t="s">
        <v>1006</v>
      </c>
      <c r="BP4815" t="s">
        <v>241</v>
      </c>
      <c r="BQ4815" t="s">
        <v>195</v>
      </c>
      <c r="BS4815">
        <v>14627</v>
      </c>
      <c r="CD4815" t="s">
        <v>195</v>
      </c>
      <c r="CM4815" t="s">
        <v>27180</v>
      </c>
      <c r="CO4815" t="s">
        <v>1006</v>
      </c>
      <c r="CP4815" t="s">
        <v>1008</v>
      </c>
      <c r="CQ4815" t="s">
        <v>247</v>
      </c>
      <c r="CS4815">
        <v>10530</v>
      </c>
      <c r="CT4815" t="s">
        <v>244</v>
      </c>
      <c r="CU4815" t="s">
        <v>27181</v>
      </c>
    </row>
    <row r="4816" spans="1:151" x14ac:dyDescent="0.2">
      <c r="A4816">
        <v>10105</v>
      </c>
      <c r="B4816" t="s">
        <v>10054</v>
      </c>
      <c r="C4816" t="s">
        <v>27182</v>
      </c>
      <c r="E4816" t="s">
        <v>27183</v>
      </c>
      <c r="F4816" t="s">
        <v>171</v>
      </c>
      <c r="G4816" t="s">
        <v>172</v>
      </c>
      <c r="H4816" s="1">
        <v>34581</v>
      </c>
      <c r="I4816" t="s">
        <v>173</v>
      </c>
      <c r="K4816" t="s">
        <v>6824</v>
      </c>
      <c r="L4816" t="s">
        <v>2552</v>
      </c>
      <c r="M4816" t="s">
        <v>176</v>
      </c>
      <c r="N4816">
        <v>2015</v>
      </c>
      <c r="O4816" t="s">
        <v>1014</v>
      </c>
      <c r="P4816" t="s">
        <v>178</v>
      </c>
      <c r="Q4816" t="s">
        <v>172</v>
      </c>
      <c r="S4816">
        <v>27734056</v>
      </c>
      <c r="T4816" t="s">
        <v>196</v>
      </c>
      <c r="W4816" t="s">
        <v>27184</v>
      </c>
      <c r="X4816">
        <v>5857504512</v>
      </c>
      <c r="Y4816" t="s">
        <v>186</v>
      </c>
      <c r="Z4816" t="s">
        <v>282</v>
      </c>
      <c r="AA4816">
        <v>2016</v>
      </c>
      <c r="AB4816">
        <v>2016</v>
      </c>
      <c r="AC4816" t="s">
        <v>579</v>
      </c>
      <c r="AD4816" t="s">
        <v>185</v>
      </c>
      <c r="AS4816">
        <v>3.26</v>
      </c>
      <c r="AT4816" t="s">
        <v>188</v>
      </c>
      <c r="AU4816" t="s">
        <v>189</v>
      </c>
      <c r="AV4816" t="s">
        <v>190</v>
      </c>
      <c r="AW4816" t="s">
        <v>210</v>
      </c>
      <c r="BM4816" t="s">
        <v>27185</v>
      </c>
      <c r="BN4816" t="s">
        <v>487</v>
      </c>
      <c r="BP4816" t="s">
        <v>194</v>
      </c>
      <c r="BQ4816" t="s">
        <v>195</v>
      </c>
      <c r="BS4816">
        <v>14627</v>
      </c>
      <c r="BT4816" t="s">
        <v>196</v>
      </c>
      <c r="BU4816">
        <v>5853302949</v>
      </c>
      <c r="BZ4816" t="s">
        <v>27186</v>
      </c>
      <c r="CC4816" t="s">
        <v>194</v>
      </c>
      <c r="CD4816" t="s">
        <v>195</v>
      </c>
      <c r="CF4816">
        <v>14626</v>
      </c>
      <c r="CG4816" t="s">
        <v>196</v>
      </c>
      <c r="CH4816">
        <v>5852255566</v>
      </c>
      <c r="CM4816" t="s">
        <v>27187</v>
      </c>
      <c r="CP4816" t="s">
        <v>194</v>
      </c>
      <c r="CQ4816" t="s">
        <v>195</v>
      </c>
      <c r="CS4816">
        <v>14627</v>
      </c>
      <c r="CT4816" t="s">
        <v>196</v>
      </c>
      <c r="CU4816">
        <v>5853302949</v>
      </c>
      <c r="EM4816" t="s">
        <v>27186</v>
      </c>
      <c r="EP4816" t="s">
        <v>194</v>
      </c>
      <c r="EQ4816" t="s">
        <v>195</v>
      </c>
      <c r="ES4816">
        <v>14626</v>
      </c>
      <c r="ET4816" t="s">
        <v>196</v>
      </c>
      <c r="EU4816">
        <v>5852255566</v>
      </c>
    </row>
    <row r="4817" spans="1:151" x14ac:dyDescent="0.2">
      <c r="A4817">
        <v>24670</v>
      </c>
      <c r="B4817" t="s">
        <v>27188</v>
      </c>
      <c r="C4817" t="s">
        <v>27189</v>
      </c>
      <c r="E4817" t="s">
        <v>27190</v>
      </c>
      <c r="F4817" t="s">
        <v>171</v>
      </c>
      <c r="H4817" s="1">
        <v>14171</v>
      </c>
      <c r="K4817" t="s">
        <v>882</v>
      </c>
      <c r="L4817" t="s">
        <v>318</v>
      </c>
      <c r="M4817" t="s">
        <v>255</v>
      </c>
      <c r="N4817" t="s">
        <v>2166</v>
      </c>
      <c r="O4817" t="s">
        <v>5927</v>
      </c>
      <c r="P4817" t="s">
        <v>178</v>
      </c>
      <c r="Q4817" t="s">
        <v>172</v>
      </c>
      <c r="S4817">
        <v>28722823</v>
      </c>
      <c r="T4817" t="s">
        <v>196</v>
      </c>
      <c r="W4817" t="s">
        <v>27191</v>
      </c>
      <c r="X4817">
        <v>3478764393</v>
      </c>
      <c r="Y4817" t="s">
        <v>186</v>
      </c>
      <c r="Z4817" t="s">
        <v>282</v>
      </c>
      <c r="AA4817">
        <v>2018</v>
      </c>
      <c r="AB4817">
        <v>2018</v>
      </c>
      <c r="AC4817" t="s">
        <v>960</v>
      </c>
      <c r="AD4817" t="s">
        <v>185</v>
      </c>
      <c r="AM4817" t="s">
        <v>208</v>
      </c>
      <c r="AS4817">
        <v>3.69</v>
      </c>
      <c r="AT4817" t="s">
        <v>188</v>
      </c>
      <c r="AU4817" t="s">
        <v>189</v>
      </c>
      <c r="AV4817" t="s">
        <v>190</v>
      </c>
      <c r="AW4817" t="s">
        <v>210</v>
      </c>
      <c r="BM4817" t="s">
        <v>27192</v>
      </c>
      <c r="BN4817" t="s">
        <v>193</v>
      </c>
      <c r="BP4817" t="s">
        <v>194</v>
      </c>
      <c r="BQ4817" t="s">
        <v>195</v>
      </c>
      <c r="BS4817">
        <v>14627</v>
      </c>
      <c r="BT4817" t="s">
        <v>196</v>
      </c>
      <c r="BU4817">
        <v>5855767456</v>
      </c>
      <c r="BZ4817" t="s">
        <v>27193</v>
      </c>
      <c r="CC4817" t="s">
        <v>973</v>
      </c>
      <c r="CD4817" t="s">
        <v>195</v>
      </c>
      <c r="CF4817">
        <v>10009</v>
      </c>
      <c r="CG4817" t="s">
        <v>196</v>
      </c>
      <c r="CH4817">
        <v>6463597585</v>
      </c>
      <c r="CM4817" t="s">
        <v>27194</v>
      </c>
      <c r="CP4817" t="s">
        <v>194</v>
      </c>
      <c r="CQ4817" t="s">
        <v>195</v>
      </c>
      <c r="CS4817">
        <v>14627</v>
      </c>
      <c r="CT4817" t="s">
        <v>196</v>
      </c>
      <c r="CU4817">
        <v>5855767456</v>
      </c>
      <c r="ED4817" t="s">
        <v>195</v>
      </c>
      <c r="EG4817" t="s">
        <v>196</v>
      </c>
      <c r="EH4817">
        <v>6463597585</v>
      </c>
      <c r="EM4817" t="s">
        <v>27193</v>
      </c>
      <c r="EP4817" t="s">
        <v>973</v>
      </c>
      <c r="EQ4817" t="s">
        <v>195</v>
      </c>
      <c r="ES4817">
        <v>10009</v>
      </c>
      <c r="ET4817" t="s">
        <v>196</v>
      </c>
      <c r="EU4817">
        <v>6463597585</v>
      </c>
    </row>
    <row r="4818" spans="1:151" x14ac:dyDescent="0.2">
      <c r="A4818">
        <v>28376</v>
      </c>
      <c r="B4818" t="s">
        <v>7230</v>
      </c>
      <c r="C4818" t="s">
        <v>27182</v>
      </c>
      <c r="D4818" t="s">
        <v>27195</v>
      </c>
      <c r="E4818" t="s">
        <v>27196</v>
      </c>
      <c r="F4818" t="s">
        <v>171</v>
      </c>
      <c r="G4818" t="s">
        <v>172</v>
      </c>
      <c r="H4818" s="1">
        <v>36679</v>
      </c>
      <c r="I4818" t="s">
        <v>221</v>
      </c>
      <c r="K4818" t="s">
        <v>3218</v>
      </c>
      <c r="L4818" t="s">
        <v>24158</v>
      </c>
      <c r="M4818" t="s">
        <v>224</v>
      </c>
      <c r="N4818">
        <v>2019</v>
      </c>
      <c r="O4818" t="s">
        <v>279</v>
      </c>
      <c r="P4818" t="s">
        <v>178</v>
      </c>
      <c r="Q4818" t="s">
        <v>172</v>
      </c>
      <c r="S4818">
        <v>31405843</v>
      </c>
      <c r="T4818" t="s">
        <v>196</v>
      </c>
      <c r="W4818" t="s">
        <v>27197</v>
      </c>
      <c r="X4818">
        <v>8476129483</v>
      </c>
      <c r="Y4818" t="s">
        <v>802</v>
      </c>
      <c r="Z4818" t="s">
        <v>1583</v>
      </c>
      <c r="AA4818">
        <v>2022</v>
      </c>
      <c r="AB4818">
        <v>2022</v>
      </c>
      <c r="AC4818" t="s">
        <v>1584</v>
      </c>
      <c r="AD4818" t="s">
        <v>185</v>
      </c>
      <c r="AS4818">
        <v>4</v>
      </c>
      <c r="AT4818" t="s">
        <v>188</v>
      </c>
      <c r="AU4818" t="s">
        <v>189</v>
      </c>
      <c r="AV4818" t="s">
        <v>190</v>
      </c>
      <c r="AW4818" t="s">
        <v>210</v>
      </c>
      <c r="BM4818" t="s">
        <v>6070</v>
      </c>
      <c r="BN4818" t="s">
        <v>27198</v>
      </c>
      <c r="BP4818" t="s">
        <v>194</v>
      </c>
      <c r="BQ4818" t="s">
        <v>195</v>
      </c>
      <c r="BS4818">
        <v>14605</v>
      </c>
      <c r="BT4818" t="s">
        <v>196</v>
      </c>
      <c r="BU4818">
        <v>8478686941</v>
      </c>
      <c r="BZ4818" t="s">
        <v>27199</v>
      </c>
      <c r="CC4818" t="s">
        <v>8172</v>
      </c>
      <c r="CD4818" t="s">
        <v>1648</v>
      </c>
      <c r="CF4818">
        <v>600912563</v>
      </c>
      <c r="CG4818" t="s">
        <v>196</v>
      </c>
      <c r="CH4818">
        <v>8479209082</v>
      </c>
      <c r="CM4818" t="s">
        <v>6070</v>
      </c>
      <c r="CP4818" t="s">
        <v>194</v>
      </c>
      <c r="CQ4818" t="s">
        <v>195</v>
      </c>
      <c r="CS4818">
        <v>14605</v>
      </c>
      <c r="CT4818" t="s">
        <v>196</v>
      </c>
      <c r="CU4818">
        <v>8478686941</v>
      </c>
      <c r="ED4818" t="s">
        <v>1648</v>
      </c>
      <c r="EG4818" t="s">
        <v>196</v>
      </c>
      <c r="EH4818">
        <v>8479209082</v>
      </c>
      <c r="EM4818" t="s">
        <v>27199</v>
      </c>
      <c r="EP4818" t="s">
        <v>8172</v>
      </c>
      <c r="EQ4818" t="s">
        <v>1648</v>
      </c>
      <c r="ES4818">
        <v>600912563</v>
      </c>
      <c r="ET4818" t="s">
        <v>196</v>
      </c>
      <c r="EU4818">
        <v>8479209082</v>
      </c>
    </row>
    <row r="4819" spans="1:151" x14ac:dyDescent="0.2">
      <c r="A4819">
        <v>45493</v>
      </c>
      <c r="B4819" t="s">
        <v>27200</v>
      </c>
      <c r="C4819" t="s">
        <v>27189</v>
      </c>
      <c r="D4819" t="s">
        <v>1154</v>
      </c>
      <c r="E4819" t="s">
        <v>27201</v>
      </c>
      <c r="F4819" t="s">
        <v>171</v>
      </c>
      <c r="G4819" t="str">
        <f>"0"</f>
        <v>0</v>
      </c>
      <c r="H4819" s="1">
        <v>38590</v>
      </c>
      <c r="I4819" t="s">
        <v>173</v>
      </c>
      <c r="K4819" t="s">
        <v>409</v>
      </c>
      <c r="L4819" t="s">
        <v>1643</v>
      </c>
      <c r="M4819" t="s">
        <v>224</v>
      </c>
      <c r="N4819">
        <v>2025</v>
      </c>
      <c r="O4819" t="s">
        <v>528</v>
      </c>
      <c r="P4819" t="s">
        <v>178</v>
      </c>
      <c r="Q4819" t="s">
        <v>172</v>
      </c>
      <c r="R4819" t="s">
        <v>510</v>
      </c>
      <c r="S4819">
        <v>32494273</v>
      </c>
      <c r="BM4819" t="s">
        <v>1488</v>
      </c>
    </row>
    <row r="4820" spans="1:151" x14ac:dyDescent="0.2">
      <c r="A4820">
        <v>24523</v>
      </c>
      <c r="B4820" t="s">
        <v>27202</v>
      </c>
      <c r="C4820" t="s">
        <v>27203</v>
      </c>
      <c r="E4820" t="s">
        <v>27204</v>
      </c>
      <c r="F4820" t="s">
        <v>171</v>
      </c>
      <c r="G4820" t="s">
        <v>172</v>
      </c>
      <c r="H4820" s="1">
        <v>34912</v>
      </c>
      <c r="I4820" t="s">
        <v>173</v>
      </c>
      <c r="K4820" t="s">
        <v>1518</v>
      </c>
      <c r="L4820" t="s">
        <v>820</v>
      </c>
      <c r="M4820" t="s">
        <v>176</v>
      </c>
      <c r="N4820">
        <v>2018</v>
      </c>
      <c r="O4820" t="s">
        <v>612</v>
      </c>
      <c r="P4820" t="s">
        <v>363</v>
      </c>
      <c r="Q4820" t="s">
        <v>172</v>
      </c>
      <c r="S4820">
        <v>28680185</v>
      </c>
      <c r="T4820" t="s">
        <v>4567</v>
      </c>
      <c r="U4820" t="s">
        <v>180</v>
      </c>
      <c r="V4820" s="2">
        <v>43598</v>
      </c>
      <c r="W4820" t="s">
        <v>27205</v>
      </c>
      <c r="X4820">
        <v>8717205129</v>
      </c>
      <c r="Y4820" t="s">
        <v>186</v>
      </c>
      <c r="Z4820" t="s">
        <v>282</v>
      </c>
      <c r="AA4820">
        <v>2019</v>
      </c>
      <c r="AB4820">
        <v>2019</v>
      </c>
      <c r="AC4820" t="s">
        <v>187</v>
      </c>
      <c r="AD4820" t="s">
        <v>172</v>
      </c>
      <c r="AS4820">
        <v>3.17</v>
      </c>
      <c r="AT4820" t="s">
        <v>188</v>
      </c>
      <c r="AU4820" t="s">
        <v>189</v>
      </c>
      <c r="AV4820" t="s">
        <v>190</v>
      </c>
      <c r="AW4820" t="s">
        <v>191</v>
      </c>
      <c r="BM4820" t="s">
        <v>27206</v>
      </c>
      <c r="BN4820" t="s">
        <v>193</v>
      </c>
      <c r="BP4820" t="s">
        <v>194</v>
      </c>
      <c r="BQ4820" t="s">
        <v>195</v>
      </c>
      <c r="BS4820">
        <v>14627</v>
      </c>
      <c r="BT4820" t="s">
        <v>196</v>
      </c>
      <c r="BU4820" t="str">
        <f>"0000000000"</f>
        <v>0000000000</v>
      </c>
      <c r="CM4820" t="s">
        <v>27207</v>
      </c>
      <c r="CP4820" t="s">
        <v>194</v>
      </c>
      <c r="CQ4820" t="s">
        <v>195</v>
      </c>
      <c r="CS4820">
        <v>14627</v>
      </c>
      <c r="CT4820" t="s">
        <v>196</v>
      </c>
      <c r="CU4820" t="str">
        <f>"0000000000"</f>
        <v>0000000000</v>
      </c>
    </row>
    <row r="4821" spans="1:151" x14ac:dyDescent="0.2">
      <c r="A4821">
        <v>40968</v>
      </c>
      <c r="B4821" t="s">
        <v>27208</v>
      </c>
      <c r="C4821" t="s">
        <v>27209</v>
      </c>
      <c r="D4821" t="s">
        <v>1562</v>
      </c>
      <c r="E4821" t="s">
        <v>27210</v>
      </c>
      <c r="F4821" t="s">
        <v>171</v>
      </c>
      <c r="G4821" t="str">
        <f>"0"</f>
        <v>0</v>
      </c>
      <c r="H4821" s="1">
        <v>37709</v>
      </c>
      <c r="I4821" t="s">
        <v>221</v>
      </c>
      <c r="K4821" t="s">
        <v>1046</v>
      </c>
      <c r="L4821" t="s">
        <v>1047</v>
      </c>
      <c r="M4821" t="s">
        <v>176</v>
      </c>
      <c r="N4821">
        <v>2024</v>
      </c>
      <c r="O4821" t="s">
        <v>319</v>
      </c>
      <c r="P4821" t="s">
        <v>178</v>
      </c>
      <c r="Q4821" t="s">
        <v>172</v>
      </c>
      <c r="S4821">
        <v>32107050</v>
      </c>
      <c r="T4821" t="s">
        <v>226</v>
      </c>
      <c r="Y4821" t="str">
        <f>"01AS"</f>
        <v>01AS</v>
      </c>
      <c r="Z4821" t="s">
        <v>499</v>
      </c>
      <c r="AA4821" t="s">
        <v>320</v>
      </c>
      <c r="AB4821" t="s">
        <v>321</v>
      </c>
      <c r="AC4821" t="s">
        <v>556</v>
      </c>
      <c r="AD4821" t="s">
        <v>185</v>
      </c>
      <c r="AM4821" t="s">
        <v>1819</v>
      </c>
      <c r="AS4821">
        <v>3</v>
      </c>
      <c r="AU4821" t="s">
        <v>235</v>
      </c>
      <c r="AV4821" t="s">
        <v>236</v>
      </c>
      <c r="AW4821" t="s">
        <v>210</v>
      </c>
      <c r="BJ4821" t="s">
        <v>474</v>
      </c>
      <c r="BM4821" t="s">
        <v>27211</v>
      </c>
      <c r="BN4821" t="s">
        <v>239</v>
      </c>
      <c r="BO4821" t="s">
        <v>27212</v>
      </c>
      <c r="BP4821" t="s">
        <v>241</v>
      </c>
      <c r="BQ4821" t="s">
        <v>195</v>
      </c>
      <c r="BS4821">
        <v>14627</v>
      </c>
      <c r="CD4821" t="s">
        <v>195</v>
      </c>
      <c r="CM4821" t="s">
        <v>27213</v>
      </c>
      <c r="CO4821" t="s">
        <v>27212</v>
      </c>
      <c r="CP4821" t="s">
        <v>27214</v>
      </c>
      <c r="CQ4821" t="s">
        <v>247</v>
      </c>
      <c r="CS4821">
        <v>12563</v>
      </c>
      <c r="CT4821" t="s">
        <v>244</v>
      </c>
      <c r="CU4821" t="s">
        <v>27215</v>
      </c>
    </row>
    <row r="4822" spans="1:151" x14ac:dyDescent="0.2">
      <c r="A4822">
        <v>31182</v>
      </c>
      <c r="B4822" t="s">
        <v>27216</v>
      </c>
      <c r="C4822" t="s">
        <v>27217</v>
      </c>
      <c r="D4822" t="s">
        <v>27218</v>
      </c>
      <c r="E4822" t="s">
        <v>27219</v>
      </c>
      <c r="F4822" t="s">
        <v>171</v>
      </c>
      <c r="G4822" t="str">
        <f>"0"</f>
        <v>0</v>
      </c>
      <c r="K4822" t="s">
        <v>253</v>
      </c>
      <c r="L4822" t="s">
        <v>254</v>
      </c>
      <c r="M4822" t="s">
        <v>176</v>
      </c>
      <c r="N4822">
        <v>2020</v>
      </c>
      <c r="O4822" t="s">
        <v>978</v>
      </c>
      <c r="P4822" t="s">
        <v>178</v>
      </c>
      <c r="Q4822" t="s">
        <v>172</v>
      </c>
      <c r="R4822" t="s">
        <v>510</v>
      </c>
      <c r="S4822">
        <v>31406291</v>
      </c>
      <c r="BM4822" t="s">
        <v>3005</v>
      </c>
    </row>
    <row r="4823" spans="1:151" x14ac:dyDescent="0.2">
      <c r="A4823">
        <v>27944</v>
      </c>
      <c r="B4823" t="s">
        <v>27216</v>
      </c>
      <c r="C4823" t="s">
        <v>27217</v>
      </c>
      <c r="D4823" t="s">
        <v>27218</v>
      </c>
      <c r="E4823" t="s">
        <v>27219</v>
      </c>
      <c r="F4823" t="s">
        <v>171</v>
      </c>
      <c r="G4823" t="str">
        <f>"0"</f>
        <v>0</v>
      </c>
      <c r="K4823" t="s">
        <v>610</v>
      </c>
      <c r="L4823" t="s">
        <v>969</v>
      </c>
      <c r="M4823" t="s">
        <v>176</v>
      </c>
      <c r="N4823">
        <v>2019</v>
      </c>
      <c r="O4823" t="s">
        <v>482</v>
      </c>
      <c r="P4823" t="s">
        <v>178</v>
      </c>
      <c r="Q4823" t="s">
        <v>172</v>
      </c>
      <c r="R4823" t="s">
        <v>510</v>
      </c>
      <c r="S4823">
        <v>31406291</v>
      </c>
      <c r="BM4823" t="s">
        <v>3005</v>
      </c>
    </row>
    <row r="4824" spans="1:151" x14ac:dyDescent="0.2">
      <c r="A4824">
        <v>26055</v>
      </c>
      <c r="B4824" t="s">
        <v>1010</v>
      </c>
      <c r="C4824" t="s">
        <v>27220</v>
      </c>
      <c r="D4824" t="s">
        <v>19794</v>
      </c>
      <c r="E4824" t="s">
        <v>27221</v>
      </c>
      <c r="F4824" t="s">
        <v>171</v>
      </c>
      <c r="G4824" t="str">
        <f>"0"</f>
        <v>0</v>
      </c>
      <c r="K4824" t="s">
        <v>1372</v>
      </c>
      <c r="L4824" t="s">
        <v>1373</v>
      </c>
      <c r="M4824" t="s">
        <v>176</v>
      </c>
      <c r="N4824">
        <v>2018</v>
      </c>
      <c r="O4824" t="s">
        <v>612</v>
      </c>
      <c r="P4824" t="s">
        <v>178</v>
      </c>
      <c r="Q4824" t="s">
        <v>172</v>
      </c>
      <c r="S4824">
        <v>30577589</v>
      </c>
      <c r="T4824" t="s">
        <v>2640</v>
      </c>
      <c r="U4824" t="s">
        <v>180</v>
      </c>
      <c r="V4824" s="2">
        <v>42902</v>
      </c>
      <c r="W4824" t="s">
        <v>27222</v>
      </c>
      <c r="X4824" t="s">
        <v>27223</v>
      </c>
      <c r="Y4824" t="s">
        <v>613</v>
      </c>
      <c r="Z4824" t="s">
        <v>614</v>
      </c>
      <c r="AA4824" t="s">
        <v>615</v>
      </c>
      <c r="AB4824" t="s">
        <v>259</v>
      </c>
      <c r="AC4824" t="s">
        <v>2643</v>
      </c>
      <c r="AD4824" t="s">
        <v>185</v>
      </c>
      <c r="AS4824" t="str">
        <f>"0"</f>
        <v>0</v>
      </c>
      <c r="AT4824" t="s">
        <v>188</v>
      </c>
      <c r="AU4824" t="s">
        <v>647</v>
      </c>
      <c r="AV4824" t="s">
        <v>190</v>
      </c>
      <c r="AW4824" t="s">
        <v>191</v>
      </c>
      <c r="CM4824" t="s">
        <v>22715</v>
      </c>
      <c r="CN4824" t="s">
        <v>22716</v>
      </c>
      <c r="CP4824" t="s">
        <v>194</v>
      </c>
      <c r="CQ4824" t="s">
        <v>195</v>
      </c>
      <c r="CS4824">
        <v>14623</v>
      </c>
      <c r="CT4824" t="s">
        <v>196</v>
      </c>
    </row>
    <row r="4825" spans="1:151" x14ac:dyDescent="0.2">
      <c r="A4825">
        <v>18938</v>
      </c>
      <c r="B4825" t="s">
        <v>27224</v>
      </c>
      <c r="C4825" t="s">
        <v>27225</v>
      </c>
      <c r="E4825" t="s">
        <v>27226</v>
      </c>
      <c r="F4825" t="s">
        <v>171</v>
      </c>
      <c r="G4825" t="s">
        <v>172</v>
      </c>
      <c r="H4825" s="1">
        <v>34765</v>
      </c>
      <c r="I4825" t="s">
        <v>221</v>
      </c>
      <c r="K4825" t="s">
        <v>2258</v>
      </c>
      <c r="L4825" t="s">
        <v>820</v>
      </c>
      <c r="M4825" t="s">
        <v>306</v>
      </c>
      <c r="N4825">
        <v>2016</v>
      </c>
      <c r="O4825" t="s">
        <v>380</v>
      </c>
      <c r="P4825" t="s">
        <v>178</v>
      </c>
      <c r="Q4825" t="s">
        <v>172</v>
      </c>
      <c r="S4825">
        <v>28197454</v>
      </c>
      <c r="T4825" t="s">
        <v>196</v>
      </c>
      <c r="W4825" t="s">
        <v>27227</v>
      </c>
      <c r="X4825">
        <v>9144191554</v>
      </c>
      <c r="Y4825" t="s">
        <v>186</v>
      </c>
      <c r="Z4825" t="s">
        <v>282</v>
      </c>
      <c r="AA4825">
        <v>2017</v>
      </c>
      <c r="AB4825">
        <v>2017</v>
      </c>
      <c r="AC4825" t="s">
        <v>885</v>
      </c>
      <c r="AD4825" t="s">
        <v>185</v>
      </c>
      <c r="AM4825" t="s">
        <v>3159</v>
      </c>
      <c r="AS4825">
        <v>3.78</v>
      </c>
      <c r="AT4825" t="s">
        <v>188</v>
      </c>
      <c r="AU4825" t="s">
        <v>189</v>
      </c>
      <c r="AV4825" t="s">
        <v>190</v>
      </c>
      <c r="AW4825" t="s">
        <v>264</v>
      </c>
      <c r="BM4825" t="s">
        <v>2459</v>
      </c>
      <c r="BN4825" t="s">
        <v>193</v>
      </c>
      <c r="BP4825" t="s">
        <v>194</v>
      </c>
      <c r="BQ4825" t="s">
        <v>195</v>
      </c>
      <c r="BS4825">
        <v>14627</v>
      </c>
      <c r="BT4825" t="s">
        <v>196</v>
      </c>
      <c r="BU4825">
        <v>9147150266</v>
      </c>
      <c r="BZ4825" t="s">
        <v>27228</v>
      </c>
      <c r="CC4825" t="s">
        <v>385</v>
      </c>
      <c r="CD4825" t="s">
        <v>195</v>
      </c>
      <c r="CF4825">
        <v>10538</v>
      </c>
      <c r="CG4825" t="s">
        <v>196</v>
      </c>
      <c r="CH4825">
        <v>9148346959</v>
      </c>
      <c r="CM4825" t="s">
        <v>27229</v>
      </c>
      <c r="CP4825" t="s">
        <v>194</v>
      </c>
      <c r="CQ4825" t="s">
        <v>195</v>
      </c>
      <c r="CS4825">
        <v>14627</v>
      </c>
      <c r="CT4825" t="s">
        <v>196</v>
      </c>
      <c r="CU4825">
        <v>9147150266</v>
      </c>
      <c r="EM4825" t="s">
        <v>27228</v>
      </c>
      <c r="EP4825" t="s">
        <v>385</v>
      </c>
      <c r="EQ4825" t="s">
        <v>195</v>
      </c>
      <c r="ES4825">
        <v>10538</v>
      </c>
      <c r="ET4825" t="s">
        <v>196</v>
      </c>
      <c r="EU4825">
        <v>9148346959</v>
      </c>
    </row>
    <row r="4826" spans="1:151" x14ac:dyDescent="0.2">
      <c r="A4826">
        <v>19798</v>
      </c>
      <c r="B4826" t="s">
        <v>12327</v>
      </c>
      <c r="C4826" t="s">
        <v>27230</v>
      </c>
      <c r="E4826" t="s">
        <v>27231</v>
      </c>
      <c r="F4826" t="s">
        <v>27232</v>
      </c>
      <c r="G4826" t="s">
        <v>172</v>
      </c>
      <c r="H4826" s="1">
        <v>35186</v>
      </c>
      <c r="I4826" t="s">
        <v>221</v>
      </c>
      <c r="K4826" t="s">
        <v>1078</v>
      </c>
      <c r="L4826" t="s">
        <v>6644</v>
      </c>
      <c r="M4826" t="s">
        <v>176</v>
      </c>
      <c r="N4826">
        <v>2017</v>
      </c>
      <c r="O4826" t="s">
        <v>177</v>
      </c>
      <c r="P4826" t="s">
        <v>178</v>
      </c>
      <c r="Q4826" t="s">
        <v>172</v>
      </c>
      <c r="S4826">
        <v>29538591</v>
      </c>
      <c r="T4826" t="s">
        <v>196</v>
      </c>
      <c r="W4826" t="s">
        <v>27233</v>
      </c>
      <c r="X4826">
        <v>9172917412</v>
      </c>
      <c r="Y4826" t="s">
        <v>186</v>
      </c>
      <c r="Z4826" t="s">
        <v>282</v>
      </c>
      <c r="AA4826">
        <v>2018</v>
      </c>
      <c r="AB4826">
        <v>2018</v>
      </c>
      <c r="AC4826" t="s">
        <v>857</v>
      </c>
      <c r="AD4826" t="s">
        <v>185</v>
      </c>
      <c r="AM4826" t="s">
        <v>2598</v>
      </c>
      <c r="AS4826">
        <v>3.76</v>
      </c>
      <c r="AT4826" t="s">
        <v>188</v>
      </c>
      <c r="AU4826" t="s">
        <v>189</v>
      </c>
      <c r="AV4826" t="s">
        <v>190</v>
      </c>
      <c r="AW4826" t="s">
        <v>715</v>
      </c>
      <c r="BM4826" t="s">
        <v>27234</v>
      </c>
      <c r="BN4826" t="s">
        <v>193</v>
      </c>
      <c r="BP4826" t="s">
        <v>194</v>
      </c>
      <c r="BQ4826" t="s">
        <v>195</v>
      </c>
      <c r="BS4826">
        <v>14627</v>
      </c>
      <c r="BT4826" t="s">
        <v>196</v>
      </c>
      <c r="BU4826">
        <v>3474763124</v>
      </c>
      <c r="BZ4826" t="s">
        <v>27235</v>
      </c>
      <c r="CC4826" t="s">
        <v>704</v>
      </c>
      <c r="CD4826" t="s">
        <v>195</v>
      </c>
      <c r="CF4826">
        <v>11229</v>
      </c>
      <c r="CG4826" t="s">
        <v>196</v>
      </c>
      <c r="CH4826">
        <v>3474763124</v>
      </c>
      <c r="CM4826" t="s">
        <v>27236</v>
      </c>
      <c r="CP4826" t="s">
        <v>194</v>
      </c>
      <c r="CQ4826" t="s">
        <v>195</v>
      </c>
      <c r="CS4826">
        <v>14611</v>
      </c>
      <c r="CT4826" t="s">
        <v>196</v>
      </c>
      <c r="CU4826">
        <v>3474763124</v>
      </c>
      <c r="ED4826" t="s">
        <v>195</v>
      </c>
      <c r="EG4826" t="s">
        <v>196</v>
      </c>
      <c r="EH4826">
        <v>3474763124</v>
      </c>
      <c r="EM4826" t="s">
        <v>27235</v>
      </c>
      <c r="EP4826" t="s">
        <v>704</v>
      </c>
      <c r="EQ4826" t="s">
        <v>195</v>
      </c>
      <c r="ES4826">
        <v>11229</v>
      </c>
      <c r="ET4826" t="s">
        <v>196</v>
      </c>
      <c r="EU4826">
        <v>3474763124</v>
      </c>
    </row>
    <row r="4827" spans="1:151" x14ac:dyDescent="0.2">
      <c r="A4827">
        <v>29932</v>
      </c>
      <c r="B4827" t="s">
        <v>27237</v>
      </c>
      <c r="C4827" t="s">
        <v>27230</v>
      </c>
      <c r="E4827" t="s">
        <v>27238</v>
      </c>
      <c r="F4827" t="s">
        <v>171</v>
      </c>
      <c r="G4827" t="s">
        <v>172</v>
      </c>
      <c r="H4827" s="1">
        <v>36628</v>
      </c>
      <c r="I4827" t="s">
        <v>173</v>
      </c>
      <c r="K4827" t="s">
        <v>3377</v>
      </c>
      <c r="L4827" t="s">
        <v>3378</v>
      </c>
      <c r="M4827" t="s">
        <v>224</v>
      </c>
      <c r="N4827">
        <v>2019</v>
      </c>
      <c r="O4827" t="s">
        <v>279</v>
      </c>
      <c r="P4827" t="s">
        <v>178</v>
      </c>
      <c r="Q4827" t="s">
        <v>172</v>
      </c>
      <c r="R4827" t="s">
        <v>5734</v>
      </c>
      <c r="S4827">
        <v>31366700</v>
      </c>
      <c r="T4827" t="s">
        <v>226</v>
      </c>
      <c r="Y4827" t="str">
        <f>"01AS"</f>
        <v>01AS</v>
      </c>
      <c r="Z4827" t="s">
        <v>499</v>
      </c>
      <c r="AC4827" t="s">
        <v>4871</v>
      </c>
      <c r="AS4827">
        <v>3.36</v>
      </c>
      <c r="AT4827" t="s">
        <v>429</v>
      </c>
      <c r="AW4827" t="s">
        <v>715</v>
      </c>
      <c r="BM4827" t="s">
        <v>27239</v>
      </c>
      <c r="BN4827" t="s">
        <v>239</v>
      </c>
      <c r="BO4827" t="s">
        <v>27240</v>
      </c>
      <c r="BP4827" t="s">
        <v>241</v>
      </c>
      <c r="BQ4827" t="s">
        <v>195</v>
      </c>
      <c r="BS4827">
        <v>14627</v>
      </c>
      <c r="CD4827" t="s">
        <v>195</v>
      </c>
      <c r="CM4827" t="s">
        <v>27241</v>
      </c>
      <c r="CO4827" t="s">
        <v>27240</v>
      </c>
      <c r="CP4827" t="s">
        <v>27242</v>
      </c>
      <c r="CQ4827" t="s">
        <v>247</v>
      </c>
      <c r="CS4827" t="str">
        <f>"07080"</f>
        <v>07080</v>
      </c>
      <c r="CT4827" t="s">
        <v>244</v>
      </c>
      <c r="CU4827" t="s">
        <v>27243</v>
      </c>
      <c r="DM4827" t="s">
        <v>27244</v>
      </c>
      <c r="DP4827" t="s">
        <v>27245</v>
      </c>
      <c r="DQ4827" t="s">
        <v>1150</v>
      </c>
      <c r="DR4827" t="s">
        <v>27246</v>
      </c>
      <c r="DS4827" t="str">
        <f>"08812"</f>
        <v>08812</v>
      </c>
      <c r="DT4827" t="s">
        <v>226</v>
      </c>
      <c r="DU4827">
        <v>9084564177</v>
      </c>
      <c r="DX4827" t="s">
        <v>27247</v>
      </c>
      <c r="DY4827" t="s">
        <v>406</v>
      </c>
    </row>
    <row r="4828" spans="1:151" x14ac:dyDescent="0.2">
      <c r="A4828">
        <v>40613</v>
      </c>
      <c r="B4828" t="s">
        <v>20784</v>
      </c>
      <c r="C4828" t="s">
        <v>27248</v>
      </c>
      <c r="D4828" t="s">
        <v>27249</v>
      </c>
      <c r="E4828" t="s">
        <v>27250</v>
      </c>
      <c r="F4828" t="s">
        <v>171</v>
      </c>
      <c r="G4828" t="str">
        <f>"0"</f>
        <v>0</v>
      </c>
      <c r="H4828" s="1">
        <v>37983</v>
      </c>
      <c r="I4828" t="s">
        <v>173</v>
      </c>
      <c r="K4828" t="s">
        <v>1939</v>
      </c>
      <c r="L4828" t="s">
        <v>1940</v>
      </c>
      <c r="M4828" t="s">
        <v>176</v>
      </c>
      <c r="N4828">
        <v>2024</v>
      </c>
      <c r="O4828" t="s">
        <v>319</v>
      </c>
      <c r="P4828" t="s">
        <v>178</v>
      </c>
      <c r="Q4828" t="s">
        <v>172</v>
      </c>
      <c r="S4828">
        <v>31982306</v>
      </c>
      <c r="T4828" t="s">
        <v>12636</v>
      </c>
      <c r="U4828" t="s">
        <v>424</v>
      </c>
      <c r="Y4828" t="str">
        <f>"01AS"</f>
        <v>01AS</v>
      </c>
      <c r="Z4828" t="s">
        <v>227</v>
      </c>
      <c r="AA4828" t="s">
        <v>320</v>
      </c>
      <c r="AB4828" t="s">
        <v>321</v>
      </c>
      <c r="AC4828" t="s">
        <v>1167</v>
      </c>
      <c r="AD4828" t="s">
        <v>185</v>
      </c>
      <c r="AF4828" t="s">
        <v>426</v>
      </c>
      <c r="AG4828" t="s">
        <v>427</v>
      </c>
      <c r="AJ4828" t="s">
        <v>5592</v>
      </c>
      <c r="AK4828" t="s">
        <v>185</v>
      </c>
      <c r="AS4828">
        <v>3.76</v>
      </c>
      <c r="AU4828" t="s">
        <v>235</v>
      </c>
      <c r="AV4828" t="s">
        <v>236</v>
      </c>
      <c r="AW4828" t="s">
        <v>430</v>
      </c>
      <c r="BM4828" t="s">
        <v>27251</v>
      </c>
      <c r="BN4828" t="s">
        <v>239</v>
      </c>
      <c r="BO4828" t="s">
        <v>267</v>
      </c>
      <c r="BP4828" t="s">
        <v>241</v>
      </c>
      <c r="BQ4828" t="s">
        <v>195</v>
      </c>
      <c r="BS4828">
        <v>14627</v>
      </c>
      <c r="BZ4828" t="s">
        <v>242</v>
      </c>
      <c r="CA4828" t="s">
        <v>27251</v>
      </c>
      <c r="CB4828" t="s">
        <v>243</v>
      </c>
      <c r="CD4828" t="s">
        <v>195</v>
      </c>
      <c r="CF4828">
        <v>14642</v>
      </c>
      <c r="CG4828" t="s">
        <v>244</v>
      </c>
      <c r="CM4828" t="s">
        <v>15828</v>
      </c>
      <c r="CN4828" t="s">
        <v>27251</v>
      </c>
      <c r="CO4828" t="s">
        <v>267</v>
      </c>
      <c r="CP4828" t="s">
        <v>241</v>
      </c>
      <c r="CQ4828" t="s">
        <v>247</v>
      </c>
      <c r="CS4828">
        <v>14627</v>
      </c>
      <c r="CT4828" t="s">
        <v>244</v>
      </c>
      <c r="CU4828" t="s">
        <v>27252</v>
      </c>
    </row>
    <row r="4829" spans="1:151" x14ac:dyDescent="0.2">
      <c r="A4829">
        <v>40652</v>
      </c>
      <c r="B4829" t="s">
        <v>20790</v>
      </c>
      <c r="C4829" t="s">
        <v>27248</v>
      </c>
      <c r="D4829" t="s">
        <v>27253</v>
      </c>
      <c r="E4829" t="s">
        <v>27254</v>
      </c>
      <c r="F4829" t="s">
        <v>171</v>
      </c>
      <c r="G4829" t="str">
        <f>"0"</f>
        <v>0</v>
      </c>
      <c r="H4829" s="1">
        <v>37745</v>
      </c>
      <c r="I4829" t="s">
        <v>221</v>
      </c>
      <c r="K4829" t="s">
        <v>1046</v>
      </c>
      <c r="L4829" t="s">
        <v>1047</v>
      </c>
      <c r="M4829" t="s">
        <v>176</v>
      </c>
      <c r="N4829">
        <v>2024</v>
      </c>
      <c r="O4829" t="s">
        <v>319</v>
      </c>
      <c r="P4829" t="s">
        <v>178</v>
      </c>
      <c r="Q4829" t="s">
        <v>172</v>
      </c>
      <c r="S4829">
        <v>32078282</v>
      </c>
      <c r="T4829" t="s">
        <v>226</v>
      </c>
      <c r="Y4829" t="str">
        <f>"01AS"</f>
        <v>01AS</v>
      </c>
      <c r="Z4829" t="s">
        <v>499</v>
      </c>
      <c r="AA4829" t="s">
        <v>320</v>
      </c>
      <c r="AB4829" t="s">
        <v>321</v>
      </c>
      <c r="AC4829" t="s">
        <v>2066</v>
      </c>
      <c r="AD4829" t="s">
        <v>185</v>
      </c>
      <c r="AF4829" t="s">
        <v>426</v>
      </c>
      <c r="AG4829" t="s">
        <v>729</v>
      </c>
      <c r="AJ4829" t="s">
        <v>425</v>
      </c>
      <c r="AK4829" t="s">
        <v>185</v>
      </c>
      <c r="AS4829">
        <v>3.65</v>
      </c>
      <c r="AU4829" t="s">
        <v>235</v>
      </c>
      <c r="AV4829" t="s">
        <v>823</v>
      </c>
      <c r="AW4829" t="s">
        <v>715</v>
      </c>
      <c r="BM4829" t="s">
        <v>27255</v>
      </c>
      <c r="BN4829" t="s">
        <v>239</v>
      </c>
      <c r="BO4829" t="s">
        <v>27256</v>
      </c>
      <c r="BP4829" t="s">
        <v>241</v>
      </c>
      <c r="BQ4829" t="s">
        <v>195</v>
      </c>
      <c r="BS4829">
        <v>14627</v>
      </c>
      <c r="BZ4829" t="s">
        <v>3928</v>
      </c>
      <c r="CB4829" t="s">
        <v>475</v>
      </c>
      <c r="CD4829" t="s">
        <v>195</v>
      </c>
      <c r="CF4829">
        <v>14620</v>
      </c>
      <c r="CG4829" t="s">
        <v>244</v>
      </c>
      <c r="CM4829" t="s">
        <v>27257</v>
      </c>
      <c r="CO4829" t="s">
        <v>27256</v>
      </c>
      <c r="CP4829" t="s">
        <v>27258</v>
      </c>
      <c r="CQ4829" t="s">
        <v>571</v>
      </c>
      <c r="CS4829" t="s">
        <v>27259</v>
      </c>
      <c r="CT4829" t="s">
        <v>244</v>
      </c>
      <c r="CU4829" t="s">
        <v>27260</v>
      </c>
    </row>
    <row r="4830" spans="1:151" x14ac:dyDescent="0.2">
      <c r="A4830">
        <v>41413</v>
      </c>
      <c r="B4830" t="s">
        <v>27261</v>
      </c>
      <c r="C4830" t="s">
        <v>27248</v>
      </c>
      <c r="D4830" t="s">
        <v>4637</v>
      </c>
      <c r="E4830" t="s">
        <v>1213</v>
      </c>
      <c r="F4830" t="s">
        <v>171</v>
      </c>
      <c r="G4830" t="str">
        <f>"0"</f>
        <v>0</v>
      </c>
      <c r="H4830" s="1">
        <v>37624</v>
      </c>
      <c r="I4830" t="s">
        <v>173</v>
      </c>
      <c r="K4830" t="s">
        <v>304</v>
      </c>
      <c r="L4830" t="s">
        <v>305</v>
      </c>
      <c r="M4830" t="s">
        <v>1164</v>
      </c>
      <c r="N4830" t="s">
        <v>1165</v>
      </c>
      <c r="O4830" t="s">
        <v>1166</v>
      </c>
      <c r="P4830" t="s">
        <v>178</v>
      </c>
      <c r="Q4830" t="s">
        <v>172</v>
      </c>
      <c r="R4830" t="s">
        <v>510</v>
      </c>
      <c r="S4830">
        <v>32248531</v>
      </c>
      <c r="BM4830" t="s">
        <v>27262</v>
      </c>
    </row>
    <row r="4831" spans="1:151" x14ac:dyDescent="0.2">
      <c r="A4831">
        <v>23337</v>
      </c>
      <c r="B4831" t="s">
        <v>2661</v>
      </c>
      <c r="C4831" t="s">
        <v>27263</v>
      </c>
      <c r="D4831" t="s">
        <v>3554</v>
      </c>
      <c r="E4831" t="s">
        <v>27264</v>
      </c>
      <c r="F4831" t="s">
        <v>171</v>
      </c>
      <c r="G4831" t="s">
        <v>172</v>
      </c>
      <c r="H4831" s="1">
        <v>35069</v>
      </c>
      <c r="I4831" t="s">
        <v>173</v>
      </c>
      <c r="K4831" t="s">
        <v>4824</v>
      </c>
      <c r="M4831" t="s">
        <v>306</v>
      </c>
      <c r="N4831">
        <v>2017</v>
      </c>
      <c r="O4831" t="s">
        <v>646</v>
      </c>
      <c r="P4831" t="s">
        <v>363</v>
      </c>
      <c r="Q4831" t="s">
        <v>172</v>
      </c>
      <c r="S4831">
        <v>28682929</v>
      </c>
      <c r="T4831" t="s">
        <v>196</v>
      </c>
      <c r="W4831" t="s">
        <v>27265</v>
      </c>
      <c r="X4831">
        <v>2032734630</v>
      </c>
      <c r="Y4831" t="s">
        <v>186</v>
      </c>
      <c r="Z4831" t="s">
        <v>282</v>
      </c>
      <c r="AA4831">
        <v>2018</v>
      </c>
      <c r="AB4831">
        <v>2018</v>
      </c>
      <c r="AC4831" t="s">
        <v>2179</v>
      </c>
      <c r="AD4831" t="s">
        <v>172</v>
      </c>
      <c r="AS4831">
        <v>2.0499999999999998</v>
      </c>
      <c r="AT4831" t="s">
        <v>188</v>
      </c>
      <c r="AU4831" t="s">
        <v>189</v>
      </c>
      <c r="AV4831" t="s">
        <v>190</v>
      </c>
      <c r="AW4831" t="s">
        <v>264</v>
      </c>
      <c r="BM4831" t="s">
        <v>27266</v>
      </c>
      <c r="BN4831" t="s">
        <v>193</v>
      </c>
      <c r="BP4831" t="s">
        <v>194</v>
      </c>
      <c r="BQ4831" t="s">
        <v>195</v>
      </c>
      <c r="BS4831">
        <v>14627</v>
      </c>
      <c r="BT4831" t="s">
        <v>196</v>
      </c>
      <c r="BU4831">
        <v>2032733538</v>
      </c>
      <c r="BZ4831" t="s">
        <v>27267</v>
      </c>
      <c r="CC4831" t="s">
        <v>24522</v>
      </c>
      <c r="CD4831" t="s">
        <v>1508</v>
      </c>
      <c r="CF4831" t="str">
        <f>"068313322"</f>
        <v>068313322</v>
      </c>
      <c r="CG4831" t="s">
        <v>196</v>
      </c>
      <c r="CH4831">
        <v>2032733538</v>
      </c>
      <c r="CM4831" t="s">
        <v>1758</v>
      </c>
      <c r="CN4831" t="s">
        <v>193</v>
      </c>
      <c r="CP4831" t="s">
        <v>194</v>
      </c>
      <c r="CQ4831" t="s">
        <v>195</v>
      </c>
      <c r="CS4831">
        <v>14627</v>
      </c>
      <c r="CT4831" t="s">
        <v>196</v>
      </c>
      <c r="CU4831">
        <v>2032733538</v>
      </c>
      <c r="ED4831" t="s">
        <v>1508</v>
      </c>
      <c r="EG4831" t="s">
        <v>196</v>
      </c>
      <c r="EH4831">
        <v>2032733538</v>
      </c>
      <c r="EM4831" t="s">
        <v>27267</v>
      </c>
      <c r="EP4831" t="s">
        <v>24522</v>
      </c>
      <c r="EQ4831" t="s">
        <v>1508</v>
      </c>
      <c r="ES4831" t="str">
        <f>"068313322"</f>
        <v>068313322</v>
      </c>
      <c r="ET4831" t="s">
        <v>196</v>
      </c>
      <c r="EU4831">
        <v>2032733538</v>
      </c>
    </row>
    <row r="4832" spans="1:151" x14ac:dyDescent="0.2">
      <c r="A4832">
        <v>24808</v>
      </c>
      <c r="B4832" t="s">
        <v>27268</v>
      </c>
      <c r="C4832" t="s">
        <v>27269</v>
      </c>
      <c r="E4832" t="s">
        <v>27270</v>
      </c>
      <c r="F4832" t="s">
        <v>171</v>
      </c>
      <c r="K4832" t="s">
        <v>1372</v>
      </c>
      <c r="L4832" t="s">
        <v>1373</v>
      </c>
      <c r="M4832" t="s">
        <v>176</v>
      </c>
      <c r="N4832">
        <v>2017</v>
      </c>
      <c r="O4832" t="s">
        <v>177</v>
      </c>
      <c r="P4832" t="s">
        <v>178</v>
      </c>
      <c r="Q4832" t="s">
        <v>172</v>
      </c>
    </row>
    <row r="4833" spans="1:151" x14ac:dyDescent="0.2">
      <c r="A4833">
        <v>24877</v>
      </c>
      <c r="B4833" t="s">
        <v>27271</v>
      </c>
      <c r="C4833" t="s">
        <v>27272</v>
      </c>
      <c r="E4833" t="s">
        <v>27270</v>
      </c>
      <c r="F4833" t="s">
        <v>171</v>
      </c>
      <c r="K4833" t="s">
        <v>1372</v>
      </c>
      <c r="L4833" t="s">
        <v>1373</v>
      </c>
      <c r="M4833" t="s">
        <v>176</v>
      </c>
      <c r="N4833">
        <v>2017</v>
      </c>
      <c r="O4833" t="s">
        <v>177</v>
      </c>
      <c r="P4833" t="s">
        <v>178</v>
      </c>
      <c r="Q4833" t="s">
        <v>172</v>
      </c>
    </row>
    <row r="4834" spans="1:151" x14ac:dyDescent="0.2">
      <c r="A4834">
        <v>25418</v>
      </c>
      <c r="B4834" t="s">
        <v>27271</v>
      </c>
      <c r="C4834" t="s">
        <v>27272</v>
      </c>
      <c r="E4834" t="s">
        <v>27270</v>
      </c>
      <c r="F4834" t="s">
        <v>171</v>
      </c>
      <c r="K4834" t="s">
        <v>769</v>
      </c>
      <c r="L4834" t="s">
        <v>770</v>
      </c>
      <c r="M4834" t="s">
        <v>176</v>
      </c>
      <c r="N4834">
        <v>2017</v>
      </c>
      <c r="O4834" t="s">
        <v>177</v>
      </c>
      <c r="P4834" t="s">
        <v>178</v>
      </c>
      <c r="Q4834" t="s">
        <v>172</v>
      </c>
    </row>
    <row r="4835" spans="1:151" x14ac:dyDescent="0.2">
      <c r="A4835">
        <v>22133</v>
      </c>
      <c r="B4835" t="s">
        <v>27273</v>
      </c>
      <c r="C4835" t="s">
        <v>27274</v>
      </c>
      <c r="E4835" t="s">
        <v>27275</v>
      </c>
      <c r="F4835" t="s">
        <v>171</v>
      </c>
      <c r="G4835" t="s">
        <v>172</v>
      </c>
      <c r="H4835" s="1">
        <v>35682</v>
      </c>
      <c r="I4835" t="s">
        <v>221</v>
      </c>
      <c r="K4835" t="s">
        <v>11279</v>
      </c>
      <c r="L4835" t="s">
        <v>11280</v>
      </c>
      <c r="M4835" t="s">
        <v>224</v>
      </c>
      <c r="N4835">
        <v>2017</v>
      </c>
      <c r="O4835" t="s">
        <v>441</v>
      </c>
      <c r="P4835" t="s">
        <v>178</v>
      </c>
      <c r="Q4835" t="s">
        <v>172</v>
      </c>
      <c r="S4835">
        <v>29239788</v>
      </c>
      <c r="T4835" t="s">
        <v>196</v>
      </c>
      <c r="W4835" t="s">
        <v>27276</v>
      </c>
      <c r="X4835">
        <v>3474315703</v>
      </c>
      <c r="Y4835" t="s">
        <v>186</v>
      </c>
      <c r="Z4835" t="s">
        <v>183</v>
      </c>
      <c r="AA4835">
        <v>2019</v>
      </c>
      <c r="AB4835">
        <v>2019</v>
      </c>
      <c r="AC4835" t="s">
        <v>1092</v>
      </c>
      <c r="AD4835" t="s">
        <v>185</v>
      </c>
      <c r="AS4835">
        <v>3.9</v>
      </c>
      <c r="AT4835" t="s">
        <v>188</v>
      </c>
      <c r="AU4835" t="s">
        <v>189</v>
      </c>
      <c r="AV4835" t="s">
        <v>190</v>
      </c>
      <c r="AW4835" t="s">
        <v>294</v>
      </c>
      <c r="BM4835" t="s">
        <v>27277</v>
      </c>
      <c r="BN4835" t="s">
        <v>193</v>
      </c>
      <c r="BP4835" t="s">
        <v>194</v>
      </c>
      <c r="BQ4835" t="s">
        <v>195</v>
      </c>
      <c r="BS4835">
        <v>14627</v>
      </c>
      <c r="BT4835" t="s">
        <v>196</v>
      </c>
      <c r="BU4835">
        <v>3475490357</v>
      </c>
      <c r="BZ4835" t="s">
        <v>27278</v>
      </c>
      <c r="CC4835" t="s">
        <v>521</v>
      </c>
      <c r="CD4835" t="s">
        <v>195</v>
      </c>
      <c r="CF4835">
        <v>104587444</v>
      </c>
      <c r="CG4835" t="s">
        <v>196</v>
      </c>
      <c r="CH4835">
        <v>3475490357</v>
      </c>
      <c r="CM4835" t="s">
        <v>1525</v>
      </c>
      <c r="CP4835" t="s">
        <v>194</v>
      </c>
      <c r="CQ4835" t="s">
        <v>195</v>
      </c>
      <c r="CS4835">
        <v>14620</v>
      </c>
      <c r="CT4835" t="s">
        <v>196</v>
      </c>
      <c r="CU4835">
        <v>3475490357</v>
      </c>
      <c r="ED4835" t="s">
        <v>195</v>
      </c>
      <c r="EG4835" t="s">
        <v>196</v>
      </c>
      <c r="EH4835">
        <v>3475490357</v>
      </c>
      <c r="EM4835" t="s">
        <v>27278</v>
      </c>
      <c r="EP4835" t="s">
        <v>521</v>
      </c>
      <c r="EQ4835" t="s">
        <v>195</v>
      </c>
      <c r="ES4835">
        <v>104587444</v>
      </c>
      <c r="ET4835" t="s">
        <v>196</v>
      </c>
      <c r="EU4835">
        <v>3475490357</v>
      </c>
    </row>
    <row r="4836" spans="1:151" x14ac:dyDescent="0.2">
      <c r="A4836">
        <v>45538</v>
      </c>
      <c r="B4836" t="s">
        <v>27279</v>
      </c>
      <c r="C4836" t="s">
        <v>27280</v>
      </c>
      <c r="D4836" t="s">
        <v>27281</v>
      </c>
      <c r="E4836" t="s">
        <v>27282</v>
      </c>
      <c r="F4836" t="s">
        <v>171</v>
      </c>
      <c r="G4836" t="str">
        <f>"0"</f>
        <v>0</v>
      </c>
      <c r="H4836" s="1">
        <v>38200</v>
      </c>
      <c r="I4836" t="s">
        <v>173</v>
      </c>
      <c r="K4836" t="s">
        <v>222</v>
      </c>
      <c r="L4836" t="s">
        <v>223</v>
      </c>
      <c r="M4836" t="s">
        <v>224</v>
      </c>
      <c r="N4836">
        <v>2025</v>
      </c>
      <c r="O4836" t="s">
        <v>528</v>
      </c>
      <c r="P4836" t="s">
        <v>178</v>
      </c>
      <c r="Q4836" t="s">
        <v>172</v>
      </c>
      <c r="S4836">
        <v>32632545</v>
      </c>
      <c r="T4836" t="s">
        <v>226</v>
      </c>
      <c r="Y4836" t="str">
        <f>"01AS"</f>
        <v>01AS</v>
      </c>
      <c r="Z4836" t="s">
        <v>227</v>
      </c>
      <c r="AA4836" t="s">
        <v>320</v>
      </c>
      <c r="AB4836" t="s">
        <v>321</v>
      </c>
      <c r="AC4836" t="s">
        <v>678</v>
      </c>
      <c r="AD4836" t="s">
        <v>185</v>
      </c>
      <c r="AE4836" t="s">
        <v>1237</v>
      </c>
      <c r="AM4836" t="s">
        <v>3054</v>
      </c>
      <c r="AS4836">
        <v>3.71</v>
      </c>
      <c r="AU4836" t="s">
        <v>472</v>
      </c>
      <c r="AV4836" t="s">
        <v>473</v>
      </c>
      <c r="AW4836" t="s">
        <v>264</v>
      </c>
      <c r="BM4836" t="s">
        <v>27283</v>
      </c>
      <c r="BN4836" t="s">
        <v>239</v>
      </c>
      <c r="BO4836" t="s">
        <v>27284</v>
      </c>
      <c r="BP4836" t="s">
        <v>241</v>
      </c>
      <c r="BQ4836" t="s">
        <v>195</v>
      </c>
      <c r="BS4836">
        <v>14627</v>
      </c>
      <c r="CD4836" t="s">
        <v>195</v>
      </c>
      <c r="CM4836" t="s">
        <v>27285</v>
      </c>
      <c r="CO4836" t="s">
        <v>27284</v>
      </c>
      <c r="CP4836" t="s">
        <v>241</v>
      </c>
      <c r="CQ4836" t="s">
        <v>247</v>
      </c>
      <c r="CS4836" t="s">
        <v>27286</v>
      </c>
      <c r="CT4836" t="s">
        <v>244</v>
      </c>
      <c r="CU4836" t="s">
        <v>27287</v>
      </c>
    </row>
    <row r="4837" spans="1:151" x14ac:dyDescent="0.2">
      <c r="A4837">
        <v>45425</v>
      </c>
      <c r="B4837" t="s">
        <v>27279</v>
      </c>
      <c r="C4837" t="s">
        <v>27280</v>
      </c>
      <c r="D4837" t="s">
        <v>27281</v>
      </c>
      <c r="E4837" t="s">
        <v>27282</v>
      </c>
      <c r="F4837" t="s">
        <v>171</v>
      </c>
      <c r="G4837" t="str">
        <f>"0"</f>
        <v>0</v>
      </c>
      <c r="H4837" s="1">
        <v>38200</v>
      </c>
      <c r="I4837" t="s">
        <v>173</v>
      </c>
      <c r="K4837" t="s">
        <v>4091</v>
      </c>
      <c r="L4837" t="s">
        <v>3127</v>
      </c>
      <c r="M4837" t="s">
        <v>224</v>
      </c>
      <c r="N4837">
        <v>2025</v>
      </c>
      <c r="O4837" t="s">
        <v>528</v>
      </c>
      <c r="P4837" t="s">
        <v>178</v>
      </c>
      <c r="Q4837" t="s">
        <v>172</v>
      </c>
      <c r="S4837">
        <v>32632545</v>
      </c>
      <c r="T4837" t="s">
        <v>226</v>
      </c>
      <c r="Y4837" t="str">
        <f>"01AS"</f>
        <v>01AS</v>
      </c>
      <c r="Z4837" t="s">
        <v>227</v>
      </c>
      <c r="AA4837" t="s">
        <v>320</v>
      </c>
      <c r="AB4837" t="s">
        <v>321</v>
      </c>
      <c r="AC4837" t="s">
        <v>678</v>
      </c>
      <c r="AD4837" t="s">
        <v>185</v>
      </c>
      <c r="AE4837" t="s">
        <v>1237</v>
      </c>
      <c r="AM4837" t="s">
        <v>3054</v>
      </c>
      <c r="AS4837">
        <v>3.71</v>
      </c>
      <c r="AU4837" t="s">
        <v>472</v>
      </c>
      <c r="AV4837" t="s">
        <v>473</v>
      </c>
      <c r="AW4837" t="s">
        <v>264</v>
      </c>
      <c r="BM4837" t="s">
        <v>27283</v>
      </c>
      <c r="BN4837" t="s">
        <v>239</v>
      </c>
      <c r="BO4837" t="s">
        <v>27284</v>
      </c>
      <c r="BP4837" t="s">
        <v>241</v>
      </c>
      <c r="BQ4837" t="s">
        <v>195</v>
      </c>
      <c r="BS4837">
        <v>14627</v>
      </c>
      <c r="CD4837" t="s">
        <v>195</v>
      </c>
      <c r="CM4837" t="s">
        <v>27285</v>
      </c>
      <c r="CO4837" t="s">
        <v>27284</v>
      </c>
      <c r="CP4837" t="s">
        <v>241</v>
      </c>
      <c r="CQ4837" t="s">
        <v>247</v>
      </c>
      <c r="CS4837" t="s">
        <v>27286</v>
      </c>
      <c r="CT4837" t="s">
        <v>244</v>
      </c>
      <c r="CU4837" t="s">
        <v>27287</v>
      </c>
    </row>
    <row r="4838" spans="1:151" x14ac:dyDescent="0.2">
      <c r="A4838">
        <v>25587</v>
      </c>
      <c r="B4838" t="s">
        <v>27288</v>
      </c>
      <c r="C4838" t="s">
        <v>27289</v>
      </c>
      <c r="D4838" t="s">
        <v>1418</v>
      </c>
      <c r="E4838" t="s">
        <v>27290</v>
      </c>
      <c r="F4838" t="s">
        <v>171</v>
      </c>
      <c r="G4838" t="s">
        <v>172</v>
      </c>
      <c r="H4838" s="1">
        <v>36249</v>
      </c>
      <c r="I4838" t="s">
        <v>173</v>
      </c>
      <c r="K4838" t="s">
        <v>481</v>
      </c>
      <c r="L4838" t="s">
        <v>318</v>
      </c>
      <c r="M4838" t="s">
        <v>306</v>
      </c>
      <c r="N4838">
        <v>2018</v>
      </c>
      <c r="O4838" t="s">
        <v>307</v>
      </c>
      <c r="P4838" t="s">
        <v>178</v>
      </c>
      <c r="Q4838" t="s">
        <v>172</v>
      </c>
      <c r="S4838">
        <v>29942183</v>
      </c>
      <c r="T4838" t="s">
        <v>196</v>
      </c>
      <c r="W4838" t="s">
        <v>27291</v>
      </c>
      <c r="X4838">
        <v>2149266878</v>
      </c>
      <c r="Y4838" t="s">
        <v>186</v>
      </c>
      <c r="Z4838" t="s">
        <v>183</v>
      </c>
      <c r="AA4838">
        <v>2020</v>
      </c>
      <c r="AB4838">
        <v>2020</v>
      </c>
      <c r="AC4838" t="s">
        <v>5806</v>
      </c>
      <c r="AD4838" t="s">
        <v>185</v>
      </c>
      <c r="AS4838">
        <v>3.96</v>
      </c>
      <c r="AT4838" t="s">
        <v>188</v>
      </c>
      <c r="AU4838" t="s">
        <v>189</v>
      </c>
      <c r="AV4838" t="s">
        <v>190</v>
      </c>
      <c r="AW4838" t="s">
        <v>264</v>
      </c>
      <c r="BM4838" t="s">
        <v>27292</v>
      </c>
      <c r="BN4838" t="s">
        <v>193</v>
      </c>
      <c r="BP4838" t="s">
        <v>194</v>
      </c>
      <c r="BQ4838" t="s">
        <v>195</v>
      </c>
      <c r="BS4838">
        <v>14627</v>
      </c>
      <c r="BT4838" t="s">
        <v>196</v>
      </c>
      <c r="BU4838">
        <v>2146004212</v>
      </c>
      <c r="BZ4838" t="s">
        <v>27293</v>
      </c>
      <c r="CC4838" t="s">
        <v>1498</v>
      </c>
      <c r="CD4838" t="s">
        <v>344</v>
      </c>
      <c r="CF4838">
        <v>75252</v>
      </c>
      <c r="CG4838" t="s">
        <v>196</v>
      </c>
      <c r="CH4838">
        <v>2146004212</v>
      </c>
      <c r="CM4838" t="s">
        <v>863</v>
      </c>
      <c r="CP4838" t="s">
        <v>194</v>
      </c>
      <c r="CQ4838" t="s">
        <v>195</v>
      </c>
      <c r="CS4838">
        <v>14627</v>
      </c>
      <c r="CT4838" t="s">
        <v>196</v>
      </c>
      <c r="CU4838">
        <v>2146004212</v>
      </c>
      <c r="ED4838" t="s">
        <v>344</v>
      </c>
      <c r="EG4838" t="s">
        <v>196</v>
      </c>
      <c r="EH4838">
        <v>2146004212</v>
      </c>
      <c r="EM4838" t="s">
        <v>27293</v>
      </c>
      <c r="EP4838" t="s">
        <v>1498</v>
      </c>
      <c r="EQ4838" t="s">
        <v>344</v>
      </c>
      <c r="ES4838">
        <v>75252</v>
      </c>
      <c r="ET4838" t="s">
        <v>196</v>
      </c>
      <c r="EU4838">
        <v>2146004212</v>
      </c>
    </row>
    <row r="4839" spans="1:151" x14ac:dyDescent="0.2">
      <c r="A4839">
        <v>25294</v>
      </c>
      <c r="B4839" t="s">
        <v>27294</v>
      </c>
      <c r="C4839" t="s">
        <v>27295</v>
      </c>
      <c r="D4839" t="s">
        <v>2148</v>
      </c>
      <c r="E4839" t="s">
        <v>27296</v>
      </c>
      <c r="F4839" t="s">
        <v>171</v>
      </c>
      <c r="G4839" t="s">
        <v>172</v>
      </c>
      <c r="H4839" s="1">
        <v>35878</v>
      </c>
      <c r="I4839" t="s">
        <v>173</v>
      </c>
      <c r="K4839" t="s">
        <v>515</v>
      </c>
      <c r="L4839" t="s">
        <v>516</v>
      </c>
      <c r="M4839" t="s">
        <v>306</v>
      </c>
      <c r="N4839">
        <v>2018</v>
      </c>
      <c r="O4839" t="s">
        <v>307</v>
      </c>
      <c r="P4839" t="s">
        <v>178</v>
      </c>
      <c r="Q4839" t="s">
        <v>172</v>
      </c>
      <c r="S4839">
        <v>29860036</v>
      </c>
      <c r="T4839" t="s">
        <v>196</v>
      </c>
      <c r="W4839" t="s">
        <v>27297</v>
      </c>
      <c r="X4839">
        <v>5083801387</v>
      </c>
      <c r="Y4839" t="s">
        <v>182</v>
      </c>
      <c r="Z4839" t="s">
        <v>183</v>
      </c>
      <c r="AA4839">
        <v>2020</v>
      </c>
      <c r="AB4839">
        <v>2020</v>
      </c>
      <c r="AC4839" t="s">
        <v>1191</v>
      </c>
      <c r="AD4839" t="s">
        <v>185</v>
      </c>
      <c r="AS4839">
        <v>3.63</v>
      </c>
      <c r="AT4839" t="s">
        <v>188</v>
      </c>
      <c r="AU4839" t="s">
        <v>189</v>
      </c>
      <c r="AV4839" t="s">
        <v>190</v>
      </c>
      <c r="AW4839" t="s">
        <v>237</v>
      </c>
      <c r="BM4839" t="s">
        <v>27298</v>
      </c>
      <c r="BN4839" t="s">
        <v>193</v>
      </c>
      <c r="BP4839" t="s">
        <v>194</v>
      </c>
      <c r="BQ4839" t="s">
        <v>195</v>
      </c>
      <c r="BS4839">
        <v>14627</v>
      </c>
      <c r="BT4839" t="s">
        <v>196</v>
      </c>
      <c r="BU4839">
        <v>7746413021</v>
      </c>
      <c r="BZ4839" t="s">
        <v>27299</v>
      </c>
      <c r="CC4839" t="s">
        <v>27300</v>
      </c>
      <c r="CD4839" t="s">
        <v>401</v>
      </c>
      <c r="CF4839" t="str">
        <f>"01740"</f>
        <v>01740</v>
      </c>
      <c r="CG4839" t="s">
        <v>196</v>
      </c>
      <c r="CH4839">
        <v>5083801387</v>
      </c>
      <c r="CM4839" t="s">
        <v>6536</v>
      </c>
      <c r="CP4839" t="s">
        <v>194</v>
      </c>
      <c r="CQ4839" t="s">
        <v>195</v>
      </c>
      <c r="CS4839">
        <v>14627</v>
      </c>
      <c r="CT4839" t="s">
        <v>196</v>
      </c>
      <c r="CU4839">
        <v>7746413021</v>
      </c>
      <c r="ED4839" t="s">
        <v>401</v>
      </c>
      <c r="EG4839" t="s">
        <v>196</v>
      </c>
      <c r="EH4839">
        <v>5083801387</v>
      </c>
      <c r="EM4839" t="s">
        <v>27299</v>
      </c>
      <c r="EP4839" t="s">
        <v>27300</v>
      </c>
      <c r="EQ4839" t="s">
        <v>401</v>
      </c>
      <c r="ES4839" t="str">
        <f>"01740"</f>
        <v>01740</v>
      </c>
      <c r="ET4839" t="s">
        <v>196</v>
      </c>
      <c r="EU4839">
        <v>5083801387</v>
      </c>
    </row>
    <row r="4840" spans="1:151" x14ac:dyDescent="0.2">
      <c r="A4840">
        <v>33056</v>
      </c>
      <c r="B4840" t="s">
        <v>3154</v>
      </c>
      <c r="C4840" t="s">
        <v>27301</v>
      </c>
      <c r="D4840" t="s">
        <v>654</v>
      </c>
      <c r="E4840" t="s">
        <v>27302</v>
      </c>
      <c r="F4840" t="s">
        <v>171</v>
      </c>
      <c r="G4840" t="s">
        <v>172</v>
      </c>
      <c r="H4840" s="1">
        <v>36099</v>
      </c>
      <c r="I4840" t="s">
        <v>173</v>
      </c>
      <c r="K4840" t="s">
        <v>409</v>
      </c>
      <c r="L4840" t="s">
        <v>1643</v>
      </c>
      <c r="M4840" t="s">
        <v>224</v>
      </c>
      <c r="N4840">
        <v>2020</v>
      </c>
      <c r="O4840" t="s">
        <v>362</v>
      </c>
      <c r="P4840" t="s">
        <v>363</v>
      </c>
      <c r="Q4840" t="s">
        <v>172</v>
      </c>
      <c r="S4840">
        <v>30663756</v>
      </c>
      <c r="T4840" t="s">
        <v>196</v>
      </c>
      <c r="W4840" t="s">
        <v>27303</v>
      </c>
      <c r="X4840">
        <v>5858021682</v>
      </c>
      <c r="Y4840" t="s">
        <v>186</v>
      </c>
      <c r="Z4840" t="s">
        <v>282</v>
      </c>
      <c r="AA4840">
        <v>2021</v>
      </c>
      <c r="AB4840">
        <v>2021</v>
      </c>
      <c r="AC4840" t="s">
        <v>886</v>
      </c>
      <c r="AD4840" t="s">
        <v>172</v>
      </c>
      <c r="AS4840">
        <v>3.07</v>
      </c>
      <c r="AT4840" t="s">
        <v>188</v>
      </c>
      <c r="AU4840" t="s">
        <v>189</v>
      </c>
      <c r="AV4840" t="s">
        <v>190</v>
      </c>
      <c r="AW4840" t="s">
        <v>210</v>
      </c>
      <c r="BM4840" t="s">
        <v>27304</v>
      </c>
      <c r="BN4840" t="s">
        <v>193</v>
      </c>
      <c r="BP4840" t="s">
        <v>194</v>
      </c>
      <c r="BQ4840" t="s">
        <v>195</v>
      </c>
      <c r="BS4840">
        <v>14627</v>
      </c>
      <c r="BT4840" t="s">
        <v>196</v>
      </c>
      <c r="BU4840">
        <v>5854741066</v>
      </c>
      <c r="BZ4840" t="s">
        <v>27305</v>
      </c>
      <c r="CC4840" t="s">
        <v>1083</v>
      </c>
      <c r="CD4840" t="s">
        <v>195</v>
      </c>
      <c r="CF4840">
        <v>14534</v>
      </c>
      <c r="CG4840" t="s">
        <v>196</v>
      </c>
      <c r="CH4840">
        <v>5854741066</v>
      </c>
      <c r="CM4840" t="s">
        <v>27306</v>
      </c>
      <c r="CN4840" t="s">
        <v>1758</v>
      </c>
      <c r="CP4840" t="s">
        <v>194</v>
      </c>
      <c r="CQ4840" t="s">
        <v>195</v>
      </c>
      <c r="CS4840">
        <v>14627</v>
      </c>
      <c r="CT4840" t="s">
        <v>196</v>
      </c>
      <c r="CU4840">
        <v>5854741066</v>
      </c>
      <c r="ED4840" t="s">
        <v>195</v>
      </c>
      <c r="EG4840" t="s">
        <v>196</v>
      </c>
      <c r="EH4840">
        <v>5854741066</v>
      </c>
      <c r="EM4840" t="s">
        <v>27305</v>
      </c>
      <c r="EP4840" t="s">
        <v>1083</v>
      </c>
      <c r="EQ4840" t="s">
        <v>195</v>
      </c>
      <c r="ES4840">
        <v>14534</v>
      </c>
      <c r="ET4840" t="s">
        <v>196</v>
      </c>
      <c r="EU4840">
        <v>5854741066</v>
      </c>
    </row>
    <row r="4841" spans="1:151" x14ac:dyDescent="0.2">
      <c r="A4841">
        <v>41124</v>
      </c>
      <c r="B4841" t="s">
        <v>8196</v>
      </c>
      <c r="C4841" t="s">
        <v>27307</v>
      </c>
      <c r="D4841" t="s">
        <v>27308</v>
      </c>
      <c r="E4841" t="s">
        <v>27309</v>
      </c>
      <c r="F4841" t="s">
        <v>171</v>
      </c>
      <c r="G4841" t="str">
        <f>"0"</f>
        <v>0</v>
      </c>
      <c r="H4841" s="1">
        <v>37942</v>
      </c>
      <c r="I4841" t="s">
        <v>221</v>
      </c>
      <c r="K4841" t="s">
        <v>2514</v>
      </c>
      <c r="L4841" t="s">
        <v>2515</v>
      </c>
      <c r="M4841" t="s">
        <v>176</v>
      </c>
      <c r="N4841">
        <v>2024</v>
      </c>
      <c r="O4841" t="s">
        <v>319</v>
      </c>
      <c r="P4841" t="s">
        <v>178</v>
      </c>
      <c r="Q4841" t="s">
        <v>172</v>
      </c>
      <c r="S4841">
        <v>32071320</v>
      </c>
      <c r="T4841" t="s">
        <v>226</v>
      </c>
      <c r="Y4841" t="str">
        <f>"01AS"</f>
        <v>01AS</v>
      </c>
      <c r="Z4841" t="s">
        <v>227</v>
      </c>
      <c r="AA4841" t="s">
        <v>320</v>
      </c>
      <c r="AB4841" t="s">
        <v>321</v>
      </c>
      <c r="AC4841" t="s">
        <v>1237</v>
      </c>
      <c r="AD4841" t="s">
        <v>185</v>
      </c>
      <c r="AE4841" t="s">
        <v>18446</v>
      </c>
      <c r="AS4841">
        <v>3.51</v>
      </c>
      <c r="AU4841" t="s">
        <v>235</v>
      </c>
      <c r="AV4841" t="s">
        <v>823</v>
      </c>
      <c r="AW4841" t="s">
        <v>264</v>
      </c>
      <c r="AX4841" t="s">
        <v>27310</v>
      </c>
      <c r="AY4841" t="s">
        <v>8448</v>
      </c>
      <c r="BM4841" t="s">
        <v>27311</v>
      </c>
      <c r="BN4841" t="s">
        <v>239</v>
      </c>
      <c r="BO4841" t="s">
        <v>27312</v>
      </c>
      <c r="BP4841" t="s">
        <v>241</v>
      </c>
      <c r="BQ4841" t="s">
        <v>195</v>
      </c>
      <c r="BS4841">
        <v>14627</v>
      </c>
      <c r="CD4841" t="s">
        <v>195</v>
      </c>
      <c r="CM4841" t="s">
        <v>27313</v>
      </c>
      <c r="CO4841" t="s">
        <v>27312</v>
      </c>
      <c r="CP4841" t="s">
        <v>8810</v>
      </c>
      <c r="CQ4841" t="s">
        <v>4463</v>
      </c>
      <c r="CS4841" t="str">
        <f>"06385-3325"</f>
        <v>06385-3325</v>
      </c>
      <c r="CT4841" t="s">
        <v>244</v>
      </c>
      <c r="CU4841" t="s">
        <v>27314</v>
      </c>
    </row>
    <row r="4842" spans="1:151" x14ac:dyDescent="0.2">
      <c r="A4842">
        <v>29911</v>
      </c>
      <c r="B4842" t="s">
        <v>3225</v>
      </c>
      <c r="C4842" t="s">
        <v>27315</v>
      </c>
      <c r="D4842" t="s">
        <v>27316</v>
      </c>
      <c r="E4842" t="s">
        <v>27317</v>
      </c>
      <c r="F4842" t="s">
        <v>171</v>
      </c>
      <c r="G4842" t="s">
        <v>172</v>
      </c>
      <c r="H4842" s="1">
        <v>36180</v>
      </c>
      <c r="I4842" t="s">
        <v>173</v>
      </c>
      <c r="K4842" t="s">
        <v>1672</v>
      </c>
      <c r="L4842" t="s">
        <v>820</v>
      </c>
      <c r="M4842" t="s">
        <v>176</v>
      </c>
      <c r="N4842">
        <v>2020</v>
      </c>
      <c r="O4842" t="s">
        <v>978</v>
      </c>
      <c r="P4842" t="s">
        <v>979</v>
      </c>
      <c r="Q4842" t="s">
        <v>172</v>
      </c>
      <c r="S4842">
        <v>30683419</v>
      </c>
      <c r="T4842" t="s">
        <v>226</v>
      </c>
      <c r="Y4842" t="str">
        <f>"01AS"</f>
        <v>01AS</v>
      </c>
      <c r="Z4842" t="s">
        <v>227</v>
      </c>
      <c r="AA4842" t="s">
        <v>320</v>
      </c>
      <c r="AB4842" t="s">
        <v>321</v>
      </c>
      <c r="AC4842" t="s">
        <v>656</v>
      </c>
      <c r="AD4842" t="s">
        <v>185</v>
      </c>
      <c r="AM4842" t="s">
        <v>4152</v>
      </c>
      <c r="AN4842" t="s">
        <v>5354</v>
      </c>
      <c r="AS4842">
        <v>4</v>
      </c>
      <c r="AT4842" t="s">
        <v>1261</v>
      </c>
      <c r="AU4842" t="s">
        <v>235</v>
      </c>
      <c r="AV4842" t="s">
        <v>236</v>
      </c>
      <c r="AW4842" t="s">
        <v>237</v>
      </c>
      <c r="BM4842" t="s">
        <v>27318</v>
      </c>
      <c r="BN4842" t="s">
        <v>239</v>
      </c>
      <c r="BO4842" t="s">
        <v>27319</v>
      </c>
      <c r="BP4842" t="s">
        <v>241</v>
      </c>
      <c r="BQ4842" t="s">
        <v>195</v>
      </c>
      <c r="BS4842">
        <v>14627</v>
      </c>
      <c r="CD4842" t="s">
        <v>195</v>
      </c>
      <c r="CM4842" t="s">
        <v>27320</v>
      </c>
      <c r="CO4842" t="s">
        <v>27319</v>
      </c>
      <c r="CP4842" t="s">
        <v>27321</v>
      </c>
      <c r="CQ4842" t="s">
        <v>247</v>
      </c>
      <c r="CS4842" t="str">
        <f>"07430"</f>
        <v>07430</v>
      </c>
      <c r="CT4842" t="s">
        <v>244</v>
      </c>
      <c r="CU4842" t="s">
        <v>27322</v>
      </c>
    </row>
    <row r="4843" spans="1:151" x14ac:dyDescent="0.2">
      <c r="A4843">
        <v>24839</v>
      </c>
      <c r="B4843" t="s">
        <v>1782</v>
      </c>
      <c r="C4843" t="s">
        <v>27323</v>
      </c>
      <c r="D4843" t="s">
        <v>940</v>
      </c>
      <c r="E4843" t="s">
        <v>27324</v>
      </c>
      <c r="F4843" t="s">
        <v>171</v>
      </c>
      <c r="G4843" t="s">
        <v>172</v>
      </c>
      <c r="H4843" s="1">
        <v>35435</v>
      </c>
      <c r="I4843" t="s">
        <v>221</v>
      </c>
      <c r="K4843" t="s">
        <v>2902</v>
      </c>
      <c r="L4843" t="s">
        <v>2903</v>
      </c>
      <c r="M4843" t="s">
        <v>224</v>
      </c>
      <c r="N4843">
        <v>2018</v>
      </c>
      <c r="O4843" t="s">
        <v>354</v>
      </c>
      <c r="P4843" t="s">
        <v>178</v>
      </c>
      <c r="Q4843" t="s">
        <v>172</v>
      </c>
      <c r="S4843">
        <v>29358342</v>
      </c>
      <c r="T4843" t="s">
        <v>196</v>
      </c>
      <c r="W4843" t="s">
        <v>27325</v>
      </c>
      <c r="X4843">
        <v>6079362192</v>
      </c>
      <c r="Y4843" t="s">
        <v>186</v>
      </c>
      <c r="Z4843" t="s">
        <v>282</v>
      </c>
      <c r="AA4843" t="s">
        <v>615</v>
      </c>
      <c r="AB4843" t="s">
        <v>3710</v>
      </c>
      <c r="AC4843" t="s">
        <v>1307</v>
      </c>
      <c r="AD4843" t="s">
        <v>185</v>
      </c>
      <c r="AM4843" t="s">
        <v>1308</v>
      </c>
      <c r="AS4843">
        <v>3.84</v>
      </c>
      <c r="AT4843" t="s">
        <v>188</v>
      </c>
      <c r="AU4843" t="s">
        <v>189</v>
      </c>
      <c r="AV4843" t="s">
        <v>190</v>
      </c>
      <c r="AW4843" t="s">
        <v>264</v>
      </c>
      <c r="BM4843" t="s">
        <v>27326</v>
      </c>
      <c r="BN4843" t="s">
        <v>193</v>
      </c>
      <c r="BP4843" t="s">
        <v>194</v>
      </c>
      <c r="BQ4843" t="s">
        <v>195</v>
      </c>
      <c r="BS4843">
        <v>14627</v>
      </c>
      <c r="BT4843" t="s">
        <v>196</v>
      </c>
      <c r="BU4843">
        <v>6073465055</v>
      </c>
      <c r="BZ4843" t="s">
        <v>27327</v>
      </c>
      <c r="CC4843" t="s">
        <v>6538</v>
      </c>
      <c r="CD4843" t="s">
        <v>195</v>
      </c>
      <c r="CF4843">
        <v>14830</v>
      </c>
      <c r="CG4843" t="s">
        <v>196</v>
      </c>
      <c r="CH4843">
        <v>6079362192</v>
      </c>
      <c r="CM4843" t="s">
        <v>1073</v>
      </c>
      <c r="CP4843" t="s">
        <v>194</v>
      </c>
      <c r="CQ4843" t="s">
        <v>195</v>
      </c>
      <c r="CS4843">
        <v>14620</v>
      </c>
      <c r="CT4843" t="s">
        <v>196</v>
      </c>
      <c r="CU4843">
        <v>6073465055</v>
      </c>
      <c r="ED4843" t="s">
        <v>195</v>
      </c>
      <c r="EG4843" t="s">
        <v>196</v>
      </c>
      <c r="EH4843">
        <v>6079362192</v>
      </c>
      <c r="EM4843" t="s">
        <v>27327</v>
      </c>
      <c r="EP4843" t="s">
        <v>6538</v>
      </c>
      <c r="EQ4843" t="s">
        <v>195</v>
      </c>
      <c r="ES4843">
        <v>14830</v>
      </c>
      <c r="ET4843" t="s">
        <v>196</v>
      </c>
      <c r="EU4843">
        <v>6079362192</v>
      </c>
    </row>
    <row r="4844" spans="1:151" x14ac:dyDescent="0.2">
      <c r="A4844">
        <v>45973</v>
      </c>
      <c r="B4844" t="s">
        <v>8672</v>
      </c>
      <c r="C4844" t="s">
        <v>27328</v>
      </c>
      <c r="D4844" t="s">
        <v>169</v>
      </c>
      <c r="E4844" t="s">
        <v>27329</v>
      </c>
      <c r="F4844" t="s">
        <v>27330</v>
      </c>
      <c r="G4844" t="str">
        <f>"0"</f>
        <v>0</v>
      </c>
      <c r="H4844" s="1">
        <v>38338</v>
      </c>
      <c r="I4844" t="s">
        <v>221</v>
      </c>
      <c r="K4844" t="s">
        <v>2542</v>
      </c>
      <c r="L4844" t="s">
        <v>676</v>
      </c>
      <c r="M4844" t="s">
        <v>306</v>
      </c>
      <c r="N4844">
        <v>2025</v>
      </c>
      <c r="O4844" t="s">
        <v>2065</v>
      </c>
      <c r="P4844" t="s">
        <v>178</v>
      </c>
      <c r="Q4844" t="s">
        <v>172</v>
      </c>
      <c r="R4844" t="s">
        <v>510</v>
      </c>
      <c r="S4844">
        <v>32538304</v>
      </c>
      <c r="BM4844" t="s">
        <v>4676</v>
      </c>
    </row>
    <row r="4845" spans="1:151" x14ac:dyDescent="0.2">
      <c r="A4845">
        <v>38868</v>
      </c>
      <c r="B4845" t="s">
        <v>2701</v>
      </c>
      <c r="C4845" t="s">
        <v>27331</v>
      </c>
      <c r="D4845" t="s">
        <v>1456</v>
      </c>
      <c r="E4845" t="s">
        <v>27332</v>
      </c>
      <c r="F4845" t="s">
        <v>171</v>
      </c>
      <c r="G4845" t="str">
        <f>"0"</f>
        <v>0</v>
      </c>
      <c r="H4845" s="1">
        <v>37475</v>
      </c>
      <c r="I4845" t="s">
        <v>173</v>
      </c>
      <c r="K4845" t="s">
        <v>3866</v>
      </c>
      <c r="L4845" t="s">
        <v>1257</v>
      </c>
      <c r="M4845" t="s">
        <v>224</v>
      </c>
      <c r="N4845">
        <v>2023</v>
      </c>
      <c r="O4845" t="s">
        <v>597</v>
      </c>
      <c r="P4845" t="s">
        <v>178</v>
      </c>
      <c r="Q4845" t="s">
        <v>172</v>
      </c>
      <c r="S4845">
        <v>31844321</v>
      </c>
      <c r="T4845" t="s">
        <v>226</v>
      </c>
      <c r="Y4845" t="str">
        <f>"01AS"</f>
        <v>01AS</v>
      </c>
      <c r="Z4845" t="s">
        <v>227</v>
      </c>
      <c r="AA4845" t="s">
        <v>1572</v>
      </c>
      <c r="AB4845" t="s">
        <v>1573</v>
      </c>
      <c r="AC4845" t="s">
        <v>4356</v>
      </c>
      <c r="AD4845" t="s">
        <v>185</v>
      </c>
      <c r="AS4845">
        <v>3.96</v>
      </c>
      <c r="AU4845" t="s">
        <v>472</v>
      </c>
      <c r="AV4845" t="s">
        <v>473</v>
      </c>
      <c r="AW4845" t="s">
        <v>264</v>
      </c>
      <c r="BO4845" t="s">
        <v>27333</v>
      </c>
      <c r="BQ4845" t="s">
        <v>195</v>
      </c>
      <c r="BZ4845" t="s">
        <v>266</v>
      </c>
      <c r="CB4845" t="s">
        <v>267</v>
      </c>
      <c r="CD4845" t="s">
        <v>195</v>
      </c>
      <c r="CF4845">
        <v>14627</v>
      </c>
      <c r="CG4845" t="s">
        <v>244</v>
      </c>
      <c r="CM4845" t="s">
        <v>27334</v>
      </c>
      <c r="CO4845" t="s">
        <v>27333</v>
      </c>
      <c r="CP4845" t="s">
        <v>27335</v>
      </c>
      <c r="CQ4845" t="s">
        <v>247</v>
      </c>
      <c r="CS4845" t="s">
        <v>27336</v>
      </c>
      <c r="CT4845" t="s">
        <v>244</v>
      </c>
      <c r="CU4845" t="s">
        <v>27337</v>
      </c>
    </row>
    <row r="4846" spans="1:151" x14ac:dyDescent="0.2">
      <c r="A4846">
        <v>42104</v>
      </c>
      <c r="B4846" t="s">
        <v>27338</v>
      </c>
      <c r="C4846" t="s">
        <v>27339</v>
      </c>
      <c r="D4846" t="s">
        <v>169</v>
      </c>
      <c r="E4846" t="s">
        <v>1213</v>
      </c>
      <c r="F4846" t="s">
        <v>27340</v>
      </c>
      <c r="G4846" t="str">
        <f>"0"</f>
        <v>0</v>
      </c>
      <c r="H4846" s="1">
        <v>38134</v>
      </c>
      <c r="I4846" t="s">
        <v>221</v>
      </c>
      <c r="K4846" t="s">
        <v>1078</v>
      </c>
      <c r="L4846" t="s">
        <v>1047</v>
      </c>
      <c r="M4846" t="s">
        <v>306</v>
      </c>
      <c r="N4846">
        <v>2024</v>
      </c>
      <c r="O4846" t="s">
        <v>710</v>
      </c>
      <c r="P4846" t="s">
        <v>178</v>
      </c>
      <c r="Q4846" t="s">
        <v>172</v>
      </c>
      <c r="R4846" t="s">
        <v>510</v>
      </c>
      <c r="S4846">
        <v>32343434</v>
      </c>
      <c r="BM4846" t="s">
        <v>4092</v>
      </c>
    </row>
    <row r="4847" spans="1:151" x14ac:dyDescent="0.2">
      <c r="A4847">
        <v>42005</v>
      </c>
      <c r="B4847" t="s">
        <v>2615</v>
      </c>
      <c r="C4847" t="s">
        <v>27341</v>
      </c>
      <c r="D4847" t="s">
        <v>654</v>
      </c>
      <c r="E4847" t="s">
        <v>1213</v>
      </c>
      <c r="F4847" t="s">
        <v>171</v>
      </c>
      <c r="G4847" t="str">
        <f>"0"</f>
        <v>0</v>
      </c>
      <c r="H4847" s="1">
        <v>38016</v>
      </c>
      <c r="I4847" t="s">
        <v>221</v>
      </c>
      <c r="K4847" t="s">
        <v>317</v>
      </c>
      <c r="L4847" t="s">
        <v>318</v>
      </c>
      <c r="M4847" t="s">
        <v>306</v>
      </c>
      <c r="N4847">
        <v>2024</v>
      </c>
      <c r="O4847" t="s">
        <v>710</v>
      </c>
      <c r="P4847" t="s">
        <v>178</v>
      </c>
      <c r="Q4847" t="s">
        <v>172</v>
      </c>
      <c r="R4847" t="s">
        <v>510</v>
      </c>
      <c r="S4847">
        <v>32357547</v>
      </c>
      <c r="BM4847" t="s">
        <v>3027</v>
      </c>
    </row>
    <row r="4848" spans="1:151" x14ac:dyDescent="0.2">
      <c r="A4848">
        <v>23815</v>
      </c>
      <c r="B4848" t="s">
        <v>27342</v>
      </c>
      <c r="C4848" t="s">
        <v>27343</v>
      </c>
      <c r="D4848" t="s">
        <v>17071</v>
      </c>
      <c r="E4848" t="s">
        <v>27344</v>
      </c>
      <c r="F4848" t="s">
        <v>171</v>
      </c>
      <c r="G4848" t="s">
        <v>172</v>
      </c>
      <c r="H4848" s="1">
        <v>34997</v>
      </c>
      <c r="I4848" t="s">
        <v>173</v>
      </c>
      <c r="K4848" t="s">
        <v>798</v>
      </c>
      <c r="L4848" t="s">
        <v>799</v>
      </c>
      <c r="M4848" t="s">
        <v>224</v>
      </c>
      <c r="N4848">
        <v>2017</v>
      </c>
      <c r="O4848" t="s">
        <v>441</v>
      </c>
      <c r="P4848" t="s">
        <v>178</v>
      </c>
      <c r="Q4848" t="s">
        <v>172</v>
      </c>
      <c r="S4848">
        <v>28891154</v>
      </c>
      <c r="T4848" t="s">
        <v>196</v>
      </c>
      <c r="W4848" t="s">
        <v>27345</v>
      </c>
      <c r="X4848">
        <v>7245547628</v>
      </c>
      <c r="Y4848" t="s">
        <v>802</v>
      </c>
      <c r="Z4848" t="s">
        <v>1583</v>
      </c>
      <c r="AA4848">
        <v>2018</v>
      </c>
      <c r="AB4848">
        <v>2018</v>
      </c>
      <c r="AC4848" t="s">
        <v>1584</v>
      </c>
      <c r="AD4848" t="s">
        <v>185</v>
      </c>
      <c r="AS4848">
        <v>3.47</v>
      </c>
      <c r="AT4848" t="s">
        <v>4170</v>
      </c>
      <c r="AU4848" t="s">
        <v>189</v>
      </c>
      <c r="AV4848" t="s">
        <v>190</v>
      </c>
      <c r="AW4848" t="s">
        <v>264</v>
      </c>
      <c r="BM4848" t="s">
        <v>11965</v>
      </c>
      <c r="BN4848" t="s">
        <v>27346</v>
      </c>
      <c r="BP4848" t="s">
        <v>194</v>
      </c>
      <c r="BQ4848" t="s">
        <v>195</v>
      </c>
      <c r="BS4848">
        <v>14604</v>
      </c>
      <c r="BT4848" t="s">
        <v>196</v>
      </c>
      <c r="BU4848">
        <v>7245574873</v>
      </c>
      <c r="BZ4848" t="s">
        <v>27347</v>
      </c>
      <c r="CC4848" t="s">
        <v>27348</v>
      </c>
      <c r="CD4848" t="s">
        <v>650</v>
      </c>
      <c r="CF4848">
        <v>153172444</v>
      </c>
      <c r="CG4848" t="s">
        <v>196</v>
      </c>
      <c r="CH4848">
        <v>7247434873</v>
      </c>
      <c r="CM4848" t="s">
        <v>11965</v>
      </c>
      <c r="CN4848" t="s">
        <v>27346</v>
      </c>
      <c r="CP4848" t="s">
        <v>194</v>
      </c>
      <c r="CQ4848" t="s">
        <v>195</v>
      </c>
      <c r="CS4848">
        <v>14604</v>
      </c>
      <c r="CT4848" t="s">
        <v>196</v>
      </c>
      <c r="CU4848">
        <v>7245574873</v>
      </c>
      <c r="ED4848" t="s">
        <v>650</v>
      </c>
      <c r="EG4848" t="s">
        <v>196</v>
      </c>
      <c r="EH4848">
        <v>7247434873</v>
      </c>
      <c r="EM4848" t="s">
        <v>27347</v>
      </c>
      <c r="EP4848" t="s">
        <v>27348</v>
      </c>
      <c r="EQ4848" t="s">
        <v>650</v>
      </c>
      <c r="ES4848">
        <v>153172444</v>
      </c>
      <c r="ET4848" t="s">
        <v>196</v>
      </c>
      <c r="EU4848">
        <v>7247434873</v>
      </c>
    </row>
    <row r="4849" spans="1:151" x14ac:dyDescent="0.2">
      <c r="A4849">
        <v>19706</v>
      </c>
      <c r="B4849" t="s">
        <v>27349</v>
      </c>
      <c r="C4849" t="s">
        <v>27350</v>
      </c>
      <c r="D4849" t="s">
        <v>27351</v>
      </c>
      <c r="E4849" t="s">
        <v>27352</v>
      </c>
      <c r="F4849" t="s">
        <v>171</v>
      </c>
      <c r="G4849" t="s">
        <v>172</v>
      </c>
      <c r="H4849" s="1">
        <v>35295</v>
      </c>
      <c r="I4849" t="s">
        <v>173</v>
      </c>
      <c r="K4849" t="s">
        <v>439</v>
      </c>
      <c r="M4849" t="s">
        <v>224</v>
      </c>
      <c r="N4849">
        <v>2017</v>
      </c>
      <c r="O4849" t="s">
        <v>441</v>
      </c>
      <c r="P4849" t="s">
        <v>363</v>
      </c>
      <c r="Q4849" t="s">
        <v>172</v>
      </c>
      <c r="S4849">
        <v>28883340</v>
      </c>
      <c r="T4849" t="s">
        <v>196</v>
      </c>
      <c r="W4849" t="s">
        <v>27353</v>
      </c>
      <c r="X4849">
        <v>3472832761</v>
      </c>
      <c r="Y4849" t="s">
        <v>186</v>
      </c>
      <c r="Z4849" t="s">
        <v>282</v>
      </c>
      <c r="AA4849">
        <v>2018</v>
      </c>
      <c r="AB4849">
        <v>2018</v>
      </c>
      <c r="AC4849" t="s">
        <v>696</v>
      </c>
      <c r="AD4849" t="s">
        <v>185</v>
      </c>
      <c r="AS4849" t="str">
        <f>"0"</f>
        <v>0</v>
      </c>
      <c r="AT4849" t="s">
        <v>188</v>
      </c>
      <c r="AU4849" t="s">
        <v>189</v>
      </c>
      <c r="AV4849" t="s">
        <v>190</v>
      </c>
      <c r="AW4849" t="s">
        <v>952</v>
      </c>
      <c r="BM4849" t="s">
        <v>27354</v>
      </c>
      <c r="BN4849" t="s">
        <v>193</v>
      </c>
      <c r="BP4849" t="s">
        <v>194</v>
      </c>
      <c r="BQ4849" t="s">
        <v>195</v>
      </c>
      <c r="BS4849">
        <v>14627</v>
      </c>
      <c r="BT4849" t="s">
        <v>196</v>
      </c>
      <c r="BU4849">
        <v>3473197700</v>
      </c>
      <c r="BZ4849" t="s">
        <v>27355</v>
      </c>
      <c r="CC4849" t="s">
        <v>704</v>
      </c>
      <c r="CD4849" t="s">
        <v>195</v>
      </c>
      <c r="CF4849">
        <v>112263153</v>
      </c>
      <c r="CG4849" t="s">
        <v>196</v>
      </c>
      <c r="CH4849">
        <v>3474135334</v>
      </c>
      <c r="CM4849" t="s">
        <v>27356</v>
      </c>
      <c r="CP4849" t="s">
        <v>704</v>
      </c>
      <c r="CQ4849" t="s">
        <v>195</v>
      </c>
      <c r="CS4849">
        <v>11226</v>
      </c>
      <c r="CT4849" t="s">
        <v>196</v>
      </c>
      <c r="CU4849">
        <v>3473197700</v>
      </c>
      <c r="EM4849" t="s">
        <v>27355</v>
      </c>
      <c r="EP4849" t="s">
        <v>704</v>
      </c>
      <c r="EQ4849" t="s">
        <v>195</v>
      </c>
      <c r="ES4849">
        <v>112263153</v>
      </c>
      <c r="ET4849" t="s">
        <v>196</v>
      </c>
      <c r="EU4849">
        <v>3474135334</v>
      </c>
    </row>
    <row r="4850" spans="1:151" x14ac:dyDescent="0.2">
      <c r="A4850">
        <v>13303</v>
      </c>
      <c r="B4850" t="s">
        <v>27349</v>
      </c>
      <c r="C4850" t="s">
        <v>27350</v>
      </c>
      <c r="D4850" t="s">
        <v>27351</v>
      </c>
      <c r="E4850" t="s">
        <v>27352</v>
      </c>
      <c r="F4850" t="s">
        <v>171</v>
      </c>
      <c r="G4850" t="s">
        <v>172</v>
      </c>
      <c r="H4850" s="1">
        <v>35295</v>
      </c>
      <c r="I4850" t="s">
        <v>173</v>
      </c>
      <c r="K4850" t="s">
        <v>7496</v>
      </c>
      <c r="L4850" t="s">
        <v>7497</v>
      </c>
      <c r="M4850" t="s">
        <v>176</v>
      </c>
      <c r="N4850">
        <v>2016</v>
      </c>
      <c r="O4850" t="s">
        <v>634</v>
      </c>
      <c r="P4850" t="s">
        <v>178</v>
      </c>
      <c r="Q4850" t="s">
        <v>172</v>
      </c>
      <c r="S4850">
        <v>28883340</v>
      </c>
      <c r="T4850" t="s">
        <v>196</v>
      </c>
      <c r="W4850" t="s">
        <v>27353</v>
      </c>
      <c r="X4850">
        <v>3472832761</v>
      </c>
      <c r="Y4850" t="s">
        <v>186</v>
      </c>
      <c r="Z4850" t="s">
        <v>282</v>
      </c>
      <c r="AA4850">
        <v>2018</v>
      </c>
      <c r="AB4850">
        <v>2018</v>
      </c>
      <c r="AC4850" t="s">
        <v>696</v>
      </c>
      <c r="AD4850" t="s">
        <v>185</v>
      </c>
      <c r="AS4850" t="str">
        <f>"0"</f>
        <v>0</v>
      </c>
      <c r="AT4850" t="s">
        <v>188</v>
      </c>
      <c r="AU4850" t="s">
        <v>189</v>
      </c>
      <c r="AV4850" t="s">
        <v>190</v>
      </c>
      <c r="AW4850" t="s">
        <v>952</v>
      </c>
      <c r="BM4850" t="s">
        <v>27354</v>
      </c>
      <c r="BN4850" t="s">
        <v>193</v>
      </c>
      <c r="BP4850" t="s">
        <v>194</v>
      </c>
      <c r="BQ4850" t="s">
        <v>195</v>
      </c>
      <c r="BS4850">
        <v>14627</v>
      </c>
      <c r="BT4850" t="s">
        <v>196</v>
      </c>
      <c r="BU4850">
        <v>3473197700</v>
      </c>
      <c r="BZ4850" t="s">
        <v>27355</v>
      </c>
      <c r="CC4850" t="s">
        <v>704</v>
      </c>
      <c r="CD4850" t="s">
        <v>195</v>
      </c>
      <c r="CF4850">
        <v>112263153</v>
      </c>
      <c r="CG4850" t="s">
        <v>196</v>
      </c>
      <c r="CH4850">
        <v>3474135334</v>
      </c>
      <c r="CM4850" t="s">
        <v>27356</v>
      </c>
      <c r="CP4850" t="s">
        <v>704</v>
      </c>
      <c r="CQ4850" t="s">
        <v>195</v>
      </c>
      <c r="CS4850">
        <v>11226</v>
      </c>
      <c r="CT4850" t="s">
        <v>196</v>
      </c>
      <c r="CU4850">
        <v>3473197700</v>
      </c>
      <c r="EM4850" t="s">
        <v>27355</v>
      </c>
      <c r="EP4850" t="s">
        <v>704</v>
      </c>
      <c r="EQ4850" t="s">
        <v>195</v>
      </c>
      <c r="ES4850">
        <v>112263153</v>
      </c>
      <c r="ET4850" t="s">
        <v>196</v>
      </c>
      <c r="EU4850">
        <v>3474135334</v>
      </c>
    </row>
    <row r="4851" spans="1:151" x14ac:dyDescent="0.2">
      <c r="A4851">
        <v>27573</v>
      </c>
      <c r="B4851" t="s">
        <v>4432</v>
      </c>
      <c r="C4851" t="s">
        <v>27357</v>
      </c>
      <c r="D4851" t="s">
        <v>27358</v>
      </c>
      <c r="E4851" t="s">
        <v>27359</v>
      </c>
      <c r="F4851" t="s">
        <v>171</v>
      </c>
      <c r="G4851" t="s">
        <v>172</v>
      </c>
      <c r="H4851" s="1">
        <v>36027</v>
      </c>
      <c r="I4851" t="s">
        <v>221</v>
      </c>
      <c r="K4851" t="s">
        <v>3727</v>
      </c>
      <c r="L4851" t="s">
        <v>1025</v>
      </c>
      <c r="M4851" t="s">
        <v>306</v>
      </c>
      <c r="N4851">
        <v>2019</v>
      </c>
      <c r="O4851" t="s">
        <v>534</v>
      </c>
      <c r="P4851" t="s">
        <v>178</v>
      </c>
      <c r="Q4851" t="s">
        <v>172</v>
      </c>
      <c r="S4851">
        <v>30037557</v>
      </c>
      <c r="T4851" t="s">
        <v>196</v>
      </c>
      <c r="W4851" t="s">
        <v>27360</v>
      </c>
      <c r="X4851">
        <v>8059085534</v>
      </c>
      <c r="Y4851" t="s">
        <v>802</v>
      </c>
      <c r="Z4851" t="s">
        <v>1583</v>
      </c>
      <c r="AA4851">
        <v>2020</v>
      </c>
      <c r="AB4851">
        <v>2020</v>
      </c>
      <c r="AC4851" t="s">
        <v>1584</v>
      </c>
      <c r="AD4851" t="s">
        <v>185</v>
      </c>
      <c r="AS4851">
        <v>3.83</v>
      </c>
      <c r="AT4851" t="s">
        <v>188</v>
      </c>
      <c r="AU4851" t="s">
        <v>189</v>
      </c>
      <c r="AV4851" t="s">
        <v>190</v>
      </c>
      <c r="AW4851" t="s">
        <v>715</v>
      </c>
      <c r="BM4851" t="s">
        <v>6675</v>
      </c>
      <c r="BP4851" t="s">
        <v>194</v>
      </c>
      <c r="BQ4851" t="s">
        <v>195</v>
      </c>
      <c r="BS4851">
        <v>14604</v>
      </c>
      <c r="BT4851" t="s">
        <v>196</v>
      </c>
      <c r="BU4851">
        <v>8052510426</v>
      </c>
      <c r="BZ4851" t="s">
        <v>27361</v>
      </c>
      <c r="CC4851" t="s">
        <v>27362</v>
      </c>
      <c r="CD4851" t="s">
        <v>461</v>
      </c>
      <c r="CF4851">
        <v>913627188</v>
      </c>
      <c r="CG4851" t="s">
        <v>196</v>
      </c>
      <c r="CH4851">
        <v>8052510426</v>
      </c>
      <c r="CM4851" t="s">
        <v>6675</v>
      </c>
      <c r="CP4851" t="s">
        <v>194</v>
      </c>
      <c r="CQ4851" t="s">
        <v>195</v>
      </c>
      <c r="CS4851">
        <v>14604</v>
      </c>
      <c r="CT4851" t="s">
        <v>196</v>
      </c>
      <c r="CU4851">
        <v>8052510426</v>
      </c>
      <c r="ED4851" t="s">
        <v>461</v>
      </c>
      <c r="EG4851" t="s">
        <v>196</v>
      </c>
      <c r="EH4851">
        <v>8052510426</v>
      </c>
      <c r="EM4851" t="s">
        <v>27361</v>
      </c>
      <c r="EP4851" t="s">
        <v>27362</v>
      </c>
      <c r="EQ4851" t="s">
        <v>461</v>
      </c>
      <c r="ES4851">
        <v>913627188</v>
      </c>
      <c r="ET4851" t="s">
        <v>196</v>
      </c>
      <c r="EU4851">
        <v>8052510426</v>
      </c>
    </row>
    <row r="4852" spans="1:151" x14ac:dyDescent="0.2">
      <c r="A4852">
        <v>38895</v>
      </c>
      <c r="B4852" t="s">
        <v>27363</v>
      </c>
      <c r="C4852" t="s">
        <v>27364</v>
      </c>
      <c r="D4852" t="s">
        <v>27365</v>
      </c>
      <c r="E4852" t="s">
        <v>27366</v>
      </c>
      <c r="F4852" t="s">
        <v>171</v>
      </c>
      <c r="G4852" t="str">
        <f>"0"</f>
        <v>0</v>
      </c>
      <c r="H4852" s="1">
        <v>37518</v>
      </c>
      <c r="I4852" t="s">
        <v>173</v>
      </c>
      <c r="K4852" t="s">
        <v>1408</v>
      </c>
      <c r="L4852" t="s">
        <v>1409</v>
      </c>
      <c r="M4852" t="s">
        <v>306</v>
      </c>
      <c r="N4852">
        <v>2023</v>
      </c>
      <c r="O4852" t="s">
        <v>908</v>
      </c>
      <c r="P4852" t="s">
        <v>178</v>
      </c>
      <c r="Q4852" t="s">
        <v>172</v>
      </c>
      <c r="S4852">
        <v>31810609</v>
      </c>
      <c r="T4852" t="s">
        <v>226</v>
      </c>
      <c r="Y4852" t="str">
        <f>"04HSEAS"</f>
        <v>04HSEAS</v>
      </c>
      <c r="Z4852" t="s">
        <v>227</v>
      </c>
      <c r="AA4852" t="s">
        <v>320</v>
      </c>
      <c r="AB4852" t="s">
        <v>321</v>
      </c>
      <c r="AC4852" t="s">
        <v>500</v>
      </c>
      <c r="AD4852" t="s">
        <v>185</v>
      </c>
      <c r="AM4852" t="s">
        <v>4133</v>
      </c>
      <c r="AS4852">
        <v>3.61</v>
      </c>
      <c r="AU4852" t="s">
        <v>235</v>
      </c>
      <c r="AV4852" t="s">
        <v>236</v>
      </c>
      <c r="AW4852" t="s">
        <v>294</v>
      </c>
      <c r="BM4852" t="s">
        <v>27367</v>
      </c>
      <c r="BN4852" t="s">
        <v>239</v>
      </c>
      <c r="BO4852" t="s">
        <v>27368</v>
      </c>
      <c r="BP4852" t="s">
        <v>241</v>
      </c>
      <c r="BQ4852" t="s">
        <v>195</v>
      </c>
      <c r="BS4852">
        <v>14627</v>
      </c>
      <c r="CD4852" t="s">
        <v>195</v>
      </c>
      <c r="CM4852" t="s">
        <v>27369</v>
      </c>
      <c r="CO4852" t="s">
        <v>27368</v>
      </c>
      <c r="CP4852" t="s">
        <v>10237</v>
      </c>
      <c r="CQ4852" t="s">
        <v>541</v>
      </c>
      <c r="CS4852">
        <v>20866</v>
      </c>
      <c r="CT4852" t="s">
        <v>244</v>
      </c>
      <c r="CU4852" t="s">
        <v>27370</v>
      </c>
    </row>
    <row r="4853" spans="1:151" x14ac:dyDescent="0.2">
      <c r="A4853">
        <v>38365</v>
      </c>
      <c r="B4853" t="s">
        <v>27363</v>
      </c>
      <c r="C4853" t="s">
        <v>27364</v>
      </c>
      <c r="D4853" t="s">
        <v>27365</v>
      </c>
      <c r="E4853" t="s">
        <v>27366</v>
      </c>
      <c r="F4853" t="s">
        <v>171</v>
      </c>
      <c r="G4853" t="str">
        <f>"0"</f>
        <v>0</v>
      </c>
      <c r="H4853" s="1">
        <v>37518</v>
      </c>
      <c r="I4853" t="s">
        <v>173</v>
      </c>
      <c r="K4853" t="s">
        <v>1529</v>
      </c>
      <c r="L4853" t="s">
        <v>1530</v>
      </c>
      <c r="M4853" t="s">
        <v>224</v>
      </c>
      <c r="N4853">
        <v>2023</v>
      </c>
      <c r="O4853" t="s">
        <v>597</v>
      </c>
      <c r="P4853" t="s">
        <v>178</v>
      </c>
      <c r="Q4853" t="s">
        <v>172</v>
      </c>
      <c r="S4853">
        <v>31810609</v>
      </c>
      <c r="T4853" t="s">
        <v>226</v>
      </c>
      <c r="Y4853" t="str">
        <f>"04HSEAS"</f>
        <v>04HSEAS</v>
      </c>
      <c r="Z4853" t="s">
        <v>227</v>
      </c>
      <c r="AA4853" t="s">
        <v>320</v>
      </c>
      <c r="AB4853" t="s">
        <v>321</v>
      </c>
      <c r="AC4853" t="s">
        <v>500</v>
      </c>
      <c r="AD4853" t="s">
        <v>185</v>
      </c>
      <c r="AM4853" t="s">
        <v>4133</v>
      </c>
      <c r="AS4853">
        <v>3.61</v>
      </c>
      <c r="AU4853" t="s">
        <v>235</v>
      </c>
      <c r="AV4853" t="s">
        <v>236</v>
      </c>
      <c r="AW4853" t="s">
        <v>294</v>
      </c>
      <c r="BM4853" t="s">
        <v>27367</v>
      </c>
      <c r="BN4853" t="s">
        <v>239</v>
      </c>
      <c r="BO4853" t="s">
        <v>27368</v>
      </c>
      <c r="BP4853" t="s">
        <v>241</v>
      </c>
      <c r="BQ4853" t="s">
        <v>195</v>
      </c>
      <c r="BS4853">
        <v>14627</v>
      </c>
      <c r="CD4853" t="s">
        <v>195</v>
      </c>
      <c r="CM4853" t="s">
        <v>27369</v>
      </c>
      <c r="CO4853" t="s">
        <v>27368</v>
      </c>
      <c r="CP4853" t="s">
        <v>10237</v>
      </c>
      <c r="CQ4853" t="s">
        <v>541</v>
      </c>
      <c r="CS4853">
        <v>20866</v>
      </c>
      <c r="CT4853" t="s">
        <v>244</v>
      </c>
      <c r="CU4853" t="s">
        <v>27370</v>
      </c>
    </row>
    <row r="4854" spans="1:151" x14ac:dyDescent="0.2">
      <c r="A4854">
        <v>42066</v>
      </c>
      <c r="B4854" t="s">
        <v>27371</v>
      </c>
      <c r="C4854" t="s">
        <v>27372</v>
      </c>
      <c r="E4854" t="s">
        <v>27373</v>
      </c>
      <c r="F4854" t="s">
        <v>171</v>
      </c>
      <c r="G4854" t="str">
        <f>"0"</f>
        <v>0</v>
      </c>
      <c r="H4854" s="1">
        <v>37790</v>
      </c>
      <c r="I4854" t="s">
        <v>221</v>
      </c>
      <c r="K4854" t="s">
        <v>2349</v>
      </c>
      <c r="L4854" t="s">
        <v>2350</v>
      </c>
      <c r="M4854" t="s">
        <v>205</v>
      </c>
      <c r="N4854">
        <v>2024</v>
      </c>
      <c r="O4854" t="s">
        <v>2271</v>
      </c>
      <c r="P4854" t="s">
        <v>178</v>
      </c>
      <c r="Q4854" t="s">
        <v>172</v>
      </c>
      <c r="S4854">
        <v>32103052</v>
      </c>
      <c r="T4854" t="s">
        <v>27374</v>
      </c>
      <c r="U4854" t="s">
        <v>424</v>
      </c>
      <c r="Y4854" t="str">
        <f>"01AS"</f>
        <v>01AS</v>
      </c>
      <c r="Z4854" t="s">
        <v>227</v>
      </c>
      <c r="AA4854" t="s">
        <v>320</v>
      </c>
      <c r="AB4854" t="s">
        <v>321</v>
      </c>
      <c r="AC4854" t="s">
        <v>1237</v>
      </c>
      <c r="AD4854" t="s">
        <v>185</v>
      </c>
      <c r="AM4854" t="s">
        <v>7018</v>
      </c>
      <c r="AS4854">
        <v>3.44</v>
      </c>
      <c r="AU4854" t="s">
        <v>235</v>
      </c>
      <c r="AV4854" t="s">
        <v>236</v>
      </c>
      <c r="AW4854" t="s">
        <v>430</v>
      </c>
      <c r="BM4854" t="s">
        <v>27375</v>
      </c>
      <c r="BN4854" t="s">
        <v>239</v>
      </c>
      <c r="BO4854" t="s">
        <v>27376</v>
      </c>
      <c r="BP4854" t="s">
        <v>241</v>
      </c>
      <c r="BQ4854" t="s">
        <v>195</v>
      </c>
      <c r="BS4854">
        <v>14627</v>
      </c>
      <c r="BZ4854" t="s">
        <v>242</v>
      </c>
      <c r="CB4854" t="s">
        <v>243</v>
      </c>
      <c r="CD4854" t="s">
        <v>195</v>
      </c>
      <c r="CF4854">
        <v>14642</v>
      </c>
      <c r="CG4854" t="s">
        <v>244</v>
      </c>
      <c r="CM4854" t="s">
        <v>27377</v>
      </c>
      <c r="CO4854" t="s">
        <v>27376</v>
      </c>
      <c r="CP4854" t="s">
        <v>27378</v>
      </c>
      <c r="CS4854" t="s">
        <v>27379</v>
      </c>
      <c r="CT4854" t="s">
        <v>27374</v>
      </c>
      <c r="CU4854" t="s">
        <v>27380</v>
      </c>
    </row>
    <row r="4855" spans="1:151" x14ac:dyDescent="0.2">
      <c r="A4855">
        <v>40989</v>
      </c>
      <c r="B4855" t="s">
        <v>12364</v>
      </c>
      <c r="C4855" t="s">
        <v>27381</v>
      </c>
      <c r="D4855" t="s">
        <v>2324</v>
      </c>
      <c r="E4855" t="s">
        <v>27382</v>
      </c>
      <c r="F4855" t="s">
        <v>171</v>
      </c>
      <c r="G4855" t="str">
        <f>"0"</f>
        <v>0</v>
      </c>
      <c r="H4855" s="1">
        <v>37272</v>
      </c>
      <c r="I4855" t="s">
        <v>221</v>
      </c>
      <c r="K4855" t="s">
        <v>3708</v>
      </c>
      <c r="L4855" t="s">
        <v>1689</v>
      </c>
      <c r="M4855" t="s">
        <v>176</v>
      </c>
      <c r="N4855">
        <v>2024</v>
      </c>
      <c r="O4855" t="s">
        <v>319</v>
      </c>
      <c r="P4855" t="s">
        <v>178</v>
      </c>
      <c r="Q4855" t="s">
        <v>172</v>
      </c>
      <c r="S4855">
        <v>31817103</v>
      </c>
      <c r="T4855" t="s">
        <v>226</v>
      </c>
      <c r="Y4855" t="str">
        <f>"01AS"</f>
        <v>01AS</v>
      </c>
      <c r="Z4855" t="s">
        <v>227</v>
      </c>
      <c r="AA4855" t="s">
        <v>320</v>
      </c>
      <c r="AB4855" t="s">
        <v>321</v>
      </c>
      <c r="AC4855" t="s">
        <v>5781</v>
      </c>
      <c r="AD4855" t="s">
        <v>185</v>
      </c>
      <c r="AE4855" t="s">
        <v>7875</v>
      </c>
      <c r="AS4855">
        <v>3.84</v>
      </c>
      <c r="AU4855" t="s">
        <v>235</v>
      </c>
      <c r="AV4855" t="s">
        <v>236</v>
      </c>
      <c r="AW4855" t="s">
        <v>952</v>
      </c>
      <c r="BM4855" t="s">
        <v>21434</v>
      </c>
      <c r="BN4855" t="s">
        <v>239</v>
      </c>
      <c r="BO4855" t="s">
        <v>27383</v>
      </c>
      <c r="BP4855" t="s">
        <v>241</v>
      </c>
      <c r="BQ4855" t="s">
        <v>195</v>
      </c>
      <c r="BS4855">
        <v>14627</v>
      </c>
      <c r="CD4855" t="s">
        <v>195</v>
      </c>
      <c r="CM4855" t="s">
        <v>27384</v>
      </c>
      <c r="CO4855" t="s">
        <v>27383</v>
      </c>
      <c r="CP4855" t="s">
        <v>10489</v>
      </c>
      <c r="CQ4855" t="s">
        <v>3779</v>
      </c>
      <c r="CS4855" t="s">
        <v>27385</v>
      </c>
      <c r="CT4855" t="s">
        <v>244</v>
      </c>
      <c r="CU4855" t="s">
        <v>27386</v>
      </c>
    </row>
    <row r="4856" spans="1:151" x14ac:dyDescent="0.2">
      <c r="A4856">
        <v>38472</v>
      </c>
      <c r="B4856" t="s">
        <v>12364</v>
      </c>
      <c r="C4856" t="s">
        <v>27381</v>
      </c>
      <c r="D4856" t="s">
        <v>2324</v>
      </c>
      <c r="E4856" t="s">
        <v>27382</v>
      </c>
      <c r="F4856" t="s">
        <v>171</v>
      </c>
      <c r="G4856" t="str">
        <f>"0"</f>
        <v>0</v>
      </c>
      <c r="H4856" s="1">
        <v>37272</v>
      </c>
      <c r="I4856" t="s">
        <v>221</v>
      </c>
      <c r="K4856" t="s">
        <v>3708</v>
      </c>
      <c r="L4856" t="s">
        <v>1689</v>
      </c>
      <c r="M4856" t="s">
        <v>306</v>
      </c>
      <c r="N4856">
        <v>2023</v>
      </c>
      <c r="O4856" t="s">
        <v>908</v>
      </c>
      <c r="P4856" t="s">
        <v>178</v>
      </c>
      <c r="Q4856" t="s">
        <v>172</v>
      </c>
      <c r="S4856">
        <v>31817103</v>
      </c>
      <c r="T4856" t="s">
        <v>226</v>
      </c>
      <c r="Y4856" t="str">
        <f>"01AS"</f>
        <v>01AS</v>
      </c>
      <c r="Z4856" t="s">
        <v>227</v>
      </c>
      <c r="AA4856" t="s">
        <v>320</v>
      </c>
      <c r="AB4856" t="s">
        <v>321</v>
      </c>
      <c r="AC4856" t="s">
        <v>5781</v>
      </c>
      <c r="AD4856" t="s">
        <v>185</v>
      </c>
      <c r="AE4856" t="s">
        <v>7875</v>
      </c>
      <c r="AS4856">
        <v>3.84</v>
      </c>
      <c r="AU4856" t="s">
        <v>235</v>
      </c>
      <c r="AV4856" t="s">
        <v>236</v>
      </c>
      <c r="AW4856" t="s">
        <v>952</v>
      </c>
      <c r="BM4856" t="s">
        <v>21434</v>
      </c>
      <c r="BN4856" t="s">
        <v>239</v>
      </c>
      <c r="BO4856" t="s">
        <v>27383</v>
      </c>
      <c r="BP4856" t="s">
        <v>241</v>
      </c>
      <c r="BQ4856" t="s">
        <v>195</v>
      </c>
      <c r="BS4856">
        <v>14627</v>
      </c>
      <c r="CD4856" t="s">
        <v>195</v>
      </c>
      <c r="CM4856" t="s">
        <v>27384</v>
      </c>
      <c r="CO4856" t="s">
        <v>27383</v>
      </c>
      <c r="CP4856" t="s">
        <v>10489</v>
      </c>
      <c r="CQ4856" t="s">
        <v>3779</v>
      </c>
      <c r="CS4856" t="s">
        <v>27385</v>
      </c>
      <c r="CT4856" t="s">
        <v>244</v>
      </c>
      <c r="CU4856" t="s">
        <v>27386</v>
      </c>
    </row>
    <row r="4857" spans="1:151" x14ac:dyDescent="0.2">
      <c r="A4857">
        <v>35619</v>
      </c>
      <c r="B4857" t="s">
        <v>27387</v>
      </c>
      <c r="C4857" t="s">
        <v>27388</v>
      </c>
      <c r="E4857" t="s">
        <v>27389</v>
      </c>
      <c r="F4857" t="s">
        <v>171</v>
      </c>
      <c r="I4857" t="s">
        <v>173</v>
      </c>
      <c r="K4857" t="s">
        <v>1377</v>
      </c>
      <c r="L4857" t="s">
        <v>1378</v>
      </c>
      <c r="M4857" t="s">
        <v>306</v>
      </c>
      <c r="N4857">
        <v>2020</v>
      </c>
      <c r="O4857" t="s">
        <v>1379</v>
      </c>
      <c r="P4857" t="s">
        <v>3256</v>
      </c>
      <c r="Q4857" t="s">
        <v>185</v>
      </c>
      <c r="BM4857" t="s">
        <v>27390</v>
      </c>
      <c r="BN4857" t="s">
        <v>27391</v>
      </c>
      <c r="BP4857" t="s">
        <v>1381</v>
      </c>
      <c r="BR4857" t="s">
        <v>1381</v>
      </c>
      <c r="BS4857">
        <v>100029</v>
      </c>
      <c r="BT4857" t="s">
        <v>1382</v>
      </c>
      <c r="BU4857" t="s">
        <v>27392</v>
      </c>
      <c r="BW4857" t="s">
        <v>27393</v>
      </c>
      <c r="BX4857" t="s">
        <v>27394</v>
      </c>
      <c r="BY4857" t="s">
        <v>1605</v>
      </c>
    </row>
    <row r="4858" spans="1:151" x14ac:dyDescent="0.2">
      <c r="A4858">
        <v>12708</v>
      </c>
      <c r="B4858" t="s">
        <v>3225</v>
      </c>
      <c r="C4858" t="s">
        <v>19279</v>
      </c>
      <c r="D4858" t="s">
        <v>27395</v>
      </c>
      <c r="E4858" t="s">
        <v>27396</v>
      </c>
      <c r="F4858" t="s">
        <v>171</v>
      </c>
      <c r="G4858" t="s">
        <v>172</v>
      </c>
      <c r="H4858" s="1">
        <v>34632</v>
      </c>
      <c r="I4858" t="s">
        <v>173</v>
      </c>
      <c r="K4858" t="s">
        <v>4332</v>
      </c>
      <c r="L4858" t="s">
        <v>820</v>
      </c>
      <c r="M4858" t="s">
        <v>306</v>
      </c>
      <c r="N4858">
        <v>2015</v>
      </c>
      <c r="O4858" t="s">
        <v>517</v>
      </c>
      <c r="P4858" t="s">
        <v>178</v>
      </c>
      <c r="Q4858" t="s">
        <v>172</v>
      </c>
      <c r="S4858">
        <v>28207788</v>
      </c>
      <c r="T4858" t="s">
        <v>196</v>
      </c>
      <c r="W4858" t="s">
        <v>27397</v>
      </c>
      <c r="X4858">
        <v>4257484337</v>
      </c>
      <c r="Y4858" t="s">
        <v>186</v>
      </c>
      <c r="Z4858" t="s">
        <v>282</v>
      </c>
      <c r="AA4858">
        <v>2017</v>
      </c>
      <c r="AB4858">
        <v>2017</v>
      </c>
      <c r="AC4858" t="s">
        <v>1109</v>
      </c>
      <c r="AD4858" t="s">
        <v>185</v>
      </c>
      <c r="AS4858">
        <v>2.98</v>
      </c>
      <c r="AT4858" t="s">
        <v>188</v>
      </c>
      <c r="AU4858" t="s">
        <v>189</v>
      </c>
      <c r="AV4858" t="s">
        <v>190</v>
      </c>
      <c r="AW4858" t="s">
        <v>264</v>
      </c>
      <c r="BM4858" t="s">
        <v>27398</v>
      </c>
      <c r="BN4858" t="s">
        <v>193</v>
      </c>
      <c r="BP4858" t="s">
        <v>194</v>
      </c>
      <c r="BQ4858" t="s">
        <v>195</v>
      </c>
      <c r="BS4858">
        <v>14627</v>
      </c>
      <c r="BT4858" t="s">
        <v>196</v>
      </c>
      <c r="BU4858">
        <v>4807663109</v>
      </c>
      <c r="BZ4858" t="s">
        <v>27399</v>
      </c>
      <c r="CC4858" t="s">
        <v>24824</v>
      </c>
      <c r="CD4858" t="s">
        <v>1746</v>
      </c>
      <c r="CF4858">
        <v>85226</v>
      </c>
      <c r="CG4858" t="s">
        <v>196</v>
      </c>
      <c r="CH4858">
        <v>4802199247</v>
      </c>
      <c r="CM4858" t="s">
        <v>27400</v>
      </c>
      <c r="CP4858" t="s">
        <v>194</v>
      </c>
      <c r="CQ4858" t="s">
        <v>195</v>
      </c>
      <c r="CS4858">
        <v>14627</v>
      </c>
      <c r="CT4858" t="s">
        <v>196</v>
      </c>
      <c r="CU4858">
        <v>4807663109</v>
      </c>
      <c r="DZ4858" t="s">
        <v>27401</v>
      </c>
      <c r="EC4858" t="s">
        <v>27402</v>
      </c>
      <c r="ED4858" t="s">
        <v>1746</v>
      </c>
      <c r="EF4858">
        <v>98033</v>
      </c>
      <c r="EG4858" t="s">
        <v>196</v>
      </c>
      <c r="EH4858">
        <v>4802199247</v>
      </c>
      <c r="EM4858" t="s">
        <v>27399</v>
      </c>
      <c r="EP4858" t="s">
        <v>24824</v>
      </c>
      <c r="EQ4858" t="s">
        <v>1746</v>
      </c>
      <c r="ES4858">
        <v>85226</v>
      </c>
      <c r="ET4858" t="s">
        <v>196</v>
      </c>
      <c r="EU4858">
        <v>4802199247</v>
      </c>
    </row>
    <row r="4859" spans="1:151" x14ac:dyDescent="0.2">
      <c r="A4859">
        <v>31298</v>
      </c>
      <c r="B4859" t="s">
        <v>27403</v>
      </c>
      <c r="C4859" t="s">
        <v>19279</v>
      </c>
      <c r="D4859" t="s">
        <v>27404</v>
      </c>
      <c r="E4859" t="s">
        <v>27405</v>
      </c>
      <c r="F4859" t="s">
        <v>171</v>
      </c>
      <c r="G4859" t="s">
        <v>172</v>
      </c>
      <c r="H4859" s="1">
        <v>32281</v>
      </c>
      <c r="I4859" t="s">
        <v>221</v>
      </c>
      <c r="K4859" t="s">
        <v>253</v>
      </c>
      <c r="L4859" t="s">
        <v>254</v>
      </c>
      <c r="M4859" t="s">
        <v>176</v>
      </c>
      <c r="N4859">
        <v>2020</v>
      </c>
      <c r="O4859" t="s">
        <v>978</v>
      </c>
      <c r="P4859" t="s">
        <v>178</v>
      </c>
      <c r="Q4859" t="s">
        <v>172</v>
      </c>
      <c r="S4859">
        <v>28926849</v>
      </c>
      <c r="T4859" t="s">
        <v>196</v>
      </c>
      <c r="W4859" t="s">
        <v>27406</v>
      </c>
      <c r="X4859">
        <v>5854260767</v>
      </c>
      <c r="Y4859" t="s">
        <v>613</v>
      </c>
      <c r="Z4859" t="s">
        <v>614</v>
      </c>
      <c r="AA4859" t="s">
        <v>615</v>
      </c>
      <c r="AB4859" t="s">
        <v>259</v>
      </c>
      <c r="AC4859" t="s">
        <v>2418</v>
      </c>
      <c r="AD4859" t="s">
        <v>185</v>
      </c>
      <c r="AS4859" t="str">
        <f>"0"</f>
        <v>0</v>
      </c>
      <c r="AT4859" t="s">
        <v>188</v>
      </c>
      <c r="AU4859" t="s">
        <v>189</v>
      </c>
      <c r="AV4859" t="s">
        <v>190</v>
      </c>
      <c r="AW4859" t="s">
        <v>294</v>
      </c>
      <c r="BM4859" t="s">
        <v>27407</v>
      </c>
      <c r="BN4859" t="s">
        <v>27408</v>
      </c>
      <c r="BP4859" t="s">
        <v>194</v>
      </c>
      <c r="BQ4859" t="s">
        <v>195</v>
      </c>
      <c r="BS4859">
        <v>14614</v>
      </c>
      <c r="BT4859" t="s">
        <v>196</v>
      </c>
      <c r="BU4859">
        <v>5857330799</v>
      </c>
      <c r="BZ4859" t="s">
        <v>27407</v>
      </c>
      <c r="CA4859" t="s">
        <v>27408</v>
      </c>
      <c r="CC4859" t="s">
        <v>194</v>
      </c>
      <c r="CD4859" t="s">
        <v>195</v>
      </c>
      <c r="CF4859">
        <v>14614</v>
      </c>
      <c r="CG4859" t="s">
        <v>196</v>
      </c>
      <c r="CH4859">
        <v>5857330799</v>
      </c>
      <c r="CM4859" t="s">
        <v>27407</v>
      </c>
      <c r="CN4859" t="s">
        <v>27408</v>
      </c>
      <c r="CP4859" t="s">
        <v>194</v>
      </c>
      <c r="CQ4859" t="s">
        <v>195</v>
      </c>
      <c r="CS4859">
        <v>14614</v>
      </c>
      <c r="CT4859" t="s">
        <v>196</v>
      </c>
      <c r="CU4859">
        <v>5857330799</v>
      </c>
    </row>
    <row r="4860" spans="1:151" x14ac:dyDescent="0.2">
      <c r="A4860">
        <v>26577</v>
      </c>
      <c r="B4860" t="s">
        <v>1792</v>
      </c>
      <c r="C4860" t="s">
        <v>27409</v>
      </c>
      <c r="D4860" t="s">
        <v>654</v>
      </c>
      <c r="E4860" t="s">
        <v>27410</v>
      </c>
      <c r="F4860" t="s">
        <v>171</v>
      </c>
      <c r="G4860" t="s">
        <v>172</v>
      </c>
      <c r="H4860" s="1">
        <v>35835</v>
      </c>
      <c r="I4860" t="s">
        <v>173</v>
      </c>
      <c r="K4860" t="s">
        <v>515</v>
      </c>
      <c r="L4860" t="s">
        <v>516</v>
      </c>
      <c r="M4860" t="s">
        <v>176</v>
      </c>
      <c r="N4860">
        <v>2019</v>
      </c>
      <c r="O4860" t="s">
        <v>482</v>
      </c>
      <c r="P4860" t="s">
        <v>178</v>
      </c>
      <c r="Q4860" t="s">
        <v>172</v>
      </c>
      <c r="S4860">
        <v>29977536</v>
      </c>
      <c r="T4860" t="s">
        <v>196</v>
      </c>
      <c r="W4860" t="s">
        <v>27411</v>
      </c>
      <c r="X4860">
        <v>9082859196</v>
      </c>
      <c r="Y4860" t="s">
        <v>186</v>
      </c>
      <c r="Z4860" t="s">
        <v>183</v>
      </c>
      <c r="AA4860">
        <v>2020</v>
      </c>
      <c r="AB4860">
        <v>2020</v>
      </c>
      <c r="AC4860" t="s">
        <v>184</v>
      </c>
      <c r="AD4860" t="s">
        <v>172</v>
      </c>
      <c r="AS4860">
        <v>3.2</v>
      </c>
      <c r="AT4860" t="s">
        <v>188</v>
      </c>
      <c r="AU4860" t="s">
        <v>189</v>
      </c>
      <c r="AV4860" t="s">
        <v>190</v>
      </c>
      <c r="AW4860" t="s">
        <v>264</v>
      </c>
      <c r="BM4860" t="s">
        <v>25701</v>
      </c>
      <c r="BN4860" t="s">
        <v>193</v>
      </c>
      <c r="BP4860" t="s">
        <v>194</v>
      </c>
      <c r="BQ4860" t="s">
        <v>195</v>
      </c>
      <c r="BS4860">
        <v>14627</v>
      </c>
      <c r="BT4860" t="s">
        <v>196</v>
      </c>
      <c r="BU4860">
        <v>6092768235</v>
      </c>
      <c r="BZ4860" t="s">
        <v>27412</v>
      </c>
      <c r="CC4860" t="s">
        <v>27413</v>
      </c>
      <c r="CD4860" t="s">
        <v>1150</v>
      </c>
      <c r="CF4860" t="str">
        <f>"08731"</f>
        <v>08731</v>
      </c>
      <c r="CG4860" t="s">
        <v>196</v>
      </c>
      <c r="CH4860">
        <v>6092768235</v>
      </c>
      <c r="CM4860" t="s">
        <v>3414</v>
      </c>
      <c r="CP4860" t="s">
        <v>194</v>
      </c>
      <c r="CQ4860" t="s">
        <v>195</v>
      </c>
      <c r="CS4860">
        <v>14627</v>
      </c>
      <c r="CT4860" t="s">
        <v>196</v>
      </c>
      <c r="CU4860">
        <v>6092768235</v>
      </c>
      <c r="ED4860" t="s">
        <v>1150</v>
      </c>
      <c r="EG4860" t="s">
        <v>196</v>
      </c>
      <c r="EH4860">
        <v>6092768235</v>
      </c>
      <c r="EM4860" t="s">
        <v>27412</v>
      </c>
      <c r="EP4860" t="s">
        <v>27413</v>
      </c>
      <c r="EQ4860" t="s">
        <v>1150</v>
      </c>
      <c r="ES4860" t="str">
        <f>"08731"</f>
        <v>08731</v>
      </c>
      <c r="ET4860" t="s">
        <v>196</v>
      </c>
      <c r="EU4860">
        <v>6092768235</v>
      </c>
    </row>
    <row r="4861" spans="1:151" x14ac:dyDescent="0.2">
      <c r="A4861">
        <v>36588</v>
      </c>
      <c r="B4861" t="s">
        <v>25433</v>
      </c>
      <c r="C4861" t="s">
        <v>27414</v>
      </c>
      <c r="D4861" t="s">
        <v>22363</v>
      </c>
      <c r="E4861" t="s">
        <v>27415</v>
      </c>
      <c r="F4861" t="s">
        <v>171</v>
      </c>
      <c r="G4861" t="s">
        <v>172</v>
      </c>
      <c r="H4861" s="1">
        <v>36871</v>
      </c>
      <c r="I4861" t="s">
        <v>173</v>
      </c>
      <c r="K4861" t="s">
        <v>1074</v>
      </c>
      <c r="L4861" t="s">
        <v>318</v>
      </c>
      <c r="M4861" t="s">
        <v>176</v>
      </c>
      <c r="N4861">
        <v>2022</v>
      </c>
      <c r="O4861" t="s">
        <v>555</v>
      </c>
      <c r="P4861" t="s">
        <v>178</v>
      </c>
      <c r="Q4861" t="s">
        <v>172</v>
      </c>
      <c r="R4861" t="s">
        <v>510</v>
      </c>
      <c r="S4861">
        <v>31525060</v>
      </c>
      <c r="BF4861" t="s">
        <v>474</v>
      </c>
      <c r="BM4861" t="s">
        <v>4563</v>
      </c>
    </row>
    <row r="4862" spans="1:151" x14ac:dyDescent="0.2">
      <c r="A4862">
        <v>38167</v>
      </c>
      <c r="B4862" t="s">
        <v>25433</v>
      </c>
      <c r="C4862" t="s">
        <v>27414</v>
      </c>
      <c r="D4862" t="s">
        <v>22363</v>
      </c>
      <c r="E4862" t="s">
        <v>27415</v>
      </c>
      <c r="F4862" t="s">
        <v>171</v>
      </c>
      <c r="G4862" t="s">
        <v>172</v>
      </c>
      <c r="H4862" s="1">
        <v>36871</v>
      </c>
      <c r="I4862" t="s">
        <v>173</v>
      </c>
      <c r="K4862" t="s">
        <v>1078</v>
      </c>
      <c r="L4862" t="s">
        <v>10721</v>
      </c>
      <c r="M4862" t="s">
        <v>255</v>
      </c>
      <c r="N4862" t="s">
        <v>2610</v>
      </c>
      <c r="O4862" t="s">
        <v>2611</v>
      </c>
      <c r="P4862" t="s">
        <v>2100</v>
      </c>
      <c r="Q4862" t="s">
        <v>172</v>
      </c>
      <c r="R4862" t="s">
        <v>510</v>
      </c>
      <c r="S4862">
        <v>31525060</v>
      </c>
      <c r="BF4862" t="s">
        <v>474</v>
      </c>
      <c r="BM4862" t="s">
        <v>4563</v>
      </c>
    </row>
    <row r="4863" spans="1:151" x14ac:dyDescent="0.2">
      <c r="A4863">
        <v>12811</v>
      </c>
      <c r="B4863" t="s">
        <v>27416</v>
      </c>
      <c r="C4863" t="s">
        <v>27417</v>
      </c>
      <c r="E4863" t="s">
        <v>27418</v>
      </c>
      <c r="F4863" t="s">
        <v>171</v>
      </c>
      <c r="G4863" t="s">
        <v>172</v>
      </c>
      <c r="H4863" s="1">
        <v>34870</v>
      </c>
      <c r="I4863" t="s">
        <v>173</v>
      </c>
      <c r="K4863" t="s">
        <v>1484</v>
      </c>
      <c r="M4863" t="s">
        <v>306</v>
      </c>
      <c r="N4863">
        <v>2015</v>
      </c>
      <c r="O4863" t="s">
        <v>517</v>
      </c>
      <c r="P4863" t="s">
        <v>363</v>
      </c>
      <c r="Q4863" t="s">
        <v>172</v>
      </c>
      <c r="S4863">
        <v>27930175</v>
      </c>
      <c r="T4863" t="s">
        <v>8632</v>
      </c>
      <c r="U4863" t="s">
        <v>180</v>
      </c>
      <c r="V4863" s="2">
        <v>42505</v>
      </c>
      <c r="W4863" t="s">
        <v>27419</v>
      </c>
      <c r="X4863">
        <v>5857055852</v>
      </c>
      <c r="Y4863" t="s">
        <v>186</v>
      </c>
      <c r="Z4863" t="s">
        <v>282</v>
      </c>
      <c r="AA4863">
        <v>2016</v>
      </c>
      <c r="AB4863">
        <v>2016</v>
      </c>
      <c r="AC4863" t="s">
        <v>1950</v>
      </c>
      <c r="AD4863" t="s">
        <v>185</v>
      </c>
      <c r="AS4863">
        <v>2.61</v>
      </c>
      <c r="AT4863" t="s">
        <v>188</v>
      </c>
      <c r="AU4863" t="s">
        <v>189</v>
      </c>
      <c r="AV4863" t="s">
        <v>190</v>
      </c>
      <c r="AW4863" t="s">
        <v>191</v>
      </c>
      <c r="BM4863" t="s">
        <v>27420</v>
      </c>
      <c r="BN4863" t="s">
        <v>487</v>
      </c>
      <c r="BP4863" t="s">
        <v>194</v>
      </c>
      <c r="BQ4863" t="s">
        <v>195</v>
      </c>
      <c r="BS4863">
        <v>14627</v>
      </c>
      <c r="BT4863" t="s">
        <v>196</v>
      </c>
      <c r="BU4863">
        <v>5857055852</v>
      </c>
      <c r="BZ4863" t="s">
        <v>27421</v>
      </c>
      <c r="CA4863" t="s">
        <v>27422</v>
      </c>
      <c r="CC4863" t="s">
        <v>27423</v>
      </c>
      <c r="CF4863">
        <v>15172</v>
      </c>
      <c r="CG4863" t="s">
        <v>8632</v>
      </c>
      <c r="CH4863" t="s">
        <v>27424</v>
      </c>
      <c r="CM4863" t="s">
        <v>27425</v>
      </c>
      <c r="CP4863" t="s">
        <v>194</v>
      </c>
      <c r="CQ4863" t="s">
        <v>195</v>
      </c>
      <c r="CS4863">
        <v>14627</v>
      </c>
      <c r="CT4863" t="s">
        <v>196</v>
      </c>
      <c r="CU4863">
        <v>3477035267</v>
      </c>
      <c r="CZ4863" t="s">
        <v>27421</v>
      </c>
      <c r="DA4863" t="s">
        <v>27422</v>
      </c>
      <c r="DC4863" t="s">
        <v>27423</v>
      </c>
      <c r="DF4863">
        <v>15172</v>
      </c>
      <c r="DG4863" t="s">
        <v>8632</v>
      </c>
      <c r="DH4863" t="s">
        <v>27424</v>
      </c>
      <c r="EM4863" t="s">
        <v>27421</v>
      </c>
      <c r="EN4863" t="s">
        <v>27422</v>
      </c>
      <c r="EP4863" t="s">
        <v>27423</v>
      </c>
      <c r="ES4863">
        <v>15172</v>
      </c>
      <c r="ET4863" t="s">
        <v>8632</v>
      </c>
      <c r="EU4863" t="s">
        <v>27424</v>
      </c>
    </row>
    <row r="4864" spans="1:151" x14ac:dyDescent="0.2">
      <c r="A4864">
        <v>21008</v>
      </c>
      <c r="B4864" t="s">
        <v>27426</v>
      </c>
      <c r="C4864" t="s">
        <v>27427</v>
      </c>
      <c r="E4864" t="s">
        <v>27428</v>
      </c>
      <c r="F4864" t="s">
        <v>171</v>
      </c>
      <c r="G4864" t="str">
        <f>"0"</f>
        <v>0</v>
      </c>
      <c r="K4864" t="s">
        <v>2435</v>
      </c>
      <c r="M4864" t="s">
        <v>5170</v>
      </c>
      <c r="N4864">
        <v>2017</v>
      </c>
      <c r="O4864" t="s">
        <v>5171</v>
      </c>
      <c r="P4864" t="s">
        <v>178</v>
      </c>
      <c r="Q4864" t="s">
        <v>172</v>
      </c>
      <c r="S4864">
        <v>28357636</v>
      </c>
      <c r="T4864" t="s">
        <v>811</v>
      </c>
      <c r="U4864" t="s">
        <v>180</v>
      </c>
      <c r="V4864" s="2">
        <v>42876</v>
      </c>
      <c r="W4864" t="s">
        <v>27429</v>
      </c>
      <c r="X4864" t="s">
        <v>27430</v>
      </c>
      <c r="Y4864" t="s">
        <v>182</v>
      </c>
      <c r="Z4864" t="s">
        <v>183</v>
      </c>
      <c r="AA4864">
        <v>2017</v>
      </c>
      <c r="AB4864">
        <v>2017</v>
      </c>
      <c r="AC4864" t="s">
        <v>184</v>
      </c>
      <c r="AD4864" t="s">
        <v>185</v>
      </c>
      <c r="AS4864">
        <v>3.35</v>
      </c>
      <c r="AT4864" t="s">
        <v>188</v>
      </c>
      <c r="AU4864" t="s">
        <v>189</v>
      </c>
      <c r="AV4864" t="s">
        <v>190</v>
      </c>
      <c r="AW4864" t="s">
        <v>191</v>
      </c>
      <c r="BM4864" t="s">
        <v>18160</v>
      </c>
      <c r="BN4864" t="s">
        <v>193</v>
      </c>
      <c r="BP4864" t="s">
        <v>194</v>
      </c>
      <c r="BQ4864" t="s">
        <v>195</v>
      </c>
      <c r="BS4864">
        <v>14627</v>
      </c>
      <c r="BT4864" t="s">
        <v>196</v>
      </c>
      <c r="BU4864">
        <v>5852841819</v>
      </c>
      <c r="CM4864" t="s">
        <v>27431</v>
      </c>
      <c r="CP4864" t="s">
        <v>194</v>
      </c>
      <c r="CQ4864" t="s">
        <v>195</v>
      </c>
      <c r="CS4864">
        <v>14627</v>
      </c>
      <c r="CT4864" t="s">
        <v>196</v>
      </c>
      <c r="CU4864">
        <v>5852841819</v>
      </c>
    </row>
    <row r="4865" spans="1:151" x14ac:dyDescent="0.2">
      <c r="A4865">
        <v>25531</v>
      </c>
      <c r="B4865" t="s">
        <v>27432</v>
      </c>
      <c r="C4865" t="s">
        <v>27433</v>
      </c>
      <c r="D4865" t="s">
        <v>27434</v>
      </c>
      <c r="E4865" t="s">
        <v>27435</v>
      </c>
      <c r="F4865" t="s">
        <v>1502</v>
      </c>
      <c r="G4865" t="str">
        <f>"0"</f>
        <v>0</v>
      </c>
      <c r="H4865" s="1">
        <v>35363</v>
      </c>
      <c r="I4865" t="s">
        <v>173</v>
      </c>
      <c r="K4865" t="s">
        <v>1278</v>
      </c>
      <c r="L4865" t="s">
        <v>1503</v>
      </c>
      <c r="M4865" t="s">
        <v>176</v>
      </c>
      <c r="N4865">
        <v>2019</v>
      </c>
      <c r="O4865" t="s">
        <v>482</v>
      </c>
      <c r="P4865" t="s">
        <v>178</v>
      </c>
      <c r="Q4865" t="s">
        <v>172</v>
      </c>
      <c r="S4865">
        <v>29856862</v>
      </c>
      <c r="T4865" t="s">
        <v>27436</v>
      </c>
      <c r="U4865" t="s">
        <v>180</v>
      </c>
      <c r="V4865" s="2">
        <v>43968</v>
      </c>
      <c r="W4865" t="s">
        <v>27437</v>
      </c>
      <c r="X4865">
        <v>23278761978</v>
      </c>
      <c r="Y4865" t="s">
        <v>186</v>
      </c>
      <c r="Z4865" t="s">
        <v>282</v>
      </c>
      <c r="AA4865">
        <v>2020</v>
      </c>
      <c r="AB4865">
        <v>2020</v>
      </c>
      <c r="AC4865" t="s">
        <v>696</v>
      </c>
      <c r="AD4865" t="s">
        <v>172</v>
      </c>
      <c r="AS4865">
        <v>3.38</v>
      </c>
      <c r="AT4865" t="s">
        <v>188</v>
      </c>
      <c r="AU4865" t="s">
        <v>189</v>
      </c>
      <c r="AV4865" t="s">
        <v>190</v>
      </c>
      <c r="AW4865" t="s">
        <v>191</v>
      </c>
      <c r="AX4865" t="s">
        <v>27438</v>
      </c>
      <c r="AY4865" t="s">
        <v>9766</v>
      </c>
      <c r="BM4865" t="s">
        <v>27439</v>
      </c>
      <c r="BN4865" t="s">
        <v>27440</v>
      </c>
      <c r="BP4865" t="s">
        <v>194</v>
      </c>
      <c r="BQ4865" t="s">
        <v>195</v>
      </c>
      <c r="BS4865">
        <v>14627</v>
      </c>
      <c r="BT4865" t="s">
        <v>196</v>
      </c>
      <c r="BU4865">
        <v>5857752828</v>
      </c>
      <c r="CM4865" t="s">
        <v>9284</v>
      </c>
      <c r="CP4865" t="s">
        <v>194</v>
      </c>
      <c r="CQ4865" t="s">
        <v>195</v>
      </c>
      <c r="CS4865">
        <v>14611</v>
      </c>
      <c r="CT4865" t="s">
        <v>196</v>
      </c>
      <c r="CU4865">
        <v>5857752828</v>
      </c>
      <c r="DM4865" t="s">
        <v>27441</v>
      </c>
      <c r="DN4865" t="s">
        <v>27442</v>
      </c>
      <c r="DO4865" t="s">
        <v>27443</v>
      </c>
      <c r="DP4865" t="s">
        <v>27444</v>
      </c>
      <c r="DR4865" t="s">
        <v>27445</v>
      </c>
      <c r="DS4865">
        <v>2322</v>
      </c>
      <c r="DT4865" t="s">
        <v>14339</v>
      </c>
      <c r="DW4865" t="s">
        <v>27446</v>
      </c>
      <c r="DX4865" t="s">
        <v>27447</v>
      </c>
      <c r="DY4865" t="s">
        <v>9226</v>
      </c>
    </row>
    <row r="4866" spans="1:151" x14ac:dyDescent="0.2">
      <c r="A4866">
        <v>24596</v>
      </c>
      <c r="B4866" t="s">
        <v>27432</v>
      </c>
      <c r="C4866" t="s">
        <v>27433</v>
      </c>
      <c r="D4866" t="s">
        <v>27434</v>
      </c>
      <c r="E4866" t="s">
        <v>27435</v>
      </c>
      <c r="F4866" t="s">
        <v>1502</v>
      </c>
      <c r="G4866" t="str">
        <f>"0"</f>
        <v>0</v>
      </c>
      <c r="H4866" s="1">
        <v>35363</v>
      </c>
      <c r="I4866" t="s">
        <v>173</v>
      </c>
      <c r="K4866" t="s">
        <v>943</v>
      </c>
      <c r="M4866" t="s">
        <v>306</v>
      </c>
      <c r="N4866">
        <v>2018</v>
      </c>
      <c r="O4866" t="s">
        <v>307</v>
      </c>
      <c r="P4866" t="s">
        <v>178</v>
      </c>
      <c r="Q4866" t="s">
        <v>172</v>
      </c>
      <c r="S4866">
        <v>29856862</v>
      </c>
      <c r="T4866" t="s">
        <v>27436</v>
      </c>
      <c r="U4866" t="s">
        <v>180</v>
      </c>
      <c r="V4866" s="2">
        <v>43968</v>
      </c>
      <c r="W4866" t="s">
        <v>27437</v>
      </c>
      <c r="X4866">
        <v>23278761978</v>
      </c>
      <c r="Y4866" t="s">
        <v>186</v>
      </c>
      <c r="Z4866" t="s">
        <v>282</v>
      </c>
      <c r="AA4866">
        <v>2020</v>
      </c>
      <c r="AB4866">
        <v>2020</v>
      </c>
      <c r="AC4866" t="s">
        <v>696</v>
      </c>
      <c r="AD4866" t="s">
        <v>172</v>
      </c>
      <c r="AS4866">
        <v>3.38</v>
      </c>
      <c r="AT4866" t="s">
        <v>188</v>
      </c>
      <c r="AU4866" t="s">
        <v>189</v>
      </c>
      <c r="AV4866" t="s">
        <v>190</v>
      </c>
      <c r="AW4866" t="s">
        <v>191</v>
      </c>
      <c r="AX4866" t="s">
        <v>27438</v>
      </c>
      <c r="AY4866" t="s">
        <v>9766</v>
      </c>
      <c r="BM4866" t="s">
        <v>27439</v>
      </c>
      <c r="BN4866" t="s">
        <v>27440</v>
      </c>
      <c r="BP4866" t="s">
        <v>194</v>
      </c>
      <c r="BQ4866" t="s">
        <v>195</v>
      </c>
      <c r="BS4866">
        <v>14627</v>
      </c>
      <c r="BT4866" t="s">
        <v>196</v>
      </c>
      <c r="BU4866">
        <v>5857752828</v>
      </c>
      <c r="CM4866" t="s">
        <v>9284</v>
      </c>
      <c r="CP4866" t="s">
        <v>194</v>
      </c>
      <c r="CQ4866" t="s">
        <v>195</v>
      </c>
      <c r="CS4866">
        <v>14611</v>
      </c>
      <c r="CT4866" t="s">
        <v>196</v>
      </c>
      <c r="CU4866">
        <v>5857752828</v>
      </c>
      <c r="DM4866" t="s">
        <v>27441</v>
      </c>
      <c r="DN4866" t="s">
        <v>27442</v>
      </c>
      <c r="DO4866" t="s">
        <v>27443</v>
      </c>
      <c r="DP4866" t="s">
        <v>27444</v>
      </c>
      <c r="DR4866" t="s">
        <v>27445</v>
      </c>
      <c r="DS4866">
        <v>2322</v>
      </c>
      <c r="DT4866" t="s">
        <v>14339</v>
      </c>
      <c r="DW4866" t="s">
        <v>27446</v>
      </c>
      <c r="DX4866" t="s">
        <v>27447</v>
      </c>
      <c r="DY4866" t="s">
        <v>9226</v>
      </c>
    </row>
    <row r="4867" spans="1:151" x14ac:dyDescent="0.2">
      <c r="A4867">
        <v>20909</v>
      </c>
      <c r="B4867" t="s">
        <v>27432</v>
      </c>
      <c r="C4867" t="s">
        <v>27433</v>
      </c>
      <c r="D4867" t="s">
        <v>27434</v>
      </c>
      <c r="E4867" t="s">
        <v>27435</v>
      </c>
      <c r="F4867" t="s">
        <v>171</v>
      </c>
      <c r="G4867" t="str">
        <f>"0"</f>
        <v>0</v>
      </c>
      <c r="H4867" s="1">
        <v>35363</v>
      </c>
      <c r="I4867" t="s">
        <v>173</v>
      </c>
      <c r="K4867" t="s">
        <v>882</v>
      </c>
      <c r="L4867" t="s">
        <v>318</v>
      </c>
      <c r="M4867" t="s">
        <v>255</v>
      </c>
      <c r="N4867">
        <v>2016</v>
      </c>
      <c r="O4867" t="s">
        <v>883</v>
      </c>
      <c r="P4867" t="s">
        <v>178</v>
      </c>
      <c r="Q4867" t="s">
        <v>172</v>
      </c>
      <c r="S4867">
        <v>29856862</v>
      </c>
      <c r="T4867" t="s">
        <v>27436</v>
      </c>
      <c r="U4867" t="s">
        <v>180</v>
      </c>
      <c r="V4867" s="2">
        <v>43968</v>
      </c>
      <c r="W4867" t="s">
        <v>27437</v>
      </c>
      <c r="X4867">
        <v>23278761978</v>
      </c>
      <c r="Y4867" t="s">
        <v>186</v>
      </c>
      <c r="Z4867" t="s">
        <v>282</v>
      </c>
      <c r="AA4867">
        <v>2020</v>
      </c>
      <c r="AB4867">
        <v>2020</v>
      </c>
      <c r="AC4867" t="s">
        <v>696</v>
      </c>
      <c r="AD4867" t="s">
        <v>172</v>
      </c>
      <c r="AS4867">
        <v>3.38</v>
      </c>
      <c r="AT4867" t="s">
        <v>188</v>
      </c>
      <c r="AU4867" t="s">
        <v>189</v>
      </c>
      <c r="AV4867" t="s">
        <v>190</v>
      </c>
      <c r="AW4867" t="s">
        <v>191</v>
      </c>
      <c r="AX4867" t="s">
        <v>27438</v>
      </c>
      <c r="AY4867" t="s">
        <v>9766</v>
      </c>
      <c r="BM4867" t="s">
        <v>27439</v>
      </c>
      <c r="BN4867" t="s">
        <v>27440</v>
      </c>
      <c r="BP4867" t="s">
        <v>194</v>
      </c>
      <c r="BQ4867" t="s">
        <v>195</v>
      </c>
      <c r="BS4867">
        <v>14627</v>
      </c>
      <c r="BT4867" t="s">
        <v>196</v>
      </c>
      <c r="BU4867">
        <v>5857752828</v>
      </c>
      <c r="CM4867" t="s">
        <v>9284</v>
      </c>
      <c r="CP4867" t="s">
        <v>194</v>
      </c>
      <c r="CQ4867" t="s">
        <v>195</v>
      </c>
      <c r="CS4867">
        <v>14611</v>
      </c>
      <c r="CT4867" t="s">
        <v>196</v>
      </c>
      <c r="CU4867">
        <v>5857752828</v>
      </c>
      <c r="DM4867" t="s">
        <v>27441</v>
      </c>
      <c r="DN4867" t="s">
        <v>27442</v>
      </c>
      <c r="DO4867" t="s">
        <v>27443</v>
      </c>
      <c r="DP4867" t="s">
        <v>27444</v>
      </c>
      <c r="DR4867" t="s">
        <v>27445</v>
      </c>
      <c r="DS4867">
        <v>2322</v>
      </c>
      <c r="DT4867" t="s">
        <v>14339</v>
      </c>
      <c r="DW4867" t="s">
        <v>27446</v>
      </c>
      <c r="DX4867" t="s">
        <v>27447</v>
      </c>
      <c r="DY4867" t="s">
        <v>9226</v>
      </c>
    </row>
    <row r="4868" spans="1:151" x14ac:dyDescent="0.2">
      <c r="A4868">
        <v>28182</v>
      </c>
      <c r="B4868" t="s">
        <v>5848</v>
      </c>
      <c r="C4868" t="s">
        <v>27448</v>
      </c>
      <c r="D4868" t="s">
        <v>1418</v>
      </c>
      <c r="E4868" t="s">
        <v>27449</v>
      </c>
      <c r="F4868" t="s">
        <v>171</v>
      </c>
      <c r="G4868" t="s">
        <v>172</v>
      </c>
      <c r="H4868" s="1">
        <v>35537</v>
      </c>
      <c r="I4868" t="s">
        <v>221</v>
      </c>
      <c r="K4868" t="s">
        <v>1930</v>
      </c>
      <c r="L4868" t="s">
        <v>1931</v>
      </c>
      <c r="M4868" t="s">
        <v>224</v>
      </c>
      <c r="N4868">
        <v>2019</v>
      </c>
      <c r="O4868" t="s">
        <v>279</v>
      </c>
      <c r="P4868" t="s">
        <v>178</v>
      </c>
      <c r="Q4868" t="s">
        <v>172</v>
      </c>
      <c r="S4868">
        <v>29291540</v>
      </c>
      <c r="T4868" t="s">
        <v>196</v>
      </c>
      <c r="W4868" t="s">
        <v>27450</v>
      </c>
      <c r="X4868">
        <v>3159456797</v>
      </c>
      <c r="Y4868" t="s">
        <v>186</v>
      </c>
      <c r="Z4868" t="s">
        <v>282</v>
      </c>
      <c r="AA4868">
        <v>2019</v>
      </c>
      <c r="AB4868">
        <v>2019</v>
      </c>
      <c r="AC4868" t="s">
        <v>885</v>
      </c>
      <c r="AD4868" t="s">
        <v>185</v>
      </c>
      <c r="AF4868" t="s">
        <v>186</v>
      </c>
      <c r="AG4868" t="s">
        <v>183</v>
      </c>
      <c r="AH4868">
        <v>2019</v>
      </c>
      <c r="AI4868">
        <v>2019</v>
      </c>
      <c r="AJ4868" t="s">
        <v>2905</v>
      </c>
      <c r="AK4868" t="s">
        <v>185</v>
      </c>
      <c r="AS4868">
        <v>3.63</v>
      </c>
      <c r="AT4868" t="s">
        <v>188</v>
      </c>
      <c r="AU4868" t="s">
        <v>189</v>
      </c>
      <c r="AV4868" t="s">
        <v>190</v>
      </c>
      <c r="AW4868" t="s">
        <v>264</v>
      </c>
      <c r="BM4868" t="s">
        <v>27451</v>
      </c>
      <c r="BN4868" t="s">
        <v>193</v>
      </c>
      <c r="BP4868" t="s">
        <v>194</v>
      </c>
      <c r="BQ4868" t="s">
        <v>195</v>
      </c>
      <c r="BS4868">
        <v>14627</v>
      </c>
      <c r="BT4868" t="s">
        <v>196</v>
      </c>
      <c r="BU4868">
        <v>3153982824</v>
      </c>
      <c r="BZ4868" t="s">
        <v>27452</v>
      </c>
      <c r="CC4868" t="s">
        <v>27453</v>
      </c>
      <c r="CD4868" t="s">
        <v>195</v>
      </c>
      <c r="CF4868">
        <v>14541</v>
      </c>
      <c r="CG4868" t="s">
        <v>196</v>
      </c>
      <c r="CH4868">
        <v>3153982824</v>
      </c>
      <c r="CM4868" t="s">
        <v>27454</v>
      </c>
      <c r="CP4868" t="s">
        <v>194</v>
      </c>
      <c r="CQ4868" t="s">
        <v>195</v>
      </c>
      <c r="CS4868">
        <v>14627</v>
      </c>
      <c r="CT4868" t="s">
        <v>196</v>
      </c>
      <c r="CU4868">
        <v>3153982824</v>
      </c>
      <c r="ED4868" t="s">
        <v>195</v>
      </c>
      <c r="EG4868" t="s">
        <v>196</v>
      </c>
      <c r="EH4868">
        <v>3153982824</v>
      </c>
      <c r="EM4868" t="s">
        <v>27452</v>
      </c>
      <c r="EP4868" t="s">
        <v>27453</v>
      </c>
      <c r="EQ4868" t="s">
        <v>195</v>
      </c>
      <c r="ES4868">
        <v>14541</v>
      </c>
      <c r="ET4868" t="s">
        <v>196</v>
      </c>
      <c r="EU4868">
        <v>3153982824</v>
      </c>
    </row>
    <row r="4869" spans="1:151" x14ac:dyDescent="0.2">
      <c r="A4869">
        <v>28175</v>
      </c>
      <c r="B4869" t="s">
        <v>5848</v>
      </c>
      <c r="C4869" t="s">
        <v>27448</v>
      </c>
      <c r="D4869" t="s">
        <v>1418</v>
      </c>
      <c r="E4869" t="s">
        <v>27449</v>
      </c>
      <c r="F4869" t="s">
        <v>171</v>
      </c>
      <c r="G4869" t="s">
        <v>172</v>
      </c>
      <c r="H4869" s="1">
        <v>35537</v>
      </c>
      <c r="I4869" t="s">
        <v>221</v>
      </c>
      <c r="K4869" t="s">
        <v>595</v>
      </c>
      <c r="L4869" t="s">
        <v>3763</v>
      </c>
      <c r="M4869" t="s">
        <v>224</v>
      </c>
      <c r="N4869">
        <v>2019</v>
      </c>
      <c r="O4869" t="s">
        <v>279</v>
      </c>
      <c r="P4869" t="s">
        <v>178</v>
      </c>
      <c r="Q4869" t="s">
        <v>172</v>
      </c>
      <c r="S4869">
        <v>29291540</v>
      </c>
      <c r="T4869" t="s">
        <v>196</v>
      </c>
      <c r="W4869" t="s">
        <v>27450</v>
      </c>
      <c r="X4869">
        <v>3159456797</v>
      </c>
      <c r="Y4869" t="s">
        <v>186</v>
      </c>
      <c r="Z4869" t="s">
        <v>282</v>
      </c>
      <c r="AA4869">
        <v>2019</v>
      </c>
      <c r="AB4869">
        <v>2019</v>
      </c>
      <c r="AC4869" t="s">
        <v>885</v>
      </c>
      <c r="AD4869" t="s">
        <v>185</v>
      </c>
      <c r="AF4869" t="s">
        <v>186</v>
      </c>
      <c r="AG4869" t="s">
        <v>183</v>
      </c>
      <c r="AH4869">
        <v>2019</v>
      </c>
      <c r="AI4869">
        <v>2019</v>
      </c>
      <c r="AJ4869" t="s">
        <v>2905</v>
      </c>
      <c r="AK4869" t="s">
        <v>185</v>
      </c>
      <c r="AS4869">
        <v>3.63</v>
      </c>
      <c r="AT4869" t="s">
        <v>188</v>
      </c>
      <c r="AU4869" t="s">
        <v>189</v>
      </c>
      <c r="AV4869" t="s">
        <v>190</v>
      </c>
      <c r="AW4869" t="s">
        <v>264</v>
      </c>
      <c r="BM4869" t="s">
        <v>27451</v>
      </c>
      <c r="BN4869" t="s">
        <v>193</v>
      </c>
      <c r="BP4869" t="s">
        <v>194</v>
      </c>
      <c r="BQ4869" t="s">
        <v>195</v>
      </c>
      <c r="BS4869">
        <v>14627</v>
      </c>
      <c r="BT4869" t="s">
        <v>196</v>
      </c>
      <c r="BU4869">
        <v>3153982824</v>
      </c>
      <c r="BZ4869" t="s">
        <v>27452</v>
      </c>
      <c r="CC4869" t="s">
        <v>27453</v>
      </c>
      <c r="CD4869" t="s">
        <v>195</v>
      </c>
      <c r="CF4869">
        <v>14541</v>
      </c>
      <c r="CG4869" t="s">
        <v>196</v>
      </c>
      <c r="CH4869">
        <v>3153982824</v>
      </c>
      <c r="CM4869" t="s">
        <v>27454</v>
      </c>
      <c r="CP4869" t="s">
        <v>194</v>
      </c>
      <c r="CQ4869" t="s">
        <v>195</v>
      </c>
      <c r="CS4869">
        <v>14627</v>
      </c>
      <c r="CT4869" t="s">
        <v>196</v>
      </c>
      <c r="CU4869">
        <v>3153982824</v>
      </c>
      <c r="ED4869" t="s">
        <v>195</v>
      </c>
      <c r="EG4869" t="s">
        <v>196</v>
      </c>
      <c r="EH4869">
        <v>3153982824</v>
      </c>
      <c r="EM4869" t="s">
        <v>27452</v>
      </c>
      <c r="EP4869" t="s">
        <v>27453</v>
      </c>
      <c r="EQ4869" t="s">
        <v>195</v>
      </c>
      <c r="ES4869">
        <v>14541</v>
      </c>
      <c r="ET4869" t="s">
        <v>196</v>
      </c>
      <c r="EU4869">
        <v>3153982824</v>
      </c>
    </row>
    <row r="4870" spans="1:151" x14ac:dyDescent="0.2">
      <c r="A4870">
        <v>18989</v>
      </c>
      <c r="B4870" t="s">
        <v>5848</v>
      </c>
      <c r="C4870" t="s">
        <v>27448</v>
      </c>
      <c r="D4870" t="s">
        <v>1418</v>
      </c>
      <c r="E4870" t="s">
        <v>27449</v>
      </c>
      <c r="F4870" t="s">
        <v>171</v>
      </c>
      <c r="G4870" t="s">
        <v>172</v>
      </c>
      <c r="H4870" s="1">
        <v>35537</v>
      </c>
      <c r="I4870" t="s">
        <v>221</v>
      </c>
      <c r="K4870" t="s">
        <v>1135</v>
      </c>
      <c r="L4870" t="s">
        <v>1136</v>
      </c>
      <c r="M4870" t="s">
        <v>224</v>
      </c>
      <c r="N4870">
        <v>2016</v>
      </c>
      <c r="O4870" t="s">
        <v>410</v>
      </c>
      <c r="P4870" t="s">
        <v>178</v>
      </c>
      <c r="Q4870" t="s">
        <v>172</v>
      </c>
      <c r="S4870">
        <v>29291540</v>
      </c>
      <c r="T4870" t="s">
        <v>196</v>
      </c>
      <c r="W4870" t="s">
        <v>27450</v>
      </c>
      <c r="X4870">
        <v>3159456797</v>
      </c>
      <c r="Y4870" t="s">
        <v>186</v>
      </c>
      <c r="Z4870" t="s">
        <v>282</v>
      </c>
      <c r="AA4870">
        <v>2019</v>
      </c>
      <c r="AB4870">
        <v>2019</v>
      </c>
      <c r="AC4870" t="s">
        <v>885</v>
      </c>
      <c r="AD4870" t="s">
        <v>185</v>
      </c>
      <c r="AF4870" t="s">
        <v>186</v>
      </c>
      <c r="AG4870" t="s">
        <v>183</v>
      </c>
      <c r="AH4870">
        <v>2019</v>
      </c>
      <c r="AI4870">
        <v>2019</v>
      </c>
      <c r="AJ4870" t="s">
        <v>2905</v>
      </c>
      <c r="AK4870" t="s">
        <v>185</v>
      </c>
      <c r="AS4870">
        <v>3.63</v>
      </c>
      <c r="AT4870" t="s">
        <v>188</v>
      </c>
      <c r="AU4870" t="s">
        <v>189</v>
      </c>
      <c r="AV4870" t="s">
        <v>190</v>
      </c>
      <c r="AW4870" t="s">
        <v>264</v>
      </c>
      <c r="BM4870" t="s">
        <v>27451</v>
      </c>
      <c r="BN4870" t="s">
        <v>193</v>
      </c>
      <c r="BP4870" t="s">
        <v>194</v>
      </c>
      <c r="BQ4870" t="s">
        <v>195</v>
      </c>
      <c r="BS4870">
        <v>14627</v>
      </c>
      <c r="BT4870" t="s">
        <v>196</v>
      </c>
      <c r="BU4870">
        <v>3153982824</v>
      </c>
      <c r="BZ4870" t="s">
        <v>27452</v>
      </c>
      <c r="CC4870" t="s">
        <v>27453</v>
      </c>
      <c r="CD4870" t="s">
        <v>195</v>
      </c>
      <c r="CF4870">
        <v>14541</v>
      </c>
      <c r="CG4870" t="s">
        <v>196</v>
      </c>
      <c r="CH4870">
        <v>3153982824</v>
      </c>
      <c r="CM4870" t="s">
        <v>27454</v>
      </c>
      <c r="CP4870" t="s">
        <v>194</v>
      </c>
      <c r="CQ4870" t="s">
        <v>195</v>
      </c>
      <c r="CS4870">
        <v>14627</v>
      </c>
      <c r="CT4870" t="s">
        <v>196</v>
      </c>
      <c r="CU4870">
        <v>3153982824</v>
      </c>
      <c r="ED4870" t="s">
        <v>195</v>
      </c>
      <c r="EG4870" t="s">
        <v>196</v>
      </c>
      <c r="EH4870">
        <v>3153982824</v>
      </c>
      <c r="EM4870" t="s">
        <v>27452</v>
      </c>
      <c r="EP4870" t="s">
        <v>27453</v>
      </c>
      <c r="EQ4870" t="s">
        <v>195</v>
      </c>
      <c r="ES4870">
        <v>14541</v>
      </c>
      <c r="ET4870" t="s">
        <v>196</v>
      </c>
      <c r="EU4870">
        <v>3153982824</v>
      </c>
    </row>
    <row r="4871" spans="1:151" x14ac:dyDescent="0.2">
      <c r="A4871">
        <v>25828</v>
      </c>
      <c r="B4871" t="s">
        <v>2919</v>
      </c>
      <c r="C4871" t="s">
        <v>27455</v>
      </c>
      <c r="D4871" t="s">
        <v>3958</v>
      </c>
      <c r="E4871" t="s">
        <v>27456</v>
      </c>
      <c r="F4871" t="s">
        <v>171</v>
      </c>
      <c r="G4871" t="s">
        <v>172</v>
      </c>
      <c r="H4871" s="1">
        <v>35161</v>
      </c>
      <c r="I4871" t="s">
        <v>221</v>
      </c>
      <c r="K4871" t="s">
        <v>352</v>
      </c>
      <c r="L4871" t="s">
        <v>353</v>
      </c>
      <c r="M4871" t="s">
        <v>224</v>
      </c>
      <c r="N4871">
        <v>2018</v>
      </c>
      <c r="O4871" t="s">
        <v>354</v>
      </c>
      <c r="P4871" t="s">
        <v>178</v>
      </c>
      <c r="Q4871" t="s">
        <v>172</v>
      </c>
      <c r="S4871">
        <v>28779797</v>
      </c>
      <c r="T4871" t="s">
        <v>196</v>
      </c>
      <c r="W4871" t="s">
        <v>27457</v>
      </c>
      <c r="X4871">
        <v>8604636447</v>
      </c>
      <c r="Y4871" t="s">
        <v>802</v>
      </c>
      <c r="Z4871" t="s">
        <v>1583</v>
      </c>
      <c r="AA4871">
        <v>2019</v>
      </c>
      <c r="AB4871">
        <v>2019</v>
      </c>
      <c r="AC4871" t="s">
        <v>1584</v>
      </c>
      <c r="AD4871" t="s">
        <v>185</v>
      </c>
      <c r="AF4871" t="s">
        <v>186</v>
      </c>
      <c r="AG4871" t="s">
        <v>282</v>
      </c>
      <c r="AH4871">
        <v>2019</v>
      </c>
      <c r="AI4871">
        <v>2019</v>
      </c>
      <c r="AJ4871" t="s">
        <v>2588</v>
      </c>
      <c r="AK4871" t="s">
        <v>185</v>
      </c>
      <c r="AM4871" t="s">
        <v>27458</v>
      </c>
      <c r="AS4871">
        <v>3.8</v>
      </c>
      <c r="AT4871" t="s">
        <v>188</v>
      </c>
      <c r="AU4871" t="s">
        <v>189</v>
      </c>
      <c r="AV4871" t="s">
        <v>190</v>
      </c>
      <c r="AW4871" t="s">
        <v>264</v>
      </c>
      <c r="BM4871" t="s">
        <v>18974</v>
      </c>
      <c r="BN4871" t="s">
        <v>27459</v>
      </c>
      <c r="BP4871" t="s">
        <v>194</v>
      </c>
      <c r="BQ4871" t="s">
        <v>195</v>
      </c>
      <c r="BS4871">
        <v>14604</v>
      </c>
      <c r="BT4871" t="s">
        <v>196</v>
      </c>
      <c r="BU4871">
        <v>8607599573</v>
      </c>
      <c r="BZ4871" t="s">
        <v>27460</v>
      </c>
      <c r="CC4871" t="s">
        <v>8286</v>
      </c>
      <c r="CD4871" t="s">
        <v>1508</v>
      </c>
      <c r="CF4871" t="str">
        <f>"064221627"</f>
        <v>064221627</v>
      </c>
      <c r="CG4871" t="s">
        <v>196</v>
      </c>
      <c r="CH4871">
        <v>8603492595</v>
      </c>
      <c r="CM4871" t="s">
        <v>18974</v>
      </c>
      <c r="CN4871" t="s">
        <v>27459</v>
      </c>
      <c r="CP4871" t="s">
        <v>194</v>
      </c>
      <c r="CQ4871" t="s">
        <v>195</v>
      </c>
      <c r="CS4871">
        <v>14604</v>
      </c>
      <c r="CT4871" t="s">
        <v>196</v>
      </c>
      <c r="CU4871">
        <v>8607599573</v>
      </c>
      <c r="DM4871" t="s">
        <v>27461</v>
      </c>
      <c r="DP4871" t="s">
        <v>13692</v>
      </c>
      <c r="DQ4871" t="s">
        <v>1508</v>
      </c>
      <c r="DS4871" t="str">
        <f>"06422"</f>
        <v>06422</v>
      </c>
      <c r="DT4871" t="s">
        <v>226</v>
      </c>
      <c r="DU4871">
        <v>8603492595</v>
      </c>
      <c r="DW4871">
        <v>8604636447</v>
      </c>
      <c r="DX4871" t="s">
        <v>27462</v>
      </c>
      <c r="DY4871" t="s">
        <v>406</v>
      </c>
      <c r="ED4871" t="s">
        <v>1508</v>
      </c>
      <c r="EG4871" t="s">
        <v>196</v>
      </c>
      <c r="EH4871">
        <v>8603492595</v>
      </c>
      <c r="EM4871" t="s">
        <v>27460</v>
      </c>
      <c r="EP4871" t="s">
        <v>8286</v>
      </c>
      <c r="EQ4871" t="s">
        <v>1508</v>
      </c>
      <c r="ES4871" t="str">
        <f>"064221627"</f>
        <v>064221627</v>
      </c>
      <c r="ET4871" t="s">
        <v>196</v>
      </c>
      <c r="EU4871">
        <v>8603492595</v>
      </c>
    </row>
    <row r="4872" spans="1:151" x14ac:dyDescent="0.2">
      <c r="A4872">
        <v>23569</v>
      </c>
      <c r="B4872" t="s">
        <v>2919</v>
      </c>
      <c r="C4872" t="s">
        <v>27455</v>
      </c>
      <c r="D4872" t="s">
        <v>3958</v>
      </c>
      <c r="E4872" t="s">
        <v>27456</v>
      </c>
      <c r="F4872" t="s">
        <v>171</v>
      </c>
      <c r="G4872" t="s">
        <v>172</v>
      </c>
      <c r="H4872" s="1">
        <v>35161</v>
      </c>
      <c r="I4872" t="s">
        <v>221</v>
      </c>
      <c r="K4872" t="s">
        <v>352</v>
      </c>
      <c r="L4872" t="s">
        <v>353</v>
      </c>
      <c r="M4872" t="s">
        <v>224</v>
      </c>
      <c r="N4872">
        <v>2017</v>
      </c>
      <c r="O4872" t="s">
        <v>441</v>
      </c>
      <c r="P4872" t="s">
        <v>178</v>
      </c>
      <c r="Q4872" t="s">
        <v>172</v>
      </c>
      <c r="S4872">
        <v>28779797</v>
      </c>
      <c r="T4872" t="s">
        <v>196</v>
      </c>
      <c r="W4872" t="s">
        <v>27457</v>
      </c>
      <c r="X4872">
        <v>8604636447</v>
      </c>
      <c r="Y4872" t="s">
        <v>802</v>
      </c>
      <c r="Z4872" t="s">
        <v>1583</v>
      </c>
      <c r="AA4872">
        <v>2019</v>
      </c>
      <c r="AB4872">
        <v>2019</v>
      </c>
      <c r="AC4872" t="s">
        <v>1584</v>
      </c>
      <c r="AD4872" t="s">
        <v>185</v>
      </c>
      <c r="AF4872" t="s">
        <v>186</v>
      </c>
      <c r="AG4872" t="s">
        <v>282</v>
      </c>
      <c r="AH4872">
        <v>2019</v>
      </c>
      <c r="AI4872">
        <v>2019</v>
      </c>
      <c r="AJ4872" t="s">
        <v>2588</v>
      </c>
      <c r="AK4872" t="s">
        <v>185</v>
      </c>
      <c r="AM4872" t="s">
        <v>27458</v>
      </c>
      <c r="AS4872">
        <v>3.8</v>
      </c>
      <c r="AT4872" t="s">
        <v>188</v>
      </c>
      <c r="AU4872" t="s">
        <v>189</v>
      </c>
      <c r="AV4872" t="s">
        <v>190</v>
      </c>
      <c r="AW4872" t="s">
        <v>264</v>
      </c>
      <c r="BM4872" t="s">
        <v>18974</v>
      </c>
      <c r="BN4872" t="s">
        <v>27459</v>
      </c>
      <c r="BP4872" t="s">
        <v>194</v>
      </c>
      <c r="BQ4872" t="s">
        <v>195</v>
      </c>
      <c r="BS4872">
        <v>14604</v>
      </c>
      <c r="BT4872" t="s">
        <v>196</v>
      </c>
      <c r="BU4872">
        <v>8607599573</v>
      </c>
      <c r="BZ4872" t="s">
        <v>27460</v>
      </c>
      <c r="CC4872" t="s">
        <v>8286</v>
      </c>
      <c r="CD4872" t="s">
        <v>1508</v>
      </c>
      <c r="CF4872" t="str">
        <f>"064221627"</f>
        <v>064221627</v>
      </c>
      <c r="CG4872" t="s">
        <v>196</v>
      </c>
      <c r="CH4872">
        <v>8603492595</v>
      </c>
      <c r="CM4872" t="s">
        <v>18974</v>
      </c>
      <c r="CN4872" t="s">
        <v>27459</v>
      </c>
      <c r="CP4872" t="s">
        <v>194</v>
      </c>
      <c r="CQ4872" t="s">
        <v>195</v>
      </c>
      <c r="CS4872">
        <v>14604</v>
      </c>
      <c r="CT4872" t="s">
        <v>196</v>
      </c>
      <c r="CU4872">
        <v>8607599573</v>
      </c>
      <c r="DM4872" t="s">
        <v>27461</v>
      </c>
      <c r="DP4872" t="s">
        <v>13692</v>
      </c>
      <c r="DQ4872" t="s">
        <v>1508</v>
      </c>
      <c r="DS4872" t="str">
        <f>"06422"</f>
        <v>06422</v>
      </c>
      <c r="DT4872" t="s">
        <v>226</v>
      </c>
      <c r="DU4872">
        <v>8603492595</v>
      </c>
      <c r="DW4872">
        <v>8604636447</v>
      </c>
      <c r="DX4872" t="s">
        <v>27462</v>
      </c>
      <c r="DY4872" t="s">
        <v>406</v>
      </c>
      <c r="ED4872" t="s">
        <v>1508</v>
      </c>
      <c r="EG4872" t="s">
        <v>196</v>
      </c>
      <c r="EH4872">
        <v>8603492595</v>
      </c>
      <c r="EM4872" t="s">
        <v>27460</v>
      </c>
      <c r="EP4872" t="s">
        <v>8286</v>
      </c>
      <c r="EQ4872" t="s">
        <v>1508</v>
      </c>
      <c r="ES4872" t="str">
        <f>"064221627"</f>
        <v>064221627</v>
      </c>
      <c r="ET4872" t="s">
        <v>196</v>
      </c>
      <c r="EU4872">
        <v>8603492595</v>
      </c>
    </row>
    <row r="4873" spans="1:151" x14ac:dyDescent="0.2">
      <c r="A4873">
        <v>25762</v>
      </c>
      <c r="B4873" t="s">
        <v>3225</v>
      </c>
      <c r="C4873" t="s">
        <v>27463</v>
      </c>
      <c r="D4873" t="s">
        <v>21119</v>
      </c>
      <c r="E4873" t="s">
        <v>27464</v>
      </c>
      <c r="F4873" t="s">
        <v>171</v>
      </c>
      <c r="G4873" t="str">
        <f>"0"</f>
        <v>0</v>
      </c>
      <c r="K4873" t="s">
        <v>610</v>
      </c>
      <c r="L4873" t="s">
        <v>611</v>
      </c>
      <c r="M4873" t="s">
        <v>176</v>
      </c>
      <c r="N4873">
        <v>2018</v>
      </c>
      <c r="O4873" t="s">
        <v>612</v>
      </c>
      <c r="P4873" t="s">
        <v>178</v>
      </c>
      <c r="Q4873" t="s">
        <v>172</v>
      </c>
      <c r="S4873">
        <v>21475351</v>
      </c>
      <c r="T4873" t="s">
        <v>196</v>
      </c>
      <c r="W4873" t="s">
        <v>27465</v>
      </c>
      <c r="X4873">
        <v>6077751822</v>
      </c>
      <c r="Y4873" t="s">
        <v>613</v>
      </c>
      <c r="Z4873" t="s">
        <v>614</v>
      </c>
      <c r="AA4873" t="s">
        <v>615</v>
      </c>
      <c r="AB4873" t="s">
        <v>259</v>
      </c>
      <c r="AC4873" t="s">
        <v>4245</v>
      </c>
      <c r="AD4873" t="s">
        <v>185</v>
      </c>
      <c r="AS4873" t="str">
        <f>"0"</f>
        <v>0</v>
      </c>
      <c r="AT4873" t="s">
        <v>188</v>
      </c>
      <c r="AU4873" t="s">
        <v>647</v>
      </c>
      <c r="AV4873" t="s">
        <v>190</v>
      </c>
      <c r="AW4873" t="s">
        <v>264</v>
      </c>
      <c r="BM4873" t="s">
        <v>27466</v>
      </c>
      <c r="BP4873" t="s">
        <v>194</v>
      </c>
      <c r="BQ4873" t="s">
        <v>195</v>
      </c>
      <c r="BS4873">
        <v>14620</v>
      </c>
      <c r="BT4873" t="s">
        <v>196</v>
      </c>
      <c r="BU4873">
        <v>6179130386</v>
      </c>
      <c r="BZ4873" t="s">
        <v>27466</v>
      </c>
      <c r="CC4873" t="s">
        <v>194</v>
      </c>
      <c r="CD4873" t="s">
        <v>195</v>
      </c>
      <c r="CF4873">
        <v>14620</v>
      </c>
      <c r="CG4873" t="s">
        <v>196</v>
      </c>
      <c r="CH4873">
        <v>6179130386</v>
      </c>
      <c r="CM4873" t="s">
        <v>27466</v>
      </c>
      <c r="CP4873" t="s">
        <v>194</v>
      </c>
      <c r="CQ4873" t="s">
        <v>195</v>
      </c>
      <c r="CS4873">
        <v>14620</v>
      </c>
      <c r="CT4873" t="s">
        <v>196</v>
      </c>
      <c r="CU4873">
        <v>6179130386</v>
      </c>
      <c r="ED4873" t="s">
        <v>195</v>
      </c>
      <c r="EG4873" t="s">
        <v>196</v>
      </c>
      <c r="EH4873">
        <v>6077751822</v>
      </c>
      <c r="EM4873" t="s">
        <v>27467</v>
      </c>
      <c r="EN4873" t="s">
        <v>27468</v>
      </c>
      <c r="EP4873" t="s">
        <v>4437</v>
      </c>
      <c r="EQ4873" t="s">
        <v>195</v>
      </c>
      <c r="ES4873">
        <v>13904</v>
      </c>
      <c r="ET4873" t="s">
        <v>196</v>
      </c>
      <c r="EU4873">
        <v>6077751822</v>
      </c>
    </row>
    <row r="4874" spans="1:151" x14ac:dyDescent="0.2">
      <c r="A4874">
        <v>36320</v>
      </c>
      <c r="B4874" t="s">
        <v>27469</v>
      </c>
      <c r="C4874" t="s">
        <v>27463</v>
      </c>
      <c r="D4874" t="s">
        <v>27470</v>
      </c>
      <c r="E4874" t="s">
        <v>27471</v>
      </c>
      <c r="F4874" t="s">
        <v>171</v>
      </c>
      <c r="G4874" t="s">
        <v>172</v>
      </c>
      <c r="H4874" s="1">
        <v>36547</v>
      </c>
      <c r="I4874" t="s">
        <v>221</v>
      </c>
      <c r="K4874" t="s">
        <v>1683</v>
      </c>
      <c r="L4874" t="s">
        <v>820</v>
      </c>
      <c r="M4874" t="s">
        <v>306</v>
      </c>
      <c r="N4874">
        <v>2021</v>
      </c>
      <c r="O4874" t="s">
        <v>1673</v>
      </c>
      <c r="P4874" t="s">
        <v>178</v>
      </c>
      <c r="Q4874" t="s">
        <v>172</v>
      </c>
      <c r="R4874" t="s">
        <v>510</v>
      </c>
      <c r="S4874">
        <v>31388863</v>
      </c>
      <c r="BA4874" t="s">
        <v>27472</v>
      </c>
      <c r="BD4874" t="s">
        <v>474</v>
      </c>
      <c r="BM4874" t="s">
        <v>2635</v>
      </c>
    </row>
    <row r="4875" spans="1:151" x14ac:dyDescent="0.2">
      <c r="A4875">
        <v>26797</v>
      </c>
      <c r="B4875" t="s">
        <v>27469</v>
      </c>
      <c r="C4875" t="s">
        <v>27463</v>
      </c>
      <c r="D4875" t="s">
        <v>27470</v>
      </c>
      <c r="E4875" t="s">
        <v>27471</v>
      </c>
      <c r="F4875" t="s">
        <v>171</v>
      </c>
      <c r="G4875" t="s">
        <v>172</v>
      </c>
      <c r="H4875" s="1">
        <v>36547</v>
      </c>
      <c r="I4875" t="s">
        <v>221</v>
      </c>
      <c r="K4875" t="s">
        <v>277</v>
      </c>
      <c r="L4875" t="s">
        <v>278</v>
      </c>
      <c r="M4875" t="s">
        <v>224</v>
      </c>
      <c r="N4875">
        <v>2019</v>
      </c>
      <c r="O4875" t="s">
        <v>279</v>
      </c>
      <c r="P4875" t="s">
        <v>178</v>
      </c>
      <c r="Q4875" t="s">
        <v>172</v>
      </c>
      <c r="R4875" t="s">
        <v>510</v>
      </c>
      <c r="S4875">
        <v>31388863</v>
      </c>
      <c r="BA4875" t="s">
        <v>27472</v>
      </c>
      <c r="BD4875" t="s">
        <v>474</v>
      </c>
      <c r="BM4875" t="s">
        <v>2635</v>
      </c>
    </row>
    <row r="4876" spans="1:151" x14ac:dyDescent="0.2">
      <c r="A4876">
        <v>38475</v>
      </c>
      <c r="B4876" t="s">
        <v>27473</v>
      </c>
      <c r="C4876" t="s">
        <v>27474</v>
      </c>
      <c r="D4876" t="s">
        <v>12082</v>
      </c>
      <c r="E4876" t="s">
        <v>27475</v>
      </c>
      <c r="F4876" t="s">
        <v>171</v>
      </c>
      <c r="G4876" t="str">
        <f>"0"</f>
        <v>0</v>
      </c>
      <c r="H4876" s="1">
        <v>37290</v>
      </c>
      <c r="I4876" t="s">
        <v>221</v>
      </c>
      <c r="K4876" t="s">
        <v>277</v>
      </c>
      <c r="L4876" t="s">
        <v>278</v>
      </c>
      <c r="M4876" t="s">
        <v>224</v>
      </c>
      <c r="N4876">
        <v>2023</v>
      </c>
      <c r="O4876" t="s">
        <v>597</v>
      </c>
      <c r="P4876" t="s">
        <v>178</v>
      </c>
      <c r="Q4876" t="s">
        <v>172</v>
      </c>
      <c r="S4876">
        <v>31796774</v>
      </c>
      <c r="T4876" t="s">
        <v>226</v>
      </c>
      <c r="Y4876" t="str">
        <f>"01AS"</f>
        <v>01AS</v>
      </c>
      <c r="Z4876" t="s">
        <v>227</v>
      </c>
      <c r="AA4876" t="s">
        <v>320</v>
      </c>
      <c r="AB4876" t="s">
        <v>321</v>
      </c>
      <c r="AC4876" t="s">
        <v>1237</v>
      </c>
      <c r="AD4876" t="s">
        <v>185</v>
      </c>
      <c r="AM4876" t="s">
        <v>1819</v>
      </c>
      <c r="AS4876">
        <v>3.42</v>
      </c>
      <c r="AU4876" t="s">
        <v>235</v>
      </c>
      <c r="AV4876" t="s">
        <v>236</v>
      </c>
      <c r="AW4876" t="s">
        <v>264</v>
      </c>
      <c r="BM4876" t="s">
        <v>27476</v>
      </c>
      <c r="BN4876" t="s">
        <v>239</v>
      </c>
      <c r="BO4876" t="s">
        <v>27477</v>
      </c>
      <c r="BP4876" t="s">
        <v>241</v>
      </c>
      <c r="BQ4876" t="s">
        <v>195</v>
      </c>
      <c r="BS4876">
        <v>14627</v>
      </c>
      <c r="CD4876" t="s">
        <v>195</v>
      </c>
      <c r="CM4876" t="s">
        <v>27478</v>
      </c>
      <c r="CO4876" t="s">
        <v>27477</v>
      </c>
      <c r="CP4876" t="s">
        <v>27479</v>
      </c>
      <c r="CQ4876" t="s">
        <v>247</v>
      </c>
      <c r="CS4876" t="s">
        <v>27480</v>
      </c>
      <c r="CT4876" t="s">
        <v>244</v>
      </c>
      <c r="CU4876" t="s">
        <v>27481</v>
      </c>
    </row>
    <row r="4877" spans="1:151" x14ac:dyDescent="0.2">
      <c r="A4877">
        <v>45316</v>
      </c>
      <c r="B4877" t="s">
        <v>27482</v>
      </c>
      <c r="C4877" t="s">
        <v>27474</v>
      </c>
      <c r="D4877" t="s">
        <v>940</v>
      </c>
      <c r="E4877" t="s">
        <v>27483</v>
      </c>
      <c r="F4877" t="s">
        <v>171</v>
      </c>
      <c r="G4877" t="str">
        <f>"0"</f>
        <v>0</v>
      </c>
      <c r="H4877" s="1">
        <v>38120</v>
      </c>
      <c r="I4877" t="s">
        <v>221</v>
      </c>
      <c r="K4877" t="s">
        <v>1304</v>
      </c>
      <c r="L4877" t="s">
        <v>633</v>
      </c>
      <c r="M4877" t="s">
        <v>224</v>
      </c>
      <c r="N4877">
        <v>2025</v>
      </c>
      <c r="O4877" t="s">
        <v>528</v>
      </c>
      <c r="P4877" t="s">
        <v>178</v>
      </c>
      <c r="Q4877" t="s">
        <v>172</v>
      </c>
      <c r="R4877" t="s">
        <v>510</v>
      </c>
      <c r="S4877">
        <v>32306590</v>
      </c>
      <c r="BM4877" t="s">
        <v>27484</v>
      </c>
    </row>
    <row r="4878" spans="1:151" x14ac:dyDescent="0.2">
      <c r="A4878">
        <v>36996</v>
      </c>
      <c r="B4878" t="s">
        <v>2028</v>
      </c>
      <c r="C4878" t="s">
        <v>27485</v>
      </c>
      <c r="E4878" t="s">
        <v>27486</v>
      </c>
      <c r="F4878" t="s">
        <v>171</v>
      </c>
      <c r="G4878" t="s">
        <v>172</v>
      </c>
      <c r="H4878" s="1">
        <v>35387</v>
      </c>
      <c r="I4878" t="s">
        <v>173</v>
      </c>
      <c r="K4878" t="s">
        <v>392</v>
      </c>
      <c r="L4878" t="s">
        <v>393</v>
      </c>
      <c r="M4878" t="s">
        <v>1164</v>
      </c>
      <c r="N4878" t="s">
        <v>2610</v>
      </c>
      <c r="O4878" t="s">
        <v>14107</v>
      </c>
      <c r="P4878" t="s">
        <v>363</v>
      </c>
      <c r="Q4878" t="s">
        <v>172</v>
      </c>
      <c r="S4878">
        <v>31529433</v>
      </c>
      <c r="T4878" t="s">
        <v>27487</v>
      </c>
      <c r="U4878" t="s">
        <v>424</v>
      </c>
      <c r="Y4878" t="str">
        <f>"04HSEAS"</f>
        <v>04HSEAS</v>
      </c>
      <c r="Z4878" t="s">
        <v>499</v>
      </c>
      <c r="AA4878" t="s">
        <v>228</v>
      </c>
      <c r="AB4878" t="s">
        <v>229</v>
      </c>
      <c r="AC4878" t="s">
        <v>500</v>
      </c>
      <c r="AD4878" t="s">
        <v>185</v>
      </c>
      <c r="AF4878" t="s">
        <v>426</v>
      </c>
      <c r="AG4878" t="s">
        <v>729</v>
      </c>
      <c r="AJ4878" t="s">
        <v>425</v>
      </c>
      <c r="AK4878" t="s">
        <v>185</v>
      </c>
      <c r="AS4878">
        <v>3.73</v>
      </c>
      <c r="AT4878" t="s">
        <v>1261</v>
      </c>
      <c r="AU4878" t="s">
        <v>472</v>
      </c>
      <c r="AV4878" t="s">
        <v>473</v>
      </c>
      <c r="AW4878" t="s">
        <v>430</v>
      </c>
      <c r="BM4878" t="s">
        <v>27488</v>
      </c>
      <c r="BN4878" t="s">
        <v>239</v>
      </c>
      <c r="BO4878" t="s">
        <v>27489</v>
      </c>
      <c r="BP4878" t="s">
        <v>241</v>
      </c>
      <c r="BQ4878" t="s">
        <v>195</v>
      </c>
      <c r="BS4878">
        <v>14627</v>
      </c>
      <c r="CD4878" t="s">
        <v>195</v>
      </c>
      <c r="CM4878" t="s">
        <v>27490</v>
      </c>
      <c r="CO4878" t="s">
        <v>27489</v>
      </c>
      <c r="CP4878" t="s">
        <v>27489</v>
      </c>
      <c r="CQ4878" t="s">
        <v>20681</v>
      </c>
      <c r="CT4878" t="s">
        <v>27487</v>
      </c>
      <c r="CU4878" t="s">
        <v>27491</v>
      </c>
    </row>
    <row r="4879" spans="1:151" x14ac:dyDescent="0.2">
      <c r="A4879">
        <v>27015</v>
      </c>
      <c r="B4879" t="s">
        <v>4093</v>
      </c>
      <c r="C4879" t="s">
        <v>27492</v>
      </c>
      <c r="E4879" t="s">
        <v>27493</v>
      </c>
      <c r="F4879" t="s">
        <v>171</v>
      </c>
      <c r="G4879" t="str">
        <f>"0"</f>
        <v>0</v>
      </c>
      <c r="K4879" t="s">
        <v>882</v>
      </c>
      <c r="L4879" t="s">
        <v>27494</v>
      </c>
      <c r="M4879" t="s">
        <v>255</v>
      </c>
      <c r="N4879" t="s">
        <v>1347</v>
      </c>
      <c r="O4879" t="s">
        <v>1348</v>
      </c>
      <c r="P4879" t="s">
        <v>178</v>
      </c>
      <c r="Q4879" t="s">
        <v>172</v>
      </c>
      <c r="S4879">
        <v>29945665</v>
      </c>
      <c r="T4879" t="s">
        <v>196</v>
      </c>
      <c r="W4879" t="s">
        <v>27495</v>
      </c>
      <c r="X4879">
        <v>8148815518</v>
      </c>
      <c r="Y4879" t="s">
        <v>186</v>
      </c>
      <c r="Z4879" t="s">
        <v>282</v>
      </c>
      <c r="AA4879">
        <v>2020</v>
      </c>
      <c r="AB4879">
        <v>2020</v>
      </c>
      <c r="AC4879" t="s">
        <v>5059</v>
      </c>
      <c r="AD4879" t="s">
        <v>185</v>
      </c>
      <c r="AE4879" t="s">
        <v>187</v>
      </c>
      <c r="AM4879" t="s">
        <v>413</v>
      </c>
      <c r="AS4879">
        <v>3.88</v>
      </c>
      <c r="AT4879" t="s">
        <v>188</v>
      </c>
      <c r="AU4879" t="s">
        <v>189</v>
      </c>
      <c r="AV4879" t="s">
        <v>190</v>
      </c>
      <c r="AW4879" t="s">
        <v>264</v>
      </c>
      <c r="BM4879" t="s">
        <v>193</v>
      </c>
      <c r="BN4879" t="s">
        <v>27496</v>
      </c>
      <c r="BP4879" t="s">
        <v>194</v>
      </c>
      <c r="BQ4879" t="s">
        <v>195</v>
      </c>
      <c r="BS4879">
        <v>14627</v>
      </c>
      <c r="BT4879" t="s">
        <v>196</v>
      </c>
      <c r="BU4879">
        <v>8149698378</v>
      </c>
      <c r="BZ4879" t="s">
        <v>27497</v>
      </c>
      <c r="CC4879" t="s">
        <v>27498</v>
      </c>
      <c r="CD4879" t="s">
        <v>650</v>
      </c>
      <c r="CF4879">
        <v>16412</v>
      </c>
      <c r="CG4879" t="s">
        <v>196</v>
      </c>
      <c r="CH4879">
        <v>8147341451</v>
      </c>
      <c r="CM4879" t="s">
        <v>4020</v>
      </c>
      <c r="CP4879" t="s">
        <v>194</v>
      </c>
      <c r="CQ4879" t="s">
        <v>195</v>
      </c>
      <c r="CS4879">
        <v>14619</v>
      </c>
      <c r="CT4879" t="s">
        <v>196</v>
      </c>
      <c r="CU4879">
        <v>8149698378</v>
      </c>
      <c r="DZ4879" t="s">
        <v>27499</v>
      </c>
      <c r="EC4879" t="s">
        <v>27498</v>
      </c>
      <c r="ED4879" t="s">
        <v>650</v>
      </c>
      <c r="EF4879">
        <v>164121422</v>
      </c>
      <c r="EG4879" t="s">
        <v>196</v>
      </c>
      <c r="EH4879">
        <v>8147341451</v>
      </c>
      <c r="EM4879" t="s">
        <v>27497</v>
      </c>
      <c r="EP4879" t="s">
        <v>27498</v>
      </c>
      <c r="EQ4879" t="s">
        <v>650</v>
      </c>
      <c r="ES4879">
        <v>16412</v>
      </c>
      <c r="ET4879" t="s">
        <v>196</v>
      </c>
      <c r="EU4879">
        <v>8147341451</v>
      </c>
    </row>
    <row r="4880" spans="1:151" x14ac:dyDescent="0.2">
      <c r="A4880">
        <v>38751</v>
      </c>
      <c r="B4880" t="s">
        <v>27500</v>
      </c>
      <c r="C4880" t="s">
        <v>27501</v>
      </c>
      <c r="D4880" t="s">
        <v>9597</v>
      </c>
      <c r="E4880" t="s">
        <v>27502</v>
      </c>
      <c r="F4880" t="s">
        <v>171</v>
      </c>
      <c r="G4880" t="str">
        <f>"0"</f>
        <v>0</v>
      </c>
      <c r="H4880" s="1">
        <v>37371</v>
      </c>
      <c r="I4880" t="s">
        <v>173</v>
      </c>
      <c r="K4880" t="s">
        <v>222</v>
      </c>
      <c r="L4880" t="s">
        <v>223</v>
      </c>
      <c r="M4880" t="s">
        <v>224</v>
      </c>
      <c r="N4880">
        <v>2023</v>
      </c>
      <c r="O4880" t="s">
        <v>597</v>
      </c>
      <c r="P4880" t="s">
        <v>363</v>
      </c>
      <c r="Q4880" t="s">
        <v>172</v>
      </c>
      <c r="S4880">
        <v>31780902</v>
      </c>
      <c r="T4880" t="s">
        <v>226</v>
      </c>
      <c r="Y4880" t="str">
        <f>"01AS"</f>
        <v>01AS</v>
      </c>
      <c r="Z4880" t="s">
        <v>499</v>
      </c>
      <c r="AA4880" t="s">
        <v>228</v>
      </c>
      <c r="AB4880" t="s">
        <v>229</v>
      </c>
      <c r="AC4880" t="s">
        <v>9681</v>
      </c>
      <c r="AD4880" t="s">
        <v>185</v>
      </c>
      <c r="AS4880">
        <v>2.61</v>
      </c>
      <c r="AT4880" t="s">
        <v>27503</v>
      </c>
      <c r="AU4880" t="s">
        <v>472</v>
      </c>
      <c r="AV4880" t="s">
        <v>473</v>
      </c>
      <c r="AW4880" t="s">
        <v>264</v>
      </c>
      <c r="BM4880" t="s">
        <v>27504</v>
      </c>
      <c r="BN4880" t="s">
        <v>239</v>
      </c>
      <c r="BO4880" t="s">
        <v>27505</v>
      </c>
      <c r="BP4880" t="s">
        <v>241</v>
      </c>
      <c r="BQ4880" t="s">
        <v>195</v>
      </c>
      <c r="BS4880">
        <v>14627</v>
      </c>
      <c r="CD4880" t="s">
        <v>195</v>
      </c>
      <c r="CM4880" t="s">
        <v>27506</v>
      </c>
      <c r="CO4880" t="s">
        <v>27505</v>
      </c>
      <c r="CP4880" t="s">
        <v>27507</v>
      </c>
      <c r="CS4880">
        <v>4735</v>
      </c>
      <c r="CT4880" t="s">
        <v>21524</v>
      </c>
      <c r="CU4880" t="s">
        <v>27508</v>
      </c>
    </row>
    <row r="4881" spans="1:151" x14ac:dyDescent="0.2">
      <c r="A4881">
        <v>19497</v>
      </c>
      <c r="B4881" t="s">
        <v>3556</v>
      </c>
      <c r="C4881" t="s">
        <v>27509</v>
      </c>
      <c r="E4881" t="s">
        <v>27510</v>
      </c>
      <c r="F4881" t="s">
        <v>171</v>
      </c>
      <c r="G4881" t="s">
        <v>172</v>
      </c>
      <c r="H4881" s="1">
        <v>35334</v>
      </c>
      <c r="I4881" t="s">
        <v>173</v>
      </c>
      <c r="K4881" t="s">
        <v>2448</v>
      </c>
      <c r="L4881" t="s">
        <v>2449</v>
      </c>
      <c r="M4881" t="s">
        <v>176</v>
      </c>
      <c r="N4881">
        <v>2017</v>
      </c>
      <c r="O4881" t="s">
        <v>177</v>
      </c>
      <c r="P4881" t="s">
        <v>178</v>
      </c>
      <c r="Q4881" t="s">
        <v>172</v>
      </c>
      <c r="S4881">
        <v>28727972</v>
      </c>
      <c r="T4881" t="s">
        <v>196</v>
      </c>
      <c r="W4881" t="s">
        <v>27511</v>
      </c>
      <c r="X4881">
        <v>9892025253</v>
      </c>
      <c r="Y4881" t="s">
        <v>186</v>
      </c>
      <c r="Z4881" t="s">
        <v>282</v>
      </c>
      <c r="AA4881">
        <v>2018</v>
      </c>
      <c r="AB4881">
        <v>2018</v>
      </c>
      <c r="AC4881" t="s">
        <v>3159</v>
      </c>
      <c r="AD4881" t="s">
        <v>185</v>
      </c>
      <c r="AE4881" t="s">
        <v>696</v>
      </c>
      <c r="AS4881" t="str">
        <f>"0"</f>
        <v>0</v>
      </c>
      <c r="AT4881" t="s">
        <v>188</v>
      </c>
      <c r="AU4881" t="s">
        <v>189</v>
      </c>
      <c r="AV4881" t="s">
        <v>190</v>
      </c>
      <c r="AW4881" t="s">
        <v>264</v>
      </c>
      <c r="BM4881" t="s">
        <v>27512</v>
      </c>
      <c r="BN4881" t="s">
        <v>193</v>
      </c>
      <c r="BP4881" t="s">
        <v>194</v>
      </c>
      <c r="BQ4881" t="s">
        <v>195</v>
      </c>
      <c r="BS4881">
        <v>14627</v>
      </c>
      <c r="BT4881" t="s">
        <v>196</v>
      </c>
      <c r="BU4881">
        <v>2488202701</v>
      </c>
      <c r="BZ4881" t="s">
        <v>27513</v>
      </c>
      <c r="CC4881" t="s">
        <v>24516</v>
      </c>
      <c r="CD4881" t="s">
        <v>585</v>
      </c>
      <c r="CF4881">
        <v>48383</v>
      </c>
      <c r="CG4881" t="s">
        <v>196</v>
      </c>
      <c r="CH4881">
        <v>2488202701</v>
      </c>
      <c r="CM4881" t="s">
        <v>27514</v>
      </c>
      <c r="CP4881" t="s">
        <v>194</v>
      </c>
      <c r="CQ4881" t="s">
        <v>195</v>
      </c>
      <c r="CS4881">
        <v>14627</v>
      </c>
      <c r="CT4881" t="s">
        <v>196</v>
      </c>
      <c r="CU4881">
        <v>2488202701</v>
      </c>
      <c r="DZ4881" t="s">
        <v>27515</v>
      </c>
      <c r="EC4881" t="s">
        <v>27516</v>
      </c>
      <c r="ED4881" t="s">
        <v>585</v>
      </c>
      <c r="EF4881">
        <v>48651</v>
      </c>
      <c r="EG4881" t="s">
        <v>196</v>
      </c>
      <c r="EM4881" t="s">
        <v>27517</v>
      </c>
      <c r="EP4881" t="s">
        <v>27518</v>
      </c>
      <c r="EQ4881" t="s">
        <v>214</v>
      </c>
      <c r="ES4881">
        <v>33837</v>
      </c>
      <c r="ET4881" t="s">
        <v>196</v>
      </c>
    </row>
    <row r="4882" spans="1:151" x14ac:dyDescent="0.2">
      <c r="A4882">
        <v>46834</v>
      </c>
      <c r="B4882" t="s">
        <v>27519</v>
      </c>
      <c r="C4882" t="s">
        <v>27520</v>
      </c>
      <c r="E4882" t="s">
        <v>27521</v>
      </c>
      <c r="F4882" t="s">
        <v>171</v>
      </c>
      <c r="G4882" t="str">
        <f>"0"</f>
        <v>0</v>
      </c>
      <c r="H4882" s="1">
        <v>38510</v>
      </c>
      <c r="I4882" t="s">
        <v>221</v>
      </c>
      <c r="K4882" t="s">
        <v>515</v>
      </c>
      <c r="L4882" t="s">
        <v>516</v>
      </c>
      <c r="M4882" t="s">
        <v>176</v>
      </c>
      <c r="N4882">
        <v>2026</v>
      </c>
      <c r="O4882" t="s">
        <v>508</v>
      </c>
      <c r="P4882" t="s">
        <v>509</v>
      </c>
      <c r="Q4882" t="s">
        <v>172</v>
      </c>
      <c r="R4882" t="s">
        <v>510</v>
      </c>
      <c r="S4882">
        <v>32884074</v>
      </c>
      <c r="AX4882" t="s">
        <v>27522</v>
      </c>
      <c r="AY4882" t="s">
        <v>2286</v>
      </c>
      <c r="BM4882" t="s">
        <v>2635</v>
      </c>
    </row>
    <row r="4883" spans="1:151" x14ac:dyDescent="0.2">
      <c r="A4883">
        <v>41665</v>
      </c>
      <c r="B4883" t="s">
        <v>7961</v>
      </c>
      <c r="C4883" t="s">
        <v>27523</v>
      </c>
      <c r="D4883" t="s">
        <v>201</v>
      </c>
      <c r="E4883" t="s">
        <v>27524</v>
      </c>
      <c r="F4883" t="s">
        <v>171</v>
      </c>
      <c r="G4883" t="str">
        <f>"0"</f>
        <v>0</v>
      </c>
      <c r="H4883" s="1">
        <v>37440</v>
      </c>
      <c r="I4883" t="s">
        <v>221</v>
      </c>
      <c r="K4883" t="s">
        <v>1866</v>
      </c>
      <c r="L4883" t="s">
        <v>1867</v>
      </c>
      <c r="M4883" t="s">
        <v>255</v>
      </c>
      <c r="N4883" t="s">
        <v>256</v>
      </c>
      <c r="O4883" t="s">
        <v>257</v>
      </c>
      <c r="P4883" t="s">
        <v>178</v>
      </c>
      <c r="Q4883" t="s">
        <v>172</v>
      </c>
      <c r="S4883">
        <v>31981200</v>
      </c>
      <c r="T4883" t="s">
        <v>226</v>
      </c>
      <c r="Y4883" t="str">
        <f>"01AS"</f>
        <v>01AS</v>
      </c>
      <c r="Z4883" t="s">
        <v>499</v>
      </c>
      <c r="AA4883" t="s">
        <v>320</v>
      </c>
      <c r="AB4883" t="s">
        <v>321</v>
      </c>
      <c r="AC4883" t="s">
        <v>2129</v>
      </c>
      <c r="AD4883" t="s">
        <v>185</v>
      </c>
      <c r="AM4883" t="s">
        <v>2130</v>
      </c>
      <c r="AN4883" t="s">
        <v>2191</v>
      </c>
      <c r="AS4883">
        <v>3.45</v>
      </c>
      <c r="AU4883" t="s">
        <v>235</v>
      </c>
      <c r="AV4883" t="s">
        <v>236</v>
      </c>
      <c r="AW4883" t="s">
        <v>264</v>
      </c>
      <c r="BO4883" t="s">
        <v>27525</v>
      </c>
      <c r="BQ4883" t="s">
        <v>195</v>
      </c>
      <c r="BZ4883" t="s">
        <v>242</v>
      </c>
      <c r="CB4883" t="s">
        <v>243</v>
      </c>
      <c r="CD4883" t="s">
        <v>195</v>
      </c>
      <c r="CF4883">
        <v>14642</v>
      </c>
      <c r="CG4883" t="s">
        <v>244</v>
      </c>
      <c r="CM4883" t="s">
        <v>27526</v>
      </c>
      <c r="CO4883" t="s">
        <v>27525</v>
      </c>
      <c r="CP4883" t="s">
        <v>11025</v>
      </c>
      <c r="CQ4883" t="s">
        <v>247</v>
      </c>
      <c r="CS4883" t="s">
        <v>27527</v>
      </c>
      <c r="CT4883" t="s">
        <v>244</v>
      </c>
      <c r="CU4883" t="s">
        <v>27528</v>
      </c>
    </row>
    <row r="4884" spans="1:151" x14ac:dyDescent="0.2">
      <c r="A4884">
        <v>37671</v>
      </c>
      <c r="B4884" t="s">
        <v>2754</v>
      </c>
      <c r="C4884" t="s">
        <v>27529</v>
      </c>
      <c r="D4884" t="s">
        <v>2127</v>
      </c>
      <c r="E4884" t="s">
        <v>27530</v>
      </c>
      <c r="F4884" t="s">
        <v>171</v>
      </c>
      <c r="G4884" t="str">
        <f>"0"</f>
        <v>0</v>
      </c>
      <c r="H4884" s="1">
        <v>37382</v>
      </c>
      <c r="I4884" t="s">
        <v>1450</v>
      </c>
      <c r="K4884" t="s">
        <v>3218</v>
      </c>
      <c r="L4884" t="s">
        <v>2679</v>
      </c>
      <c r="M4884" t="s">
        <v>224</v>
      </c>
      <c r="N4884">
        <v>2022</v>
      </c>
      <c r="O4884" t="s">
        <v>468</v>
      </c>
      <c r="P4884" t="s">
        <v>178</v>
      </c>
      <c r="Q4884" t="s">
        <v>172</v>
      </c>
      <c r="S4884">
        <v>31854191</v>
      </c>
      <c r="T4884" t="s">
        <v>226</v>
      </c>
      <c r="Y4884" t="str">
        <f>"06ESM"</f>
        <v>06ESM</v>
      </c>
      <c r="Z4884" t="s">
        <v>1717</v>
      </c>
      <c r="AA4884" t="s">
        <v>228</v>
      </c>
      <c r="AB4884" t="s">
        <v>229</v>
      </c>
      <c r="AC4884" t="s">
        <v>1718</v>
      </c>
      <c r="AD4884" t="s">
        <v>185</v>
      </c>
      <c r="AS4884">
        <v>3.85</v>
      </c>
      <c r="AU4884" t="s">
        <v>235</v>
      </c>
      <c r="AV4884" t="s">
        <v>236</v>
      </c>
      <c r="AW4884" t="s">
        <v>264</v>
      </c>
      <c r="BO4884" t="s">
        <v>27531</v>
      </c>
      <c r="BQ4884" t="s">
        <v>195</v>
      </c>
      <c r="CD4884" t="s">
        <v>195</v>
      </c>
      <c r="CM4884" t="s">
        <v>27532</v>
      </c>
      <c r="CO4884" t="s">
        <v>27531</v>
      </c>
      <c r="CP4884" t="s">
        <v>19817</v>
      </c>
      <c r="CQ4884" t="s">
        <v>247</v>
      </c>
      <c r="CS4884" t="s">
        <v>27533</v>
      </c>
      <c r="CT4884" t="s">
        <v>244</v>
      </c>
      <c r="CU4884" t="s">
        <v>27534</v>
      </c>
    </row>
    <row r="4885" spans="1:151" x14ac:dyDescent="0.2">
      <c r="A4885">
        <v>45952</v>
      </c>
      <c r="B4885" t="s">
        <v>27535</v>
      </c>
      <c r="C4885" t="s">
        <v>27536</v>
      </c>
      <c r="E4885" t="s">
        <v>27537</v>
      </c>
      <c r="F4885" t="s">
        <v>27538</v>
      </c>
      <c r="G4885" t="str">
        <f>"0"</f>
        <v>0</v>
      </c>
      <c r="H4885" s="1">
        <v>37843</v>
      </c>
      <c r="I4885" t="s">
        <v>173</v>
      </c>
      <c r="K4885" t="s">
        <v>507</v>
      </c>
      <c r="L4885" t="s">
        <v>1047</v>
      </c>
      <c r="M4885" t="s">
        <v>306</v>
      </c>
      <c r="N4885">
        <v>2025</v>
      </c>
      <c r="O4885" t="s">
        <v>2065</v>
      </c>
      <c r="P4885" t="s">
        <v>178</v>
      </c>
      <c r="Q4885" t="s">
        <v>172</v>
      </c>
      <c r="S4885">
        <v>32361445</v>
      </c>
      <c r="T4885" t="s">
        <v>11527</v>
      </c>
      <c r="U4885" t="s">
        <v>424</v>
      </c>
      <c r="Y4885" t="str">
        <f>"04HSEAS"</f>
        <v>04HSEAS</v>
      </c>
      <c r="Z4885" t="s">
        <v>227</v>
      </c>
      <c r="AA4885" t="s">
        <v>320</v>
      </c>
      <c r="AB4885" t="s">
        <v>321</v>
      </c>
      <c r="AC4885" t="s">
        <v>500</v>
      </c>
      <c r="AD4885" t="s">
        <v>185</v>
      </c>
      <c r="AF4885" t="s">
        <v>426</v>
      </c>
      <c r="AG4885" t="s">
        <v>729</v>
      </c>
      <c r="AJ4885" t="s">
        <v>4356</v>
      </c>
      <c r="AK4885" t="s">
        <v>185</v>
      </c>
      <c r="AS4885">
        <v>3.54</v>
      </c>
      <c r="AU4885" t="s">
        <v>472</v>
      </c>
      <c r="AV4885" t="s">
        <v>473</v>
      </c>
      <c r="AW4885" t="s">
        <v>430</v>
      </c>
      <c r="BM4885" t="s">
        <v>23996</v>
      </c>
      <c r="BN4885" t="s">
        <v>239</v>
      </c>
      <c r="BO4885" t="s">
        <v>27539</v>
      </c>
      <c r="BP4885" t="s">
        <v>241</v>
      </c>
      <c r="BQ4885" t="s">
        <v>195</v>
      </c>
      <c r="BS4885">
        <v>14627</v>
      </c>
      <c r="CA4885" t="s">
        <v>27540</v>
      </c>
      <c r="CD4885" t="s">
        <v>195</v>
      </c>
      <c r="CM4885" t="s">
        <v>27541</v>
      </c>
      <c r="CN4885" t="s">
        <v>27540</v>
      </c>
      <c r="CO4885" t="s">
        <v>27539</v>
      </c>
      <c r="CP4885" t="s">
        <v>27542</v>
      </c>
      <c r="CQ4885" t="s">
        <v>2398</v>
      </c>
      <c r="CS4885">
        <v>33120</v>
      </c>
      <c r="CT4885" t="s">
        <v>15899</v>
      </c>
      <c r="CU4885" t="s">
        <v>27543</v>
      </c>
    </row>
    <row r="4886" spans="1:151" x14ac:dyDescent="0.2">
      <c r="A4886">
        <v>37318</v>
      </c>
      <c r="B4886" t="s">
        <v>3282</v>
      </c>
      <c r="C4886" t="s">
        <v>27544</v>
      </c>
      <c r="D4886" t="s">
        <v>27545</v>
      </c>
      <c r="E4886" t="s">
        <v>27546</v>
      </c>
      <c r="F4886" t="s">
        <v>171</v>
      </c>
      <c r="G4886" t="str">
        <f>"0"</f>
        <v>0</v>
      </c>
      <c r="H4886" s="1">
        <v>37097</v>
      </c>
      <c r="I4886" t="s">
        <v>1450</v>
      </c>
      <c r="K4886" t="s">
        <v>13364</v>
      </c>
      <c r="L4886" t="s">
        <v>1025</v>
      </c>
      <c r="M4886" t="s">
        <v>224</v>
      </c>
      <c r="N4886">
        <v>2022</v>
      </c>
      <c r="O4886" t="s">
        <v>468</v>
      </c>
      <c r="P4886" t="s">
        <v>178</v>
      </c>
      <c r="Q4886" t="s">
        <v>172</v>
      </c>
      <c r="R4886" t="s">
        <v>510</v>
      </c>
      <c r="S4886">
        <v>31557979</v>
      </c>
      <c r="BF4886" t="s">
        <v>474</v>
      </c>
      <c r="BM4886" t="s">
        <v>5082</v>
      </c>
    </row>
    <row r="4887" spans="1:151" x14ac:dyDescent="0.2">
      <c r="A4887">
        <v>10181</v>
      </c>
      <c r="B4887" t="s">
        <v>11478</v>
      </c>
      <c r="C4887" t="s">
        <v>27547</v>
      </c>
      <c r="D4887" t="s">
        <v>27548</v>
      </c>
      <c r="E4887" t="s">
        <v>27549</v>
      </c>
      <c r="F4887" t="s">
        <v>171</v>
      </c>
      <c r="G4887" t="s">
        <v>172</v>
      </c>
      <c r="H4887" s="1">
        <v>34825</v>
      </c>
      <c r="I4887" t="s">
        <v>173</v>
      </c>
      <c r="K4887" t="s">
        <v>5454</v>
      </c>
      <c r="L4887" t="s">
        <v>305</v>
      </c>
      <c r="M4887" t="s">
        <v>176</v>
      </c>
      <c r="N4887">
        <v>2015</v>
      </c>
      <c r="O4887" t="s">
        <v>1014</v>
      </c>
      <c r="P4887" t="s">
        <v>178</v>
      </c>
      <c r="Q4887" t="s">
        <v>172</v>
      </c>
      <c r="S4887">
        <v>28228462</v>
      </c>
      <c r="T4887" t="s">
        <v>196</v>
      </c>
      <c r="W4887" t="s">
        <v>27550</v>
      </c>
      <c r="X4887">
        <v>9737221029</v>
      </c>
      <c r="Y4887" t="s">
        <v>182</v>
      </c>
      <c r="Z4887" t="s">
        <v>183</v>
      </c>
      <c r="AA4887">
        <v>2017</v>
      </c>
      <c r="AB4887">
        <v>2017</v>
      </c>
      <c r="AC4887" t="s">
        <v>752</v>
      </c>
      <c r="AD4887" t="s">
        <v>185</v>
      </c>
      <c r="AS4887">
        <v>3.71</v>
      </c>
      <c r="AT4887" t="s">
        <v>188</v>
      </c>
      <c r="AU4887" t="s">
        <v>189</v>
      </c>
      <c r="AV4887" t="s">
        <v>190</v>
      </c>
      <c r="AW4887" t="s">
        <v>237</v>
      </c>
      <c r="BM4887" t="s">
        <v>27551</v>
      </c>
      <c r="BN4887" t="s">
        <v>487</v>
      </c>
      <c r="BP4887" t="s">
        <v>194</v>
      </c>
      <c r="BQ4887" t="s">
        <v>195</v>
      </c>
      <c r="BS4887">
        <v>14627</v>
      </c>
      <c r="BT4887" t="s">
        <v>196</v>
      </c>
      <c r="BU4887">
        <v>9737144909</v>
      </c>
      <c r="BZ4887" t="s">
        <v>27552</v>
      </c>
      <c r="CC4887" t="s">
        <v>27553</v>
      </c>
      <c r="CD4887" t="s">
        <v>1150</v>
      </c>
      <c r="CF4887" t="str">
        <f>"07045"</f>
        <v>07045</v>
      </c>
      <c r="CG4887" t="s">
        <v>196</v>
      </c>
      <c r="CH4887">
        <v>9732571025</v>
      </c>
      <c r="CM4887" t="s">
        <v>27554</v>
      </c>
      <c r="CP4887" t="s">
        <v>194</v>
      </c>
      <c r="CQ4887" t="s">
        <v>195</v>
      </c>
      <c r="CS4887">
        <v>14627</v>
      </c>
      <c r="CT4887" t="s">
        <v>196</v>
      </c>
      <c r="CU4887">
        <v>9737144909</v>
      </c>
      <c r="EM4887" t="s">
        <v>27552</v>
      </c>
      <c r="EP4887" t="s">
        <v>27553</v>
      </c>
      <c r="EQ4887" t="s">
        <v>1150</v>
      </c>
      <c r="ES4887" t="str">
        <f>"07045"</f>
        <v>07045</v>
      </c>
      <c r="ET4887" t="s">
        <v>196</v>
      </c>
      <c r="EU4887">
        <v>9732571025</v>
      </c>
    </row>
    <row r="4888" spans="1:151" x14ac:dyDescent="0.2">
      <c r="A4888">
        <v>41404</v>
      </c>
      <c r="B4888" t="s">
        <v>1815</v>
      </c>
      <c r="C4888" t="s">
        <v>27555</v>
      </c>
      <c r="D4888" t="s">
        <v>390</v>
      </c>
      <c r="E4888" t="s">
        <v>1213</v>
      </c>
      <c r="F4888" t="s">
        <v>27556</v>
      </c>
      <c r="G4888" t="str">
        <f>"0"</f>
        <v>0</v>
      </c>
      <c r="H4888" s="1">
        <v>37413</v>
      </c>
      <c r="I4888" t="s">
        <v>221</v>
      </c>
      <c r="K4888" t="s">
        <v>2724</v>
      </c>
      <c r="L4888" t="s">
        <v>820</v>
      </c>
      <c r="M4888" t="s">
        <v>306</v>
      </c>
      <c r="N4888">
        <v>2024</v>
      </c>
      <c r="O4888" t="s">
        <v>710</v>
      </c>
      <c r="P4888" t="s">
        <v>178</v>
      </c>
      <c r="Q4888" t="s">
        <v>172</v>
      </c>
      <c r="R4888" t="s">
        <v>510</v>
      </c>
      <c r="S4888">
        <v>31727129</v>
      </c>
      <c r="BM4888" t="s">
        <v>8915</v>
      </c>
    </row>
    <row r="4889" spans="1:151" x14ac:dyDescent="0.2">
      <c r="A4889">
        <v>14499</v>
      </c>
      <c r="B4889" t="s">
        <v>8654</v>
      </c>
      <c r="C4889" t="s">
        <v>27557</v>
      </c>
      <c r="D4889" t="s">
        <v>1580</v>
      </c>
      <c r="E4889" t="s">
        <v>27558</v>
      </c>
      <c r="F4889" t="s">
        <v>171</v>
      </c>
      <c r="G4889" t="s">
        <v>172</v>
      </c>
      <c r="H4889" s="1">
        <v>34974</v>
      </c>
      <c r="I4889" t="s">
        <v>221</v>
      </c>
      <c r="K4889" t="s">
        <v>5037</v>
      </c>
      <c r="L4889" t="s">
        <v>318</v>
      </c>
      <c r="M4889" t="s">
        <v>176</v>
      </c>
      <c r="N4889">
        <v>2016</v>
      </c>
      <c r="O4889" t="s">
        <v>634</v>
      </c>
      <c r="P4889" t="s">
        <v>178</v>
      </c>
      <c r="Q4889" t="s">
        <v>172</v>
      </c>
      <c r="S4889">
        <v>28178798</v>
      </c>
      <c r="T4889" t="s">
        <v>196</v>
      </c>
      <c r="W4889" t="s">
        <v>27559</v>
      </c>
      <c r="X4889">
        <v>9147722867</v>
      </c>
      <c r="Y4889" t="s">
        <v>186</v>
      </c>
      <c r="Z4889" t="s">
        <v>183</v>
      </c>
      <c r="AA4889">
        <v>2017</v>
      </c>
      <c r="AB4889">
        <v>2017</v>
      </c>
      <c r="AC4889" t="s">
        <v>187</v>
      </c>
      <c r="AD4889" t="s">
        <v>185</v>
      </c>
      <c r="AS4889">
        <v>3.51</v>
      </c>
      <c r="AT4889" t="s">
        <v>188</v>
      </c>
      <c r="AU4889" t="s">
        <v>189</v>
      </c>
      <c r="AV4889" t="s">
        <v>190</v>
      </c>
      <c r="AW4889" t="s">
        <v>264</v>
      </c>
      <c r="BM4889" t="s">
        <v>27560</v>
      </c>
      <c r="BN4889" t="s">
        <v>193</v>
      </c>
      <c r="BP4889" t="s">
        <v>194</v>
      </c>
      <c r="BQ4889" t="s">
        <v>195</v>
      </c>
      <c r="BS4889">
        <v>14627</v>
      </c>
      <c r="BT4889" t="s">
        <v>196</v>
      </c>
      <c r="BU4889">
        <v>9143297863</v>
      </c>
      <c r="BZ4889" t="s">
        <v>27561</v>
      </c>
      <c r="CC4889" t="s">
        <v>670</v>
      </c>
      <c r="CD4889" t="s">
        <v>195</v>
      </c>
      <c r="CF4889">
        <v>10583</v>
      </c>
      <c r="CG4889" t="s">
        <v>196</v>
      </c>
      <c r="CH4889">
        <v>9144725285</v>
      </c>
      <c r="CM4889" t="s">
        <v>863</v>
      </c>
      <c r="CP4889" t="s">
        <v>194</v>
      </c>
      <c r="CQ4889" t="s">
        <v>195</v>
      </c>
      <c r="CS4889">
        <v>14627</v>
      </c>
      <c r="CT4889" t="s">
        <v>196</v>
      </c>
      <c r="CU4889">
        <v>9143297863</v>
      </c>
      <c r="ED4889" t="s">
        <v>195</v>
      </c>
      <c r="EG4889" t="s">
        <v>196</v>
      </c>
      <c r="EH4889">
        <v>9144725285</v>
      </c>
      <c r="EM4889" t="s">
        <v>27561</v>
      </c>
      <c r="EP4889" t="s">
        <v>670</v>
      </c>
      <c r="EQ4889" t="s">
        <v>195</v>
      </c>
      <c r="ES4889">
        <v>10583</v>
      </c>
      <c r="ET4889" t="s">
        <v>196</v>
      </c>
      <c r="EU4889">
        <v>9144725285</v>
      </c>
    </row>
    <row r="4890" spans="1:151" x14ac:dyDescent="0.2">
      <c r="A4890">
        <v>23719</v>
      </c>
      <c r="B4890" t="s">
        <v>3434</v>
      </c>
      <c r="C4890" t="s">
        <v>27562</v>
      </c>
      <c r="E4890" t="s">
        <v>27563</v>
      </c>
      <c r="F4890" t="s">
        <v>171</v>
      </c>
      <c r="G4890" t="s">
        <v>172</v>
      </c>
      <c r="H4890" s="1">
        <v>32806</v>
      </c>
      <c r="I4890" t="s">
        <v>173</v>
      </c>
      <c r="K4890" t="s">
        <v>798</v>
      </c>
      <c r="L4890" t="s">
        <v>799</v>
      </c>
      <c r="M4890" t="s">
        <v>224</v>
      </c>
      <c r="N4890">
        <v>2017</v>
      </c>
      <c r="O4890" t="s">
        <v>441</v>
      </c>
      <c r="P4890" t="s">
        <v>178</v>
      </c>
      <c r="Q4890" t="s">
        <v>172</v>
      </c>
      <c r="S4890">
        <v>29443086</v>
      </c>
      <c r="T4890" t="s">
        <v>196</v>
      </c>
      <c r="W4890" t="s">
        <v>27564</v>
      </c>
      <c r="X4890">
        <v>8607921265</v>
      </c>
      <c r="Y4890" t="s">
        <v>802</v>
      </c>
      <c r="Z4890" t="s">
        <v>803</v>
      </c>
      <c r="AA4890" t="s">
        <v>615</v>
      </c>
      <c r="AB4890" t="s">
        <v>259</v>
      </c>
      <c r="AC4890" t="s">
        <v>804</v>
      </c>
      <c r="AD4890" t="s">
        <v>185</v>
      </c>
      <c r="AS4890" t="str">
        <f>"0"</f>
        <v>0</v>
      </c>
      <c r="AT4890" t="s">
        <v>188</v>
      </c>
      <c r="AU4890" t="s">
        <v>189</v>
      </c>
      <c r="AV4890" t="s">
        <v>190</v>
      </c>
      <c r="AW4890" t="s">
        <v>264</v>
      </c>
      <c r="BM4890" t="s">
        <v>27565</v>
      </c>
      <c r="BP4890" t="s">
        <v>194</v>
      </c>
      <c r="BQ4890" t="s">
        <v>195</v>
      </c>
      <c r="BS4890">
        <v>14618</v>
      </c>
      <c r="BT4890" t="s">
        <v>196</v>
      </c>
      <c r="BU4890">
        <v>3154810388</v>
      </c>
      <c r="BZ4890" t="s">
        <v>27566</v>
      </c>
      <c r="CC4890" t="s">
        <v>27567</v>
      </c>
      <c r="CD4890" t="s">
        <v>1508</v>
      </c>
      <c r="CF4890" t="str">
        <f>"060741604"</f>
        <v>060741604</v>
      </c>
      <c r="CG4890" t="s">
        <v>196</v>
      </c>
      <c r="CH4890">
        <v>3154810388</v>
      </c>
      <c r="CM4890" t="s">
        <v>27565</v>
      </c>
      <c r="CP4890" t="s">
        <v>194</v>
      </c>
      <c r="CQ4890" t="s">
        <v>195</v>
      </c>
      <c r="CS4890">
        <v>14618</v>
      </c>
      <c r="CT4890" t="s">
        <v>196</v>
      </c>
      <c r="CU4890">
        <v>3154810388</v>
      </c>
      <c r="ED4890" t="s">
        <v>1508</v>
      </c>
      <c r="EG4890" t="s">
        <v>196</v>
      </c>
      <c r="EH4890">
        <v>3154810388</v>
      </c>
      <c r="EM4890" t="s">
        <v>27566</v>
      </c>
      <c r="EP4890" t="s">
        <v>27567</v>
      </c>
      <c r="EQ4890" t="s">
        <v>1508</v>
      </c>
      <c r="ES4890" t="str">
        <f>"060741604"</f>
        <v>060741604</v>
      </c>
      <c r="ET4890" t="s">
        <v>196</v>
      </c>
      <c r="EU4890">
        <v>3154810388</v>
      </c>
    </row>
    <row r="4891" spans="1:151" x14ac:dyDescent="0.2">
      <c r="A4891">
        <v>38410</v>
      </c>
      <c r="B4891" t="s">
        <v>2682</v>
      </c>
      <c r="C4891" t="s">
        <v>27568</v>
      </c>
      <c r="D4891" t="s">
        <v>27569</v>
      </c>
      <c r="E4891" t="s">
        <v>27570</v>
      </c>
      <c r="F4891" t="s">
        <v>171</v>
      </c>
      <c r="G4891" t="str">
        <f>"0"</f>
        <v>0</v>
      </c>
      <c r="H4891" s="1">
        <v>37608</v>
      </c>
      <c r="I4891" t="s">
        <v>221</v>
      </c>
      <c r="K4891" t="s">
        <v>1529</v>
      </c>
      <c r="L4891" t="s">
        <v>1530</v>
      </c>
      <c r="M4891" t="s">
        <v>224</v>
      </c>
      <c r="N4891">
        <v>2023</v>
      </c>
      <c r="O4891" t="s">
        <v>597</v>
      </c>
      <c r="P4891" t="s">
        <v>178</v>
      </c>
      <c r="Q4891" t="s">
        <v>172</v>
      </c>
      <c r="S4891">
        <v>31997522</v>
      </c>
      <c r="T4891" t="s">
        <v>226</v>
      </c>
      <c r="Y4891" t="str">
        <f>"04HSEAS"</f>
        <v>04HSEAS</v>
      </c>
      <c r="Z4891" t="s">
        <v>499</v>
      </c>
      <c r="AA4891" t="s">
        <v>320</v>
      </c>
      <c r="AB4891" t="s">
        <v>321</v>
      </c>
      <c r="AC4891" t="s">
        <v>8177</v>
      </c>
      <c r="AD4891" t="s">
        <v>185</v>
      </c>
      <c r="AS4891">
        <v>3.87</v>
      </c>
      <c r="AU4891" t="s">
        <v>472</v>
      </c>
      <c r="AV4891" t="s">
        <v>473</v>
      </c>
      <c r="AW4891" t="s">
        <v>264</v>
      </c>
      <c r="BO4891" t="s">
        <v>27571</v>
      </c>
      <c r="BQ4891" t="s">
        <v>195</v>
      </c>
      <c r="CD4891" t="s">
        <v>195</v>
      </c>
      <c r="CM4891" t="s">
        <v>27572</v>
      </c>
      <c r="CO4891" t="s">
        <v>27571</v>
      </c>
      <c r="CP4891" t="s">
        <v>7769</v>
      </c>
      <c r="CQ4891" t="s">
        <v>247</v>
      </c>
      <c r="CS4891" t="s">
        <v>27573</v>
      </c>
      <c r="CT4891" t="s">
        <v>244</v>
      </c>
      <c r="CU4891" t="s">
        <v>27574</v>
      </c>
    </row>
    <row r="4892" spans="1:151" x14ac:dyDescent="0.2">
      <c r="A4892">
        <v>27532</v>
      </c>
      <c r="B4892" t="s">
        <v>9150</v>
      </c>
      <c r="C4892" t="s">
        <v>27575</v>
      </c>
      <c r="D4892" t="s">
        <v>1624</v>
      </c>
      <c r="E4892" t="s">
        <v>27576</v>
      </c>
      <c r="F4892" t="s">
        <v>171</v>
      </c>
      <c r="G4892" t="s">
        <v>172</v>
      </c>
      <c r="H4892" s="1">
        <v>36454</v>
      </c>
      <c r="I4892" t="s">
        <v>221</v>
      </c>
      <c r="K4892" t="s">
        <v>8539</v>
      </c>
      <c r="L4892" t="s">
        <v>1089</v>
      </c>
      <c r="M4892" t="s">
        <v>306</v>
      </c>
      <c r="N4892">
        <v>2019</v>
      </c>
      <c r="O4892" t="s">
        <v>534</v>
      </c>
      <c r="P4892" t="s">
        <v>178</v>
      </c>
      <c r="Q4892" t="s">
        <v>172</v>
      </c>
      <c r="S4892">
        <v>30674424</v>
      </c>
      <c r="T4892" t="s">
        <v>226</v>
      </c>
      <c r="Y4892" t="str">
        <f>"01AS"</f>
        <v>01AS</v>
      </c>
      <c r="Z4892" t="s">
        <v>227</v>
      </c>
      <c r="AA4892" t="s">
        <v>320</v>
      </c>
      <c r="AB4892" t="s">
        <v>321</v>
      </c>
      <c r="AC4892" t="s">
        <v>1855</v>
      </c>
      <c r="AD4892" t="s">
        <v>185</v>
      </c>
      <c r="AE4892" t="s">
        <v>1451</v>
      </c>
      <c r="AS4892">
        <v>4</v>
      </c>
      <c r="AT4892" t="s">
        <v>429</v>
      </c>
      <c r="AU4892" t="s">
        <v>235</v>
      </c>
      <c r="AV4892" t="s">
        <v>236</v>
      </c>
      <c r="AW4892" t="s">
        <v>952</v>
      </c>
      <c r="BM4892" t="s">
        <v>27577</v>
      </c>
      <c r="BN4892" t="s">
        <v>239</v>
      </c>
      <c r="BO4892" t="s">
        <v>16564</v>
      </c>
      <c r="BP4892" t="s">
        <v>241</v>
      </c>
      <c r="BQ4892" t="s">
        <v>195</v>
      </c>
      <c r="BS4892">
        <v>14627</v>
      </c>
      <c r="CD4892" t="s">
        <v>195</v>
      </c>
      <c r="CM4892" t="s">
        <v>27578</v>
      </c>
      <c r="CO4892" t="s">
        <v>16564</v>
      </c>
      <c r="CP4892" t="s">
        <v>16566</v>
      </c>
      <c r="CQ4892" t="s">
        <v>4559</v>
      </c>
      <c r="CS4892">
        <v>29910</v>
      </c>
      <c r="CT4892" t="s">
        <v>244</v>
      </c>
      <c r="CU4892" t="s">
        <v>27579</v>
      </c>
    </row>
    <row r="4893" spans="1:151" x14ac:dyDescent="0.2">
      <c r="A4893">
        <v>27472</v>
      </c>
      <c r="B4893" t="s">
        <v>12708</v>
      </c>
      <c r="C4893" t="s">
        <v>27580</v>
      </c>
      <c r="D4893" t="s">
        <v>26641</v>
      </c>
      <c r="E4893" t="s">
        <v>27581</v>
      </c>
      <c r="F4893" t="s">
        <v>171</v>
      </c>
      <c r="G4893" t="str">
        <f>"0"</f>
        <v>0</v>
      </c>
      <c r="K4893" t="s">
        <v>290</v>
      </c>
      <c r="L4893" t="s">
        <v>291</v>
      </c>
      <c r="M4893" t="s">
        <v>205</v>
      </c>
      <c r="N4893">
        <v>2019</v>
      </c>
      <c r="O4893" t="s">
        <v>206</v>
      </c>
      <c r="P4893" t="s">
        <v>178</v>
      </c>
      <c r="Q4893" t="s">
        <v>172</v>
      </c>
      <c r="S4893">
        <v>31386227</v>
      </c>
      <c r="T4893" t="s">
        <v>196</v>
      </c>
      <c r="W4893" t="s">
        <v>27582</v>
      </c>
      <c r="X4893">
        <v>5856988006</v>
      </c>
      <c r="Y4893" t="s">
        <v>186</v>
      </c>
      <c r="Z4893" t="s">
        <v>282</v>
      </c>
      <c r="AA4893">
        <v>2022</v>
      </c>
      <c r="AB4893">
        <v>2022</v>
      </c>
      <c r="AC4893" t="s">
        <v>696</v>
      </c>
      <c r="AD4893" t="s">
        <v>172</v>
      </c>
      <c r="AS4893">
        <v>3.65</v>
      </c>
      <c r="AT4893" t="s">
        <v>188</v>
      </c>
      <c r="AU4893" t="s">
        <v>189</v>
      </c>
      <c r="AV4893" t="s">
        <v>190</v>
      </c>
      <c r="AW4893" t="s">
        <v>264</v>
      </c>
      <c r="BM4893" t="s">
        <v>27583</v>
      </c>
      <c r="BN4893" t="s">
        <v>193</v>
      </c>
      <c r="BP4893" t="s">
        <v>194</v>
      </c>
      <c r="BQ4893" t="s">
        <v>195</v>
      </c>
      <c r="BS4893">
        <v>14627</v>
      </c>
      <c r="BT4893" t="s">
        <v>196</v>
      </c>
      <c r="BU4893">
        <v>5856985286</v>
      </c>
      <c r="BZ4893" t="s">
        <v>27584</v>
      </c>
      <c r="CC4893" t="s">
        <v>194</v>
      </c>
      <c r="CD4893" t="s">
        <v>195</v>
      </c>
      <c r="CF4893">
        <v>146261068</v>
      </c>
      <c r="CG4893" t="s">
        <v>196</v>
      </c>
      <c r="CH4893">
        <v>5856985286</v>
      </c>
      <c r="CM4893" t="s">
        <v>27585</v>
      </c>
      <c r="CP4893" t="s">
        <v>194</v>
      </c>
      <c r="CQ4893" t="s">
        <v>195</v>
      </c>
      <c r="CS4893">
        <v>14627</v>
      </c>
      <c r="CT4893" t="s">
        <v>196</v>
      </c>
      <c r="CU4893">
        <v>5856985286</v>
      </c>
      <c r="ED4893" t="s">
        <v>195</v>
      </c>
      <c r="EG4893" t="s">
        <v>196</v>
      </c>
      <c r="EH4893">
        <v>5856985286</v>
      </c>
      <c r="EM4893" t="s">
        <v>27584</v>
      </c>
      <c r="EP4893" t="s">
        <v>194</v>
      </c>
      <c r="EQ4893" t="s">
        <v>195</v>
      </c>
      <c r="ES4893">
        <v>146261068</v>
      </c>
      <c r="ET4893" t="s">
        <v>196</v>
      </c>
      <c r="EU4893">
        <v>5856985286</v>
      </c>
    </row>
    <row r="4894" spans="1:151" x14ac:dyDescent="0.2">
      <c r="A4894">
        <v>38406</v>
      </c>
      <c r="B4894" t="s">
        <v>27586</v>
      </c>
      <c r="C4894" t="s">
        <v>27587</v>
      </c>
      <c r="E4894" t="s">
        <v>27588</v>
      </c>
      <c r="F4894" t="s">
        <v>171</v>
      </c>
      <c r="G4894" t="str">
        <f>"0"</f>
        <v>0</v>
      </c>
      <c r="H4894" s="1">
        <v>37216</v>
      </c>
      <c r="I4894" t="s">
        <v>173</v>
      </c>
      <c r="K4894" t="s">
        <v>15299</v>
      </c>
      <c r="L4894" t="s">
        <v>2449</v>
      </c>
      <c r="M4894" t="s">
        <v>224</v>
      </c>
      <c r="N4894">
        <v>2023</v>
      </c>
      <c r="O4894" t="s">
        <v>597</v>
      </c>
      <c r="P4894" t="s">
        <v>178</v>
      </c>
      <c r="Q4894" t="s">
        <v>172</v>
      </c>
      <c r="S4894">
        <v>32128123</v>
      </c>
      <c r="T4894" t="s">
        <v>226</v>
      </c>
      <c r="Y4894" t="str">
        <f>"01AS"</f>
        <v>01AS</v>
      </c>
      <c r="Z4894" t="s">
        <v>227</v>
      </c>
      <c r="AA4894" t="s">
        <v>320</v>
      </c>
      <c r="AB4894" t="s">
        <v>321</v>
      </c>
      <c r="AC4894" t="s">
        <v>1451</v>
      </c>
      <c r="AD4894" t="s">
        <v>185</v>
      </c>
      <c r="AS4894">
        <v>3.3</v>
      </c>
      <c r="AU4894" t="s">
        <v>2925</v>
      </c>
      <c r="AV4894" t="s">
        <v>236</v>
      </c>
      <c r="AW4894" t="s">
        <v>952</v>
      </c>
      <c r="BO4894" t="s">
        <v>27589</v>
      </c>
      <c r="BQ4894" t="s">
        <v>195</v>
      </c>
      <c r="CD4894" t="s">
        <v>195</v>
      </c>
      <c r="CM4894" t="s">
        <v>27590</v>
      </c>
      <c r="CO4894" t="s">
        <v>27589</v>
      </c>
      <c r="CP4894" t="s">
        <v>27591</v>
      </c>
      <c r="CQ4894" t="s">
        <v>247</v>
      </c>
      <c r="CS4894" t="str">
        <f>"03458-1150"</f>
        <v>03458-1150</v>
      </c>
      <c r="CT4894" t="s">
        <v>244</v>
      </c>
      <c r="CU4894" t="s">
        <v>27592</v>
      </c>
    </row>
    <row r="4895" spans="1:151" x14ac:dyDescent="0.2">
      <c r="A4895">
        <v>20929</v>
      </c>
      <c r="B4895" t="s">
        <v>15457</v>
      </c>
      <c r="C4895" t="s">
        <v>27593</v>
      </c>
      <c r="E4895" t="s">
        <v>27594</v>
      </c>
      <c r="F4895" t="s">
        <v>171</v>
      </c>
      <c r="G4895" t="s">
        <v>172</v>
      </c>
      <c r="H4895" s="1">
        <v>34933</v>
      </c>
      <c r="I4895" t="s">
        <v>221</v>
      </c>
      <c r="K4895" t="s">
        <v>1046</v>
      </c>
      <c r="L4895" t="s">
        <v>1047</v>
      </c>
      <c r="M4895" t="s">
        <v>306</v>
      </c>
      <c r="N4895">
        <v>2017</v>
      </c>
      <c r="O4895" t="s">
        <v>646</v>
      </c>
      <c r="P4895" t="s">
        <v>178</v>
      </c>
      <c r="Q4895" t="s">
        <v>172</v>
      </c>
      <c r="S4895">
        <v>29246199</v>
      </c>
      <c r="T4895" t="s">
        <v>1752</v>
      </c>
      <c r="U4895" t="s">
        <v>180</v>
      </c>
      <c r="V4895" s="2">
        <v>43604</v>
      </c>
      <c r="W4895" t="s">
        <v>27595</v>
      </c>
      <c r="X4895">
        <v>8024301815</v>
      </c>
      <c r="Y4895" t="s">
        <v>186</v>
      </c>
      <c r="Z4895" t="s">
        <v>282</v>
      </c>
      <c r="AA4895">
        <v>2019</v>
      </c>
      <c r="AB4895">
        <v>2019</v>
      </c>
      <c r="AC4895" t="s">
        <v>579</v>
      </c>
      <c r="AD4895" t="s">
        <v>185</v>
      </c>
      <c r="AE4895" t="s">
        <v>857</v>
      </c>
      <c r="AS4895">
        <v>3.51</v>
      </c>
      <c r="AT4895" t="s">
        <v>188</v>
      </c>
      <c r="AU4895" t="s">
        <v>189</v>
      </c>
      <c r="AV4895" t="s">
        <v>190</v>
      </c>
      <c r="AW4895" t="s">
        <v>191</v>
      </c>
      <c r="BM4895" t="s">
        <v>27596</v>
      </c>
      <c r="BN4895" t="s">
        <v>193</v>
      </c>
      <c r="BP4895" t="s">
        <v>194</v>
      </c>
      <c r="BQ4895" t="s">
        <v>195</v>
      </c>
      <c r="BS4895">
        <v>14627</v>
      </c>
      <c r="BT4895" t="s">
        <v>196</v>
      </c>
      <c r="BU4895">
        <v>5855003422</v>
      </c>
      <c r="CM4895" t="s">
        <v>4068</v>
      </c>
      <c r="CP4895" t="s">
        <v>194</v>
      </c>
      <c r="CQ4895" t="s">
        <v>195</v>
      </c>
      <c r="CS4895">
        <v>14627</v>
      </c>
      <c r="CT4895" t="s">
        <v>196</v>
      </c>
      <c r="CU4895">
        <v>5853504684</v>
      </c>
    </row>
    <row r="4896" spans="1:151" x14ac:dyDescent="0.2">
      <c r="A4896">
        <v>45651</v>
      </c>
      <c r="B4896" t="s">
        <v>27597</v>
      </c>
      <c r="C4896" t="s">
        <v>27598</v>
      </c>
      <c r="D4896" t="s">
        <v>27599</v>
      </c>
      <c r="E4896" t="s">
        <v>27600</v>
      </c>
      <c r="F4896" t="s">
        <v>171</v>
      </c>
      <c r="G4896" t="str">
        <f>"0"</f>
        <v>0</v>
      </c>
      <c r="H4896" s="1">
        <v>35963</v>
      </c>
      <c r="I4896" t="s">
        <v>221</v>
      </c>
      <c r="K4896" t="s">
        <v>3398</v>
      </c>
      <c r="L4896" t="s">
        <v>27601</v>
      </c>
      <c r="M4896" t="s">
        <v>176</v>
      </c>
      <c r="N4896">
        <v>2025</v>
      </c>
      <c r="O4896" t="s">
        <v>677</v>
      </c>
      <c r="P4896" t="s">
        <v>178</v>
      </c>
      <c r="Q4896" t="s">
        <v>172</v>
      </c>
      <c r="S4896">
        <v>31765503</v>
      </c>
      <c r="T4896" t="s">
        <v>226</v>
      </c>
      <c r="Y4896" t="str">
        <f>"07SMD"</f>
        <v>07SMD</v>
      </c>
      <c r="Z4896" t="s">
        <v>849</v>
      </c>
      <c r="AA4896" t="s">
        <v>3400</v>
      </c>
      <c r="AB4896" t="s">
        <v>3401</v>
      </c>
      <c r="AC4896" t="s">
        <v>3402</v>
      </c>
      <c r="AD4896" t="s">
        <v>185</v>
      </c>
      <c r="AS4896" t="str">
        <f>"0"</f>
        <v>0</v>
      </c>
      <c r="AU4896" t="s">
        <v>235</v>
      </c>
      <c r="AV4896" t="s">
        <v>236</v>
      </c>
      <c r="AW4896" t="s">
        <v>264</v>
      </c>
      <c r="BO4896" t="s">
        <v>475</v>
      </c>
      <c r="BQ4896" t="s">
        <v>195</v>
      </c>
      <c r="CD4896" t="s">
        <v>195</v>
      </c>
      <c r="CM4896" t="s">
        <v>27602</v>
      </c>
      <c r="CO4896" t="s">
        <v>475</v>
      </c>
      <c r="CP4896" t="s">
        <v>241</v>
      </c>
      <c r="CQ4896" t="s">
        <v>247</v>
      </c>
      <c r="CS4896">
        <v>14620</v>
      </c>
      <c r="CT4896" t="s">
        <v>244</v>
      </c>
      <c r="CU4896" t="s">
        <v>27603</v>
      </c>
    </row>
    <row r="4897" spans="1:151" x14ac:dyDescent="0.2">
      <c r="A4897">
        <v>31184</v>
      </c>
      <c r="B4897" t="s">
        <v>2028</v>
      </c>
      <c r="C4897" t="s">
        <v>27604</v>
      </c>
      <c r="D4897" t="s">
        <v>12727</v>
      </c>
      <c r="E4897" t="s">
        <v>27605</v>
      </c>
      <c r="F4897" t="s">
        <v>171</v>
      </c>
      <c r="G4897" t="s">
        <v>172</v>
      </c>
      <c r="H4897" s="1">
        <v>34379</v>
      </c>
      <c r="I4897" t="s">
        <v>173</v>
      </c>
      <c r="K4897" t="s">
        <v>253</v>
      </c>
      <c r="L4897" t="s">
        <v>254</v>
      </c>
      <c r="M4897" t="s">
        <v>176</v>
      </c>
      <c r="N4897">
        <v>2020</v>
      </c>
      <c r="O4897" t="s">
        <v>978</v>
      </c>
      <c r="P4897" t="s">
        <v>178</v>
      </c>
      <c r="Q4897" t="s">
        <v>172</v>
      </c>
      <c r="R4897" t="s">
        <v>510</v>
      </c>
      <c r="S4897">
        <v>30433588</v>
      </c>
      <c r="BM4897" t="s">
        <v>27606</v>
      </c>
    </row>
    <row r="4898" spans="1:151" x14ac:dyDescent="0.2">
      <c r="A4898">
        <v>12522</v>
      </c>
      <c r="B4898" t="s">
        <v>27607</v>
      </c>
      <c r="C4898" t="s">
        <v>27608</v>
      </c>
      <c r="E4898" t="s">
        <v>27609</v>
      </c>
      <c r="F4898" t="s">
        <v>171</v>
      </c>
      <c r="G4898" t="s">
        <v>172</v>
      </c>
      <c r="H4898" s="1">
        <v>34230</v>
      </c>
      <c r="I4898" t="s">
        <v>221</v>
      </c>
      <c r="K4898" t="s">
        <v>439</v>
      </c>
      <c r="L4898" t="s">
        <v>175</v>
      </c>
      <c r="M4898" t="s">
        <v>224</v>
      </c>
      <c r="N4898">
        <v>2015</v>
      </c>
      <c r="O4898" t="s">
        <v>692</v>
      </c>
      <c r="P4898" t="s">
        <v>178</v>
      </c>
      <c r="Q4898" t="s">
        <v>172</v>
      </c>
      <c r="S4898">
        <v>27772362</v>
      </c>
      <c r="T4898" t="s">
        <v>196</v>
      </c>
      <c r="W4898" t="s">
        <v>27610</v>
      </c>
      <c r="X4898">
        <v>7083865034</v>
      </c>
      <c r="Y4898" t="s">
        <v>186</v>
      </c>
      <c r="Z4898" t="s">
        <v>282</v>
      </c>
      <c r="AA4898">
        <v>2016</v>
      </c>
      <c r="AB4898">
        <v>2016</v>
      </c>
      <c r="AC4898" t="s">
        <v>696</v>
      </c>
      <c r="AD4898" t="s">
        <v>185</v>
      </c>
      <c r="AS4898">
        <v>3.5</v>
      </c>
      <c r="AT4898" t="s">
        <v>188</v>
      </c>
      <c r="AU4898" t="s">
        <v>1520</v>
      </c>
      <c r="AV4898" t="s">
        <v>4161</v>
      </c>
      <c r="AW4898" t="s">
        <v>294</v>
      </c>
      <c r="BM4898" t="s">
        <v>27611</v>
      </c>
      <c r="BN4898" t="s">
        <v>487</v>
      </c>
      <c r="BP4898" t="s">
        <v>194</v>
      </c>
      <c r="BQ4898" t="s">
        <v>195</v>
      </c>
      <c r="BS4898">
        <v>14627</v>
      </c>
      <c r="BT4898" t="s">
        <v>196</v>
      </c>
      <c r="BU4898">
        <v>7084762711</v>
      </c>
      <c r="BZ4898" t="s">
        <v>27612</v>
      </c>
      <c r="CC4898" t="s">
        <v>27613</v>
      </c>
      <c r="CD4898" t="s">
        <v>1648</v>
      </c>
      <c r="CF4898">
        <v>60302</v>
      </c>
      <c r="CG4898" t="s">
        <v>196</v>
      </c>
      <c r="CH4898">
        <v>7083865034</v>
      </c>
      <c r="CM4898" t="s">
        <v>27614</v>
      </c>
      <c r="CN4898" t="s">
        <v>27615</v>
      </c>
      <c r="CP4898" t="s">
        <v>194</v>
      </c>
      <c r="CQ4898" t="s">
        <v>195</v>
      </c>
      <c r="CS4898">
        <v>14627</v>
      </c>
      <c r="CT4898" t="s">
        <v>196</v>
      </c>
      <c r="CU4898">
        <v>7084762711</v>
      </c>
      <c r="EM4898" t="s">
        <v>27612</v>
      </c>
      <c r="EP4898" t="s">
        <v>27613</v>
      </c>
      <c r="EQ4898" t="s">
        <v>1648</v>
      </c>
      <c r="ES4898">
        <v>60302</v>
      </c>
      <c r="ET4898" t="s">
        <v>196</v>
      </c>
      <c r="EU4898">
        <v>7083865034</v>
      </c>
    </row>
    <row r="4899" spans="1:151" x14ac:dyDescent="0.2">
      <c r="A4899">
        <v>45589</v>
      </c>
      <c r="B4899" t="s">
        <v>1269</v>
      </c>
      <c r="C4899" t="s">
        <v>27616</v>
      </c>
      <c r="D4899" t="s">
        <v>3317</v>
      </c>
      <c r="E4899" t="s">
        <v>1213</v>
      </c>
      <c r="F4899" t="s">
        <v>171</v>
      </c>
      <c r="G4899" t="str">
        <f>"0"</f>
        <v>0</v>
      </c>
      <c r="H4899" s="1">
        <v>38558</v>
      </c>
      <c r="I4899" t="s">
        <v>173</v>
      </c>
      <c r="K4899" t="s">
        <v>8799</v>
      </c>
      <c r="L4899" t="s">
        <v>1047</v>
      </c>
      <c r="M4899" t="s">
        <v>255</v>
      </c>
      <c r="N4899" t="s">
        <v>1165</v>
      </c>
      <c r="O4899" t="s">
        <v>1214</v>
      </c>
      <c r="P4899" t="s">
        <v>178</v>
      </c>
      <c r="Q4899" t="s">
        <v>172</v>
      </c>
      <c r="R4899" t="s">
        <v>510</v>
      </c>
      <c r="S4899">
        <v>32775792</v>
      </c>
      <c r="BM4899" t="s">
        <v>3286</v>
      </c>
    </row>
    <row r="4900" spans="1:151" x14ac:dyDescent="0.2">
      <c r="A4900">
        <v>23542</v>
      </c>
      <c r="B4900" t="s">
        <v>27617</v>
      </c>
      <c r="C4900" t="s">
        <v>27618</v>
      </c>
      <c r="E4900" t="s">
        <v>27619</v>
      </c>
      <c r="F4900" t="s">
        <v>171</v>
      </c>
      <c r="H4900" s="1">
        <v>34102</v>
      </c>
      <c r="I4900" t="s">
        <v>221</v>
      </c>
      <c r="J4900" t="s">
        <v>27620</v>
      </c>
      <c r="K4900" t="s">
        <v>2660</v>
      </c>
      <c r="L4900" t="s">
        <v>920</v>
      </c>
      <c r="M4900" t="s">
        <v>224</v>
      </c>
      <c r="N4900">
        <v>2017</v>
      </c>
      <c r="O4900" t="s">
        <v>441</v>
      </c>
      <c r="P4900" t="s">
        <v>178</v>
      </c>
      <c r="Q4900" t="s">
        <v>185</v>
      </c>
    </row>
    <row r="4901" spans="1:151" x14ac:dyDescent="0.2">
      <c r="A4901">
        <v>26991</v>
      </c>
      <c r="B4901" t="s">
        <v>13726</v>
      </c>
      <c r="C4901" t="s">
        <v>27621</v>
      </c>
      <c r="D4901" t="s">
        <v>1968</v>
      </c>
      <c r="E4901" t="s">
        <v>27622</v>
      </c>
      <c r="F4901" t="s">
        <v>171</v>
      </c>
      <c r="G4901" t="s">
        <v>172</v>
      </c>
      <c r="H4901" s="1">
        <v>34683</v>
      </c>
      <c r="I4901" t="s">
        <v>221</v>
      </c>
      <c r="K4901" t="s">
        <v>760</v>
      </c>
      <c r="L4901" t="s">
        <v>761</v>
      </c>
      <c r="M4901" t="s">
        <v>306</v>
      </c>
      <c r="N4901">
        <v>2018</v>
      </c>
      <c r="O4901" t="s">
        <v>307</v>
      </c>
      <c r="P4901" t="s">
        <v>178</v>
      </c>
      <c r="Q4901" t="s">
        <v>172</v>
      </c>
      <c r="S4901">
        <v>30715974</v>
      </c>
      <c r="T4901" t="s">
        <v>196</v>
      </c>
      <c r="Y4901" t="s">
        <v>613</v>
      </c>
      <c r="Z4901" t="s">
        <v>614</v>
      </c>
      <c r="AA4901" t="s">
        <v>615</v>
      </c>
      <c r="AB4901" t="s">
        <v>259</v>
      </c>
      <c r="AC4901" t="s">
        <v>762</v>
      </c>
      <c r="AD4901" t="s">
        <v>185</v>
      </c>
      <c r="AS4901" t="str">
        <f>"0"</f>
        <v>0</v>
      </c>
      <c r="AT4901" t="s">
        <v>188</v>
      </c>
      <c r="AU4901" t="s">
        <v>647</v>
      </c>
      <c r="AV4901" t="s">
        <v>190</v>
      </c>
      <c r="AW4901" t="s">
        <v>237</v>
      </c>
      <c r="BM4901" t="s">
        <v>27623</v>
      </c>
      <c r="BN4901" t="s">
        <v>27624</v>
      </c>
      <c r="BP4901" t="s">
        <v>3811</v>
      </c>
      <c r="BQ4901" t="s">
        <v>195</v>
      </c>
      <c r="BS4901">
        <v>14420</v>
      </c>
      <c r="BT4901" t="s">
        <v>196</v>
      </c>
      <c r="BU4901">
        <v>3155524915</v>
      </c>
      <c r="BZ4901" t="s">
        <v>27625</v>
      </c>
      <c r="CC4901" t="s">
        <v>27626</v>
      </c>
      <c r="CD4901" t="s">
        <v>195</v>
      </c>
      <c r="CF4901">
        <v>13119</v>
      </c>
      <c r="CG4901" t="s">
        <v>196</v>
      </c>
      <c r="CH4901">
        <v>3155524915</v>
      </c>
      <c r="CM4901" t="s">
        <v>27623</v>
      </c>
      <c r="CN4901" t="s">
        <v>27624</v>
      </c>
      <c r="CP4901" t="s">
        <v>3811</v>
      </c>
      <c r="CQ4901" t="s">
        <v>195</v>
      </c>
      <c r="CS4901">
        <v>14420</v>
      </c>
      <c r="CT4901" t="s">
        <v>196</v>
      </c>
      <c r="CU4901">
        <v>3155524915</v>
      </c>
      <c r="DM4901" t="s">
        <v>27627</v>
      </c>
      <c r="DP4901" t="s">
        <v>6079</v>
      </c>
      <c r="DQ4901" t="s">
        <v>195</v>
      </c>
      <c r="DS4901">
        <v>13152</v>
      </c>
      <c r="DT4901" t="s">
        <v>226</v>
      </c>
      <c r="DU4901">
        <v>3155591540</v>
      </c>
      <c r="DW4901">
        <v>3155591549</v>
      </c>
      <c r="DX4901" t="s">
        <v>27628</v>
      </c>
      <c r="DY4901" t="s">
        <v>27629</v>
      </c>
      <c r="ED4901" t="s">
        <v>195</v>
      </c>
      <c r="EG4901" t="s">
        <v>196</v>
      </c>
      <c r="EH4901">
        <v>3155524915</v>
      </c>
      <c r="EM4901" t="s">
        <v>27625</v>
      </c>
      <c r="EP4901" t="s">
        <v>27626</v>
      </c>
      <c r="EQ4901" t="s">
        <v>195</v>
      </c>
      <c r="ES4901">
        <v>13119</v>
      </c>
      <c r="ET4901" t="s">
        <v>196</v>
      </c>
      <c r="EU4901">
        <v>3155524915</v>
      </c>
    </row>
    <row r="4902" spans="1:151" x14ac:dyDescent="0.2">
      <c r="A4902">
        <v>46605</v>
      </c>
      <c r="B4902" t="s">
        <v>27630</v>
      </c>
      <c r="C4902" t="s">
        <v>27631</v>
      </c>
      <c r="E4902" t="s">
        <v>27632</v>
      </c>
      <c r="F4902" t="s">
        <v>27633</v>
      </c>
      <c r="G4902" t="str">
        <f>"0"</f>
        <v>0</v>
      </c>
      <c r="H4902" s="1">
        <v>38603</v>
      </c>
      <c r="I4902" t="s">
        <v>221</v>
      </c>
      <c r="K4902" t="s">
        <v>853</v>
      </c>
      <c r="L4902" t="s">
        <v>854</v>
      </c>
      <c r="M4902" t="s">
        <v>176</v>
      </c>
      <c r="N4902">
        <v>2026</v>
      </c>
      <c r="O4902" t="s">
        <v>508</v>
      </c>
      <c r="P4902" t="s">
        <v>509</v>
      </c>
      <c r="Q4902" t="s">
        <v>172</v>
      </c>
      <c r="R4902" t="s">
        <v>510</v>
      </c>
      <c r="S4902">
        <v>32577648</v>
      </c>
      <c r="BM4902" t="s">
        <v>1488</v>
      </c>
    </row>
    <row r="4903" spans="1:151" x14ac:dyDescent="0.2">
      <c r="A4903">
        <v>19751</v>
      </c>
      <c r="B4903" t="s">
        <v>27634</v>
      </c>
      <c r="C4903" t="s">
        <v>27635</v>
      </c>
      <c r="D4903" t="s">
        <v>27636</v>
      </c>
      <c r="E4903" t="s">
        <v>27637</v>
      </c>
      <c r="F4903" t="s">
        <v>171</v>
      </c>
      <c r="G4903" t="s">
        <v>172</v>
      </c>
      <c r="H4903" s="1">
        <v>34804</v>
      </c>
      <c r="I4903" t="s">
        <v>221</v>
      </c>
      <c r="K4903" t="s">
        <v>4354</v>
      </c>
      <c r="L4903" t="s">
        <v>4355</v>
      </c>
      <c r="M4903" t="s">
        <v>176</v>
      </c>
      <c r="N4903">
        <v>2017</v>
      </c>
      <c r="O4903" t="s">
        <v>177</v>
      </c>
      <c r="P4903" t="s">
        <v>178</v>
      </c>
      <c r="Q4903" t="s">
        <v>172</v>
      </c>
      <c r="S4903">
        <v>28858409</v>
      </c>
      <c r="T4903" t="s">
        <v>4567</v>
      </c>
      <c r="U4903" t="s">
        <v>180</v>
      </c>
      <c r="V4903" s="2">
        <v>43240</v>
      </c>
      <c r="W4903" t="s">
        <v>27638</v>
      </c>
      <c r="X4903">
        <v>528112900358</v>
      </c>
      <c r="Y4903" t="s">
        <v>182</v>
      </c>
      <c r="Z4903" t="s">
        <v>183</v>
      </c>
      <c r="AA4903">
        <v>2018</v>
      </c>
      <c r="AB4903">
        <v>2018</v>
      </c>
      <c r="AC4903" t="s">
        <v>752</v>
      </c>
      <c r="AD4903" t="s">
        <v>185</v>
      </c>
      <c r="AS4903">
        <v>3.23</v>
      </c>
      <c r="AT4903" t="s">
        <v>188</v>
      </c>
      <c r="AU4903" t="s">
        <v>189</v>
      </c>
      <c r="AV4903" t="s">
        <v>190</v>
      </c>
      <c r="AW4903" t="s">
        <v>191</v>
      </c>
      <c r="BM4903" t="s">
        <v>27639</v>
      </c>
      <c r="BN4903" t="s">
        <v>193</v>
      </c>
      <c r="BP4903" t="s">
        <v>194</v>
      </c>
      <c r="BQ4903" t="s">
        <v>195</v>
      </c>
      <c r="BS4903">
        <v>14627</v>
      </c>
      <c r="BT4903" t="s">
        <v>196</v>
      </c>
      <c r="BU4903">
        <v>5855124726</v>
      </c>
      <c r="CM4903" t="s">
        <v>25669</v>
      </c>
      <c r="CP4903" t="s">
        <v>194</v>
      </c>
      <c r="CQ4903" t="s">
        <v>195</v>
      </c>
      <c r="CS4903">
        <v>146204310</v>
      </c>
      <c r="CT4903" t="s">
        <v>196</v>
      </c>
      <c r="CU4903">
        <v>5855124726</v>
      </c>
    </row>
    <row r="4904" spans="1:151" x14ac:dyDescent="0.2">
      <c r="A4904">
        <v>41401</v>
      </c>
      <c r="B4904" t="s">
        <v>2446</v>
      </c>
      <c r="C4904" t="s">
        <v>27640</v>
      </c>
      <c r="D4904" t="s">
        <v>27641</v>
      </c>
      <c r="E4904" t="s">
        <v>27642</v>
      </c>
      <c r="F4904" t="s">
        <v>171</v>
      </c>
      <c r="G4904" t="str">
        <f>"0"</f>
        <v>0</v>
      </c>
      <c r="H4904" s="1">
        <v>38014</v>
      </c>
      <c r="I4904" t="s">
        <v>173</v>
      </c>
      <c r="K4904" t="s">
        <v>5429</v>
      </c>
      <c r="L4904" t="s">
        <v>1731</v>
      </c>
      <c r="M4904" t="s">
        <v>1164</v>
      </c>
      <c r="N4904" t="s">
        <v>1165</v>
      </c>
      <c r="O4904" t="s">
        <v>1166</v>
      </c>
      <c r="P4904" t="s">
        <v>178</v>
      </c>
      <c r="Q4904" t="s">
        <v>172</v>
      </c>
      <c r="S4904">
        <v>32291742</v>
      </c>
      <c r="T4904" t="s">
        <v>226</v>
      </c>
      <c r="Y4904" t="str">
        <f>"04HSEAS"</f>
        <v>04HSEAS</v>
      </c>
      <c r="Z4904" t="s">
        <v>499</v>
      </c>
      <c r="AA4904" t="s">
        <v>320</v>
      </c>
      <c r="AB4904" t="s">
        <v>321</v>
      </c>
      <c r="AC4904" t="s">
        <v>500</v>
      </c>
      <c r="AD4904" t="s">
        <v>185</v>
      </c>
      <c r="AF4904" t="s">
        <v>426</v>
      </c>
      <c r="AG4904" t="s">
        <v>729</v>
      </c>
      <c r="AJ4904" t="s">
        <v>425</v>
      </c>
      <c r="AK4904" t="s">
        <v>185</v>
      </c>
      <c r="AS4904">
        <v>3.24</v>
      </c>
      <c r="AU4904" t="s">
        <v>472</v>
      </c>
      <c r="AV4904" t="s">
        <v>473</v>
      </c>
      <c r="AW4904" t="s">
        <v>264</v>
      </c>
      <c r="BM4904" t="s">
        <v>27643</v>
      </c>
      <c r="BN4904" t="s">
        <v>239</v>
      </c>
      <c r="BO4904" t="s">
        <v>27644</v>
      </c>
      <c r="BP4904" t="s">
        <v>241</v>
      </c>
      <c r="BQ4904" t="s">
        <v>195</v>
      </c>
      <c r="BS4904">
        <v>14627</v>
      </c>
      <c r="CD4904" t="s">
        <v>195</v>
      </c>
      <c r="CM4904" t="s">
        <v>27645</v>
      </c>
      <c r="CO4904" t="s">
        <v>27644</v>
      </c>
      <c r="CP4904" t="s">
        <v>27646</v>
      </c>
      <c r="CQ4904" t="s">
        <v>247</v>
      </c>
      <c r="CS4904" t="s">
        <v>27647</v>
      </c>
      <c r="CT4904" t="s">
        <v>244</v>
      </c>
      <c r="CU4904" t="s">
        <v>27648</v>
      </c>
    </row>
    <row r="4905" spans="1:151" x14ac:dyDescent="0.2">
      <c r="A4905">
        <v>42439</v>
      </c>
      <c r="B4905" t="s">
        <v>8198</v>
      </c>
      <c r="C4905" t="s">
        <v>27649</v>
      </c>
      <c r="D4905" t="s">
        <v>4296</v>
      </c>
      <c r="E4905" t="s">
        <v>27650</v>
      </c>
      <c r="F4905" t="s">
        <v>171</v>
      </c>
      <c r="G4905" t="str">
        <f>"0"</f>
        <v>0</v>
      </c>
      <c r="H4905" s="1">
        <v>38716</v>
      </c>
      <c r="I4905" t="s">
        <v>221</v>
      </c>
      <c r="K4905" t="s">
        <v>9607</v>
      </c>
      <c r="L4905" t="s">
        <v>8145</v>
      </c>
      <c r="M4905" t="s">
        <v>224</v>
      </c>
      <c r="N4905">
        <v>2024</v>
      </c>
      <c r="O4905" t="s">
        <v>225</v>
      </c>
      <c r="P4905" t="s">
        <v>178</v>
      </c>
      <c r="Q4905" t="s">
        <v>172</v>
      </c>
      <c r="S4905">
        <v>32495317</v>
      </c>
      <c r="T4905" t="s">
        <v>226</v>
      </c>
      <c r="Y4905" t="str">
        <f>"01AS"</f>
        <v>01AS</v>
      </c>
      <c r="Z4905" t="s">
        <v>227</v>
      </c>
      <c r="AA4905" t="s">
        <v>228</v>
      </c>
      <c r="AB4905" t="s">
        <v>229</v>
      </c>
      <c r="AC4905" t="s">
        <v>18446</v>
      </c>
      <c r="AD4905" t="s">
        <v>185</v>
      </c>
      <c r="AS4905">
        <v>3.9</v>
      </c>
      <c r="AU4905" t="s">
        <v>472</v>
      </c>
      <c r="AV4905" t="s">
        <v>473</v>
      </c>
      <c r="AW4905" t="s">
        <v>264</v>
      </c>
      <c r="BM4905" t="s">
        <v>27651</v>
      </c>
      <c r="BN4905" t="s">
        <v>239</v>
      </c>
      <c r="BO4905" t="s">
        <v>27652</v>
      </c>
      <c r="BP4905" t="s">
        <v>241</v>
      </c>
      <c r="BQ4905" t="s">
        <v>195</v>
      </c>
      <c r="BS4905">
        <v>14627</v>
      </c>
      <c r="CD4905" t="s">
        <v>195</v>
      </c>
      <c r="CM4905" t="s">
        <v>27653</v>
      </c>
      <c r="CO4905" t="s">
        <v>27652</v>
      </c>
      <c r="CP4905" t="s">
        <v>17235</v>
      </c>
      <c r="CQ4905" t="s">
        <v>247</v>
      </c>
      <c r="CS4905" t="s">
        <v>27654</v>
      </c>
      <c r="CT4905" t="s">
        <v>244</v>
      </c>
      <c r="CU4905" t="s">
        <v>27655</v>
      </c>
    </row>
    <row r="4906" spans="1:151" x14ac:dyDescent="0.2">
      <c r="A4906">
        <v>38402</v>
      </c>
      <c r="B4906" t="s">
        <v>27656</v>
      </c>
      <c r="C4906" t="s">
        <v>27657</v>
      </c>
      <c r="D4906" t="s">
        <v>8198</v>
      </c>
      <c r="E4906" t="s">
        <v>27658</v>
      </c>
      <c r="F4906" t="s">
        <v>171</v>
      </c>
      <c r="G4906" t="str">
        <f>"0"</f>
        <v>0</v>
      </c>
      <c r="H4906" s="1">
        <v>37868</v>
      </c>
      <c r="I4906" t="s">
        <v>221</v>
      </c>
      <c r="K4906" t="s">
        <v>1304</v>
      </c>
      <c r="L4906" t="s">
        <v>633</v>
      </c>
      <c r="M4906" t="s">
        <v>224</v>
      </c>
      <c r="N4906">
        <v>2023</v>
      </c>
      <c r="O4906" t="s">
        <v>597</v>
      </c>
      <c r="P4906" t="s">
        <v>178</v>
      </c>
      <c r="Q4906" t="s">
        <v>172</v>
      </c>
      <c r="S4906">
        <v>32009859</v>
      </c>
      <c r="T4906" t="s">
        <v>226</v>
      </c>
      <c r="Y4906" t="str">
        <f>"01AS"</f>
        <v>01AS</v>
      </c>
      <c r="Z4906" t="s">
        <v>499</v>
      </c>
      <c r="AA4906" t="s">
        <v>228</v>
      </c>
      <c r="AB4906" t="s">
        <v>229</v>
      </c>
      <c r="AC4906" t="s">
        <v>1854</v>
      </c>
      <c r="AD4906" t="s">
        <v>185</v>
      </c>
      <c r="AM4906" t="s">
        <v>2130</v>
      </c>
      <c r="AS4906">
        <v>3.95</v>
      </c>
      <c r="AU4906" t="s">
        <v>472</v>
      </c>
      <c r="AV4906" t="s">
        <v>473</v>
      </c>
      <c r="AW4906" t="s">
        <v>264</v>
      </c>
      <c r="BM4906" t="s">
        <v>27659</v>
      </c>
      <c r="BN4906" t="s">
        <v>239</v>
      </c>
      <c r="BO4906" t="s">
        <v>267</v>
      </c>
      <c r="BP4906" t="s">
        <v>241</v>
      </c>
      <c r="BQ4906" t="s">
        <v>195</v>
      </c>
      <c r="BS4906">
        <v>14627</v>
      </c>
      <c r="CA4906" t="s">
        <v>502</v>
      </c>
      <c r="CD4906" t="s">
        <v>195</v>
      </c>
      <c r="CM4906" t="s">
        <v>27659</v>
      </c>
      <c r="CN4906" t="s">
        <v>502</v>
      </c>
      <c r="CO4906" t="s">
        <v>267</v>
      </c>
      <c r="CP4906" t="s">
        <v>241</v>
      </c>
      <c r="CQ4906" t="s">
        <v>247</v>
      </c>
      <c r="CS4906">
        <v>14627</v>
      </c>
      <c r="CT4906" t="s">
        <v>244</v>
      </c>
      <c r="CU4906" t="s">
        <v>27660</v>
      </c>
    </row>
    <row r="4907" spans="1:151" x14ac:dyDescent="0.2">
      <c r="A4907">
        <v>12620</v>
      </c>
      <c r="B4907" t="s">
        <v>2359</v>
      </c>
      <c r="C4907" t="s">
        <v>27661</v>
      </c>
      <c r="D4907" t="s">
        <v>2361</v>
      </c>
      <c r="E4907" t="s">
        <v>27662</v>
      </c>
      <c r="F4907" t="s">
        <v>171</v>
      </c>
      <c r="G4907" t="s">
        <v>172</v>
      </c>
      <c r="H4907" s="1">
        <v>34781</v>
      </c>
      <c r="I4907" t="s">
        <v>221</v>
      </c>
      <c r="K4907" t="s">
        <v>1046</v>
      </c>
      <c r="L4907" t="s">
        <v>1047</v>
      </c>
      <c r="M4907" t="s">
        <v>306</v>
      </c>
      <c r="N4907">
        <v>2015</v>
      </c>
      <c r="O4907" t="s">
        <v>517</v>
      </c>
      <c r="P4907" t="s">
        <v>178</v>
      </c>
      <c r="Q4907" t="s">
        <v>172</v>
      </c>
      <c r="S4907">
        <v>28199922</v>
      </c>
      <c r="T4907" t="s">
        <v>196</v>
      </c>
      <c r="W4907" t="s">
        <v>27663</v>
      </c>
      <c r="X4907">
        <v>5856832053</v>
      </c>
      <c r="Y4907" t="s">
        <v>186</v>
      </c>
      <c r="Z4907" t="s">
        <v>282</v>
      </c>
      <c r="AA4907">
        <v>2017</v>
      </c>
      <c r="AB4907">
        <v>2017</v>
      </c>
      <c r="AC4907" t="s">
        <v>187</v>
      </c>
      <c r="AD4907" t="s">
        <v>185</v>
      </c>
      <c r="AE4907" t="s">
        <v>2260</v>
      </c>
      <c r="AS4907">
        <v>3.54</v>
      </c>
      <c r="AT4907" t="s">
        <v>188</v>
      </c>
      <c r="AU4907" t="s">
        <v>189</v>
      </c>
      <c r="AV4907" t="s">
        <v>190</v>
      </c>
      <c r="AW4907" t="s">
        <v>237</v>
      </c>
      <c r="BM4907" t="s">
        <v>27664</v>
      </c>
      <c r="BN4907" t="s">
        <v>193</v>
      </c>
      <c r="BP4907" t="s">
        <v>194</v>
      </c>
      <c r="BQ4907" t="s">
        <v>195</v>
      </c>
      <c r="BS4907">
        <v>14627</v>
      </c>
      <c r="BT4907" t="s">
        <v>196</v>
      </c>
      <c r="BU4907">
        <v>5856831323</v>
      </c>
      <c r="BZ4907" t="s">
        <v>27665</v>
      </c>
      <c r="CC4907" t="s">
        <v>1083</v>
      </c>
      <c r="CD4907" t="s">
        <v>195</v>
      </c>
      <c r="CF4907">
        <v>14534</v>
      </c>
      <c r="CG4907" t="s">
        <v>196</v>
      </c>
      <c r="CH4907">
        <v>5852677982</v>
      </c>
      <c r="CM4907" t="s">
        <v>27666</v>
      </c>
      <c r="CP4907" t="s">
        <v>194</v>
      </c>
      <c r="CQ4907" t="s">
        <v>195</v>
      </c>
      <c r="CS4907">
        <v>14627</v>
      </c>
      <c r="CT4907" t="s">
        <v>196</v>
      </c>
      <c r="CU4907">
        <v>5856831323</v>
      </c>
      <c r="ED4907" t="s">
        <v>195</v>
      </c>
      <c r="EG4907" t="s">
        <v>196</v>
      </c>
      <c r="EH4907">
        <v>5852677982</v>
      </c>
      <c r="EM4907" t="s">
        <v>27665</v>
      </c>
      <c r="EP4907" t="s">
        <v>1083</v>
      </c>
      <c r="EQ4907" t="s">
        <v>195</v>
      </c>
      <c r="ES4907">
        <v>14534</v>
      </c>
      <c r="ET4907" t="s">
        <v>196</v>
      </c>
      <c r="EU4907">
        <v>5852677982</v>
      </c>
    </row>
    <row r="4908" spans="1:151" x14ac:dyDescent="0.2">
      <c r="A4908">
        <v>12700</v>
      </c>
      <c r="B4908" t="s">
        <v>2661</v>
      </c>
      <c r="C4908" t="s">
        <v>27667</v>
      </c>
      <c r="D4908" t="s">
        <v>27668</v>
      </c>
      <c r="E4908" t="s">
        <v>27669</v>
      </c>
      <c r="F4908" t="s">
        <v>171</v>
      </c>
      <c r="G4908" t="s">
        <v>172</v>
      </c>
      <c r="H4908" s="1">
        <v>34949</v>
      </c>
      <c r="I4908" t="s">
        <v>173</v>
      </c>
      <c r="K4908" t="s">
        <v>4255</v>
      </c>
      <c r="L4908" t="s">
        <v>318</v>
      </c>
      <c r="M4908" t="s">
        <v>224</v>
      </c>
      <c r="N4908">
        <v>2015</v>
      </c>
      <c r="O4908" t="s">
        <v>692</v>
      </c>
      <c r="P4908" t="s">
        <v>178</v>
      </c>
      <c r="Q4908" t="s">
        <v>172</v>
      </c>
      <c r="S4908">
        <v>28289043</v>
      </c>
      <c r="T4908" t="s">
        <v>27670</v>
      </c>
      <c r="U4908" t="s">
        <v>180</v>
      </c>
      <c r="V4908" s="2">
        <v>42876</v>
      </c>
      <c r="W4908" t="s">
        <v>27671</v>
      </c>
      <c r="X4908">
        <v>5857471744</v>
      </c>
      <c r="Y4908" t="s">
        <v>186</v>
      </c>
      <c r="Z4908" t="s">
        <v>282</v>
      </c>
      <c r="AA4908">
        <v>2017</v>
      </c>
      <c r="AB4908">
        <v>2017</v>
      </c>
      <c r="AC4908" t="s">
        <v>382</v>
      </c>
      <c r="AD4908" t="s">
        <v>185</v>
      </c>
      <c r="AS4908">
        <v>3.9</v>
      </c>
      <c r="AT4908" t="s">
        <v>188</v>
      </c>
      <c r="AU4908" t="s">
        <v>189</v>
      </c>
      <c r="AV4908" t="s">
        <v>190</v>
      </c>
      <c r="AW4908" t="s">
        <v>191</v>
      </c>
      <c r="BM4908" t="s">
        <v>27672</v>
      </c>
      <c r="BN4908" t="s">
        <v>487</v>
      </c>
      <c r="BP4908" t="s">
        <v>194</v>
      </c>
      <c r="BQ4908" t="s">
        <v>195</v>
      </c>
      <c r="BS4908">
        <v>14627</v>
      </c>
      <c r="BT4908" t="s">
        <v>196</v>
      </c>
      <c r="BU4908">
        <v>5857471744</v>
      </c>
      <c r="BZ4908" t="s">
        <v>27673</v>
      </c>
      <c r="CA4908" t="s">
        <v>27674</v>
      </c>
      <c r="CC4908" t="s">
        <v>27675</v>
      </c>
      <c r="CF4908">
        <v>60216</v>
      </c>
      <c r="CG4908" t="s">
        <v>11669</v>
      </c>
      <c r="CH4908">
        <v>62317402549</v>
      </c>
      <c r="CM4908" t="s">
        <v>345</v>
      </c>
      <c r="CN4908" t="s">
        <v>487</v>
      </c>
      <c r="CP4908" t="s">
        <v>194</v>
      </c>
      <c r="CQ4908" t="s">
        <v>195</v>
      </c>
      <c r="CS4908">
        <v>14627</v>
      </c>
      <c r="CT4908" t="s">
        <v>196</v>
      </c>
      <c r="CU4908">
        <v>5854852511</v>
      </c>
      <c r="CZ4908" t="s">
        <v>27673</v>
      </c>
      <c r="DA4908" t="s">
        <v>27674</v>
      </c>
      <c r="DC4908" t="s">
        <v>27675</v>
      </c>
      <c r="DF4908">
        <v>60216</v>
      </c>
      <c r="DG4908" t="s">
        <v>11669</v>
      </c>
      <c r="DH4908">
        <v>62317402549</v>
      </c>
      <c r="EM4908" t="s">
        <v>27673</v>
      </c>
      <c r="EN4908" t="s">
        <v>27674</v>
      </c>
      <c r="EP4908" t="s">
        <v>27675</v>
      </c>
      <c r="ES4908">
        <v>60216</v>
      </c>
      <c r="ET4908" t="s">
        <v>11669</v>
      </c>
      <c r="EU4908">
        <v>62317402549</v>
      </c>
    </row>
    <row r="4909" spans="1:151" x14ac:dyDescent="0.2">
      <c r="A4909">
        <v>13099</v>
      </c>
      <c r="B4909" t="s">
        <v>3641</v>
      </c>
      <c r="C4909" t="s">
        <v>27676</v>
      </c>
      <c r="D4909" t="s">
        <v>12604</v>
      </c>
      <c r="E4909" t="s">
        <v>27677</v>
      </c>
      <c r="F4909" t="s">
        <v>27678</v>
      </c>
      <c r="G4909" t="s">
        <v>172</v>
      </c>
      <c r="H4909" s="1">
        <v>34816</v>
      </c>
      <c r="I4909" t="s">
        <v>221</v>
      </c>
      <c r="K4909" t="s">
        <v>1078</v>
      </c>
      <c r="L4909" t="s">
        <v>2016</v>
      </c>
      <c r="M4909" t="s">
        <v>224</v>
      </c>
      <c r="N4909">
        <v>2015</v>
      </c>
      <c r="O4909" t="s">
        <v>692</v>
      </c>
      <c r="P4909" t="s">
        <v>178</v>
      </c>
      <c r="Q4909" t="s">
        <v>172</v>
      </c>
      <c r="S4909">
        <v>28300069</v>
      </c>
      <c r="T4909" t="s">
        <v>196</v>
      </c>
      <c r="W4909" t="s">
        <v>27679</v>
      </c>
      <c r="X4909">
        <v>6093712119</v>
      </c>
      <c r="Y4909" t="s">
        <v>182</v>
      </c>
      <c r="Z4909" t="s">
        <v>183</v>
      </c>
      <c r="AA4909">
        <v>2017</v>
      </c>
      <c r="AB4909">
        <v>2017</v>
      </c>
      <c r="AC4909" t="s">
        <v>293</v>
      </c>
      <c r="AD4909" t="s">
        <v>185</v>
      </c>
      <c r="AM4909" t="s">
        <v>208</v>
      </c>
      <c r="AS4909">
        <v>3.86</v>
      </c>
      <c r="AT4909" t="s">
        <v>188</v>
      </c>
      <c r="AU4909" t="s">
        <v>189</v>
      </c>
      <c r="AV4909" t="s">
        <v>190</v>
      </c>
      <c r="AW4909" t="s">
        <v>952</v>
      </c>
      <c r="BM4909" t="s">
        <v>27680</v>
      </c>
      <c r="BN4909" t="s">
        <v>193</v>
      </c>
      <c r="BP4909" t="s">
        <v>194</v>
      </c>
      <c r="BQ4909" t="s">
        <v>195</v>
      </c>
      <c r="BS4909">
        <v>14627</v>
      </c>
      <c r="BT4909" t="s">
        <v>196</v>
      </c>
      <c r="BU4909">
        <v>6096580148</v>
      </c>
      <c r="BZ4909" t="s">
        <v>27681</v>
      </c>
      <c r="CC4909" t="s">
        <v>27682</v>
      </c>
      <c r="CD4909" t="s">
        <v>1150</v>
      </c>
      <c r="CF4909" t="str">
        <f>"08550"</f>
        <v>08550</v>
      </c>
      <c r="CG4909" t="s">
        <v>196</v>
      </c>
      <c r="CH4909">
        <v>6093172119</v>
      </c>
      <c r="CM4909" t="s">
        <v>9330</v>
      </c>
      <c r="CN4909" t="s">
        <v>487</v>
      </c>
      <c r="CP4909" t="s">
        <v>194</v>
      </c>
      <c r="CQ4909" t="s">
        <v>195</v>
      </c>
      <c r="CS4909">
        <v>14627</v>
      </c>
      <c r="CT4909" t="s">
        <v>196</v>
      </c>
      <c r="CU4909">
        <v>6096580148</v>
      </c>
      <c r="EM4909" t="s">
        <v>27681</v>
      </c>
      <c r="EP4909" t="s">
        <v>27682</v>
      </c>
      <c r="EQ4909" t="s">
        <v>1150</v>
      </c>
      <c r="ES4909" t="str">
        <f>"08550"</f>
        <v>08550</v>
      </c>
      <c r="ET4909" t="s">
        <v>196</v>
      </c>
      <c r="EU4909">
        <v>6093172119</v>
      </c>
    </row>
    <row r="4910" spans="1:151" x14ac:dyDescent="0.2">
      <c r="A4910">
        <v>45704</v>
      </c>
      <c r="B4910" t="s">
        <v>2210</v>
      </c>
      <c r="C4910" t="s">
        <v>27683</v>
      </c>
      <c r="D4910" t="s">
        <v>5008</v>
      </c>
      <c r="E4910" t="s">
        <v>27684</v>
      </c>
      <c r="F4910" t="s">
        <v>171</v>
      </c>
      <c r="G4910" t="str">
        <f>"0"</f>
        <v>0</v>
      </c>
      <c r="H4910" s="1">
        <v>38602</v>
      </c>
      <c r="I4910" t="s">
        <v>221</v>
      </c>
      <c r="K4910" t="s">
        <v>409</v>
      </c>
      <c r="L4910" t="s">
        <v>1643</v>
      </c>
      <c r="M4910" t="s">
        <v>224</v>
      </c>
      <c r="N4910">
        <v>2025</v>
      </c>
      <c r="O4910" t="s">
        <v>528</v>
      </c>
      <c r="P4910" t="s">
        <v>178</v>
      </c>
      <c r="Q4910" t="s">
        <v>172</v>
      </c>
      <c r="S4910">
        <v>32857894</v>
      </c>
      <c r="T4910" t="s">
        <v>226</v>
      </c>
      <c r="Y4910" t="str">
        <f>"01AS"</f>
        <v>01AS</v>
      </c>
      <c r="Z4910" t="s">
        <v>227</v>
      </c>
      <c r="AA4910" t="s">
        <v>833</v>
      </c>
      <c r="AB4910" t="s">
        <v>834</v>
      </c>
      <c r="AC4910" t="s">
        <v>2003</v>
      </c>
      <c r="AD4910" t="s">
        <v>172</v>
      </c>
      <c r="AE4910" t="s">
        <v>1855</v>
      </c>
      <c r="AS4910">
        <v>3.97</v>
      </c>
      <c r="AU4910" t="s">
        <v>472</v>
      </c>
      <c r="AV4910" t="s">
        <v>473</v>
      </c>
      <c r="AW4910" t="s">
        <v>264</v>
      </c>
      <c r="BM4910" t="s">
        <v>27685</v>
      </c>
      <c r="BN4910" t="s">
        <v>239</v>
      </c>
      <c r="BO4910" t="s">
        <v>27686</v>
      </c>
      <c r="BP4910" t="s">
        <v>241</v>
      </c>
      <c r="BQ4910" t="s">
        <v>195</v>
      </c>
      <c r="BS4910">
        <v>14627</v>
      </c>
      <c r="CD4910" t="s">
        <v>195</v>
      </c>
      <c r="CM4910" t="s">
        <v>27687</v>
      </c>
      <c r="CO4910" t="s">
        <v>27686</v>
      </c>
      <c r="CP4910" t="s">
        <v>27688</v>
      </c>
      <c r="CQ4910" t="s">
        <v>541</v>
      </c>
      <c r="CS4910" t="s">
        <v>27689</v>
      </c>
      <c r="CT4910" t="s">
        <v>244</v>
      </c>
      <c r="CU4910" t="s">
        <v>27690</v>
      </c>
    </row>
    <row r="4911" spans="1:151" x14ac:dyDescent="0.2">
      <c r="A4911">
        <v>41275</v>
      </c>
      <c r="B4911" t="s">
        <v>7209</v>
      </c>
      <c r="C4911" t="s">
        <v>27691</v>
      </c>
      <c r="D4911" t="s">
        <v>998</v>
      </c>
      <c r="E4911" t="s">
        <v>27692</v>
      </c>
      <c r="F4911" t="s">
        <v>171</v>
      </c>
      <c r="G4911" t="str">
        <f>"0"</f>
        <v>0</v>
      </c>
      <c r="H4911" s="1">
        <v>35448</v>
      </c>
      <c r="I4911" t="s">
        <v>173</v>
      </c>
      <c r="K4911" t="s">
        <v>687</v>
      </c>
      <c r="L4911" t="s">
        <v>1731</v>
      </c>
      <c r="M4911" t="s">
        <v>1389</v>
      </c>
      <c r="N4911">
        <v>2023</v>
      </c>
      <c r="O4911" t="s">
        <v>2628</v>
      </c>
      <c r="P4911" t="s">
        <v>178</v>
      </c>
      <c r="Q4911" t="s">
        <v>172</v>
      </c>
      <c r="S4911">
        <v>31594110</v>
      </c>
      <c r="T4911" t="s">
        <v>226</v>
      </c>
      <c r="Y4911" t="str">
        <f>"06ESM"</f>
        <v>06ESM</v>
      </c>
      <c r="Z4911" t="s">
        <v>7203</v>
      </c>
      <c r="AA4911" t="s">
        <v>259</v>
      </c>
      <c r="AB4911" t="s">
        <v>260</v>
      </c>
      <c r="AC4911" t="s">
        <v>7204</v>
      </c>
      <c r="AD4911" t="s">
        <v>185</v>
      </c>
      <c r="AS4911" t="str">
        <f>"0"</f>
        <v>0</v>
      </c>
      <c r="AU4911" t="s">
        <v>472</v>
      </c>
      <c r="AV4911" t="s">
        <v>473</v>
      </c>
      <c r="AW4911" t="s">
        <v>264</v>
      </c>
      <c r="BO4911" t="s">
        <v>5314</v>
      </c>
      <c r="BQ4911" t="s">
        <v>195</v>
      </c>
      <c r="BZ4911" t="s">
        <v>266</v>
      </c>
      <c r="CA4911" t="s">
        <v>27693</v>
      </c>
      <c r="CB4911" t="s">
        <v>267</v>
      </c>
      <c r="CD4911" t="s">
        <v>195</v>
      </c>
      <c r="CF4911">
        <v>14627</v>
      </c>
      <c r="CG4911" t="s">
        <v>244</v>
      </c>
      <c r="CM4911" t="s">
        <v>13337</v>
      </c>
      <c r="CN4911" t="s">
        <v>27693</v>
      </c>
      <c r="CO4911" t="s">
        <v>5314</v>
      </c>
      <c r="CP4911" t="s">
        <v>241</v>
      </c>
      <c r="CQ4911" t="s">
        <v>247</v>
      </c>
      <c r="CS4911">
        <v>14604</v>
      </c>
      <c r="CT4911" t="s">
        <v>244</v>
      </c>
      <c r="CU4911" t="s">
        <v>27694</v>
      </c>
    </row>
    <row r="4912" spans="1:151" x14ac:dyDescent="0.2">
      <c r="A4912">
        <v>22077</v>
      </c>
      <c r="B4912" t="s">
        <v>27695</v>
      </c>
      <c r="C4912" t="s">
        <v>27696</v>
      </c>
      <c r="D4912" t="s">
        <v>17976</v>
      </c>
      <c r="E4912" t="s">
        <v>27697</v>
      </c>
      <c r="F4912" t="s">
        <v>171</v>
      </c>
      <c r="G4912" t="s">
        <v>172</v>
      </c>
      <c r="H4912" s="1">
        <v>35564</v>
      </c>
      <c r="I4912" t="s">
        <v>221</v>
      </c>
      <c r="K4912" t="s">
        <v>1012</v>
      </c>
      <c r="L4912" t="s">
        <v>1013</v>
      </c>
      <c r="M4912" t="s">
        <v>306</v>
      </c>
      <c r="N4912">
        <v>2017</v>
      </c>
      <c r="O4912" t="s">
        <v>646</v>
      </c>
      <c r="P4912" t="s">
        <v>178</v>
      </c>
      <c r="Q4912" t="s">
        <v>172</v>
      </c>
      <c r="S4912">
        <v>29221981</v>
      </c>
      <c r="T4912" t="s">
        <v>196</v>
      </c>
      <c r="W4912" t="s">
        <v>27698</v>
      </c>
      <c r="X4912">
        <v>7323205200</v>
      </c>
      <c r="Y4912" t="s">
        <v>186</v>
      </c>
      <c r="Z4912" t="s">
        <v>183</v>
      </c>
      <c r="AA4912">
        <v>2019</v>
      </c>
      <c r="AB4912">
        <v>2019</v>
      </c>
      <c r="AC4912" t="s">
        <v>187</v>
      </c>
      <c r="AD4912" t="s">
        <v>185</v>
      </c>
      <c r="AF4912" t="s">
        <v>186</v>
      </c>
      <c r="AG4912" t="s">
        <v>282</v>
      </c>
      <c r="AH4912">
        <v>2019</v>
      </c>
      <c r="AI4912">
        <v>2019</v>
      </c>
      <c r="AJ4912" t="s">
        <v>579</v>
      </c>
      <c r="AK4912" t="s">
        <v>185</v>
      </c>
      <c r="AS4912">
        <v>3.41</v>
      </c>
      <c r="AT4912" t="s">
        <v>188</v>
      </c>
      <c r="AU4912" t="s">
        <v>189</v>
      </c>
      <c r="AV4912" t="s">
        <v>190</v>
      </c>
      <c r="AW4912" t="s">
        <v>264</v>
      </c>
      <c r="BM4912" t="s">
        <v>27699</v>
      </c>
      <c r="BN4912" t="s">
        <v>193</v>
      </c>
      <c r="BP4912" t="s">
        <v>194</v>
      </c>
      <c r="BQ4912" t="s">
        <v>195</v>
      </c>
      <c r="BS4912">
        <v>14627</v>
      </c>
      <c r="BT4912" t="s">
        <v>196</v>
      </c>
      <c r="BU4912">
        <v>7327968386</v>
      </c>
      <c r="BZ4912" t="s">
        <v>27700</v>
      </c>
      <c r="CC4912" t="s">
        <v>3233</v>
      </c>
      <c r="CD4912" t="s">
        <v>1150</v>
      </c>
      <c r="CF4912" t="str">
        <f>"077482211"</f>
        <v>077482211</v>
      </c>
      <c r="CG4912" t="s">
        <v>196</v>
      </c>
      <c r="CH4912">
        <v>7327968386</v>
      </c>
      <c r="CM4912" t="s">
        <v>10649</v>
      </c>
      <c r="CP4912" t="s">
        <v>194</v>
      </c>
      <c r="CQ4912" t="s">
        <v>195</v>
      </c>
      <c r="CS4912" t="str">
        <f>"07748"</f>
        <v>07748</v>
      </c>
      <c r="CT4912" t="s">
        <v>196</v>
      </c>
      <c r="CU4912">
        <v>7327968386</v>
      </c>
      <c r="ED4912" t="s">
        <v>1150</v>
      </c>
      <c r="EG4912" t="s">
        <v>196</v>
      </c>
      <c r="EH4912">
        <v>7327968386</v>
      </c>
      <c r="EM4912" t="s">
        <v>27700</v>
      </c>
      <c r="EP4912" t="s">
        <v>3233</v>
      </c>
      <c r="EQ4912" t="s">
        <v>1150</v>
      </c>
      <c r="ES4912" t="str">
        <f>"077482211"</f>
        <v>077482211</v>
      </c>
      <c r="ET4912" t="s">
        <v>196</v>
      </c>
      <c r="EU4912">
        <v>7327968386</v>
      </c>
    </row>
    <row r="4913" spans="1:151" x14ac:dyDescent="0.2">
      <c r="A4913">
        <v>12979</v>
      </c>
      <c r="B4913" t="s">
        <v>606</v>
      </c>
      <c r="C4913" t="s">
        <v>27701</v>
      </c>
      <c r="E4913" t="s">
        <v>27702</v>
      </c>
      <c r="F4913" t="s">
        <v>171</v>
      </c>
      <c r="G4913" t="s">
        <v>172</v>
      </c>
      <c r="H4913" s="1">
        <v>34493</v>
      </c>
      <c r="I4913" t="s">
        <v>221</v>
      </c>
      <c r="K4913" t="s">
        <v>4824</v>
      </c>
      <c r="L4913" t="s">
        <v>1158</v>
      </c>
      <c r="M4913" t="s">
        <v>306</v>
      </c>
      <c r="N4913">
        <v>2015</v>
      </c>
      <c r="O4913" t="s">
        <v>517</v>
      </c>
      <c r="P4913" t="s">
        <v>178</v>
      </c>
      <c r="Q4913" t="s">
        <v>172</v>
      </c>
      <c r="S4913">
        <v>28901372</v>
      </c>
      <c r="T4913" t="s">
        <v>196</v>
      </c>
      <c r="W4913" t="s">
        <v>27703</v>
      </c>
      <c r="X4913">
        <v>5857379491</v>
      </c>
      <c r="Y4913" t="s">
        <v>186</v>
      </c>
      <c r="Z4913" t="s">
        <v>282</v>
      </c>
      <c r="AA4913" t="s">
        <v>615</v>
      </c>
      <c r="AB4913" t="s">
        <v>3710</v>
      </c>
      <c r="AC4913" t="s">
        <v>1441</v>
      </c>
      <c r="AD4913" t="s">
        <v>185</v>
      </c>
      <c r="AE4913" t="s">
        <v>2588</v>
      </c>
      <c r="AS4913">
        <v>3.94</v>
      </c>
      <c r="AT4913" t="s">
        <v>188</v>
      </c>
      <c r="AU4913" t="s">
        <v>189</v>
      </c>
      <c r="AV4913" t="s">
        <v>190</v>
      </c>
      <c r="AW4913" t="s">
        <v>264</v>
      </c>
      <c r="BM4913" t="s">
        <v>27704</v>
      </c>
      <c r="BP4913" t="s">
        <v>194</v>
      </c>
      <c r="BQ4913" t="s">
        <v>195</v>
      </c>
      <c r="BS4913">
        <v>14624</v>
      </c>
      <c r="BT4913" t="s">
        <v>196</v>
      </c>
      <c r="BU4913">
        <v>5857464767</v>
      </c>
      <c r="BZ4913" t="s">
        <v>27704</v>
      </c>
      <c r="CC4913" t="s">
        <v>194</v>
      </c>
      <c r="CD4913" t="s">
        <v>195</v>
      </c>
      <c r="CF4913">
        <v>14624</v>
      </c>
      <c r="CG4913" t="s">
        <v>196</v>
      </c>
      <c r="CH4913">
        <v>5857464767</v>
      </c>
      <c r="CM4913" t="s">
        <v>27704</v>
      </c>
      <c r="CP4913" t="s">
        <v>194</v>
      </c>
      <c r="CQ4913" t="s">
        <v>195</v>
      </c>
      <c r="CS4913">
        <v>14624</v>
      </c>
      <c r="CT4913" t="s">
        <v>196</v>
      </c>
      <c r="CU4913">
        <v>5857464767</v>
      </c>
      <c r="ED4913" t="s">
        <v>195</v>
      </c>
      <c r="EG4913" t="s">
        <v>196</v>
      </c>
      <c r="EH4913">
        <v>5857464767</v>
      </c>
      <c r="EM4913" t="s">
        <v>27704</v>
      </c>
      <c r="EP4913" t="s">
        <v>194</v>
      </c>
      <c r="EQ4913" t="s">
        <v>195</v>
      </c>
      <c r="ES4913">
        <v>14624</v>
      </c>
      <c r="ET4913" t="s">
        <v>196</v>
      </c>
      <c r="EU4913">
        <v>5857464767</v>
      </c>
    </row>
    <row r="4914" spans="1:151" x14ac:dyDescent="0.2">
      <c r="A4914">
        <v>13166</v>
      </c>
      <c r="B4914" t="s">
        <v>606</v>
      </c>
      <c r="C4914" t="s">
        <v>27701</v>
      </c>
      <c r="E4914" t="s">
        <v>27702</v>
      </c>
      <c r="F4914" t="s">
        <v>171</v>
      </c>
      <c r="G4914" t="s">
        <v>172</v>
      </c>
      <c r="H4914" s="1">
        <v>34493</v>
      </c>
      <c r="I4914" t="s">
        <v>221</v>
      </c>
      <c r="K4914" t="s">
        <v>1035</v>
      </c>
      <c r="L4914" t="s">
        <v>1036</v>
      </c>
      <c r="M4914" t="s">
        <v>224</v>
      </c>
      <c r="N4914">
        <v>2015</v>
      </c>
      <c r="O4914" t="s">
        <v>692</v>
      </c>
      <c r="P4914" t="s">
        <v>178</v>
      </c>
      <c r="Q4914" t="s">
        <v>172</v>
      </c>
      <c r="S4914">
        <v>28901372</v>
      </c>
      <c r="T4914" t="s">
        <v>196</v>
      </c>
      <c r="W4914" t="s">
        <v>27703</v>
      </c>
      <c r="X4914">
        <v>5857379491</v>
      </c>
      <c r="Y4914" t="s">
        <v>186</v>
      </c>
      <c r="Z4914" t="s">
        <v>282</v>
      </c>
      <c r="AA4914" t="s">
        <v>615</v>
      </c>
      <c r="AB4914" t="s">
        <v>3710</v>
      </c>
      <c r="AC4914" t="s">
        <v>1441</v>
      </c>
      <c r="AD4914" t="s">
        <v>185</v>
      </c>
      <c r="AE4914" t="s">
        <v>2588</v>
      </c>
      <c r="AS4914">
        <v>3.94</v>
      </c>
      <c r="AT4914" t="s">
        <v>188</v>
      </c>
      <c r="AU4914" t="s">
        <v>189</v>
      </c>
      <c r="AV4914" t="s">
        <v>190</v>
      </c>
      <c r="AW4914" t="s">
        <v>264</v>
      </c>
      <c r="BM4914" t="s">
        <v>27704</v>
      </c>
      <c r="BP4914" t="s">
        <v>194</v>
      </c>
      <c r="BQ4914" t="s">
        <v>195</v>
      </c>
      <c r="BS4914">
        <v>14624</v>
      </c>
      <c r="BT4914" t="s">
        <v>196</v>
      </c>
      <c r="BU4914">
        <v>5857464767</v>
      </c>
      <c r="BZ4914" t="s">
        <v>27704</v>
      </c>
      <c r="CC4914" t="s">
        <v>194</v>
      </c>
      <c r="CD4914" t="s">
        <v>195</v>
      </c>
      <c r="CF4914">
        <v>14624</v>
      </c>
      <c r="CG4914" t="s">
        <v>196</v>
      </c>
      <c r="CH4914">
        <v>5857464767</v>
      </c>
      <c r="CM4914" t="s">
        <v>27704</v>
      </c>
      <c r="CP4914" t="s">
        <v>194</v>
      </c>
      <c r="CQ4914" t="s">
        <v>195</v>
      </c>
      <c r="CS4914">
        <v>14624</v>
      </c>
      <c r="CT4914" t="s">
        <v>196</v>
      </c>
      <c r="CU4914">
        <v>5857464767</v>
      </c>
      <c r="ED4914" t="s">
        <v>195</v>
      </c>
      <c r="EG4914" t="s">
        <v>196</v>
      </c>
      <c r="EH4914">
        <v>5857464767</v>
      </c>
      <c r="EM4914" t="s">
        <v>27704</v>
      </c>
      <c r="EP4914" t="s">
        <v>194</v>
      </c>
      <c r="EQ4914" t="s">
        <v>195</v>
      </c>
      <c r="ES4914">
        <v>14624</v>
      </c>
      <c r="ET4914" t="s">
        <v>196</v>
      </c>
      <c r="EU4914">
        <v>5857464767</v>
      </c>
    </row>
    <row r="4915" spans="1:151" x14ac:dyDescent="0.2">
      <c r="A4915">
        <v>46657</v>
      </c>
      <c r="B4915" t="s">
        <v>27705</v>
      </c>
      <c r="C4915" t="s">
        <v>27706</v>
      </c>
      <c r="E4915" t="s">
        <v>1213</v>
      </c>
      <c r="F4915" t="s">
        <v>171</v>
      </c>
      <c r="G4915" t="str">
        <f>"0"</f>
        <v>0</v>
      </c>
      <c r="H4915" s="1">
        <v>37141</v>
      </c>
      <c r="I4915" t="s">
        <v>173</v>
      </c>
      <c r="K4915" t="s">
        <v>3576</v>
      </c>
      <c r="L4915" t="s">
        <v>633</v>
      </c>
      <c r="M4915" t="s">
        <v>1389</v>
      </c>
      <c r="N4915">
        <v>2025</v>
      </c>
      <c r="O4915" t="s">
        <v>2484</v>
      </c>
      <c r="P4915" t="s">
        <v>178</v>
      </c>
      <c r="Q4915" t="s">
        <v>172</v>
      </c>
      <c r="R4915" t="s">
        <v>510</v>
      </c>
      <c r="S4915">
        <v>32850826</v>
      </c>
      <c r="BM4915" t="s">
        <v>20083</v>
      </c>
    </row>
    <row r="4916" spans="1:151" x14ac:dyDescent="0.2">
      <c r="A4916">
        <v>38642</v>
      </c>
      <c r="B4916" t="s">
        <v>19093</v>
      </c>
      <c r="C4916" t="s">
        <v>27707</v>
      </c>
      <c r="D4916" t="s">
        <v>1456</v>
      </c>
      <c r="E4916" t="s">
        <v>27708</v>
      </c>
      <c r="F4916" t="s">
        <v>171</v>
      </c>
      <c r="G4916" t="str">
        <f>"0"</f>
        <v>0</v>
      </c>
      <c r="H4916" s="1">
        <v>38094</v>
      </c>
      <c r="I4916" t="s">
        <v>173</v>
      </c>
      <c r="K4916" t="s">
        <v>2766</v>
      </c>
      <c r="L4916" t="s">
        <v>2767</v>
      </c>
      <c r="M4916" t="s">
        <v>306</v>
      </c>
      <c r="N4916">
        <v>2023</v>
      </c>
      <c r="O4916" t="s">
        <v>908</v>
      </c>
      <c r="P4916" t="s">
        <v>178</v>
      </c>
      <c r="Q4916" t="s">
        <v>172</v>
      </c>
      <c r="S4916">
        <v>32268003</v>
      </c>
      <c r="T4916" t="s">
        <v>226</v>
      </c>
      <c r="Y4916" t="str">
        <f>"01AS"</f>
        <v>01AS</v>
      </c>
      <c r="Z4916" t="s">
        <v>227</v>
      </c>
      <c r="AA4916" t="s">
        <v>228</v>
      </c>
      <c r="AB4916" t="s">
        <v>229</v>
      </c>
      <c r="AC4916" t="s">
        <v>322</v>
      </c>
      <c r="AD4916" t="s">
        <v>185</v>
      </c>
      <c r="AF4916" t="s">
        <v>426</v>
      </c>
      <c r="AG4916" t="s">
        <v>427</v>
      </c>
      <c r="AJ4916" t="s">
        <v>2768</v>
      </c>
      <c r="AK4916" t="s">
        <v>185</v>
      </c>
      <c r="AS4916">
        <v>3.24</v>
      </c>
      <c r="AU4916" t="s">
        <v>472</v>
      </c>
      <c r="AV4916" t="s">
        <v>473</v>
      </c>
      <c r="AW4916" t="s">
        <v>264</v>
      </c>
      <c r="BM4916" t="s">
        <v>27709</v>
      </c>
      <c r="BN4916" t="s">
        <v>239</v>
      </c>
      <c r="BO4916" t="s">
        <v>27710</v>
      </c>
      <c r="BP4916" t="s">
        <v>241</v>
      </c>
      <c r="BQ4916" t="s">
        <v>195</v>
      </c>
      <c r="BS4916">
        <v>14627</v>
      </c>
      <c r="BZ4916" t="s">
        <v>242</v>
      </c>
      <c r="CB4916" t="s">
        <v>243</v>
      </c>
      <c r="CD4916" t="s">
        <v>195</v>
      </c>
      <c r="CF4916">
        <v>14642</v>
      </c>
      <c r="CG4916" t="s">
        <v>244</v>
      </c>
      <c r="CM4916" t="s">
        <v>27711</v>
      </c>
      <c r="CO4916" t="s">
        <v>27710</v>
      </c>
      <c r="CP4916" t="s">
        <v>27712</v>
      </c>
      <c r="CQ4916" t="s">
        <v>247</v>
      </c>
      <c r="CS4916" t="s">
        <v>27713</v>
      </c>
      <c r="CT4916" t="s">
        <v>244</v>
      </c>
      <c r="CU4916" t="s">
        <v>27714</v>
      </c>
    </row>
    <row r="4917" spans="1:151" x14ac:dyDescent="0.2">
      <c r="A4917">
        <v>19740</v>
      </c>
      <c r="B4917" t="s">
        <v>4305</v>
      </c>
      <c r="C4917" t="s">
        <v>27715</v>
      </c>
      <c r="D4917" t="s">
        <v>27716</v>
      </c>
      <c r="E4917" t="s">
        <v>27717</v>
      </c>
      <c r="F4917" t="s">
        <v>171</v>
      </c>
      <c r="G4917" t="s">
        <v>172</v>
      </c>
      <c r="H4917" s="1">
        <v>35193</v>
      </c>
      <c r="I4917" t="s">
        <v>173</v>
      </c>
      <c r="K4917" t="s">
        <v>515</v>
      </c>
      <c r="L4917" t="s">
        <v>516</v>
      </c>
      <c r="M4917" t="s">
        <v>176</v>
      </c>
      <c r="N4917">
        <v>2017</v>
      </c>
      <c r="O4917" t="s">
        <v>177</v>
      </c>
      <c r="P4917" t="s">
        <v>178</v>
      </c>
      <c r="Q4917" t="s">
        <v>172</v>
      </c>
      <c r="S4917">
        <v>28861898</v>
      </c>
      <c r="T4917" t="s">
        <v>196</v>
      </c>
      <c r="W4917" t="s">
        <v>27718</v>
      </c>
      <c r="X4917">
        <v>3036661921</v>
      </c>
      <c r="Y4917" t="s">
        <v>182</v>
      </c>
      <c r="Z4917" t="s">
        <v>183</v>
      </c>
      <c r="AA4917">
        <v>2018</v>
      </c>
      <c r="AB4917">
        <v>2018</v>
      </c>
      <c r="AC4917" t="s">
        <v>184</v>
      </c>
      <c r="AD4917" t="s">
        <v>185</v>
      </c>
      <c r="AM4917" t="s">
        <v>396</v>
      </c>
      <c r="AS4917">
        <v>3.26</v>
      </c>
      <c r="AT4917" t="s">
        <v>188</v>
      </c>
      <c r="AU4917" t="s">
        <v>189</v>
      </c>
      <c r="AV4917" t="s">
        <v>190</v>
      </c>
      <c r="AW4917" t="s">
        <v>210</v>
      </c>
      <c r="BM4917" t="s">
        <v>27719</v>
      </c>
      <c r="BN4917" t="s">
        <v>193</v>
      </c>
      <c r="BP4917" t="s">
        <v>194</v>
      </c>
      <c r="BQ4917" t="s">
        <v>195</v>
      </c>
      <c r="BS4917">
        <v>14627</v>
      </c>
      <c r="BT4917" t="s">
        <v>196</v>
      </c>
      <c r="BU4917">
        <v>7202859478</v>
      </c>
      <c r="BZ4917" t="s">
        <v>27720</v>
      </c>
      <c r="CC4917" t="s">
        <v>14055</v>
      </c>
      <c r="CD4917" t="s">
        <v>2314</v>
      </c>
      <c r="CF4917">
        <v>805166813</v>
      </c>
      <c r="CG4917" t="s">
        <v>196</v>
      </c>
      <c r="CH4917">
        <v>3036661921</v>
      </c>
      <c r="CM4917" t="s">
        <v>27721</v>
      </c>
      <c r="CP4917" t="s">
        <v>194</v>
      </c>
      <c r="CQ4917" t="s">
        <v>195</v>
      </c>
      <c r="CS4917">
        <v>14619</v>
      </c>
      <c r="CT4917" t="s">
        <v>196</v>
      </c>
      <c r="CU4917">
        <v>7202859478</v>
      </c>
      <c r="ED4917" t="s">
        <v>2314</v>
      </c>
      <c r="EG4917" t="s">
        <v>196</v>
      </c>
      <c r="EH4917">
        <v>3036661921</v>
      </c>
      <c r="EM4917" t="s">
        <v>27720</v>
      </c>
      <c r="EP4917" t="s">
        <v>14055</v>
      </c>
      <c r="EQ4917" t="s">
        <v>2314</v>
      </c>
      <c r="ES4917">
        <v>805166813</v>
      </c>
      <c r="ET4917" t="s">
        <v>196</v>
      </c>
      <c r="EU4917">
        <v>3036661921</v>
      </c>
    </row>
    <row r="4918" spans="1:151" x14ac:dyDescent="0.2">
      <c r="A4918">
        <v>24774</v>
      </c>
      <c r="B4918" t="s">
        <v>4848</v>
      </c>
      <c r="C4918" t="s">
        <v>27722</v>
      </c>
      <c r="D4918" t="s">
        <v>3827</v>
      </c>
      <c r="E4918" t="s">
        <v>27723</v>
      </c>
      <c r="F4918" t="s">
        <v>171</v>
      </c>
      <c r="G4918" t="s">
        <v>172</v>
      </c>
      <c r="H4918" s="1">
        <v>36345</v>
      </c>
      <c r="I4918" t="s">
        <v>221</v>
      </c>
      <c r="K4918" t="s">
        <v>2902</v>
      </c>
      <c r="L4918" t="s">
        <v>2903</v>
      </c>
      <c r="M4918" t="s">
        <v>224</v>
      </c>
      <c r="N4918">
        <v>2018</v>
      </c>
      <c r="O4918" t="s">
        <v>354</v>
      </c>
      <c r="P4918" t="s">
        <v>178</v>
      </c>
      <c r="Q4918" t="s">
        <v>172</v>
      </c>
      <c r="S4918">
        <v>30632264</v>
      </c>
      <c r="T4918" t="s">
        <v>196</v>
      </c>
      <c r="W4918" t="s">
        <v>27724</v>
      </c>
      <c r="X4918">
        <v>5857669000</v>
      </c>
      <c r="Y4918" t="s">
        <v>186</v>
      </c>
      <c r="Z4918" t="s">
        <v>183</v>
      </c>
      <c r="AA4918">
        <v>2021</v>
      </c>
      <c r="AB4918">
        <v>2021</v>
      </c>
      <c r="AC4918" t="s">
        <v>1109</v>
      </c>
      <c r="AD4918" t="s">
        <v>172</v>
      </c>
      <c r="AS4918">
        <v>3.76</v>
      </c>
      <c r="AT4918" t="s">
        <v>188</v>
      </c>
      <c r="AU4918" t="s">
        <v>189</v>
      </c>
      <c r="AV4918" t="s">
        <v>190</v>
      </c>
      <c r="AW4918" t="s">
        <v>264</v>
      </c>
      <c r="BM4918" t="s">
        <v>27725</v>
      </c>
      <c r="BN4918" t="s">
        <v>193</v>
      </c>
      <c r="BP4918" t="s">
        <v>194</v>
      </c>
      <c r="BQ4918" t="s">
        <v>195</v>
      </c>
      <c r="BS4918">
        <v>14627</v>
      </c>
      <c r="BT4918" t="s">
        <v>196</v>
      </c>
      <c r="BU4918">
        <v>5856986625</v>
      </c>
      <c r="BZ4918" t="s">
        <v>27726</v>
      </c>
      <c r="CC4918" t="s">
        <v>963</v>
      </c>
      <c r="CD4918" t="s">
        <v>195</v>
      </c>
      <c r="CF4918">
        <v>144248240</v>
      </c>
      <c r="CG4918" t="s">
        <v>196</v>
      </c>
      <c r="CH4918">
        <v>5856986625</v>
      </c>
      <c r="CM4918" t="s">
        <v>27727</v>
      </c>
      <c r="CP4918" t="s">
        <v>194</v>
      </c>
      <c r="CQ4918" t="s">
        <v>195</v>
      </c>
      <c r="CS4918">
        <v>14424</v>
      </c>
      <c r="CT4918" t="s">
        <v>196</v>
      </c>
      <c r="CU4918">
        <v>5856986625</v>
      </c>
      <c r="ED4918" t="s">
        <v>195</v>
      </c>
      <c r="EG4918" t="s">
        <v>196</v>
      </c>
      <c r="EH4918">
        <v>5856986625</v>
      </c>
      <c r="EM4918" t="s">
        <v>27726</v>
      </c>
      <c r="EP4918" t="s">
        <v>963</v>
      </c>
      <c r="EQ4918" t="s">
        <v>195</v>
      </c>
      <c r="ES4918">
        <v>144248240</v>
      </c>
      <c r="ET4918" t="s">
        <v>196</v>
      </c>
      <c r="EU4918">
        <v>5856986625</v>
      </c>
    </row>
    <row r="4919" spans="1:151" x14ac:dyDescent="0.2">
      <c r="A4919">
        <v>44938</v>
      </c>
      <c r="B4919" t="s">
        <v>2754</v>
      </c>
      <c r="C4919" t="s">
        <v>27728</v>
      </c>
      <c r="D4919" t="s">
        <v>27729</v>
      </c>
      <c r="E4919" t="s">
        <v>27730</v>
      </c>
      <c r="F4919" t="s">
        <v>171</v>
      </c>
      <c r="G4919" t="str">
        <f>"0"</f>
        <v>0</v>
      </c>
      <c r="H4919" s="1">
        <v>38285</v>
      </c>
      <c r="I4919" t="s">
        <v>221</v>
      </c>
      <c r="K4919" t="s">
        <v>2212</v>
      </c>
      <c r="L4919" t="s">
        <v>2172</v>
      </c>
      <c r="M4919" t="s">
        <v>176</v>
      </c>
      <c r="N4919">
        <v>2025</v>
      </c>
      <c r="O4919" t="s">
        <v>677</v>
      </c>
      <c r="P4919" t="s">
        <v>178</v>
      </c>
      <c r="Q4919" t="s">
        <v>172</v>
      </c>
      <c r="S4919">
        <v>32299625</v>
      </c>
      <c r="T4919" t="s">
        <v>226</v>
      </c>
      <c r="Y4919" t="str">
        <f>"01AS"</f>
        <v>01AS</v>
      </c>
      <c r="Z4919" t="s">
        <v>227</v>
      </c>
      <c r="AA4919" t="s">
        <v>320</v>
      </c>
      <c r="AB4919" t="s">
        <v>321</v>
      </c>
      <c r="AC4919" t="s">
        <v>678</v>
      </c>
      <c r="AD4919" t="s">
        <v>185</v>
      </c>
      <c r="AE4919" t="s">
        <v>656</v>
      </c>
      <c r="AM4919" t="s">
        <v>7759</v>
      </c>
      <c r="AS4919">
        <v>3.8</v>
      </c>
      <c r="AU4919" t="s">
        <v>472</v>
      </c>
      <c r="AV4919" t="s">
        <v>473</v>
      </c>
      <c r="AW4919" t="s">
        <v>264</v>
      </c>
      <c r="BM4919" t="s">
        <v>27731</v>
      </c>
      <c r="BN4919" t="s">
        <v>239</v>
      </c>
      <c r="BO4919" t="s">
        <v>27732</v>
      </c>
      <c r="BP4919" t="s">
        <v>241</v>
      </c>
      <c r="BQ4919" t="s">
        <v>195</v>
      </c>
      <c r="BS4919">
        <v>14627</v>
      </c>
      <c r="CD4919" t="s">
        <v>195</v>
      </c>
      <c r="CM4919" t="s">
        <v>27733</v>
      </c>
      <c r="CO4919" t="s">
        <v>27732</v>
      </c>
      <c r="CP4919" t="s">
        <v>15611</v>
      </c>
      <c r="CQ4919" t="s">
        <v>247</v>
      </c>
      <c r="CS4919" t="s">
        <v>27734</v>
      </c>
      <c r="CT4919" t="s">
        <v>244</v>
      </c>
      <c r="CU4919" t="s">
        <v>27735</v>
      </c>
    </row>
    <row r="4920" spans="1:151" x14ac:dyDescent="0.2">
      <c r="A4920">
        <v>14578</v>
      </c>
      <c r="B4920" t="s">
        <v>938</v>
      </c>
      <c r="C4920" t="s">
        <v>27736</v>
      </c>
      <c r="D4920" t="s">
        <v>4524</v>
      </c>
      <c r="E4920" t="s">
        <v>27737</v>
      </c>
      <c r="F4920" t="s">
        <v>171</v>
      </c>
      <c r="G4920" t="s">
        <v>172</v>
      </c>
      <c r="H4920" s="1">
        <v>35478</v>
      </c>
      <c r="I4920" t="s">
        <v>221</v>
      </c>
      <c r="K4920" t="s">
        <v>304</v>
      </c>
      <c r="L4920" t="s">
        <v>305</v>
      </c>
      <c r="M4920" t="s">
        <v>306</v>
      </c>
      <c r="N4920">
        <v>2016</v>
      </c>
      <c r="O4920" t="s">
        <v>380</v>
      </c>
      <c r="P4920" t="s">
        <v>363</v>
      </c>
      <c r="Q4920" t="s">
        <v>172</v>
      </c>
      <c r="S4920">
        <v>29409747</v>
      </c>
      <c r="T4920" t="s">
        <v>196</v>
      </c>
      <c r="W4920" t="s">
        <v>27738</v>
      </c>
      <c r="X4920">
        <v>2147230043</v>
      </c>
      <c r="Y4920" t="s">
        <v>186</v>
      </c>
      <c r="Z4920" t="s">
        <v>282</v>
      </c>
      <c r="AA4920">
        <v>2019</v>
      </c>
      <c r="AB4920">
        <v>2019</v>
      </c>
      <c r="AC4920" t="s">
        <v>184</v>
      </c>
      <c r="AD4920" t="s">
        <v>172</v>
      </c>
      <c r="AS4920">
        <v>2.68</v>
      </c>
      <c r="AT4920" t="s">
        <v>188</v>
      </c>
      <c r="AU4920" t="s">
        <v>189</v>
      </c>
      <c r="AV4920" t="s">
        <v>190</v>
      </c>
      <c r="AW4920" t="s">
        <v>210</v>
      </c>
      <c r="BM4920" t="s">
        <v>27739</v>
      </c>
      <c r="BN4920" t="s">
        <v>487</v>
      </c>
      <c r="BP4920" t="s">
        <v>194</v>
      </c>
      <c r="BQ4920" t="s">
        <v>195</v>
      </c>
      <c r="BS4920">
        <v>14627</v>
      </c>
      <c r="BT4920" t="s">
        <v>196</v>
      </c>
      <c r="BU4920">
        <v>2142836229</v>
      </c>
      <c r="BZ4920" t="s">
        <v>27740</v>
      </c>
      <c r="CC4920" t="s">
        <v>1498</v>
      </c>
      <c r="CD4920" t="s">
        <v>344</v>
      </c>
      <c r="CF4920">
        <v>75217</v>
      </c>
      <c r="CG4920" t="s">
        <v>196</v>
      </c>
      <c r="CH4920">
        <v>2142836229</v>
      </c>
      <c r="CM4920" t="s">
        <v>27741</v>
      </c>
      <c r="CN4920" t="s">
        <v>27742</v>
      </c>
      <c r="CP4920" t="s">
        <v>194</v>
      </c>
      <c r="CQ4920" t="s">
        <v>195</v>
      </c>
      <c r="CS4920">
        <v>14627</v>
      </c>
      <c r="CT4920" t="s">
        <v>196</v>
      </c>
      <c r="CU4920">
        <v>2142836229</v>
      </c>
      <c r="EM4920" t="s">
        <v>27740</v>
      </c>
      <c r="EP4920" t="s">
        <v>1498</v>
      </c>
      <c r="EQ4920" t="s">
        <v>344</v>
      </c>
      <c r="ES4920">
        <v>75217</v>
      </c>
      <c r="ET4920" t="s">
        <v>196</v>
      </c>
      <c r="EU4920">
        <v>2142836229</v>
      </c>
    </row>
    <row r="4921" spans="1:151" x14ac:dyDescent="0.2">
      <c r="A4921">
        <v>13368</v>
      </c>
      <c r="B4921" t="s">
        <v>27743</v>
      </c>
      <c r="C4921" t="s">
        <v>27744</v>
      </c>
      <c r="E4921" t="s">
        <v>27745</v>
      </c>
      <c r="F4921" t="s">
        <v>171</v>
      </c>
      <c r="G4921" t="s">
        <v>172</v>
      </c>
      <c r="H4921" s="1">
        <v>34429</v>
      </c>
      <c r="I4921" t="s">
        <v>173</v>
      </c>
      <c r="K4921" t="s">
        <v>632</v>
      </c>
      <c r="L4921" t="s">
        <v>633</v>
      </c>
      <c r="M4921" t="s">
        <v>176</v>
      </c>
      <c r="N4921">
        <v>2016</v>
      </c>
      <c r="O4921" t="s">
        <v>634</v>
      </c>
      <c r="P4921" t="s">
        <v>178</v>
      </c>
      <c r="Q4921" t="s">
        <v>172</v>
      </c>
      <c r="S4921">
        <v>29195572</v>
      </c>
      <c r="T4921" t="s">
        <v>13456</v>
      </c>
      <c r="U4921" t="s">
        <v>180</v>
      </c>
      <c r="V4921" s="2">
        <v>43240</v>
      </c>
      <c r="W4921" t="s">
        <v>27746</v>
      </c>
      <c r="X4921">
        <v>5854511506</v>
      </c>
      <c r="Y4921" t="s">
        <v>186</v>
      </c>
      <c r="Z4921" t="s">
        <v>183</v>
      </c>
      <c r="AA4921">
        <v>2017</v>
      </c>
      <c r="AB4921">
        <v>2017</v>
      </c>
      <c r="AC4921" t="s">
        <v>187</v>
      </c>
      <c r="AD4921" t="s">
        <v>185</v>
      </c>
      <c r="AS4921">
        <v>3.12</v>
      </c>
      <c r="AT4921" t="s">
        <v>188</v>
      </c>
      <c r="AU4921" t="s">
        <v>189</v>
      </c>
      <c r="AV4921" t="s">
        <v>190</v>
      </c>
      <c r="AW4921" t="s">
        <v>191</v>
      </c>
      <c r="BM4921" t="s">
        <v>27747</v>
      </c>
      <c r="BP4921" t="s">
        <v>194</v>
      </c>
      <c r="BQ4921" t="s">
        <v>195</v>
      </c>
      <c r="BS4921">
        <v>14614</v>
      </c>
      <c r="BT4921" t="s">
        <v>196</v>
      </c>
      <c r="BU4921">
        <v>5854511506</v>
      </c>
      <c r="CM4921" t="s">
        <v>27747</v>
      </c>
      <c r="CP4921" t="s">
        <v>194</v>
      </c>
      <c r="CQ4921" t="s">
        <v>195</v>
      </c>
      <c r="CS4921">
        <v>14614</v>
      </c>
      <c r="CT4921" t="s">
        <v>196</v>
      </c>
      <c r="CU4921">
        <v>5854511506</v>
      </c>
    </row>
    <row r="4922" spans="1:151" x14ac:dyDescent="0.2">
      <c r="A4922">
        <v>45502</v>
      </c>
      <c r="B4922" t="s">
        <v>4547</v>
      </c>
      <c r="C4922" t="s">
        <v>27748</v>
      </c>
      <c r="D4922" t="s">
        <v>27749</v>
      </c>
      <c r="E4922" t="s">
        <v>27750</v>
      </c>
      <c r="F4922" t="s">
        <v>171</v>
      </c>
      <c r="G4922" t="str">
        <f>"0"</f>
        <v>0</v>
      </c>
      <c r="H4922" s="1">
        <v>38418</v>
      </c>
      <c r="I4922" t="s">
        <v>221</v>
      </c>
      <c r="K4922" t="s">
        <v>1304</v>
      </c>
      <c r="L4922" t="s">
        <v>633</v>
      </c>
      <c r="M4922" t="s">
        <v>224</v>
      </c>
      <c r="N4922">
        <v>2025</v>
      </c>
      <c r="O4922" t="s">
        <v>528</v>
      </c>
      <c r="P4922" t="s">
        <v>178</v>
      </c>
      <c r="Q4922" t="s">
        <v>172</v>
      </c>
      <c r="S4922">
        <v>32537215</v>
      </c>
      <c r="T4922" t="s">
        <v>226</v>
      </c>
      <c r="Y4922" t="str">
        <f>"01AS"</f>
        <v>01AS</v>
      </c>
      <c r="Z4922" t="s">
        <v>227</v>
      </c>
      <c r="AA4922" t="s">
        <v>228</v>
      </c>
      <c r="AB4922" t="s">
        <v>229</v>
      </c>
      <c r="AC4922" t="s">
        <v>2860</v>
      </c>
      <c r="AD4922" t="s">
        <v>185</v>
      </c>
      <c r="AF4922" t="s">
        <v>426</v>
      </c>
      <c r="AG4922" t="s">
        <v>427</v>
      </c>
      <c r="AJ4922" t="s">
        <v>2129</v>
      </c>
      <c r="AK4922" t="s">
        <v>185</v>
      </c>
      <c r="AS4922">
        <v>3.48</v>
      </c>
      <c r="AU4922" t="s">
        <v>472</v>
      </c>
      <c r="AV4922" t="s">
        <v>473</v>
      </c>
      <c r="AW4922" t="s">
        <v>264</v>
      </c>
      <c r="BM4922" t="s">
        <v>27751</v>
      </c>
      <c r="BN4922" t="s">
        <v>239</v>
      </c>
      <c r="BO4922" t="s">
        <v>27752</v>
      </c>
      <c r="BP4922" t="s">
        <v>241</v>
      </c>
      <c r="BQ4922" t="s">
        <v>195</v>
      </c>
      <c r="BS4922">
        <v>14627</v>
      </c>
      <c r="CD4922" t="s">
        <v>195</v>
      </c>
      <c r="CM4922" t="s">
        <v>27753</v>
      </c>
      <c r="CO4922" t="s">
        <v>27752</v>
      </c>
      <c r="CP4922" t="s">
        <v>12864</v>
      </c>
      <c r="CQ4922" t="s">
        <v>4463</v>
      </c>
      <c r="CS4922" t="str">
        <f>"06119-1242"</f>
        <v>06119-1242</v>
      </c>
      <c r="CT4922" t="s">
        <v>244</v>
      </c>
      <c r="CU4922" t="s">
        <v>27754</v>
      </c>
    </row>
    <row r="4923" spans="1:151" x14ac:dyDescent="0.2">
      <c r="A4923">
        <v>46268</v>
      </c>
      <c r="B4923" t="s">
        <v>27755</v>
      </c>
      <c r="C4923" t="s">
        <v>27756</v>
      </c>
      <c r="D4923" t="s">
        <v>1436</v>
      </c>
      <c r="E4923" t="s">
        <v>27757</v>
      </c>
      <c r="F4923" t="s">
        <v>171</v>
      </c>
      <c r="G4923" t="str">
        <f>"0"</f>
        <v>0</v>
      </c>
      <c r="H4923" s="1">
        <v>38159</v>
      </c>
      <c r="I4923" t="s">
        <v>221</v>
      </c>
      <c r="K4923" t="s">
        <v>687</v>
      </c>
      <c r="L4923" t="s">
        <v>27758</v>
      </c>
      <c r="M4923" t="s">
        <v>224</v>
      </c>
      <c r="N4923">
        <v>2025</v>
      </c>
      <c r="O4923" t="s">
        <v>528</v>
      </c>
      <c r="P4923" t="s">
        <v>178</v>
      </c>
      <c r="Q4923" t="s">
        <v>172</v>
      </c>
      <c r="R4923" t="s">
        <v>510</v>
      </c>
      <c r="S4923">
        <v>32305487</v>
      </c>
      <c r="BM4923" t="s">
        <v>3769</v>
      </c>
    </row>
    <row r="4924" spans="1:151" x14ac:dyDescent="0.2">
      <c r="A4924">
        <v>45607</v>
      </c>
      <c r="B4924" t="s">
        <v>27759</v>
      </c>
      <c r="C4924" t="s">
        <v>27760</v>
      </c>
      <c r="E4924" t="s">
        <v>27761</v>
      </c>
      <c r="F4924" t="s">
        <v>171</v>
      </c>
      <c r="G4924" t="str">
        <f>"0"</f>
        <v>0</v>
      </c>
      <c r="H4924" s="1">
        <v>38935</v>
      </c>
      <c r="I4924" t="s">
        <v>1619</v>
      </c>
      <c r="K4924" t="s">
        <v>1304</v>
      </c>
      <c r="L4924" t="s">
        <v>633</v>
      </c>
      <c r="M4924" t="s">
        <v>224</v>
      </c>
      <c r="N4924">
        <v>2025</v>
      </c>
      <c r="O4924" t="s">
        <v>528</v>
      </c>
      <c r="P4924" t="s">
        <v>363</v>
      </c>
      <c r="Q4924" t="s">
        <v>172</v>
      </c>
      <c r="S4924">
        <v>32897456</v>
      </c>
      <c r="T4924" t="s">
        <v>226</v>
      </c>
      <c r="Y4924" t="str">
        <f>"01AS"</f>
        <v>01AS</v>
      </c>
      <c r="Z4924" t="s">
        <v>227</v>
      </c>
      <c r="AA4924" t="s">
        <v>4344</v>
      </c>
      <c r="AB4924" t="s">
        <v>4345</v>
      </c>
      <c r="AC4924" t="s">
        <v>2860</v>
      </c>
      <c r="AD4924" t="s">
        <v>172</v>
      </c>
      <c r="AS4924">
        <v>3.93</v>
      </c>
      <c r="AU4924" t="s">
        <v>472</v>
      </c>
      <c r="AV4924" t="s">
        <v>473</v>
      </c>
      <c r="AW4924" t="s">
        <v>264</v>
      </c>
      <c r="BM4924" t="s">
        <v>27762</v>
      </c>
      <c r="BN4924" t="s">
        <v>239</v>
      </c>
      <c r="BO4924" t="s">
        <v>27763</v>
      </c>
      <c r="BP4924" t="s">
        <v>241</v>
      </c>
      <c r="BQ4924" t="s">
        <v>195</v>
      </c>
      <c r="BS4924">
        <v>14627</v>
      </c>
      <c r="CD4924" t="s">
        <v>195</v>
      </c>
      <c r="CM4924" t="s">
        <v>27764</v>
      </c>
      <c r="CO4924" t="s">
        <v>27763</v>
      </c>
      <c r="CP4924" t="s">
        <v>27765</v>
      </c>
      <c r="CQ4924" t="s">
        <v>1473</v>
      </c>
      <c r="CS4924" t="s">
        <v>27766</v>
      </c>
      <c r="CT4924" t="s">
        <v>244</v>
      </c>
      <c r="CU4924" t="s">
        <v>27767</v>
      </c>
    </row>
    <row r="4925" spans="1:151" x14ac:dyDescent="0.2">
      <c r="A4925">
        <v>23714</v>
      </c>
      <c r="B4925" t="s">
        <v>23733</v>
      </c>
      <c r="C4925" t="s">
        <v>27768</v>
      </c>
      <c r="E4925" t="s">
        <v>27769</v>
      </c>
      <c r="F4925" t="s">
        <v>171</v>
      </c>
      <c r="G4925" t="s">
        <v>172</v>
      </c>
      <c r="H4925" s="1">
        <v>35124</v>
      </c>
      <c r="I4925" t="s">
        <v>221</v>
      </c>
      <c r="K4925" t="s">
        <v>11287</v>
      </c>
      <c r="L4925" t="s">
        <v>854</v>
      </c>
      <c r="M4925" t="s">
        <v>306</v>
      </c>
      <c r="N4925">
        <v>2017</v>
      </c>
      <c r="O4925" t="s">
        <v>646</v>
      </c>
      <c r="P4925" t="s">
        <v>178</v>
      </c>
      <c r="Q4925" t="s">
        <v>172</v>
      </c>
      <c r="S4925">
        <v>28747352</v>
      </c>
      <c r="T4925" t="s">
        <v>196</v>
      </c>
      <c r="W4925" t="s">
        <v>27770</v>
      </c>
      <c r="X4925">
        <v>7873706256</v>
      </c>
      <c r="Y4925" t="s">
        <v>186</v>
      </c>
      <c r="Z4925" t="s">
        <v>282</v>
      </c>
      <c r="AA4925">
        <v>2018</v>
      </c>
      <c r="AB4925">
        <v>2018</v>
      </c>
      <c r="AC4925" t="s">
        <v>579</v>
      </c>
      <c r="AD4925" t="s">
        <v>185</v>
      </c>
      <c r="AS4925">
        <v>3.17</v>
      </c>
      <c r="AT4925" t="s">
        <v>188</v>
      </c>
      <c r="AU4925" t="s">
        <v>189</v>
      </c>
      <c r="AV4925" t="s">
        <v>190</v>
      </c>
      <c r="AW4925" t="s">
        <v>210</v>
      </c>
      <c r="BM4925" t="s">
        <v>27771</v>
      </c>
      <c r="BP4925" t="s">
        <v>3626</v>
      </c>
      <c r="BQ4925" t="s">
        <v>3627</v>
      </c>
      <c r="BS4925" t="str">
        <f>"009267815"</f>
        <v>009267815</v>
      </c>
      <c r="BT4925" t="s">
        <v>196</v>
      </c>
      <c r="BU4925">
        <v>7872833487</v>
      </c>
      <c r="BZ4925" t="s">
        <v>27771</v>
      </c>
      <c r="CC4925" t="s">
        <v>3626</v>
      </c>
      <c r="CD4925" t="s">
        <v>3627</v>
      </c>
      <c r="CF4925" t="str">
        <f>"009267815"</f>
        <v>009267815</v>
      </c>
      <c r="CG4925" t="s">
        <v>196</v>
      </c>
      <c r="CH4925">
        <v>7872833487</v>
      </c>
      <c r="CM4925" t="s">
        <v>16273</v>
      </c>
      <c r="CP4925" t="s">
        <v>194</v>
      </c>
      <c r="CQ4925" t="s">
        <v>195</v>
      </c>
      <c r="CS4925">
        <v>14620</v>
      </c>
      <c r="CT4925" t="s">
        <v>196</v>
      </c>
      <c r="CU4925">
        <v>7879304607</v>
      </c>
      <c r="DZ4925" t="s">
        <v>27772</v>
      </c>
      <c r="EC4925" t="s">
        <v>27773</v>
      </c>
      <c r="ED4925" t="s">
        <v>3627</v>
      </c>
      <c r="EF4925">
        <v>333128257</v>
      </c>
      <c r="EG4925" t="s">
        <v>196</v>
      </c>
      <c r="EH4925">
        <v>7872833487</v>
      </c>
      <c r="EM4925" t="s">
        <v>27771</v>
      </c>
      <c r="EP4925" t="s">
        <v>3626</v>
      </c>
      <c r="EQ4925" t="s">
        <v>3627</v>
      </c>
      <c r="ES4925" t="str">
        <f>"009267815"</f>
        <v>009267815</v>
      </c>
      <c r="ET4925" t="s">
        <v>196</v>
      </c>
      <c r="EU4925">
        <v>7872833487</v>
      </c>
    </row>
    <row r="4926" spans="1:151" x14ac:dyDescent="0.2">
      <c r="A4926">
        <v>33551</v>
      </c>
      <c r="B4926" t="s">
        <v>4166</v>
      </c>
      <c r="C4926" t="s">
        <v>27774</v>
      </c>
      <c r="D4926" t="s">
        <v>1387</v>
      </c>
      <c r="E4926" t="s">
        <v>27775</v>
      </c>
      <c r="F4926" t="s">
        <v>171</v>
      </c>
      <c r="G4926" t="s">
        <v>172</v>
      </c>
      <c r="H4926" s="1">
        <v>35930</v>
      </c>
      <c r="I4926" t="s">
        <v>221</v>
      </c>
      <c r="K4926" t="s">
        <v>453</v>
      </c>
      <c r="L4926" t="s">
        <v>454</v>
      </c>
      <c r="M4926" t="s">
        <v>205</v>
      </c>
      <c r="N4926">
        <v>2020</v>
      </c>
      <c r="O4926" t="s">
        <v>455</v>
      </c>
      <c r="P4926" t="s">
        <v>178</v>
      </c>
      <c r="Q4926" t="s">
        <v>172</v>
      </c>
      <c r="S4926">
        <v>29852734</v>
      </c>
      <c r="T4926" t="s">
        <v>226</v>
      </c>
      <c r="Y4926" t="str">
        <f>"01AS"</f>
        <v>01AS</v>
      </c>
      <c r="Z4926" t="s">
        <v>227</v>
      </c>
      <c r="AA4926" t="s">
        <v>320</v>
      </c>
      <c r="AB4926" t="s">
        <v>321</v>
      </c>
      <c r="AC4926" t="s">
        <v>922</v>
      </c>
      <c r="AD4926" t="s">
        <v>185</v>
      </c>
      <c r="AE4926" t="s">
        <v>11691</v>
      </c>
      <c r="AS4926">
        <v>3.44</v>
      </c>
      <c r="AT4926" t="s">
        <v>1261</v>
      </c>
      <c r="AU4926" t="s">
        <v>235</v>
      </c>
      <c r="AV4926" t="s">
        <v>236</v>
      </c>
      <c r="AW4926" t="s">
        <v>264</v>
      </c>
      <c r="BM4926" t="s">
        <v>27776</v>
      </c>
      <c r="BN4926" t="s">
        <v>239</v>
      </c>
      <c r="BO4926" t="s">
        <v>4735</v>
      </c>
      <c r="BP4926" t="s">
        <v>241</v>
      </c>
      <c r="BQ4926" t="s">
        <v>195</v>
      </c>
      <c r="BS4926">
        <v>14627</v>
      </c>
      <c r="CD4926" t="s">
        <v>195</v>
      </c>
      <c r="CM4926" t="s">
        <v>27777</v>
      </c>
      <c r="CO4926" t="s">
        <v>4735</v>
      </c>
      <c r="CP4926" t="s">
        <v>1401</v>
      </c>
      <c r="CQ4926" t="s">
        <v>247</v>
      </c>
      <c r="CS4926">
        <v>14534</v>
      </c>
      <c r="CT4926" t="s">
        <v>244</v>
      </c>
      <c r="CU4926" t="s">
        <v>27778</v>
      </c>
      <c r="DM4926" t="s">
        <v>27779</v>
      </c>
      <c r="DP4926" t="s">
        <v>1083</v>
      </c>
      <c r="DQ4926" t="s">
        <v>195</v>
      </c>
      <c r="DS4926">
        <v>14534</v>
      </c>
      <c r="DT4926" t="s">
        <v>226</v>
      </c>
      <c r="DU4926">
        <v>5857504087</v>
      </c>
      <c r="DX4926" t="s">
        <v>27780</v>
      </c>
      <c r="DY4926" t="s">
        <v>1605</v>
      </c>
    </row>
    <row r="4927" spans="1:151" x14ac:dyDescent="0.2">
      <c r="A4927">
        <v>26643</v>
      </c>
      <c r="B4927" t="s">
        <v>4166</v>
      </c>
      <c r="C4927" t="s">
        <v>27774</v>
      </c>
      <c r="D4927" t="s">
        <v>1387</v>
      </c>
      <c r="E4927" t="s">
        <v>27775</v>
      </c>
      <c r="F4927" t="s">
        <v>171</v>
      </c>
      <c r="G4927" t="s">
        <v>172</v>
      </c>
      <c r="H4927" s="1">
        <v>35930</v>
      </c>
      <c r="I4927" t="s">
        <v>221</v>
      </c>
      <c r="K4927" t="s">
        <v>547</v>
      </c>
      <c r="L4927" t="s">
        <v>548</v>
      </c>
      <c r="M4927" t="s">
        <v>176</v>
      </c>
      <c r="N4927">
        <v>2019</v>
      </c>
      <c r="O4927" t="s">
        <v>482</v>
      </c>
      <c r="P4927" t="s">
        <v>178</v>
      </c>
      <c r="Q4927" t="s">
        <v>172</v>
      </c>
      <c r="S4927">
        <v>29852734</v>
      </c>
      <c r="T4927" t="s">
        <v>226</v>
      </c>
      <c r="Y4927" t="str">
        <f>"01AS"</f>
        <v>01AS</v>
      </c>
      <c r="Z4927" t="s">
        <v>227</v>
      </c>
      <c r="AA4927" t="s">
        <v>320</v>
      </c>
      <c r="AB4927" t="s">
        <v>321</v>
      </c>
      <c r="AC4927" t="s">
        <v>922</v>
      </c>
      <c r="AD4927" t="s">
        <v>185</v>
      </c>
      <c r="AE4927" t="s">
        <v>11691</v>
      </c>
      <c r="AS4927">
        <v>3.44</v>
      </c>
      <c r="AT4927" t="s">
        <v>1261</v>
      </c>
      <c r="AU4927" t="s">
        <v>235</v>
      </c>
      <c r="AV4927" t="s">
        <v>236</v>
      </c>
      <c r="AW4927" t="s">
        <v>264</v>
      </c>
      <c r="BM4927" t="s">
        <v>27776</v>
      </c>
      <c r="BN4927" t="s">
        <v>239</v>
      </c>
      <c r="BO4927" t="s">
        <v>4735</v>
      </c>
      <c r="BP4927" t="s">
        <v>241</v>
      </c>
      <c r="BQ4927" t="s">
        <v>195</v>
      </c>
      <c r="BS4927">
        <v>14627</v>
      </c>
      <c r="CD4927" t="s">
        <v>195</v>
      </c>
      <c r="CM4927" t="s">
        <v>27777</v>
      </c>
      <c r="CO4927" t="s">
        <v>4735</v>
      </c>
      <c r="CP4927" t="s">
        <v>1401</v>
      </c>
      <c r="CQ4927" t="s">
        <v>247</v>
      </c>
      <c r="CS4927">
        <v>14534</v>
      </c>
      <c r="CT4927" t="s">
        <v>244</v>
      </c>
      <c r="CU4927" t="s">
        <v>27778</v>
      </c>
      <c r="DM4927" t="s">
        <v>27779</v>
      </c>
      <c r="DP4927" t="s">
        <v>1083</v>
      </c>
      <c r="DQ4927" t="s">
        <v>195</v>
      </c>
      <c r="DS4927">
        <v>14534</v>
      </c>
      <c r="DT4927" t="s">
        <v>226</v>
      </c>
      <c r="DU4927">
        <v>5857504087</v>
      </c>
      <c r="DX4927" t="s">
        <v>27780</v>
      </c>
      <c r="DY4927" t="s">
        <v>1605</v>
      </c>
    </row>
    <row r="4928" spans="1:151" x14ac:dyDescent="0.2">
      <c r="A4928">
        <v>25173</v>
      </c>
      <c r="B4928" t="s">
        <v>4166</v>
      </c>
      <c r="C4928" t="s">
        <v>27774</v>
      </c>
      <c r="D4928" t="s">
        <v>1387</v>
      </c>
      <c r="E4928" t="s">
        <v>27775</v>
      </c>
      <c r="F4928" t="s">
        <v>171</v>
      </c>
      <c r="G4928" t="s">
        <v>172</v>
      </c>
      <c r="H4928" s="1">
        <v>35930</v>
      </c>
      <c r="I4928" t="s">
        <v>221</v>
      </c>
      <c r="K4928" t="s">
        <v>277</v>
      </c>
      <c r="L4928" t="s">
        <v>278</v>
      </c>
      <c r="M4928" t="s">
        <v>224</v>
      </c>
      <c r="N4928">
        <v>2018</v>
      </c>
      <c r="O4928" t="s">
        <v>354</v>
      </c>
      <c r="P4928" t="s">
        <v>178</v>
      </c>
      <c r="Q4928" t="s">
        <v>172</v>
      </c>
      <c r="S4928">
        <v>29852734</v>
      </c>
      <c r="T4928" t="s">
        <v>226</v>
      </c>
      <c r="Y4928" t="str">
        <f>"01AS"</f>
        <v>01AS</v>
      </c>
      <c r="Z4928" t="s">
        <v>227</v>
      </c>
      <c r="AA4928" t="s">
        <v>320</v>
      </c>
      <c r="AB4928" t="s">
        <v>321</v>
      </c>
      <c r="AC4928" t="s">
        <v>922</v>
      </c>
      <c r="AD4928" t="s">
        <v>185</v>
      </c>
      <c r="AE4928" t="s">
        <v>11691</v>
      </c>
      <c r="AS4928">
        <v>3.44</v>
      </c>
      <c r="AT4928" t="s">
        <v>1261</v>
      </c>
      <c r="AU4928" t="s">
        <v>235</v>
      </c>
      <c r="AV4928" t="s">
        <v>236</v>
      </c>
      <c r="AW4928" t="s">
        <v>264</v>
      </c>
      <c r="BM4928" t="s">
        <v>27776</v>
      </c>
      <c r="BN4928" t="s">
        <v>239</v>
      </c>
      <c r="BO4928" t="s">
        <v>4735</v>
      </c>
      <c r="BP4928" t="s">
        <v>241</v>
      </c>
      <c r="BQ4928" t="s">
        <v>195</v>
      </c>
      <c r="BS4928">
        <v>14627</v>
      </c>
      <c r="CD4928" t="s">
        <v>195</v>
      </c>
      <c r="CM4928" t="s">
        <v>27777</v>
      </c>
      <c r="CO4928" t="s">
        <v>4735</v>
      </c>
      <c r="CP4928" t="s">
        <v>1401</v>
      </c>
      <c r="CQ4928" t="s">
        <v>247</v>
      </c>
      <c r="CS4928">
        <v>14534</v>
      </c>
      <c r="CT4928" t="s">
        <v>244</v>
      </c>
      <c r="CU4928" t="s">
        <v>27778</v>
      </c>
      <c r="DM4928" t="s">
        <v>27779</v>
      </c>
      <c r="DP4928" t="s">
        <v>1083</v>
      </c>
      <c r="DQ4928" t="s">
        <v>195</v>
      </c>
      <c r="DS4928">
        <v>14534</v>
      </c>
      <c r="DT4928" t="s">
        <v>226</v>
      </c>
      <c r="DU4928">
        <v>5857504087</v>
      </c>
      <c r="DX4928" t="s">
        <v>27780</v>
      </c>
      <c r="DY4928" t="s">
        <v>1605</v>
      </c>
    </row>
    <row r="4929" spans="1:151" x14ac:dyDescent="0.2">
      <c r="A4929">
        <v>22137</v>
      </c>
      <c r="B4929" t="s">
        <v>4166</v>
      </c>
      <c r="C4929" t="s">
        <v>27774</v>
      </c>
      <c r="D4929" t="s">
        <v>1387</v>
      </c>
      <c r="E4929" t="s">
        <v>27775</v>
      </c>
      <c r="F4929" t="s">
        <v>171</v>
      </c>
      <c r="G4929" t="s">
        <v>172</v>
      </c>
      <c r="H4929" s="1">
        <v>35930</v>
      </c>
      <c r="I4929" t="s">
        <v>221</v>
      </c>
      <c r="K4929" t="s">
        <v>277</v>
      </c>
      <c r="L4929" t="s">
        <v>278</v>
      </c>
      <c r="M4929" t="s">
        <v>224</v>
      </c>
      <c r="N4929">
        <v>2017</v>
      </c>
      <c r="O4929" t="s">
        <v>441</v>
      </c>
      <c r="P4929" t="s">
        <v>178</v>
      </c>
      <c r="Q4929" t="s">
        <v>172</v>
      </c>
      <c r="S4929">
        <v>29852734</v>
      </c>
      <c r="T4929" t="s">
        <v>226</v>
      </c>
      <c r="Y4929" t="str">
        <f>"01AS"</f>
        <v>01AS</v>
      </c>
      <c r="Z4929" t="s">
        <v>227</v>
      </c>
      <c r="AA4929" t="s">
        <v>320</v>
      </c>
      <c r="AB4929" t="s">
        <v>321</v>
      </c>
      <c r="AC4929" t="s">
        <v>922</v>
      </c>
      <c r="AD4929" t="s">
        <v>185</v>
      </c>
      <c r="AE4929" t="s">
        <v>11691</v>
      </c>
      <c r="AS4929">
        <v>3.44</v>
      </c>
      <c r="AT4929" t="s">
        <v>1261</v>
      </c>
      <c r="AU4929" t="s">
        <v>235</v>
      </c>
      <c r="AV4929" t="s">
        <v>236</v>
      </c>
      <c r="AW4929" t="s">
        <v>264</v>
      </c>
      <c r="BM4929" t="s">
        <v>27776</v>
      </c>
      <c r="BN4929" t="s">
        <v>239</v>
      </c>
      <c r="BO4929" t="s">
        <v>4735</v>
      </c>
      <c r="BP4929" t="s">
        <v>241</v>
      </c>
      <c r="BQ4929" t="s">
        <v>195</v>
      </c>
      <c r="BS4929">
        <v>14627</v>
      </c>
      <c r="CD4929" t="s">
        <v>195</v>
      </c>
      <c r="CM4929" t="s">
        <v>27777</v>
      </c>
      <c r="CO4929" t="s">
        <v>4735</v>
      </c>
      <c r="CP4929" t="s">
        <v>1401</v>
      </c>
      <c r="CQ4929" t="s">
        <v>247</v>
      </c>
      <c r="CS4929">
        <v>14534</v>
      </c>
      <c r="CT4929" t="s">
        <v>244</v>
      </c>
      <c r="CU4929" t="s">
        <v>27778</v>
      </c>
      <c r="DM4929" t="s">
        <v>27779</v>
      </c>
      <c r="DP4929" t="s">
        <v>1083</v>
      </c>
      <c r="DQ4929" t="s">
        <v>195</v>
      </c>
      <c r="DS4929">
        <v>14534</v>
      </c>
      <c r="DT4929" t="s">
        <v>226</v>
      </c>
      <c r="DU4929">
        <v>5857504087</v>
      </c>
      <c r="DX4929" t="s">
        <v>27780</v>
      </c>
      <c r="DY4929" t="s">
        <v>1605</v>
      </c>
    </row>
    <row r="4930" spans="1:151" x14ac:dyDescent="0.2">
      <c r="A4930">
        <v>23647</v>
      </c>
      <c r="B4930" t="s">
        <v>27781</v>
      </c>
      <c r="C4930" t="s">
        <v>27782</v>
      </c>
      <c r="D4930" t="s">
        <v>169</v>
      </c>
      <c r="E4930" t="s">
        <v>27783</v>
      </c>
      <c r="F4930" t="s">
        <v>171</v>
      </c>
      <c r="G4930" t="s">
        <v>172</v>
      </c>
      <c r="H4930" s="1">
        <v>34759</v>
      </c>
      <c r="I4930" t="s">
        <v>221</v>
      </c>
      <c r="K4930" t="s">
        <v>1930</v>
      </c>
      <c r="L4930" t="s">
        <v>1931</v>
      </c>
      <c r="M4930" t="s">
        <v>224</v>
      </c>
      <c r="N4930">
        <v>2017</v>
      </c>
      <c r="O4930" t="s">
        <v>441</v>
      </c>
      <c r="P4930" t="s">
        <v>178</v>
      </c>
      <c r="Q4930" t="s">
        <v>172</v>
      </c>
      <c r="R4930" t="s">
        <v>510</v>
      </c>
      <c r="S4930">
        <v>28323020</v>
      </c>
      <c r="BM4930" t="s">
        <v>27784</v>
      </c>
    </row>
    <row r="4931" spans="1:151" x14ac:dyDescent="0.2">
      <c r="A4931">
        <v>13319</v>
      </c>
      <c r="B4931" t="s">
        <v>27781</v>
      </c>
      <c r="C4931" t="s">
        <v>27782</v>
      </c>
      <c r="D4931" t="s">
        <v>169</v>
      </c>
      <c r="E4931" t="s">
        <v>27783</v>
      </c>
      <c r="F4931" t="s">
        <v>171</v>
      </c>
      <c r="G4931" t="s">
        <v>172</v>
      </c>
      <c r="H4931" s="1">
        <v>34759</v>
      </c>
      <c r="I4931" t="s">
        <v>221</v>
      </c>
      <c r="K4931" t="s">
        <v>2258</v>
      </c>
      <c r="L4931" t="s">
        <v>820</v>
      </c>
      <c r="M4931" t="s">
        <v>176</v>
      </c>
      <c r="N4931">
        <v>2016</v>
      </c>
      <c r="O4931" t="s">
        <v>634</v>
      </c>
      <c r="P4931" t="s">
        <v>178</v>
      </c>
      <c r="Q4931" t="s">
        <v>172</v>
      </c>
      <c r="R4931" t="s">
        <v>510</v>
      </c>
      <c r="S4931">
        <v>28323020</v>
      </c>
      <c r="BM4931" t="s">
        <v>27784</v>
      </c>
    </row>
    <row r="4932" spans="1:151" x14ac:dyDescent="0.2">
      <c r="A4932">
        <v>38781</v>
      </c>
      <c r="B4932" t="s">
        <v>27785</v>
      </c>
      <c r="C4932" t="s">
        <v>27786</v>
      </c>
      <c r="E4932" t="s">
        <v>27787</v>
      </c>
      <c r="F4932" t="s">
        <v>171</v>
      </c>
      <c r="G4932" t="str">
        <f>"0"</f>
        <v>0</v>
      </c>
      <c r="H4932" s="1">
        <v>37170</v>
      </c>
      <c r="I4932" t="s">
        <v>1571</v>
      </c>
      <c r="K4932" t="s">
        <v>919</v>
      </c>
      <c r="L4932" t="s">
        <v>920</v>
      </c>
      <c r="M4932" t="s">
        <v>205</v>
      </c>
      <c r="N4932">
        <v>2023</v>
      </c>
      <c r="O4932" t="s">
        <v>921</v>
      </c>
      <c r="P4932" t="s">
        <v>178</v>
      </c>
      <c r="Q4932" t="s">
        <v>172</v>
      </c>
      <c r="S4932">
        <v>31534970</v>
      </c>
      <c r="T4932" t="s">
        <v>226</v>
      </c>
      <c r="Y4932" t="str">
        <f>"04HSEAS"</f>
        <v>04HSEAS</v>
      </c>
      <c r="Z4932" t="s">
        <v>227</v>
      </c>
      <c r="AA4932" t="s">
        <v>321</v>
      </c>
      <c r="AC4932" t="s">
        <v>500</v>
      </c>
      <c r="AD4932" t="s">
        <v>185</v>
      </c>
      <c r="AF4932" t="s">
        <v>426</v>
      </c>
      <c r="AG4932" t="s">
        <v>729</v>
      </c>
      <c r="AJ4932" t="s">
        <v>1203</v>
      </c>
      <c r="AK4932" t="s">
        <v>185</v>
      </c>
      <c r="AM4932" t="s">
        <v>8474</v>
      </c>
      <c r="AS4932">
        <v>3.7</v>
      </c>
      <c r="AU4932" t="s">
        <v>235</v>
      </c>
      <c r="AV4932" t="s">
        <v>236</v>
      </c>
      <c r="AW4932" t="s">
        <v>210</v>
      </c>
      <c r="BF4932" t="s">
        <v>474</v>
      </c>
      <c r="BM4932" t="s">
        <v>27788</v>
      </c>
      <c r="BN4932" t="s">
        <v>239</v>
      </c>
      <c r="BO4932" t="s">
        <v>27789</v>
      </c>
      <c r="BP4932" t="s">
        <v>241</v>
      </c>
      <c r="BQ4932" t="s">
        <v>195</v>
      </c>
      <c r="BS4932">
        <v>14627</v>
      </c>
      <c r="CD4932" t="s">
        <v>195</v>
      </c>
      <c r="CM4932" t="s">
        <v>27790</v>
      </c>
      <c r="CO4932" t="s">
        <v>27789</v>
      </c>
      <c r="CP4932" t="s">
        <v>5210</v>
      </c>
      <c r="CQ4932" t="s">
        <v>247</v>
      </c>
      <c r="CS4932" t="s">
        <v>27791</v>
      </c>
      <c r="CT4932" t="s">
        <v>244</v>
      </c>
      <c r="CU4932" t="s">
        <v>27792</v>
      </c>
    </row>
    <row r="4933" spans="1:151" x14ac:dyDescent="0.2">
      <c r="A4933">
        <v>36531</v>
      </c>
      <c r="B4933" t="s">
        <v>27785</v>
      </c>
      <c r="C4933" t="s">
        <v>27786</v>
      </c>
      <c r="E4933" t="s">
        <v>27787</v>
      </c>
      <c r="F4933" t="s">
        <v>171</v>
      </c>
      <c r="G4933" t="str">
        <f>"0"</f>
        <v>0</v>
      </c>
      <c r="H4933" s="1">
        <v>37170</v>
      </c>
      <c r="I4933" t="s">
        <v>1571</v>
      </c>
      <c r="K4933" t="s">
        <v>515</v>
      </c>
      <c r="L4933" t="s">
        <v>516</v>
      </c>
      <c r="M4933" t="s">
        <v>176</v>
      </c>
      <c r="N4933">
        <v>2022</v>
      </c>
      <c r="O4933" t="s">
        <v>555</v>
      </c>
      <c r="P4933" t="s">
        <v>178</v>
      </c>
      <c r="Q4933" t="s">
        <v>172</v>
      </c>
      <c r="S4933">
        <v>31534970</v>
      </c>
      <c r="T4933" t="s">
        <v>226</v>
      </c>
      <c r="Y4933" t="str">
        <f>"04HSEAS"</f>
        <v>04HSEAS</v>
      </c>
      <c r="Z4933" t="s">
        <v>227</v>
      </c>
      <c r="AA4933" t="s">
        <v>321</v>
      </c>
      <c r="AC4933" t="s">
        <v>500</v>
      </c>
      <c r="AD4933" t="s">
        <v>185</v>
      </c>
      <c r="AF4933" t="s">
        <v>426</v>
      </c>
      <c r="AG4933" t="s">
        <v>729</v>
      </c>
      <c r="AJ4933" t="s">
        <v>1203</v>
      </c>
      <c r="AK4933" t="s">
        <v>185</v>
      </c>
      <c r="AM4933" t="s">
        <v>8474</v>
      </c>
      <c r="AS4933">
        <v>3.7</v>
      </c>
      <c r="AU4933" t="s">
        <v>235</v>
      </c>
      <c r="AV4933" t="s">
        <v>236</v>
      </c>
      <c r="AW4933" t="s">
        <v>210</v>
      </c>
      <c r="BF4933" t="s">
        <v>474</v>
      </c>
      <c r="BM4933" t="s">
        <v>27788</v>
      </c>
      <c r="BN4933" t="s">
        <v>239</v>
      </c>
      <c r="BO4933" t="s">
        <v>27789</v>
      </c>
      <c r="BP4933" t="s">
        <v>241</v>
      </c>
      <c r="BQ4933" t="s">
        <v>195</v>
      </c>
      <c r="BS4933">
        <v>14627</v>
      </c>
      <c r="CD4933" t="s">
        <v>195</v>
      </c>
      <c r="CM4933" t="s">
        <v>27790</v>
      </c>
      <c r="CO4933" t="s">
        <v>27789</v>
      </c>
      <c r="CP4933" t="s">
        <v>5210</v>
      </c>
      <c r="CQ4933" t="s">
        <v>247</v>
      </c>
      <c r="CS4933" t="s">
        <v>27791</v>
      </c>
      <c r="CT4933" t="s">
        <v>244</v>
      </c>
      <c r="CU4933" t="s">
        <v>27792</v>
      </c>
    </row>
    <row r="4934" spans="1:151" x14ac:dyDescent="0.2">
      <c r="A4934">
        <v>27297</v>
      </c>
      <c r="B4934" t="s">
        <v>5136</v>
      </c>
      <c r="C4934" t="s">
        <v>27793</v>
      </c>
      <c r="D4934" t="s">
        <v>27794</v>
      </c>
      <c r="E4934" t="s">
        <v>27795</v>
      </c>
      <c r="F4934" t="s">
        <v>2871</v>
      </c>
      <c r="G4934" t="s">
        <v>172</v>
      </c>
      <c r="H4934" s="1">
        <v>35671</v>
      </c>
      <c r="I4934" t="s">
        <v>221</v>
      </c>
      <c r="K4934" t="s">
        <v>1078</v>
      </c>
      <c r="L4934" t="s">
        <v>27796</v>
      </c>
      <c r="M4934" t="s">
        <v>176</v>
      </c>
      <c r="N4934">
        <v>2020</v>
      </c>
      <c r="O4934" t="s">
        <v>978</v>
      </c>
      <c r="P4934" t="s">
        <v>979</v>
      </c>
      <c r="Q4934" t="s">
        <v>172</v>
      </c>
      <c r="S4934">
        <v>30719002</v>
      </c>
      <c r="T4934" t="s">
        <v>27797</v>
      </c>
      <c r="U4934" t="s">
        <v>424</v>
      </c>
      <c r="Y4934" t="str">
        <f>"01AS"</f>
        <v>01AS</v>
      </c>
      <c r="Z4934" t="s">
        <v>227</v>
      </c>
      <c r="AA4934" t="s">
        <v>320</v>
      </c>
      <c r="AB4934" t="s">
        <v>321</v>
      </c>
      <c r="AC4934" t="s">
        <v>1237</v>
      </c>
      <c r="AD4934" t="s">
        <v>185</v>
      </c>
      <c r="AM4934" t="s">
        <v>5890</v>
      </c>
      <c r="AS4934">
        <v>3.56</v>
      </c>
      <c r="AU4934" t="s">
        <v>235</v>
      </c>
      <c r="AV4934" t="s">
        <v>236</v>
      </c>
      <c r="AW4934" t="s">
        <v>430</v>
      </c>
      <c r="BM4934" t="s">
        <v>27798</v>
      </c>
      <c r="BN4934" t="s">
        <v>239</v>
      </c>
      <c r="BO4934" t="s">
        <v>10398</v>
      </c>
      <c r="BP4934" t="s">
        <v>241</v>
      </c>
      <c r="BQ4934" t="s">
        <v>195</v>
      </c>
      <c r="BS4934">
        <v>14627</v>
      </c>
      <c r="CA4934" t="s">
        <v>27799</v>
      </c>
      <c r="CD4934" t="s">
        <v>195</v>
      </c>
      <c r="CM4934" t="s">
        <v>27800</v>
      </c>
      <c r="CN4934" t="s">
        <v>27799</v>
      </c>
      <c r="CO4934" t="s">
        <v>10398</v>
      </c>
      <c r="CP4934" t="s">
        <v>241</v>
      </c>
      <c r="CQ4934" t="s">
        <v>247</v>
      </c>
      <c r="CS4934">
        <v>14611</v>
      </c>
      <c r="CT4934" t="s">
        <v>244</v>
      </c>
      <c r="CU4934" t="s">
        <v>27801</v>
      </c>
    </row>
    <row r="4935" spans="1:151" x14ac:dyDescent="0.2">
      <c r="A4935">
        <v>45032</v>
      </c>
      <c r="B4935" t="s">
        <v>27802</v>
      </c>
      <c r="C4935" t="s">
        <v>27803</v>
      </c>
      <c r="E4935" t="s">
        <v>27804</v>
      </c>
      <c r="F4935" t="s">
        <v>171</v>
      </c>
      <c r="G4935" t="str">
        <f>"0"</f>
        <v>0</v>
      </c>
      <c r="H4935" s="1">
        <v>37979</v>
      </c>
      <c r="I4935" t="s">
        <v>221</v>
      </c>
      <c r="K4935" t="s">
        <v>515</v>
      </c>
      <c r="L4935" t="s">
        <v>516</v>
      </c>
      <c r="M4935" t="s">
        <v>176</v>
      </c>
      <c r="N4935">
        <v>2025</v>
      </c>
      <c r="O4935" t="s">
        <v>677</v>
      </c>
      <c r="P4935" t="s">
        <v>178</v>
      </c>
      <c r="Q4935" t="s">
        <v>172</v>
      </c>
      <c r="S4935">
        <v>32319767</v>
      </c>
      <c r="T4935" t="s">
        <v>226</v>
      </c>
      <c r="Y4935" t="str">
        <f>"04HSEAS"</f>
        <v>04HSEAS</v>
      </c>
      <c r="Z4935" t="s">
        <v>499</v>
      </c>
      <c r="AA4935" t="s">
        <v>320</v>
      </c>
      <c r="AB4935" t="s">
        <v>321</v>
      </c>
      <c r="AC4935" t="s">
        <v>3358</v>
      </c>
      <c r="AD4935" t="s">
        <v>185</v>
      </c>
      <c r="AS4935">
        <v>3.94</v>
      </c>
      <c r="AU4935" t="s">
        <v>472</v>
      </c>
      <c r="AV4935" t="s">
        <v>473</v>
      </c>
      <c r="AW4935" t="s">
        <v>264</v>
      </c>
      <c r="BM4935" t="s">
        <v>27805</v>
      </c>
      <c r="BN4935" t="s">
        <v>239</v>
      </c>
      <c r="BO4935" t="s">
        <v>27806</v>
      </c>
      <c r="BP4935" t="s">
        <v>241</v>
      </c>
      <c r="BQ4935" t="s">
        <v>195</v>
      </c>
      <c r="BS4935">
        <v>14627</v>
      </c>
      <c r="CD4935" t="s">
        <v>195</v>
      </c>
      <c r="CM4935" t="s">
        <v>27807</v>
      </c>
      <c r="CO4935" t="s">
        <v>27806</v>
      </c>
      <c r="CP4935" t="s">
        <v>27808</v>
      </c>
      <c r="CQ4935" t="s">
        <v>571</v>
      </c>
      <c r="CS4935" t="s">
        <v>27809</v>
      </c>
      <c r="CT4935" t="s">
        <v>244</v>
      </c>
      <c r="CU4935" t="s">
        <v>27810</v>
      </c>
    </row>
    <row r="4936" spans="1:151" x14ac:dyDescent="0.2">
      <c r="A4936">
        <v>42131</v>
      </c>
      <c r="B4936" t="s">
        <v>27802</v>
      </c>
      <c r="C4936" t="s">
        <v>27803</v>
      </c>
      <c r="E4936" t="s">
        <v>27804</v>
      </c>
      <c r="F4936" t="s">
        <v>171</v>
      </c>
      <c r="G4936" t="str">
        <f>"0"</f>
        <v>0</v>
      </c>
      <c r="H4936" s="1">
        <v>37979</v>
      </c>
      <c r="I4936" t="s">
        <v>221</v>
      </c>
      <c r="K4936" t="s">
        <v>453</v>
      </c>
      <c r="L4936" t="s">
        <v>2757</v>
      </c>
      <c r="M4936" t="s">
        <v>205</v>
      </c>
      <c r="N4936">
        <v>2024</v>
      </c>
      <c r="O4936" t="s">
        <v>2271</v>
      </c>
      <c r="P4936" t="s">
        <v>178</v>
      </c>
      <c r="Q4936" t="s">
        <v>172</v>
      </c>
      <c r="S4936">
        <v>32319767</v>
      </c>
      <c r="T4936" t="s">
        <v>226</v>
      </c>
      <c r="Y4936" t="str">
        <f>"04HSEAS"</f>
        <v>04HSEAS</v>
      </c>
      <c r="Z4936" t="s">
        <v>499</v>
      </c>
      <c r="AA4936" t="s">
        <v>320</v>
      </c>
      <c r="AB4936" t="s">
        <v>321</v>
      </c>
      <c r="AC4936" t="s">
        <v>3358</v>
      </c>
      <c r="AD4936" t="s">
        <v>185</v>
      </c>
      <c r="AS4936">
        <v>3.94</v>
      </c>
      <c r="AU4936" t="s">
        <v>472</v>
      </c>
      <c r="AV4936" t="s">
        <v>473</v>
      </c>
      <c r="AW4936" t="s">
        <v>264</v>
      </c>
      <c r="BM4936" t="s">
        <v>27805</v>
      </c>
      <c r="BN4936" t="s">
        <v>239</v>
      </c>
      <c r="BO4936" t="s">
        <v>27806</v>
      </c>
      <c r="BP4936" t="s">
        <v>241</v>
      </c>
      <c r="BQ4936" t="s">
        <v>195</v>
      </c>
      <c r="BS4936">
        <v>14627</v>
      </c>
      <c r="CD4936" t="s">
        <v>195</v>
      </c>
      <c r="CM4936" t="s">
        <v>27807</v>
      </c>
      <c r="CO4936" t="s">
        <v>27806</v>
      </c>
      <c r="CP4936" t="s">
        <v>27808</v>
      </c>
      <c r="CQ4936" t="s">
        <v>571</v>
      </c>
      <c r="CS4936" t="s">
        <v>27809</v>
      </c>
      <c r="CT4936" t="s">
        <v>244</v>
      </c>
      <c r="CU4936" t="s">
        <v>27810</v>
      </c>
    </row>
    <row r="4937" spans="1:151" x14ac:dyDescent="0.2">
      <c r="A4937">
        <v>26085</v>
      </c>
      <c r="B4937" t="s">
        <v>27811</v>
      </c>
      <c r="C4937" t="s">
        <v>27812</v>
      </c>
      <c r="D4937" t="s">
        <v>5168</v>
      </c>
      <c r="E4937" t="s">
        <v>27813</v>
      </c>
      <c r="F4937" t="s">
        <v>171</v>
      </c>
      <c r="G4937" t="s">
        <v>172</v>
      </c>
      <c r="H4937" s="1">
        <v>35958</v>
      </c>
      <c r="I4937" t="s">
        <v>221</v>
      </c>
      <c r="K4937" t="s">
        <v>14590</v>
      </c>
      <c r="L4937" t="s">
        <v>27814</v>
      </c>
      <c r="M4937" t="s">
        <v>176</v>
      </c>
      <c r="N4937">
        <v>2019</v>
      </c>
      <c r="O4937" t="s">
        <v>482</v>
      </c>
      <c r="P4937" t="s">
        <v>178</v>
      </c>
      <c r="Q4937" t="s">
        <v>172</v>
      </c>
      <c r="S4937">
        <v>29950089</v>
      </c>
      <c r="T4937" t="s">
        <v>196</v>
      </c>
      <c r="W4937" t="s">
        <v>27815</v>
      </c>
      <c r="X4937">
        <v>4178480771</v>
      </c>
      <c r="Y4937" t="s">
        <v>186</v>
      </c>
      <c r="Z4937" t="s">
        <v>282</v>
      </c>
      <c r="AA4937">
        <v>2020</v>
      </c>
      <c r="AB4937">
        <v>2020</v>
      </c>
      <c r="AC4937" t="s">
        <v>857</v>
      </c>
      <c r="AD4937" t="s">
        <v>172</v>
      </c>
      <c r="AS4937">
        <v>4</v>
      </c>
      <c r="AT4937" t="s">
        <v>188</v>
      </c>
      <c r="AU4937" t="s">
        <v>189</v>
      </c>
      <c r="AV4937" t="s">
        <v>190</v>
      </c>
      <c r="AW4937" t="s">
        <v>264</v>
      </c>
      <c r="BM4937" t="s">
        <v>27816</v>
      </c>
      <c r="BN4937" t="s">
        <v>193</v>
      </c>
      <c r="BP4937" t="s">
        <v>194</v>
      </c>
      <c r="BQ4937" t="s">
        <v>195</v>
      </c>
      <c r="BS4937">
        <v>14627</v>
      </c>
      <c r="BT4937" t="s">
        <v>196</v>
      </c>
      <c r="BU4937">
        <v>4176313967</v>
      </c>
      <c r="BZ4937" t="s">
        <v>27817</v>
      </c>
      <c r="CC4937" t="s">
        <v>27818</v>
      </c>
      <c r="CD4937" t="s">
        <v>1895</v>
      </c>
      <c r="CF4937">
        <v>65604</v>
      </c>
      <c r="CG4937" t="s">
        <v>196</v>
      </c>
      <c r="CH4937">
        <v>4176313967</v>
      </c>
      <c r="CM4937" t="s">
        <v>27819</v>
      </c>
      <c r="CP4937" t="s">
        <v>194</v>
      </c>
      <c r="CQ4937" t="s">
        <v>195</v>
      </c>
      <c r="CS4937">
        <v>14627</v>
      </c>
      <c r="CT4937" t="s">
        <v>196</v>
      </c>
      <c r="CU4937">
        <v>4176313967</v>
      </c>
      <c r="ED4937" t="s">
        <v>1895</v>
      </c>
      <c r="EG4937" t="s">
        <v>196</v>
      </c>
      <c r="EM4937" t="s">
        <v>27820</v>
      </c>
      <c r="EP4937" t="s">
        <v>27818</v>
      </c>
      <c r="EQ4937" t="s">
        <v>1895</v>
      </c>
      <c r="ES4937">
        <v>65604</v>
      </c>
      <c r="ET4937" t="s">
        <v>196</v>
      </c>
    </row>
    <row r="4938" spans="1:151" x14ac:dyDescent="0.2">
      <c r="A4938">
        <v>24933</v>
      </c>
      <c r="B4938" t="s">
        <v>27811</v>
      </c>
      <c r="C4938" t="s">
        <v>27812</v>
      </c>
      <c r="D4938" t="s">
        <v>5168</v>
      </c>
      <c r="E4938" t="s">
        <v>27813</v>
      </c>
      <c r="F4938" t="s">
        <v>171</v>
      </c>
      <c r="G4938" t="s">
        <v>172</v>
      </c>
      <c r="H4938" s="1">
        <v>35958</v>
      </c>
      <c r="I4938" t="s">
        <v>221</v>
      </c>
      <c r="K4938" t="s">
        <v>576</v>
      </c>
      <c r="L4938" t="s">
        <v>577</v>
      </c>
      <c r="M4938" t="s">
        <v>224</v>
      </c>
      <c r="N4938">
        <v>2018</v>
      </c>
      <c r="O4938" t="s">
        <v>354</v>
      </c>
      <c r="P4938" t="s">
        <v>178</v>
      </c>
      <c r="Q4938" t="s">
        <v>172</v>
      </c>
      <c r="S4938">
        <v>29950089</v>
      </c>
      <c r="T4938" t="s">
        <v>196</v>
      </c>
      <c r="W4938" t="s">
        <v>27815</v>
      </c>
      <c r="X4938">
        <v>4178480771</v>
      </c>
      <c r="Y4938" t="s">
        <v>186</v>
      </c>
      <c r="Z4938" t="s">
        <v>282</v>
      </c>
      <c r="AA4938">
        <v>2020</v>
      </c>
      <c r="AB4938">
        <v>2020</v>
      </c>
      <c r="AC4938" t="s">
        <v>857</v>
      </c>
      <c r="AD4938" t="s">
        <v>172</v>
      </c>
      <c r="AS4938">
        <v>4</v>
      </c>
      <c r="AT4938" t="s">
        <v>188</v>
      </c>
      <c r="AU4938" t="s">
        <v>189</v>
      </c>
      <c r="AV4938" t="s">
        <v>190</v>
      </c>
      <c r="AW4938" t="s">
        <v>264</v>
      </c>
      <c r="BM4938" t="s">
        <v>27816</v>
      </c>
      <c r="BN4938" t="s">
        <v>193</v>
      </c>
      <c r="BP4938" t="s">
        <v>194</v>
      </c>
      <c r="BQ4938" t="s">
        <v>195</v>
      </c>
      <c r="BS4938">
        <v>14627</v>
      </c>
      <c r="BT4938" t="s">
        <v>196</v>
      </c>
      <c r="BU4938">
        <v>4176313967</v>
      </c>
      <c r="BZ4938" t="s">
        <v>27817</v>
      </c>
      <c r="CC4938" t="s">
        <v>27818</v>
      </c>
      <c r="CD4938" t="s">
        <v>1895</v>
      </c>
      <c r="CF4938">
        <v>65604</v>
      </c>
      <c r="CG4938" t="s">
        <v>196</v>
      </c>
      <c r="CH4938">
        <v>4176313967</v>
      </c>
      <c r="CM4938" t="s">
        <v>27819</v>
      </c>
      <c r="CP4938" t="s">
        <v>194</v>
      </c>
      <c r="CQ4938" t="s">
        <v>195</v>
      </c>
      <c r="CS4938">
        <v>14627</v>
      </c>
      <c r="CT4938" t="s">
        <v>196</v>
      </c>
      <c r="CU4938">
        <v>4176313967</v>
      </c>
      <c r="ED4938" t="s">
        <v>1895</v>
      </c>
      <c r="EG4938" t="s">
        <v>196</v>
      </c>
      <c r="EM4938" t="s">
        <v>27820</v>
      </c>
      <c r="EP4938" t="s">
        <v>27818</v>
      </c>
      <c r="EQ4938" t="s">
        <v>1895</v>
      </c>
      <c r="ES4938">
        <v>65604</v>
      </c>
      <c r="ET4938" t="s">
        <v>196</v>
      </c>
    </row>
    <row r="4939" spans="1:151" x14ac:dyDescent="0.2">
      <c r="A4939">
        <v>25792</v>
      </c>
      <c r="B4939" t="s">
        <v>27821</v>
      </c>
      <c r="C4939" t="s">
        <v>27822</v>
      </c>
      <c r="E4939" t="s">
        <v>27823</v>
      </c>
      <c r="F4939" t="s">
        <v>27824</v>
      </c>
      <c r="G4939" t="s">
        <v>172</v>
      </c>
      <c r="H4939" s="1">
        <v>36034</v>
      </c>
      <c r="I4939" t="s">
        <v>221</v>
      </c>
      <c r="K4939" t="s">
        <v>1078</v>
      </c>
      <c r="L4939" t="s">
        <v>318</v>
      </c>
      <c r="M4939" t="s">
        <v>176</v>
      </c>
      <c r="N4939">
        <v>2019</v>
      </c>
      <c r="O4939" t="s">
        <v>482</v>
      </c>
      <c r="P4939" t="s">
        <v>178</v>
      </c>
      <c r="Q4939" t="s">
        <v>172</v>
      </c>
      <c r="S4939">
        <v>30048027</v>
      </c>
      <c r="T4939" t="s">
        <v>2784</v>
      </c>
      <c r="U4939" t="s">
        <v>180</v>
      </c>
      <c r="V4939" s="2">
        <v>43968</v>
      </c>
      <c r="W4939" t="s">
        <v>27825</v>
      </c>
      <c r="X4939" t="s">
        <v>27826</v>
      </c>
      <c r="Y4939" t="s">
        <v>186</v>
      </c>
      <c r="Z4939" t="s">
        <v>282</v>
      </c>
      <c r="AA4939">
        <v>2020</v>
      </c>
      <c r="AB4939">
        <v>2020</v>
      </c>
      <c r="AC4939" t="s">
        <v>187</v>
      </c>
      <c r="AD4939" t="s">
        <v>172</v>
      </c>
      <c r="AS4939">
        <v>3.33</v>
      </c>
      <c r="AT4939" t="s">
        <v>188</v>
      </c>
      <c r="AU4939" t="s">
        <v>189</v>
      </c>
      <c r="AV4939" t="s">
        <v>190</v>
      </c>
      <c r="AW4939" t="s">
        <v>191</v>
      </c>
      <c r="BM4939" t="s">
        <v>27827</v>
      </c>
      <c r="BN4939" t="s">
        <v>193</v>
      </c>
      <c r="BP4939" t="s">
        <v>194</v>
      </c>
      <c r="BQ4939" t="s">
        <v>195</v>
      </c>
      <c r="BS4939">
        <v>14627</v>
      </c>
      <c r="BT4939" t="s">
        <v>196</v>
      </c>
      <c r="BU4939">
        <v>5772246587</v>
      </c>
      <c r="CM4939" t="s">
        <v>2035</v>
      </c>
      <c r="CN4939" t="s">
        <v>27127</v>
      </c>
      <c r="CP4939" t="s">
        <v>194</v>
      </c>
      <c r="CQ4939" t="s">
        <v>195</v>
      </c>
      <c r="CS4939">
        <v>14627</v>
      </c>
      <c r="CT4939" t="s">
        <v>196</v>
      </c>
      <c r="CU4939">
        <v>5852246587</v>
      </c>
    </row>
    <row r="4940" spans="1:151" x14ac:dyDescent="0.2">
      <c r="A4940">
        <v>46791</v>
      </c>
      <c r="B4940" t="s">
        <v>27828</v>
      </c>
      <c r="C4940" t="s">
        <v>27829</v>
      </c>
      <c r="D4940" t="s">
        <v>3631</v>
      </c>
      <c r="E4940" t="s">
        <v>27830</v>
      </c>
      <c r="F4940" t="s">
        <v>27831</v>
      </c>
      <c r="G4940" t="str">
        <f>"0"</f>
        <v>0</v>
      </c>
      <c r="H4940" s="1">
        <v>38495</v>
      </c>
      <c r="I4940" t="s">
        <v>221</v>
      </c>
      <c r="K4940" t="s">
        <v>515</v>
      </c>
      <c r="L4940" t="s">
        <v>516</v>
      </c>
      <c r="M4940" t="s">
        <v>176</v>
      </c>
      <c r="N4940">
        <v>2026</v>
      </c>
      <c r="O4940" t="s">
        <v>508</v>
      </c>
      <c r="P4940" t="s">
        <v>509</v>
      </c>
      <c r="Q4940" t="s">
        <v>172</v>
      </c>
      <c r="R4940" t="s">
        <v>510</v>
      </c>
      <c r="S4940">
        <v>32619935</v>
      </c>
      <c r="BM4940" t="s">
        <v>529</v>
      </c>
    </row>
    <row r="4941" spans="1:151" x14ac:dyDescent="0.2">
      <c r="A4941">
        <v>29930</v>
      </c>
      <c r="B4941" t="s">
        <v>27832</v>
      </c>
      <c r="C4941" t="s">
        <v>27833</v>
      </c>
      <c r="E4941" t="s">
        <v>27834</v>
      </c>
      <c r="F4941" t="s">
        <v>171</v>
      </c>
      <c r="G4941" t="s">
        <v>172</v>
      </c>
      <c r="H4941" s="1">
        <v>35198</v>
      </c>
      <c r="I4941" t="s">
        <v>221</v>
      </c>
      <c r="K4941" t="s">
        <v>3377</v>
      </c>
      <c r="L4941" t="s">
        <v>3378</v>
      </c>
      <c r="M4941" t="s">
        <v>224</v>
      </c>
      <c r="N4941">
        <v>2019</v>
      </c>
      <c r="O4941" t="s">
        <v>279</v>
      </c>
      <c r="P4941" t="s">
        <v>178</v>
      </c>
      <c r="Q4941" t="s">
        <v>172</v>
      </c>
      <c r="S4941">
        <v>30806726</v>
      </c>
      <c r="T4941" t="s">
        <v>22634</v>
      </c>
      <c r="U4941" t="s">
        <v>424</v>
      </c>
      <c r="Y4941" t="str">
        <f>"01AS"</f>
        <v>01AS</v>
      </c>
      <c r="Z4941" t="s">
        <v>499</v>
      </c>
      <c r="AA4941" t="s">
        <v>320</v>
      </c>
      <c r="AB4941" t="s">
        <v>321</v>
      </c>
      <c r="AC4941" t="s">
        <v>4871</v>
      </c>
      <c r="AD4941" t="s">
        <v>185</v>
      </c>
      <c r="AM4941" t="s">
        <v>13018</v>
      </c>
      <c r="AN4941" t="s">
        <v>6239</v>
      </c>
      <c r="AS4941">
        <v>3.9</v>
      </c>
      <c r="AT4941" t="s">
        <v>1261</v>
      </c>
      <c r="AU4941" t="s">
        <v>235</v>
      </c>
      <c r="AV4941" t="s">
        <v>236</v>
      </c>
      <c r="AW4941" t="s">
        <v>430</v>
      </c>
      <c r="BM4941" t="s">
        <v>27835</v>
      </c>
      <c r="BN4941" t="s">
        <v>239</v>
      </c>
      <c r="BO4941" t="s">
        <v>27836</v>
      </c>
      <c r="BP4941" t="s">
        <v>241</v>
      </c>
      <c r="BQ4941" t="s">
        <v>195</v>
      </c>
      <c r="BS4941">
        <v>14627</v>
      </c>
      <c r="CD4941" t="s">
        <v>195</v>
      </c>
      <c r="CM4941" t="s">
        <v>27837</v>
      </c>
      <c r="CO4941" t="s">
        <v>27836</v>
      </c>
      <c r="CP4941" t="s">
        <v>27838</v>
      </c>
      <c r="CQ4941" t="s">
        <v>270</v>
      </c>
      <c r="CS4941" t="s">
        <v>27839</v>
      </c>
      <c r="CT4941" t="s">
        <v>22634</v>
      </c>
      <c r="DM4941" t="s">
        <v>27840</v>
      </c>
      <c r="DP4941" t="s">
        <v>27841</v>
      </c>
      <c r="DT4941" t="s">
        <v>3925</v>
      </c>
      <c r="DU4941" t="s">
        <v>27842</v>
      </c>
      <c r="DX4941" t="s">
        <v>27843</v>
      </c>
      <c r="DY4941">
        <v>11</v>
      </c>
    </row>
    <row r="4942" spans="1:151" x14ac:dyDescent="0.2">
      <c r="A4942">
        <v>14481</v>
      </c>
      <c r="B4942" t="s">
        <v>1499</v>
      </c>
      <c r="C4942" t="s">
        <v>27844</v>
      </c>
      <c r="D4942" t="s">
        <v>3597</v>
      </c>
      <c r="E4942" t="s">
        <v>27845</v>
      </c>
      <c r="F4942" t="s">
        <v>171</v>
      </c>
      <c r="G4942" t="s">
        <v>172</v>
      </c>
      <c r="H4942" s="1">
        <v>34762</v>
      </c>
      <c r="I4942" t="s">
        <v>221</v>
      </c>
      <c r="K4942" t="s">
        <v>4332</v>
      </c>
      <c r="L4942" t="s">
        <v>820</v>
      </c>
      <c r="M4942" t="s">
        <v>176</v>
      </c>
      <c r="N4942">
        <v>2016</v>
      </c>
      <c r="O4942" t="s">
        <v>634</v>
      </c>
      <c r="P4942" t="s">
        <v>178</v>
      </c>
      <c r="Q4942" t="s">
        <v>172</v>
      </c>
      <c r="S4942">
        <v>28241492</v>
      </c>
      <c r="T4942" t="s">
        <v>196</v>
      </c>
      <c r="W4942" t="s">
        <v>27846</v>
      </c>
      <c r="X4942">
        <v>6507967180</v>
      </c>
      <c r="Y4942" t="s">
        <v>186</v>
      </c>
      <c r="Z4942" t="s">
        <v>282</v>
      </c>
      <c r="AA4942">
        <v>2017</v>
      </c>
      <c r="AB4942">
        <v>2017</v>
      </c>
      <c r="AC4942" t="s">
        <v>396</v>
      </c>
      <c r="AD4942" t="s">
        <v>185</v>
      </c>
      <c r="AF4942" t="s">
        <v>186</v>
      </c>
      <c r="AG4942" t="s">
        <v>183</v>
      </c>
      <c r="AH4942">
        <v>2017</v>
      </c>
      <c r="AI4942">
        <v>2017</v>
      </c>
      <c r="AJ4942" t="s">
        <v>1109</v>
      </c>
      <c r="AK4942" t="s">
        <v>185</v>
      </c>
      <c r="AS4942">
        <v>3.65</v>
      </c>
      <c r="AT4942" t="s">
        <v>188</v>
      </c>
      <c r="AU4942" t="s">
        <v>189</v>
      </c>
      <c r="AV4942" t="s">
        <v>190</v>
      </c>
      <c r="AW4942" t="s">
        <v>264</v>
      </c>
      <c r="BM4942" t="s">
        <v>27847</v>
      </c>
      <c r="BP4942" t="s">
        <v>194</v>
      </c>
      <c r="BQ4942" t="s">
        <v>195</v>
      </c>
      <c r="BS4942">
        <v>14627</v>
      </c>
      <c r="BT4942" t="s">
        <v>196</v>
      </c>
      <c r="BU4942">
        <v>9258187158</v>
      </c>
      <c r="BZ4942" t="s">
        <v>27848</v>
      </c>
      <c r="CC4942" t="s">
        <v>27849</v>
      </c>
      <c r="CD4942" t="s">
        <v>461</v>
      </c>
      <c r="CF4942">
        <v>94556</v>
      </c>
      <c r="CG4942" t="s">
        <v>196</v>
      </c>
      <c r="CH4942">
        <v>9253775485</v>
      </c>
      <c r="CM4942" t="s">
        <v>27847</v>
      </c>
      <c r="CP4942" t="s">
        <v>194</v>
      </c>
      <c r="CQ4942" t="s">
        <v>195</v>
      </c>
      <c r="CS4942">
        <v>14627</v>
      </c>
      <c r="CT4942" t="s">
        <v>196</v>
      </c>
      <c r="CU4942">
        <v>9258187158</v>
      </c>
      <c r="EM4942" t="s">
        <v>27848</v>
      </c>
      <c r="EP4942" t="s">
        <v>27849</v>
      </c>
      <c r="EQ4942" t="s">
        <v>461</v>
      </c>
      <c r="ES4942">
        <v>94556</v>
      </c>
      <c r="ET4942" t="s">
        <v>196</v>
      </c>
      <c r="EU4942">
        <v>9253775485</v>
      </c>
    </row>
    <row r="4943" spans="1:151" x14ac:dyDescent="0.2">
      <c r="A4943">
        <v>37940</v>
      </c>
      <c r="B4943" t="s">
        <v>27850</v>
      </c>
      <c r="C4943" t="s">
        <v>27851</v>
      </c>
      <c r="E4943" t="s">
        <v>27852</v>
      </c>
      <c r="F4943" t="s">
        <v>171</v>
      </c>
      <c r="G4943" t="str">
        <f>"0"</f>
        <v>0</v>
      </c>
      <c r="H4943" s="1">
        <v>37368</v>
      </c>
      <c r="I4943" t="s">
        <v>221</v>
      </c>
      <c r="K4943" t="s">
        <v>1046</v>
      </c>
      <c r="L4943" t="s">
        <v>1047</v>
      </c>
      <c r="M4943" t="s">
        <v>176</v>
      </c>
      <c r="N4943">
        <v>2023</v>
      </c>
      <c r="O4943" t="s">
        <v>1048</v>
      </c>
      <c r="P4943" t="s">
        <v>178</v>
      </c>
      <c r="Q4943" t="s">
        <v>172</v>
      </c>
      <c r="S4943">
        <v>31728355</v>
      </c>
      <c r="T4943" t="s">
        <v>226</v>
      </c>
      <c r="Y4943" t="str">
        <f>"01AS"</f>
        <v>01AS</v>
      </c>
      <c r="Z4943" t="s">
        <v>227</v>
      </c>
      <c r="AA4943" t="s">
        <v>320</v>
      </c>
      <c r="AB4943" t="s">
        <v>321</v>
      </c>
      <c r="AC4943" t="s">
        <v>656</v>
      </c>
      <c r="AD4943" t="s">
        <v>185</v>
      </c>
      <c r="AS4943">
        <v>3.39</v>
      </c>
      <c r="AU4943" t="s">
        <v>235</v>
      </c>
      <c r="AV4943" t="s">
        <v>236</v>
      </c>
      <c r="AW4943" t="s">
        <v>210</v>
      </c>
      <c r="BM4943" t="s">
        <v>27853</v>
      </c>
      <c r="BN4943" t="s">
        <v>239</v>
      </c>
      <c r="BO4943" t="s">
        <v>27854</v>
      </c>
      <c r="BP4943" t="s">
        <v>241</v>
      </c>
      <c r="BQ4943" t="s">
        <v>195</v>
      </c>
      <c r="BS4943">
        <v>14627</v>
      </c>
      <c r="BZ4943" t="s">
        <v>266</v>
      </c>
      <c r="CB4943" t="s">
        <v>267</v>
      </c>
      <c r="CD4943" t="s">
        <v>195</v>
      </c>
      <c r="CF4943">
        <v>14627</v>
      </c>
      <c r="CG4943" t="s">
        <v>244</v>
      </c>
      <c r="CM4943" t="s">
        <v>27855</v>
      </c>
      <c r="CO4943" t="s">
        <v>27854</v>
      </c>
      <c r="CP4943" t="s">
        <v>20308</v>
      </c>
      <c r="CQ4943" t="s">
        <v>541</v>
      </c>
      <c r="CS4943" t="s">
        <v>27856</v>
      </c>
      <c r="CT4943" t="s">
        <v>244</v>
      </c>
      <c r="CU4943" t="s">
        <v>27857</v>
      </c>
    </row>
    <row r="4944" spans="1:151" x14ac:dyDescent="0.2">
      <c r="A4944">
        <v>27721</v>
      </c>
      <c r="B4944" t="s">
        <v>27858</v>
      </c>
      <c r="C4944" t="s">
        <v>27859</v>
      </c>
      <c r="D4944" t="s">
        <v>940</v>
      </c>
      <c r="E4944" t="s">
        <v>27860</v>
      </c>
      <c r="F4944" t="s">
        <v>171</v>
      </c>
      <c r="G4944" t="s">
        <v>172</v>
      </c>
      <c r="H4944" s="1">
        <v>36164</v>
      </c>
      <c r="I4944" t="s">
        <v>221</v>
      </c>
      <c r="K4944" t="s">
        <v>2812</v>
      </c>
      <c r="M4944" t="s">
        <v>306</v>
      </c>
      <c r="N4944">
        <v>2019</v>
      </c>
      <c r="O4944" t="s">
        <v>534</v>
      </c>
      <c r="P4944" t="s">
        <v>363</v>
      </c>
      <c r="Q4944" t="s">
        <v>172</v>
      </c>
      <c r="S4944">
        <v>30805613</v>
      </c>
      <c r="T4944" t="s">
        <v>196</v>
      </c>
      <c r="W4944" t="s">
        <v>27861</v>
      </c>
      <c r="X4944">
        <v>7875866008</v>
      </c>
      <c r="Y4944" t="s">
        <v>186</v>
      </c>
      <c r="Z4944" t="s">
        <v>282</v>
      </c>
      <c r="AA4944">
        <v>2021</v>
      </c>
      <c r="AB4944">
        <v>2021</v>
      </c>
      <c r="AC4944" t="s">
        <v>580</v>
      </c>
      <c r="AD4944" t="s">
        <v>185</v>
      </c>
      <c r="AS4944">
        <v>2.77</v>
      </c>
      <c r="AT4944" t="s">
        <v>188</v>
      </c>
      <c r="AU4944" t="s">
        <v>189</v>
      </c>
      <c r="AV4944" t="s">
        <v>190</v>
      </c>
      <c r="AW4944" t="s">
        <v>210</v>
      </c>
      <c r="BM4944" t="s">
        <v>27862</v>
      </c>
      <c r="BN4944" t="s">
        <v>193</v>
      </c>
      <c r="BP4944" t="s">
        <v>194</v>
      </c>
      <c r="BQ4944" t="s">
        <v>195</v>
      </c>
      <c r="BS4944">
        <v>14627</v>
      </c>
      <c r="BT4944" t="s">
        <v>196</v>
      </c>
      <c r="BU4944">
        <v>7875295592</v>
      </c>
      <c r="BZ4944" t="s">
        <v>27863</v>
      </c>
      <c r="CA4944" t="s">
        <v>27864</v>
      </c>
      <c r="CC4944" t="s">
        <v>27865</v>
      </c>
      <c r="CD4944" t="s">
        <v>214</v>
      </c>
      <c r="CF4944">
        <v>32828</v>
      </c>
      <c r="CG4944" t="s">
        <v>196</v>
      </c>
      <c r="CH4944">
        <v>7875866008</v>
      </c>
      <c r="CM4944" t="s">
        <v>8293</v>
      </c>
      <c r="CN4944" t="s">
        <v>27866</v>
      </c>
      <c r="CP4944" t="s">
        <v>194</v>
      </c>
      <c r="CQ4944" t="s">
        <v>195</v>
      </c>
      <c r="CS4944">
        <v>14627</v>
      </c>
      <c r="CT4944" t="s">
        <v>196</v>
      </c>
      <c r="CU4944">
        <v>7875295592</v>
      </c>
      <c r="ED4944" t="s">
        <v>214</v>
      </c>
      <c r="EG4944" t="s">
        <v>196</v>
      </c>
      <c r="EH4944">
        <v>7875866008</v>
      </c>
      <c r="EM4944" t="s">
        <v>27863</v>
      </c>
      <c r="EN4944" t="s">
        <v>27864</v>
      </c>
      <c r="EP4944" t="s">
        <v>27865</v>
      </c>
      <c r="EQ4944" t="s">
        <v>214</v>
      </c>
      <c r="ES4944">
        <v>32828</v>
      </c>
      <c r="ET4944" t="s">
        <v>196</v>
      </c>
      <c r="EU4944">
        <v>7875866008</v>
      </c>
    </row>
    <row r="4945" spans="1:151" x14ac:dyDescent="0.2">
      <c r="A4945">
        <v>24969</v>
      </c>
      <c r="B4945" t="s">
        <v>27858</v>
      </c>
      <c r="C4945" t="s">
        <v>27859</v>
      </c>
      <c r="D4945" t="s">
        <v>940</v>
      </c>
      <c r="E4945" t="s">
        <v>27860</v>
      </c>
      <c r="F4945" t="s">
        <v>171</v>
      </c>
      <c r="G4945" t="s">
        <v>172</v>
      </c>
      <c r="H4945" s="1">
        <v>36164</v>
      </c>
      <c r="I4945" t="s">
        <v>221</v>
      </c>
      <c r="K4945" t="s">
        <v>576</v>
      </c>
      <c r="L4945" t="s">
        <v>577</v>
      </c>
      <c r="M4945" t="s">
        <v>224</v>
      </c>
      <c r="N4945">
        <v>2018</v>
      </c>
      <c r="O4945" t="s">
        <v>354</v>
      </c>
      <c r="P4945" t="s">
        <v>178</v>
      </c>
      <c r="Q4945" t="s">
        <v>172</v>
      </c>
      <c r="S4945">
        <v>30805613</v>
      </c>
      <c r="T4945" t="s">
        <v>196</v>
      </c>
      <c r="W4945" t="s">
        <v>27861</v>
      </c>
      <c r="X4945">
        <v>7875866008</v>
      </c>
      <c r="Y4945" t="s">
        <v>186</v>
      </c>
      <c r="Z4945" t="s">
        <v>282</v>
      </c>
      <c r="AA4945">
        <v>2021</v>
      </c>
      <c r="AB4945">
        <v>2021</v>
      </c>
      <c r="AC4945" t="s">
        <v>580</v>
      </c>
      <c r="AD4945" t="s">
        <v>185</v>
      </c>
      <c r="AS4945">
        <v>2.77</v>
      </c>
      <c r="AT4945" t="s">
        <v>188</v>
      </c>
      <c r="AU4945" t="s">
        <v>189</v>
      </c>
      <c r="AV4945" t="s">
        <v>190</v>
      </c>
      <c r="AW4945" t="s">
        <v>210</v>
      </c>
      <c r="BM4945" t="s">
        <v>27862</v>
      </c>
      <c r="BN4945" t="s">
        <v>193</v>
      </c>
      <c r="BP4945" t="s">
        <v>194</v>
      </c>
      <c r="BQ4945" t="s">
        <v>195</v>
      </c>
      <c r="BS4945">
        <v>14627</v>
      </c>
      <c r="BT4945" t="s">
        <v>196</v>
      </c>
      <c r="BU4945">
        <v>7875295592</v>
      </c>
      <c r="BZ4945" t="s">
        <v>27863</v>
      </c>
      <c r="CA4945" t="s">
        <v>27864</v>
      </c>
      <c r="CC4945" t="s">
        <v>27865</v>
      </c>
      <c r="CD4945" t="s">
        <v>214</v>
      </c>
      <c r="CF4945">
        <v>32828</v>
      </c>
      <c r="CG4945" t="s">
        <v>196</v>
      </c>
      <c r="CH4945">
        <v>7875866008</v>
      </c>
      <c r="CM4945" t="s">
        <v>8293</v>
      </c>
      <c r="CN4945" t="s">
        <v>27866</v>
      </c>
      <c r="CP4945" t="s">
        <v>194</v>
      </c>
      <c r="CQ4945" t="s">
        <v>195</v>
      </c>
      <c r="CS4945">
        <v>14627</v>
      </c>
      <c r="CT4945" t="s">
        <v>196</v>
      </c>
      <c r="CU4945">
        <v>7875295592</v>
      </c>
      <c r="ED4945" t="s">
        <v>214</v>
      </c>
      <c r="EG4945" t="s">
        <v>196</v>
      </c>
      <c r="EH4945">
        <v>7875866008</v>
      </c>
      <c r="EM4945" t="s">
        <v>27863</v>
      </c>
      <c r="EN4945" t="s">
        <v>27864</v>
      </c>
      <c r="EP4945" t="s">
        <v>27865</v>
      </c>
      <c r="EQ4945" t="s">
        <v>214</v>
      </c>
      <c r="ES4945">
        <v>32828</v>
      </c>
      <c r="ET4945" t="s">
        <v>196</v>
      </c>
      <c r="EU4945">
        <v>7875866008</v>
      </c>
    </row>
    <row r="4946" spans="1:151" x14ac:dyDescent="0.2">
      <c r="A4946">
        <v>40937</v>
      </c>
      <c r="B4946" t="s">
        <v>27867</v>
      </c>
      <c r="C4946" t="s">
        <v>27868</v>
      </c>
      <c r="D4946" t="s">
        <v>27869</v>
      </c>
      <c r="E4946" t="s">
        <v>27870</v>
      </c>
      <c r="F4946" t="s">
        <v>171</v>
      </c>
      <c r="G4946" t="str">
        <f>"0"</f>
        <v>0</v>
      </c>
      <c r="H4946" s="1">
        <v>37590</v>
      </c>
      <c r="I4946" t="s">
        <v>221</v>
      </c>
      <c r="K4946" t="s">
        <v>4780</v>
      </c>
      <c r="L4946" t="s">
        <v>3127</v>
      </c>
      <c r="M4946" t="s">
        <v>176</v>
      </c>
      <c r="N4946">
        <v>2024</v>
      </c>
      <c r="O4946" t="s">
        <v>319</v>
      </c>
      <c r="P4946" t="s">
        <v>178</v>
      </c>
      <c r="Q4946" t="s">
        <v>172</v>
      </c>
      <c r="S4946">
        <v>32083217</v>
      </c>
      <c r="T4946" t="s">
        <v>226</v>
      </c>
      <c r="Y4946" t="str">
        <f>"01AS"</f>
        <v>01AS</v>
      </c>
      <c r="Z4946" t="s">
        <v>227</v>
      </c>
      <c r="AA4946" t="s">
        <v>320</v>
      </c>
      <c r="AB4946" t="s">
        <v>321</v>
      </c>
      <c r="AC4946" t="s">
        <v>1451</v>
      </c>
      <c r="AD4946" t="s">
        <v>185</v>
      </c>
      <c r="AE4946" t="s">
        <v>8676</v>
      </c>
      <c r="AM4946" t="s">
        <v>680</v>
      </c>
      <c r="AS4946">
        <v>3.94</v>
      </c>
      <c r="AU4946" t="s">
        <v>235</v>
      </c>
      <c r="AV4946" t="s">
        <v>236</v>
      </c>
      <c r="AW4946" t="s">
        <v>264</v>
      </c>
      <c r="BH4946" t="s">
        <v>474</v>
      </c>
      <c r="BJ4946" t="s">
        <v>474</v>
      </c>
      <c r="BO4946" t="s">
        <v>27871</v>
      </c>
      <c r="BQ4946" t="s">
        <v>195</v>
      </c>
      <c r="BZ4946" t="s">
        <v>242</v>
      </c>
      <c r="CB4946" t="s">
        <v>243</v>
      </c>
      <c r="CD4946" t="s">
        <v>195</v>
      </c>
      <c r="CF4946">
        <v>14642</v>
      </c>
      <c r="CG4946" t="s">
        <v>244</v>
      </c>
      <c r="CM4946" t="s">
        <v>27872</v>
      </c>
      <c r="CO4946" t="s">
        <v>27871</v>
      </c>
      <c r="CP4946" t="s">
        <v>27873</v>
      </c>
      <c r="CQ4946" t="s">
        <v>247</v>
      </c>
      <c r="CS4946" t="s">
        <v>27874</v>
      </c>
      <c r="CT4946" t="s">
        <v>244</v>
      </c>
      <c r="CU4946" t="s">
        <v>27875</v>
      </c>
    </row>
    <row r="4947" spans="1:151" x14ac:dyDescent="0.2">
      <c r="A4947">
        <v>37774</v>
      </c>
      <c r="B4947" t="s">
        <v>27867</v>
      </c>
      <c r="C4947" t="s">
        <v>27868</v>
      </c>
      <c r="D4947" t="s">
        <v>27869</v>
      </c>
      <c r="E4947" t="s">
        <v>27870</v>
      </c>
      <c r="F4947" t="s">
        <v>171</v>
      </c>
      <c r="G4947" t="str">
        <f>"0"</f>
        <v>0</v>
      </c>
      <c r="H4947" s="1">
        <v>37590</v>
      </c>
      <c r="I4947" t="s">
        <v>221</v>
      </c>
      <c r="K4947" t="s">
        <v>1046</v>
      </c>
      <c r="L4947" t="s">
        <v>1047</v>
      </c>
      <c r="M4947" t="s">
        <v>176</v>
      </c>
      <c r="N4947">
        <v>2023</v>
      </c>
      <c r="O4947" t="s">
        <v>1048</v>
      </c>
      <c r="P4947" t="s">
        <v>178</v>
      </c>
      <c r="Q4947" t="s">
        <v>172</v>
      </c>
      <c r="S4947">
        <v>32083217</v>
      </c>
      <c r="T4947" t="s">
        <v>226</v>
      </c>
      <c r="Y4947" t="str">
        <f>"01AS"</f>
        <v>01AS</v>
      </c>
      <c r="Z4947" t="s">
        <v>227</v>
      </c>
      <c r="AA4947" t="s">
        <v>320</v>
      </c>
      <c r="AB4947" t="s">
        <v>321</v>
      </c>
      <c r="AC4947" t="s">
        <v>1451</v>
      </c>
      <c r="AD4947" t="s">
        <v>185</v>
      </c>
      <c r="AE4947" t="s">
        <v>8676</v>
      </c>
      <c r="AM4947" t="s">
        <v>680</v>
      </c>
      <c r="AS4947">
        <v>3.94</v>
      </c>
      <c r="AU4947" t="s">
        <v>235</v>
      </c>
      <c r="AV4947" t="s">
        <v>236</v>
      </c>
      <c r="AW4947" t="s">
        <v>264</v>
      </c>
      <c r="BH4947" t="s">
        <v>474</v>
      </c>
      <c r="BJ4947" t="s">
        <v>474</v>
      </c>
      <c r="BO4947" t="s">
        <v>27871</v>
      </c>
      <c r="BQ4947" t="s">
        <v>195</v>
      </c>
      <c r="BZ4947" t="s">
        <v>242</v>
      </c>
      <c r="CB4947" t="s">
        <v>243</v>
      </c>
      <c r="CD4947" t="s">
        <v>195</v>
      </c>
      <c r="CF4947">
        <v>14642</v>
      </c>
      <c r="CG4947" t="s">
        <v>244</v>
      </c>
      <c r="CM4947" t="s">
        <v>27872</v>
      </c>
      <c r="CO4947" t="s">
        <v>27871</v>
      </c>
      <c r="CP4947" t="s">
        <v>27873</v>
      </c>
      <c r="CQ4947" t="s">
        <v>247</v>
      </c>
      <c r="CS4947" t="s">
        <v>27874</v>
      </c>
      <c r="CT4947" t="s">
        <v>244</v>
      </c>
      <c r="CU4947" t="s">
        <v>27875</v>
      </c>
    </row>
    <row r="4948" spans="1:151" x14ac:dyDescent="0.2">
      <c r="A4948">
        <v>20959</v>
      </c>
      <c r="B4948" t="s">
        <v>1216</v>
      </c>
      <c r="C4948" t="s">
        <v>27876</v>
      </c>
      <c r="D4948" t="s">
        <v>3554</v>
      </c>
      <c r="E4948" t="s">
        <v>27877</v>
      </c>
      <c r="F4948" t="s">
        <v>171</v>
      </c>
      <c r="G4948" t="s">
        <v>172</v>
      </c>
      <c r="H4948" s="1">
        <v>35205</v>
      </c>
      <c r="I4948" t="s">
        <v>173</v>
      </c>
      <c r="K4948" t="s">
        <v>853</v>
      </c>
      <c r="L4948" t="s">
        <v>854</v>
      </c>
      <c r="M4948" t="s">
        <v>306</v>
      </c>
      <c r="N4948">
        <v>2017</v>
      </c>
      <c r="O4948" t="s">
        <v>646</v>
      </c>
      <c r="P4948" t="s">
        <v>178</v>
      </c>
      <c r="Q4948" t="s">
        <v>172</v>
      </c>
      <c r="S4948">
        <v>28680079</v>
      </c>
      <c r="T4948" t="s">
        <v>196</v>
      </c>
      <c r="W4948" t="s">
        <v>27878</v>
      </c>
      <c r="X4948">
        <v>2013276328</v>
      </c>
      <c r="Y4948" t="s">
        <v>186</v>
      </c>
      <c r="Z4948" t="s">
        <v>183</v>
      </c>
      <c r="AA4948">
        <v>2018</v>
      </c>
      <c r="AB4948">
        <v>2018</v>
      </c>
      <c r="AC4948" t="s">
        <v>187</v>
      </c>
      <c r="AD4948" t="s">
        <v>185</v>
      </c>
      <c r="AS4948">
        <v>3.01</v>
      </c>
      <c r="AT4948" t="s">
        <v>188</v>
      </c>
      <c r="AU4948" t="s">
        <v>189</v>
      </c>
      <c r="AV4948" t="s">
        <v>190</v>
      </c>
      <c r="AW4948" t="s">
        <v>237</v>
      </c>
      <c r="BM4948" t="s">
        <v>27879</v>
      </c>
      <c r="BN4948" t="s">
        <v>193</v>
      </c>
      <c r="BP4948" t="s">
        <v>194</v>
      </c>
      <c r="BQ4948" t="s">
        <v>195</v>
      </c>
      <c r="BS4948">
        <v>14627</v>
      </c>
      <c r="BT4948" t="s">
        <v>196</v>
      </c>
      <c r="BU4948">
        <v>2016944626</v>
      </c>
      <c r="BZ4948" t="s">
        <v>27880</v>
      </c>
      <c r="CC4948" t="s">
        <v>27881</v>
      </c>
      <c r="CD4948" t="s">
        <v>1150</v>
      </c>
      <c r="CF4948" t="str">
        <f>"078401"</f>
        <v>078401</v>
      </c>
      <c r="CG4948" t="s">
        <v>196</v>
      </c>
      <c r="CH4948">
        <v>2013276238</v>
      </c>
      <c r="CM4948" t="s">
        <v>7577</v>
      </c>
      <c r="CP4948" t="s">
        <v>194</v>
      </c>
      <c r="CQ4948" t="s">
        <v>195</v>
      </c>
      <c r="CS4948">
        <v>14627</v>
      </c>
      <c r="CT4948" t="s">
        <v>196</v>
      </c>
      <c r="CU4948">
        <v>2016944626</v>
      </c>
      <c r="ED4948" t="s">
        <v>1150</v>
      </c>
      <c r="EG4948" t="s">
        <v>196</v>
      </c>
      <c r="EH4948">
        <v>2013276238</v>
      </c>
      <c r="EM4948" t="s">
        <v>27880</v>
      </c>
      <c r="EP4948" t="s">
        <v>27881</v>
      </c>
      <c r="EQ4948" t="s">
        <v>1150</v>
      </c>
      <c r="ES4948" t="str">
        <f>"078401"</f>
        <v>078401</v>
      </c>
      <c r="ET4948" t="s">
        <v>196</v>
      </c>
      <c r="EU4948">
        <v>2013276238</v>
      </c>
    </row>
    <row r="4949" spans="1:151" x14ac:dyDescent="0.2">
      <c r="A4949">
        <v>19406</v>
      </c>
      <c r="B4949" t="s">
        <v>4597</v>
      </c>
      <c r="C4949" t="s">
        <v>27882</v>
      </c>
      <c r="E4949" t="s">
        <v>27883</v>
      </c>
      <c r="F4949" t="s">
        <v>171</v>
      </c>
      <c r="K4949" t="s">
        <v>1357</v>
      </c>
      <c r="L4949" t="s">
        <v>1358</v>
      </c>
      <c r="M4949" t="s">
        <v>224</v>
      </c>
      <c r="N4949">
        <v>2016</v>
      </c>
      <c r="O4949" t="s">
        <v>410</v>
      </c>
      <c r="P4949" t="s">
        <v>178</v>
      </c>
      <c r="Q4949" t="s">
        <v>172</v>
      </c>
      <c r="S4949">
        <v>27036853</v>
      </c>
      <c r="T4949" t="s">
        <v>196</v>
      </c>
      <c r="W4949" t="s">
        <v>27884</v>
      </c>
      <c r="X4949">
        <v>5852306684</v>
      </c>
      <c r="Y4949" t="s">
        <v>802</v>
      </c>
      <c r="Z4949" t="s">
        <v>5929</v>
      </c>
      <c r="AA4949" t="s">
        <v>615</v>
      </c>
      <c r="AB4949" t="s">
        <v>259</v>
      </c>
      <c r="AC4949" t="s">
        <v>1809</v>
      </c>
      <c r="AD4949" t="s">
        <v>185</v>
      </c>
      <c r="AS4949" t="str">
        <f>"0"</f>
        <v>0</v>
      </c>
      <c r="AT4949" t="s">
        <v>188</v>
      </c>
      <c r="AU4949" t="s">
        <v>189</v>
      </c>
      <c r="AV4949" t="s">
        <v>190</v>
      </c>
      <c r="AW4949" t="s">
        <v>264</v>
      </c>
      <c r="BM4949" t="s">
        <v>27885</v>
      </c>
      <c r="BP4949" t="s">
        <v>194</v>
      </c>
      <c r="BQ4949" t="s">
        <v>195</v>
      </c>
      <c r="BS4949">
        <v>14607</v>
      </c>
      <c r="BT4949" t="s">
        <v>196</v>
      </c>
      <c r="BU4949">
        <v>5857053840</v>
      </c>
      <c r="BZ4949" t="s">
        <v>27885</v>
      </c>
      <c r="CC4949" t="s">
        <v>194</v>
      </c>
      <c r="CD4949" t="s">
        <v>195</v>
      </c>
      <c r="CF4949">
        <v>14607</v>
      </c>
      <c r="CG4949" t="s">
        <v>196</v>
      </c>
      <c r="CH4949">
        <v>5857053840</v>
      </c>
      <c r="CM4949" t="s">
        <v>27885</v>
      </c>
      <c r="CP4949" t="s">
        <v>194</v>
      </c>
      <c r="CQ4949" t="s">
        <v>195</v>
      </c>
      <c r="CS4949">
        <v>14607</v>
      </c>
      <c r="CT4949" t="s">
        <v>196</v>
      </c>
      <c r="CU4949">
        <v>5857053840</v>
      </c>
      <c r="ED4949" t="s">
        <v>195</v>
      </c>
      <c r="EG4949" t="s">
        <v>196</v>
      </c>
      <c r="EH4949">
        <v>5857053840</v>
      </c>
      <c r="EM4949" t="s">
        <v>27885</v>
      </c>
      <c r="EP4949" t="s">
        <v>194</v>
      </c>
      <c r="EQ4949" t="s">
        <v>195</v>
      </c>
      <c r="ES4949">
        <v>14607</v>
      </c>
      <c r="ET4949" t="s">
        <v>196</v>
      </c>
      <c r="EU4949">
        <v>5857053840</v>
      </c>
    </row>
    <row r="4950" spans="1:151" x14ac:dyDescent="0.2">
      <c r="A4950">
        <v>12575</v>
      </c>
      <c r="B4950" t="s">
        <v>4597</v>
      </c>
      <c r="C4950" t="s">
        <v>27882</v>
      </c>
      <c r="E4950" t="s">
        <v>27883</v>
      </c>
      <c r="F4950" t="s">
        <v>171</v>
      </c>
      <c r="K4950" t="s">
        <v>867</v>
      </c>
      <c r="L4950" t="s">
        <v>868</v>
      </c>
      <c r="M4950" t="s">
        <v>224</v>
      </c>
      <c r="N4950">
        <v>2015</v>
      </c>
      <c r="O4950" t="s">
        <v>692</v>
      </c>
      <c r="P4950" t="s">
        <v>178</v>
      </c>
      <c r="Q4950" t="s">
        <v>172</v>
      </c>
      <c r="S4950">
        <v>27036853</v>
      </c>
      <c r="T4950" t="s">
        <v>196</v>
      </c>
      <c r="W4950" t="s">
        <v>27884</v>
      </c>
      <c r="X4950">
        <v>5852306684</v>
      </c>
      <c r="Y4950" t="s">
        <v>802</v>
      </c>
      <c r="Z4950" t="s">
        <v>5929</v>
      </c>
      <c r="AA4950" t="s">
        <v>615</v>
      </c>
      <c r="AB4950" t="s">
        <v>259</v>
      </c>
      <c r="AC4950" t="s">
        <v>1809</v>
      </c>
      <c r="AD4950" t="s">
        <v>185</v>
      </c>
      <c r="AS4950" t="str">
        <f>"0"</f>
        <v>0</v>
      </c>
      <c r="AT4950" t="s">
        <v>188</v>
      </c>
      <c r="AU4950" t="s">
        <v>189</v>
      </c>
      <c r="AV4950" t="s">
        <v>190</v>
      </c>
      <c r="AW4950" t="s">
        <v>264</v>
      </c>
      <c r="BM4950" t="s">
        <v>27885</v>
      </c>
      <c r="BP4950" t="s">
        <v>194</v>
      </c>
      <c r="BQ4950" t="s">
        <v>195</v>
      </c>
      <c r="BS4950">
        <v>14607</v>
      </c>
      <c r="BT4950" t="s">
        <v>196</v>
      </c>
      <c r="BU4950">
        <v>5857053840</v>
      </c>
      <c r="BZ4950" t="s">
        <v>27885</v>
      </c>
      <c r="CC4950" t="s">
        <v>194</v>
      </c>
      <c r="CD4950" t="s">
        <v>195</v>
      </c>
      <c r="CF4950">
        <v>14607</v>
      </c>
      <c r="CG4950" t="s">
        <v>196</v>
      </c>
      <c r="CH4950">
        <v>5857053840</v>
      </c>
      <c r="CM4950" t="s">
        <v>27885</v>
      </c>
      <c r="CP4950" t="s">
        <v>194</v>
      </c>
      <c r="CQ4950" t="s">
        <v>195</v>
      </c>
      <c r="CS4950">
        <v>14607</v>
      </c>
      <c r="CT4950" t="s">
        <v>196</v>
      </c>
      <c r="CU4950">
        <v>5857053840</v>
      </c>
      <c r="ED4950" t="s">
        <v>195</v>
      </c>
      <c r="EG4950" t="s">
        <v>196</v>
      </c>
      <c r="EH4950">
        <v>5857053840</v>
      </c>
      <c r="EM4950" t="s">
        <v>27885</v>
      </c>
      <c r="EP4950" t="s">
        <v>194</v>
      </c>
      <c r="EQ4950" t="s">
        <v>195</v>
      </c>
      <c r="ES4950">
        <v>14607</v>
      </c>
      <c r="ET4950" t="s">
        <v>196</v>
      </c>
      <c r="EU4950">
        <v>5857053840</v>
      </c>
    </row>
    <row r="4951" spans="1:151" x14ac:dyDescent="0.2">
      <c r="A4951">
        <v>33055</v>
      </c>
      <c r="B4951" t="s">
        <v>27886</v>
      </c>
      <c r="C4951" t="s">
        <v>27887</v>
      </c>
      <c r="D4951" t="s">
        <v>407</v>
      </c>
      <c r="E4951" t="s">
        <v>27888</v>
      </c>
      <c r="F4951" t="s">
        <v>171</v>
      </c>
      <c r="G4951" t="s">
        <v>172</v>
      </c>
      <c r="H4951" s="1">
        <v>36695</v>
      </c>
      <c r="I4951" t="s">
        <v>173</v>
      </c>
      <c r="K4951" t="s">
        <v>10331</v>
      </c>
      <c r="L4951" t="s">
        <v>10332</v>
      </c>
      <c r="M4951" t="s">
        <v>224</v>
      </c>
      <c r="N4951">
        <v>2020</v>
      </c>
      <c r="O4951" t="s">
        <v>362</v>
      </c>
      <c r="P4951" t="s">
        <v>363</v>
      </c>
      <c r="Q4951" t="s">
        <v>172</v>
      </c>
      <c r="S4951">
        <v>31330541</v>
      </c>
      <c r="T4951" t="s">
        <v>196</v>
      </c>
      <c r="W4951" t="s">
        <v>27889</v>
      </c>
      <c r="X4951">
        <v>9132193813</v>
      </c>
      <c r="Y4951" t="s">
        <v>186</v>
      </c>
      <c r="Z4951" t="s">
        <v>282</v>
      </c>
      <c r="AA4951">
        <v>2022</v>
      </c>
      <c r="AB4951">
        <v>2022</v>
      </c>
      <c r="AC4951" t="s">
        <v>886</v>
      </c>
      <c r="AD4951" t="s">
        <v>172</v>
      </c>
      <c r="AS4951">
        <v>3.4</v>
      </c>
      <c r="AT4951" t="s">
        <v>188</v>
      </c>
      <c r="AU4951" t="s">
        <v>189</v>
      </c>
      <c r="AV4951" t="s">
        <v>190</v>
      </c>
      <c r="AW4951" t="s">
        <v>264</v>
      </c>
      <c r="BM4951" t="s">
        <v>27890</v>
      </c>
      <c r="BN4951" t="s">
        <v>193</v>
      </c>
      <c r="BP4951" t="s">
        <v>194</v>
      </c>
      <c r="BQ4951" t="s">
        <v>195</v>
      </c>
      <c r="BS4951">
        <v>14627</v>
      </c>
      <c r="BT4951" t="s">
        <v>196</v>
      </c>
      <c r="BU4951">
        <v>5852753166</v>
      </c>
      <c r="BZ4951" t="s">
        <v>27891</v>
      </c>
      <c r="CC4951" t="s">
        <v>5186</v>
      </c>
      <c r="CD4951" t="s">
        <v>5183</v>
      </c>
      <c r="CF4951">
        <v>402455713</v>
      </c>
      <c r="CG4951" t="s">
        <v>196</v>
      </c>
      <c r="CH4951">
        <v>9139984692</v>
      </c>
      <c r="CM4951" t="s">
        <v>2124</v>
      </c>
      <c r="CP4951" t="s">
        <v>194</v>
      </c>
      <c r="CQ4951" t="s">
        <v>195</v>
      </c>
      <c r="CS4951">
        <v>14627</v>
      </c>
      <c r="CT4951" t="s">
        <v>196</v>
      </c>
      <c r="CU4951">
        <v>9139984692</v>
      </c>
      <c r="DZ4951" t="s">
        <v>27892</v>
      </c>
      <c r="EC4951" t="s">
        <v>24091</v>
      </c>
      <c r="ED4951" t="s">
        <v>5183</v>
      </c>
      <c r="EF4951">
        <v>66223</v>
      </c>
      <c r="EG4951" t="s">
        <v>196</v>
      </c>
      <c r="EH4951">
        <v>9139984692</v>
      </c>
      <c r="EM4951" t="s">
        <v>27891</v>
      </c>
      <c r="EP4951" t="s">
        <v>5186</v>
      </c>
      <c r="EQ4951" t="s">
        <v>5183</v>
      </c>
      <c r="ES4951">
        <v>402455713</v>
      </c>
      <c r="ET4951" t="s">
        <v>196</v>
      </c>
      <c r="EU4951">
        <v>9139984692</v>
      </c>
    </row>
    <row r="4952" spans="1:151" x14ac:dyDescent="0.2">
      <c r="A4952">
        <v>37889</v>
      </c>
      <c r="B4952" t="s">
        <v>12300</v>
      </c>
      <c r="C4952" t="s">
        <v>27893</v>
      </c>
      <c r="D4952" t="s">
        <v>949</v>
      </c>
      <c r="E4952" t="s">
        <v>27894</v>
      </c>
      <c r="F4952" t="s">
        <v>171</v>
      </c>
      <c r="G4952" t="str">
        <f>"0"</f>
        <v>0</v>
      </c>
      <c r="H4952" s="1">
        <v>37292</v>
      </c>
      <c r="I4952" t="s">
        <v>173</v>
      </c>
      <c r="K4952" t="s">
        <v>1046</v>
      </c>
      <c r="L4952" t="s">
        <v>1047</v>
      </c>
      <c r="M4952" t="s">
        <v>176</v>
      </c>
      <c r="N4952">
        <v>2023</v>
      </c>
      <c r="O4952" t="s">
        <v>1048</v>
      </c>
      <c r="P4952" t="s">
        <v>178</v>
      </c>
      <c r="Q4952" t="s">
        <v>172</v>
      </c>
      <c r="S4952">
        <v>31787499</v>
      </c>
      <c r="T4952" t="s">
        <v>226</v>
      </c>
      <c r="Y4952" t="str">
        <f>"01AS"</f>
        <v>01AS</v>
      </c>
      <c r="Z4952" t="s">
        <v>499</v>
      </c>
      <c r="AA4952" t="s">
        <v>320</v>
      </c>
      <c r="AB4952" t="s">
        <v>321</v>
      </c>
      <c r="AC4952" t="s">
        <v>2066</v>
      </c>
      <c r="AD4952" t="s">
        <v>185</v>
      </c>
      <c r="AF4952" t="s">
        <v>426</v>
      </c>
      <c r="AG4952" t="s">
        <v>729</v>
      </c>
      <c r="AJ4952" t="s">
        <v>1451</v>
      </c>
      <c r="AK4952" t="s">
        <v>185</v>
      </c>
      <c r="AS4952">
        <v>3.61</v>
      </c>
      <c r="AU4952" t="s">
        <v>235</v>
      </c>
      <c r="AV4952" t="s">
        <v>236</v>
      </c>
      <c r="AW4952" t="s">
        <v>264</v>
      </c>
      <c r="BH4952" t="s">
        <v>474</v>
      </c>
      <c r="BM4952" t="s">
        <v>6102</v>
      </c>
      <c r="BN4952" t="s">
        <v>239</v>
      </c>
      <c r="BO4952" t="s">
        <v>27895</v>
      </c>
      <c r="BP4952" t="s">
        <v>241</v>
      </c>
      <c r="BQ4952" t="s">
        <v>195</v>
      </c>
      <c r="BS4952">
        <v>14627</v>
      </c>
      <c r="CD4952" t="s">
        <v>195</v>
      </c>
      <c r="CM4952" t="s">
        <v>27896</v>
      </c>
      <c r="CO4952" t="s">
        <v>27895</v>
      </c>
      <c r="CP4952" t="s">
        <v>27897</v>
      </c>
      <c r="CQ4952" t="s">
        <v>247</v>
      </c>
      <c r="CS4952" t="s">
        <v>27898</v>
      </c>
      <c r="CT4952" t="s">
        <v>244</v>
      </c>
      <c r="CU4952" t="s">
        <v>27899</v>
      </c>
    </row>
    <row r="4953" spans="1:151" x14ac:dyDescent="0.2">
      <c r="A4953">
        <v>37810</v>
      </c>
      <c r="B4953" t="s">
        <v>3282</v>
      </c>
      <c r="C4953" t="s">
        <v>27900</v>
      </c>
      <c r="D4953" t="s">
        <v>3657</v>
      </c>
      <c r="E4953" t="s">
        <v>27901</v>
      </c>
      <c r="F4953" t="s">
        <v>171</v>
      </c>
      <c r="G4953" t="str">
        <f>"0"</f>
        <v>0</v>
      </c>
      <c r="H4953" s="1">
        <v>37345</v>
      </c>
      <c r="I4953" t="s">
        <v>221</v>
      </c>
      <c r="K4953" t="s">
        <v>1853</v>
      </c>
      <c r="L4953" t="s">
        <v>516</v>
      </c>
      <c r="M4953" t="s">
        <v>176</v>
      </c>
      <c r="N4953">
        <v>2023</v>
      </c>
      <c r="O4953" t="s">
        <v>1048</v>
      </c>
      <c r="P4953" t="s">
        <v>178</v>
      </c>
      <c r="Q4953" t="s">
        <v>172</v>
      </c>
      <c r="S4953">
        <v>31753074</v>
      </c>
      <c r="T4953" t="s">
        <v>226</v>
      </c>
      <c r="Y4953" t="str">
        <f>"01AS"</f>
        <v>01AS</v>
      </c>
      <c r="Z4953" t="s">
        <v>499</v>
      </c>
      <c r="AA4953" t="s">
        <v>320</v>
      </c>
      <c r="AB4953" t="s">
        <v>321</v>
      </c>
      <c r="AC4953" t="s">
        <v>821</v>
      </c>
      <c r="AD4953" t="s">
        <v>185</v>
      </c>
      <c r="AM4953" t="s">
        <v>680</v>
      </c>
      <c r="AS4953">
        <v>3.73</v>
      </c>
      <c r="AU4953" t="s">
        <v>235</v>
      </c>
      <c r="AV4953" t="s">
        <v>236</v>
      </c>
      <c r="AW4953" t="s">
        <v>264</v>
      </c>
      <c r="AX4953" t="s">
        <v>3282</v>
      </c>
      <c r="AY4953" t="s">
        <v>2286</v>
      </c>
      <c r="BA4953" t="s">
        <v>27902</v>
      </c>
      <c r="BM4953" t="s">
        <v>27903</v>
      </c>
      <c r="BN4953" t="s">
        <v>239</v>
      </c>
      <c r="BO4953" t="s">
        <v>27904</v>
      </c>
      <c r="BP4953" t="s">
        <v>241</v>
      </c>
      <c r="BQ4953" t="s">
        <v>195</v>
      </c>
      <c r="BS4953">
        <v>14627</v>
      </c>
      <c r="CD4953" t="s">
        <v>195</v>
      </c>
      <c r="CM4953" t="s">
        <v>27905</v>
      </c>
      <c r="CO4953" t="s">
        <v>27904</v>
      </c>
      <c r="CP4953" t="s">
        <v>27906</v>
      </c>
      <c r="CQ4953" t="s">
        <v>247</v>
      </c>
      <c r="CS4953" t="str">
        <f>"07041-2142"</f>
        <v>07041-2142</v>
      </c>
      <c r="CT4953" t="s">
        <v>244</v>
      </c>
      <c r="CU4953" t="s">
        <v>27907</v>
      </c>
      <c r="DM4953" t="s">
        <v>27908</v>
      </c>
      <c r="DP4953" t="s">
        <v>27906</v>
      </c>
      <c r="DQ4953" t="s">
        <v>1150</v>
      </c>
      <c r="DS4953" t="str">
        <f>"07041"</f>
        <v>07041</v>
      </c>
      <c r="DT4953" t="s">
        <v>226</v>
      </c>
      <c r="DU4953">
        <v>9085004507</v>
      </c>
      <c r="DX4953" t="s">
        <v>27909</v>
      </c>
      <c r="DY4953" t="s">
        <v>1965</v>
      </c>
    </row>
    <row r="4954" spans="1:151" x14ac:dyDescent="0.2">
      <c r="A4954">
        <v>37130</v>
      </c>
      <c r="B4954" t="s">
        <v>8198</v>
      </c>
      <c r="C4954" t="s">
        <v>27910</v>
      </c>
      <c r="D4954" t="s">
        <v>4296</v>
      </c>
      <c r="E4954" t="s">
        <v>27911</v>
      </c>
      <c r="F4954" t="s">
        <v>171</v>
      </c>
      <c r="G4954" t="str">
        <f>"0"</f>
        <v>0</v>
      </c>
      <c r="H4954" s="1">
        <v>37388</v>
      </c>
      <c r="I4954" t="s">
        <v>1450</v>
      </c>
      <c r="K4954" t="s">
        <v>2724</v>
      </c>
      <c r="L4954" t="s">
        <v>820</v>
      </c>
      <c r="M4954" t="s">
        <v>306</v>
      </c>
      <c r="N4954">
        <v>2022</v>
      </c>
      <c r="O4954" t="s">
        <v>782</v>
      </c>
      <c r="P4954" t="s">
        <v>178</v>
      </c>
      <c r="Q4954" t="s">
        <v>172</v>
      </c>
      <c r="S4954">
        <v>31778756</v>
      </c>
      <c r="T4954" t="s">
        <v>226</v>
      </c>
      <c r="Y4954" t="str">
        <f>"01AS"</f>
        <v>01AS</v>
      </c>
      <c r="Z4954" t="s">
        <v>499</v>
      </c>
      <c r="AA4954" t="s">
        <v>320</v>
      </c>
      <c r="AB4954" t="s">
        <v>321</v>
      </c>
      <c r="AC4954" t="s">
        <v>821</v>
      </c>
      <c r="AD4954" t="s">
        <v>185</v>
      </c>
      <c r="AF4954" t="s">
        <v>426</v>
      </c>
      <c r="AG4954" t="s">
        <v>729</v>
      </c>
      <c r="AJ4954" t="s">
        <v>678</v>
      </c>
      <c r="AK4954" t="s">
        <v>185</v>
      </c>
      <c r="AS4954">
        <v>3.96</v>
      </c>
      <c r="AU4954" t="s">
        <v>235</v>
      </c>
      <c r="AV4954" t="s">
        <v>236</v>
      </c>
      <c r="AW4954" t="s">
        <v>264</v>
      </c>
      <c r="BF4954" t="s">
        <v>474</v>
      </c>
      <c r="BM4954" t="s">
        <v>27912</v>
      </c>
      <c r="BN4954" t="s">
        <v>239</v>
      </c>
      <c r="BO4954" t="s">
        <v>27913</v>
      </c>
      <c r="BP4954" t="s">
        <v>241</v>
      </c>
      <c r="BQ4954" t="s">
        <v>195</v>
      </c>
      <c r="BS4954">
        <v>14627</v>
      </c>
      <c r="CD4954" t="s">
        <v>195</v>
      </c>
      <c r="CM4954" t="s">
        <v>27914</v>
      </c>
      <c r="CO4954" t="s">
        <v>27913</v>
      </c>
      <c r="CP4954" t="s">
        <v>4547</v>
      </c>
      <c r="CQ4954" t="s">
        <v>4463</v>
      </c>
      <c r="CS4954" t="str">
        <f>"06443-2002"</f>
        <v>06443-2002</v>
      </c>
      <c r="CT4954" t="s">
        <v>244</v>
      </c>
      <c r="CU4954" t="s">
        <v>27915</v>
      </c>
    </row>
    <row r="4955" spans="1:151" x14ac:dyDescent="0.2">
      <c r="A4955">
        <v>45339</v>
      </c>
      <c r="B4955" t="s">
        <v>27916</v>
      </c>
      <c r="C4955" t="s">
        <v>27917</v>
      </c>
      <c r="D4955" t="s">
        <v>27918</v>
      </c>
      <c r="E4955" t="s">
        <v>27919</v>
      </c>
      <c r="F4955" t="s">
        <v>171</v>
      </c>
      <c r="G4955" t="str">
        <f>"0"</f>
        <v>0</v>
      </c>
      <c r="H4955" s="1">
        <v>38826</v>
      </c>
      <c r="I4955" t="s">
        <v>173</v>
      </c>
      <c r="K4955" t="s">
        <v>1730</v>
      </c>
      <c r="L4955" t="s">
        <v>1731</v>
      </c>
      <c r="M4955" t="s">
        <v>224</v>
      </c>
      <c r="N4955">
        <v>2025</v>
      </c>
      <c r="O4955" t="s">
        <v>528</v>
      </c>
      <c r="P4955" t="s">
        <v>178</v>
      </c>
      <c r="Q4955" t="s">
        <v>172</v>
      </c>
      <c r="S4955">
        <v>32775334</v>
      </c>
      <c r="T4955" t="s">
        <v>226</v>
      </c>
      <c r="Y4955" t="str">
        <f>"01AS"</f>
        <v>01AS</v>
      </c>
      <c r="Z4955" t="s">
        <v>227</v>
      </c>
      <c r="AA4955" t="s">
        <v>833</v>
      </c>
      <c r="AB4955" t="s">
        <v>834</v>
      </c>
      <c r="AC4955" t="s">
        <v>678</v>
      </c>
      <c r="AD4955" t="s">
        <v>172</v>
      </c>
      <c r="AS4955">
        <v>3.65</v>
      </c>
      <c r="AU4955" t="s">
        <v>472</v>
      </c>
      <c r="AV4955" t="s">
        <v>473</v>
      </c>
      <c r="AW4955" t="s">
        <v>210</v>
      </c>
      <c r="BM4955" t="s">
        <v>23738</v>
      </c>
      <c r="BN4955" t="s">
        <v>239</v>
      </c>
      <c r="BO4955" t="s">
        <v>27920</v>
      </c>
      <c r="BP4955" t="s">
        <v>241</v>
      </c>
      <c r="BQ4955" t="s">
        <v>195</v>
      </c>
      <c r="BS4955">
        <v>14627</v>
      </c>
      <c r="CD4955" t="s">
        <v>195</v>
      </c>
      <c r="CM4955" t="s">
        <v>27921</v>
      </c>
      <c r="CO4955" t="s">
        <v>27920</v>
      </c>
      <c r="CP4955" t="s">
        <v>4301</v>
      </c>
      <c r="CQ4955" t="s">
        <v>571</v>
      </c>
      <c r="CS4955" t="s">
        <v>27922</v>
      </c>
      <c r="CT4955" t="s">
        <v>244</v>
      </c>
      <c r="CU4955" t="s">
        <v>27923</v>
      </c>
    </row>
    <row r="4956" spans="1:151" x14ac:dyDescent="0.2">
      <c r="A4956">
        <v>23810</v>
      </c>
      <c r="B4956" t="s">
        <v>23523</v>
      </c>
      <c r="C4956" t="s">
        <v>27924</v>
      </c>
      <c r="E4956" t="s">
        <v>27925</v>
      </c>
      <c r="F4956" t="s">
        <v>171</v>
      </c>
      <c r="G4956" t="s">
        <v>172</v>
      </c>
      <c r="H4956" s="1">
        <v>34746</v>
      </c>
      <c r="I4956" t="s">
        <v>173</v>
      </c>
      <c r="K4956" t="s">
        <v>798</v>
      </c>
      <c r="L4956" t="s">
        <v>799</v>
      </c>
      <c r="M4956" t="s">
        <v>224</v>
      </c>
      <c r="N4956">
        <v>2017</v>
      </c>
      <c r="O4956" t="s">
        <v>441</v>
      </c>
      <c r="P4956" t="s">
        <v>178</v>
      </c>
      <c r="Q4956" t="s">
        <v>172</v>
      </c>
      <c r="S4956">
        <v>27354223</v>
      </c>
      <c r="T4956" t="s">
        <v>196</v>
      </c>
      <c r="W4956" t="s">
        <v>27926</v>
      </c>
      <c r="X4956">
        <v>5855205719</v>
      </c>
      <c r="Y4956" t="s">
        <v>802</v>
      </c>
      <c r="Z4956" t="s">
        <v>1583</v>
      </c>
      <c r="AA4956">
        <v>2017</v>
      </c>
      <c r="AB4956">
        <v>2017</v>
      </c>
      <c r="AC4956" t="s">
        <v>15904</v>
      </c>
      <c r="AD4956" t="s">
        <v>185</v>
      </c>
      <c r="AE4956" t="s">
        <v>1584</v>
      </c>
      <c r="AS4956">
        <v>3.6</v>
      </c>
      <c r="AT4956" t="s">
        <v>188</v>
      </c>
      <c r="AU4956" t="s">
        <v>189</v>
      </c>
      <c r="AV4956" t="s">
        <v>190</v>
      </c>
      <c r="AW4956" t="s">
        <v>264</v>
      </c>
      <c r="BM4956" t="s">
        <v>27927</v>
      </c>
      <c r="BP4956" t="s">
        <v>2052</v>
      </c>
      <c r="BQ4956" t="s">
        <v>195</v>
      </c>
      <c r="BS4956">
        <v>14526</v>
      </c>
      <c r="BT4956" t="s">
        <v>196</v>
      </c>
      <c r="BU4956">
        <v>5857662676</v>
      </c>
      <c r="BZ4956" t="s">
        <v>27927</v>
      </c>
      <c r="CC4956" t="s">
        <v>2052</v>
      </c>
      <c r="CD4956" t="s">
        <v>195</v>
      </c>
      <c r="CF4956">
        <v>14526</v>
      </c>
      <c r="CG4956" t="s">
        <v>196</v>
      </c>
      <c r="CH4956">
        <v>5857662676</v>
      </c>
      <c r="CM4956" t="s">
        <v>27928</v>
      </c>
      <c r="CP4956" t="s">
        <v>194</v>
      </c>
      <c r="CQ4956" t="s">
        <v>195</v>
      </c>
      <c r="CS4956">
        <v>14605</v>
      </c>
      <c r="CT4956" t="s">
        <v>196</v>
      </c>
      <c r="CU4956">
        <v>5857662676</v>
      </c>
      <c r="ED4956" t="s">
        <v>195</v>
      </c>
      <c r="EG4956" t="s">
        <v>196</v>
      </c>
      <c r="EH4956">
        <v>5857662676</v>
      </c>
      <c r="EM4956" t="s">
        <v>27927</v>
      </c>
      <c r="EP4956" t="s">
        <v>2052</v>
      </c>
      <c r="EQ4956" t="s">
        <v>195</v>
      </c>
      <c r="ES4956">
        <v>14526</v>
      </c>
      <c r="ET4956" t="s">
        <v>196</v>
      </c>
      <c r="EU4956">
        <v>5857662676</v>
      </c>
    </row>
    <row r="4957" spans="1:151" x14ac:dyDescent="0.2">
      <c r="A4957">
        <v>19409</v>
      </c>
      <c r="B4957" t="s">
        <v>23523</v>
      </c>
      <c r="C4957" t="s">
        <v>27924</v>
      </c>
      <c r="E4957" t="s">
        <v>27925</v>
      </c>
      <c r="F4957" t="s">
        <v>171</v>
      </c>
      <c r="G4957" t="s">
        <v>172</v>
      </c>
      <c r="H4957" s="1">
        <v>34746</v>
      </c>
      <c r="I4957" t="s">
        <v>173</v>
      </c>
      <c r="K4957" t="s">
        <v>1357</v>
      </c>
      <c r="L4957" t="s">
        <v>1358</v>
      </c>
      <c r="M4957" t="s">
        <v>224</v>
      </c>
      <c r="N4957">
        <v>2016</v>
      </c>
      <c r="O4957" t="s">
        <v>410</v>
      </c>
      <c r="P4957" t="s">
        <v>178</v>
      </c>
      <c r="Q4957" t="s">
        <v>172</v>
      </c>
      <c r="S4957">
        <v>27354223</v>
      </c>
      <c r="T4957" t="s">
        <v>196</v>
      </c>
      <c r="W4957" t="s">
        <v>27926</v>
      </c>
      <c r="X4957">
        <v>5855205719</v>
      </c>
      <c r="Y4957" t="s">
        <v>802</v>
      </c>
      <c r="Z4957" t="s">
        <v>1583</v>
      </c>
      <c r="AA4957">
        <v>2017</v>
      </c>
      <c r="AB4957">
        <v>2017</v>
      </c>
      <c r="AC4957" t="s">
        <v>15904</v>
      </c>
      <c r="AD4957" t="s">
        <v>185</v>
      </c>
      <c r="AE4957" t="s">
        <v>1584</v>
      </c>
      <c r="AS4957">
        <v>3.6</v>
      </c>
      <c r="AT4957" t="s">
        <v>188</v>
      </c>
      <c r="AU4957" t="s">
        <v>189</v>
      </c>
      <c r="AV4957" t="s">
        <v>190</v>
      </c>
      <c r="AW4957" t="s">
        <v>264</v>
      </c>
      <c r="BM4957" t="s">
        <v>27927</v>
      </c>
      <c r="BP4957" t="s">
        <v>2052</v>
      </c>
      <c r="BQ4957" t="s">
        <v>195</v>
      </c>
      <c r="BS4957">
        <v>14526</v>
      </c>
      <c r="BT4957" t="s">
        <v>196</v>
      </c>
      <c r="BU4957">
        <v>5857662676</v>
      </c>
      <c r="BZ4957" t="s">
        <v>27927</v>
      </c>
      <c r="CC4957" t="s">
        <v>2052</v>
      </c>
      <c r="CD4957" t="s">
        <v>195</v>
      </c>
      <c r="CF4957">
        <v>14526</v>
      </c>
      <c r="CG4957" t="s">
        <v>196</v>
      </c>
      <c r="CH4957">
        <v>5857662676</v>
      </c>
      <c r="CM4957" t="s">
        <v>27928</v>
      </c>
      <c r="CP4957" t="s">
        <v>194</v>
      </c>
      <c r="CQ4957" t="s">
        <v>195</v>
      </c>
      <c r="CS4957">
        <v>14605</v>
      </c>
      <c r="CT4957" t="s">
        <v>196</v>
      </c>
      <c r="CU4957">
        <v>5857662676</v>
      </c>
      <c r="ED4957" t="s">
        <v>195</v>
      </c>
      <c r="EG4957" t="s">
        <v>196</v>
      </c>
      <c r="EH4957">
        <v>5857662676</v>
      </c>
      <c r="EM4957" t="s">
        <v>27927</v>
      </c>
      <c r="EP4957" t="s">
        <v>2052</v>
      </c>
      <c r="EQ4957" t="s">
        <v>195</v>
      </c>
      <c r="ES4957">
        <v>14526</v>
      </c>
      <c r="ET4957" t="s">
        <v>196</v>
      </c>
      <c r="EU4957">
        <v>5857662676</v>
      </c>
    </row>
    <row r="4958" spans="1:151" x14ac:dyDescent="0.2">
      <c r="A4958">
        <v>39113</v>
      </c>
      <c r="B4958" t="s">
        <v>1456</v>
      </c>
      <c r="C4958" t="s">
        <v>27929</v>
      </c>
      <c r="D4958" t="s">
        <v>4836</v>
      </c>
      <c r="E4958" t="s">
        <v>27930</v>
      </c>
      <c r="F4958" t="s">
        <v>171</v>
      </c>
      <c r="G4958" t="str">
        <f>"0"</f>
        <v>0</v>
      </c>
      <c r="H4958" s="1">
        <v>31559</v>
      </c>
      <c r="I4958" t="s">
        <v>173</v>
      </c>
      <c r="K4958" t="s">
        <v>3943</v>
      </c>
      <c r="L4958" t="s">
        <v>1940</v>
      </c>
      <c r="M4958" t="s">
        <v>224</v>
      </c>
      <c r="N4958">
        <v>2023</v>
      </c>
      <c r="O4958" t="s">
        <v>597</v>
      </c>
      <c r="P4958" t="s">
        <v>178</v>
      </c>
      <c r="Q4958" t="s">
        <v>172</v>
      </c>
      <c r="S4958">
        <v>32439540</v>
      </c>
      <c r="T4958" t="s">
        <v>226</v>
      </c>
      <c r="Y4958" t="str">
        <f>"02SBS"</f>
        <v>02SBS</v>
      </c>
      <c r="Z4958" t="s">
        <v>258</v>
      </c>
      <c r="AA4958" t="s">
        <v>259</v>
      </c>
      <c r="AB4958" t="s">
        <v>260</v>
      </c>
      <c r="AC4958" t="s">
        <v>15864</v>
      </c>
      <c r="AD4958" t="s">
        <v>185</v>
      </c>
      <c r="AS4958">
        <v>3.61</v>
      </c>
      <c r="AU4958" t="s">
        <v>3009</v>
      </c>
      <c r="AV4958" t="s">
        <v>236</v>
      </c>
      <c r="AW4958" t="s">
        <v>210</v>
      </c>
      <c r="BO4958" t="s">
        <v>27931</v>
      </c>
      <c r="BQ4958" t="s">
        <v>195</v>
      </c>
      <c r="CD4958" t="s">
        <v>195</v>
      </c>
      <c r="CM4958" t="s">
        <v>27932</v>
      </c>
      <c r="CO4958" t="s">
        <v>27931</v>
      </c>
      <c r="CP4958" t="s">
        <v>241</v>
      </c>
      <c r="CQ4958" t="s">
        <v>247</v>
      </c>
      <c r="CS4958" t="s">
        <v>27933</v>
      </c>
      <c r="CT4958" t="s">
        <v>244</v>
      </c>
      <c r="CU4958" t="s">
        <v>27934</v>
      </c>
    </row>
    <row r="4959" spans="1:151" x14ac:dyDescent="0.2">
      <c r="A4959">
        <v>38318</v>
      </c>
      <c r="B4959" t="s">
        <v>2754</v>
      </c>
      <c r="C4959" t="s">
        <v>27935</v>
      </c>
      <c r="D4959" t="s">
        <v>8198</v>
      </c>
      <c r="E4959" t="s">
        <v>27936</v>
      </c>
      <c r="F4959" t="s">
        <v>171</v>
      </c>
      <c r="G4959" t="str">
        <f>"0"</f>
        <v>0</v>
      </c>
      <c r="H4959" s="1">
        <v>37613</v>
      </c>
      <c r="I4959" t="s">
        <v>221</v>
      </c>
      <c r="K4959" t="s">
        <v>1826</v>
      </c>
      <c r="L4959" t="s">
        <v>318</v>
      </c>
      <c r="M4959" t="s">
        <v>224</v>
      </c>
      <c r="N4959">
        <v>2023</v>
      </c>
      <c r="O4959" t="s">
        <v>597</v>
      </c>
      <c r="P4959" t="s">
        <v>178</v>
      </c>
      <c r="Q4959" t="s">
        <v>172</v>
      </c>
      <c r="S4959">
        <v>32035209</v>
      </c>
      <c r="T4959" t="s">
        <v>226</v>
      </c>
      <c r="Y4959" t="str">
        <f>"01AS"</f>
        <v>01AS</v>
      </c>
      <c r="Z4959" t="s">
        <v>499</v>
      </c>
      <c r="AA4959" t="s">
        <v>320</v>
      </c>
      <c r="AB4959" t="s">
        <v>321</v>
      </c>
      <c r="AC4959" t="s">
        <v>7289</v>
      </c>
      <c r="AD4959" t="s">
        <v>185</v>
      </c>
      <c r="AM4959" t="s">
        <v>679</v>
      </c>
      <c r="AS4959">
        <v>3.71</v>
      </c>
      <c r="AU4959" t="s">
        <v>472</v>
      </c>
      <c r="AV4959" t="s">
        <v>473</v>
      </c>
      <c r="AW4959" t="s">
        <v>264</v>
      </c>
      <c r="BO4959" t="s">
        <v>27937</v>
      </c>
      <c r="BQ4959" t="s">
        <v>195</v>
      </c>
      <c r="CD4959" t="s">
        <v>195</v>
      </c>
      <c r="CM4959" t="s">
        <v>27938</v>
      </c>
      <c r="CO4959" t="s">
        <v>27937</v>
      </c>
      <c r="CP4959" t="s">
        <v>18789</v>
      </c>
      <c r="CQ4959" t="s">
        <v>247</v>
      </c>
      <c r="CS4959">
        <v>13027</v>
      </c>
      <c r="CT4959" t="s">
        <v>244</v>
      </c>
      <c r="CU4959" t="s">
        <v>27939</v>
      </c>
    </row>
    <row r="4960" spans="1:151" x14ac:dyDescent="0.2">
      <c r="A4960">
        <v>41869</v>
      </c>
      <c r="B4960" t="s">
        <v>13588</v>
      </c>
      <c r="C4960" t="s">
        <v>27940</v>
      </c>
      <c r="E4960" t="s">
        <v>27941</v>
      </c>
      <c r="F4960" t="s">
        <v>171</v>
      </c>
      <c r="G4960" t="str">
        <f>"0"</f>
        <v>0</v>
      </c>
      <c r="H4960" s="1">
        <v>37782</v>
      </c>
      <c r="I4960" t="s">
        <v>221</v>
      </c>
      <c r="K4960" t="s">
        <v>27942</v>
      </c>
      <c r="L4960" t="s">
        <v>1047</v>
      </c>
      <c r="M4960" t="s">
        <v>224</v>
      </c>
      <c r="N4960">
        <v>2024</v>
      </c>
      <c r="O4960" t="s">
        <v>225</v>
      </c>
      <c r="P4960" t="s">
        <v>178</v>
      </c>
      <c r="Q4960" t="s">
        <v>172</v>
      </c>
      <c r="S4960">
        <v>32089097</v>
      </c>
      <c r="T4960" t="s">
        <v>226</v>
      </c>
      <c r="Y4960" t="str">
        <f>"01AS"</f>
        <v>01AS</v>
      </c>
      <c r="Z4960" t="s">
        <v>499</v>
      </c>
      <c r="AA4960" t="s">
        <v>320</v>
      </c>
      <c r="AB4960" t="s">
        <v>321</v>
      </c>
      <c r="AC4960" t="s">
        <v>1295</v>
      </c>
      <c r="AD4960" t="s">
        <v>185</v>
      </c>
      <c r="AM4960" t="s">
        <v>2191</v>
      </c>
      <c r="AS4960">
        <v>3.31</v>
      </c>
      <c r="AU4960" t="s">
        <v>235</v>
      </c>
      <c r="AV4960" t="s">
        <v>236</v>
      </c>
      <c r="AW4960" t="s">
        <v>715</v>
      </c>
      <c r="BM4960" t="s">
        <v>3485</v>
      </c>
      <c r="BN4960" t="s">
        <v>239</v>
      </c>
      <c r="BO4960" t="s">
        <v>27943</v>
      </c>
      <c r="BP4960" t="s">
        <v>241</v>
      </c>
      <c r="BQ4960" t="s">
        <v>195</v>
      </c>
      <c r="BS4960">
        <v>14627</v>
      </c>
      <c r="BZ4960" t="s">
        <v>242</v>
      </c>
      <c r="CB4960" t="s">
        <v>243</v>
      </c>
      <c r="CD4960" t="s">
        <v>195</v>
      </c>
      <c r="CF4960">
        <v>14642</v>
      </c>
      <c r="CG4960" t="s">
        <v>244</v>
      </c>
      <c r="CM4960" t="s">
        <v>27944</v>
      </c>
      <c r="CO4960" t="s">
        <v>27943</v>
      </c>
      <c r="CP4960" t="s">
        <v>1824</v>
      </c>
      <c r="CQ4960" t="s">
        <v>541</v>
      </c>
      <c r="CS4960" t="str">
        <f>"01720-4469"</f>
        <v>01720-4469</v>
      </c>
      <c r="CT4960" t="s">
        <v>244</v>
      </c>
      <c r="CU4960" t="s">
        <v>27945</v>
      </c>
    </row>
    <row r="4961" spans="1:151" x14ac:dyDescent="0.2">
      <c r="A4961">
        <v>24763</v>
      </c>
      <c r="B4961" t="s">
        <v>26464</v>
      </c>
      <c r="C4961" t="s">
        <v>27946</v>
      </c>
      <c r="E4961" t="s">
        <v>27947</v>
      </c>
      <c r="F4961" t="s">
        <v>171</v>
      </c>
      <c r="G4961" t="s">
        <v>172</v>
      </c>
      <c r="H4961" s="1">
        <v>35605</v>
      </c>
      <c r="I4961" t="s">
        <v>221</v>
      </c>
      <c r="K4961" t="s">
        <v>2902</v>
      </c>
      <c r="L4961" t="s">
        <v>2903</v>
      </c>
      <c r="M4961" t="s">
        <v>224</v>
      </c>
      <c r="N4961">
        <v>2018</v>
      </c>
      <c r="O4961" t="s">
        <v>354</v>
      </c>
      <c r="P4961" t="s">
        <v>178</v>
      </c>
      <c r="Q4961" t="s">
        <v>172</v>
      </c>
      <c r="S4961">
        <v>29361373</v>
      </c>
      <c r="T4961" t="s">
        <v>196</v>
      </c>
      <c r="W4961" t="s">
        <v>27948</v>
      </c>
      <c r="X4961">
        <v>9728981814</v>
      </c>
      <c r="Y4961" t="s">
        <v>182</v>
      </c>
      <c r="Z4961" t="s">
        <v>282</v>
      </c>
      <c r="AA4961">
        <v>2020</v>
      </c>
      <c r="AB4961">
        <v>2020</v>
      </c>
      <c r="AC4961" t="s">
        <v>3101</v>
      </c>
      <c r="AD4961" t="s">
        <v>185</v>
      </c>
      <c r="AM4961" t="s">
        <v>413</v>
      </c>
      <c r="AS4961">
        <v>2.8</v>
      </c>
      <c r="AT4961" t="s">
        <v>188</v>
      </c>
      <c r="AU4961" t="s">
        <v>189</v>
      </c>
      <c r="AV4961" t="s">
        <v>190</v>
      </c>
      <c r="AW4961" t="s">
        <v>210</v>
      </c>
      <c r="BM4961" t="s">
        <v>27949</v>
      </c>
      <c r="BN4961" t="s">
        <v>193</v>
      </c>
      <c r="BP4961" t="s">
        <v>194</v>
      </c>
      <c r="BQ4961" t="s">
        <v>195</v>
      </c>
      <c r="BS4961">
        <v>14627</v>
      </c>
      <c r="BT4961" t="s">
        <v>196</v>
      </c>
      <c r="BU4961">
        <v>2149148028</v>
      </c>
      <c r="BZ4961" t="s">
        <v>27950</v>
      </c>
      <c r="CC4961" t="s">
        <v>1498</v>
      </c>
      <c r="CD4961" t="s">
        <v>344</v>
      </c>
      <c r="CF4961">
        <v>752242627</v>
      </c>
      <c r="CG4961" t="s">
        <v>196</v>
      </c>
      <c r="CH4961">
        <v>2149148028</v>
      </c>
      <c r="CM4961" t="s">
        <v>27951</v>
      </c>
      <c r="CP4961" t="s">
        <v>194</v>
      </c>
      <c r="CQ4961" t="s">
        <v>195</v>
      </c>
      <c r="CS4961">
        <v>14620</v>
      </c>
      <c r="CT4961" t="s">
        <v>196</v>
      </c>
      <c r="CU4961">
        <v>2149148028</v>
      </c>
      <c r="ED4961" t="s">
        <v>344</v>
      </c>
      <c r="EG4961" t="s">
        <v>196</v>
      </c>
      <c r="EH4961">
        <v>2149148028</v>
      </c>
      <c r="EM4961" t="s">
        <v>27950</v>
      </c>
      <c r="EP4961" t="s">
        <v>1498</v>
      </c>
      <c r="EQ4961" t="s">
        <v>344</v>
      </c>
      <c r="ES4961">
        <v>752242627</v>
      </c>
      <c r="ET4961" t="s">
        <v>196</v>
      </c>
      <c r="EU4961">
        <v>2149148028</v>
      </c>
    </row>
    <row r="4962" spans="1:151" x14ac:dyDescent="0.2">
      <c r="A4962">
        <v>14692</v>
      </c>
      <c r="B4962" t="s">
        <v>26464</v>
      </c>
      <c r="C4962" t="s">
        <v>27946</v>
      </c>
      <c r="E4962" t="s">
        <v>27947</v>
      </c>
      <c r="F4962" t="s">
        <v>171</v>
      </c>
      <c r="G4962" t="s">
        <v>172</v>
      </c>
      <c r="H4962" s="1">
        <v>35605</v>
      </c>
      <c r="I4962" t="s">
        <v>221</v>
      </c>
      <c r="K4962" t="s">
        <v>2542</v>
      </c>
      <c r="M4962" t="s">
        <v>176</v>
      </c>
      <c r="N4962">
        <v>2017</v>
      </c>
      <c r="O4962" t="s">
        <v>177</v>
      </c>
      <c r="P4962" t="s">
        <v>363</v>
      </c>
      <c r="Q4962" t="s">
        <v>172</v>
      </c>
      <c r="S4962">
        <v>29361373</v>
      </c>
      <c r="T4962" t="s">
        <v>196</v>
      </c>
      <c r="W4962" t="s">
        <v>27948</v>
      </c>
      <c r="X4962">
        <v>9728981814</v>
      </c>
      <c r="Y4962" t="s">
        <v>182</v>
      </c>
      <c r="Z4962" t="s">
        <v>282</v>
      </c>
      <c r="AA4962">
        <v>2020</v>
      </c>
      <c r="AB4962">
        <v>2020</v>
      </c>
      <c r="AC4962" t="s">
        <v>3101</v>
      </c>
      <c r="AD4962" t="s">
        <v>185</v>
      </c>
      <c r="AM4962" t="s">
        <v>413</v>
      </c>
      <c r="AS4962">
        <v>2.8</v>
      </c>
      <c r="AT4962" t="s">
        <v>188</v>
      </c>
      <c r="AU4962" t="s">
        <v>189</v>
      </c>
      <c r="AV4962" t="s">
        <v>190</v>
      </c>
      <c r="AW4962" t="s">
        <v>210</v>
      </c>
      <c r="BM4962" t="s">
        <v>27949</v>
      </c>
      <c r="BN4962" t="s">
        <v>193</v>
      </c>
      <c r="BP4962" t="s">
        <v>194</v>
      </c>
      <c r="BQ4962" t="s">
        <v>195</v>
      </c>
      <c r="BS4962">
        <v>14627</v>
      </c>
      <c r="BT4962" t="s">
        <v>196</v>
      </c>
      <c r="BU4962">
        <v>2149148028</v>
      </c>
      <c r="BZ4962" t="s">
        <v>27950</v>
      </c>
      <c r="CC4962" t="s">
        <v>1498</v>
      </c>
      <c r="CD4962" t="s">
        <v>344</v>
      </c>
      <c r="CF4962">
        <v>752242627</v>
      </c>
      <c r="CG4962" t="s">
        <v>196</v>
      </c>
      <c r="CH4962">
        <v>2149148028</v>
      </c>
      <c r="CM4962" t="s">
        <v>27951</v>
      </c>
      <c r="CP4962" t="s">
        <v>194</v>
      </c>
      <c r="CQ4962" t="s">
        <v>195</v>
      </c>
      <c r="CS4962">
        <v>14620</v>
      </c>
      <c r="CT4962" t="s">
        <v>196</v>
      </c>
      <c r="CU4962">
        <v>2149148028</v>
      </c>
      <c r="ED4962" t="s">
        <v>344</v>
      </c>
      <c r="EG4962" t="s">
        <v>196</v>
      </c>
      <c r="EH4962">
        <v>2149148028</v>
      </c>
      <c r="EM4962" t="s">
        <v>27950</v>
      </c>
      <c r="EP4962" t="s">
        <v>1498</v>
      </c>
      <c r="EQ4962" t="s">
        <v>344</v>
      </c>
      <c r="ES4962">
        <v>752242627</v>
      </c>
      <c r="ET4962" t="s">
        <v>196</v>
      </c>
      <c r="EU4962">
        <v>2149148028</v>
      </c>
    </row>
    <row r="4963" spans="1:151" x14ac:dyDescent="0.2">
      <c r="A4963">
        <v>17852</v>
      </c>
      <c r="B4963" t="s">
        <v>26464</v>
      </c>
      <c r="C4963" t="s">
        <v>27946</v>
      </c>
      <c r="E4963" t="s">
        <v>27947</v>
      </c>
      <c r="F4963" t="s">
        <v>171</v>
      </c>
      <c r="G4963" t="s">
        <v>172</v>
      </c>
      <c r="H4963" s="1">
        <v>35605</v>
      </c>
      <c r="I4963" t="s">
        <v>221</v>
      </c>
      <c r="K4963" t="s">
        <v>7379</v>
      </c>
      <c r="L4963" t="s">
        <v>7380</v>
      </c>
      <c r="M4963" t="s">
        <v>176</v>
      </c>
      <c r="N4963">
        <v>2017</v>
      </c>
      <c r="O4963" t="s">
        <v>177</v>
      </c>
      <c r="P4963" t="s">
        <v>363</v>
      </c>
      <c r="Q4963" t="s">
        <v>172</v>
      </c>
      <c r="S4963">
        <v>29361373</v>
      </c>
      <c r="T4963" t="s">
        <v>196</v>
      </c>
      <c r="W4963" t="s">
        <v>27948</v>
      </c>
      <c r="X4963">
        <v>9728981814</v>
      </c>
      <c r="Y4963" t="s">
        <v>182</v>
      </c>
      <c r="Z4963" t="s">
        <v>282</v>
      </c>
      <c r="AA4963">
        <v>2020</v>
      </c>
      <c r="AB4963">
        <v>2020</v>
      </c>
      <c r="AC4963" t="s">
        <v>3101</v>
      </c>
      <c r="AD4963" t="s">
        <v>185</v>
      </c>
      <c r="AM4963" t="s">
        <v>413</v>
      </c>
      <c r="AS4963">
        <v>2.8</v>
      </c>
      <c r="AT4963" t="s">
        <v>188</v>
      </c>
      <c r="AU4963" t="s">
        <v>189</v>
      </c>
      <c r="AV4963" t="s">
        <v>190</v>
      </c>
      <c r="AW4963" t="s">
        <v>210</v>
      </c>
      <c r="BM4963" t="s">
        <v>27949</v>
      </c>
      <c r="BN4963" t="s">
        <v>193</v>
      </c>
      <c r="BP4963" t="s">
        <v>194</v>
      </c>
      <c r="BQ4963" t="s">
        <v>195</v>
      </c>
      <c r="BS4963">
        <v>14627</v>
      </c>
      <c r="BT4963" t="s">
        <v>196</v>
      </c>
      <c r="BU4963">
        <v>2149148028</v>
      </c>
      <c r="BZ4963" t="s">
        <v>27950</v>
      </c>
      <c r="CC4963" t="s">
        <v>1498</v>
      </c>
      <c r="CD4963" t="s">
        <v>344</v>
      </c>
      <c r="CF4963">
        <v>752242627</v>
      </c>
      <c r="CG4963" t="s">
        <v>196</v>
      </c>
      <c r="CH4963">
        <v>2149148028</v>
      </c>
      <c r="CM4963" t="s">
        <v>27951</v>
      </c>
      <c r="CP4963" t="s">
        <v>194</v>
      </c>
      <c r="CQ4963" t="s">
        <v>195</v>
      </c>
      <c r="CS4963">
        <v>14620</v>
      </c>
      <c r="CT4963" t="s">
        <v>196</v>
      </c>
      <c r="CU4963">
        <v>2149148028</v>
      </c>
      <c r="ED4963" t="s">
        <v>344</v>
      </c>
      <c r="EG4963" t="s">
        <v>196</v>
      </c>
      <c r="EH4963">
        <v>2149148028</v>
      </c>
      <c r="EM4963" t="s">
        <v>27950</v>
      </c>
      <c r="EP4963" t="s">
        <v>1498</v>
      </c>
      <c r="EQ4963" t="s">
        <v>344</v>
      </c>
      <c r="ES4963">
        <v>752242627</v>
      </c>
      <c r="ET4963" t="s">
        <v>196</v>
      </c>
      <c r="EU4963">
        <v>2149148028</v>
      </c>
    </row>
    <row r="4964" spans="1:151" x14ac:dyDescent="0.2">
      <c r="A4964">
        <v>43744</v>
      </c>
      <c r="B4964" t="s">
        <v>27952</v>
      </c>
      <c r="C4964" t="s">
        <v>27953</v>
      </c>
      <c r="D4964" t="s">
        <v>1154</v>
      </c>
      <c r="E4964" t="s">
        <v>27954</v>
      </c>
      <c r="F4964" t="s">
        <v>171</v>
      </c>
      <c r="G4964" t="str">
        <f>"0"</f>
        <v>0</v>
      </c>
      <c r="H4964" s="1">
        <v>37667</v>
      </c>
      <c r="I4964" t="s">
        <v>221</v>
      </c>
      <c r="K4964" t="s">
        <v>1001</v>
      </c>
      <c r="L4964" t="s">
        <v>1002</v>
      </c>
      <c r="M4964" t="s">
        <v>224</v>
      </c>
      <c r="N4964">
        <v>2024</v>
      </c>
      <c r="O4964" t="s">
        <v>225</v>
      </c>
      <c r="P4964" t="s">
        <v>178</v>
      </c>
      <c r="Q4964" t="s">
        <v>172</v>
      </c>
      <c r="R4964" t="s">
        <v>510</v>
      </c>
      <c r="S4964">
        <v>32053890</v>
      </c>
      <c r="BM4964" t="s">
        <v>4511</v>
      </c>
    </row>
    <row r="4965" spans="1:151" x14ac:dyDescent="0.2">
      <c r="A4965">
        <v>19239</v>
      </c>
      <c r="B4965" t="s">
        <v>1095</v>
      </c>
      <c r="C4965" t="s">
        <v>27955</v>
      </c>
      <c r="E4965" t="s">
        <v>27956</v>
      </c>
      <c r="F4965" t="s">
        <v>171</v>
      </c>
      <c r="G4965" t="s">
        <v>172</v>
      </c>
      <c r="H4965" s="1">
        <v>34967</v>
      </c>
      <c r="I4965" t="s">
        <v>173</v>
      </c>
      <c r="K4965" t="s">
        <v>1853</v>
      </c>
      <c r="M4965" t="s">
        <v>176</v>
      </c>
      <c r="N4965">
        <v>2017</v>
      </c>
      <c r="O4965" t="s">
        <v>177</v>
      </c>
      <c r="P4965" t="s">
        <v>363</v>
      </c>
      <c r="Q4965" t="s">
        <v>172</v>
      </c>
      <c r="S4965">
        <v>28830795</v>
      </c>
      <c r="T4965" t="s">
        <v>196</v>
      </c>
      <c r="W4965" t="s">
        <v>27957</v>
      </c>
      <c r="X4965">
        <v>9172910014</v>
      </c>
      <c r="Y4965" t="s">
        <v>186</v>
      </c>
      <c r="Z4965" t="s">
        <v>183</v>
      </c>
      <c r="AA4965">
        <v>2018</v>
      </c>
      <c r="AB4965">
        <v>2018</v>
      </c>
      <c r="AC4965" t="s">
        <v>3984</v>
      </c>
      <c r="AD4965" t="s">
        <v>185</v>
      </c>
      <c r="AS4965">
        <v>2.48</v>
      </c>
      <c r="AT4965" t="s">
        <v>188</v>
      </c>
      <c r="AU4965" t="s">
        <v>189</v>
      </c>
      <c r="AV4965" t="s">
        <v>190</v>
      </c>
      <c r="AW4965" t="s">
        <v>210</v>
      </c>
      <c r="BM4965" t="s">
        <v>27958</v>
      </c>
      <c r="BN4965" t="s">
        <v>487</v>
      </c>
      <c r="BP4965" t="s">
        <v>194</v>
      </c>
      <c r="BQ4965" t="s">
        <v>195</v>
      </c>
      <c r="BS4965">
        <v>14627</v>
      </c>
      <c r="BT4965" t="s">
        <v>196</v>
      </c>
      <c r="BU4965">
        <v>6465730733</v>
      </c>
      <c r="BZ4965" t="s">
        <v>27959</v>
      </c>
      <c r="CC4965" t="s">
        <v>20764</v>
      </c>
      <c r="CD4965" t="s">
        <v>195</v>
      </c>
      <c r="CF4965">
        <v>11370</v>
      </c>
      <c r="CG4965" t="s">
        <v>196</v>
      </c>
      <c r="CH4965">
        <v>6465730733</v>
      </c>
      <c r="CM4965" t="s">
        <v>2431</v>
      </c>
      <c r="CN4965" t="s">
        <v>487</v>
      </c>
      <c r="CP4965" t="s">
        <v>194</v>
      </c>
      <c r="CQ4965" t="s">
        <v>195</v>
      </c>
      <c r="CS4965">
        <v>14627</v>
      </c>
      <c r="CT4965" t="s">
        <v>196</v>
      </c>
      <c r="CU4965">
        <v>6465730733</v>
      </c>
      <c r="EM4965" t="s">
        <v>27959</v>
      </c>
      <c r="EP4965" t="s">
        <v>20764</v>
      </c>
      <c r="EQ4965" t="s">
        <v>195</v>
      </c>
      <c r="ES4965">
        <v>11370</v>
      </c>
      <c r="ET4965" t="s">
        <v>196</v>
      </c>
      <c r="EU4965">
        <v>6465730733</v>
      </c>
    </row>
    <row r="4966" spans="1:151" x14ac:dyDescent="0.2">
      <c r="A4966">
        <v>31116</v>
      </c>
      <c r="B4966" t="s">
        <v>27960</v>
      </c>
      <c r="C4966" t="s">
        <v>27961</v>
      </c>
      <c r="E4966" t="s">
        <v>27962</v>
      </c>
      <c r="F4966" t="s">
        <v>171</v>
      </c>
      <c r="G4966" t="s">
        <v>172</v>
      </c>
      <c r="H4966" s="1">
        <v>31792</v>
      </c>
      <c r="I4966" t="s">
        <v>173</v>
      </c>
      <c r="K4966" t="s">
        <v>253</v>
      </c>
      <c r="L4966" t="s">
        <v>254</v>
      </c>
      <c r="M4966" t="s">
        <v>176</v>
      </c>
      <c r="N4966">
        <v>2020</v>
      </c>
      <c r="O4966" t="s">
        <v>978</v>
      </c>
      <c r="P4966" t="s">
        <v>178</v>
      </c>
      <c r="Q4966" t="s">
        <v>172</v>
      </c>
      <c r="S4966">
        <v>31403023</v>
      </c>
      <c r="T4966" t="s">
        <v>196</v>
      </c>
      <c r="Y4966" t="s">
        <v>613</v>
      </c>
      <c r="Z4966" t="s">
        <v>614</v>
      </c>
      <c r="AA4966" t="s">
        <v>615</v>
      </c>
      <c r="AB4966" t="s">
        <v>259</v>
      </c>
      <c r="AC4966" t="s">
        <v>970</v>
      </c>
      <c r="AD4966" t="s">
        <v>185</v>
      </c>
      <c r="AS4966" t="str">
        <f>"0"</f>
        <v>0</v>
      </c>
      <c r="AT4966" t="s">
        <v>188</v>
      </c>
      <c r="AU4966" t="s">
        <v>189</v>
      </c>
      <c r="AV4966" t="s">
        <v>190</v>
      </c>
      <c r="AW4966" t="s">
        <v>210</v>
      </c>
      <c r="BM4966" t="s">
        <v>27963</v>
      </c>
      <c r="BP4966" t="s">
        <v>12688</v>
      </c>
      <c r="BQ4966" t="s">
        <v>195</v>
      </c>
      <c r="BS4966">
        <v>10990</v>
      </c>
      <c r="BT4966" t="s">
        <v>196</v>
      </c>
      <c r="BU4966">
        <v>8455907496</v>
      </c>
      <c r="BZ4966" t="s">
        <v>27963</v>
      </c>
      <c r="CC4966" t="s">
        <v>12688</v>
      </c>
      <c r="CD4966" t="s">
        <v>195</v>
      </c>
      <c r="CF4966">
        <v>10990</v>
      </c>
      <c r="CG4966" t="s">
        <v>196</v>
      </c>
      <c r="CH4966">
        <v>8455907496</v>
      </c>
      <c r="CM4966" t="s">
        <v>27963</v>
      </c>
      <c r="CP4966" t="s">
        <v>12688</v>
      </c>
      <c r="CQ4966" t="s">
        <v>195</v>
      </c>
      <c r="CS4966">
        <v>10990</v>
      </c>
      <c r="CT4966" t="s">
        <v>196</v>
      </c>
      <c r="CU4966">
        <v>8455907496</v>
      </c>
    </row>
    <row r="4967" spans="1:151" x14ac:dyDescent="0.2">
      <c r="A4967">
        <v>41357</v>
      </c>
      <c r="B4967" t="s">
        <v>949</v>
      </c>
      <c r="C4967" t="s">
        <v>19772</v>
      </c>
      <c r="E4967" t="s">
        <v>27964</v>
      </c>
      <c r="F4967" t="s">
        <v>171</v>
      </c>
      <c r="G4967" t="str">
        <f>"0"</f>
        <v>0</v>
      </c>
      <c r="H4967" s="1">
        <v>38022</v>
      </c>
      <c r="I4967" t="s">
        <v>173</v>
      </c>
      <c r="K4967" t="s">
        <v>1730</v>
      </c>
      <c r="L4967" t="s">
        <v>1731</v>
      </c>
      <c r="M4967" t="s">
        <v>224</v>
      </c>
      <c r="N4967">
        <v>2024</v>
      </c>
      <c r="O4967" t="s">
        <v>225</v>
      </c>
      <c r="P4967" t="s">
        <v>178</v>
      </c>
      <c r="Q4967" t="s">
        <v>172</v>
      </c>
      <c r="S4967">
        <v>32358971</v>
      </c>
      <c r="T4967" t="s">
        <v>226</v>
      </c>
      <c r="Y4967" t="str">
        <f>"04HSEAS"</f>
        <v>04HSEAS</v>
      </c>
      <c r="Z4967" t="s">
        <v>499</v>
      </c>
      <c r="AA4967" t="s">
        <v>228</v>
      </c>
      <c r="AB4967" t="s">
        <v>229</v>
      </c>
      <c r="AC4967" t="s">
        <v>500</v>
      </c>
      <c r="AD4967" t="s">
        <v>185</v>
      </c>
      <c r="AF4967" t="s">
        <v>426</v>
      </c>
      <c r="AG4967" t="s">
        <v>729</v>
      </c>
      <c r="AJ4967" t="s">
        <v>5781</v>
      </c>
      <c r="AK4967" t="s">
        <v>185</v>
      </c>
      <c r="AS4967">
        <v>3.63</v>
      </c>
      <c r="AU4967" t="s">
        <v>235</v>
      </c>
      <c r="AV4967" t="s">
        <v>236</v>
      </c>
      <c r="AW4967" t="s">
        <v>264</v>
      </c>
      <c r="BM4967" t="s">
        <v>27965</v>
      </c>
      <c r="BN4967" t="s">
        <v>239</v>
      </c>
      <c r="BO4967" t="s">
        <v>27966</v>
      </c>
      <c r="BP4967" t="s">
        <v>241</v>
      </c>
      <c r="BQ4967" t="s">
        <v>195</v>
      </c>
      <c r="BS4967">
        <v>14627</v>
      </c>
      <c r="BZ4967" t="s">
        <v>3928</v>
      </c>
      <c r="CB4967" t="s">
        <v>475</v>
      </c>
      <c r="CD4967" t="s">
        <v>195</v>
      </c>
      <c r="CF4967">
        <v>14620</v>
      </c>
      <c r="CG4967" t="s">
        <v>244</v>
      </c>
      <c r="CM4967" t="s">
        <v>27967</v>
      </c>
      <c r="CO4967" t="s">
        <v>27966</v>
      </c>
      <c r="CP4967" t="s">
        <v>720</v>
      </c>
      <c r="CQ4967" t="s">
        <v>247</v>
      </c>
      <c r="CS4967" t="s">
        <v>27968</v>
      </c>
      <c r="CT4967" t="s">
        <v>244</v>
      </c>
      <c r="CU4967" t="s">
        <v>27969</v>
      </c>
    </row>
    <row r="4968" spans="1:151" x14ac:dyDescent="0.2">
      <c r="A4968">
        <v>45242</v>
      </c>
      <c r="B4968" t="s">
        <v>1354</v>
      </c>
      <c r="C4968" t="s">
        <v>27970</v>
      </c>
      <c r="D4968" t="s">
        <v>1267</v>
      </c>
      <c r="E4968" t="s">
        <v>27971</v>
      </c>
      <c r="F4968" t="s">
        <v>1331</v>
      </c>
      <c r="G4968" t="str">
        <f>"0"</f>
        <v>0</v>
      </c>
      <c r="H4968" s="1">
        <v>38414</v>
      </c>
      <c r="I4968" t="s">
        <v>173</v>
      </c>
      <c r="K4968" t="s">
        <v>7946</v>
      </c>
      <c r="L4968" t="s">
        <v>7947</v>
      </c>
      <c r="M4968" t="s">
        <v>176</v>
      </c>
      <c r="N4968">
        <v>2025</v>
      </c>
      <c r="O4968" t="s">
        <v>677</v>
      </c>
      <c r="P4968" t="s">
        <v>178</v>
      </c>
      <c r="Q4968" t="s">
        <v>172</v>
      </c>
      <c r="S4968">
        <v>32559279</v>
      </c>
      <c r="T4968" t="s">
        <v>226</v>
      </c>
      <c r="Y4968" t="str">
        <f>"04HSEAS"</f>
        <v>04HSEAS</v>
      </c>
      <c r="Z4968" t="s">
        <v>499</v>
      </c>
      <c r="AA4968" t="s">
        <v>228</v>
      </c>
      <c r="AB4968" t="s">
        <v>229</v>
      </c>
      <c r="AC4968" t="s">
        <v>15127</v>
      </c>
      <c r="AD4968" t="s">
        <v>185</v>
      </c>
      <c r="AS4968">
        <v>3.96</v>
      </c>
      <c r="AU4968" t="s">
        <v>472</v>
      </c>
      <c r="AV4968" t="s">
        <v>473</v>
      </c>
      <c r="AW4968" t="s">
        <v>264</v>
      </c>
      <c r="BM4968" t="s">
        <v>27972</v>
      </c>
      <c r="BN4968" t="s">
        <v>239</v>
      </c>
      <c r="BO4968" t="s">
        <v>27973</v>
      </c>
      <c r="BP4968" t="s">
        <v>241</v>
      </c>
      <c r="BQ4968" t="s">
        <v>195</v>
      </c>
      <c r="BS4968">
        <v>14627</v>
      </c>
      <c r="CD4968" t="s">
        <v>195</v>
      </c>
      <c r="CM4968" t="s">
        <v>27974</v>
      </c>
      <c r="CO4968" t="s">
        <v>27973</v>
      </c>
      <c r="CP4968" t="s">
        <v>17596</v>
      </c>
      <c r="CQ4968" t="s">
        <v>247</v>
      </c>
      <c r="CS4968" t="str">
        <f>"07821-4541"</f>
        <v>07821-4541</v>
      </c>
      <c r="CT4968" t="s">
        <v>244</v>
      </c>
      <c r="CU4968" t="s">
        <v>27975</v>
      </c>
    </row>
    <row r="4969" spans="1:151" x14ac:dyDescent="0.2">
      <c r="A4969">
        <v>12539</v>
      </c>
      <c r="B4969" t="s">
        <v>2197</v>
      </c>
      <c r="C4969" t="s">
        <v>27976</v>
      </c>
      <c r="D4969" t="s">
        <v>18950</v>
      </c>
      <c r="E4969" t="s">
        <v>27977</v>
      </c>
      <c r="F4969" t="s">
        <v>171</v>
      </c>
      <c r="G4969" t="s">
        <v>172</v>
      </c>
      <c r="H4969" s="1">
        <v>34489</v>
      </c>
      <c r="I4969" t="s">
        <v>173</v>
      </c>
      <c r="K4969" t="s">
        <v>4255</v>
      </c>
      <c r="L4969" t="s">
        <v>318</v>
      </c>
      <c r="M4969" t="s">
        <v>224</v>
      </c>
      <c r="N4969">
        <v>2015</v>
      </c>
      <c r="O4969" t="s">
        <v>692</v>
      </c>
      <c r="P4969" t="s">
        <v>178</v>
      </c>
      <c r="Q4969" t="s">
        <v>172</v>
      </c>
      <c r="S4969">
        <v>27747681</v>
      </c>
      <c r="T4969" t="s">
        <v>196</v>
      </c>
      <c r="W4969" t="s">
        <v>27978</v>
      </c>
      <c r="X4969">
        <v>3156825189</v>
      </c>
      <c r="Y4969" t="s">
        <v>186</v>
      </c>
      <c r="Z4969" t="s">
        <v>282</v>
      </c>
      <c r="AA4969">
        <v>2017</v>
      </c>
      <c r="AB4969">
        <v>2017</v>
      </c>
      <c r="AC4969" t="s">
        <v>579</v>
      </c>
      <c r="AD4969" t="s">
        <v>185</v>
      </c>
      <c r="AS4969">
        <v>3.58</v>
      </c>
      <c r="AT4969" t="s">
        <v>188</v>
      </c>
      <c r="AU4969" t="s">
        <v>189</v>
      </c>
      <c r="AV4969" t="s">
        <v>190</v>
      </c>
      <c r="AW4969" t="s">
        <v>264</v>
      </c>
      <c r="BM4969" t="s">
        <v>27979</v>
      </c>
      <c r="BP4969" t="s">
        <v>5394</v>
      </c>
      <c r="BQ4969" t="s">
        <v>195</v>
      </c>
      <c r="BS4969">
        <v>13104</v>
      </c>
      <c r="BT4969" t="s">
        <v>196</v>
      </c>
      <c r="BU4969">
        <v>3156825189</v>
      </c>
      <c r="BZ4969" t="s">
        <v>27979</v>
      </c>
      <c r="CC4969" t="s">
        <v>5394</v>
      </c>
      <c r="CD4969" t="s">
        <v>195</v>
      </c>
      <c r="CF4969">
        <v>13104</v>
      </c>
      <c r="CG4969" t="s">
        <v>196</v>
      </c>
      <c r="CH4969">
        <v>3156825189</v>
      </c>
      <c r="CM4969" t="s">
        <v>27980</v>
      </c>
      <c r="CP4969" t="s">
        <v>194</v>
      </c>
      <c r="CQ4969" t="s">
        <v>195</v>
      </c>
      <c r="CS4969">
        <v>14627</v>
      </c>
      <c r="CT4969" t="s">
        <v>196</v>
      </c>
      <c r="CU4969">
        <v>3157089650</v>
      </c>
      <c r="EM4969" t="s">
        <v>27979</v>
      </c>
      <c r="EP4969" t="s">
        <v>5394</v>
      </c>
      <c r="EQ4969" t="s">
        <v>195</v>
      </c>
      <c r="ES4969">
        <v>13104</v>
      </c>
      <c r="ET4969" t="s">
        <v>196</v>
      </c>
      <c r="EU4969">
        <v>3156825189</v>
      </c>
    </row>
    <row r="4970" spans="1:151" x14ac:dyDescent="0.2">
      <c r="A4970">
        <v>38035</v>
      </c>
      <c r="B4970" t="s">
        <v>6480</v>
      </c>
      <c r="C4970" t="s">
        <v>27981</v>
      </c>
      <c r="D4970" t="s">
        <v>27982</v>
      </c>
      <c r="E4970" t="s">
        <v>27983</v>
      </c>
      <c r="F4970" t="s">
        <v>171</v>
      </c>
      <c r="G4970" t="str">
        <f>"0"</f>
        <v>0</v>
      </c>
      <c r="H4970" s="1">
        <v>37337</v>
      </c>
      <c r="I4970" t="s">
        <v>173</v>
      </c>
      <c r="K4970" t="s">
        <v>304</v>
      </c>
      <c r="L4970" t="s">
        <v>305</v>
      </c>
      <c r="M4970" t="s">
        <v>176</v>
      </c>
      <c r="N4970">
        <v>2023</v>
      </c>
      <c r="O4970" t="s">
        <v>1048</v>
      </c>
      <c r="P4970" t="s">
        <v>178</v>
      </c>
      <c r="Q4970" t="s">
        <v>172</v>
      </c>
      <c r="S4970">
        <v>31791878</v>
      </c>
      <c r="T4970" t="s">
        <v>226</v>
      </c>
      <c r="Y4970" t="str">
        <f>"01AS"</f>
        <v>01AS</v>
      </c>
      <c r="Z4970" t="s">
        <v>499</v>
      </c>
      <c r="AA4970" t="s">
        <v>320</v>
      </c>
      <c r="AB4970" t="s">
        <v>321</v>
      </c>
      <c r="AC4970" t="s">
        <v>18943</v>
      </c>
      <c r="AD4970" t="s">
        <v>185</v>
      </c>
      <c r="AM4970" t="s">
        <v>8216</v>
      </c>
      <c r="AS4970">
        <v>3.9</v>
      </c>
      <c r="AU4970" t="s">
        <v>235</v>
      </c>
      <c r="AV4970" t="s">
        <v>236</v>
      </c>
      <c r="AW4970" t="s">
        <v>264</v>
      </c>
      <c r="BM4970" t="s">
        <v>27984</v>
      </c>
      <c r="BN4970" t="s">
        <v>239</v>
      </c>
      <c r="BO4970" t="s">
        <v>27985</v>
      </c>
      <c r="BP4970" t="s">
        <v>241</v>
      </c>
      <c r="BQ4970" t="s">
        <v>195</v>
      </c>
      <c r="BS4970">
        <v>14627</v>
      </c>
      <c r="CD4970" t="s">
        <v>195</v>
      </c>
      <c r="CM4970" t="s">
        <v>27986</v>
      </c>
      <c r="CO4970" t="s">
        <v>27985</v>
      </c>
      <c r="CP4970" t="s">
        <v>27335</v>
      </c>
      <c r="CQ4970" t="s">
        <v>247</v>
      </c>
      <c r="CS4970" t="s">
        <v>27987</v>
      </c>
      <c r="CT4970" t="s">
        <v>244</v>
      </c>
      <c r="CU4970" t="s">
        <v>27988</v>
      </c>
    </row>
    <row r="4971" spans="1:151" x14ac:dyDescent="0.2">
      <c r="A4971">
        <v>23952</v>
      </c>
      <c r="B4971" t="s">
        <v>27989</v>
      </c>
      <c r="C4971" t="s">
        <v>27990</v>
      </c>
      <c r="D4971" t="s">
        <v>1436</v>
      </c>
      <c r="E4971" t="s">
        <v>27991</v>
      </c>
      <c r="F4971" t="s">
        <v>171</v>
      </c>
      <c r="G4971" t="s">
        <v>172</v>
      </c>
      <c r="H4971" s="1">
        <v>36046</v>
      </c>
      <c r="I4971" t="s">
        <v>221</v>
      </c>
      <c r="K4971" t="s">
        <v>11007</v>
      </c>
      <c r="L4971" t="s">
        <v>7233</v>
      </c>
      <c r="M4971" t="s">
        <v>306</v>
      </c>
      <c r="N4971">
        <v>2018</v>
      </c>
      <c r="O4971" t="s">
        <v>307</v>
      </c>
      <c r="P4971" t="s">
        <v>178</v>
      </c>
      <c r="Q4971" t="s">
        <v>172</v>
      </c>
      <c r="S4971">
        <v>29868919</v>
      </c>
      <c r="T4971" t="s">
        <v>196</v>
      </c>
      <c r="W4971" t="s">
        <v>27992</v>
      </c>
      <c r="X4971">
        <v>9085538060</v>
      </c>
      <c r="Y4971" t="s">
        <v>186</v>
      </c>
      <c r="Z4971" t="s">
        <v>282</v>
      </c>
      <c r="AA4971">
        <v>2020</v>
      </c>
      <c r="AB4971">
        <v>2020</v>
      </c>
      <c r="AC4971" t="s">
        <v>885</v>
      </c>
      <c r="AD4971" t="s">
        <v>185</v>
      </c>
      <c r="AM4971" t="s">
        <v>5023</v>
      </c>
      <c r="AS4971">
        <v>3.1</v>
      </c>
      <c r="AT4971" t="s">
        <v>188</v>
      </c>
      <c r="AU4971" t="s">
        <v>189</v>
      </c>
      <c r="AV4971" t="s">
        <v>190</v>
      </c>
      <c r="AW4971" t="s">
        <v>715</v>
      </c>
      <c r="BM4971" t="s">
        <v>887</v>
      </c>
      <c r="BP4971" t="s">
        <v>194</v>
      </c>
      <c r="BQ4971" t="s">
        <v>195</v>
      </c>
      <c r="BS4971">
        <v>14627</v>
      </c>
      <c r="BT4971" t="s">
        <v>196</v>
      </c>
      <c r="BU4971">
        <v>9085776468</v>
      </c>
      <c r="BZ4971" t="s">
        <v>27993</v>
      </c>
      <c r="CC4971" t="s">
        <v>9283</v>
      </c>
      <c r="CD4971" t="s">
        <v>1150</v>
      </c>
      <c r="CF4971" t="str">
        <f>"07076"</f>
        <v>07076</v>
      </c>
      <c r="CG4971" t="s">
        <v>196</v>
      </c>
      <c r="CH4971">
        <v>9083899960</v>
      </c>
      <c r="CM4971" t="s">
        <v>27994</v>
      </c>
      <c r="CP4971" t="s">
        <v>194</v>
      </c>
      <c r="CQ4971" t="s">
        <v>195</v>
      </c>
      <c r="CS4971">
        <v>14627</v>
      </c>
      <c r="CT4971" t="s">
        <v>196</v>
      </c>
      <c r="CU4971">
        <v>9085776468</v>
      </c>
      <c r="ED4971" t="s">
        <v>1150</v>
      </c>
      <c r="EG4971" t="s">
        <v>196</v>
      </c>
      <c r="EH4971">
        <v>9083899960</v>
      </c>
      <c r="EM4971" t="s">
        <v>27993</v>
      </c>
      <c r="EP4971" t="s">
        <v>9283</v>
      </c>
      <c r="EQ4971" t="s">
        <v>1150</v>
      </c>
      <c r="ES4971" t="str">
        <f>"07076"</f>
        <v>07076</v>
      </c>
      <c r="ET4971" t="s">
        <v>196</v>
      </c>
      <c r="EU4971">
        <v>9083899960</v>
      </c>
    </row>
    <row r="4972" spans="1:151" x14ac:dyDescent="0.2">
      <c r="A4972">
        <v>11433</v>
      </c>
      <c r="B4972" t="s">
        <v>27995</v>
      </c>
      <c r="C4972" t="s">
        <v>27996</v>
      </c>
      <c r="E4972" t="s">
        <v>27997</v>
      </c>
      <c r="F4972" t="s">
        <v>171</v>
      </c>
      <c r="H4972" s="1">
        <v>34016</v>
      </c>
      <c r="I4972" t="s">
        <v>221</v>
      </c>
      <c r="K4972" t="s">
        <v>481</v>
      </c>
      <c r="L4972" t="s">
        <v>318</v>
      </c>
      <c r="M4972" t="s">
        <v>306</v>
      </c>
      <c r="N4972">
        <v>2014</v>
      </c>
      <c r="O4972" t="s">
        <v>591</v>
      </c>
      <c r="P4972" t="s">
        <v>178</v>
      </c>
      <c r="Q4972" t="s">
        <v>172</v>
      </c>
      <c r="S4972">
        <v>27934036</v>
      </c>
      <c r="T4972" t="s">
        <v>23824</v>
      </c>
      <c r="U4972" t="s">
        <v>180</v>
      </c>
      <c r="V4972" s="2">
        <v>42505</v>
      </c>
      <c r="W4972" t="s">
        <v>27998</v>
      </c>
      <c r="X4972">
        <v>5854788720</v>
      </c>
      <c r="Y4972" t="s">
        <v>186</v>
      </c>
      <c r="Z4972" t="s">
        <v>282</v>
      </c>
      <c r="AA4972">
        <v>2016</v>
      </c>
      <c r="AB4972">
        <v>2016</v>
      </c>
      <c r="AC4972" t="s">
        <v>396</v>
      </c>
      <c r="AD4972" t="s">
        <v>185</v>
      </c>
      <c r="AS4972">
        <v>3.96</v>
      </c>
      <c r="AT4972" t="s">
        <v>188</v>
      </c>
      <c r="AU4972" t="s">
        <v>189</v>
      </c>
      <c r="AV4972" t="s">
        <v>190</v>
      </c>
      <c r="AW4972" t="s">
        <v>191</v>
      </c>
      <c r="BM4972" t="s">
        <v>27999</v>
      </c>
      <c r="BN4972" t="s">
        <v>487</v>
      </c>
      <c r="BP4972" t="s">
        <v>194</v>
      </c>
      <c r="BQ4972" t="s">
        <v>195</v>
      </c>
      <c r="BS4972">
        <v>14627</v>
      </c>
      <c r="BT4972" t="s">
        <v>196</v>
      </c>
      <c r="BU4972">
        <v>5853694275</v>
      </c>
      <c r="BZ4972" t="s">
        <v>28000</v>
      </c>
      <c r="CA4972" t="s">
        <v>28001</v>
      </c>
      <c r="CC4972" t="s">
        <v>28002</v>
      </c>
      <c r="CF4972" t="str">
        <f>"03244"</f>
        <v>03244</v>
      </c>
      <c r="CG4972" t="s">
        <v>23824</v>
      </c>
      <c r="CH4972" t="s">
        <v>28003</v>
      </c>
      <c r="CM4972" t="s">
        <v>1758</v>
      </c>
      <c r="CN4972" t="s">
        <v>487</v>
      </c>
      <c r="CP4972" t="s">
        <v>194</v>
      </c>
      <c r="CQ4972" t="s">
        <v>195</v>
      </c>
      <c r="CS4972">
        <v>14627</v>
      </c>
      <c r="CT4972" t="s">
        <v>196</v>
      </c>
      <c r="CU4972">
        <v>5854788720</v>
      </c>
      <c r="CZ4972" t="s">
        <v>28000</v>
      </c>
      <c r="DA4972" t="s">
        <v>28001</v>
      </c>
      <c r="DC4972" t="s">
        <v>28002</v>
      </c>
      <c r="DF4972" t="str">
        <f>"03244"</f>
        <v>03244</v>
      </c>
      <c r="DG4972" t="s">
        <v>23824</v>
      </c>
      <c r="DH4972" t="s">
        <v>28003</v>
      </c>
      <c r="EM4972" t="s">
        <v>28000</v>
      </c>
      <c r="EN4972" t="s">
        <v>28001</v>
      </c>
      <c r="EP4972" t="s">
        <v>28002</v>
      </c>
      <c r="ES4972" t="str">
        <f>"03244"</f>
        <v>03244</v>
      </c>
      <c r="ET4972" t="s">
        <v>23824</v>
      </c>
      <c r="EU4972" t="s">
        <v>28003</v>
      </c>
    </row>
    <row r="4973" spans="1:151" x14ac:dyDescent="0.2">
      <c r="A4973">
        <v>25894</v>
      </c>
      <c r="B4973" t="s">
        <v>27995</v>
      </c>
      <c r="C4973" t="s">
        <v>27996</v>
      </c>
      <c r="E4973" t="s">
        <v>27997</v>
      </c>
      <c r="F4973" t="s">
        <v>171</v>
      </c>
      <c r="H4973" s="1">
        <v>34016</v>
      </c>
      <c r="I4973" t="s">
        <v>221</v>
      </c>
      <c r="K4973" t="s">
        <v>481</v>
      </c>
      <c r="M4973" t="s">
        <v>306</v>
      </c>
      <c r="N4973">
        <v>2014</v>
      </c>
      <c r="O4973" t="s">
        <v>591</v>
      </c>
      <c r="P4973" t="s">
        <v>178</v>
      </c>
      <c r="Q4973" t="s">
        <v>172</v>
      </c>
      <c r="S4973">
        <v>27934036</v>
      </c>
      <c r="T4973" t="s">
        <v>23824</v>
      </c>
      <c r="U4973" t="s">
        <v>180</v>
      </c>
      <c r="V4973" s="2">
        <v>42505</v>
      </c>
      <c r="W4973" t="s">
        <v>27998</v>
      </c>
      <c r="X4973">
        <v>5854788720</v>
      </c>
      <c r="Y4973" t="s">
        <v>186</v>
      </c>
      <c r="Z4973" t="s">
        <v>282</v>
      </c>
      <c r="AA4973">
        <v>2016</v>
      </c>
      <c r="AB4973">
        <v>2016</v>
      </c>
      <c r="AC4973" t="s">
        <v>396</v>
      </c>
      <c r="AD4973" t="s">
        <v>185</v>
      </c>
      <c r="AS4973">
        <v>3.96</v>
      </c>
      <c r="AT4973" t="s">
        <v>188</v>
      </c>
      <c r="AU4973" t="s">
        <v>189</v>
      </c>
      <c r="AV4973" t="s">
        <v>190</v>
      </c>
      <c r="AW4973" t="s">
        <v>191</v>
      </c>
      <c r="BM4973" t="s">
        <v>27999</v>
      </c>
      <c r="BN4973" t="s">
        <v>487</v>
      </c>
      <c r="BP4973" t="s">
        <v>194</v>
      </c>
      <c r="BQ4973" t="s">
        <v>195</v>
      </c>
      <c r="BS4973">
        <v>14627</v>
      </c>
      <c r="BT4973" t="s">
        <v>196</v>
      </c>
      <c r="BU4973">
        <v>5853694275</v>
      </c>
      <c r="BZ4973" t="s">
        <v>28000</v>
      </c>
      <c r="CA4973" t="s">
        <v>28001</v>
      </c>
      <c r="CC4973" t="s">
        <v>28002</v>
      </c>
      <c r="CF4973" t="str">
        <f>"03244"</f>
        <v>03244</v>
      </c>
      <c r="CG4973" t="s">
        <v>23824</v>
      </c>
      <c r="CH4973" t="s">
        <v>28003</v>
      </c>
      <c r="CM4973" t="s">
        <v>1758</v>
      </c>
      <c r="CN4973" t="s">
        <v>487</v>
      </c>
      <c r="CP4973" t="s">
        <v>194</v>
      </c>
      <c r="CQ4973" t="s">
        <v>195</v>
      </c>
      <c r="CS4973">
        <v>14627</v>
      </c>
      <c r="CT4973" t="s">
        <v>196</v>
      </c>
      <c r="CU4973">
        <v>5854788720</v>
      </c>
      <c r="CZ4973" t="s">
        <v>28000</v>
      </c>
      <c r="DA4973" t="s">
        <v>28001</v>
      </c>
      <c r="DC4973" t="s">
        <v>28002</v>
      </c>
      <c r="DF4973" t="str">
        <f>"03244"</f>
        <v>03244</v>
      </c>
      <c r="DG4973" t="s">
        <v>23824</v>
      </c>
      <c r="DH4973" t="s">
        <v>28003</v>
      </c>
      <c r="EM4973" t="s">
        <v>28000</v>
      </c>
      <c r="EN4973" t="s">
        <v>28001</v>
      </c>
      <c r="EP4973" t="s">
        <v>28002</v>
      </c>
      <c r="ES4973" t="str">
        <f>"03244"</f>
        <v>03244</v>
      </c>
      <c r="ET4973" t="s">
        <v>23824</v>
      </c>
      <c r="EU4973" t="s">
        <v>28003</v>
      </c>
    </row>
    <row r="4974" spans="1:151" x14ac:dyDescent="0.2">
      <c r="A4974">
        <v>38005</v>
      </c>
      <c r="B4974" t="s">
        <v>28004</v>
      </c>
      <c r="C4974" t="s">
        <v>26116</v>
      </c>
      <c r="D4974" t="s">
        <v>28005</v>
      </c>
      <c r="E4974" t="s">
        <v>28006</v>
      </c>
      <c r="F4974" t="s">
        <v>171</v>
      </c>
      <c r="G4974" t="str">
        <f>"0"</f>
        <v>0</v>
      </c>
      <c r="H4974" s="1">
        <v>37098</v>
      </c>
      <c r="I4974" t="s">
        <v>1450</v>
      </c>
      <c r="K4974" t="s">
        <v>317</v>
      </c>
      <c r="L4974" t="s">
        <v>318</v>
      </c>
      <c r="M4974" t="s">
        <v>176</v>
      </c>
      <c r="N4974">
        <v>2023</v>
      </c>
      <c r="O4974" t="s">
        <v>1048</v>
      </c>
      <c r="P4974" t="s">
        <v>178</v>
      </c>
      <c r="Q4974" t="s">
        <v>172</v>
      </c>
      <c r="S4974">
        <v>31615310</v>
      </c>
      <c r="T4974" t="s">
        <v>12636</v>
      </c>
      <c r="U4974" t="s">
        <v>424</v>
      </c>
      <c r="Y4974" t="str">
        <f>"01AS"</f>
        <v>01AS</v>
      </c>
      <c r="Z4974" t="s">
        <v>499</v>
      </c>
      <c r="AA4974" t="s">
        <v>320</v>
      </c>
      <c r="AB4974" t="s">
        <v>321</v>
      </c>
      <c r="AC4974" t="s">
        <v>2066</v>
      </c>
      <c r="AD4974" t="s">
        <v>185</v>
      </c>
      <c r="AM4974" t="s">
        <v>3319</v>
      </c>
      <c r="AS4974">
        <v>3.52</v>
      </c>
      <c r="AU4974" t="s">
        <v>472</v>
      </c>
      <c r="AV4974" t="s">
        <v>823</v>
      </c>
      <c r="AW4974" t="s">
        <v>430</v>
      </c>
      <c r="BO4974" t="s">
        <v>12649</v>
      </c>
      <c r="BQ4974" t="s">
        <v>195</v>
      </c>
      <c r="CA4974" t="s">
        <v>28007</v>
      </c>
      <c r="CD4974" t="s">
        <v>195</v>
      </c>
      <c r="CM4974" t="s">
        <v>28008</v>
      </c>
      <c r="CN4974" t="s">
        <v>28007</v>
      </c>
      <c r="CO4974" t="s">
        <v>12649</v>
      </c>
      <c r="CP4974" t="s">
        <v>12649</v>
      </c>
      <c r="CQ4974" t="s">
        <v>12651</v>
      </c>
      <c r="CS4974">
        <v>70000</v>
      </c>
      <c r="CT4974" t="s">
        <v>12636</v>
      </c>
      <c r="CU4974" t="s">
        <v>28009</v>
      </c>
    </row>
    <row r="4975" spans="1:151" x14ac:dyDescent="0.2">
      <c r="A4975">
        <v>40853</v>
      </c>
      <c r="B4975" t="s">
        <v>28010</v>
      </c>
      <c r="C4975" t="s">
        <v>26116</v>
      </c>
      <c r="D4975" t="s">
        <v>20784</v>
      </c>
      <c r="E4975" t="s">
        <v>28011</v>
      </c>
      <c r="F4975" t="s">
        <v>171</v>
      </c>
      <c r="G4975" t="str">
        <f>"0"</f>
        <v>0</v>
      </c>
      <c r="H4975" s="1">
        <v>37751</v>
      </c>
      <c r="I4975" t="s">
        <v>221</v>
      </c>
      <c r="K4975" t="s">
        <v>515</v>
      </c>
      <c r="L4975" t="s">
        <v>516</v>
      </c>
      <c r="M4975" t="s">
        <v>176</v>
      </c>
      <c r="N4975">
        <v>2024</v>
      </c>
      <c r="O4975" t="s">
        <v>319</v>
      </c>
      <c r="P4975" t="s">
        <v>178</v>
      </c>
      <c r="Q4975" t="s">
        <v>172</v>
      </c>
      <c r="S4975">
        <v>32071726</v>
      </c>
      <c r="T4975" t="s">
        <v>226</v>
      </c>
      <c r="Y4975" t="str">
        <f>"04HSEAS"</f>
        <v>04HSEAS</v>
      </c>
      <c r="Z4975" t="s">
        <v>499</v>
      </c>
      <c r="AA4975" t="s">
        <v>320</v>
      </c>
      <c r="AB4975" t="s">
        <v>321</v>
      </c>
      <c r="AC4975" t="s">
        <v>835</v>
      </c>
      <c r="AD4975" t="s">
        <v>185</v>
      </c>
      <c r="AS4975">
        <v>3.24</v>
      </c>
      <c r="AU4975" t="s">
        <v>235</v>
      </c>
      <c r="AV4975" t="s">
        <v>823</v>
      </c>
      <c r="AW4975" t="s">
        <v>715</v>
      </c>
      <c r="BJ4975" t="s">
        <v>474</v>
      </c>
      <c r="BM4975" t="s">
        <v>28012</v>
      </c>
      <c r="BN4975" t="s">
        <v>239</v>
      </c>
      <c r="BO4975" t="s">
        <v>28013</v>
      </c>
      <c r="BP4975" t="s">
        <v>241</v>
      </c>
      <c r="BQ4975" t="s">
        <v>195</v>
      </c>
      <c r="BS4975">
        <v>14627</v>
      </c>
      <c r="CD4975" t="s">
        <v>195</v>
      </c>
      <c r="CM4975" t="s">
        <v>28014</v>
      </c>
      <c r="CO4975" t="s">
        <v>28013</v>
      </c>
      <c r="CP4975" t="s">
        <v>2376</v>
      </c>
      <c r="CQ4975" t="s">
        <v>247</v>
      </c>
      <c r="CS4975" t="s">
        <v>28015</v>
      </c>
      <c r="CT4975" t="s">
        <v>244</v>
      </c>
      <c r="CU4975" t="s">
        <v>28016</v>
      </c>
    </row>
    <row r="4976" spans="1:151" x14ac:dyDescent="0.2">
      <c r="A4976">
        <v>25985</v>
      </c>
      <c r="B4976" t="s">
        <v>3282</v>
      </c>
      <c r="C4976" t="s">
        <v>28017</v>
      </c>
      <c r="E4976" t="s">
        <v>28018</v>
      </c>
      <c r="F4976" t="s">
        <v>171</v>
      </c>
      <c r="K4976" t="s">
        <v>10871</v>
      </c>
      <c r="M4976" t="s">
        <v>306</v>
      </c>
      <c r="N4976">
        <v>2014</v>
      </c>
      <c r="O4976" t="s">
        <v>591</v>
      </c>
      <c r="P4976" t="s">
        <v>178</v>
      </c>
      <c r="Q4976" t="s">
        <v>172</v>
      </c>
    </row>
    <row r="4977" spans="1:151" x14ac:dyDescent="0.2">
      <c r="A4977">
        <v>39181</v>
      </c>
      <c r="B4977" t="s">
        <v>4891</v>
      </c>
      <c r="C4977" t="s">
        <v>28017</v>
      </c>
      <c r="D4977" t="s">
        <v>11417</v>
      </c>
      <c r="E4977" t="s">
        <v>28019</v>
      </c>
      <c r="F4977" t="s">
        <v>171</v>
      </c>
      <c r="G4977" t="str">
        <f>"0"</f>
        <v>0</v>
      </c>
      <c r="H4977" s="1">
        <v>37205</v>
      </c>
      <c r="I4977" t="s">
        <v>173</v>
      </c>
      <c r="K4977" t="s">
        <v>3333</v>
      </c>
      <c r="L4977" t="s">
        <v>3334</v>
      </c>
      <c r="M4977" t="s">
        <v>224</v>
      </c>
      <c r="N4977">
        <v>2023</v>
      </c>
      <c r="O4977" t="s">
        <v>597</v>
      </c>
      <c r="P4977" t="s">
        <v>178</v>
      </c>
      <c r="Q4977" t="s">
        <v>172</v>
      </c>
      <c r="S4977">
        <v>31730235</v>
      </c>
      <c r="T4977" t="s">
        <v>226</v>
      </c>
      <c r="Y4977" t="str">
        <f>"01AS"</f>
        <v>01AS</v>
      </c>
      <c r="Z4977" t="s">
        <v>227</v>
      </c>
      <c r="AA4977" t="s">
        <v>320</v>
      </c>
      <c r="AB4977" t="s">
        <v>321</v>
      </c>
      <c r="AC4977" t="s">
        <v>7875</v>
      </c>
      <c r="AD4977" t="s">
        <v>185</v>
      </c>
      <c r="AM4977" t="s">
        <v>2988</v>
      </c>
      <c r="AS4977">
        <v>2.75</v>
      </c>
      <c r="AU4977" t="s">
        <v>472</v>
      </c>
      <c r="AV4977" t="s">
        <v>473</v>
      </c>
      <c r="AW4977" t="s">
        <v>264</v>
      </c>
      <c r="BO4977" t="s">
        <v>28020</v>
      </c>
      <c r="BQ4977" t="s">
        <v>195</v>
      </c>
      <c r="CD4977" t="s">
        <v>195</v>
      </c>
      <c r="CM4977" t="s">
        <v>28021</v>
      </c>
      <c r="CO4977" t="s">
        <v>28020</v>
      </c>
      <c r="CP4977" t="s">
        <v>23785</v>
      </c>
      <c r="CQ4977" t="s">
        <v>541</v>
      </c>
      <c r="CS4977" t="str">
        <f>"02420-1301"</f>
        <v>02420-1301</v>
      </c>
      <c r="CT4977" t="s">
        <v>244</v>
      </c>
      <c r="CU4977" t="s">
        <v>28022</v>
      </c>
    </row>
    <row r="4978" spans="1:151" x14ac:dyDescent="0.2">
      <c r="A4978">
        <v>24605</v>
      </c>
      <c r="B4978" t="s">
        <v>23523</v>
      </c>
      <c r="C4978" t="s">
        <v>28023</v>
      </c>
      <c r="D4978" t="s">
        <v>28024</v>
      </c>
      <c r="E4978" t="s">
        <v>28025</v>
      </c>
      <c r="F4978" t="s">
        <v>171</v>
      </c>
      <c r="G4978" t="s">
        <v>172</v>
      </c>
      <c r="H4978" s="1">
        <v>35334</v>
      </c>
      <c r="I4978" t="s">
        <v>173</v>
      </c>
      <c r="K4978" t="s">
        <v>11093</v>
      </c>
      <c r="L4978" t="s">
        <v>11094</v>
      </c>
      <c r="M4978" t="s">
        <v>176</v>
      </c>
      <c r="N4978">
        <v>2018</v>
      </c>
      <c r="O4978" t="s">
        <v>612</v>
      </c>
      <c r="P4978" t="s">
        <v>178</v>
      </c>
      <c r="Q4978" t="s">
        <v>172</v>
      </c>
      <c r="S4978">
        <v>29435234</v>
      </c>
      <c r="T4978" t="s">
        <v>196</v>
      </c>
      <c r="W4978" t="s">
        <v>28026</v>
      </c>
      <c r="X4978">
        <v>8609161480</v>
      </c>
      <c r="Y4978" t="s">
        <v>802</v>
      </c>
      <c r="Z4978" t="s">
        <v>1583</v>
      </c>
      <c r="AA4978">
        <v>2019</v>
      </c>
      <c r="AB4978">
        <v>2019</v>
      </c>
      <c r="AC4978" t="s">
        <v>3229</v>
      </c>
      <c r="AD4978" t="s">
        <v>185</v>
      </c>
      <c r="AS4978">
        <v>3.83</v>
      </c>
      <c r="AT4978" t="s">
        <v>188</v>
      </c>
      <c r="AU4978" t="s">
        <v>189</v>
      </c>
      <c r="AV4978" t="s">
        <v>190</v>
      </c>
      <c r="AW4978" t="s">
        <v>264</v>
      </c>
      <c r="BM4978" t="s">
        <v>28027</v>
      </c>
      <c r="BN4978" t="s">
        <v>10002</v>
      </c>
      <c r="BP4978" t="s">
        <v>194</v>
      </c>
      <c r="BQ4978" t="s">
        <v>195</v>
      </c>
      <c r="BS4978">
        <v>14607</v>
      </c>
      <c r="BT4978" t="s">
        <v>196</v>
      </c>
      <c r="BU4978">
        <v>8609180044</v>
      </c>
      <c r="BZ4978" t="s">
        <v>28028</v>
      </c>
      <c r="CC4978" t="s">
        <v>28029</v>
      </c>
      <c r="CD4978" t="s">
        <v>1508</v>
      </c>
      <c r="CF4978" t="str">
        <f>"06084"</f>
        <v>06084</v>
      </c>
      <c r="CG4978" t="s">
        <v>196</v>
      </c>
      <c r="CH4978">
        <v>8609180044</v>
      </c>
      <c r="CM4978" t="s">
        <v>28027</v>
      </c>
      <c r="CN4978" t="s">
        <v>10002</v>
      </c>
      <c r="CP4978" t="s">
        <v>194</v>
      </c>
      <c r="CQ4978" t="s">
        <v>195</v>
      </c>
      <c r="CS4978">
        <v>14607</v>
      </c>
      <c r="CT4978" t="s">
        <v>196</v>
      </c>
      <c r="CU4978">
        <v>8609180044</v>
      </c>
      <c r="ED4978" t="s">
        <v>1508</v>
      </c>
      <c r="EG4978" t="s">
        <v>196</v>
      </c>
      <c r="EH4978">
        <v>8609180044</v>
      </c>
      <c r="EM4978" t="s">
        <v>28028</v>
      </c>
      <c r="EP4978" t="s">
        <v>28029</v>
      </c>
      <c r="EQ4978" t="s">
        <v>1508</v>
      </c>
      <c r="ES4978" t="str">
        <f>"06084"</f>
        <v>06084</v>
      </c>
      <c r="ET4978" t="s">
        <v>196</v>
      </c>
      <c r="EU4978">
        <v>8609180044</v>
      </c>
    </row>
    <row r="4979" spans="1:151" x14ac:dyDescent="0.2">
      <c r="A4979">
        <v>45915</v>
      </c>
      <c r="B4979" t="s">
        <v>7004</v>
      </c>
      <c r="C4979" t="s">
        <v>28030</v>
      </c>
      <c r="D4979" t="s">
        <v>28031</v>
      </c>
      <c r="E4979" t="s">
        <v>28032</v>
      </c>
      <c r="F4979" t="s">
        <v>171</v>
      </c>
      <c r="G4979" t="str">
        <f>"0"</f>
        <v>0</v>
      </c>
      <c r="H4979" s="1">
        <v>38065</v>
      </c>
      <c r="I4979" t="s">
        <v>173</v>
      </c>
      <c r="K4979" t="s">
        <v>1705</v>
      </c>
      <c r="L4979" t="s">
        <v>7716</v>
      </c>
      <c r="M4979" t="s">
        <v>224</v>
      </c>
      <c r="N4979">
        <v>2025</v>
      </c>
      <c r="O4979" t="s">
        <v>528</v>
      </c>
      <c r="P4979" t="s">
        <v>363</v>
      </c>
      <c r="Q4979" t="s">
        <v>172</v>
      </c>
      <c r="S4979">
        <v>32301632</v>
      </c>
      <c r="T4979" t="s">
        <v>226</v>
      </c>
      <c r="Y4979" t="str">
        <f>"04HSEAS"</f>
        <v>04HSEAS</v>
      </c>
      <c r="Z4979" t="s">
        <v>499</v>
      </c>
      <c r="AA4979" t="s">
        <v>228</v>
      </c>
      <c r="AB4979" t="s">
        <v>229</v>
      </c>
      <c r="AC4979" t="s">
        <v>1868</v>
      </c>
      <c r="AD4979" t="s">
        <v>185</v>
      </c>
      <c r="AS4979">
        <v>3.46</v>
      </c>
      <c r="AU4979" t="s">
        <v>472</v>
      </c>
      <c r="AV4979" t="s">
        <v>473</v>
      </c>
      <c r="AW4979" t="s">
        <v>952</v>
      </c>
      <c r="BM4979" t="s">
        <v>2692</v>
      </c>
      <c r="BN4979" t="s">
        <v>239</v>
      </c>
      <c r="BO4979" t="s">
        <v>28033</v>
      </c>
      <c r="BP4979" t="s">
        <v>241</v>
      </c>
      <c r="BQ4979" t="s">
        <v>195</v>
      </c>
      <c r="BS4979">
        <v>14627</v>
      </c>
      <c r="BZ4979" t="s">
        <v>5375</v>
      </c>
      <c r="CB4979" t="s">
        <v>267</v>
      </c>
      <c r="CD4979" t="s">
        <v>195</v>
      </c>
      <c r="CF4979">
        <v>14627</v>
      </c>
      <c r="CG4979" t="s">
        <v>244</v>
      </c>
      <c r="CM4979" t="s">
        <v>28034</v>
      </c>
      <c r="CO4979" t="s">
        <v>28033</v>
      </c>
      <c r="CP4979" t="s">
        <v>18403</v>
      </c>
      <c r="CQ4979" t="s">
        <v>2773</v>
      </c>
      <c r="CS4979" t="s">
        <v>28035</v>
      </c>
      <c r="CT4979" t="s">
        <v>244</v>
      </c>
      <c r="CU4979" t="s">
        <v>28036</v>
      </c>
    </row>
    <row r="4980" spans="1:151" x14ac:dyDescent="0.2">
      <c r="A4980">
        <v>36521</v>
      </c>
      <c r="B4980" t="s">
        <v>3965</v>
      </c>
      <c r="C4980" t="s">
        <v>28037</v>
      </c>
      <c r="D4980" t="s">
        <v>11541</v>
      </c>
      <c r="E4980" t="s">
        <v>28038</v>
      </c>
      <c r="F4980" t="s">
        <v>171</v>
      </c>
      <c r="G4980" t="s">
        <v>172</v>
      </c>
      <c r="H4980" s="1">
        <v>36984</v>
      </c>
      <c r="I4980" t="s">
        <v>173</v>
      </c>
      <c r="K4980" t="s">
        <v>2724</v>
      </c>
      <c r="L4980" t="s">
        <v>820</v>
      </c>
      <c r="M4980" t="s">
        <v>176</v>
      </c>
      <c r="N4980">
        <v>2022</v>
      </c>
      <c r="O4980" t="s">
        <v>555</v>
      </c>
      <c r="P4980" t="s">
        <v>178</v>
      </c>
      <c r="Q4980" t="s">
        <v>172</v>
      </c>
      <c r="S4980">
        <v>31524872</v>
      </c>
      <c r="T4980" t="s">
        <v>226</v>
      </c>
      <c r="Y4980" t="str">
        <f>"01AS"</f>
        <v>01AS</v>
      </c>
      <c r="Z4980" t="s">
        <v>227</v>
      </c>
      <c r="AA4980" t="s">
        <v>321</v>
      </c>
      <c r="AC4980" t="s">
        <v>425</v>
      </c>
      <c r="AD4980" t="s">
        <v>185</v>
      </c>
      <c r="AF4980" t="s">
        <v>426</v>
      </c>
      <c r="AG4980" t="s">
        <v>427</v>
      </c>
      <c r="AJ4980" t="s">
        <v>428</v>
      </c>
      <c r="AK4980" t="s">
        <v>185</v>
      </c>
      <c r="AS4980">
        <v>3.9</v>
      </c>
      <c r="AU4980" t="s">
        <v>235</v>
      </c>
      <c r="AV4980" t="s">
        <v>236</v>
      </c>
      <c r="AW4980" t="s">
        <v>264</v>
      </c>
      <c r="BF4980" t="s">
        <v>474</v>
      </c>
      <c r="BM4980" t="s">
        <v>28039</v>
      </c>
      <c r="BN4980" t="s">
        <v>239</v>
      </c>
      <c r="BO4980" t="s">
        <v>28040</v>
      </c>
      <c r="BP4980" t="s">
        <v>241</v>
      </c>
      <c r="BQ4980" t="s">
        <v>195</v>
      </c>
      <c r="BS4980">
        <v>14627</v>
      </c>
      <c r="CD4980" t="s">
        <v>195</v>
      </c>
      <c r="CM4980" t="s">
        <v>28041</v>
      </c>
      <c r="CO4980" t="s">
        <v>28040</v>
      </c>
      <c r="CP4980" t="s">
        <v>28042</v>
      </c>
      <c r="CQ4980" t="s">
        <v>541</v>
      </c>
      <c r="CS4980" t="str">
        <f>"02081"</f>
        <v>02081</v>
      </c>
      <c r="CT4980" t="s">
        <v>244</v>
      </c>
      <c r="CU4980" t="s">
        <v>28043</v>
      </c>
    </row>
    <row r="4981" spans="1:151" x14ac:dyDescent="0.2">
      <c r="A4981">
        <v>27396</v>
      </c>
      <c r="B4981" t="s">
        <v>24763</v>
      </c>
      <c r="C4981" t="s">
        <v>28044</v>
      </c>
      <c r="D4981" t="s">
        <v>3216</v>
      </c>
      <c r="E4981" t="s">
        <v>28045</v>
      </c>
      <c r="F4981" t="s">
        <v>171</v>
      </c>
      <c r="G4981" t="s">
        <v>172</v>
      </c>
      <c r="H4981" s="1">
        <v>36359</v>
      </c>
      <c r="I4981" t="s">
        <v>173</v>
      </c>
      <c r="K4981" t="s">
        <v>576</v>
      </c>
      <c r="L4981" t="s">
        <v>577</v>
      </c>
      <c r="M4981" t="s">
        <v>224</v>
      </c>
      <c r="N4981">
        <v>2019</v>
      </c>
      <c r="O4981" t="s">
        <v>279</v>
      </c>
      <c r="P4981" t="s">
        <v>178</v>
      </c>
      <c r="Q4981" t="s">
        <v>172</v>
      </c>
      <c r="S4981">
        <v>30922808</v>
      </c>
      <c r="T4981" t="s">
        <v>196</v>
      </c>
      <c r="W4981" t="s">
        <v>28046</v>
      </c>
      <c r="X4981">
        <v>4158231981</v>
      </c>
      <c r="Y4981" t="s">
        <v>186</v>
      </c>
      <c r="Z4981" t="s">
        <v>282</v>
      </c>
      <c r="AA4981">
        <v>2022</v>
      </c>
      <c r="AB4981">
        <v>2022</v>
      </c>
      <c r="AC4981" t="s">
        <v>580</v>
      </c>
      <c r="AD4981" t="s">
        <v>172</v>
      </c>
      <c r="AS4981">
        <v>3.43</v>
      </c>
      <c r="AT4981" t="s">
        <v>188</v>
      </c>
      <c r="AU4981" t="s">
        <v>1520</v>
      </c>
      <c r="AV4981" t="s">
        <v>18311</v>
      </c>
      <c r="AW4981" t="s">
        <v>210</v>
      </c>
      <c r="BM4981" t="s">
        <v>28047</v>
      </c>
      <c r="BP4981" t="s">
        <v>2034</v>
      </c>
      <c r="BQ4981" t="s">
        <v>461</v>
      </c>
      <c r="BS4981">
        <v>941341847</v>
      </c>
      <c r="BT4981" t="s">
        <v>196</v>
      </c>
      <c r="BU4981">
        <v>4158231981</v>
      </c>
      <c r="BZ4981" t="s">
        <v>28047</v>
      </c>
      <c r="CC4981" t="s">
        <v>2034</v>
      </c>
      <c r="CD4981" t="s">
        <v>461</v>
      </c>
      <c r="CF4981">
        <v>941341847</v>
      </c>
      <c r="CG4981" t="s">
        <v>196</v>
      </c>
      <c r="CH4981">
        <v>4158231981</v>
      </c>
      <c r="CM4981" t="s">
        <v>28048</v>
      </c>
      <c r="CP4981" t="s">
        <v>194</v>
      </c>
      <c r="CQ4981" t="s">
        <v>195</v>
      </c>
      <c r="CS4981">
        <v>14611</v>
      </c>
      <c r="CT4981" t="s">
        <v>196</v>
      </c>
      <c r="CU4981">
        <v>4152906864</v>
      </c>
      <c r="ED4981" t="s">
        <v>461</v>
      </c>
      <c r="EG4981" t="s">
        <v>196</v>
      </c>
      <c r="EH4981">
        <v>4158231981</v>
      </c>
      <c r="EM4981" t="s">
        <v>28047</v>
      </c>
      <c r="EP4981" t="s">
        <v>2034</v>
      </c>
      <c r="EQ4981" t="s">
        <v>461</v>
      </c>
      <c r="ES4981">
        <v>941341847</v>
      </c>
      <c r="ET4981" t="s">
        <v>196</v>
      </c>
      <c r="EU4981">
        <v>4158231981</v>
      </c>
    </row>
    <row r="4982" spans="1:151" x14ac:dyDescent="0.2">
      <c r="A4982">
        <v>27597</v>
      </c>
      <c r="B4982" t="s">
        <v>1782</v>
      </c>
      <c r="C4982" t="s">
        <v>28049</v>
      </c>
      <c r="D4982" t="s">
        <v>622</v>
      </c>
      <c r="E4982" t="s">
        <v>28050</v>
      </c>
      <c r="F4982" t="s">
        <v>171</v>
      </c>
      <c r="G4982" t="str">
        <f t="shared" ref="G4982:G4992" si="42">"0"</f>
        <v>0</v>
      </c>
      <c r="K4982" t="s">
        <v>2425</v>
      </c>
      <c r="L4982" t="s">
        <v>2426</v>
      </c>
      <c r="M4982" t="s">
        <v>205</v>
      </c>
      <c r="N4982">
        <v>2019</v>
      </c>
      <c r="O4982" t="s">
        <v>206</v>
      </c>
      <c r="P4982" t="s">
        <v>178</v>
      </c>
      <c r="Q4982" t="s">
        <v>172</v>
      </c>
      <c r="S4982">
        <v>31318907</v>
      </c>
      <c r="T4982" t="s">
        <v>196</v>
      </c>
      <c r="W4982" t="s">
        <v>28051</v>
      </c>
      <c r="X4982">
        <v>5856135424</v>
      </c>
      <c r="Y4982" t="s">
        <v>186</v>
      </c>
      <c r="Z4982" t="s">
        <v>282</v>
      </c>
      <c r="AA4982">
        <v>2022</v>
      </c>
      <c r="AB4982">
        <v>2022</v>
      </c>
      <c r="AC4982" t="s">
        <v>187</v>
      </c>
      <c r="AD4982" t="s">
        <v>172</v>
      </c>
      <c r="AS4982">
        <v>2.87</v>
      </c>
      <c r="AT4982" t="s">
        <v>188</v>
      </c>
      <c r="AU4982" t="s">
        <v>189</v>
      </c>
      <c r="AV4982" t="s">
        <v>190</v>
      </c>
      <c r="AW4982" t="s">
        <v>264</v>
      </c>
      <c r="BM4982" t="s">
        <v>28052</v>
      </c>
      <c r="BP4982" t="s">
        <v>15426</v>
      </c>
      <c r="BQ4982" t="s">
        <v>195</v>
      </c>
      <c r="BS4982">
        <v>14546</v>
      </c>
      <c r="BT4982" t="s">
        <v>196</v>
      </c>
      <c r="BU4982">
        <v>5856135424</v>
      </c>
      <c r="BZ4982" t="s">
        <v>28052</v>
      </c>
      <c r="CC4982" t="s">
        <v>15426</v>
      </c>
      <c r="CD4982" t="s">
        <v>195</v>
      </c>
      <c r="CF4982">
        <v>14546</v>
      </c>
      <c r="CG4982" t="s">
        <v>196</v>
      </c>
      <c r="CH4982">
        <v>5856135424</v>
      </c>
      <c r="CM4982" t="s">
        <v>28053</v>
      </c>
      <c r="CP4982" t="s">
        <v>15426</v>
      </c>
      <c r="CQ4982" t="s">
        <v>195</v>
      </c>
      <c r="CS4982">
        <v>14546</v>
      </c>
      <c r="CT4982" t="s">
        <v>196</v>
      </c>
      <c r="CU4982">
        <v>5859534473</v>
      </c>
      <c r="ED4982" t="s">
        <v>195</v>
      </c>
      <c r="EG4982" t="s">
        <v>196</v>
      </c>
      <c r="EH4982">
        <v>5856135424</v>
      </c>
      <c r="EM4982" t="s">
        <v>28052</v>
      </c>
      <c r="EP4982" t="s">
        <v>15426</v>
      </c>
      <c r="EQ4982" t="s">
        <v>195</v>
      </c>
      <c r="ES4982">
        <v>14546</v>
      </c>
      <c r="ET4982" t="s">
        <v>196</v>
      </c>
      <c r="EU4982">
        <v>5856135424</v>
      </c>
    </row>
    <row r="4983" spans="1:151" x14ac:dyDescent="0.2">
      <c r="A4983">
        <v>27470</v>
      </c>
      <c r="B4983" t="s">
        <v>26832</v>
      </c>
      <c r="C4983" t="s">
        <v>28054</v>
      </c>
      <c r="D4983" t="s">
        <v>4583</v>
      </c>
      <c r="E4983" t="s">
        <v>28055</v>
      </c>
      <c r="F4983" t="s">
        <v>171</v>
      </c>
      <c r="G4983" t="str">
        <f t="shared" si="42"/>
        <v>0</v>
      </c>
      <c r="K4983" t="s">
        <v>290</v>
      </c>
      <c r="L4983" t="s">
        <v>291</v>
      </c>
      <c r="M4983" t="s">
        <v>205</v>
      </c>
      <c r="N4983">
        <v>2019</v>
      </c>
      <c r="O4983" t="s">
        <v>206</v>
      </c>
      <c r="P4983" t="s">
        <v>178</v>
      </c>
      <c r="Q4983" t="s">
        <v>172</v>
      </c>
      <c r="S4983">
        <v>31359047</v>
      </c>
      <c r="T4983" t="s">
        <v>693</v>
      </c>
      <c r="W4983" t="s">
        <v>28056</v>
      </c>
      <c r="X4983">
        <v>5859444220</v>
      </c>
      <c r="Y4983" t="s">
        <v>186</v>
      </c>
      <c r="Z4983" t="s">
        <v>282</v>
      </c>
      <c r="AA4983">
        <v>2022</v>
      </c>
      <c r="AB4983">
        <v>2022</v>
      </c>
      <c r="AC4983" t="s">
        <v>886</v>
      </c>
      <c r="AD4983" t="s">
        <v>172</v>
      </c>
      <c r="AS4983">
        <v>2.63</v>
      </c>
      <c r="AT4983" t="s">
        <v>188</v>
      </c>
      <c r="AU4983" t="s">
        <v>189</v>
      </c>
      <c r="AV4983" t="s">
        <v>190</v>
      </c>
      <c r="AW4983" t="s">
        <v>264</v>
      </c>
      <c r="BM4983" t="s">
        <v>28057</v>
      </c>
      <c r="BN4983" t="s">
        <v>193</v>
      </c>
      <c r="BP4983" t="s">
        <v>194</v>
      </c>
      <c r="BQ4983" t="s">
        <v>195</v>
      </c>
      <c r="BS4983">
        <v>14627</v>
      </c>
      <c r="BT4983" t="s">
        <v>196</v>
      </c>
      <c r="BU4983">
        <v>5859444220</v>
      </c>
      <c r="CM4983" t="s">
        <v>28058</v>
      </c>
      <c r="CP4983" t="s">
        <v>194</v>
      </c>
      <c r="CQ4983" t="s">
        <v>195</v>
      </c>
      <c r="CS4983">
        <v>14627</v>
      </c>
      <c r="CT4983" t="s">
        <v>196</v>
      </c>
      <c r="CU4983">
        <v>5859444220</v>
      </c>
    </row>
    <row r="4984" spans="1:151" x14ac:dyDescent="0.2">
      <c r="A4984">
        <v>26998</v>
      </c>
      <c r="B4984" t="s">
        <v>3597</v>
      </c>
      <c r="C4984" t="s">
        <v>28059</v>
      </c>
      <c r="D4984" t="s">
        <v>4365</v>
      </c>
      <c r="E4984" t="s">
        <v>28060</v>
      </c>
      <c r="F4984" t="s">
        <v>171</v>
      </c>
      <c r="G4984" t="str">
        <f t="shared" si="42"/>
        <v>0</v>
      </c>
      <c r="K4984" t="s">
        <v>760</v>
      </c>
      <c r="L4984" t="s">
        <v>761</v>
      </c>
      <c r="M4984" t="s">
        <v>306</v>
      </c>
      <c r="N4984">
        <v>2018</v>
      </c>
      <c r="O4984" t="s">
        <v>307</v>
      </c>
      <c r="P4984" t="s">
        <v>178</v>
      </c>
      <c r="Q4984" t="s">
        <v>172</v>
      </c>
      <c r="S4984">
        <v>31118972</v>
      </c>
      <c r="T4984" t="s">
        <v>196</v>
      </c>
      <c r="Y4984" t="s">
        <v>613</v>
      </c>
      <c r="Z4984" t="s">
        <v>614</v>
      </c>
      <c r="AA4984" t="s">
        <v>615</v>
      </c>
      <c r="AB4984" t="s">
        <v>259</v>
      </c>
      <c r="AC4984" t="s">
        <v>762</v>
      </c>
      <c r="AD4984" t="s">
        <v>185</v>
      </c>
      <c r="AS4984" t="str">
        <f>"0"</f>
        <v>0</v>
      </c>
      <c r="AT4984" t="s">
        <v>188</v>
      </c>
      <c r="AU4984" t="s">
        <v>647</v>
      </c>
      <c r="AV4984" t="s">
        <v>190</v>
      </c>
      <c r="AW4984" t="s">
        <v>264</v>
      </c>
      <c r="BM4984" t="s">
        <v>28061</v>
      </c>
      <c r="BP4984" t="s">
        <v>4976</v>
      </c>
      <c r="BQ4984" t="s">
        <v>195</v>
      </c>
      <c r="BS4984">
        <v>14214</v>
      </c>
      <c r="BT4984" t="s">
        <v>196</v>
      </c>
      <c r="BU4984">
        <v>7165158206</v>
      </c>
      <c r="BZ4984" t="s">
        <v>28061</v>
      </c>
      <c r="CC4984" t="s">
        <v>4976</v>
      </c>
      <c r="CD4984" t="s">
        <v>195</v>
      </c>
      <c r="CF4984">
        <v>14214</v>
      </c>
      <c r="CG4984" t="s">
        <v>196</v>
      </c>
      <c r="CH4984">
        <v>7165158206</v>
      </c>
      <c r="CM4984" t="s">
        <v>28061</v>
      </c>
      <c r="CP4984" t="s">
        <v>4976</v>
      </c>
      <c r="CQ4984" t="s">
        <v>195</v>
      </c>
      <c r="CS4984">
        <v>14214</v>
      </c>
      <c r="CT4984" t="s">
        <v>196</v>
      </c>
      <c r="CU4984">
        <v>7165158206</v>
      </c>
    </row>
    <row r="4985" spans="1:151" x14ac:dyDescent="0.2">
      <c r="A4985">
        <v>25775</v>
      </c>
      <c r="B4985" t="s">
        <v>3597</v>
      </c>
      <c r="C4985" t="s">
        <v>28059</v>
      </c>
      <c r="D4985" t="s">
        <v>4365</v>
      </c>
      <c r="E4985" t="s">
        <v>28060</v>
      </c>
      <c r="F4985" t="s">
        <v>171</v>
      </c>
      <c r="G4985" t="str">
        <f t="shared" si="42"/>
        <v>0</v>
      </c>
      <c r="K4985" t="s">
        <v>610</v>
      </c>
      <c r="L4985" t="s">
        <v>611</v>
      </c>
      <c r="M4985" t="s">
        <v>176</v>
      </c>
      <c r="N4985">
        <v>2018</v>
      </c>
      <c r="O4985" t="s">
        <v>612</v>
      </c>
      <c r="P4985" t="s">
        <v>178</v>
      </c>
      <c r="Q4985" t="s">
        <v>172</v>
      </c>
      <c r="S4985">
        <v>31118972</v>
      </c>
      <c r="T4985" t="s">
        <v>196</v>
      </c>
      <c r="Y4985" t="s">
        <v>613</v>
      </c>
      <c r="Z4985" t="s">
        <v>614</v>
      </c>
      <c r="AA4985" t="s">
        <v>615</v>
      </c>
      <c r="AB4985" t="s">
        <v>259</v>
      </c>
      <c r="AC4985" t="s">
        <v>762</v>
      </c>
      <c r="AD4985" t="s">
        <v>185</v>
      </c>
      <c r="AS4985" t="str">
        <f>"0"</f>
        <v>0</v>
      </c>
      <c r="AT4985" t="s">
        <v>188</v>
      </c>
      <c r="AU4985" t="s">
        <v>647</v>
      </c>
      <c r="AV4985" t="s">
        <v>190</v>
      </c>
      <c r="AW4985" t="s">
        <v>264</v>
      </c>
      <c r="BM4985" t="s">
        <v>28061</v>
      </c>
      <c r="BP4985" t="s">
        <v>4976</v>
      </c>
      <c r="BQ4985" t="s">
        <v>195</v>
      </c>
      <c r="BS4985">
        <v>14214</v>
      </c>
      <c r="BT4985" t="s">
        <v>196</v>
      </c>
      <c r="BU4985">
        <v>7165158206</v>
      </c>
      <c r="BZ4985" t="s">
        <v>28061</v>
      </c>
      <c r="CC4985" t="s">
        <v>4976</v>
      </c>
      <c r="CD4985" t="s">
        <v>195</v>
      </c>
      <c r="CF4985">
        <v>14214</v>
      </c>
      <c r="CG4985" t="s">
        <v>196</v>
      </c>
      <c r="CH4985">
        <v>7165158206</v>
      </c>
      <c r="CM4985" t="s">
        <v>28061</v>
      </c>
      <c r="CP4985" t="s">
        <v>4976</v>
      </c>
      <c r="CQ4985" t="s">
        <v>195</v>
      </c>
      <c r="CS4985">
        <v>14214</v>
      </c>
      <c r="CT4985" t="s">
        <v>196</v>
      </c>
      <c r="CU4985">
        <v>7165158206</v>
      </c>
    </row>
    <row r="4986" spans="1:151" x14ac:dyDescent="0.2">
      <c r="A4986">
        <v>26056</v>
      </c>
      <c r="B4986" t="s">
        <v>18180</v>
      </c>
      <c r="C4986" t="s">
        <v>28062</v>
      </c>
      <c r="E4986" t="s">
        <v>28063</v>
      </c>
      <c r="F4986" t="s">
        <v>171</v>
      </c>
      <c r="G4986" t="str">
        <f t="shared" si="42"/>
        <v>0</v>
      </c>
      <c r="K4986" t="s">
        <v>1372</v>
      </c>
      <c r="L4986" t="s">
        <v>1373</v>
      </c>
      <c r="M4986" t="s">
        <v>176</v>
      </c>
      <c r="N4986">
        <v>2018</v>
      </c>
      <c r="O4986" t="s">
        <v>612</v>
      </c>
      <c r="P4986" t="s">
        <v>178</v>
      </c>
      <c r="Q4986" t="s">
        <v>172</v>
      </c>
      <c r="S4986">
        <v>30437401</v>
      </c>
      <c r="T4986" t="s">
        <v>2640</v>
      </c>
      <c r="U4986" t="s">
        <v>180</v>
      </c>
      <c r="V4986" s="2">
        <v>42902</v>
      </c>
      <c r="W4986" t="s">
        <v>28064</v>
      </c>
      <c r="X4986" t="s">
        <v>28065</v>
      </c>
      <c r="Y4986" t="s">
        <v>613</v>
      </c>
      <c r="Z4986" t="s">
        <v>614</v>
      </c>
      <c r="AA4986" t="s">
        <v>615</v>
      </c>
      <c r="AB4986" t="s">
        <v>259</v>
      </c>
      <c r="AC4986" t="s">
        <v>2643</v>
      </c>
      <c r="AD4986" t="s">
        <v>185</v>
      </c>
      <c r="AS4986" t="str">
        <f>"0"</f>
        <v>0</v>
      </c>
      <c r="AT4986" t="s">
        <v>188</v>
      </c>
      <c r="AU4986" t="s">
        <v>647</v>
      </c>
      <c r="AV4986" t="s">
        <v>190</v>
      </c>
      <c r="AW4986" t="s">
        <v>191</v>
      </c>
      <c r="CM4986" t="s">
        <v>24601</v>
      </c>
      <c r="CN4986" t="s">
        <v>10002</v>
      </c>
      <c r="CP4986" t="s">
        <v>194</v>
      </c>
      <c r="CQ4986" t="s">
        <v>195</v>
      </c>
      <c r="CS4986">
        <v>14623</v>
      </c>
      <c r="CT4986" t="s">
        <v>196</v>
      </c>
    </row>
    <row r="4987" spans="1:151" x14ac:dyDescent="0.2">
      <c r="A4987">
        <v>45480</v>
      </c>
      <c r="B4987" t="s">
        <v>28066</v>
      </c>
      <c r="C4987" t="s">
        <v>28067</v>
      </c>
      <c r="D4987" t="s">
        <v>4296</v>
      </c>
      <c r="E4987" t="s">
        <v>28068</v>
      </c>
      <c r="F4987" t="s">
        <v>171</v>
      </c>
      <c r="G4987" t="str">
        <f t="shared" si="42"/>
        <v>0</v>
      </c>
      <c r="H4987" s="1">
        <v>38690</v>
      </c>
      <c r="I4987" t="s">
        <v>221</v>
      </c>
      <c r="K4987" t="s">
        <v>882</v>
      </c>
      <c r="L4987" t="s">
        <v>318</v>
      </c>
      <c r="M4987" t="s">
        <v>255</v>
      </c>
      <c r="N4987" t="s">
        <v>1165</v>
      </c>
      <c r="O4987" t="s">
        <v>1214</v>
      </c>
      <c r="P4987" t="s">
        <v>178</v>
      </c>
      <c r="Q4987" t="s">
        <v>172</v>
      </c>
      <c r="S4987">
        <v>32583830</v>
      </c>
      <c r="T4987" t="s">
        <v>226</v>
      </c>
      <c r="Y4987" t="str">
        <f>"04HSEAS"</f>
        <v>04HSEAS</v>
      </c>
      <c r="Z4987" t="s">
        <v>227</v>
      </c>
      <c r="AA4987" t="s">
        <v>228</v>
      </c>
      <c r="AB4987" t="s">
        <v>229</v>
      </c>
      <c r="AC4987" t="s">
        <v>500</v>
      </c>
      <c r="AD4987" t="s">
        <v>185</v>
      </c>
      <c r="AS4987">
        <v>3.71</v>
      </c>
      <c r="AU4987" t="s">
        <v>472</v>
      </c>
      <c r="AV4987" t="s">
        <v>473</v>
      </c>
      <c r="AW4987" t="s">
        <v>952</v>
      </c>
      <c r="BM4987" t="s">
        <v>28069</v>
      </c>
      <c r="BN4987" t="s">
        <v>239</v>
      </c>
      <c r="BO4987" t="s">
        <v>28070</v>
      </c>
      <c r="BP4987" t="s">
        <v>241</v>
      </c>
      <c r="BQ4987" t="s">
        <v>195</v>
      </c>
      <c r="BS4987">
        <v>14627</v>
      </c>
      <c r="CD4987" t="s">
        <v>195</v>
      </c>
      <c r="CM4987" t="s">
        <v>28071</v>
      </c>
      <c r="CO4987" t="s">
        <v>28070</v>
      </c>
      <c r="CP4987" t="s">
        <v>28072</v>
      </c>
      <c r="CQ4987" t="s">
        <v>4463</v>
      </c>
      <c r="CS4987" t="str">
        <f>"06896-2400"</f>
        <v>06896-2400</v>
      </c>
      <c r="CT4987" t="s">
        <v>244</v>
      </c>
      <c r="CU4987" t="s">
        <v>28073</v>
      </c>
    </row>
    <row r="4988" spans="1:151" x14ac:dyDescent="0.2">
      <c r="A4988">
        <v>41342</v>
      </c>
      <c r="B4988" t="s">
        <v>28074</v>
      </c>
      <c r="C4988" t="s">
        <v>28075</v>
      </c>
      <c r="D4988" t="s">
        <v>172</v>
      </c>
      <c r="E4988" t="s">
        <v>28076</v>
      </c>
      <c r="F4988" t="s">
        <v>171</v>
      </c>
      <c r="G4988" t="str">
        <f t="shared" si="42"/>
        <v>0</v>
      </c>
      <c r="H4988" s="1">
        <v>37630</v>
      </c>
      <c r="I4988" t="s">
        <v>173</v>
      </c>
      <c r="K4988" t="s">
        <v>867</v>
      </c>
      <c r="L4988" t="s">
        <v>868</v>
      </c>
      <c r="M4988" t="s">
        <v>224</v>
      </c>
      <c r="N4988">
        <v>2024</v>
      </c>
      <c r="O4988" t="s">
        <v>225</v>
      </c>
      <c r="P4988" t="s">
        <v>178</v>
      </c>
      <c r="Q4988" t="s">
        <v>172</v>
      </c>
      <c r="S4988">
        <v>32096590</v>
      </c>
      <c r="T4988" t="s">
        <v>226</v>
      </c>
      <c r="Y4988" t="str">
        <f>"01AS"</f>
        <v>01AS</v>
      </c>
      <c r="Z4988" t="s">
        <v>499</v>
      </c>
      <c r="AA4988" t="s">
        <v>320</v>
      </c>
      <c r="AB4988" t="s">
        <v>321</v>
      </c>
      <c r="AC4988" t="s">
        <v>728</v>
      </c>
      <c r="AD4988" t="s">
        <v>185</v>
      </c>
      <c r="AM4988" t="s">
        <v>2239</v>
      </c>
      <c r="AS4988">
        <v>3.76</v>
      </c>
      <c r="AU4988" t="s">
        <v>235</v>
      </c>
      <c r="AV4988" t="s">
        <v>823</v>
      </c>
      <c r="AW4988" t="s">
        <v>715</v>
      </c>
      <c r="BM4988" t="s">
        <v>28077</v>
      </c>
      <c r="BN4988" t="s">
        <v>239</v>
      </c>
      <c r="BO4988" t="s">
        <v>28078</v>
      </c>
      <c r="BP4988" t="s">
        <v>241</v>
      </c>
      <c r="BQ4988" t="s">
        <v>195</v>
      </c>
      <c r="BS4988">
        <v>14627</v>
      </c>
      <c r="BZ4988" t="s">
        <v>3928</v>
      </c>
      <c r="CB4988" t="s">
        <v>475</v>
      </c>
      <c r="CD4988" t="s">
        <v>195</v>
      </c>
      <c r="CF4988">
        <v>14620</v>
      </c>
      <c r="CG4988" t="s">
        <v>244</v>
      </c>
      <c r="CM4988" t="s">
        <v>28079</v>
      </c>
      <c r="CO4988" t="s">
        <v>28078</v>
      </c>
      <c r="CP4988" t="s">
        <v>28080</v>
      </c>
      <c r="CQ4988" t="s">
        <v>571</v>
      </c>
      <c r="CS4988" t="s">
        <v>28081</v>
      </c>
      <c r="CT4988" t="s">
        <v>244</v>
      </c>
      <c r="CU4988" t="s">
        <v>28082</v>
      </c>
    </row>
    <row r="4989" spans="1:151" x14ac:dyDescent="0.2">
      <c r="A4989">
        <v>45024</v>
      </c>
      <c r="B4989" t="s">
        <v>28083</v>
      </c>
      <c r="C4989" t="s">
        <v>28084</v>
      </c>
      <c r="E4989" t="s">
        <v>28085</v>
      </c>
      <c r="F4989" t="s">
        <v>171</v>
      </c>
      <c r="G4989" t="str">
        <f t="shared" si="42"/>
        <v>0</v>
      </c>
      <c r="H4989" s="1">
        <v>37586</v>
      </c>
      <c r="I4989" t="s">
        <v>221</v>
      </c>
      <c r="K4989" t="s">
        <v>481</v>
      </c>
      <c r="L4989" t="s">
        <v>318</v>
      </c>
      <c r="M4989" t="s">
        <v>176</v>
      </c>
      <c r="N4989">
        <v>2025</v>
      </c>
      <c r="O4989" t="s">
        <v>677</v>
      </c>
      <c r="P4989" t="s">
        <v>178</v>
      </c>
      <c r="Q4989" t="s">
        <v>172</v>
      </c>
      <c r="R4989" t="s">
        <v>510</v>
      </c>
      <c r="S4989">
        <v>32361063</v>
      </c>
      <c r="BM4989" t="s">
        <v>3769</v>
      </c>
    </row>
    <row r="4990" spans="1:151" x14ac:dyDescent="0.2">
      <c r="A4990">
        <v>41335</v>
      </c>
      <c r="B4990" t="s">
        <v>28086</v>
      </c>
      <c r="C4990" t="s">
        <v>28087</v>
      </c>
      <c r="D4990" t="s">
        <v>28088</v>
      </c>
      <c r="E4990" t="s">
        <v>28089</v>
      </c>
      <c r="F4990" t="s">
        <v>171</v>
      </c>
      <c r="G4990" t="str">
        <f t="shared" si="42"/>
        <v>0</v>
      </c>
      <c r="H4990" s="1">
        <v>37481</v>
      </c>
      <c r="I4990" t="s">
        <v>221</v>
      </c>
      <c r="K4990" t="s">
        <v>2001</v>
      </c>
      <c r="L4990" t="s">
        <v>1257</v>
      </c>
      <c r="M4990" t="s">
        <v>224</v>
      </c>
      <c r="N4990">
        <v>2024</v>
      </c>
      <c r="O4990" t="s">
        <v>225</v>
      </c>
      <c r="P4990" t="s">
        <v>178</v>
      </c>
      <c r="Q4990" t="s">
        <v>172</v>
      </c>
      <c r="S4990">
        <v>31774918</v>
      </c>
      <c r="T4990" t="s">
        <v>226</v>
      </c>
      <c r="Y4990" t="str">
        <f>"01AS"</f>
        <v>01AS</v>
      </c>
      <c r="Z4990" t="s">
        <v>227</v>
      </c>
      <c r="AA4990" t="s">
        <v>320</v>
      </c>
      <c r="AB4990" t="s">
        <v>321</v>
      </c>
      <c r="AC4990" t="s">
        <v>656</v>
      </c>
      <c r="AD4990" t="s">
        <v>185</v>
      </c>
      <c r="AE4990" t="s">
        <v>17270</v>
      </c>
      <c r="AM4990" t="s">
        <v>1004</v>
      </c>
      <c r="AS4990">
        <v>3.82</v>
      </c>
      <c r="AU4990" t="s">
        <v>235</v>
      </c>
      <c r="AV4990" t="s">
        <v>236</v>
      </c>
      <c r="AW4990" t="s">
        <v>264</v>
      </c>
      <c r="BH4990" t="s">
        <v>474</v>
      </c>
      <c r="BJ4990" t="s">
        <v>474</v>
      </c>
      <c r="BK4990" t="s">
        <v>474</v>
      </c>
      <c r="BM4990" t="s">
        <v>28090</v>
      </c>
      <c r="BN4990" t="s">
        <v>239</v>
      </c>
      <c r="BO4990" t="s">
        <v>28091</v>
      </c>
      <c r="BP4990" t="s">
        <v>241</v>
      </c>
      <c r="BQ4990" t="s">
        <v>195</v>
      </c>
      <c r="BS4990">
        <v>14627</v>
      </c>
      <c r="CD4990" t="s">
        <v>195</v>
      </c>
      <c r="CM4990" t="s">
        <v>28092</v>
      </c>
      <c r="CO4990" t="s">
        <v>28091</v>
      </c>
      <c r="CP4990" t="s">
        <v>901</v>
      </c>
      <c r="CQ4990" t="s">
        <v>247</v>
      </c>
      <c r="CS4990" t="s">
        <v>28093</v>
      </c>
      <c r="CT4990" t="s">
        <v>244</v>
      </c>
      <c r="CU4990" t="s">
        <v>28094</v>
      </c>
    </row>
    <row r="4991" spans="1:151" x14ac:dyDescent="0.2">
      <c r="A4991">
        <v>38143</v>
      </c>
      <c r="B4991" t="s">
        <v>28086</v>
      </c>
      <c r="C4991" t="s">
        <v>28087</v>
      </c>
      <c r="D4991" t="s">
        <v>28088</v>
      </c>
      <c r="E4991" t="s">
        <v>28089</v>
      </c>
      <c r="F4991" t="s">
        <v>171</v>
      </c>
      <c r="G4991" t="str">
        <f t="shared" si="42"/>
        <v>0</v>
      </c>
      <c r="H4991" s="1">
        <v>37481</v>
      </c>
      <c r="I4991" t="s">
        <v>221</v>
      </c>
      <c r="K4991" t="s">
        <v>1817</v>
      </c>
      <c r="L4991" t="s">
        <v>1158</v>
      </c>
      <c r="M4991" t="s">
        <v>205</v>
      </c>
      <c r="N4991">
        <v>2023</v>
      </c>
      <c r="O4991" t="s">
        <v>921</v>
      </c>
      <c r="P4991" t="s">
        <v>178</v>
      </c>
      <c r="Q4991" t="s">
        <v>172</v>
      </c>
      <c r="S4991">
        <v>31774918</v>
      </c>
      <c r="T4991" t="s">
        <v>226</v>
      </c>
      <c r="Y4991" t="str">
        <f>"01AS"</f>
        <v>01AS</v>
      </c>
      <c r="Z4991" t="s">
        <v>227</v>
      </c>
      <c r="AA4991" t="s">
        <v>320</v>
      </c>
      <c r="AB4991" t="s">
        <v>321</v>
      </c>
      <c r="AC4991" t="s">
        <v>656</v>
      </c>
      <c r="AD4991" t="s">
        <v>185</v>
      </c>
      <c r="AE4991" t="s">
        <v>17270</v>
      </c>
      <c r="AM4991" t="s">
        <v>1004</v>
      </c>
      <c r="AS4991">
        <v>3.82</v>
      </c>
      <c r="AU4991" t="s">
        <v>235</v>
      </c>
      <c r="AV4991" t="s">
        <v>236</v>
      </c>
      <c r="AW4991" t="s">
        <v>264</v>
      </c>
      <c r="BH4991" t="s">
        <v>474</v>
      </c>
      <c r="BJ4991" t="s">
        <v>474</v>
      </c>
      <c r="BK4991" t="s">
        <v>474</v>
      </c>
      <c r="BM4991" t="s">
        <v>28090</v>
      </c>
      <c r="BN4991" t="s">
        <v>239</v>
      </c>
      <c r="BO4991" t="s">
        <v>28091</v>
      </c>
      <c r="BP4991" t="s">
        <v>241</v>
      </c>
      <c r="BQ4991" t="s">
        <v>195</v>
      </c>
      <c r="BS4991">
        <v>14627</v>
      </c>
      <c r="CD4991" t="s">
        <v>195</v>
      </c>
      <c r="CM4991" t="s">
        <v>28092</v>
      </c>
      <c r="CO4991" t="s">
        <v>28091</v>
      </c>
      <c r="CP4991" t="s">
        <v>901</v>
      </c>
      <c r="CQ4991" t="s">
        <v>247</v>
      </c>
      <c r="CS4991" t="s">
        <v>28093</v>
      </c>
      <c r="CT4991" t="s">
        <v>244</v>
      </c>
      <c r="CU4991" t="s">
        <v>28094</v>
      </c>
    </row>
    <row r="4992" spans="1:151" x14ac:dyDescent="0.2">
      <c r="A4992">
        <v>36606</v>
      </c>
      <c r="B4992" t="s">
        <v>28086</v>
      </c>
      <c r="C4992" t="s">
        <v>28087</v>
      </c>
      <c r="D4992" t="s">
        <v>28088</v>
      </c>
      <c r="E4992" t="s">
        <v>28089</v>
      </c>
      <c r="F4992" t="s">
        <v>171</v>
      </c>
      <c r="G4992" t="str">
        <f t="shared" si="42"/>
        <v>0</v>
      </c>
      <c r="H4992" s="1">
        <v>37481</v>
      </c>
      <c r="I4992" t="s">
        <v>221</v>
      </c>
      <c r="K4992" t="s">
        <v>1256</v>
      </c>
      <c r="L4992" t="s">
        <v>1257</v>
      </c>
      <c r="M4992" t="s">
        <v>205</v>
      </c>
      <c r="N4992">
        <v>2022</v>
      </c>
      <c r="O4992" t="s">
        <v>1258</v>
      </c>
      <c r="P4992" t="s">
        <v>178</v>
      </c>
      <c r="Q4992" t="s">
        <v>172</v>
      </c>
      <c r="S4992">
        <v>31774918</v>
      </c>
      <c r="T4992" t="s">
        <v>226</v>
      </c>
      <c r="Y4992" t="str">
        <f>"01AS"</f>
        <v>01AS</v>
      </c>
      <c r="Z4992" t="s">
        <v>227</v>
      </c>
      <c r="AA4992" t="s">
        <v>320</v>
      </c>
      <c r="AB4992" t="s">
        <v>321</v>
      </c>
      <c r="AC4992" t="s">
        <v>656</v>
      </c>
      <c r="AD4992" t="s">
        <v>185</v>
      </c>
      <c r="AE4992" t="s">
        <v>17270</v>
      </c>
      <c r="AM4992" t="s">
        <v>1004</v>
      </c>
      <c r="AS4992">
        <v>3.82</v>
      </c>
      <c r="AU4992" t="s">
        <v>235</v>
      </c>
      <c r="AV4992" t="s">
        <v>236</v>
      </c>
      <c r="AW4992" t="s">
        <v>264</v>
      </c>
      <c r="BH4992" t="s">
        <v>474</v>
      </c>
      <c r="BJ4992" t="s">
        <v>474</v>
      </c>
      <c r="BK4992" t="s">
        <v>474</v>
      </c>
      <c r="BM4992" t="s">
        <v>28090</v>
      </c>
      <c r="BN4992" t="s">
        <v>239</v>
      </c>
      <c r="BO4992" t="s">
        <v>28091</v>
      </c>
      <c r="BP4992" t="s">
        <v>241</v>
      </c>
      <c r="BQ4992" t="s">
        <v>195</v>
      </c>
      <c r="BS4992">
        <v>14627</v>
      </c>
      <c r="CD4992" t="s">
        <v>195</v>
      </c>
      <c r="CM4992" t="s">
        <v>28092</v>
      </c>
      <c r="CO4992" t="s">
        <v>28091</v>
      </c>
      <c r="CP4992" t="s">
        <v>901</v>
      </c>
      <c r="CQ4992" t="s">
        <v>247</v>
      </c>
      <c r="CS4992" t="s">
        <v>28093</v>
      </c>
      <c r="CT4992" t="s">
        <v>244</v>
      </c>
      <c r="CU4992" t="s">
        <v>28094</v>
      </c>
    </row>
    <row r="4993" spans="1:151" x14ac:dyDescent="0.2">
      <c r="A4993">
        <v>12558</v>
      </c>
      <c r="B4993" t="s">
        <v>1216</v>
      </c>
      <c r="C4993" t="s">
        <v>28095</v>
      </c>
      <c r="D4993" t="s">
        <v>6439</v>
      </c>
      <c r="E4993" t="s">
        <v>28096</v>
      </c>
      <c r="F4993" t="s">
        <v>171</v>
      </c>
      <c r="G4993" t="s">
        <v>172</v>
      </c>
      <c r="H4993" s="1">
        <v>34579</v>
      </c>
      <c r="I4993" t="s">
        <v>173</v>
      </c>
      <c r="K4993" t="s">
        <v>20648</v>
      </c>
      <c r="L4993" t="s">
        <v>820</v>
      </c>
      <c r="M4993" t="s">
        <v>306</v>
      </c>
      <c r="N4993">
        <v>2015</v>
      </c>
      <c r="O4993" t="s">
        <v>517</v>
      </c>
      <c r="P4993" t="s">
        <v>178</v>
      </c>
      <c r="Q4993" t="s">
        <v>172</v>
      </c>
      <c r="S4993">
        <v>28190202</v>
      </c>
      <c r="T4993" t="s">
        <v>196</v>
      </c>
      <c r="W4993" t="s">
        <v>28097</v>
      </c>
      <c r="X4993">
        <v>6107629662</v>
      </c>
      <c r="Y4993" t="s">
        <v>186</v>
      </c>
      <c r="Z4993" t="s">
        <v>183</v>
      </c>
      <c r="AA4993">
        <v>2017</v>
      </c>
      <c r="AB4993">
        <v>2017</v>
      </c>
      <c r="AC4993" t="s">
        <v>187</v>
      </c>
      <c r="AD4993" t="s">
        <v>185</v>
      </c>
      <c r="AF4993" t="s">
        <v>186</v>
      </c>
      <c r="AG4993" t="s">
        <v>282</v>
      </c>
      <c r="AH4993">
        <v>2017</v>
      </c>
      <c r="AI4993">
        <v>2017</v>
      </c>
      <c r="AJ4993" t="s">
        <v>396</v>
      </c>
      <c r="AK4993" t="s">
        <v>185</v>
      </c>
      <c r="AS4993">
        <v>3.49</v>
      </c>
      <c r="AT4993" t="s">
        <v>188</v>
      </c>
      <c r="AU4993" t="s">
        <v>189</v>
      </c>
      <c r="AV4993" t="s">
        <v>190</v>
      </c>
      <c r="AW4993" t="s">
        <v>264</v>
      </c>
      <c r="BM4993" t="s">
        <v>28098</v>
      </c>
      <c r="BN4993" t="s">
        <v>193</v>
      </c>
      <c r="BP4993" t="s">
        <v>194</v>
      </c>
      <c r="BQ4993" t="s">
        <v>195</v>
      </c>
      <c r="BS4993">
        <v>14627</v>
      </c>
      <c r="BT4993" t="s">
        <v>196</v>
      </c>
      <c r="BU4993">
        <v>6108446977</v>
      </c>
      <c r="BZ4993" t="s">
        <v>28099</v>
      </c>
      <c r="CC4993" t="s">
        <v>19059</v>
      </c>
      <c r="CD4993" t="s">
        <v>650</v>
      </c>
      <c r="CF4993">
        <v>18014</v>
      </c>
      <c r="CG4993" t="s">
        <v>196</v>
      </c>
      <c r="CH4993">
        <v>6108379596</v>
      </c>
      <c r="CM4993" t="s">
        <v>28100</v>
      </c>
      <c r="CN4993" t="s">
        <v>28101</v>
      </c>
      <c r="CP4993" t="s">
        <v>194</v>
      </c>
      <c r="CQ4993" t="s">
        <v>195</v>
      </c>
      <c r="CS4993">
        <v>14627</v>
      </c>
      <c r="CT4993" t="s">
        <v>196</v>
      </c>
      <c r="CU4993">
        <v>6108446977</v>
      </c>
      <c r="ED4993" t="s">
        <v>650</v>
      </c>
      <c r="EG4993" t="s">
        <v>196</v>
      </c>
      <c r="EH4993">
        <v>6108379596</v>
      </c>
      <c r="EM4993" t="s">
        <v>28099</v>
      </c>
      <c r="EP4993" t="s">
        <v>19059</v>
      </c>
      <c r="EQ4993" t="s">
        <v>650</v>
      </c>
      <c r="ES4993">
        <v>18014</v>
      </c>
      <c r="ET4993" t="s">
        <v>196</v>
      </c>
      <c r="EU4993">
        <v>6108379596</v>
      </c>
    </row>
    <row r="4994" spans="1:151" x14ac:dyDescent="0.2">
      <c r="A4994">
        <v>17909</v>
      </c>
      <c r="B4994" t="s">
        <v>11961</v>
      </c>
      <c r="C4994" t="s">
        <v>28102</v>
      </c>
      <c r="E4994" t="s">
        <v>28103</v>
      </c>
      <c r="F4994" t="s">
        <v>171</v>
      </c>
      <c r="G4994" t="s">
        <v>172</v>
      </c>
      <c r="H4994" s="1">
        <v>35229</v>
      </c>
      <c r="I4994" t="s">
        <v>173</v>
      </c>
      <c r="K4994" t="s">
        <v>576</v>
      </c>
      <c r="L4994" t="s">
        <v>577</v>
      </c>
      <c r="M4994" t="s">
        <v>224</v>
      </c>
      <c r="N4994">
        <v>2016</v>
      </c>
      <c r="O4994" t="s">
        <v>410</v>
      </c>
      <c r="P4994" t="s">
        <v>178</v>
      </c>
      <c r="Q4994" t="s">
        <v>172</v>
      </c>
      <c r="S4994">
        <v>28702436</v>
      </c>
      <c r="T4994" t="s">
        <v>196</v>
      </c>
      <c r="W4994" t="s">
        <v>28104</v>
      </c>
      <c r="X4994">
        <v>6314232933</v>
      </c>
      <c r="Y4994" t="s">
        <v>182</v>
      </c>
      <c r="Z4994" t="s">
        <v>183</v>
      </c>
      <c r="AA4994">
        <v>2018</v>
      </c>
      <c r="AB4994">
        <v>2018</v>
      </c>
      <c r="AC4994" t="s">
        <v>293</v>
      </c>
      <c r="AD4994" t="s">
        <v>185</v>
      </c>
      <c r="AS4994" t="str">
        <f>"0"</f>
        <v>0</v>
      </c>
      <c r="AT4994" t="s">
        <v>188</v>
      </c>
      <c r="AU4994" t="s">
        <v>189</v>
      </c>
      <c r="AV4994" t="s">
        <v>190</v>
      </c>
      <c r="AW4994" t="s">
        <v>264</v>
      </c>
      <c r="BM4994" t="s">
        <v>28105</v>
      </c>
      <c r="BN4994" t="s">
        <v>193</v>
      </c>
      <c r="BP4994" t="s">
        <v>194</v>
      </c>
      <c r="BQ4994" t="s">
        <v>195</v>
      </c>
      <c r="BS4994">
        <v>14627</v>
      </c>
      <c r="BT4994" t="s">
        <v>196</v>
      </c>
      <c r="BU4994">
        <v>6319460752</v>
      </c>
      <c r="BZ4994" t="s">
        <v>28106</v>
      </c>
      <c r="CC4994" t="s">
        <v>11908</v>
      </c>
      <c r="CD4994" t="s">
        <v>195</v>
      </c>
      <c r="CF4994">
        <v>11743</v>
      </c>
      <c r="CG4994" t="s">
        <v>196</v>
      </c>
      <c r="CH4994">
        <v>6314232933</v>
      </c>
      <c r="CM4994" t="s">
        <v>28107</v>
      </c>
      <c r="CP4994" t="s">
        <v>194</v>
      </c>
      <c r="CQ4994" t="s">
        <v>195</v>
      </c>
      <c r="CS4994">
        <v>14627</v>
      </c>
      <c r="CT4994" t="s">
        <v>196</v>
      </c>
      <c r="CU4994">
        <v>6319460752</v>
      </c>
      <c r="EM4994" t="s">
        <v>28106</v>
      </c>
      <c r="EP4994" t="s">
        <v>11908</v>
      </c>
      <c r="EQ4994" t="s">
        <v>195</v>
      </c>
      <c r="ES4994">
        <v>11743</v>
      </c>
      <c r="ET4994" t="s">
        <v>196</v>
      </c>
      <c r="EU4994">
        <v>6314232933</v>
      </c>
    </row>
    <row r="4995" spans="1:151" x14ac:dyDescent="0.2">
      <c r="A4995">
        <v>19156</v>
      </c>
      <c r="B4995" t="s">
        <v>1173</v>
      </c>
      <c r="C4995" t="s">
        <v>28108</v>
      </c>
      <c r="D4995" t="s">
        <v>28109</v>
      </c>
      <c r="E4995" t="s">
        <v>28110</v>
      </c>
      <c r="F4995" t="s">
        <v>171</v>
      </c>
      <c r="G4995" t="s">
        <v>172</v>
      </c>
      <c r="H4995" s="1">
        <v>34845</v>
      </c>
      <c r="I4995" t="s">
        <v>221</v>
      </c>
      <c r="K4995" t="s">
        <v>1035</v>
      </c>
      <c r="M4995" t="s">
        <v>224</v>
      </c>
      <c r="N4995">
        <v>2016</v>
      </c>
      <c r="O4995" t="s">
        <v>410</v>
      </c>
      <c r="P4995" t="s">
        <v>178</v>
      </c>
      <c r="Q4995" t="s">
        <v>172</v>
      </c>
      <c r="S4995">
        <v>28178644</v>
      </c>
      <c r="T4995" t="s">
        <v>196</v>
      </c>
      <c r="W4995" t="s">
        <v>28111</v>
      </c>
      <c r="X4995">
        <v>3153999493</v>
      </c>
      <c r="Y4995" t="s">
        <v>186</v>
      </c>
      <c r="Z4995" t="s">
        <v>282</v>
      </c>
      <c r="AA4995">
        <v>2017</v>
      </c>
      <c r="AB4995">
        <v>2017</v>
      </c>
      <c r="AC4995" t="s">
        <v>2588</v>
      </c>
      <c r="AD4995" t="s">
        <v>185</v>
      </c>
      <c r="AM4995" t="s">
        <v>960</v>
      </c>
      <c r="AS4995">
        <v>3.56</v>
      </c>
      <c r="AT4995" t="s">
        <v>188</v>
      </c>
      <c r="AU4995" t="s">
        <v>189</v>
      </c>
      <c r="AV4995" t="s">
        <v>190</v>
      </c>
      <c r="AW4995" t="s">
        <v>264</v>
      </c>
      <c r="BM4995" t="s">
        <v>23647</v>
      </c>
      <c r="BN4995" t="s">
        <v>193</v>
      </c>
      <c r="BP4995" t="s">
        <v>194</v>
      </c>
      <c r="BQ4995" t="s">
        <v>195</v>
      </c>
      <c r="BS4995">
        <v>14627</v>
      </c>
      <c r="BT4995" t="s">
        <v>196</v>
      </c>
      <c r="BU4995">
        <v>3153999642</v>
      </c>
      <c r="BZ4995" t="s">
        <v>28112</v>
      </c>
      <c r="CC4995" t="s">
        <v>15073</v>
      </c>
      <c r="CD4995" t="s">
        <v>195</v>
      </c>
      <c r="CF4995">
        <v>13110</v>
      </c>
      <c r="CG4995" t="s">
        <v>196</v>
      </c>
      <c r="CH4995">
        <v>3153999642</v>
      </c>
      <c r="CM4995" t="s">
        <v>6982</v>
      </c>
      <c r="CN4995" t="s">
        <v>487</v>
      </c>
      <c r="CP4995" t="s">
        <v>194</v>
      </c>
      <c r="CQ4995" t="s">
        <v>195</v>
      </c>
      <c r="CS4995">
        <v>14627</v>
      </c>
      <c r="CT4995" t="s">
        <v>196</v>
      </c>
      <c r="CU4995">
        <v>3153999642</v>
      </c>
      <c r="EM4995" t="s">
        <v>28112</v>
      </c>
      <c r="EP4995" t="s">
        <v>15073</v>
      </c>
      <c r="EQ4995" t="s">
        <v>195</v>
      </c>
      <c r="ES4995">
        <v>13110</v>
      </c>
      <c r="ET4995" t="s">
        <v>196</v>
      </c>
      <c r="EU4995">
        <v>3153999642</v>
      </c>
    </row>
    <row r="4996" spans="1:151" x14ac:dyDescent="0.2">
      <c r="A4996">
        <v>46236</v>
      </c>
      <c r="B4996" t="s">
        <v>6769</v>
      </c>
      <c r="C4996" t="s">
        <v>28113</v>
      </c>
      <c r="D4996" t="s">
        <v>1562</v>
      </c>
      <c r="E4996" t="s">
        <v>28114</v>
      </c>
      <c r="F4996" t="s">
        <v>171</v>
      </c>
      <c r="G4996" t="str">
        <f>"0"</f>
        <v>0</v>
      </c>
      <c r="H4996" s="1">
        <v>36147</v>
      </c>
      <c r="I4996" t="s">
        <v>221</v>
      </c>
      <c r="K4996" t="s">
        <v>2085</v>
      </c>
      <c r="L4996" t="s">
        <v>1047</v>
      </c>
      <c r="M4996" t="s">
        <v>205</v>
      </c>
      <c r="N4996">
        <v>2025</v>
      </c>
      <c r="O4996" t="s">
        <v>1159</v>
      </c>
      <c r="P4996" t="s">
        <v>178</v>
      </c>
      <c r="Q4996" t="s">
        <v>172</v>
      </c>
      <c r="R4996" t="s">
        <v>510</v>
      </c>
      <c r="S4996">
        <v>31854160</v>
      </c>
      <c r="BM4996" t="s">
        <v>15480</v>
      </c>
    </row>
    <row r="4997" spans="1:151" x14ac:dyDescent="0.2">
      <c r="A4997">
        <v>26560</v>
      </c>
      <c r="B4997" t="s">
        <v>7892</v>
      </c>
      <c r="C4997" t="s">
        <v>28115</v>
      </c>
      <c r="D4997" t="s">
        <v>940</v>
      </c>
      <c r="E4997" t="s">
        <v>28116</v>
      </c>
      <c r="F4997" t="s">
        <v>1502</v>
      </c>
      <c r="G4997" t="s">
        <v>172</v>
      </c>
      <c r="H4997" s="1">
        <v>36115</v>
      </c>
      <c r="I4997" t="s">
        <v>221</v>
      </c>
      <c r="K4997" t="s">
        <v>943</v>
      </c>
      <c r="L4997" t="s">
        <v>318</v>
      </c>
      <c r="M4997" t="s">
        <v>176</v>
      </c>
      <c r="N4997">
        <v>2019</v>
      </c>
      <c r="O4997" t="s">
        <v>482</v>
      </c>
      <c r="P4997" t="s">
        <v>178</v>
      </c>
      <c r="Q4997" t="s">
        <v>172</v>
      </c>
      <c r="S4997">
        <v>29993024</v>
      </c>
      <c r="T4997" t="s">
        <v>196</v>
      </c>
      <c r="W4997" t="s">
        <v>28117</v>
      </c>
      <c r="X4997">
        <v>8087540390</v>
      </c>
      <c r="Y4997" t="s">
        <v>186</v>
      </c>
      <c r="Z4997" t="s">
        <v>282</v>
      </c>
      <c r="AA4997">
        <v>2020</v>
      </c>
      <c r="AB4997">
        <v>2020</v>
      </c>
      <c r="AC4997" t="s">
        <v>4844</v>
      </c>
      <c r="AD4997" t="s">
        <v>172</v>
      </c>
      <c r="AS4997">
        <v>3.4</v>
      </c>
      <c r="AT4997" t="s">
        <v>188</v>
      </c>
      <c r="AU4997" t="s">
        <v>189</v>
      </c>
      <c r="AV4997" t="s">
        <v>190</v>
      </c>
      <c r="AW4997" t="s">
        <v>952</v>
      </c>
      <c r="BM4997" t="s">
        <v>28118</v>
      </c>
      <c r="BN4997" t="s">
        <v>193</v>
      </c>
      <c r="BP4997" t="s">
        <v>194</v>
      </c>
      <c r="BQ4997" t="s">
        <v>195</v>
      </c>
      <c r="BS4997">
        <v>14627</v>
      </c>
      <c r="BT4997" t="s">
        <v>196</v>
      </c>
      <c r="BU4997">
        <v>8089367297</v>
      </c>
      <c r="BZ4997" t="s">
        <v>28119</v>
      </c>
      <c r="CC4997" t="s">
        <v>12465</v>
      </c>
      <c r="CD4997" t="s">
        <v>5310</v>
      </c>
      <c r="CF4997">
        <v>96743</v>
      </c>
      <c r="CG4997" t="s">
        <v>196</v>
      </c>
      <c r="CH4997">
        <v>8089367297</v>
      </c>
      <c r="CM4997" t="s">
        <v>1747</v>
      </c>
      <c r="CP4997" t="s">
        <v>194</v>
      </c>
      <c r="CQ4997" t="s">
        <v>195</v>
      </c>
      <c r="CS4997">
        <v>14627</v>
      </c>
      <c r="CT4997" t="s">
        <v>196</v>
      </c>
      <c r="CU4997">
        <v>8089367297</v>
      </c>
      <c r="ED4997" t="s">
        <v>5310</v>
      </c>
      <c r="EG4997" t="s">
        <v>196</v>
      </c>
      <c r="EH4997">
        <v>8089367297</v>
      </c>
      <c r="EM4997" t="s">
        <v>28119</v>
      </c>
      <c r="EP4997" t="s">
        <v>12465</v>
      </c>
      <c r="EQ4997" t="s">
        <v>5310</v>
      </c>
      <c r="ES4997">
        <v>96743</v>
      </c>
      <c r="ET4997" t="s">
        <v>196</v>
      </c>
      <c r="EU4997">
        <v>8089367297</v>
      </c>
    </row>
    <row r="4998" spans="1:151" x14ac:dyDescent="0.2">
      <c r="A4998">
        <v>45532</v>
      </c>
      <c r="B4998" t="s">
        <v>4129</v>
      </c>
      <c r="C4998" t="s">
        <v>28120</v>
      </c>
      <c r="D4998" t="s">
        <v>15741</v>
      </c>
      <c r="E4998" t="s">
        <v>28121</v>
      </c>
      <c r="F4998" t="s">
        <v>171</v>
      </c>
      <c r="G4998" t="str">
        <f>"0"</f>
        <v>0</v>
      </c>
      <c r="H4998" s="1">
        <v>38154</v>
      </c>
      <c r="I4998" t="s">
        <v>221</v>
      </c>
      <c r="K4998" t="s">
        <v>867</v>
      </c>
      <c r="L4998" t="s">
        <v>868</v>
      </c>
      <c r="M4998" t="s">
        <v>224</v>
      </c>
      <c r="N4998">
        <v>2025</v>
      </c>
      <c r="O4998" t="s">
        <v>528</v>
      </c>
      <c r="P4998" t="s">
        <v>178</v>
      </c>
      <c r="Q4998" t="s">
        <v>172</v>
      </c>
      <c r="S4998">
        <v>32385700</v>
      </c>
      <c r="T4998" t="s">
        <v>226</v>
      </c>
      <c r="Y4998" t="str">
        <f>"06ESM"</f>
        <v>06ESM</v>
      </c>
      <c r="Z4998" t="s">
        <v>1717</v>
      </c>
      <c r="AA4998" t="s">
        <v>320</v>
      </c>
      <c r="AB4998" t="s">
        <v>321</v>
      </c>
      <c r="AC4998" t="s">
        <v>1718</v>
      </c>
      <c r="AD4998" t="s">
        <v>185</v>
      </c>
      <c r="AS4998">
        <v>3.9</v>
      </c>
      <c r="AU4998" t="s">
        <v>472</v>
      </c>
      <c r="AV4998" t="s">
        <v>473</v>
      </c>
      <c r="AW4998" t="s">
        <v>264</v>
      </c>
      <c r="BM4998" t="s">
        <v>4903</v>
      </c>
      <c r="BN4998" t="s">
        <v>28122</v>
      </c>
      <c r="BO4998" t="s">
        <v>28123</v>
      </c>
      <c r="BP4998" t="s">
        <v>241</v>
      </c>
      <c r="BQ4998" t="s">
        <v>195</v>
      </c>
      <c r="BS4998">
        <v>14605</v>
      </c>
      <c r="CD4998" t="s">
        <v>195</v>
      </c>
      <c r="CM4998" t="s">
        <v>28124</v>
      </c>
      <c r="CO4998" t="s">
        <v>28123</v>
      </c>
      <c r="CP4998" t="s">
        <v>27335</v>
      </c>
      <c r="CQ4998" t="s">
        <v>247</v>
      </c>
      <c r="CS4998" t="s">
        <v>28125</v>
      </c>
      <c r="CT4998" t="s">
        <v>244</v>
      </c>
      <c r="CU4998" t="s">
        <v>28126</v>
      </c>
    </row>
    <row r="4999" spans="1:151" x14ac:dyDescent="0.2">
      <c r="A4999">
        <v>25976</v>
      </c>
      <c r="B4999" t="s">
        <v>3664</v>
      </c>
      <c r="C4999" t="s">
        <v>28127</v>
      </c>
      <c r="E4999" t="s">
        <v>28128</v>
      </c>
      <c r="F4999" t="s">
        <v>171</v>
      </c>
      <c r="K4999" t="s">
        <v>1961</v>
      </c>
      <c r="M4999" t="s">
        <v>306</v>
      </c>
      <c r="N4999">
        <v>2014</v>
      </c>
      <c r="O4999" t="s">
        <v>591</v>
      </c>
      <c r="P4999" t="s">
        <v>178</v>
      </c>
      <c r="Q4999" t="s">
        <v>172</v>
      </c>
    </row>
    <row r="5000" spans="1:151" x14ac:dyDescent="0.2">
      <c r="A5000">
        <v>11456</v>
      </c>
      <c r="B5000" t="s">
        <v>3515</v>
      </c>
      <c r="C5000" t="s">
        <v>28129</v>
      </c>
      <c r="D5000" t="s">
        <v>169</v>
      </c>
      <c r="E5000" t="s">
        <v>28130</v>
      </c>
      <c r="F5000" t="s">
        <v>171</v>
      </c>
      <c r="G5000" t="s">
        <v>172</v>
      </c>
      <c r="H5000" s="1">
        <v>34828</v>
      </c>
      <c r="I5000" t="s">
        <v>173</v>
      </c>
      <c r="K5000" t="s">
        <v>3465</v>
      </c>
      <c r="L5000" t="s">
        <v>4957</v>
      </c>
      <c r="M5000" t="s">
        <v>306</v>
      </c>
      <c r="N5000">
        <v>2015</v>
      </c>
      <c r="O5000" t="s">
        <v>517</v>
      </c>
      <c r="P5000" t="s">
        <v>178</v>
      </c>
      <c r="Q5000" t="s">
        <v>172</v>
      </c>
      <c r="S5000">
        <v>28266358</v>
      </c>
      <c r="T5000" t="s">
        <v>196</v>
      </c>
      <c r="W5000" t="s">
        <v>28131</v>
      </c>
      <c r="X5000">
        <v>2077725476</v>
      </c>
      <c r="Y5000" t="s">
        <v>182</v>
      </c>
      <c r="Z5000" t="s">
        <v>183</v>
      </c>
      <c r="AA5000">
        <v>2018</v>
      </c>
      <c r="AB5000">
        <v>2018</v>
      </c>
      <c r="AC5000" t="s">
        <v>208</v>
      </c>
      <c r="AD5000" t="s">
        <v>185</v>
      </c>
      <c r="AS5000">
        <v>3.44</v>
      </c>
      <c r="AT5000" t="s">
        <v>188</v>
      </c>
      <c r="AU5000" t="s">
        <v>1520</v>
      </c>
      <c r="AV5000" t="s">
        <v>6477</v>
      </c>
      <c r="AW5000" t="s">
        <v>264</v>
      </c>
      <c r="BM5000" t="s">
        <v>28132</v>
      </c>
      <c r="BN5000" t="s">
        <v>193</v>
      </c>
      <c r="BP5000" t="s">
        <v>194</v>
      </c>
      <c r="BQ5000" t="s">
        <v>195</v>
      </c>
      <c r="BS5000">
        <v>14627</v>
      </c>
      <c r="BT5000" t="s">
        <v>196</v>
      </c>
      <c r="BU5000">
        <v>2077725476</v>
      </c>
      <c r="BZ5000" t="s">
        <v>28133</v>
      </c>
      <c r="CC5000" t="s">
        <v>8442</v>
      </c>
      <c r="CD5000" t="s">
        <v>6135</v>
      </c>
      <c r="CF5000" t="str">
        <f>"04103"</f>
        <v>04103</v>
      </c>
      <c r="CG5000" t="s">
        <v>196</v>
      </c>
      <c r="CH5000">
        <v>2077725476</v>
      </c>
      <c r="CM5000" t="s">
        <v>28134</v>
      </c>
      <c r="CP5000" t="s">
        <v>194</v>
      </c>
      <c r="CQ5000" t="s">
        <v>195</v>
      </c>
      <c r="CS5000">
        <v>14611</v>
      </c>
      <c r="CT5000" t="s">
        <v>196</v>
      </c>
      <c r="CU5000">
        <v>2074089955</v>
      </c>
      <c r="ED5000" t="s">
        <v>6135</v>
      </c>
      <c r="EG5000" t="s">
        <v>196</v>
      </c>
      <c r="EH5000">
        <v>2077725476</v>
      </c>
      <c r="EM5000" t="s">
        <v>28133</v>
      </c>
      <c r="EP5000" t="s">
        <v>8442</v>
      </c>
      <c r="EQ5000" t="s">
        <v>6135</v>
      </c>
      <c r="ES5000" t="str">
        <f>"04103"</f>
        <v>04103</v>
      </c>
      <c r="ET5000" t="s">
        <v>196</v>
      </c>
      <c r="EU5000">
        <v>2077725476</v>
      </c>
    </row>
    <row r="5001" spans="1:151" x14ac:dyDescent="0.2">
      <c r="A5001">
        <v>27107</v>
      </c>
      <c r="B5001" t="s">
        <v>28135</v>
      </c>
      <c r="C5001" t="s">
        <v>28136</v>
      </c>
      <c r="D5001" t="s">
        <v>940</v>
      </c>
      <c r="E5001" t="s">
        <v>28137</v>
      </c>
      <c r="F5001" t="s">
        <v>171</v>
      </c>
      <c r="G5001" t="s">
        <v>172</v>
      </c>
      <c r="H5001" s="1">
        <v>36077</v>
      </c>
      <c r="I5001" t="s">
        <v>221</v>
      </c>
      <c r="K5001" t="s">
        <v>1478</v>
      </c>
      <c r="L5001" t="s">
        <v>727</v>
      </c>
      <c r="M5001" t="s">
        <v>1164</v>
      </c>
      <c r="N5001" t="s">
        <v>421</v>
      </c>
      <c r="O5001" t="s">
        <v>1594</v>
      </c>
      <c r="P5001" t="s">
        <v>979</v>
      </c>
      <c r="Q5001" t="s">
        <v>172</v>
      </c>
      <c r="S5001">
        <v>30692855</v>
      </c>
      <c r="T5001" t="s">
        <v>226</v>
      </c>
      <c r="Y5001" t="str">
        <f>"01AS"</f>
        <v>01AS</v>
      </c>
      <c r="Z5001" t="s">
        <v>227</v>
      </c>
      <c r="AA5001" t="s">
        <v>320</v>
      </c>
      <c r="AB5001" t="s">
        <v>321</v>
      </c>
      <c r="AC5001" t="s">
        <v>5092</v>
      </c>
      <c r="AD5001" t="s">
        <v>185</v>
      </c>
      <c r="AE5001" t="s">
        <v>4356</v>
      </c>
      <c r="AM5001" t="s">
        <v>5890</v>
      </c>
      <c r="AS5001">
        <v>3.9</v>
      </c>
      <c r="AT5001" t="s">
        <v>429</v>
      </c>
      <c r="AU5001" t="s">
        <v>235</v>
      </c>
      <c r="AV5001" t="s">
        <v>236</v>
      </c>
      <c r="AW5001" t="s">
        <v>264</v>
      </c>
      <c r="BM5001" t="s">
        <v>28138</v>
      </c>
      <c r="BN5001" t="s">
        <v>239</v>
      </c>
      <c r="BO5001" t="s">
        <v>28139</v>
      </c>
      <c r="BP5001" t="s">
        <v>241</v>
      </c>
      <c r="BQ5001" t="s">
        <v>195</v>
      </c>
      <c r="BS5001">
        <v>14627</v>
      </c>
      <c r="CD5001" t="s">
        <v>195</v>
      </c>
      <c r="CM5001" t="s">
        <v>28140</v>
      </c>
      <c r="CO5001" t="s">
        <v>28139</v>
      </c>
      <c r="CP5001" t="s">
        <v>28141</v>
      </c>
      <c r="CQ5001" t="s">
        <v>560</v>
      </c>
      <c r="CS5001" t="s">
        <v>28142</v>
      </c>
      <c r="CT5001" t="s">
        <v>244</v>
      </c>
      <c r="CU5001" t="s">
        <v>28143</v>
      </c>
    </row>
    <row r="5002" spans="1:151" x14ac:dyDescent="0.2">
      <c r="A5002">
        <v>42026</v>
      </c>
      <c r="B5002" t="s">
        <v>12578</v>
      </c>
      <c r="C5002" t="s">
        <v>28144</v>
      </c>
      <c r="E5002" t="s">
        <v>28145</v>
      </c>
      <c r="F5002" t="s">
        <v>171</v>
      </c>
      <c r="G5002" t="str">
        <f>"0"</f>
        <v>0</v>
      </c>
      <c r="H5002" s="1">
        <v>38187</v>
      </c>
      <c r="I5002" t="s">
        <v>221</v>
      </c>
      <c r="K5002" t="s">
        <v>4902</v>
      </c>
      <c r="M5002" t="s">
        <v>306</v>
      </c>
      <c r="N5002">
        <v>2024</v>
      </c>
      <c r="O5002" t="s">
        <v>710</v>
      </c>
      <c r="P5002" t="s">
        <v>509</v>
      </c>
      <c r="Q5002" t="s">
        <v>172</v>
      </c>
      <c r="S5002">
        <v>32396751</v>
      </c>
      <c r="T5002" t="s">
        <v>226</v>
      </c>
      <c r="Y5002" t="str">
        <f>"06ESM"</f>
        <v>06ESM</v>
      </c>
      <c r="Z5002" t="s">
        <v>1717</v>
      </c>
      <c r="AA5002" t="s">
        <v>228</v>
      </c>
      <c r="AB5002" t="s">
        <v>229</v>
      </c>
      <c r="AC5002" t="s">
        <v>1718</v>
      </c>
      <c r="AD5002" t="s">
        <v>185</v>
      </c>
      <c r="AF5002" t="s">
        <v>426</v>
      </c>
      <c r="AG5002" t="s">
        <v>729</v>
      </c>
      <c r="AJ5002" t="s">
        <v>471</v>
      </c>
      <c r="AK5002" t="s">
        <v>172</v>
      </c>
      <c r="AS5002">
        <v>3.73</v>
      </c>
      <c r="AU5002" t="s">
        <v>472</v>
      </c>
      <c r="AV5002" t="s">
        <v>473</v>
      </c>
      <c r="AW5002" t="s">
        <v>210</v>
      </c>
      <c r="BO5002" t="s">
        <v>28146</v>
      </c>
      <c r="BQ5002" t="s">
        <v>195</v>
      </c>
      <c r="BZ5002" t="s">
        <v>242</v>
      </c>
      <c r="CB5002" t="s">
        <v>243</v>
      </c>
      <c r="CD5002" t="s">
        <v>195</v>
      </c>
      <c r="CF5002">
        <v>14642</v>
      </c>
      <c r="CG5002" t="s">
        <v>244</v>
      </c>
      <c r="CM5002" t="s">
        <v>28147</v>
      </c>
      <c r="CO5002" t="s">
        <v>28146</v>
      </c>
      <c r="CP5002" t="s">
        <v>28148</v>
      </c>
      <c r="CQ5002" t="s">
        <v>247</v>
      </c>
      <c r="CS5002" t="s">
        <v>28149</v>
      </c>
      <c r="CT5002" t="s">
        <v>244</v>
      </c>
      <c r="CU5002" t="s">
        <v>28150</v>
      </c>
    </row>
    <row r="5003" spans="1:151" x14ac:dyDescent="0.2">
      <c r="A5003">
        <v>19514</v>
      </c>
      <c r="B5003" t="s">
        <v>1549</v>
      </c>
      <c r="C5003" t="s">
        <v>28151</v>
      </c>
      <c r="D5003" t="s">
        <v>1436</v>
      </c>
      <c r="E5003" t="s">
        <v>28152</v>
      </c>
      <c r="F5003" t="s">
        <v>171</v>
      </c>
      <c r="G5003" t="s">
        <v>172</v>
      </c>
      <c r="H5003" s="1">
        <v>35226</v>
      </c>
      <c r="I5003" t="s">
        <v>221</v>
      </c>
      <c r="K5003" t="s">
        <v>2258</v>
      </c>
      <c r="L5003" t="s">
        <v>820</v>
      </c>
      <c r="M5003" t="s">
        <v>176</v>
      </c>
      <c r="N5003">
        <v>2017</v>
      </c>
      <c r="O5003" t="s">
        <v>177</v>
      </c>
      <c r="P5003" t="s">
        <v>178</v>
      </c>
      <c r="Q5003" t="s">
        <v>172</v>
      </c>
      <c r="S5003">
        <v>28845799</v>
      </c>
      <c r="T5003" t="s">
        <v>196</v>
      </c>
      <c r="W5003" t="s">
        <v>28153</v>
      </c>
      <c r="X5003">
        <v>6177978172</v>
      </c>
      <c r="Y5003" t="s">
        <v>186</v>
      </c>
      <c r="Z5003" t="s">
        <v>183</v>
      </c>
      <c r="AA5003">
        <v>2018</v>
      </c>
      <c r="AB5003">
        <v>2018</v>
      </c>
      <c r="AC5003" t="s">
        <v>1092</v>
      </c>
      <c r="AD5003" t="s">
        <v>185</v>
      </c>
      <c r="AM5003" t="s">
        <v>1288</v>
      </c>
      <c r="AS5003">
        <v>3.66</v>
      </c>
      <c r="AT5003" t="s">
        <v>188</v>
      </c>
      <c r="AU5003" t="s">
        <v>189</v>
      </c>
      <c r="AV5003" t="s">
        <v>190</v>
      </c>
      <c r="AW5003" t="s">
        <v>264</v>
      </c>
      <c r="BM5003" t="s">
        <v>25230</v>
      </c>
      <c r="BN5003" t="s">
        <v>193</v>
      </c>
      <c r="BP5003" t="s">
        <v>194</v>
      </c>
      <c r="BQ5003" t="s">
        <v>195</v>
      </c>
      <c r="BS5003">
        <v>14627</v>
      </c>
      <c r="BT5003" t="s">
        <v>196</v>
      </c>
      <c r="BU5003">
        <v>6178779247</v>
      </c>
      <c r="BZ5003" t="s">
        <v>28154</v>
      </c>
      <c r="CC5003" t="s">
        <v>28155</v>
      </c>
      <c r="CD5003" t="s">
        <v>401</v>
      </c>
      <c r="CF5003" t="str">
        <f>"02169"</f>
        <v>02169</v>
      </c>
      <c r="CG5003" t="s">
        <v>196</v>
      </c>
      <c r="CH5003">
        <v>6173768289</v>
      </c>
      <c r="CM5003" t="s">
        <v>1434</v>
      </c>
      <c r="CP5003" t="s">
        <v>194</v>
      </c>
      <c r="CQ5003" t="s">
        <v>195</v>
      </c>
      <c r="CS5003">
        <v>14627</v>
      </c>
      <c r="CT5003" t="s">
        <v>196</v>
      </c>
      <c r="CU5003">
        <v>6178779247</v>
      </c>
      <c r="ED5003" t="s">
        <v>401</v>
      </c>
      <c r="EG5003" t="s">
        <v>196</v>
      </c>
      <c r="EH5003">
        <v>6173768289</v>
      </c>
      <c r="EM5003" t="s">
        <v>28154</v>
      </c>
      <c r="EP5003" t="s">
        <v>28155</v>
      </c>
      <c r="EQ5003" t="s">
        <v>401</v>
      </c>
      <c r="ES5003" t="str">
        <f>"02169"</f>
        <v>02169</v>
      </c>
      <c r="ET5003" t="s">
        <v>196</v>
      </c>
      <c r="EU5003">
        <v>6173768289</v>
      </c>
    </row>
    <row r="5004" spans="1:151" x14ac:dyDescent="0.2">
      <c r="A5004">
        <v>27926</v>
      </c>
      <c r="B5004" t="s">
        <v>388</v>
      </c>
      <c r="C5004" t="s">
        <v>28151</v>
      </c>
      <c r="D5004" t="s">
        <v>1792</v>
      </c>
      <c r="E5004" t="s">
        <v>28156</v>
      </c>
      <c r="F5004" t="s">
        <v>171</v>
      </c>
      <c r="G5004" t="s">
        <v>172</v>
      </c>
      <c r="H5004" s="1">
        <v>33045</v>
      </c>
      <c r="I5004" t="s">
        <v>173</v>
      </c>
      <c r="K5004" t="s">
        <v>610</v>
      </c>
      <c r="L5004" t="s">
        <v>969</v>
      </c>
      <c r="M5004" t="s">
        <v>176</v>
      </c>
      <c r="N5004">
        <v>2019</v>
      </c>
      <c r="O5004" t="s">
        <v>482</v>
      </c>
      <c r="P5004" t="s">
        <v>178</v>
      </c>
      <c r="Q5004" t="s">
        <v>172</v>
      </c>
      <c r="R5004" t="s">
        <v>510</v>
      </c>
      <c r="S5004">
        <v>30006171</v>
      </c>
      <c r="BM5004" t="s">
        <v>28157</v>
      </c>
    </row>
    <row r="5005" spans="1:151" x14ac:dyDescent="0.2">
      <c r="A5005">
        <v>28365</v>
      </c>
      <c r="B5005" t="s">
        <v>28158</v>
      </c>
      <c r="C5005" t="s">
        <v>28151</v>
      </c>
      <c r="D5005" t="s">
        <v>28159</v>
      </c>
      <c r="E5005" t="s">
        <v>28160</v>
      </c>
      <c r="F5005" t="s">
        <v>171</v>
      </c>
      <c r="G5005" t="s">
        <v>172</v>
      </c>
      <c r="H5005" s="1">
        <v>36345</v>
      </c>
      <c r="I5005" t="s">
        <v>173</v>
      </c>
      <c r="K5005" t="s">
        <v>3218</v>
      </c>
      <c r="L5005" t="s">
        <v>2679</v>
      </c>
      <c r="M5005" t="s">
        <v>224</v>
      </c>
      <c r="N5005">
        <v>2019</v>
      </c>
      <c r="O5005" t="s">
        <v>279</v>
      </c>
      <c r="P5005" t="s">
        <v>178</v>
      </c>
      <c r="Q5005" t="s">
        <v>172</v>
      </c>
      <c r="S5005">
        <v>30837416</v>
      </c>
      <c r="T5005" t="s">
        <v>196</v>
      </c>
      <c r="W5005" t="s">
        <v>28161</v>
      </c>
      <c r="X5005">
        <v>9122713842</v>
      </c>
      <c r="Y5005" t="s">
        <v>802</v>
      </c>
      <c r="Z5005" t="s">
        <v>1583</v>
      </c>
      <c r="AA5005">
        <v>2021</v>
      </c>
      <c r="AB5005">
        <v>2021</v>
      </c>
      <c r="AC5005" t="s">
        <v>1584</v>
      </c>
      <c r="AD5005" t="s">
        <v>185</v>
      </c>
      <c r="AE5005" t="s">
        <v>21943</v>
      </c>
      <c r="AS5005">
        <v>4</v>
      </c>
      <c r="AT5005" t="s">
        <v>188</v>
      </c>
      <c r="AU5005" t="s">
        <v>189</v>
      </c>
      <c r="AV5005" t="s">
        <v>190</v>
      </c>
      <c r="AW5005" t="s">
        <v>294</v>
      </c>
      <c r="BM5005" t="s">
        <v>6070</v>
      </c>
      <c r="BN5005" t="s">
        <v>28162</v>
      </c>
      <c r="BP5005" t="s">
        <v>194</v>
      </c>
      <c r="BQ5005" t="s">
        <v>195</v>
      </c>
      <c r="BS5005">
        <v>14605</v>
      </c>
      <c r="BT5005" t="s">
        <v>196</v>
      </c>
      <c r="BU5005">
        <v>9124633160</v>
      </c>
      <c r="BZ5005" t="s">
        <v>28163</v>
      </c>
      <c r="CC5005" t="s">
        <v>28164</v>
      </c>
      <c r="CD5005" t="s">
        <v>1072</v>
      </c>
      <c r="CF5005">
        <v>313012545</v>
      </c>
      <c r="CG5005" t="s">
        <v>196</v>
      </c>
      <c r="CH5005">
        <v>9124633160</v>
      </c>
      <c r="CM5005" t="s">
        <v>9421</v>
      </c>
      <c r="CP5005" t="s">
        <v>194</v>
      </c>
      <c r="CQ5005" t="s">
        <v>195</v>
      </c>
      <c r="CS5005">
        <v>14605</v>
      </c>
      <c r="CT5005" t="s">
        <v>196</v>
      </c>
      <c r="CU5005">
        <v>9124633160</v>
      </c>
      <c r="ED5005" t="s">
        <v>1072</v>
      </c>
      <c r="EG5005" t="s">
        <v>196</v>
      </c>
      <c r="EH5005">
        <v>9124633160</v>
      </c>
      <c r="EM5005" t="s">
        <v>28163</v>
      </c>
      <c r="EP5005" t="s">
        <v>28164</v>
      </c>
      <c r="EQ5005" t="s">
        <v>1072</v>
      </c>
      <c r="ES5005">
        <v>313012545</v>
      </c>
      <c r="ET5005" t="s">
        <v>196</v>
      </c>
      <c r="EU5005">
        <v>9124633160</v>
      </c>
    </row>
    <row r="5006" spans="1:151" x14ac:dyDescent="0.2">
      <c r="A5006">
        <v>41075</v>
      </c>
      <c r="B5006" t="s">
        <v>16482</v>
      </c>
      <c r="C5006" t="s">
        <v>24843</v>
      </c>
      <c r="D5006" t="s">
        <v>1354</v>
      </c>
      <c r="E5006" t="s">
        <v>28165</v>
      </c>
      <c r="F5006" t="s">
        <v>171</v>
      </c>
      <c r="G5006" t="str">
        <f>"0"</f>
        <v>0</v>
      </c>
      <c r="H5006" s="1">
        <v>35458</v>
      </c>
      <c r="I5006" t="s">
        <v>173</v>
      </c>
      <c r="K5006" t="s">
        <v>687</v>
      </c>
      <c r="L5006" t="s">
        <v>28166</v>
      </c>
      <c r="M5006" t="s">
        <v>1389</v>
      </c>
      <c r="N5006">
        <v>2023</v>
      </c>
      <c r="O5006" t="s">
        <v>2628</v>
      </c>
      <c r="P5006" t="s">
        <v>178</v>
      </c>
      <c r="Q5006" t="s">
        <v>172</v>
      </c>
      <c r="S5006">
        <v>31627504</v>
      </c>
      <c r="T5006" t="s">
        <v>226</v>
      </c>
      <c r="Y5006" t="str">
        <f>"01AS"</f>
        <v>01AS</v>
      </c>
      <c r="Z5006" t="s">
        <v>470</v>
      </c>
      <c r="AA5006" t="s">
        <v>259</v>
      </c>
      <c r="AB5006" t="s">
        <v>260</v>
      </c>
      <c r="AC5006" t="s">
        <v>1693</v>
      </c>
      <c r="AD5006" t="s">
        <v>185</v>
      </c>
      <c r="AS5006" t="str">
        <f>"0"</f>
        <v>0</v>
      </c>
      <c r="AU5006" t="s">
        <v>472</v>
      </c>
      <c r="AV5006" t="s">
        <v>473</v>
      </c>
      <c r="AW5006" t="s">
        <v>264</v>
      </c>
      <c r="BO5006" t="s">
        <v>28167</v>
      </c>
      <c r="BQ5006" t="s">
        <v>195</v>
      </c>
      <c r="BZ5006" t="s">
        <v>266</v>
      </c>
      <c r="CA5006" t="s">
        <v>28168</v>
      </c>
      <c r="CB5006" t="s">
        <v>267</v>
      </c>
      <c r="CD5006" t="s">
        <v>195</v>
      </c>
      <c r="CF5006">
        <v>14627</v>
      </c>
      <c r="CG5006" t="s">
        <v>244</v>
      </c>
      <c r="CM5006" t="s">
        <v>28169</v>
      </c>
      <c r="CN5006" t="s">
        <v>28168</v>
      </c>
      <c r="CO5006" t="s">
        <v>28167</v>
      </c>
      <c r="CP5006" t="s">
        <v>28170</v>
      </c>
      <c r="CQ5006" t="s">
        <v>247</v>
      </c>
      <c r="CS5006">
        <v>14620</v>
      </c>
      <c r="CT5006" t="s">
        <v>244</v>
      </c>
      <c r="CU5006" t="s">
        <v>28171</v>
      </c>
    </row>
    <row r="5007" spans="1:151" x14ac:dyDescent="0.2">
      <c r="A5007">
        <v>45922</v>
      </c>
      <c r="B5007" t="s">
        <v>1850</v>
      </c>
      <c r="C5007" t="s">
        <v>24843</v>
      </c>
      <c r="D5007" t="s">
        <v>2585</v>
      </c>
      <c r="E5007" t="s">
        <v>1213</v>
      </c>
      <c r="F5007" t="s">
        <v>171</v>
      </c>
      <c r="G5007" t="str">
        <f>"0"</f>
        <v>0</v>
      </c>
      <c r="H5007" s="1">
        <v>37914</v>
      </c>
      <c r="I5007" t="s">
        <v>173</v>
      </c>
      <c r="K5007" t="s">
        <v>2836</v>
      </c>
      <c r="L5007" t="s">
        <v>1047</v>
      </c>
      <c r="M5007" t="s">
        <v>306</v>
      </c>
      <c r="N5007">
        <v>2025</v>
      </c>
      <c r="O5007" t="s">
        <v>2065</v>
      </c>
      <c r="P5007" t="s">
        <v>178</v>
      </c>
      <c r="Q5007" t="s">
        <v>172</v>
      </c>
      <c r="R5007" t="s">
        <v>510</v>
      </c>
      <c r="S5007">
        <v>32320152</v>
      </c>
      <c r="BM5007" t="s">
        <v>7962</v>
      </c>
    </row>
    <row r="5008" spans="1:151" x14ac:dyDescent="0.2">
      <c r="A5008">
        <v>19526</v>
      </c>
      <c r="B5008" t="s">
        <v>3947</v>
      </c>
      <c r="C5008" t="s">
        <v>11380</v>
      </c>
      <c r="D5008" t="s">
        <v>940</v>
      </c>
      <c r="E5008" t="s">
        <v>28172</v>
      </c>
      <c r="F5008" t="s">
        <v>171</v>
      </c>
      <c r="G5008" t="s">
        <v>172</v>
      </c>
      <c r="H5008" s="1">
        <v>35112</v>
      </c>
      <c r="I5008" t="s">
        <v>221</v>
      </c>
      <c r="K5008" t="s">
        <v>2812</v>
      </c>
      <c r="L5008" t="s">
        <v>577</v>
      </c>
      <c r="M5008" t="s">
        <v>176</v>
      </c>
      <c r="N5008">
        <v>2017</v>
      </c>
      <c r="O5008" t="s">
        <v>177</v>
      </c>
      <c r="P5008" t="s">
        <v>178</v>
      </c>
      <c r="Q5008" t="s">
        <v>172</v>
      </c>
      <c r="S5008">
        <v>28775331</v>
      </c>
      <c r="T5008" t="s">
        <v>196</v>
      </c>
      <c r="W5008" t="s">
        <v>28173</v>
      </c>
      <c r="X5008">
        <v>3152225591</v>
      </c>
      <c r="Y5008" t="s">
        <v>186</v>
      </c>
      <c r="Z5008" t="s">
        <v>282</v>
      </c>
      <c r="AA5008">
        <v>2018</v>
      </c>
      <c r="AB5008">
        <v>2018</v>
      </c>
      <c r="AC5008" t="s">
        <v>1280</v>
      </c>
      <c r="AD5008" t="s">
        <v>185</v>
      </c>
      <c r="AE5008" t="s">
        <v>580</v>
      </c>
      <c r="AS5008">
        <v>3.9</v>
      </c>
      <c r="AT5008" t="s">
        <v>188</v>
      </c>
      <c r="AU5008" t="s">
        <v>189</v>
      </c>
      <c r="AV5008" t="s">
        <v>190</v>
      </c>
      <c r="AW5008" t="s">
        <v>264</v>
      </c>
      <c r="BM5008" t="s">
        <v>27805</v>
      </c>
      <c r="BN5008" t="s">
        <v>193</v>
      </c>
      <c r="BP5008" t="s">
        <v>194</v>
      </c>
      <c r="BQ5008" t="s">
        <v>195</v>
      </c>
      <c r="BS5008">
        <v>14627</v>
      </c>
      <c r="BT5008" t="s">
        <v>196</v>
      </c>
      <c r="BU5008">
        <v>3156080538</v>
      </c>
      <c r="BZ5008" t="s">
        <v>28174</v>
      </c>
      <c r="CC5008" t="s">
        <v>28175</v>
      </c>
      <c r="CD5008" t="s">
        <v>195</v>
      </c>
      <c r="CF5008">
        <v>13619</v>
      </c>
      <c r="CG5008" t="s">
        <v>196</v>
      </c>
      <c r="CH5008">
        <v>3156050538</v>
      </c>
      <c r="CM5008" t="s">
        <v>28174</v>
      </c>
      <c r="CP5008" t="s">
        <v>28175</v>
      </c>
      <c r="CQ5008" t="s">
        <v>195</v>
      </c>
      <c r="CS5008">
        <v>13619</v>
      </c>
      <c r="CT5008" t="s">
        <v>196</v>
      </c>
      <c r="CU5008">
        <v>3156080538</v>
      </c>
      <c r="DZ5008" t="s">
        <v>28176</v>
      </c>
      <c r="EC5008" t="s">
        <v>28175</v>
      </c>
      <c r="ED5008" t="s">
        <v>195</v>
      </c>
      <c r="EF5008">
        <v>13619</v>
      </c>
      <c r="EG5008" t="s">
        <v>196</v>
      </c>
      <c r="EH5008">
        <v>3156050538</v>
      </c>
      <c r="EM5008" t="s">
        <v>28174</v>
      </c>
      <c r="EP5008" t="s">
        <v>28175</v>
      </c>
      <c r="EQ5008" t="s">
        <v>195</v>
      </c>
      <c r="ES5008">
        <v>13619</v>
      </c>
      <c r="ET5008" t="s">
        <v>196</v>
      </c>
      <c r="EU5008">
        <v>3156050538</v>
      </c>
    </row>
    <row r="5009" spans="1:151" x14ac:dyDescent="0.2">
      <c r="A5009">
        <v>17812</v>
      </c>
      <c r="B5009" t="s">
        <v>3947</v>
      </c>
      <c r="C5009" t="s">
        <v>11380</v>
      </c>
      <c r="D5009" t="s">
        <v>940</v>
      </c>
      <c r="E5009" t="s">
        <v>28172</v>
      </c>
      <c r="F5009" t="s">
        <v>171</v>
      </c>
      <c r="G5009" t="s">
        <v>172</v>
      </c>
      <c r="H5009" s="1">
        <v>35112</v>
      </c>
      <c r="I5009" t="s">
        <v>221</v>
      </c>
      <c r="K5009" t="s">
        <v>576</v>
      </c>
      <c r="L5009" t="s">
        <v>577</v>
      </c>
      <c r="M5009" t="s">
        <v>224</v>
      </c>
      <c r="N5009">
        <v>2016</v>
      </c>
      <c r="O5009" t="s">
        <v>410</v>
      </c>
      <c r="P5009" t="s">
        <v>178</v>
      </c>
      <c r="Q5009" t="s">
        <v>172</v>
      </c>
      <c r="S5009">
        <v>28775331</v>
      </c>
      <c r="T5009" t="s">
        <v>196</v>
      </c>
      <c r="W5009" t="s">
        <v>28173</v>
      </c>
      <c r="X5009">
        <v>3152225591</v>
      </c>
      <c r="Y5009" t="s">
        <v>186</v>
      </c>
      <c r="Z5009" t="s">
        <v>282</v>
      </c>
      <c r="AA5009">
        <v>2018</v>
      </c>
      <c r="AB5009">
        <v>2018</v>
      </c>
      <c r="AC5009" t="s">
        <v>1280</v>
      </c>
      <c r="AD5009" t="s">
        <v>185</v>
      </c>
      <c r="AE5009" t="s">
        <v>580</v>
      </c>
      <c r="AS5009">
        <v>3.9</v>
      </c>
      <c r="AT5009" t="s">
        <v>188</v>
      </c>
      <c r="AU5009" t="s">
        <v>189</v>
      </c>
      <c r="AV5009" t="s">
        <v>190</v>
      </c>
      <c r="AW5009" t="s">
        <v>264</v>
      </c>
      <c r="BM5009" t="s">
        <v>27805</v>
      </c>
      <c r="BN5009" t="s">
        <v>193</v>
      </c>
      <c r="BP5009" t="s">
        <v>194</v>
      </c>
      <c r="BQ5009" t="s">
        <v>195</v>
      </c>
      <c r="BS5009">
        <v>14627</v>
      </c>
      <c r="BT5009" t="s">
        <v>196</v>
      </c>
      <c r="BU5009">
        <v>3156080538</v>
      </c>
      <c r="BZ5009" t="s">
        <v>28174</v>
      </c>
      <c r="CC5009" t="s">
        <v>28175</v>
      </c>
      <c r="CD5009" t="s">
        <v>195</v>
      </c>
      <c r="CF5009">
        <v>13619</v>
      </c>
      <c r="CG5009" t="s">
        <v>196</v>
      </c>
      <c r="CH5009">
        <v>3156050538</v>
      </c>
      <c r="CM5009" t="s">
        <v>28174</v>
      </c>
      <c r="CP5009" t="s">
        <v>28175</v>
      </c>
      <c r="CQ5009" t="s">
        <v>195</v>
      </c>
      <c r="CS5009">
        <v>13619</v>
      </c>
      <c r="CT5009" t="s">
        <v>196</v>
      </c>
      <c r="CU5009">
        <v>3156080538</v>
      </c>
      <c r="DZ5009" t="s">
        <v>28176</v>
      </c>
      <c r="EC5009" t="s">
        <v>28175</v>
      </c>
      <c r="ED5009" t="s">
        <v>195</v>
      </c>
      <c r="EF5009">
        <v>13619</v>
      </c>
      <c r="EG5009" t="s">
        <v>196</v>
      </c>
      <c r="EH5009">
        <v>3156050538</v>
      </c>
      <c r="EM5009" t="s">
        <v>28174</v>
      </c>
      <c r="EP5009" t="s">
        <v>28175</v>
      </c>
      <c r="EQ5009" t="s">
        <v>195</v>
      </c>
      <c r="ES5009">
        <v>13619</v>
      </c>
      <c r="ET5009" t="s">
        <v>196</v>
      </c>
      <c r="EU5009">
        <v>3156050538</v>
      </c>
    </row>
    <row r="5010" spans="1:151" x14ac:dyDescent="0.2">
      <c r="A5010">
        <v>28207</v>
      </c>
      <c r="B5010" t="s">
        <v>28177</v>
      </c>
      <c r="C5010" t="s">
        <v>11380</v>
      </c>
      <c r="D5010" t="s">
        <v>169</v>
      </c>
      <c r="E5010" t="s">
        <v>28178</v>
      </c>
      <c r="F5010" t="s">
        <v>171</v>
      </c>
      <c r="G5010" t="s">
        <v>172</v>
      </c>
      <c r="H5010" s="1">
        <v>36341</v>
      </c>
      <c r="I5010" t="s">
        <v>221</v>
      </c>
      <c r="K5010" t="s">
        <v>1408</v>
      </c>
      <c r="L5010" t="s">
        <v>1409</v>
      </c>
      <c r="M5010" t="s">
        <v>176</v>
      </c>
      <c r="N5010">
        <v>2020</v>
      </c>
      <c r="O5010" t="s">
        <v>978</v>
      </c>
      <c r="P5010" t="s">
        <v>979</v>
      </c>
      <c r="Q5010" t="s">
        <v>172</v>
      </c>
      <c r="S5010">
        <v>30711808</v>
      </c>
      <c r="T5010" t="s">
        <v>226</v>
      </c>
      <c r="Y5010" t="str">
        <f>"01AS"</f>
        <v>01AS</v>
      </c>
      <c r="Z5010" t="s">
        <v>227</v>
      </c>
      <c r="AA5010" t="s">
        <v>320</v>
      </c>
      <c r="AB5010" t="s">
        <v>321</v>
      </c>
      <c r="AC5010" t="s">
        <v>11856</v>
      </c>
      <c r="AD5010" t="s">
        <v>185</v>
      </c>
      <c r="AE5010" t="s">
        <v>1203</v>
      </c>
      <c r="AS5010">
        <v>3.68</v>
      </c>
      <c r="AT5010" t="s">
        <v>429</v>
      </c>
      <c r="AU5010" t="s">
        <v>235</v>
      </c>
      <c r="AV5010" t="s">
        <v>236</v>
      </c>
      <c r="AW5010" t="s">
        <v>264</v>
      </c>
      <c r="BM5010" t="s">
        <v>25488</v>
      </c>
      <c r="BN5010" t="s">
        <v>239</v>
      </c>
      <c r="BO5010" t="s">
        <v>28179</v>
      </c>
      <c r="BP5010" t="s">
        <v>241</v>
      </c>
      <c r="BQ5010" t="s">
        <v>195</v>
      </c>
      <c r="BS5010">
        <v>14627</v>
      </c>
      <c r="CD5010" t="s">
        <v>195</v>
      </c>
      <c r="CM5010" t="s">
        <v>28180</v>
      </c>
      <c r="CO5010" t="s">
        <v>28179</v>
      </c>
      <c r="CP5010" t="s">
        <v>28181</v>
      </c>
      <c r="CQ5010" t="s">
        <v>247</v>
      </c>
      <c r="CS5010">
        <v>13619</v>
      </c>
      <c r="CT5010" t="s">
        <v>244</v>
      </c>
      <c r="CU5010" t="s">
        <v>28182</v>
      </c>
    </row>
    <row r="5011" spans="1:151" x14ac:dyDescent="0.2">
      <c r="A5011">
        <v>26818</v>
      </c>
      <c r="B5011" t="s">
        <v>28177</v>
      </c>
      <c r="C5011" t="s">
        <v>11380</v>
      </c>
      <c r="D5011" t="s">
        <v>169</v>
      </c>
      <c r="E5011" t="s">
        <v>28178</v>
      </c>
      <c r="F5011" t="s">
        <v>171</v>
      </c>
      <c r="G5011" t="s">
        <v>172</v>
      </c>
      <c r="H5011" s="1">
        <v>36341</v>
      </c>
      <c r="I5011" t="s">
        <v>221</v>
      </c>
      <c r="K5011" t="s">
        <v>277</v>
      </c>
      <c r="L5011" t="s">
        <v>278</v>
      </c>
      <c r="M5011" t="s">
        <v>224</v>
      </c>
      <c r="N5011">
        <v>2019</v>
      </c>
      <c r="O5011" t="s">
        <v>279</v>
      </c>
      <c r="P5011" t="s">
        <v>178</v>
      </c>
      <c r="Q5011" t="s">
        <v>172</v>
      </c>
      <c r="S5011">
        <v>30711808</v>
      </c>
      <c r="T5011" t="s">
        <v>226</v>
      </c>
      <c r="Y5011" t="str">
        <f>"01AS"</f>
        <v>01AS</v>
      </c>
      <c r="Z5011" t="s">
        <v>227</v>
      </c>
      <c r="AA5011" t="s">
        <v>320</v>
      </c>
      <c r="AB5011" t="s">
        <v>321</v>
      </c>
      <c r="AC5011" t="s">
        <v>11856</v>
      </c>
      <c r="AD5011" t="s">
        <v>185</v>
      </c>
      <c r="AE5011" t="s">
        <v>1203</v>
      </c>
      <c r="AS5011">
        <v>3.68</v>
      </c>
      <c r="AT5011" t="s">
        <v>429</v>
      </c>
      <c r="AU5011" t="s">
        <v>235</v>
      </c>
      <c r="AV5011" t="s">
        <v>236</v>
      </c>
      <c r="AW5011" t="s">
        <v>264</v>
      </c>
      <c r="BM5011" t="s">
        <v>25488</v>
      </c>
      <c r="BN5011" t="s">
        <v>239</v>
      </c>
      <c r="BO5011" t="s">
        <v>28179</v>
      </c>
      <c r="BP5011" t="s">
        <v>241</v>
      </c>
      <c r="BQ5011" t="s">
        <v>195</v>
      </c>
      <c r="BS5011">
        <v>14627</v>
      </c>
      <c r="CD5011" t="s">
        <v>195</v>
      </c>
      <c r="CM5011" t="s">
        <v>28180</v>
      </c>
      <c r="CO5011" t="s">
        <v>28179</v>
      </c>
      <c r="CP5011" t="s">
        <v>28181</v>
      </c>
      <c r="CQ5011" t="s">
        <v>247</v>
      </c>
      <c r="CS5011">
        <v>13619</v>
      </c>
      <c r="CT5011" t="s">
        <v>244</v>
      </c>
      <c r="CU5011" t="s">
        <v>28182</v>
      </c>
    </row>
    <row r="5012" spans="1:151" x14ac:dyDescent="0.2">
      <c r="A5012">
        <v>12848</v>
      </c>
      <c r="B5012" t="s">
        <v>1010</v>
      </c>
      <c r="C5012" t="s">
        <v>28183</v>
      </c>
      <c r="D5012" t="s">
        <v>2416</v>
      </c>
      <c r="E5012" t="s">
        <v>28184</v>
      </c>
      <c r="F5012" t="s">
        <v>171</v>
      </c>
      <c r="G5012" t="s">
        <v>172</v>
      </c>
      <c r="H5012" s="1">
        <v>34630</v>
      </c>
      <c r="I5012" t="s">
        <v>221</v>
      </c>
      <c r="K5012" t="s">
        <v>21748</v>
      </c>
      <c r="L5012" t="s">
        <v>8758</v>
      </c>
      <c r="M5012" t="s">
        <v>306</v>
      </c>
      <c r="N5012">
        <v>2015</v>
      </c>
      <c r="O5012" t="s">
        <v>517</v>
      </c>
      <c r="P5012" t="s">
        <v>178</v>
      </c>
      <c r="Q5012" t="s">
        <v>172</v>
      </c>
      <c r="S5012">
        <v>28180173</v>
      </c>
      <c r="T5012" t="s">
        <v>196</v>
      </c>
      <c r="W5012" t="s">
        <v>28185</v>
      </c>
      <c r="X5012">
        <v>6032496012</v>
      </c>
      <c r="Y5012" t="s">
        <v>186</v>
      </c>
      <c r="Z5012" t="s">
        <v>282</v>
      </c>
      <c r="AA5012">
        <v>2017</v>
      </c>
      <c r="AB5012">
        <v>2017</v>
      </c>
      <c r="AC5012" t="s">
        <v>1280</v>
      </c>
      <c r="AD5012" t="s">
        <v>185</v>
      </c>
      <c r="AE5012" t="s">
        <v>857</v>
      </c>
      <c r="AS5012">
        <v>2.98</v>
      </c>
      <c r="AT5012" t="s">
        <v>188</v>
      </c>
      <c r="AU5012" t="s">
        <v>189</v>
      </c>
      <c r="AV5012" t="s">
        <v>190</v>
      </c>
      <c r="AW5012" t="s">
        <v>264</v>
      </c>
      <c r="BM5012" t="s">
        <v>4921</v>
      </c>
      <c r="BP5012" t="s">
        <v>194</v>
      </c>
      <c r="BQ5012" t="s">
        <v>195</v>
      </c>
      <c r="BS5012">
        <v>14627</v>
      </c>
      <c r="BT5012" t="s">
        <v>196</v>
      </c>
      <c r="BU5012">
        <v>6037323848</v>
      </c>
      <c r="BZ5012" t="s">
        <v>28186</v>
      </c>
      <c r="CC5012" t="s">
        <v>1789</v>
      </c>
      <c r="CD5012" t="s">
        <v>2752</v>
      </c>
      <c r="CF5012" t="str">
        <f>"03031"</f>
        <v>03031</v>
      </c>
      <c r="CG5012" t="s">
        <v>196</v>
      </c>
      <c r="CH5012">
        <v>6036720709</v>
      </c>
      <c r="CM5012" t="s">
        <v>9284</v>
      </c>
      <c r="CP5012" t="s">
        <v>194</v>
      </c>
      <c r="CQ5012" t="s">
        <v>195</v>
      </c>
      <c r="CS5012">
        <v>14627</v>
      </c>
      <c r="CT5012" t="s">
        <v>196</v>
      </c>
      <c r="CU5012">
        <v>6037323848</v>
      </c>
      <c r="DZ5012" t="s">
        <v>28187</v>
      </c>
      <c r="EC5012" t="s">
        <v>28188</v>
      </c>
      <c r="ED5012" t="s">
        <v>2752</v>
      </c>
      <c r="EF5012">
        <v>16066</v>
      </c>
      <c r="EG5012" t="s">
        <v>196</v>
      </c>
      <c r="EH5012">
        <v>6036720709</v>
      </c>
      <c r="EM5012" t="s">
        <v>28186</v>
      </c>
      <c r="EP5012" t="s">
        <v>1789</v>
      </c>
      <c r="EQ5012" t="s">
        <v>2752</v>
      </c>
      <c r="ES5012" t="str">
        <f>"03031"</f>
        <v>03031</v>
      </c>
      <c r="ET5012" t="s">
        <v>196</v>
      </c>
      <c r="EU5012">
        <v>6036720709</v>
      </c>
    </row>
    <row r="5013" spans="1:151" x14ac:dyDescent="0.2">
      <c r="A5013">
        <v>12920</v>
      </c>
      <c r="B5013" t="s">
        <v>7744</v>
      </c>
      <c r="C5013" t="s">
        <v>28189</v>
      </c>
      <c r="D5013" t="s">
        <v>9406</v>
      </c>
      <c r="E5013" t="s">
        <v>28190</v>
      </c>
      <c r="F5013" t="s">
        <v>171</v>
      </c>
      <c r="G5013" t="s">
        <v>172</v>
      </c>
      <c r="H5013" s="1">
        <v>34351</v>
      </c>
      <c r="I5013" t="s">
        <v>221</v>
      </c>
      <c r="K5013" t="s">
        <v>317</v>
      </c>
      <c r="L5013" t="s">
        <v>318</v>
      </c>
      <c r="M5013" t="s">
        <v>306</v>
      </c>
      <c r="N5013">
        <v>2015</v>
      </c>
      <c r="O5013" t="s">
        <v>517</v>
      </c>
      <c r="P5013" t="s">
        <v>178</v>
      </c>
      <c r="Q5013" t="s">
        <v>172</v>
      </c>
      <c r="S5013">
        <v>27801291</v>
      </c>
      <c r="T5013" t="s">
        <v>28191</v>
      </c>
      <c r="U5013" t="s">
        <v>180</v>
      </c>
      <c r="V5013" s="2">
        <v>42505</v>
      </c>
      <c r="W5013" t="s">
        <v>28192</v>
      </c>
      <c r="X5013">
        <v>7028858615</v>
      </c>
      <c r="Y5013" t="s">
        <v>186</v>
      </c>
      <c r="Z5013" t="s">
        <v>282</v>
      </c>
      <c r="AA5013">
        <v>2016</v>
      </c>
      <c r="AB5013">
        <v>2016</v>
      </c>
      <c r="AC5013" t="s">
        <v>396</v>
      </c>
      <c r="AD5013" t="s">
        <v>185</v>
      </c>
      <c r="AE5013" t="s">
        <v>1950</v>
      </c>
      <c r="AS5013">
        <v>3.71</v>
      </c>
      <c r="AT5013" t="s">
        <v>188</v>
      </c>
      <c r="AU5013" t="s">
        <v>189</v>
      </c>
      <c r="AV5013" t="s">
        <v>190</v>
      </c>
      <c r="AW5013" t="s">
        <v>191</v>
      </c>
      <c r="BM5013" t="s">
        <v>15691</v>
      </c>
      <c r="BN5013" t="s">
        <v>615</v>
      </c>
      <c r="BP5013" t="s">
        <v>194</v>
      </c>
      <c r="BQ5013" t="s">
        <v>195</v>
      </c>
      <c r="BS5013">
        <v>14627</v>
      </c>
      <c r="BT5013" t="s">
        <v>196</v>
      </c>
      <c r="BU5013">
        <v>7028858641</v>
      </c>
      <c r="CM5013" t="s">
        <v>11425</v>
      </c>
      <c r="CN5013" t="s">
        <v>487</v>
      </c>
      <c r="CP5013" t="s">
        <v>194</v>
      </c>
      <c r="CQ5013" t="s">
        <v>195</v>
      </c>
      <c r="CS5013">
        <v>14627</v>
      </c>
      <c r="CT5013" t="s">
        <v>196</v>
      </c>
      <c r="CU5013">
        <v>7028858641</v>
      </c>
    </row>
    <row r="5014" spans="1:151" x14ac:dyDescent="0.2">
      <c r="A5014">
        <v>23306</v>
      </c>
      <c r="B5014" t="s">
        <v>28193</v>
      </c>
      <c r="C5014" t="s">
        <v>28189</v>
      </c>
      <c r="D5014" t="s">
        <v>3180</v>
      </c>
      <c r="E5014" t="s">
        <v>28194</v>
      </c>
      <c r="F5014" t="s">
        <v>7586</v>
      </c>
      <c r="G5014" t="s">
        <v>172</v>
      </c>
      <c r="H5014" s="1">
        <v>35630</v>
      </c>
      <c r="I5014" t="s">
        <v>173</v>
      </c>
      <c r="K5014" t="s">
        <v>439</v>
      </c>
      <c r="L5014" t="s">
        <v>175</v>
      </c>
      <c r="M5014" t="s">
        <v>224</v>
      </c>
      <c r="N5014">
        <v>2017</v>
      </c>
      <c r="O5014" t="s">
        <v>441</v>
      </c>
      <c r="P5014" t="s">
        <v>178</v>
      </c>
      <c r="Q5014" t="s">
        <v>172</v>
      </c>
      <c r="S5014">
        <v>29304462</v>
      </c>
      <c r="T5014" t="s">
        <v>196</v>
      </c>
      <c r="W5014" t="s">
        <v>28195</v>
      </c>
      <c r="X5014">
        <v>2012136534</v>
      </c>
      <c r="Y5014" t="s">
        <v>186</v>
      </c>
      <c r="Z5014" t="s">
        <v>183</v>
      </c>
      <c r="AA5014">
        <v>2019</v>
      </c>
      <c r="AB5014">
        <v>2019</v>
      </c>
      <c r="AC5014" t="s">
        <v>1068</v>
      </c>
      <c r="AD5014" t="s">
        <v>185</v>
      </c>
      <c r="AS5014">
        <v>3.91</v>
      </c>
      <c r="AT5014" t="s">
        <v>188</v>
      </c>
      <c r="AU5014" t="s">
        <v>189</v>
      </c>
      <c r="AV5014" t="s">
        <v>190</v>
      </c>
      <c r="AW5014" t="s">
        <v>264</v>
      </c>
      <c r="AX5014" t="s">
        <v>28196</v>
      </c>
      <c r="AY5014" t="s">
        <v>28197</v>
      </c>
      <c r="BM5014" t="s">
        <v>28198</v>
      </c>
      <c r="BN5014" t="s">
        <v>193</v>
      </c>
      <c r="BP5014" t="s">
        <v>194</v>
      </c>
      <c r="BQ5014" t="s">
        <v>195</v>
      </c>
      <c r="BS5014">
        <v>14627</v>
      </c>
      <c r="BT5014" t="s">
        <v>196</v>
      </c>
      <c r="BU5014">
        <v>9732196091</v>
      </c>
      <c r="BZ5014" t="s">
        <v>28199</v>
      </c>
      <c r="CC5014" t="s">
        <v>10725</v>
      </c>
      <c r="CD5014" t="s">
        <v>1150</v>
      </c>
      <c r="CF5014" t="str">
        <f>"07871"</f>
        <v>07871</v>
      </c>
      <c r="CG5014" t="s">
        <v>196</v>
      </c>
      <c r="CH5014">
        <v>9732196091</v>
      </c>
      <c r="CM5014" t="s">
        <v>28198</v>
      </c>
      <c r="CN5014" t="s">
        <v>193</v>
      </c>
      <c r="CP5014" t="s">
        <v>194</v>
      </c>
      <c r="CQ5014" t="s">
        <v>195</v>
      </c>
      <c r="CS5014">
        <v>14627</v>
      </c>
      <c r="CT5014" t="s">
        <v>196</v>
      </c>
      <c r="CU5014">
        <v>9732196091</v>
      </c>
      <c r="ED5014" t="s">
        <v>1150</v>
      </c>
      <c r="EG5014" t="s">
        <v>196</v>
      </c>
      <c r="EH5014">
        <v>9732196091</v>
      </c>
      <c r="EM5014" t="s">
        <v>28199</v>
      </c>
      <c r="EP5014" t="s">
        <v>10725</v>
      </c>
      <c r="EQ5014" t="s">
        <v>1150</v>
      </c>
      <c r="ES5014" t="str">
        <f>"07871"</f>
        <v>07871</v>
      </c>
      <c r="ET5014" t="s">
        <v>196</v>
      </c>
      <c r="EU5014">
        <v>9732196091</v>
      </c>
    </row>
    <row r="5015" spans="1:151" x14ac:dyDescent="0.2">
      <c r="A5015">
        <v>19178</v>
      </c>
      <c r="B5015" t="s">
        <v>28193</v>
      </c>
      <c r="C5015" t="s">
        <v>28189</v>
      </c>
      <c r="D5015" t="s">
        <v>3180</v>
      </c>
      <c r="E5015" t="s">
        <v>28194</v>
      </c>
      <c r="F5015" t="s">
        <v>171</v>
      </c>
      <c r="G5015" t="s">
        <v>172</v>
      </c>
      <c r="H5015" s="1">
        <v>35630</v>
      </c>
      <c r="I5015" t="s">
        <v>173</v>
      </c>
      <c r="K5015" t="s">
        <v>439</v>
      </c>
      <c r="L5015" t="s">
        <v>175</v>
      </c>
      <c r="M5015" t="s">
        <v>224</v>
      </c>
      <c r="N5015">
        <v>2016</v>
      </c>
      <c r="O5015" t="s">
        <v>410</v>
      </c>
      <c r="P5015" t="s">
        <v>363</v>
      </c>
      <c r="Q5015" t="s">
        <v>172</v>
      </c>
      <c r="S5015">
        <v>29304462</v>
      </c>
      <c r="T5015" t="s">
        <v>196</v>
      </c>
      <c r="W5015" t="s">
        <v>28195</v>
      </c>
      <c r="X5015">
        <v>2012136534</v>
      </c>
      <c r="Y5015" t="s">
        <v>186</v>
      </c>
      <c r="Z5015" t="s">
        <v>183</v>
      </c>
      <c r="AA5015">
        <v>2019</v>
      </c>
      <c r="AB5015">
        <v>2019</v>
      </c>
      <c r="AC5015" t="s">
        <v>1068</v>
      </c>
      <c r="AD5015" t="s">
        <v>185</v>
      </c>
      <c r="AS5015">
        <v>3.91</v>
      </c>
      <c r="AT5015" t="s">
        <v>188</v>
      </c>
      <c r="AU5015" t="s">
        <v>189</v>
      </c>
      <c r="AV5015" t="s">
        <v>190</v>
      </c>
      <c r="AW5015" t="s">
        <v>264</v>
      </c>
      <c r="AX5015" t="s">
        <v>28196</v>
      </c>
      <c r="AY5015" t="s">
        <v>28197</v>
      </c>
      <c r="BM5015" t="s">
        <v>28198</v>
      </c>
      <c r="BN5015" t="s">
        <v>193</v>
      </c>
      <c r="BP5015" t="s">
        <v>194</v>
      </c>
      <c r="BQ5015" t="s">
        <v>195</v>
      </c>
      <c r="BS5015">
        <v>14627</v>
      </c>
      <c r="BT5015" t="s">
        <v>196</v>
      </c>
      <c r="BU5015">
        <v>9732196091</v>
      </c>
      <c r="BZ5015" t="s">
        <v>28199</v>
      </c>
      <c r="CC5015" t="s">
        <v>10725</v>
      </c>
      <c r="CD5015" t="s">
        <v>1150</v>
      </c>
      <c r="CF5015" t="str">
        <f>"07871"</f>
        <v>07871</v>
      </c>
      <c r="CG5015" t="s">
        <v>196</v>
      </c>
      <c r="CH5015">
        <v>9732196091</v>
      </c>
      <c r="CM5015" t="s">
        <v>28198</v>
      </c>
      <c r="CN5015" t="s">
        <v>193</v>
      </c>
      <c r="CP5015" t="s">
        <v>194</v>
      </c>
      <c r="CQ5015" t="s">
        <v>195</v>
      </c>
      <c r="CS5015">
        <v>14627</v>
      </c>
      <c r="CT5015" t="s">
        <v>196</v>
      </c>
      <c r="CU5015">
        <v>9732196091</v>
      </c>
      <c r="ED5015" t="s">
        <v>1150</v>
      </c>
      <c r="EG5015" t="s">
        <v>196</v>
      </c>
      <c r="EH5015">
        <v>9732196091</v>
      </c>
      <c r="EM5015" t="s">
        <v>28199</v>
      </c>
      <c r="EP5015" t="s">
        <v>10725</v>
      </c>
      <c r="EQ5015" t="s">
        <v>1150</v>
      </c>
      <c r="ES5015" t="str">
        <f>"07871"</f>
        <v>07871</v>
      </c>
      <c r="ET5015" t="s">
        <v>196</v>
      </c>
      <c r="EU5015">
        <v>9732196091</v>
      </c>
    </row>
    <row r="5016" spans="1:151" x14ac:dyDescent="0.2">
      <c r="A5016">
        <v>25984</v>
      </c>
      <c r="B5016" t="s">
        <v>4069</v>
      </c>
      <c r="C5016" t="s">
        <v>28200</v>
      </c>
      <c r="E5016" t="s">
        <v>28201</v>
      </c>
      <c r="F5016" t="s">
        <v>171</v>
      </c>
      <c r="K5016" t="s">
        <v>1478</v>
      </c>
      <c r="M5016" t="s">
        <v>306</v>
      </c>
      <c r="N5016">
        <v>2014</v>
      </c>
      <c r="O5016" t="s">
        <v>591</v>
      </c>
      <c r="P5016" t="s">
        <v>178</v>
      </c>
      <c r="Q5016" t="s">
        <v>172</v>
      </c>
    </row>
    <row r="5017" spans="1:151" x14ac:dyDescent="0.2">
      <c r="A5017">
        <v>27687</v>
      </c>
      <c r="B5017" t="s">
        <v>27811</v>
      </c>
      <c r="C5017" t="s">
        <v>28202</v>
      </c>
      <c r="D5017" t="s">
        <v>28203</v>
      </c>
      <c r="E5017" t="s">
        <v>28204</v>
      </c>
      <c r="F5017" t="s">
        <v>171</v>
      </c>
      <c r="G5017" t="s">
        <v>172</v>
      </c>
      <c r="H5017" s="1">
        <v>36008</v>
      </c>
      <c r="I5017" t="s">
        <v>221</v>
      </c>
      <c r="K5017" t="s">
        <v>4249</v>
      </c>
      <c r="L5017" t="s">
        <v>820</v>
      </c>
      <c r="M5017" t="s">
        <v>306</v>
      </c>
      <c r="N5017">
        <v>2019</v>
      </c>
      <c r="O5017" t="s">
        <v>534</v>
      </c>
      <c r="P5017" t="s">
        <v>178</v>
      </c>
      <c r="Q5017" t="s">
        <v>172</v>
      </c>
      <c r="S5017">
        <v>29919826</v>
      </c>
      <c r="T5017" t="s">
        <v>196</v>
      </c>
      <c r="W5017" t="s">
        <v>28205</v>
      </c>
      <c r="X5017">
        <v>7743123123</v>
      </c>
      <c r="Y5017" t="s">
        <v>186</v>
      </c>
      <c r="Z5017" t="s">
        <v>282</v>
      </c>
      <c r="AA5017">
        <v>2020</v>
      </c>
      <c r="AB5017">
        <v>2020</v>
      </c>
      <c r="AC5017" t="s">
        <v>1280</v>
      </c>
      <c r="AD5017" t="s">
        <v>172</v>
      </c>
      <c r="AF5017" t="s">
        <v>802</v>
      </c>
      <c r="AG5017" t="s">
        <v>1583</v>
      </c>
      <c r="AH5017">
        <v>2020</v>
      </c>
      <c r="AI5017">
        <v>2020</v>
      </c>
      <c r="AJ5017" t="s">
        <v>1584</v>
      </c>
      <c r="AK5017" t="s">
        <v>185</v>
      </c>
      <c r="AS5017">
        <v>3.69</v>
      </c>
      <c r="AT5017" t="s">
        <v>188</v>
      </c>
      <c r="AU5017" t="s">
        <v>189</v>
      </c>
      <c r="AV5017" t="s">
        <v>190</v>
      </c>
      <c r="AW5017" t="s">
        <v>264</v>
      </c>
      <c r="BM5017" t="s">
        <v>28206</v>
      </c>
      <c r="BP5017" t="s">
        <v>28207</v>
      </c>
      <c r="BQ5017" t="s">
        <v>401</v>
      </c>
      <c r="BS5017" t="str">
        <f>"02130"</f>
        <v>02130</v>
      </c>
      <c r="BT5017" t="s">
        <v>196</v>
      </c>
      <c r="BU5017">
        <v>5088318758</v>
      </c>
      <c r="BZ5017" t="s">
        <v>28206</v>
      </c>
      <c r="CC5017" t="s">
        <v>28207</v>
      </c>
      <c r="CD5017" t="s">
        <v>401</v>
      </c>
      <c r="CF5017" t="str">
        <f>"02130"</f>
        <v>02130</v>
      </c>
      <c r="CG5017" t="s">
        <v>196</v>
      </c>
      <c r="CH5017">
        <v>5088318758</v>
      </c>
      <c r="CM5017" t="s">
        <v>1656</v>
      </c>
      <c r="CN5017">
        <v>100</v>
      </c>
      <c r="CP5017" t="s">
        <v>194</v>
      </c>
      <c r="CQ5017" t="s">
        <v>195</v>
      </c>
      <c r="CS5017">
        <v>14627</v>
      </c>
      <c r="CT5017" t="s">
        <v>196</v>
      </c>
      <c r="CU5017">
        <v>5088318758</v>
      </c>
      <c r="ED5017" t="s">
        <v>401</v>
      </c>
      <c r="EG5017" t="s">
        <v>196</v>
      </c>
      <c r="EH5017">
        <v>5088318758</v>
      </c>
      <c r="EM5017" t="s">
        <v>28206</v>
      </c>
      <c r="EP5017" t="s">
        <v>28207</v>
      </c>
      <c r="EQ5017" t="s">
        <v>401</v>
      </c>
      <c r="ES5017" t="str">
        <f>"02130"</f>
        <v>02130</v>
      </c>
      <c r="ET5017" t="s">
        <v>196</v>
      </c>
      <c r="EU5017">
        <v>5088318758</v>
      </c>
    </row>
    <row r="5018" spans="1:151" x14ac:dyDescent="0.2">
      <c r="A5018">
        <v>26812</v>
      </c>
      <c r="B5018" t="s">
        <v>27811</v>
      </c>
      <c r="C5018" t="s">
        <v>28202</v>
      </c>
      <c r="D5018" t="s">
        <v>28203</v>
      </c>
      <c r="E5018" t="s">
        <v>28204</v>
      </c>
      <c r="F5018" t="s">
        <v>171</v>
      </c>
      <c r="G5018" t="s">
        <v>172</v>
      </c>
      <c r="H5018" s="1">
        <v>36008</v>
      </c>
      <c r="I5018" t="s">
        <v>221</v>
      </c>
      <c r="K5018" t="s">
        <v>28208</v>
      </c>
      <c r="L5018" t="s">
        <v>26985</v>
      </c>
      <c r="M5018" t="s">
        <v>176</v>
      </c>
      <c r="N5018">
        <v>2019</v>
      </c>
      <c r="O5018" t="s">
        <v>482</v>
      </c>
      <c r="P5018" t="s">
        <v>363</v>
      </c>
      <c r="Q5018" t="s">
        <v>172</v>
      </c>
      <c r="S5018">
        <v>29919826</v>
      </c>
      <c r="T5018" t="s">
        <v>196</v>
      </c>
      <c r="W5018" t="s">
        <v>28205</v>
      </c>
      <c r="X5018">
        <v>7743123123</v>
      </c>
      <c r="Y5018" t="s">
        <v>186</v>
      </c>
      <c r="Z5018" t="s">
        <v>282</v>
      </c>
      <c r="AA5018">
        <v>2020</v>
      </c>
      <c r="AB5018">
        <v>2020</v>
      </c>
      <c r="AC5018" t="s">
        <v>1280</v>
      </c>
      <c r="AD5018" t="s">
        <v>172</v>
      </c>
      <c r="AF5018" t="s">
        <v>802</v>
      </c>
      <c r="AG5018" t="s">
        <v>1583</v>
      </c>
      <c r="AH5018">
        <v>2020</v>
      </c>
      <c r="AI5018">
        <v>2020</v>
      </c>
      <c r="AJ5018" t="s">
        <v>1584</v>
      </c>
      <c r="AK5018" t="s">
        <v>185</v>
      </c>
      <c r="AS5018">
        <v>3.69</v>
      </c>
      <c r="AT5018" t="s">
        <v>188</v>
      </c>
      <c r="AU5018" t="s">
        <v>189</v>
      </c>
      <c r="AV5018" t="s">
        <v>190</v>
      </c>
      <c r="AW5018" t="s">
        <v>264</v>
      </c>
      <c r="BM5018" t="s">
        <v>28206</v>
      </c>
      <c r="BP5018" t="s">
        <v>28207</v>
      </c>
      <c r="BQ5018" t="s">
        <v>401</v>
      </c>
      <c r="BS5018" t="str">
        <f>"02130"</f>
        <v>02130</v>
      </c>
      <c r="BT5018" t="s">
        <v>196</v>
      </c>
      <c r="BU5018">
        <v>5088318758</v>
      </c>
      <c r="BZ5018" t="s">
        <v>28206</v>
      </c>
      <c r="CC5018" t="s">
        <v>28207</v>
      </c>
      <c r="CD5018" t="s">
        <v>401</v>
      </c>
      <c r="CF5018" t="str">
        <f>"02130"</f>
        <v>02130</v>
      </c>
      <c r="CG5018" t="s">
        <v>196</v>
      </c>
      <c r="CH5018">
        <v>5088318758</v>
      </c>
      <c r="CM5018" t="s">
        <v>1656</v>
      </c>
      <c r="CN5018">
        <v>100</v>
      </c>
      <c r="CP5018" t="s">
        <v>194</v>
      </c>
      <c r="CQ5018" t="s">
        <v>195</v>
      </c>
      <c r="CS5018">
        <v>14627</v>
      </c>
      <c r="CT5018" t="s">
        <v>196</v>
      </c>
      <c r="CU5018">
        <v>5088318758</v>
      </c>
      <c r="ED5018" t="s">
        <v>401</v>
      </c>
      <c r="EG5018" t="s">
        <v>196</v>
      </c>
      <c r="EH5018">
        <v>5088318758</v>
      </c>
      <c r="EM5018" t="s">
        <v>28206</v>
      </c>
      <c r="EP5018" t="s">
        <v>28207</v>
      </c>
      <c r="EQ5018" t="s">
        <v>401</v>
      </c>
      <c r="ES5018" t="str">
        <f>"02130"</f>
        <v>02130</v>
      </c>
      <c r="ET5018" t="s">
        <v>196</v>
      </c>
      <c r="EU5018">
        <v>5088318758</v>
      </c>
    </row>
    <row r="5019" spans="1:151" x14ac:dyDescent="0.2">
      <c r="A5019">
        <v>36535</v>
      </c>
      <c r="B5019" t="s">
        <v>28209</v>
      </c>
      <c r="C5019" t="s">
        <v>28210</v>
      </c>
      <c r="D5019" t="s">
        <v>28211</v>
      </c>
      <c r="E5019" t="s">
        <v>28212</v>
      </c>
      <c r="F5019" t="s">
        <v>171</v>
      </c>
      <c r="G5019" t="str">
        <f>"0"</f>
        <v>0</v>
      </c>
      <c r="H5019" s="1">
        <v>36074</v>
      </c>
      <c r="I5019" t="s">
        <v>1571</v>
      </c>
      <c r="K5019" t="s">
        <v>515</v>
      </c>
      <c r="L5019" t="s">
        <v>516</v>
      </c>
      <c r="M5019" t="s">
        <v>176</v>
      </c>
      <c r="N5019">
        <v>2022</v>
      </c>
      <c r="O5019" t="s">
        <v>555</v>
      </c>
      <c r="P5019" t="s">
        <v>178</v>
      </c>
      <c r="Q5019" t="s">
        <v>172</v>
      </c>
      <c r="S5019">
        <v>31623711</v>
      </c>
      <c r="T5019" t="s">
        <v>27487</v>
      </c>
      <c r="U5019" t="s">
        <v>424</v>
      </c>
      <c r="Y5019" t="str">
        <f>"04HSEAS"</f>
        <v>04HSEAS</v>
      </c>
      <c r="Z5019" t="s">
        <v>499</v>
      </c>
      <c r="AA5019" t="s">
        <v>321</v>
      </c>
      <c r="AC5019" t="s">
        <v>1612</v>
      </c>
      <c r="AD5019" t="s">
        <v>185</v>
      </c>
      <c r="AS5019">
        <v>3.31</v>
      </c>
      <c r="AV5019" t="s">
        <v>823</v>
      </c>
      <c r="AW5019" t="s">
        <v>430</v>
      </c>
      <c r="BF5019" t="s">
        <v>474</v>
      </c>
      <c r="BG5019" t="s">
        <v>474</v>
      </c>
      <c r="BM5019" t="s">
        <v>22239</v>
      </c>
      <c r="BN5019" t="s">
        <v>239</v>
      </c>
      <c r="BO5019" t="s">
        <v>27489</v>
      </c>
      <c r="BP5019" t="s">
        <v>241</v>
      </c>
      <c r="BQ5019" t="s">
        <v>195</v>
      </c>
      <c r="BS5019">
        <v>14627</v>
      </c>
      <c r="CD5019" t="s">
        <v>195</v>
      </c>
      <c r="CM5019" t="s">
        <v>28213</v>
      </c>
      <c r="CO5019" t="s">
        <v>27489</v>
      </c>
      <c r="CP5019" t="s">
        <v>27489</v>
      </c>
      <c r="CQ5019" t="s">
        <v>20681</v>
      </c>
      <c r="CT5019" t="s">
        <v>27487</v>
      </c>
      <c r="CU5019" t="s">
        <v>28214</v>
      </c>
    </row>
    <row r="5020" spans="1:151" x14ac:dyDescent="0.2">
      <c r="A5020">
        <v>34332</v>
      </c>
      <c r="B5020" t="s">
        <v>28215</v>
      </c>
      <c r="C5020" t="s">
        <v>28216</v>
      </c>
      <c r="E5020" t="s">
        <v>28217</v>
      </c>
      <c r="F5020" t="s">
        <v>171</v>
      </c>
      <c r="I5020" t="s">
        <v>173</v>
      </c>
      <c r="K5020" t="s">
        <v>1377</v>
      </c>
      <c r="L5020" t="s">
        <v>1378</v>
      </c>
      <c r="M5020" t="s">
        <v>306</v>
      </c>
      <c r="N5020">
        <v>2020</v>
      </c>
      <c r="O5020" t="s">
        <v>1379</v>
      </c>
      <c r="P5020" t="s">
        <v>509</v>
      </c>
      <c r="Q5020" t="s">
        <v>185</v>
      </c>
      <c r="BM5020" t="s">
        <v>28218</v>
      </c>
      <c r="BN5020" t="s">
        <v>28219</v>
      </c>
      <c r="BP5020" t="s">
        <v>1381</v>
      </c>
      <c r="BR5020" t="s">
        <v>1381</v>
      </c>
      <c r="BS5020">
        <v>100191</v>
      </c>
      <c r="BT5020" t="s">
        <v>1382</v>
      </c>
      <c r="BU5020">
        <v>15652718647</v>
      </c>
      <c r="BW5020">
        <v>15652718647</v>
      </c>
    </row>
    <row r="5021" spans="1:151" x14ac:dyDescent="0.2">
      <c r="A5021">
        <v>12698</v>
      </c>
      <c r="B5021" t="s">
        <v>28220</v>
      </c>
      <c r="C5021" t="s">
        <v>28221</v>
      </c>
      <c r="E5021" t="s">
        <v>28222</v>
      </c>
      <c r="F5021" t="s">
        <v>28223</v>
      </c>
      <c r="G5021" t="s">
        <v>172</v>
      </c>
      <c r="H5021" s="1">
        <v>34385</v>
      </c>
      <c r="I5021" t="s">
        <v>221</v>
      </c>
      <c r="K5021" t="s">
        <v>1078</v>
      </c>
      <c r="L5021" t="s">
        <v>318</v>
      </c>
      <c r="M5021" t="s">
        <v>1164</v>
      </c>
      <c r="N5021" t="s">
        <v>6120</v>
      </c>
      <c r="O5021" t="s">
        <v>6121</v>
      </c>
      <c r="P5021" t="s">
        <v>178</v>
      </c>
      <c r="Q5021" t="s">
        <v>172</v>
      </c>
      <c r="S5021">
        <v>28260516</v>
      </c>
      <c r="T5021" t="s">
        <v>179</v>
      </c>
      <c r="U5021" t="s">
        <v>180</v>
      </c>
      <c r="V5021" s="2">
        <v>42876</v>
      </c>
      <c r="W5021" t="s">
        <v>28224</v>
      </c>
      <c r="X5021">
        <v>6508925027</v>
      </c>
      <c r="Y5021" t="s">
        <v>186</v>
      </c>
      <c r="Z5021" t="s">
        <v>282</v>
      </c>
      <c r="AA5021">
        <v>2017</v>
      </c>
      <c r="AB5021">
        <v>2017</v>
      </c>
      <c r="AC5021" t="s">
        <v>1950</v>
      </c>
      <c r="AD5021" t="s">
        <v>185</v>
      </c>
      <c r="AE5021" t="s">
        <v>310</v>
      </c>
      <c r="AS5021">
        <v>3.63</v>
      </c>
      <c r="AT5021" t="s">
        <v>188</v>
      </c>
      <c r="AU5021" t="s">
        <v>189</v>
      </c>
      <c r="AV5021" t="s">
        <v>190</v>
      </c>
      <c r="AW5021" t="s">
        <v>191</v>
      </c>
      <c r="BM5021" t="s">
        <v>10457</v>
      </c>
      <c r="BN5021" t="s">
        <v>193</v>
      </c>
      <c r="BP5021" t="s">
        <v>194</v>
      </c>
      <c r="BQ5021" t="s">
        <v>195</v>
      </c>
      <c r="BS5021">
        <v>14627</v>
      </c>
      <c r="BT5021" t="s">
        <v>196</v>
      </c>
      <c r="BU5021">
        <v>5852814639</v>
      </c>
      <c r="CM5021" t="s">
        <v>28225</v>
      </c>
      <c r="CP5021" t="s">
        <v>194</v>
      </c>
      <c r="CQ5021" t="s">
        <v>195</v>
      </c>
      <c r="CS5021">
        <v>14623</v>
      </c>
      <c r="CT5021" t="s">
        <v>196</v>
      </c>
      <c r="CU5021">
        <v>5852814639</v>
      </c>
    </row>
    <row r="5022" spans="1:151" x14ac:dyDescent="0.2">
      <c r="A5022">
        <v>11382</v>
      </c>
      <c r="B5022" t="s">
        <v>1095</v>
      </c>
      <c r="C5022" t="s">
        <v>28221</v>
      </c>
      <c r="D5022" t="s">
        <v>28226</v>
      </c>
      <c r="E5022" t="s">
        <v>28227</v>
      </c>
      <c r="F5022" t="s">
        <v>171</v>
      </c>
      <c r="G5022" t="s">
        <v>172</v>
      </c>
      <c r="H5022" s="1">
        <v>33836</v>
      </c>
      <c r="I5022" t="s">
        <v>173</v>
      </c>
      <c r="K5022" t="s">
        <v>2448</v>
      </c>
      <c r="L5022" t="s">
        <v>2449</v>
      </c>
      <c r="M5022" t="s">
        <v>176</v>
      </c>
      <c r="N5022">
        <v>2015</v>
      </c>
      <c r="O5022" t="s">
        <v>1014</v>
      </c>
      <c r="P5022" t="s">
        <v>178</v>
      </c>
      <c r="Q5022" t="s">
        <v>172</v>
      </c>
      <c r="S5022">
        <v>27433768</v>
      </c>
      <c r="T5022" t="s">
        <v>2966</v>
      </c>
      <c r="U5022" t="s">
        <v>180</v>
      </c>
      <c r="V5022" s="2">
        <v>42141</v>
      </c>
      <c r="W5022" t="s">
        <v>28228</v>
      </c>
      <c r="X5022">
        <v>2673935503</v>
      </c>
      <c r="Y5022" t="s">
        <v>186</v>
      </c>
      <c r="Z5022" t="s">
        <v>282</v>
      </c>
      <c r="AA5022">
        <v>2015</v>
      </c>
      <c r="AB5022">
        <v>2015</v>
      </c>
      <c r="AC5022" t="s">
        <v>382</v>
      </c>
      <c r="AD5022" t="s">
        <v>185</v>
      </c>
      <c r="AE5022" t="s">
        <v>3159</v>
      </c>
      <c r="AS5022">
        <v>3.42</v>
      </c>
      <c r="AT5022" t="s">
        <v>188</v>
      </c>
      <c r="AU5022" t="s">
        <v>1520</v>
      </c>
      <c r="AV5022" t="s">
        <v>14053</v>
      </c>
      <c r="AW5022" t="s">
        <v>191</v>
      </c>
      <c r="BM5022" t="s">
        <v>28229</v>
      </c>
      <c r="BP5022" t="s">
        <v>28230</v>
      </c>
      <c r="BQ5022" t="s">
        <v>650</v>
      </c>
      <c r="BS5022">
        <v>18974</v>
      </c>
      <c r="BT5022" t="s">
        <v>196</v>
      </c>
      <c r="BU5022">
        <v>5858648526</v>
      </c>
      <c r="BZ5022" t="s">
        <v>28229</v>
      </c>
      <c r="CC5022" t="s">
        <v>28230</v>
      </c>
      <c r="CD5022" t="s">
        <v>650</v>
      </c>
      <c r="CF5022">
        <v>18974</v>
      </c>
      <c r="CG5022" t="s">
        <v>196</v>
      </c>
      <c r="CH5022">
        <v>5858648526</v>
      </c>
      <c r="CM5022" t="s">
        <v>25812</v>
      </c>
      <c r="CP5022" t="s">
        <v>194</v>
      </c>
      <c r="CQ5022" t="s">
        <v>195</v>
      </c>
      <c r="CS5022">
        <v>14611</v>
      </c>
      <c r="CT5022" t="s">
        <v>196</v>
      </c>
      <c r="CU5022">
        <v>2678648526</v>
      </c>
      <c r="CZ5022" t="s">
        <v>28231</v>
      </c>
      <c r="DC5022" t="s">
        <v>11393</v>
      </c>
      <c r="DD5022" t="s">
        <v>6118</v>
      </c>
      <c r="DF5022" t="s">
        <v>28232</v>
      </c>
      <c r="DG5022" t="s">
        <v>2966</v>
      </c>
      <c r="DH5022" t="s">
        <v>28233</v>
      </c>
      <c r="EM5022" t="s">
        <v>28229</v>
      </c>
      <c r="EP5022" t="s">
        <v>28230</v>
      </c>
      <c r="EQ5022" t="s">
        <v>650</v>
      </c>
      <c r="ES5022">
        <v>18974</v>
      </c>
      <c r="ET5022" t="s">
        <v>196</v>
      </c>
      <c r="EU5022">
        <v>5858648526</v>
      </c>
    </row>
    <row r="5023" spans="1:151" x14ac:dyDescent="0.2">
      <c r="A5023">
        <v>11338</v>
      </c>
      <c r="B5023" t="s">
        <v>1095</v>
      </c>
      <c r="C5023" t="s">
        <v>28221</v>
      </c>
      <c r="D5023" t="s">
        <v>28226</v>
      </c>
      <c r="E5023" t="s">
        <v>28227</v>
      </c>
      <c r="F5023" t="s">
        <v>171</v>
      </c>
      <c r="G5023" t="s">
        <v>172</v>
      </c>
      <c r="H5023" s="1">
        <v>33836</v>
      </c>
      <c r="I5023" t="s">
        <v>173</v>
      </c>
      <c r="K5023" t="s">
        <v>7278</v>
      </c>
      <c r="M5023" t="s">
        <v>176</v>
      </c>
      <c r="N5023">
        <v>2015</v>
      </c>
      <c r="O5023" t="s">
        <v>1014</v>
      </c>
      <c r="P5023" t="s">
        <v>363</v>
      </c>
      <c r="Q5023" t="s">
        <v>172</v>
      </c>
      <c r="S5023">
        <v>27433768</v>
      </c>
      <c r="T5023" t="s">
        <v>2966</v>
      </c>
      <c r="U5023" t="s">
        <v>180</v>
      </c>
      <c r="V5023" s="2">
        <v>42141</v>
      </c>
      <c r="W5023" t="s">
        <v>28228</v>
      </c>
      <c r="X5023">
        <v>2673935503</v>
      </c>
      <c r="Y5023" t="s">
        <v>186</v>
      </c>
      <c r="Z5023" t="s">
        <v>282</v>
      </c>
      <c r="AA5023">
        <v>2015</v>
      </c>
      <c r="AB5023">
        <v>2015</v>
      </c>
      <c r="AC5023" t="s">
        <v>382</v>
      </c>
      <c r="AD5023" t="s">
        <v>185</v>
      </c>
      <c r="AE5023" t="s">
        <v>3159</v>
      </c>
      <c r="AS5023">
        <v>3.42</v>
      </c>
      <c r="AT5023" t="s">
        <v>188</v>
      </c>
      <c r="AU5023" t="s">
        <v>1520</v>
      </c>
      <c r="AV5023" t="s">
        <v>14053</v>
      </c>
      <c r="AW5023" t="s">
        <v>191</v>
      </c>
      <c r="BM5023" t="s">
        <v>28229</v>
      </c>
      <c r="BP5023" t="s">
        <v>28230</v>
      </c>
      <c r="BQ5023" t="s">
        <v>650</v>
      </c>
      <c r="BS5023">
        <v>18974</v>
      </c>
      <c r="BT5023" t="s">
        <v>196</v>
      </c>
      <c r="BU5023">
        <v>5858648526</v>
      </c>
      <c r="BZ5023" t="s">
        <v>28229</v>
      </c>
      <c r="CC5023" t="s">
        <v>28230</v>
      </c>
      <c r="CD5023" t="s">
        <v>650</v>
      </c>
      <c r="CF5023">
        <v>18974</v>
      </c>
      <c r="CG5023" t="s">
        <v>196</v>
      </c>
      <c r="CH5023">
        <v>5858648526</v>
      </c>
      <c r="CM5023" t="s">
        <v>25812</v>
      </c>
      <c r="CP5023" t="s">
        <v>194</v>
      </c>
      <c r="CQ5023" t="s">
        <v>195</v>
      </c>
      <c r="CS5023">
        <v>14611</v>
      </c>
      <c r="CT5023" t="s">
        <v>196</v>
      </c>
      <c r="CU5023">
        <v>2678648526</v>
      </c>
      <c r="CZ5023" t="s">
        <v>28231</v>
      </c>
      <c r="DC5023" t="s">
        <v>11393</v>
      </c>
      <c r="DD5023" t="s">
        <v>6118</v>
      </c>
      <c r="DF5023" t="s">
        <v>28232</v>
      </c>
      <c r="DG5023" t="s">
        <v>2966</v>
      </c>
      <c r="DH5023" t="s">
        <v>28233</v>
      </c>
      <c r="EM5023" t="s">
        <v>28229</v>
      </c>
      <c r="EP5023" t="s">
        <v>28230</v>
      </c>
      <c r="EQ5023" t="s">
        <v>650</v>
      </c>
      <c r="ES5023">
        <v>18974</v>
      </c>
      <c r="ET5023" t="s">
        <v>196</v>
      </c>
      <c r="EU5023">
        <v>5858648526</v>
      </c>
    </row>
    <row r="5024" spans="1:151" x14ac:dyDescent="0.2">
      <c r="A5024">
        <v>11422</v>
      </c>
      <c r="B5024" t="s">
        <v>28234</v>
      </c>
      <c r="C5024" t="s">
        <v>28221</v>
      </c>
      <c r="E5024" t="s">
        <v>28235</v>
      </c>
      <c r="F5024" t="s">
        <v>171</v>
      </c>
      <c r="G5024" t="s">
        <v>172</v>
      </c>
      <c r="H5024" s="1">
        <v>34571</v>
      </c>
      <c r="I5024" t="s">
        <v>221</v>
      </c>
      <c r="K5024" t="s">
        <v>554</v>
      </c>
      <c r="L5024" t="s">
        <v>175</v>
      </c>
      <c r="M5024" t="s">
        <v>306</v>
      </c>
      <c r="N5024">
        <v>2015</v>
      </c>
      <c r="O5024" t="s">
        <v>517</v>
      </c>
      <c r="P5024" t="s">
        <v>178</v>
      </c>
      <c r="Q5024" t="s">
        <v>172</v>
      </c>
      <c r="S5024">
        <v>27710517</v>
      </c>
      <c r="T5024" t="s">
        <v>179</v>
      </c>
      <c r="U5024" t="s">
        <v>180</v>
      </c>
      <c r="V5024" s="2">
        <v>42505</v>
      </c>
      <c r="W5024" t="s">
        <v>28236</v>
      </c>
      <c r="X5024" t="s">
        <v>28237</v>
      </c>
      <c r="Y5024" t="s">
        <v>186</v>
      </c>
      <c r="Z5024" t="s">
        <v>282</v>
      </c>
      <c r="AA5024">
        <v>2016</v>
      </c>
      <c r="AB5024">
        <v>2016</v>
      </c>
      <c r="AC5024" t="s">
        <v>187</v>
      </c>
      <c r="AD5024" t="s">
        <v>185</v>
      </c>
      <c r="AS5024">
        <v>3.61</v>
      </c>
      <c r="AT5024" t="s">
        <v>188</v>
      </c>
      <c r="AU5024" t="s">
        <v>647</v>
      </c>
      <c r="AV5024" t="s">
        <v>190</v>
      </c>
      <c r="AW5024" t="s">
        <v>191</v>
      </c>
      <c r="CM5024" t="s">
        <v>28238</v>
      </c>
      <c r="CP5024" t="s">
        <v>194</v>
      </c>
      <c r="CQ5024" t="s">
        <v>195</v>
      </c>
      <c r="CS5024">
        <v>14623</v>
      </c>
      <c r="CT5024" t="s">
        <v>196</v>
      </c>
      <c r="CU5024">
        <v>5857710356</v>
      </c>
    </row>
    <row r="5025" spans="1:99" x14ac:dyDescent="0.2">
      <c r="A5025">
        <v>12640</v>
      </c>
      <c r="B5025" t="s">
        <v>28239</v>
      </c>
      <c r="C5025" t="s">
        <v>28221</v>
      </c>
      <c r="E5025" t="s">
        <v>28240</v>
      </c>
      <c r="F5025" t="s">
        <v>171</v>
      </c>
      <c r="G5025" t="s">
        <v>172</v>
      </c>
      <c r="H5025" s="1">
        <v>34572</v>
      </c>
      <c r="I5025" t="s">
        <v>221</v>
      </c>
      <c r="K5025" t="s">
        <v>554</v>
      </c>
      <c r="M5025" t="s">
        <v>176</v>
      </c>
      <c r="N5025">
        <v>2016</v>
      </c>
      <c r="O5025" t="s">
        <v>634</v>
      </c>
      <c r="P5025" t="s">
        <v>178</v>
      </c>
      <c r="Q5025" t="s">
        <v>172</v>
      </c>
      <c r="S5025">
        <v>28245667</v>
      </c>
      <c r="T5025" t="s">
        <v>179</v>
      </c>
      <c r="U5025" t="s">
        <v>180</v>
      </c>
      <c r="V5025" s="2">
        <v>43091</v>
      </c>
      <c r="W5025" t="s">
        <v>28241</v>
      </c>
      <c r="X5025">
        <v>5857324663</v>
      </c>
      <c r="Y5025" t="s">
        <v>186</v>
      </c>
      <c r="Z5025" t="s">
        <v>282</v>
      </c>
      <c r="AA5025">
        <v>2017</v>
      </c>
      <c r="AB5025">
        <v>2017</v>
      </c>
      <c r="AC5025" t="s">
        <v>209</v>
      </c>
      <c r="AD5025" t="s">
        <v>185</v>
      </c>
      <c r="AE5025" t="s">
        <v>187</v>
      </c>
      <c r="AS5025">
        <v>3.28</v>
      </c>
      <c r="AT5025" t="s">
        <v>188</v>
      </c>
      <c r="AU5025" t="s">
        <v>647</v>
      </c>
      <c r="AV5025" t="s">
        <v>190</v>
      </c>
      <c r="AW5025" t="s">
        <v>191</v>
      </c>
      <c r="BM5025" t="s">
        <v>28242</v>
      </c>
      <c r="BN5025" t="s">
        <v>193</v>
      </c>
      <c r="BP5025" t="s">
        <v>194</v>
      </c>
      <c r="BQ5025" t="s">
        <v>195</v>
      </c>
      <c r="BS5025">
        <v>14627</v>
      </c>
      <c r="BT5025" t="s">
        <v>196</v>
      </c>
      <c r="BU5025">
        <v>6265596650</v>
      </c>
      <c r="CM5025" t="s">
        <v>28243</v>
      </c>
      <c r="CN5025" t="s">
        <v>28244</v>
      </c>
      <c r="CP5025" t="s">
        <v>194</v>
      </c>
      <c r="CQ5025" t="s">
        <v>195</v>
      </c>
      <c r="CS5025">
        <v>14623</v>
      </c>
      <c r="CT5025" t="s">
        <v>196</v>
      </c>
      <c r="CU5025">
        <v>6265596650</v>
      </c>
    </row>
    <row r="5026" spans="1:99" x14ac:dyDescent="0.2">
      <c r="A5026">
        <v>19134</v>
      </c>
      <c r="B5026" t="s">
        <v>28245</v>
      </c>
      <c r="C5026" t="s">
        <v>28221</v>
      </c>
      <c r="E5026" t="s">
        <v>28246</v>
      </c>
      <c r="F5026" t="s">
        <v>171</v>
      </c>
      <c r="G5026" t="s">
        <v>172</v>
      </c>
      <c r="H5026" s="1">
        <v>34873</v>
      </c>
      <c r="I5026" t="s">
        <v>221</v>
      </c>
      <c r="K5026" t="s">
        <v>937</v>
      </c>
      <c r="M5026" t="s">
        <v>224</v>
      </c>
      <c r="N5026">
        <v>2016</v>
      </c>
      <c r="O5026" t="s">
        <v>410</v>
      </c>
      <c r="P5026" t="s">
        <v>178</v>
      </c>
      <c r="Q5026" t="s">
        <v>172</v>
      </c>
      <c r="S5026">
        <v>28180272</v>
      </c>
      <c r="T5026" t="s">
        <v>179</v>
      </c>
      <c r="U5026" t="s">
        <v>180</v>
      </c>
      <c r="V5026" s="2">
        <v>43091</v>
      </c>
      <c r="W5026" t="s">
        <v>28247</v>
      </c>
      <c r="X5026" t="s">
        <v>28248</v>
      </c>
      <c r="Y5026" t="s">
        <v>186</v>
      </c>
      <c r="Z5026" t="s">
        <v>183</v>
      </c>
      <c r="AA5026">
        <v>2017</v>
      </c>
      <c r="AB5026">
        <v>2017</v>
      </c>
      <c r="AC5026" t="s">
        <v>1442</v>
      </c>
      <c r="AD5026" t="s">
        <v>185</v>
      </c>
      <c r="AF5026" t="s">
        <v>186</v>
      </c>
      <c r="AG5026" t="s">
        <v>282</v>
      </c>
      <c r="AH5026">
        <v>2017</v>
      </c>
      <c r="AI5026">
        <v>2017</v>
      </c>
      <c r="AJ5026" t="s">
        <v>1950</v>
      </c>
      <c r="AK5026" t="s">
        <v>185</v>
      </c>
      <c r="AS5026">
        <v>3.61</v>
      </c>
      <c r="AT5026" t="s">
        <v>188</v>
      </c>
      <c r="AU5026" t="s">
        <v>647</v>
      </c>
      <c r="AV5026" t="s">
        <v>190</v>
      </c>
      <c r="AW5026" t="s">
        <v>191</v>
      </c>
      <c r="BM5026" t="s">
        <v>23832</v>
      </c>
      <c r="BN5026" t="s">
        <v>193</v>
      </c>
      <c r="BP5026" t="s">
        <v>194</v>
      </c>
      <c r="BQ5026" t="s">
        <v>195</v>
      </c>
      <c r="BS5026">
        <v>14627</v>
      </c>
      <c r="BT5026" t="s">
        <v>196</v>
      </c>
      <c r="BU5026">
        <v>5852743833</v>
      </c>
      <c r="CM5026" t="s">
        <v>28249</v>
      </c>
      <c r="CP5026" t="s">
        <v>194</v>
      </c>
      <c r="CQ5026" t="s">
        <v>195</v>
      </c>
      <c r="CS5026">
        <v>14608</v>
      </c>
      <c r="CT5026" t="s">
        <v>196</v>
      </c>
      <c r="CU5026">
        <v>5857543215</v>
      </c>
    </row>
    <row r="5027" spans="1:99" x14ac:dyDescent="0.2">
      <c r="A5027">
        <v>12865</v>
      </c>
      <c r="B5027" t="s">
        <v>28245</v>
      </c>
      <c r="C5027" t="s">
        <v>28221</v>
      </c>
      <c r="E5027" t="s">
        <v>28246</v>
      </c>
      <c r="F5027" t="s">
        <v>171</v>
      </c>
      <c r="G5027" t="s">
        <v>172</v>
      </c>
      <c r="H5027" s="1">
        <v>34873</v>
      </c>
      <c r="I5027" t="s">
        <v>221</v>
      </c>
      <c r="K5027" t="s">
        <v>18504</v>
      </c>
      <c r="L5027" t="s">
        <v>1089</v>
      </c>
      <c r="M5027" t="s">
        <v>224</v>
      </c>
      <c r="N5027">
        <v>2015</v>
      </c>
      <c r="O5027" t="s">
        <v>692</v>
      </c>
      <c r="P5027" t="s">
        <v>9701</v>
      </c>
      <c r="Q5027" t="s">
        <v>172</v>
      </c>
      <c r="S5027">
        <v>28180272</v>
      </c>
      <c r="T5027" t="s">
        <v>179</v>
      </c>
      <c r="U5027" t="s">
        <v>180</v>
      </c>
      <c r="V5027" s="2">
        <v>43091</v>
      </c>
      <c r="W5027" t="s">
        <v>28247</v>
      </c>
      <c r="X5027" t="s">
        <v>28248</v>
      </c>
      <c r="Y5027" t="s">
        <v>186</v>
      </c>
      <c r="Z5027" t="s">
        <v>183</v>
      </c>
      <c r="AA5027">
        <v>2017</v>
      </c>
      <c r="AB5027">
        <v>2017</v>
      </c>
      <c r="AC5027" t="s">
        <v>1442</v>
      </c>
      <c r="AD5027" t="s">
        <v>185</v>
      </c>
      <c r="AF5027" t="s">
        <v>186</v>
      </c>
      <c r="AG5027" t="s">
        <v>282</v>
      </c>
      <c r="AH5027">
        <v>2017</v>
      </c>
      <c r="AI5027">
        <v>2017</v>
      </c>
      <c r="AJ5027" t="s">
        <v>1950</v>
      </c>
      <c r="AK5027" t="s">
        <v>185</v>
      </c>
      <c r="AS5027">
        <v>3.61</v>
      </c>
      <c r="AT5027" t="s">
        <v>188</v>
      </c>
      <c r="AU5027" t="s">
        <v>647</v>
      </c>
      <c r="AV5027" t="s">
        <v>190</v>
      </c>
      <c r="AW5027" t="s">
        <v>191</v>
      </c>
      <c r="BM5027" t="s">
        <v>23832</v>
      </c>
      <c r="BN5027" t="s">
        <v>193</v>
      </c>
      <c r="BP5027" t="s">
        <v>194</v>
      </c>
      <c r="BQ5027" t="s">
        <v>195</v>
      </c>
      <c r="BS5027">
        <v>14627</v>
      </c>
      <c r="BT5027" t="s">
        <v>196</v>
      </c>
      <c r="BU5027">
        <v>5852743833</v>
      </c>
      <c r="CM5027" t="s">
        <v>28249</v>
      </c>
      <c r="CP5027" t="s">
        <v>194</v>
      </c>
      <c r="CQ5027" t="s">
        <v>195</v>
      </c>
      <c r="CS5027">
        <v>14608</v>
      </c>
      <c r="CT5027" t="s">
        <v>196</v>
      </c>
      <c r="CU5027">
        <v>5857543215</v>
      </c>
    </row>
    <row r="5028" spans="1:99" x14ac:dyDescent="0.2">
      <c r="A5028">
        <v>19097</v>
      </c>
      <c r="B5028" t="s">
        <v>28250</v>
      </c>
      <c r="C5028" t="s">
        <v>28221</v>
      </c>
      <c r="E5028" t="s">
        <v>28251</v>
      </c>
      <c r="F5028" t="s">
        <v>171</v>
      </c>
      <c r="G5028" t="s">
        <v>172</v>
      </c>
      <c r="H5028" s="1">
        <v>34503</v>
      </c>
      <c r="I5028" t="s">
        <v>221</v>
      </c>
      <c r="K5028" t="s">
        <v>937</v>
      </c>
      <c r="M5028" t="s">
        <v>224</v>
      </c>
      <c r="N5028">
        <v>2016</v>
      </c>
      <c r="O5028" t="s">
        <v>410</v>
      </c>
      <c r="P5028" t="s">
        <v>178</v>
      </c>
      <c r="Q5028" t="s">
        <v>172</v>
      </c>
      <c r="S5028">
        <v>28290551</v>
      </c>
      <c r="T5028" t="s">
        <v>179</v>
      </c>
      <c r="U5028" t="s">
        <v>180</v>
      </c>
      <c r="V5028" s="2">
        <v>42876</v>
      </c>
      <c r="W5028" t="s">
        <v>28252</v>
      </c>
      <c r="X5028">
        <v>18647226111</v>
      </c>
      <c r="Y5028" t="s">
        <v>186</v>
      </c>
      <c r="Z5028" t="s">
        <v>282</v>
      </c>
      <c r="AA5028">
        <v>2017</v>
      </c>
      <c r="AB5028">
        <v>2017</v>
      </c>
      <c r="AC5028" t="s">
        <v>696</v>
      </c>
      <c r="AD5028" t="s">
        <v>185</v>
      </c>
      <c r="AE5028" t="s">
        <v>187</v>
      </c>
      <c r="AS5028">
        <v>3.65</v>
      </c>
      <c r="AT5028" t="s">
        <v>188</v>
      </c>
      <c r="AU5028" t="s">
        <v>647</v>
      </c>
      <c r="AV5028" t="s">
        <v>190</v>
      </c>
      <c r="AW5028" t="s">
        <v>191</v>
      </c>
      <c r="BM5028" t="s">
        <v>28253</v>
      </c>
      <c r="BN5028" t="s">
        <v>193</v>
      </c>
      <c r="BP5028" t="s">
        <v>194</v>
      </c>
      <c r="BQ5028" t="s">
        <v>195</v>
      </c>
      <c r="BS5028">
        <v>14627</v>
      </c>
      <c r="BT5028" t="s">
        <v>196</v>
      </c>
      <c r="BU5028">
        <v>5853519805</v>
      </c>
      <c r="CM5028" t="s">
        <v>28254</v>
      </c>
      <c r="CP5028" t="s">
        <v>194</v>
      </c>
      <c r="CQ5028" t="s">
        <v>195</v>
      </c>
      <c r="CS5028">
        <v>14608</v>
      </c>
      <c r="CT5028" t="s">
        <v>196</v>
      </c>
      <c r="CU5028">
        <v>2072390683</v>
      </c>
    </row>
    <row r="5029" spans="1:99" x14ac:dyDescent="0.2">
      <c r="A5029">
        <v>13232</v>
      </c>
      <c r="B5029" t="s">
        <v>28250</v>
      </c>
      <c r="C5029" t="s">
        <v>28221</v>
      </c>
      <c r="E5029" t="s">
        <v>28251</v>
      </c>
      <c r="F5029" t="s">
        <v>171</v>
      </c>
      <c r="G5029" t="s">
        <v>172</v>
      </c>
      <c r="H5029" s="1">
        <v>34503</v>
      </c>
      <c r="I5029" t="s">
        <v>221</v>
      </c>
      <c r="K5029" t="s">
        <v>222</v>
      </c>
      <c r="L5029" t="s">
        <v>223</v>
      </c>
      <c r="M5029" t="s">
        <v>224</v>
      </c>
      <c r="N5029">
        <v>2015</v>
      </c>
      <c r="O5029" t="s">
        <v>692</v>
      </c>
      <c r="P5029" t="s">
        <v>178</v>
      </c>
      <c r="Q5029" t="s">
        <v>172</v>
      </c>
      <c r="S5029">
        <v>28290551</v>
      </c>
      <c r="T5029" t="s">
        <v>179</v>
      </c>
      <c r="U5029" t="s">
        <v>180</v>
      </c>
      <c r="V5029" s="2">
        <v>42876</v>
      </c>
      <c r="W5029" t="s">
        <v>28252</v>
      </c>
      <c r="X5029">
        <v>18647226111</v>
      </c>
      <c r="Y5029" t="s">
        <v>186</v>
      </c>
      <c r="Z5029" t="s">
        <v>282</v>
      </c>
      <c r="AA5029">
        <v>2017</v>
      </c>
      <c r="AB5029">
        <v>2017</v>
      </c>
      <c r="AC5029" t="s">
        <v>696</v>
      </c>
      <c r="AD5029" t="s">
        <v>185</v>
      </c>
      <c r="AE5029" t="s">
        <v>187</v>
      </c>
      <c r="AS5029">
        <v>3.65</v>
      </c>
      <c r="AT5029" t="s">
        <v>188</v>
      </c>
      <c r="AU5029" t="s">
        <v>647</v>
      </c>
      <c r="AV5029" t="s">
        <v>190</v>
      </c>
      <c r="AW5029" t="s">
        <v>191</v>
      </c>
      <c r="BM5029" t="s">
        <v>28253</v>
      </c>
      <c r="BN5029" t="s">
        <v>193</v>
      </c>
      <c r="BP5029" t="s">
        <v>194</v>
      </c>
      <c r="BQ5029" t="s">
        <v>195</v>
      </c>
      <c r="BS5029">
        <v>14627</v>
      </c>
      <c r="BT5029" t="s">
        <v>196</v>
      </c>
      <c r="BU5029">
        <v>5853519805</v>
      </c>
      <c r="CM5029" t="s">
        <v>28254</v>
      </c>
      <c r="CP5029" t="s">
        <v>194</v>
      </c>
      <c r="CQ5029" t="s">
        <v>195</v>
      </c>
      <c r="CS5029">
        <v>14608</v>
      </c>
      <c r="CT5029" t="s">
        <v>196</v>
      </c>
      <c r="CU5029">
        <v>2072390683</v>
      </c>
    </row>
    <row r="5030" spans="1:99" x14ac:dyDescent="0.2">
      <c r="A5030">
        <v>19107</v>
      </c>
      <c r="B5030" t="s">
        <v>6027</v>
      </c>
      <c r="C5030" t="s">
        <v>28221</v>
      </c>
      <c r="E5030" t="s">
        <v>28255</v>
      </c>
      <c r="F5030" t="s">
        <v>171</v>
      </c>
      <c r="G5030" t="s">
        <v>172</v>
      </c>
      <c r="H5030" s="1">
        <v>34860</v>
      </c>
      <c r="I5030" t="s">
        <v>221</v>
      </c>
      <c r="K5030" t="s">
        <v>937</v>
      </c>
      <c r="M5030" t="s">
        <v>224</v>
      </c>
      <c r="N5030">
        <v>2016</v>
      </c>
      <c r="O5030" t="s">
        <v>410</v>
      </c>
      <c r="P5030" t="s">
        <v>178</v>
      </c>
      <c r="Q5030" t="s">
        <v>172</v>
      </c>
      <c r="S5030">
        <v>28286684</v>
      </c>
      <c r="T5030" t="s">
        <v>179</v>
      </c>
      <c r="U5030" t="s">
        <v>180</v>
      </c>
      <c r="V5030" s="2">
        <v>42876</v>
      </c>
      <c r="W5030" t="s">
        <v>28256</v>
      </c>
      <c r="X5030">
        <v>5857323941</v>
      </c>
      <c r="Y5030" t="s">
        <v>186</v>
      </c>
      <c r="Z5030" t="s">
        <v>183</v>
      </c>
      <c r="AA5030">
        <v>2017</v>
      </c>
      <c r="AB5030">
        <v>2017</v>
      </c>
      <c r="AC5030" t="s">
        <v>1442</v>
      </c>
      <c r="AD5030" t="s">
        <v>185</v>
      </c>
      <c r="AF5030" t="s">
        <v>186</v>
      </c>
      <c r="AG5030" t="s">
        <v>282</v>
      </c>
      <c r="AH5030">
        <v>2017</v>
      </c>
      <c r="AI5030">
        <v>2017</v>
      </c>
      <c r="AJ5030" t="s">
        <v>382</v>
      </c>
      <c r="AK5030" t="s">
        <v>185</v>
      </c>
      <c r="AS5030">
        <v>3.72</v>
      </c>
      <c r="AT5030" t="s">
        <v>188</v>
      </c>
      <c r="AU5030" t="s">
        <v>189</v>
      </c>
      <c r="AV5030" t="s">
        <v>190</v>
      </c>
      <c r="AW5030" t="s">
        <v>191</v>
      </c>
      <c r="BM5030" t="s">
        <v>28257</v>
      </c>
      <c r="BN5030" t="s">
        <v>193</v>
      </c>
      <c r="BP5030" t="s">
        <v>194</v>
      </c>
      <c r="BQ5030" t="s">
        <v>195</v>
      </c>
      <c r="BS5030">
        <v>14627</v>
      </c>
      <c r="BT5030" t="s">
        <v>196</v>
      </c>
      <c r="BU5030">
        <v>5857323941</v>
      </c>
      <c r="CM5030" t="s">
        <v>28258</v>
      </c>
      <c r="CP5030" t="s">
        <v>194</v>
      </c>
      <c r="CQ5030" t="s">
        <v>195</v>
      </c>
      <c r="CS5030">
        <v>14627</v>
      </c>
      <c r="CT5030" t="s">
        <v>196</v>
      </c>
      <c r="CU5030">
        <v>5857323941</v>
      </c>
    </row>
    <row r="5031" spans="1:99" x14ac:dyDescent="0.2">
      <c r="A5031">
        <v>17915</v>
      </c>
      <c r="B5031" t="s">
        <v>12978</v>
      </c>
      <c r="C5031" t="s">
        <v>28221</v>
      </c>
      <c r="E5031" t="s">
        <v>28259</v>
      </c>
      <c r="F5031" t="s">
        <v>171</v>
      </c>
      <c r="G5031" t="s">
        <v>172</v>
      </c>
      <c r="H5031" s="1">
        <v>35268</v>
      </c>
      <c r="I5031" t="s">
        <v>221</v>
      </c>
      <c r="K5031" t="s">
        <v>222</v>
      </c>
      <c r="L5031" t="s">
        <v>223</v>
      </c>
      <c r="M5031" t="s">
        <v>224</v>
      </c>
      <c r="N5031">
        <v>2016</v>
      </c>
      <c r="O5031" t="s">
        <v>410</v>
      </c>
      <c r="P5031" t="s">
        <v>178</v>
      </c>
      <c r="Q5031" t="s">
        <v>172</v>
      </c>
      <c r="S5031">
        <v>28784838</v>
      </c>
      <c r="T5031" t="s">
        <v>179</v>
      </c>
      <c r="U5031" t="s">
        <v>180</v>
      </c>
      <c r="V5031" s="2">
        <v>43240</v>
      </c>
      <c r="W5031" t="s">
        <v>28260</v>
      </c>
      <c r="X5031" t="s">
        <v>28261</v>
      </c>
      <c r="Y5031" t="s">
        <v>186</v>
      </c>
      <c r="Z5031" t="s">
        <v>282</v>
      </c>
      <c r="AA5031">
        <v>2018</v>
      </c>
      <c r="AB5031">
        <v>2018</v>
      </c>
      <c r="AC5031" t="s">
        <v>992</v>
      </c>
      <c r="AD5031" t="s">
        <v>185</v>
      </c>
      <c r="AM5031" t="s">
        <v>636</v>
      </c>
      <c r="AS5031" t="str">
        <f>"0"</f>
        <v>0</v>
      </c>
      <c r="AT5031" t="s">
        <v>188</v>
      </c>
      <c r="AU5031" t="s">
        <v>189</v>
      </c>
      <c r="AV5031" t="s">
        <v>190</v>
      </c>
      <c r="AW5031" t="s">
        <v>191</v>
      </c>
      <c r="BM5031" t="s">
        <v>28262</v>
      </c>
      <c r="BN5031" t="s">
        <v>193</v>
      </c>
      <c r="BP5031" t="s">
        <v>194</v>
      </c>
      <c r="BQ5031" t="s">
        <v>195</v>
      </c>
      <c r="BS5031">
        <v>14627</v>
      </c>
      <c r="BT5031" t="s">
        <v>196</v>
      </c>
      <c r="BU5031">
        <v>6313369816</v>
      </c>
      <c r="CM5031" t="s">
        <v>28263</v>
      </c>
      <c r="CN5031" t="s">
        <v>193</v>
      </c>
      <c r="CP5031" t="s">
        <v>194</v>
      </c>
      <c r="CQ5031" t="s">
        <v>195</v>
      </c>
      <c r="CS5031">
        <v>14627</v>
      </c>
      <c r="CT5031" t="s">
        <v>196</v>
      </c>
      <c r="CU5031">
        <v>6313369816</v>
      </c>
    </row>
    <row r="5032" spans="1:99" x14ac:dyDescent="0.2">
      <c r="A5032">
        <v>19323</v>
      </c>
      <c r="B5032" t="s">
        <v>28264</v>
      </c>
      <c r="C5032" t="s">
        <v>28221</v>
      </c>
      <c r="E5032" t="s">
        <v>28265</v>
      </c>
      <c r="F5032" t="s">
        <v>171</v>
      </c>
      <c r="G5032" t="s">
        <v>172</v>
      </c>
      <c r="H5032" s="1">
        <v>35148</v>
      </c>
      <c r="I5032" t="s">
        <v>221</v>
      </c>
      <c r="K5032" t="s">
        <v>3891</v>
      </c>
      <c r="L5032" t="s">
        <v>3885</v>
      </c>
      <c r="M5032" t="s">
        <v>1164</v>
      </c>
      <c r="N5032" t="s">
        <v>3425</v>
      </c>
      <c r="O5032" t="s">
        <v>3426</v>
      </c>
      <c r="P5032" t="s">
        <v>178</v>
      </c>
      <c r="Q5032" t="s">
        <v>172</v>
      </c>
      <c r="S5032">
        <v>28853527</v>
      </c>
      <c r="T5032" t="s">
        <v>179</v>
      </c>
      <c r="U5032" t="s">
        <v>180</v>
      </c>
      <c r="V5032" s="2">
        <v>43240</v>
      </c>
      <c r="W5032" t="s">
        <v>28266</v>
      </c>
      <c r="X5032">
        <v>9173999386</v>
      </c>
      <c r="Y5032" t="s">
        <v>186</v>
      </c>
      <c r="Z5032" t="s">
        <v>183</v>
      </c>
      <c r="AA5032">
        <v>2018</v>
      </c>
      <c r="AB5032">
        <v>2018</v>
      </c>
      <c r="AC5032" t="s">
        <v>6542</v>
      </c>
      <c r="AD5032" t="s">
        <v>185</v>
      </c>
      <c r="AM5032" t="s">
        <v>752</v>
      </c>
      <c r="AN5032" t="s">
        <v>3109</v>
      </c>
      <c r="AS5032">
        <v>3.73</v>
      </c>
      <c r="AT5032" t="s">
        <v>188</v>
      </c>
      <c r="AU5032" t="s">
        <v>189</v>
      </c>
      <c r="AV5032" t="s">
        <v>190</v>
      </c>
      <c r="AW5032" t="s">
        <v>191</v>
      </c>
      <c r="BM5032" t="s">
        <v>28267</v>
      </c>
      <c r="BN5032" t="s">
        <v>193</v>
      </c>
      <c r="BP5032" t="s">
        <v>194</v>
      </c>
      <c r="BQ5032" t="s">
        <v>195</v>
      </c>
      <c r="BS5032">
        <v>14627</v>
      </c>
      <c r="BT5032" t="s">
        <v>196</v>
      </c>
      <c r="BU5032">
        <v>5854517480</v>
      </c>
      <c r="CM5032" t="s">
        <v>28268</v>
      </c>
      <c r="CP5032" t="s">
        <v>194</v>
      </c>
      <c r="CQ5032" t="s">
        <v>195</v>
      </c>
      <c r="CS5032">
        <v>14611</v>
      </c>
      <c r="CT5032" t="s">
        <v>196</v>
      </c>
      <c r="CU5032">
        <v>5857751133</v>
      </c>
    </row>
    <row r="5033" spans="1:99" x14ac:dyDescent="0.2">
      <c r="A5033">
        <v>19179</v>
      </c>
      <c r="B5033" t="s">
        <v>28264</v>
      </c>
      <c r="C5033" t="s">
        <v>28221</v>
      </c>
      <c r="E5033" t="s">
        <v>28265</v>
      </c>
      <c r="F5033" t="s">
        <v>171</v>
      </c>
      <c r="G5033" t="s">
        <v>172</v>
      </c>
      <c r="H5033" s="1">
        <v>35148</v>
      </c>
      <c r="I5033" t="s">
        <v>221</v>
      </c>
      <c r="K5033" t="s">
        <v>1035</v>
      </c>
      <c r="M5033" t="s">
        <v>224</v>
      </c>
      <c r="N5033">
        <v>2016</v>
      </c>
      <c r="O5033" t="s">
        <v>410</v>
      </c>
      <c r="P5033" t="s">
        <v>178</v>
      </c>
      <c r="Q5033" t="s">
        <v>172</v>
      </c>
      <c r="S5033">
        <v>28853527</v>
      </c>
      <c r="T5033" t="s">
        <v>179</v>
      </c>
      <c r="U5033" t="s">
        <v>180</v>
      </c>
      <c r="V5033" s="2">
        <v>43240</v>
      </c>
      <c r="W5033" t="s">
        <v>28266</v>
      </c>
      <c r="X5033">
        <v>9173999386</v>
      </c>
      <c r="Y5033" t="s">
        <v>186</v>
      </c>
      <c r="Z5033" t="s">
        <v>183</v>
      </c>
      <c r="AA5033">
        <v>2018</v>
      </c>
      <c r="AB5033">
        <v>2018</v>
      </c>
      <c r="AC5033" t="s">
        <v>6542</v>
      </c>
      <c r="AD5033" t="s">
        <v>185</v>
      </c>
      <c r="AM5033" t="s">
        <v>752</v>
      </c>
      <c r="AN5033" t="s">
        <v>3109</v>
      </c>
      <c r="AS5033">
        <v>3.73</v>
      </c>
      <c r="AT5033" t="s">
        <v>188</v>
      </c>
      <c r="AU5033" t="s">
        <v>189</v>
      </c>
      <c r="AV5033" t="s">
        <v>190</v>
      </c>
      <c r="AW5033" t="s">
        <v>191</v>
      </c>
      <c r="BM5033" t="s">
        <v>28267</v>
      </c>
      <c r="BN5033" t="s">
        <v>193</v>
      </c>
      <c r="BP5033" t="s">
        <v>194</v>
      </c>
      <c r="BQ5033" t="s">
        <v>195</v>
      </c>
      <c r="BS5033">
        <v>14627</v>
      </c>
      <c r="BT5033" t="s">
        <v>196</v>
      </c>
      <c r="BU5033">
        <v>5854517480</v>
      </c>
      <c r="CM5033" t="s">
        <v>28268</v>
      </c>
      <c r="CP5033" t="s">
        <v>194</v>
      </c>
      <c r="CQ5033" t="s">
        <v>195</v>
      </c>
      <c r="CS5033">
        <v>14611</v>
      </c>
      <c r="CT5033" t="s">
        <v>196</v>
      </c>
      <c r="CU5033">
        <v>5857751133</v>
      </c>
    </row>
    <row r="5034" spans="1:99" x14ac:dyDescent="0.2">
      <c r="A5034">
        <v>19237</v>
      </c>
      <c r="B5034" t="s">
        <v>28269</v>
      </c>
      <c r="C5034" t="s">
        <v>28221</v>
      </c>
      <c r="E5034" t="s">
        <v>28270</v>
      </c>
      <c r="F5034" t="s">
        <v>1502</v>
      </c>
      <c r="G5034" t="s">
        <v>172</v>
      </c>
      <c r="H5034" s="1">
        <v>35417</v>
      </c>
      <c r="I5034" t="s">
        <v>173</v>
      </c>
      <c r="K5034" t="s">
        <v>943</v>
      </c>
      <c r="M5034" t="s">
        <v>306</v>
      </c>
      <c r="N5034">
        <v>2016</v>
      </c>
      <c r="O5034" t="s">
        <v>380</v>
      </c>
      <c r="P5034" t="s">
        <v>178</v>
      </c>
      <c r="Q5034" t="s">
        <v>172</v>
      </c>
      <c r="S5034">
        <v>28845393</v>
      </c>
      <c r="T5034" t="s">
        <v>179</v>
      </c>
      <c r="U5034" t="s">
        <v>180</v>
      </c>
      <c r="V5034" s="2">
        <v>43240</v>
      </c>
      <c r="W5034" t="s">
        <v>28271</v>
      </c>
      <c r="X5034">
        <v>7169898851</v>
      </c>
      <c r="Y5034" t="s">
        <v>186</v>
      </c>
      <c r="Z5034" t="s">
        <v>282</v>
      </c>
      <c r="AA5034">
        <v>2018</v>
      </c>
      <c r="AB5034">
        <v>2018</v>
      </c>
      <c r="AC5034" t="s">
        <v>696</v>
      </c>
      <c r="AD5034" t="s">
        <v>185</v>
      </c>
      <c r="AE5034" t="s">
        <v>187</v>
      </c>
      <c r="AS5034">
        <v>3.23</v>
      </c>
      <c r="AT5034" t="s">
        <v>188</v>
      </c>
      <c r="AU5034" t="s">
        <v>189</v>
      </c>
      <c r="AV5034" t="s">
        <v>190</v>
      </c>
      <c r="AW5034" t="s">
        <v>191</v>
      </c>
      <c r="BM5034" t="s">
        <v>28272</v>
      </c>
      <c r="BN5034" t="s">
        <v>193</v>
      </c>
      <c r="BP5034" t="s">
        <v>194</v>
      </c>
      <c r="BQ5034" t="s">
        <v>195</v>
      </c>
      <c r="BS5034">
        <v>14627</v>
      </c>
      <c r="BT5034" t="s">
        <v>196</v>
      </c>
      <c r="BU5034">
        <v>5857337488</v>
      </c>
      <c r="CM5034" t="s">
        <v>28273</v>
      </c>
      <c r="CN5034" t="s">
        <v>28274</v>
      </c>
      <c r="CP5034" t="s">
        <v>194</v>
      </c>
      <c r="CQ5034" t="s">
        <v>195</v>
      </c>
      <c r="CS5034">
        <v>14608</v>
      </c>
      <c r="CT5034" t="s">
        <v>196</v>
      </c>
      <c r="CU5034">
        <v>5857337488</v>
      </c>
    </row>
    <row r="5035" spans="1:99" x14ac:dyDescent="0.2">
      <c r="A5035">
        <v>23940</v>
      </c>
      <c r="B5035" t="s">
        <v>28275</v>
      </c>
      <c r="C5035" t="s">
        <v>28221</v>
      </c>
      <c r="E5035" t="s">
        <v>28276</v>
      </c>
      <c r="F5035" t="s">
        <v>171</v>
      </c>
      <c r="G5035" t="s">
        <v>172</v>
      </c>
      <c r="H5035" s="1">
        <v>35474</v>
      </c>
      <c r="I5035" t="s">
        <v>221</v>
      </c>
      <c r="K5035" t="s">
        <v>481</v>
      </c>
      <c r="L5035" t="s">
        <v>318</v>
      </c>
      <c r="M5035" t="s">
        <v>176</v>
      </c>
      <c r="N5035">
        <v>2018</v>
      </c>
      <c r="O5035" t="s">
        <v>612</v>
      </c>
      <c r="P5035" t="s">
        <v>178</v>
      </c>
      <c r="Q5035" t="s">
        <v>172</v>
      </c>
      <c r="S5035">
        <v>29231478</v>
      </c>
      <c r="T5035" t="s">
        <v>179</v>
      </c>
      <c r="U5035" t="s">
        <v>180</v>
      </c>
      <c r="V5035" s="2">
        <v>43604</v>
      </c>
      <c r="W5035" t="s">
        <v>28277</v>
      </c>
      <c r="X5035">
        <v>5854890701</v>
      </c>
      <c r="Y5035" t="s">
        <v>186</v>
      </c>
      <c r="Z5035" t="s">
        <v>282</v>
      </c>
      <c r="AA5035">
        <v>2019</v>
      </c>
      <c r="AB5035">
        <v>2019</v>
      </c>
      <c r="AC5035" t="s">
        <v>1950</v>
      </c>
      <c r="AD5035" t="s">
        <v>185</v>
      </c>
      <c r="AE5035" t="s">
        <v>396</v>
      </c>
      <c r="AM5035" t="s">
        <v>932</v>
      </c>
      <c r="AS5035">
        <v>3.39</v>
      </c>
      <c r="AT5035" t="s">
        <v>188</v>
      </c>
      <c r="AU5035" t="s">
        <v>189</v>
      </c>
      <c r="AV5035" t="s">
        <v>190</v>
      </c>
      <c r="AW5035" t="s">
        <v>191</v>
      </c>
      <c r="BM5035" t="s">
        <v>28278</v>
      </c>
      <c r="BN5035" t="s">
        <v>193</v>
      </c>
      <c r="BP5035" t="s">
        <v>194</v>
      </c>
      <c r="BQ5035" t="s">
        <v>195</v>
      </c>
      <c r="BS5035">
        <v>14627</v>
      </c>
      <c r="BT5035" t="s">
        <v>196</v>
      </c>
      <c r="BU5035">
        <v>5857051668</v>
      </c>
      <c r="CM5035" t="s">
        <v>10171</v>
      </c>
      <c r="CN5035" t="s">
        <v>28279</v>
      </c>
      <c r="CP5035" t="s">
        <v>194</v>
      </c>
      <c r="CQ5035" t="s">
        <v>195</v>
      </c>
      <c r="CS5035">
        <v>14623</v>
      </c>
      <c r="CT5035" t="s">
        <v>196</v>
      </c>
      <c r="CU5035">
        <v>5852986062</v>
      </c>
    </row>
    <row r="5036" spans="1:99" x14ac:dyDescent="0.2">
      <c r="A5036">
        <v>28524</v>
      </c>
      <c r="B5036" t="s">
        <v>28280</v>
      </c>
      <c r="C5036" t="s">
        <v>28221</v>
      </c>
      <c r="E5036" t="s">
        <v>28281</v>
      </c>
      <c r="F5036" t="s">
        <v>171</v>
      </c>
      <c r="G5036" t="s">
        <v>172</v>
      </c>
      <c r="H5036" s="1">
        <v>36210</v>
      </c>
      <c r="I5036" t="s">
        <v>173</v>
      </c>
      <c r="K5036" t="s">
        <v>1939</v>
      </c>
      <c r="L5036" t="s">
        <v>1940</v>
      </c>
      <c r="M5036" t="s">
        <v>176</v>
      </c>
      <c r="N5036">
        <v>2020</v>
      </c>
      <c r="O5036" t="s">
        <v>978</v>
      </c>
      <c r="P5036" t="s">
        <v>979</v>
      </c>
      <c r="Q5036" t="s">
        <v>172</v>
      </c>
      <c r="S5036">
        <v>30605404</v>
      </c>
      <c r="T5036" t="s">
        <v>1382</v>
      </c>
      <c r="U5036" t="s">
        <v>424</v>
      </c>
      <c r="Y5036" t="str">
        <f>"04HSEAS"</f>
        <v>04HSEAS</v>
      </c>
      <c r="Z5036" t="s">
        <v>227</v>
      </c>
      <c r="AA5036" t="s">
        <v>320</v>
      </c>
      <c r="AB5036" t="s">
        <v>321</v>
      </c>
      <c r="AC5036" t="s">
        <v>500</v>
      </c>
      <c r="AD5036" t="s">
        <v>185</v>
      </c>
      <c r="AE5036" t="s">
        <v>1236</v>
      </c>
      <c r="AF5036" t="s">
        <v>981</v>
      </c>
      <c r="AG5036" t="s">
        <v>427</v>
      </c>
      <c r="AJ5036" t="s">
        <v>500</v>
      </c>
      <c r="AK5036" t="s">
        <v>185</v>
      </c>
      <c r="AS5036">
        <v>3.91</v>
      </c>
      <c r="AT5036" t="s">
        <v>1261</v>
      </c>
      <c r="AV5036" t="s">
        <v>473</v>
      </c>
      <c r="AW5036" t="s">
        <v>430</v>
      </c>
      <c r="BM5036" t="s">
        <v>28282</v>
      </c>
      <c r="BN5036" t="s">
        <v>239</v>
      </c>
      <c r="BO5036" t="s">
        <v>5568</v>
      </c>
      <c r="BP5036" t="s">
        <v>241</v>
      </c>
      <c r="BQ5036" t="s">
        <v>195</v>
      </c>
      <c r="BS5036">
        <v>14627</v>
      </c>
      <c r="CA5036" t="s">
        <v>28283</v>
      </c>
      <c r="CD5036" t="s">
        <v>195</v>
      </c>
      <c r="CM5036" t="s">
        <v>28284</v>
      </c>
      <c r="CN5036" t="s">
        <v>28283</v>
      </c>
      <c r="CO5036" t="s">
        <v>5568</v>
      </c>
      <c r="CP5036" t="s">
        <v>5568</v>
      </c>
      <c r="CQ5036" t="s">
        <v>3674</v>
      </c>
      <c r="CS5036">
        <v>215600</v>
      </c>
      <c r="CT5036" t="s">
        <v>1382</v>
      </c>
      <c r="CU5036" t="s">
        <v>28285</v>
      </c>
    </row>
    <row r="5037" spans="1:99" x14ac:dyDescent="0.2">
      <c r="A5037">
        <v>24524</v>
      </c>
      <c r="B5037" t="s">
        <v>28280</v>
      </c>
      <c r="C5037" t="s">
        <v>28221</v>
      </c>
      <c r="E5037" t="s">
        <v>28281</v>
      </c>
      <c r="F5037" t="s">
        <v>171</v>
      </c>
      <c r="G5037" t="s">
        <v>172</v>
      </c>
      <c r="H5037" s="1">
        <v>36210</v>
      </c>
      <c r="I5037" t="s">
        <v>173</v>
      </c>
      <c r="K5037" t="s">
        <v>20886</v>
      </c>
      <c r="L5037" t="s">
        <v>1189</v>
      </c>
      <c r="M5037" t="s">
        <v>306</v>
      </c>
      <c r="N5037">
        <v>2018</v>
      </c>
      <c r="O5037" t="s">
        <v>307</v>
      </c>
      <c r="P5037" t="s">
        <v>363</v>
      </c>
      <c r="Q5037" t="s">
        <v>172</v>
      </c>
      <c r="S5037">
        <v>30605404</v>
      </c>
      <c r="T5037" t="s">
        <v>1382</v>
      </c>
      <c r="U5037" t="s">
        <v>424</v>
      </c>
      <c r="Y5037" t="str">
        <f>"04HSEAS"</f>
        <v>04HSEAS</v>
      </c>
      <c r="Z5037" t="s">
        <v>227</v>
      </c>
      <c r="AA5037" t="s">
        <v>320</v>
      </c>
      <c r="AB5037" t="s">
        <v>321</v>
      </c>
      <c r="AC5037" t="s">
        <v>500</v>
      </c>
      <c r="AD5037" t="s">
        <v>185</v>
      </c>
      <c r="AE5037" t="s">
        <v>1236</v>
      </c>
      <c r="AF5037" t="s">
        <v>981</v>
      </c>
      <c r="AG5037" t="s">
        <v>427</v>
      </c>
      <c r="AJ5037" t="s">
        <v>500</v>
      </c>
      <c r="AK5037" t="s">
        <v>185</v>
      </c>
      <c r="AS5037">
        <v>3.91</v>
      </c>
      <c r="AT5037" t="s">
        <v>1261</v>
      </c>
      <c r="AV5037" t="s">
        <v>473</v>
      </c>
      <c r="AW5037" t="s">
        <v>430</v>
      </c>
      <c r="BM5037" t="s">
        <v>28282</v>
      </c>
      <c r="BN5037" t="s">
        <v>239</v>
      </c>
      <c r="BO5037" t="s">
        <v>5568</v>
      </c>
      <c r="BP5037" t="s">
        <v>241</v>
      </c>
      <c r="BQ5037" t="s">
        <v>195</v>
      </c>
      <c r="BS5037">
        <v>14627</v>
      </c>
      <c r="CA5037" t="s">
        <v>28283</v>
      </c>
      <c r="CD5037" t="s">
        <v>195</v>
      </c>
      <c r="CM5037" t="s">
        <v>28284</v>
      </c>
      <c r="CN5037" t="s">
        <v>28283</v>
      </c>
      <c r="CO5037" t="s">
        <v>5568</v>
      </c>
      <c r="CP5037" t="s">
        <v>5568</v>
      </c>
      <c r="CQ5037" t="s">
        <v>3674</v>
      </c>
      <c r="CS5037">
        <v>215600</v>
      </c>
      <c r="CT5037" t="s">
        <v>1382</v>
      </c>
      <c r="CU5037" t="s">
        <v>28285</v>
      </c>
    </row>
    <row r="5038" spans="1:99" x14ac:dyDescent="0.2">
      <c r="A5038">
        <v>33785</v>
      </c>
      <c r="B5038" t="s">
        <v>26782</v>
      </c>
      <c r="C5038" t="s">
        <v>28221</v>
      </c>
      <c r="E5038" t="s">
        <v>28286</v>
      </c>
      <c r="F5038" t="s">
        <v>171</v>
      </c>
      <c r="G5038" t="s">
        <v>172</v>
      </c>
      <c r="H5038" s="1">
        <v>36350</v>
      </c>
      <c r="I5038" t="s">
        <v>173</v>
      </c>
      <c r="K5038" t="s">
        <v>1377</v>
      </c>
      <c r="L5038" t="s">
        <v>1378</v>
      </c>
      <c r="M5038" t="s">
        <v>306</v>
      </c>
      <c r="N5038">
        <v>2020</v>
      </c>
      <c r="O5038" t="s">
        <v>1379</v>
      </c>
      <c r="P5038" t="s">
        <v>3256</v>
      </c>
      <c r="Q5038" t="s">
        <v>172</v>
      </c>
      <c r="S5038">
        <v>30832985</v>
      </c>
      <c r="T5038" t="s">
        <v>1382</v>
      </c>
      <c r="U5038" t="s">
        <v>424</v>
      </c>
      <c r="Y5038" t="str">
        <f>"01AS"</f>
        <v>01AS</v>
      </c>
      <c r="Z5038" t="s">
        <v>499</v>
      </c>
      <c r="AA5038" t="s">
        <v>228</v>
      </c>
      <c r="AB5038" t="s">
        <v>229</v>
      </c>
      <c r="AC5038" t="s">
        <v>2190</v>
      </c>
      <c r="AD5038" t="s">
        <v>185</v>
      </c>
      <c r="AF5038" t="s">
        <v>426</v>
      </c>
      <c r="AG5038" t="s">
        <v>729</v>
      </c>
      <c r="AJ5038" t="s">
        <v>1237</v>
      </c>
      <c r="AK5038" t="s">
        <v>185</v>
      </c>
      <c r="AS5038">
        <v>3.96</v>
      </c>
      <c r="AT5038" t="s">
        <v>429</v>
      </c>
      <c r="AU5038" t="s">
        <v>235</v>
      </c>
      <c r="AV5038" t="s">
        <v>6636</v>
      </c>
      <c r="AW5038" t="s">
        <v>430</v>
      </c>
      <c r="BM5038" t="s">
        <v>14307</v>
      </c>
      <c r="BN5038" t="s">
        <v>239</v>
      </c>
      <c r="BO5038" t="s">
        <v>1381</v>
      </c>
      <c r="BP5038" t="s">
        <v>241</v>
      </c>
      <c r="BQ5038" t="s">
        <v>195</v>
      </c>
      <c r="BS5038">
        <v>14627</v>
      </c>
      <c r="CA5038" t="s">
        <v>28287</v>
      </c>
      <c r="CD5038" t="s">
        <v>195</v>
      </c>
      <c r="CM5038" t="s">
        <v>28288</v>
      </c>
      <c r="CN5038" t="s">
        <v>28287</v>
      </c>
      <c r="CO5038" t="s">
        <v>1381</v>
      </c>
      <c r="CP5038" t="s">
        <v>1381</v>
      </c>
      <c r="CQ5038" t="s">
        <v>4697</v>
      </c>
      <c r="CS5038">
        <v>100044</v>
      </c>
      <c r="CT5038" t="s">
        <v>1382</v>
      </c>
      <c r="CU5038" t="s">
        <v>28289</v>
      </c>
    </row>
    <row r="5039" spans="1:99" x14ac:dyDescent="0.2">
      <c r="A5039">
        <v>24701</v>
      </c>
      <c r="B5039" t="s">
        <v>26782</v>
      </c>
      <c r="C5039" t="s">
        <v>28221</v>
      </c>
      <c r="E5039" t="s">
        <v>28286</v>
      </c>
      <c r="F5039" t="s">
        <v>8313</v>
      </c>
      <c r="G5039" t="s">
        <v>172</v>
      </c>
      <c r="H5039" s="1">
        <v>36350</v>
      </c>
      <c r="I5039" t="s">
        <v>173</v>
      </c>
      <c r="K5039" t="s">
        <v>1078</v>
      </c>
      <c r="L5039" t="s">
        <v>1025</v>
      </c>
      <c r="M5039" t="s">
        <v>224</v>
      </c>
      <c r="N5039">
        <v>2018</v>
      </c>
      <c r="O5039" t="s">
        <v>354</v>
      </c>
      <c r="P5039" t="s">
        <v>178</v>
      </c>
      <c r="Q5039" t="s">
        <v>172</v>
      </c>
      <c r="S5039">
        <v>30832985</v>
      </c>
      <c r="T5039" t="s">
        <v>1382</v>
      </c>
      <c r="U5039" t="s">
        <v>424</v>
      </c>
      <c r="Y5039" t="str">
        <f>"01AS"</f>
        <v>01AS</v>
      </c>
      <c r="Z5039" t="s">
        <v>499</v>
      </c>
      <c r="AA5039" t="s">
        <v>228</v>
      </c>
      <c r="AB5039" t="s">
        <v>229</v>
      </c>
      <c r="AC5039" t="s">
        <v>2190</v>
      </c>
      <c r="AD5039" t="s">
        <v>185</v>
      </c>
      <c r="AF5039" t="s">
        <v>426</v>
      </c>
      <c r="AG5039" t="s">
        <v>729</v>
      </c>
      <c r="AJ5039" t="s">
        <v>1237</v>
      </c>
      <c r="AK5039" t="s">
        <v>185</v>
      </c>
      <c r="AS5039">
        <v>3.96</v>
      </c>
      <c r="AT5039" t="s">
        <v>429</v>
      </c>
      <c r="AU5039" t="s">
        <v>235</v>
      </c>
      <c r="AV5039" t="s">
        <v>6636</v>
      </c>
      <c r="AW5039" t="s">
        <v>430</v>
      </c>
      <c r="BM5039" t="s">
        <v>14307</v>
      </c>
      <c r="BN5039" t="s">
        <v>239</v>
      </c>
      <c r="BO5039" t="s">
        <v>1381</v>
      </c>
      <c r="BP5039" t="s">
        <v>241</v>
      </c>
      <c r="BQ5039" t="s">
        <v>195</v>
      </c>
      <c r="BS5039">
        <v>14627</v>
      </c>
      <c r="CA5039" t="s">
        <v>28287</v>
      </c>
      <c r="CD5039" t="s">
        <v>195</v>
      </c>
      <c r="CM5039" t="s">
        <v>28288</v>
      </c>
      <c r="CN5039" t="s">
        <v>28287</v>
      </c>
      <c r="CO5039" t="s">
        <v>1381</v>
      </c>
      <c r="CP5039" t="s">
        <v>1381</v>
      </c>
      <c r="CQ5039" t="s">
        <v>4697</v>
      </c>
      <c r="CS5039">
        <v>100044</v>
      </c>
      <c r="CT5039" t="s">
        <v>1382</v>
      </c>
      <c r="CU5039" t="s">
        <v>28289</v>
      </c>
    </row>
    <row r="5040" spans="1:99" x14ac:dyDescent="0.2">
      <c r="A5040">
        <v>24733</v>
      </c>
      <c r="B5040" t="s">
        <v>28290</v>
      </c>
      <c r="C5040" t="s">
        <v>28291</v>
      </c>
      <c r="E5040" t="s">
        <v>28292</v>
      </c>
      <c r="F5040" t="s">
        <v>171</v>
      </c>
      <c r="H5040" s="1">
        <v>34379</v>
      </c>
      <c r="K5040" t="s">
        <v>10176</v>
      </c>
      <c r="L5040" t="s">
        <v>10177</v>
      </c>
      <c r="M5040" t="s">
        <v>255</v>
      </c>
      <c r="N5040" t="s">
        <v>2166</v>
      </c>
      <c r="O5040" t="s">
        <v>5927</v>
      </c>
      <c r="P5040" t="s">
        <v>178</v>
      </c>
      <c r="Q5040" t="s">
        <v>172</v>
      </c>
      <c r="S5040">
        <v>30754003</v>
      </c>
      <c r="T5040" t="s">
        <v>179</v>
      </c>
      <c r="U5040" t="s">
        <v>180</v>
      </c>
      <c r="V5040" s="2">
        <v>43434</v>
      </c>
      <c r="W5040" t="s">
        <v>28293</v>
      </c>
      <c r="X5040">
        <v>8613166166770</v>
      </c>
      <c r="Y5040" t="s">
        <v>613</v>
      </c>
      <c r="Z5040" t="s">
        <v>2958</v>
      </c>
      <c r="AA5040" t="s">
        <v>615</v>
      </c>
      <c r="AB5040" t="s">
        <v>259</v>
      </c>
      <c r="AC5040" t="s">
        <v>10179</v>
      </c>
      <c r="AD5040" t="s">
        <v>185</v>
      </c>
      <c r="AS5040" t="str">
        <f>"0"</f>
        <v>0</v>
      </c>
      <c r="AT5040" t="s">
        <v>188</v>
      </c>
      <c r="AU5040" t="s">
        <v>647</v>
      </c>
      <c r="AV5040" t="s">
        <v>190</v>
      </c>
      <c r="AW5040" t="s">
        <v>191</v>
      </c>
      <c r="BM5040" t="s">
        <v>28294</v>
      </c>
      <c r="BP5040" t="s">
        <v>194</v>
      </c>
      <c r="BQ5040" t="s">
        <v>195</v>
      </c>
      <c r="BS5040">
        <v>14620</v>
      </c>
      <c r="BT5040" t="s">
        <v>196</v>
      </c>
      <c r="CM5040" t="s">
        <v>28294</v>
      </c>
      <c r="CP5040" t="s">
        <v>194</v>
      </c>
      <c r="CQ5040" t="s">
        <v>195</v>
      </c>
      <c r="CS5040">
        <v>14620</v>
      </c>
      <c r="CT5040" t="s">
        <v>196</v>
      </c>
    </row>
    <row r="5041" spans="1:151" x14ac:dyDescent="0.2">
      <c r="A5041">
        <v>27227</v>
      </c>
      <c r="B5041" t="s">
        <v>28295</v>
      </c>
      <c r="C5041" t="s">
        <v>28221</v>
      </c>
      <c r="E5041" t="s">
        <v>28296</v>
      </c>
      <c r="F5041" t="s">
        <v>171</v>
      </c>
      <c r="G5041" t="s">
        <v>172</v>
      </c>
      <c r="H5041" s="1">
        <v>36031</v>
      </c>
      <c r="I5041" t="s">
        <v>221</v>
      </c>
      <c r="K5041" t="s">
        <v>1939</v>
      </c>
      <c r="L5041" t="s">
        <v>1940</v>
      </c>
      <c r="M5041" t="s">
        <v>306</v>
      </c>
      <c r="N5041">
        <v>2019</v>
      </c>
      <c r="O5041" t="s">
        <v>534</v>
      </c>
      <c r="P5041" t="s">
        <v>178</v>
      </c>
      <c r="Q5041" t="s">
        <v>172</v>
      </c>
      <c r="S5041">
        <v>29855186</v>
      </c>
      <c r="T5041" t="s">
        <v>179</v>
      </c>
      <c r="U5041" t="s">
        <v>180</v>
      </c>
      <c r="V5041" s="2">
        <v>43968</v>
      </c>
      <c r="W5041" t="s">
        <v>28297</v>
      </c>
      <c r="X5041">
        <v>8613916007280</v>
      </c>
      <c r="Y5041" t="s">
        <v>186</v>
      </c>
      <c r="Z5041" t="s">
        <v>282</v>
      </c>
      <c r="AA5041">
        <v>2020</v>
      </c>
      <c r="AB5041">
        <v>2020</v>
      </c>
      <c r="AC5041" t="s">
        <v>187</v>
      </c>
      <c r="AD5041" t="s">
        <v>172</v>
      </c>
      <c r="AS5041">
        <v>3.68</v>
      </c>
      <c r="AT5041" t="s">
        <v>188</v>
      </c>
      <c r="AU5041" t="s">
        <v>189</v>
      </c>
      <c r="AV5041" t="s">
        <v>190</v>
      </c>
      <c r="AW5041" t="s">
        <v>191</v>
      </c>
      <c r="BM5041" t="s">
        <v>28298</v>
      </c>
      <c r="BN5041" t="s">
        <v>193</v>
      </c>
      <c r="BP5041" t="s">
        <v>194</v>
      </c>
      <c r="BQ5041" t="s">
        <v>195</v>
      </c>
      <c r="BS5041">
        <v>14627</v>
      </c>
      <c r="BT5041" t="s">
        <v>196</v>
      </c>
      <c r="BU5041">
        <v>5853547503</v>
      </c>
      <c r="CM5041" t="s">
        <v>193</v>
      </c>
      <c r="CP5041" t="s">
        <v>194</v>
      </c>
      <c r="CQ5041" t="s">
        <v>195</v>
      </c>
      <c r="CS5041">
        <v>14627</v>
      </c>
      <c r="CT5041" t="s">
        <v>196</v>
      </c>
      <c r="CU5041">
        <v>5853547503</v>
      </c>
    </row>
    <row r="5042" spans="1:151" x14ac:dyDescent="0.2">
      <c r="A5042">
        <v>26007</v>
      </c>
      <c r="B5042" t="s">
        <v>28299</v>
      </c>
      <c r="C5042" t="s">
        <v>28291</v>
      </c>
      <c r="E5042" t="s">
        <v>28300</v>
      </c>
      <c r="F5042" t="s">
        <v>171</v>
      </c>
      <c r="K5042" t="s">
        <v>8700</v>
      </c>
      <c r="M5042" t="s">
        <v>306</v>
      </c>
      <c r="N5042">
        <v>2014</v>
      </c>
      <c r="O5042" t="s">
        <v>591</v>
      </c>
      <c r="P5042" t="s">
        <v>178</v>
      </c>
      <c r="Q5042" t="s">
        <v>172</v>
      </c>
    </row>
    <row r="5043" spans="1:151" x14ac:dyDescent="0.2">
      <c r="A5043">
        <v>26449</v>
      </c>
      <c r="B5043" t="s">
        <v>28301</v>
      </c>
      <c r="C5043" t="s">
        <v>28221</v>
      </c>
      <c r="E5043" t="s">
        <v>28302</v>
      </c>
      <c r="F5043" t="s">
        <v>28303</v>
      </c>
      <c r="G5043" t="s">
        <v>172</v>
      </c>
      <c r="H5043" s="1">
        <v>35276</v>
      </c>
      <c r="I5043" t="s">
        <v>173</v>
      </c>
      <c r="K5043" t="s">
        <v>1078</v>
      </c>
      <c r="L5043" t="s">
        <v>175</v>
      </c>
      <c r="M5043" t="s">
        <v>224</v>
      </c>
      <c r="N5043">
        <v>2018</v>
      </c>
      <c r="O5043" t="s">
        <v>354</v>
      </c>
      <c r="P5043" t="s">
        <v>178</v>
      </c>
      <c r="Q5043" t="s">
        <v>172</v>
      </c>
      <c r="S5043">
        <v>31320276</v>
      </c>
      <c r="T5043" t="s">
        <v>179</v>
      </c>
      <c r="U5043" t="s">
        <v>180</v>
      </c>
      <c r="V5043" s="2">
        <v>44547</v>
      </c>
      <c r="W5043" t="s">
        <v>28304</v>
      </c>
      <c r="X5043">
        <v>2076648609</v>
      </c>
      <c r="Y5043" t="s">
        <v>186</v>
      </c>
      <c r="Z5043" t="s">
        <v>183</v>
      </c>
      <c r="AA5043">
        <v>2020</v>
      </c>
      <c r="AB5043">
        <v>2020</v>
      </c>
      <c r="AC5043" t="s">
        <v>2883</v>
      </c>
      <c r="AD5043" t="s">
        <v>185</v>
      </c>
      <c r="AF5043" t="s">
        <v>186</v>
      </c>
      <c r="AG5043" t="s">
        <v>282</v>
      </c>
      <c r="AH5043">
        <v>2020</v>
      </c>
      <c r="AI5043">
        <v>2020</v>
      </c>
      <c r="AJ5043" t="s">
        <v>1950</v>
      </c>
      <c r="AK5043" t="s">
        <v>185</v>
      </c>
      <c r="AS5043">
        <v>3.29</v>
      </c>
      <c r="AT5043" t="s">
        <v>188</v>
      </c>
      <c r="AU5043" t="s">
        <v>189</v>
      </c>
      <c r="AV5043" t="s">
        <v>190</v>
      </c>
      <c r="AW5043" t="s">
        <v>191</v>
      </c>
      <c r="BM5043" t="s">
        <v>28257</v>
      </c>
      <c r="BN5043" t="s">
        <v>193</v>
      </c>
      <c r="BP5043" t="s">
        <v>194</v>
      </c>
      <c r="BQ5043" t="s">
        <v>195</v>
      </c>
      <c r="BS5043">
        <v>14627</v>
      </c>
      <c r="BT5043" t="s">
        <v>196</v>
      </c>
      <c r="BU5043">
        <v>2076648609</v>
      </c>
      <c r="CM5043" t="s">
        <v>487</v>
      </c>
      <c r="CN5043" t="s">
        <v>28305</v>
      </c>
      <c r="CP5043" t="s">
        <v>194</v>
      </c>
      <c r="CQ5043" t="s">
        <v>195</v>
      </c>
      <c r="CS5043">
        <v>14627</v>
      </c>
      <c r="CT5043" t="s">
        <v>196</v>
      </c>
      <c r="CU5043">
        <v>2076648609</v>
      </c>
    </row>
    <row r="5044" spans="1:151" x14ac:dyDescent="0.2">
      <c r="A5044">
        <v>26450</v>
      </c>
      <c r="B5044" t="s">
        <v>28301</v>
      </c>
      <c r="C5044" t="s">
        <v>28221</v>
      </c>
      <c r="E5044" t="s">
        <v>28302</v>
      </c>
      <c r="F5044" t="s">
        <v>28306</v>
      </c>
      <c r="G5044" t="s">
        <v>172</v>
      </c>
      <c r="H5044" s="1">
        <v>35276</v>
      </c>
      <c r="I5044" t="s">
        <v>173</v>
      </c>
      <c r="K5044" t="s">
        <v>1078</v>
      </c>
      <c r="L5044" t="s">
        <v>318</v>
      </c>
      <c r="M5044" t="s">
        <v>224</v>
      </c>
      <c r="N5044">
        <v>2018</v>
      </c>
      <c r="O5044" t="s">
        <v>354</v>
      </c>
      <c r="P5044" t="s">
        <v>178</v>
      </c>
      <c r="Q5044" t="s">
        <v>172</v>
      </c>
      <c r="S5044">
        <v>31320276</v>
      </c>
      <c r="T5044" t="s">
        <v>179</v>
      </c>
      <c r="U5044" t="s">
        <v>180</v>
      </c>
      <c r="V5044" s="2">
        <v>44547</v>
      </c>
      <c r="W5044" t="s">
        <v>28304</v>
      </c>
      <c r="X5044">
        <v>2076648609</v>
      </c>
      <c r="Y5044" t="s">
        <v>186</v>
      </c>
      <c r="Z5044" t="s">
        <v>183</v>
      </c>
      <c r="AA5044">
        <v>2020</v>
      </c>
      <c r="AB5044">
        <v>2020</v>
      </c>
      <c r="AC5044" t="s">
        <v>2883</v>
      </c>
      <c r="AD5044" t="s">
        <v>185</v>
      </c>
      <c r="AF5044" t="s">
        <v>186</v>
      </c>
      <c r="AG5044" t="s">
        <v>282</v>
      </c>
      <c r="AH5044">
        <v>2020</v>
      </c>
      <c r="AI5044">
        <v>2020</v>
      </c>
      <c r="AJ5044" t="s">
        <v>1950</v>
      </c>
      <c r="AK5044" t="s">
        <v>185</v>
      </c>
      <c r="AS5044">
        <v>3.29</v>
      </c>
      <c r="AT5044" t="s">
        <v>188</v>
      </c>
      <c r="AU5044" t="s">
        <v>189</v>
      </c>
      <c r="AV5044" t="s">
        <v>190</v>
      </c>
      <c r="AW5044" t="s">
        <v>191</v>
      </c>
      <c r="BM5044" t="s">
        <v>28257</v>
      </c>
      <c r="BN5044" t="s">
        <v>193</v>
      </c>
      <c r="BP5044" t="s">
        <v>194</v>
      </c>
      <c r="BQ5044" t="s">
        <v>195</v>
      </c>
      <c r="BS5044">
        <v>14627</v>
      </c>
      <c r="BT5044" t="s">
        <v>196</v>
      </c>
      <c r="BU5044">
        <v>2076648609</v>
      </c>
      <c r="CM5044" t="s">
        <v>487</v>
      </c>
      <c r="CN5044" t="s">
        <v>28305</v>
      </c>
      <c r="CP5044" t="s">
        <v>194</v>
      </c>
      <c r="CQ5044" t="s">
        <v>195</v>
      </c>
      <c r="CS5044">
        <v>14627</v>
      </c>
      <c r="CT5044" t="s">
        <v>196</v>
      </c>
      <c r="CU5044">
        <v>2076648609</v>
      </c>
    </row>
    <row r="5045" spans="1:151" x14ac:dyDescent="0.2">
      <c r="A5045">
        <v>27380</v>
      </c>
      <c r="B5045" t="s">
        <v>11195</v>
      </c>
      <c r="C5045" t="s">
        <v>28221</v>
      </c>
      <c r="E5045" t="s">
        <v>28307</v>
      </c>
      <c r="F5045" t="s">
        <v>171</v>
      </c>
      <c r="G5045" t="s">
        <v>172</v>
      </c>
      <c r="H5045" s="1">
        <v>36634</v>
      </c>
      <c r="I5045" t="s">
        <v>221</v>
      </c>
      <c r="K5045" t="s">
        <v>867</v>
      </c>
      <c r="L5045" t="s">
        <v>868</v>
      </c>
      <c r="M5045" t="s">
        <v>224</v>
      </c>
      <c r="N5045">
        <v>2019</v>
      </c>
      <c r="O5045" t="s">
        <v>279</v>
      </c>
      <c r="P5045" t="s">
        <v>363</v>
      </c>
      <c r="Q5045" t="s">
        <v>172</v>
      </c>
      <c r="S5045">
        <v>31323109</v>
      </c>
      <c r="T5045" t="s">
        <v>179</v>
      </c>
      <c r="U5045" t="s">
        <v>180</v>
      </c>
      <c r="V5045" s="2">
        <v>44696</v>
      </c>
      <c r="W5045" t="s">
        <v>28308</v>
      </c>
      <c r="X5045">
        <v>1358207820</v>
      </c>
      <c r="Y5045" t="s">
        <v>186</v>
      </c>
      <c r="Z5045" t="s">
        <v>282</v>
      </c>
      <c r="AA5045">
        <v>2022</v>
      </c>
      <c r="AB5045">
        <v>2022</v>
      </c>
      <c r="AC5045" t="s">
        <v>885</v>
      </c>
      <c r="AD5045" t="s">
        <v>172</v>
      </c>
      <c r="AS5045">
        <v>4</v>
      </c>
      <c r="AT5045" t="s">
        <v>188</v>
      </c>
      <c r="AU5045" t="s">
        <v>189</v>
      </c>
      <c r="AV5045" t="s">
        <v>190</v>
      </c>
      <c r="AW5045" t="s">
        <v>191</v>
      </c>
      <c r="BM5045" t="s">
        <v>28309</v>
      </c>
      <c r="BN5045" t="s">
        <v>193</v>
      </c>
      <c r="BP5045" t="s">
        <v>194</v>
      </c>
      <c r="BQ5045" t="s">
        <v>195</v>
      </c>
      <c r="BS5045">
        <v>14627</v>
      </c>
      <c r="BT5045" t="s">
        <v>196</v>
      </c>
      <c r="BU5045">
        <v>5857479939</v>
      </c>
      <c r="CM5045" t="s">
        <v>28310</v>
      </c>
      <c r="CN5045" t="s">
        <v>193</v>
      </c>
      <c r="CP5045" t="s">
        <v>194</v>
      </c>
      <c r="CQ5045" t="s">
        <v>195</v>
      </c>
      <c r="CS5045">
        <v>14627</v>
      </c>
      <c r="CT5045" t="s">
        <v>196</v>
      </c>
      <c r="CU5045">
        <v>5857479939</v>
      </c>
    </row>
    <row r="5046" spans="1:151" x14ac:dyDescent="0.2">
      <c r="A5046">
        <v>27631</v>
      </c>
      <c r="B5046" t="s">
        <v>28311</v>
      </c>
      <c r="C5046" t="s">
        <v>28221</v>
      </c>
      <c r="E5046" t="s">
        <v>28312</v>
      </c>
      <c r="F5046" t="s">
        <v>28313</v>
      </c>
      <c r="G5046" t="s">
        <v>172</v>
      </c>
      <c r="H5046" s="1">
        <v>36605</v>
      </c>
      <c r="I5046" t="s">
        <v>221</v>
      </c>
      <c r="K5046" t="s">
        <v>1826</v>
      </c>
      <c r="L5046" t="s">
        <v>2016</v>
      </c>
      <c r="M5046" t="s">
        <v>224</v>
      </c>
      <c r="N5046">
        <v>2019</v>
      </c>
      <c r="O5046" t="s">
        <v>279</v>
      </c>
      <c r="P5046" t="s">
        <v>178</v>
      </c>
      <c r="Q5046" t="s">
        <v>172</v>
      </c>
      <c r="S5046">
        <v>31403245</v>
      </c>
      <c r="T5046" t="s">
        <v>196</v>
      </c>
      <c r="W5046" t="s">
        <v>28314</v>
      </c>
      <c r="X5046">
        <v>2122037736</v>
      </c>
      <c r="Y5046" t="s">
        <v>186</v>
      </c>
      <c r="Z5046" t="s">
        <v>282</v>
      </c>
      <c r="AA5046">
        <v>2022</v>
      </c>
      <c r="AB5046">
        <v>2022</v>
      </c>
      <c r="AC5046" t="s">
        <v>187</v>
      </c>
      <c r="AD5046" t="s">
        <v>172</v>
      </c>
      <c r="AS5046">
        <v>3.27</v>
      </c>
      <c r="AT5046" t="s">
        <v>188</v>
      </c>
      <c r="AU5046" t="s">
        <v>189</v>
      </c>
      <c r="AV5046" t="s">
        <v>190</v>
      </c>
      <c r="AW5046" t="s">
        <v>715</v>
      </c>
      <c r="BM5046" t="s">
        <v>28315</v>
      </c>
      <c r="BN5046" t="s">
        <v>193</v>
      </c>
      <c r="BP5046" t="s">
        <v>194</v>
      </c>
      <c r="BQ5046" t="s">
        <v>195</v>
      </c>
      <c r="BS5046">
        <v>14627</v>
      </c>
      <c r="BT5046" t="s">
        <v>196</v>
      </c>
      <c r="BU5046">
        <v>7028180075</v>
      </c>
      <c r="BZ5046" t="s">
        <v>28316</v>
      </c>
      <c r="CA5046" t="s">
        <v>28317</v>
      </c>
      <c r="CC5046" t="s">
        <v>973</v>
      </c>
      <c r="CD5046" t="s">
        <v>195</v>
      </c>
      <c r="CF5046">
        <v>100026422</v>
      </c>
      <c r="CG5046" t="s">
        <v>196</v>
      </c>
      <c r="CH5046">
        <v>7029381086</v>
      </c>
      <c r="CM5046" t="s">
        <v>28318</v>
      </c>
      <c r="CP5046" t="s">
        <v>973</v>
      </c>
      <c r="CQ5046" t="s">
        <v>195</v>
      </c>
      <c r="CS5046">
        <v>10002</v>
      </c>
      <c r="CT5046" t="s">
        <v>196</v>
      </c>
      <c r="CU5046">
        <v>7028180075</v>
      </c>
      <c r="ED5046" t="s">
        <v>195</v>
      </c>
      <c r="EG5046" t="s">
        <v>196</v>
      </c>
      <c r="EH5046">
        <v>7029381086</v>
      </c>
      <c r="EM5046" t="s">
        <v>28316</v>
      </c>
      <c r="EN5046" t="s">
        <v>28317</v>
      </c>
      <c r="EP5046" t="s">
        <v>973</v>
      </c>
      <c r="EQ5046" t="s">
        <v>195</v>
      </c>
      <c r="ES5046">
        <v>100026422</v>
      </c>
      <c r="ET5046" t="s">
        <v>196</v>
      </c>
      <c r="EU5046">
        <v>7029381086</v>
      </c>
    </row>
    <row r="5047" spans="1:151" x14ac:dyDescent="0.2">
      <c r="A5047">
        <v>27824</v>
      </c>
      <c r="B5047" t="s">
        <v>28319</v>
      </c>
      <c r="C5047" t="s">
        <v>28221</v>
      </c>
      <c r="E5047" t="s">
        <v>28320</v>
      </c>
      <c r="F5047" t="s">
        <v>171</v>
      </c>
      <c r="G5047" t="s">
        <v>172</v>
      </c>
      <c r="H5047" s="1">
        <v>36390</v>
      </c>
      <c r="I5047" t="s">
        <v>173</v>
      </c>
      <c r="K5047" t="s">
        <v>16622</v>
      </c>
      <c r="L5047" t="s">
        <v>4957</v>
      </c>
      <c r="M5047" t="s">
        <v>224</v>
      </c>
      <c r="N5047">
        <v>2019</v>
      </c>
      <c r="O5047" t="s">
        <v>279</v>
      </c>
      <c r="P5047" t="s">
        <v>178</v>
      </c>
      <c r="Q5047" t="s">
        <v>172</v>
      </c>
      <c r="S5047">
        <v>30783140</v>
      </c>
      <c r="T5047" t="s">
        <v>179</v>
      </c>
      <c r="U5047" t="s">
        <v>180</v>
      </c>
      <c r="V5047" s="2">
        <v>44332</v>
      </c>
      <c r="W5047" t="s">
        <v>28321</v>
      </c>
      <c r="X5047">
        <v>9292530837</v>
      </c>
      <c r="Y5047" t="s">
        <v>186</v>
      </c>
      <c r="Z5047" t="s">
        <v>282</v>
      </c>
      <c r="AA5047">
        <v>2021</v>
      </c>
      <c r="AB5047">
        <v>2021</v>
      </c>
      <c r="AC5047" t="s">
        <v>4844</v>
      </c>
      <c r="AD5047" t="s">
        <v>172</v>
      </c>
      <c r="AS5047">
        <v>4</v>
      </c>
      <c r="AT5047" t="s">
        <v>188</v>
      </c>
      <c r="AU5047" t="s">
        <v>189</v>
      </c>
      <c r="AV5047" t="s">
        <v>190</v>
      </c>
      <c r="AW5047" t="s">
        <v>191</v>
      </c>
      <c r="BM5047" t="s">
        <v>28322</v>
      </c>
      <c r="BN5047" t="s">
        <v>193</v>
      </c>
      <c r="BP5047" t="s">
        <v>194</v>
      </c>
      <c r="BQ5047" t="s">
        <v>195</v>
      </c>
      <c r="BS5047">
        <v>14627</v>
      </c>
      <c r="BT5047" t="s">
        <v>196</v>
      </c>
      <c r="BU5047">
        <v>5852986037</v>
      </c>
      <c r="CM5047" t="s">
        <v>28323</v>
      </c>
      <c r="CP5047" t="s">
        <v>194</v>
      </c>
      <c r="CQ5047" t="s">
        <v>195</v>
      </c>
      <c r="CS5047">
        <v>14627</v>
      </c>
      <c r="CT5047" t="s">
        <v>196</v>
      </c>
      <c r="CU5047">
        <v>5852986037</v>
      </c>
    </row>
    <row r="5048" spans="1:151" x14ac:dyDescent="0.2">
      <c r="A5048">
        <v>34128</v>
      </c>
      <c r="B5048" t="s">
        <v>28324</v>
      </c>
      <c r="C5048" t="s">
        <v>28221</v>
      </c>
      <c r="E5048" t="s">
        <v>28325</v>
      </c>
      <c r="F5048" t="s">
        <v>171</v>
      </c>
      <c r="G5048" t="s">
        <v>172</v>
      </c>
      <c r="H5048" s="1">
        <v>35493</v>
      </c>
      <c r="I5048" t="s">
        <v>221</v>
      </c>
      <c r="K5048" t="s">
        <v>1377</v>
      </c>
      <c r="L5048" t="s">
        <v>1378</v>
      </c>
      <c r="M5048" t="s">
        <v>306</v>
      </c>
      <c r="N5048">
        <v>2020</v>
      </c>
      <c r="O5048" t="s">
        <v>1379</v>
      </c>
      <c r="P5048" t="s">
        <v>509</v>
      </c>
      <c r="Q5048" t="s">
        <v>172</v>
      </c>
      <c r="S5048">
        <v>30825611</v>
      </c>
      <c r="T5048" t="s">
        <v>1382</v>
      </c>
      <c r="U5048" t="s">
        <v>424</v>
      </c>
      <c r="Y5048" t="str">
        <f>"06ESM"</f>
        <v>06ESM</v>
      </c>
      <c r="Z5048" t="s">
        <v>1717</v>
      </c>
      <c r="AA5048" t="s">
        <v>320</v>
      </c>
      <c r="AB5048" t="s">
        <v>321</v>
      </c>
      <c r="AC5048" t="s">
        <v>1718</v>
      </c>
      <c r="AD5048" t="s">
        <v>185</v>
      </c>
      <c r="AS5048">
        <v>3.84</v>
      </c>
      <c r="AT5048" t="s">
        <v>429</v>
      </c>
      <c r="AU5048" t="s">
        <v>235</v>
      </c>
      <c r="AV5048" t="s">
        <v>236</v>
      </c>
      <c r="AW5048" t="s">
        <v>430</v>
      </c>
      <c r="BO5048" t="s">
        <v>1381</v>
      </c>
      <c r="BQ5048" t="s">
        <v>195</v>
      </c>
      <c r="CA5048" t="s">
        <v>28326</v>
      </c>
      <c r="CD5048" t="s">
        <v>195</v>
      </c>
      <c r="CM5048" t="s">
        <v>28327</v>
      </c>
      <c r="CN5048" t="s">
        <v>28326</v>
      </c>
      <c r="CO5048" t="s">
        <v>1381</v>
      </c>
      <c r="CP5048" t="s">
        <v>1381</v>
      </c>
      <c r="CQ5048" t="s">
        <v>4697</v>
      </c>
      <c r="CS5048">
        <v>100012</v>
      </c>
      <c r="CT5048" t="s">
        <v>1382</v>
      </c>
    </row>
    <row r="5049" spans="1:151" x14ac:dyDescent="0.2">
      <c r="A5049">
        <v>34279</v>
      </c>
      <c r="B5049" t="s">
        <v>28328</v>
      </c>
      <c r="C5049" t="s">
        <v>28291</v>
      </c>
      <c r="E5049" t="s">
        <v>28329</v>
      </c>
      <c r="F5049" t="s">
        <v>171</v>
      </c>
      <c r="G5049" t="str">
        <f>"0"</f>
        <v>0</v>
      </c>
      <c r="H5049" s="1">
        <v>37088</v>
      </c>
      <c r="I5049" t="s">
        <v>221</v>
      </c>
      <c r="K5049" t="s">
        <v>1377</v>
      </c>
      <c r="L5049" t="s">
        <v>1378</v>
      </c>
      <c r="M5049" t="s">
        <v>306</v>
      </c>
      <c r="N5049">
        <v>2020</v>
      </c>
      <c r="O5049" t="s">
        <v>1379</v>
      </c>
      <c r="P5049" t="s">
        <v>178</v>
      </c>
      <c r="Q5049" t="s">
        <v>172</v>
      </c>
      <c r="S5049">
        <v>31660778</v>
      </c>
      <c r="T5049" t="s">
        <v>1382</v>
      </c>
      <c r="U5049" t="s">
        <v>424</v>
      </c>
      <c r="Y5049" t="str">
        <f>"01AS"</f>
        <v>01AS</v>
      </c>
      <c r="Z5049" t="s">
        <v>499</v>
      </c>
      <c r="AA5049" t="s">
        <v>228</v>
      </c>
      <c r="AB5049" t="s">
        <v>229</v>
      </c>
      <c r="AC5049" t="s">
        <v>5592</v>
      </c>
      <c r="AD5049" t="s">
        <v>185</v>
      </c>
      <c r="AM5049" t="s">
        <v>1049</v>
      </c>
      <c r="AS5049">
        <v>3.63</v>
      </c>
      <c r="AU5049" t="s">
        <v>472</v>
      </c>
      <c r="AV5049" t="s">
        <v>473</v>
      </c>
      <c r="AW5049" t="s">
        <v>430</v>
      </c>
      <c r="BC5049" t="s">
        <v>474</v>
      </c>
      <c r="BO5049" t="s">
        <v>28330</v>
      </c>
      <c r="BQ5049" t="s">
        <v>195</v>
      </c>
      <c r="CA5049" t="s">
        <v>28331</v>
      </c>
      <c r="CD5049" t="s">
        <v>195</v>
      </c>
      <c r="CM5049" t="s">
        <v>28332</v>
      </c>
      <c r="CN5049" t="s">
        <v>28331</v>
      </c>
      <c r="CO5049" t="s">
        <v>28330</v>
      </c>
      <c r="CP5049" t="s">
        <v>28330</v>
      </c>
      <c r="CQ5049" t="s">
        <v>4882</v>
      </c>
      <c r="CS5049">
        <v>523326</v>
      </c>
      <c r="CT5049" t="s">
        <v>1382</v>
      </c>
      <c r="CU5049" t="s">
        <v>28333</v>
      </c>
    </row>
    <row r="5050" spans="1:151" x14ac:dyDescent="0.2">
      <c r="A5050">
        <v>33759</v>
      </c>
      <c r="B5050" t="s">
        <v>28334</v>
      </c>
      <c r="C5050" t="s">
        <v>28221</v>
      </c>
      <c r="E5050" t="s">
        <v>28335</v>
      </c>
      <c r="F5050" t="s">
        <v>171</v>
      </c>
      <c r="G5050" t="s">
        <v>172</v>
      </c>
      <c r="H5050" s="1">
        <v>36695</v>
      </c>
      <c r="I5050" t="s">
        <v>173</v>
      </c>
      <c r="K5050" t="s">
        <v>1377</v>
      </c>
      <c r="L5050" t="s">
        <v>28336</v>
      </c>
      <c r="M5050" t="s">
        <v>306</v>
      </c>
      <c r="N5050">
        <v>2020</v>
      </c>
      <c r="O5050" t="s">
        <v>1379</v>
      </c>
      <c r="P5050" t="s">
        <v>178</v>
      </c>
      <c r="Q5050" t="s">
        <v>172</v>
      </c>
      <c r="S5050">
        <v>31528825</v>
      </c>
      <c r="T5050" t="s">
        <v>1382</v>
      </c>
      <c r="U5050" t="s">
        <v>424</v>
      </c>
      <c r="Y5050" t="str">
        <f>"04HSEAS"</f>
        <v>04HSEAS</v>
      </c>
      <c r="Z5050" t="s">
        <v>499</v>
      </c>
      <c r="AA5050" t="s">
        <v>833</v>
      </c>
      <c r="AB5050" t="s">
        <v>834</v>
      </c>
      <c r="AC5050" t="s">
        <v>500</v>
      </c>
      <c r="AD5050" t="s">
        <v>172</v>
      </c>
      <c r="AS5050">
        <v>3.89</v>
      </c>
      <c r="AT5050" t="s">
        <v>429</v>
      </c>
      <c r="AU5050" t="s">
        <v>472</v>
      </c>
      <c r="AV5050" t="s">
        <v>473</v>
      </c>
      <c r="AW5050" t="s">
        <v>430</v>
      </c>
      <c r="BC5050" t="s">
        <v>474</v>
      </c>
      <c r="BO5050" t="s">
        <v>5458</v>
      </c>
      <c r="BQ5050" t="s">
        <v>195</v>
      </c>
      <c r="CA5050" t="s">
        <v>28337</v>
      </c>
      <c r="CD5050" t="s">
        <v>195</v>
      </c>
      <c r="CM5050" t="s">
        <v>28338</v>
      </c>
      <c r="CN5050" t="s">
        <v>28337</v>
      </c>
      <c r="CO5050" t="s">
        <v>5458</v>
      </c>
      <c r="CP5050" t="s">
        <v>5458</v>
      </c>
      <c r="CQ5050" t="s">
        <v>4882</v>
      </c>
      <c r="CS5050">
        <v>511402</v>
      </c>
      <c r="CT5050" t="s">
        <v>1382</v>
      </c>
      <c r="CU5050" t="s">
        <v>28339</v>
      </c>
    </row>
    <row r="5051" spans="1:151" x14ac:dyDescent="0.2">
      <c r="A5051">
        <v>33827</v>
      </c>
      <c r="B5051" t="s">
        <v>28340</v>
      </c>
      <c r="C5051" t="s">
        <v>28221</v>
      </c>
      <c r="E5051" t="s">
        <v>28341</v>
      </c>
      <c r="F5051" t="s">
        <v>171</v>
      </c>
      <c r="G5051" t="s">
        <v>172</v>
      </c>
      <c r="H5051" s="1">
        <v>36089</v>
      </c>
      <c r="I5051" t="s">
        <v>173</v>
      </c>
      <c r="K5051" t="s">
        <v>1377</v>
      </c>
      <c r="L5051" t="s">
        <v>1378</v>
      </c>
      <c r="M5051" t="s">
        <v>306</v>
      </c>
      <c r="N5051">
        <v>2020</v>
      </c>
      <c r="O5051" t="s">
        <v>1379</v>
      </c>
      <c r="P5051" t="s">
        <v>509</v>
      </c>
      <c r="Q5051" t="s">
        <v>172</v>
      </c>
      <c r="S5051">
        <v>31324205</v>
      </c>
      <c r="T5051" t="s">
        <v>1382</v>
      </c>
      <c r="U5051" t="s">
        <v>424</v>
      </c>
      <c r="Y5051" t="str">
        <f>"04HSEAS"</f>
        <v>04HSEAS</v>
      </c>
      <c r="Z5051" t="s">
        <v>499</v>
      </c>
      <c r="AA5051" t="s">
        <v>228</v>
      </c>
      <c r="AB5051" t="s">
        <v>229</v>
      </c>
      <c r="AC5051" t="s">
        <v>3358</v>
      </c>
      <c r="AD5051" t="s">
        <v>185</v>
      </c>
      <c r="AS5051">
        <v>3.21</v>
      </c>
      <c r="AT5051" t="s">
        <v>429</v>
      </c>
      <c r="AU5051" t="s">
        <v>235</v>
      </c>
      <c r="AV5051" t="s">
        <v>236</v>
      </c>
      <c r="AW5051" t="s">
        <v>430</v>
      </c>
      <c r="BC5051" t="s">
        <v>474</v>
      </c>
      <c r="BM5051" t="s">
        <v>28342</v>
      </c>
      <c r="BN5051" t="s">
        <v>239</v>
      </c>
      <c r="BO5051" t="s">
        <v>11795</v>
      </c>
      <c r="BP5051" t="s">
        <v>241</v>
      </c>
      <c r="BQ5051" t="s">
        <v>195</v>
      </c>
      <c r="BS5051">
        <v>14627</v>
      </c>
      <c r="CA5051" t="s">
        <v>28343</v>
      </c>
      <c r="CD5051" t="s">
        <v>195</v>
      </c>
      <c r="CM5051" t="s">
        <v>28344</v>
      </c>
      <c r="CN5051" t="s">
        <v>28343</v>
      </c>
      <c r="CO5051" t="s">
        <v>11795</v>
      </c>
      <c r="CP5051" t="s">
        <v>11795</v>
      </c>
      <c r="CQ5051" t="s">
        <v>11797</v>
      </c>
      <c r="CS5051">
        <v>300457</v>
      </c>
      <c r="CT5051" t="s">
        <v>1382</v>
      </c>
    </row>
    <row r="5052" spans="1:151" x14ac:dyDescent="0.2">
      <c r="A5052">
        <v>35896</v>
      </c>
      <c r="B5052" t="s">
        <v>28345</v>
      </c>
      <c r="C5052" t="s">
        <v>28221</v>
      </c>
      <c r="E5052" t="s">
        <v>28346</v>
      </c>
      <c r="F5052" t="s">
        <v>171</v>
      </c>
      <c r="G5052" t="s">
        <v>172</v>
      </c>
      <c r="H5052" s="1">
        <v>36993</v>
      </c>
      <c r="I5052" t="s">
        <v>221</v>
      </c>
      <c r="K5052" t="s">
        <v>1377</v>
      </c>
      <c r="L5052" t="s">
        <v>1378</v>
      </c>
      <c r="M5052" t="s">
        <v>176</v>
      </c>
      <c r="N5052">
        <v>2021</v>
      </c>
      <c r="O5052" t="s">
        <v>3142</v>
      </c>
      <c r="P5052" t="s">
        <v>178</v>
      </c>
      <c r="Q5052" t="s">
        <v>172</v>
      </c>
      <c r="S5052">
        <v>31526975</v>
      </c>
      <c r="T5052" t="s">
        <v>1382</v>
      </c>
      <c r="U5052" t="s">
        <v>424</v>
      </c>
      <c r="Y5052" t="str">
        <f>"01AS"</f>
        <v>01AS</v>
      </c>
      <c r="Z5052" t="s">
        <v>227</v>
      </c>
      <c r="AA5052" t="s">
        <v>228</v>
      </c>
      <c r="AB5052" t="s">
        <v>229</v>
      </c>
      <c r="AC5052" t="s">
        <v>1237</v>
      </c>
      <c r="AD5052" t="s">
        <v>185</v>
      </c>
      <c r="AM5052" t="s">
        <v>599</v>
      </c>
      <c r="AS5052">
        <v>3.82</v>
      </c>
      <c r="AT5052" t="s">
        <v>1261</v>
      </c>
      <c r="AU5052" t="s">
        <v>472</v>
      </c>
      <c r="AV5052" t="s">
        <v>473</v>
      </c>
      <c r="AW5052" t="s">
        <v>430</v>
      </c>
      <c r="BC5052" t="s">
        <v>474</v>
      </c>
      <c r="BM5052" t="s">
        <v>28347</v>
      </c>
      <c r="BN5052" t="s">
        <v>239</v>
      </c>
      <c r="BO5052" t="s">
        <v>9753</v>
      </c>
      <c r="BP5052" t="s">
        <v>241</v>
      </c>
      <c r="BQ5052" t="s">
        <v>195</v>
      </c>
      <c r="BS5052">
        <v>14627</v>
      </c>
      <c r="CA5052" t="s">
        <v>28348</v>
      </c>
      <c r="CD5052" t="s">
        <v>195</v>
      </c>
      <c r="CM5052" t="s">
        <v>28349</v>
      </c>
      <c r="CN5052" t="s">
        <v>28348</v>
      </c>
      <c r="CO5052" t="s">
        <v>9753</v>
      </c>
      <c r="CP5052" t="s">
        <v>9753</v>
      </c>
      <c r="CQ5052" t="s">
        <v>4705</v>
      </c>
      <c r="CS5052">
        <v>710032</v>
      </c>
      <c r="CT5052" t="s">
        <v>1382</v>
      </c>
      <c r="CU5052" t="s">
        <v>28350</v>
      </c>
    </row>
    <row r="5053" spans="1:151" x14ac:dyDescent="0.2">
      <c r="A5053">
        <v>33987</v>
      </c>
      <c r="B5053" t="s">
        <v>28345</v>
      </c>
      <c r="C5053" t="s">
        <v>28221</v>
      </c>
      <c r="E5053" t="s">
        <v>28346</v>
      </c>
      <c r="F5053" t="s">
        <v>171</v>
      </c>
      <c r="G5053" t="s">
        <v>172</v>
      </c>
      <c r="H5053" s="1">
        <v>36993</v>
      </c>
      <c r="I5053" t="s">
        <v>221</v>
      </c>
      <c r="K5053" t="s">
        <v>1377</v>
      </c>
      <c r="L5053" t="s">
        <v>1378</v>
      </c>
      <c r="M5053" t="s">
        <v>306</v>
      </c>
      <c r="N5053">
        <v>2020</v>
      </c>
      <c r="O5053" t="s">
        <v>1379</v>
      </c>
      <c r="P5053" t="s">
        <v>509</v>
      </c>
      <c r="Q5053" t="s">
        <v>172</v>
      </c>
      <c r="S5053">
        <v>31526975</v>
      </c>
      <c r="T5053" t="s">
        <v>1382</v>
      </c>
      <c r="U5053" t="s">
        <v>424</v>
      </c>
      <c r="Y5053" t="str">
        <f>"01AS"</f>
        <v>01AS</v>
      </c>
      <c r="Z5053" t="s">
        <v>227</v>
      </c>
      <c r="AA5053" t="s">
        <v>228</v>
      </c>
      <c r="AB5053" t="s">
        <v>229</v>
      </c>
      <c r="AC5053" t="s">
        <v>1237</v>
      </c>
      <c r="AD5053" t="s">
        <v>185</v>
      </c>
      <c r="AM5053" t="s">
        <v>599</v>
      </c>
      <c r="AS5053">
        <v>3.82</v>
      </c>
      <c r="AT5053" t="s">
        <v>1261</v>
      </c>
      <c r="AU5053" t="s">
        <v>472</v>
      </c>
      <c r="AV5053" t="s">
        <v>473</v>
      </c>
      <c r="AW5053" t="s">
        <v>430</v>
      </c>
      <c r="BC5053" t="s">
        <v>474</v>
      </c>
      <c r="BM5053" t="s">
        <v>28347</v>
      </c>
      <c r="BN5053" t="s">
        <v>239</v>
      </c>
      <c r="BO5053" t="s">
        <v>9753</v>
      </c>
      <c r="BP5053" t="s">
        <v>241</v>
      </c>
      <c r="BQ5053" t="s">
        <v>195</v>
      </c>
      <c r="BS5053">
        <v>14627</v>
      </c>
      <c r="CA5053" t="s">
        <v>28348</v>
      </c>
      <c r="CD5053" t="s">
        <v>195</v>
      </c>
      <c r="CM5053" t="s">
        <v>28349</v>
      </c>
      <c r="CN5053" t="s">
        <v>28348</v>
      </c>
      <c r="CO5053" t="s">
        <v>9753</v>
      </c>
      <c r="CP5053" t="s">
        <v>9753</v>
      </c>
      <c r="CQ5053" t="s">
        <v>4705</v>
      </c>
      <c r="CS5053">
        <v>710032</v>
      </c>
      <c r="CT5053" t="s">
        <v>1382</v>
      </c>
      <c r="CU5053" t="s">
        <v>28350</v>
      </c>
    </row>
    <row r="5054" spans="1:151" x14ac:dyDescent="0.2">
      <c r="A5054">
        <v>33858</v>
      </c>
      <c r="B5054" t="s">
        <v>28351</v>
      </c>
      <c r="C5054" t="s">
        <v>28221</v>
      </c>
      <c r="E5054" t="s">
        <v>28352</v>
      </c>
      <c r="F5054" t="s">
        <v>171</v>
      </c>
      <c r="G5054" t="s">
        <v>172</v>
      </c>
      <c r="H5054" s="1">
        <v>36417</v>
      </c>
      <c r="I5054" t="s">
        <v>221</v>
      </c>
      <c r="K5054" t="s">
        <v>1377</v>
      </c>
      <c r="L5054" t="s">
        <v>1378</v>
      </c>
      <c r="M5054" t="s">
        <v>306</v>
      </c>
      <c r="N5054">
        <v>2020</v>
      </c>
      <c r="O5054" t="s">
        <v>1379</v>
      </c>
      <c r="P5054" t="s">
        <v>509</v>
      </c>
      <c r="Q5054" t="s">
        <v>172</v>
      </c>
      <c r="S5054">
        <v>31632164</v>
      </c>
      <c r="T5054" t="s">
        <v>1382</v>
      </c>
      <c r="U5054" t="s">
        <v>424</v>
      </c>
      <c r="Y5054" t="str">
        <f>"01AS"</f>
        <v>01AS</v>
      </c>
      <c r="Z5054" t="s">
        <v>227</v>
      </c>
      <c r="AA5054" t="s">
        <v>228</v>
      </c>
      <c r="AB5054" t="s">
        <v>229</v>
      </c>
      <c r="AC5054" t="s">
        <v>1236</v>
      </c>
      <c r="AD5054" t="s">
        <v>172</v>
      </c>
      <c r="AS5054">
        <v>3.49</v>
      </c>
      <c r="AT5054" t="s">
        <v>429</v>
      </c>
      <c r="AU5054" t="s">
        <v>235</v>
      </c>
      <c r="AV5054" t="s">
        <v>236</v>
      </c>
      <c r="AW5054" t="s">
        <v>430</v>
      </c>
      <c r="BM5054" t="s">
        <v>28353</v>
      </c>
      <c r="BN5054" t="s">
        <v>239</v>
      </c>
      <c r="BO5054" t="s">
        <v>4702</v>
      </c>
      <c r="BP5054" t="s">
        <v>241</v>
      </c>
      <c r="BQ5054" t="s">
        <v>195</v>
      </c>
      <c r="BS5054">
        <v>14627</v>
      </c>
      <c r="CD5054" t="s">
        <v>195</v>
      </c>
      <c r="CM5054" t="s">
        <v>28354</v>
      </c>
      <c r="CO5054" t="s">
        <v>4702</v>
      </c>
      <c r="CP5054" t="s">
        <v>4702</v>
      </c>
      <c r="CQ5054" t="s">
        <v>4705</v>
      </c>
      <c r="CS5054">
        <v>201100</v>
      </c>
      <c r="CT5054" t="s">
        <v>1382</v>
      </c>
      <c r="CU5054" t="s">
        <v>28355</v>
      </c>
    </row>
    <row r="5055" spans="1:151" x14ac:dyDescent="0.2">
      <c r="A5055">
        <v>33888</v>
      </c>
      <c r="B5055" t="s">
        <v>28356</v>
      </c>
      <c r="C5055" t="s">
        <v>28221</v>
      </c>
      <c r="E5055" t="s">
        <v>28357</v>
      </c>
      <c r="F5055" t="s">
        <v>171</v>
      </c>
      <c r="G5055" t="s">
        <v>172</v>
      </c>
      <c r="H5055" s="1">
        <v>36802</v>
      </c>
      <c r="I5055" t="s">
        <v>173</v>
      </c>
      <c r="K5055" t="s">
        <v>1377</v>
      </c>
      <c r="L5055" t="s">
        <v>1378</v>
      </c>
      <c r="M5055" t="s">
        <v>306</v>
      </c>
      <c r="N5055">
        <v>2020</v>
      </c>
      <c r="O5055" t="s">
        <v>1379</v>
      </c>
      <c r="P5055" t="s">
        <v>509</v>
      </c>
      <c r="Q5055" t="s">
        <v>172</v>
      </c>
      <c r="S5055">
        <v>31527255</v>
      </c>
      <c r="T5055" t="s">
        <v>1382</v>
      </c>
      <c r="U5055" t="s">
        <v>424</v>
      </c>
      <c r="Y5055" t="str">
        <f>"01AS"</f>
        <v>01AS</v>
      </c>
      <c r="Z5055" t="s">
        <v>227</v>
      </c>
      <c r="AA5055" t="s">
        <v>228</v>
      </c>
      <c r="AB5055" t="s">
        <v>229</v>
      </c>
      <c r="AC5055" t="s">
        <v>425</v>
      </c>
      <c r="AD5055" t="s">
        <v>185</v>
      </c>
      <c r="AS5055">
        <v>3.58</v>
      </c>
      <c r="AT5055" t="s">
        <v>1261</v>
      </c>
      <c r="AU5055" t="s">
        <v>472</v>
      </c>
      <c r="AV5055" t="s">
        <v>473</v>
      </c>
      <c r="AW5055" t="s">
        <v>430</v>
      </c>
      <c r="BA5055" t="s">
        <v>28358</v>
      </c>
      <c r="BC5055" t="s">
        <v>474</v>
      </c>
      <c r="BO5055" t="s">
        <v>28359</v>
      </c>
      <c r="BQ5055" t="s">
        <v>195</v>
      </c>
      <c r="CA5055" t="s">
        <v>28360</v>
      </c>
      <c r="CD5055" t="s">
        <v>195</v>
      </c>
      <c r="CM5055" t="s">
        <v>28361</v>
      </c>
      <c r="CN5055" t="s">
        <v>28360</v>
      </c>
      <c r="CO5055" t="s">
        <v>28359</v>
      </c>
      <c r="CP5055" t="s">
        <v>28359</v>
      </c>
      <c r="CQ5055" t="s">
        <v>4882</v>
      </c>
      <c r="CS5055">
        <v>516001</v>
      </c>
      <c r="CT5055" t="s">
        <v>1382</v>
      </c>
    </row>
    <row r="5056" spans="1:151" x14ac:dyDescent="0.2">
      <c r="A5056">
        <v>36156</v>
      </c>
      <c r="B5056" t="s">
        <v>28362</v>
      </c>
      <c r="C5056" t="s">
        <v>28221</v>
      </c>
      <c r="E5056" t="s">
        <v>28363</v>
      </c>
      <c r="F5056" t="s">
        <v>171</v>
      </c>
      <c r="G5056" t="s">
        <v>172</v>
      </c>
      <c r="H5056" s="1">
        <v>36959</v>
      </c>
      <c r="I5056" t="s">
        <v>173</v>
      </c>
      <c r="K5056" t="s">
        <v>1377</v>
      </c>
      <c r="L5056" t="s">
        <v>1378</v>
      </c>
      <c r="M5056" t="s">
        <v>176</v>
      </c>
      <c r="N5056">
        <v>2021</v>
      </c>
      <c r="O5056" t="s">
        <v>3142</v>
      </c>
      <c r="P5056" t="s">
        <v>178</v>
      </c>
      <c r="Q5056" t="s">
        <v>172</v>
      </c>
      <c r="S5056">
        <v>31623445</v>
      </c>
      <c r="T5056" t="s">
        <v>1382</v>
      </c>
      <c r="U5056" t="s">
        <v>424</v>
      </c>
      <c r="Y5056" t="str">
        <f>"04HSEAS"</f>
        <v>04HSEAS</v>
      </c>
      <c r="Z5056" t="s">
        <v>499</v>
      </c>
      <c r="AA5056" t="s">
        <v>228</v>
      </c>
      <c r="AB5056" t="s">
        <v>229</v>
      </c>
      <c r="AC5056" t="s">
        <v>500</v>
      </c>
      <c r="AD5056" t="s">
        <v>185</v>
      </c>
      <c r="AS5056">
        <v>3.47</v>
      </c>
      <c r="AT5056" t="s">
        <v>1261</v>
      </c>
      <c r="AU5056" t="s">
        <v>472</v>
      </c>
      <c r="AV5056" t="s">
        <v>473</v>
      </c>
      <c r="AW5056" t="s">
        <v>430</v>
      </c>
      <c r="BM5056" t="s">
        <v>28364</v>
      </c>
      <c r="BN5056" t="s">
        <v>239</v>
      </c>
      <c r="BO5056" t="s">
        <v>1381</v>
      </c>
      <c r="BP5056" t="s">
        <v>241</v>
      </c>
      <c r="BQ5056" t="s">
        <v>195</v>
      </c>
      <c r="BS5056">
        <v>14627</v>
      </c>
      <c r="CA5056" t="s">
        <v>28365</v>
      </c>
      <c r="CD5056" t="s">
        <v>195</v>
      </c>
      <c r="CM5056" t="s">
        <v>28366</v>
      </c>
      <c r="CN5056" t="s">
        <v>28365</v>
      </c>
      <c r="CO5056" t="s">
        <v>1381</v>
      </c>
      <c r="CP5056" t="s">
        <v>1381</v>
      </c>
      <c r="CQ5056" t="s">
        <v>4697</v>
      </c>
      <c r="CS5056">
        <v>100079</v>
      </c>
      <c r="CT5056" t="s">
        <v>1382</v>
      </c>
    </row>
    <row r="5057" spans="1:99" x14ac:dyDescent="0.2">
      <c r="A5057">
        <v>34061</v>
      </c>
      <c r="B5057" t="s">
        <v>28362</v>
      </c>
      <c r="C5057" t="s">
        <v>28221</v>
      </c>
      <c r="E5057" t="s">
        <v>28363</v>
      </c>
      <c r="F5057" t="s">
        <v>171</v>
      </c>
      <c r="G5057" t="s">
        <v>172</v>
      </c>
      <c r="H5057" s="1">
        <v>36959</v>
      </c>
      <c r="I5057" t="s">
        <v>173</v>
      </c>
      <c r="K5057" t="s">
        <v>1377</v>
      </c>
      <c r="L5057" t="s">
        <v>1189</v>
      </c>
      <c r="M5057" t="s">
        <v>306</v>
      </c>
      <c r="N5057">
        <v>2020</v>
      </c>
      <c r="O5057" t="s">
        <v>1379</v>
      </c>
      <c r="P5057" t="s">
        <v>178</v>
      </c>
      <c r="Q5057" t="s">
        <v>172</v>
      </c>
      <c r="S5057">
        <v>31623445</v>
      </c>
      <c r="T5057" t="s">
        <v>1382</v>
      </c>
      <c r="U5057" t="s">
        <v>424</v>
      </c>
      <c r="Y5057" t="str">
        <f>"04HSEAS"</f>
        <v>04HSEAS</v>
      </c>
      <c r="Z5057" t="s">
        <v>499</v>
      </c>
      <c r="AA5057" t="s">
        <v>228</v>
      </c>
      <c r="AB5057" t="s">
        <v>229</v>
      </c>
      <c r="AC5057" t="s">
        <v>500</v>
      </c>
      <c r="AD5057" t="s">
        <v>185</v>
      </c>
      <c r="AS5057">
        <v>3.47</v>
      </c>
      <c r="AT5057" t="s">
        <v>1261</v>
      </c>
      <c r="AU5057" t="s">
        <v>472</v>
      </c>
      <c r="AV5057" t="s">
        <v>473</v>
      </c>
      <c r="AW5057" t="s">
        <v>430</v>
      </c>
      <c r="BM5057" t="s">
        <v>28364</v>
      </c>
      <c r="BN5057" t="s">
        <v>239</v>
      </c>
      <c r="BO5057" t="s">
        <v>1381</v>
      </c>
      <c r="BP5057" t="s">
        <v>241</v>
      </c>
      <c r="BQ5057" t="s">
        <v>195</v>
      </c>
      <c r="BS5057">
        <v>14627</v>
      </c>
      <c r="CA5057" t="s">
        <v>28365</v>
      </c>
      <c r="CD5057" t="s">
        <v>195</v>
      </c>
      <c r="CM5057" t="s">
        <v>28366</v>
      </c>
      <c r="CN5057" t="s">
        <v>28365</v>
      </c>
      <c r="CO5057" t="s">
        <v>1381</v>
      </c>
      <c r="CP5057" t="s">
        <v>1381</v>
      </c>
      <c r="CQ5057" t="s">
        <v>4697</v>
      </c>
      <c r="CS5057">
        <v>100079</v>
      </c>
      <c r="CT5057" t="s">
        <v>1382</v>
      </c>
    </row>
    <row r="5058" spans="1:99" x14ac:dyDescent="0.2">
      <c r="A5058">
        <v>36202</v>
      </c>
      <c r="B5058" t="s">
        <v>28367</v>
      </c>
      <c r="C5058" t="s">
        <v>28221</v>
      </c>
      <c r="E5058" t="s">
        <v>28368</v>
      </c>
      <c r="F5058" t="s">
        <v>171</v>
      </c>
      <c r="G5058" t="s">
        <v>172</v>
      </c>
      <c r="H5058" s="1">
        <v>36538</v>
      </c>
      <c r="I5058" t="s">
        <v>173</v>
      </c>
      <c r="K5058" t="s">
        <v>1377</v>
      </c>
      <c r="L5058" t="s">
        <v>1378</v>
      </c>
      <c r="M5058" t="s">
        <v>176</v>
      </c>
      <c r="N5058">
        <v>2021</v>
      </c>
      <c r="O5058" t="s">
        <v>3142</v>
      </c>
      <c r="P5058" t="s">
        <v>178</v>
      </c>
      <c r="Q5058" t="s">
        <v>172</v>
      </c>
      <c r="S5058">
        <v>31529068</v>
      </c>
      <c r="T5058" t="s">
        <v>2238</v>
      </c>
      <c r="U5058" t="s">
        <v>424</v>
      </c>
      <c r="Y5058" t="str">
        <f>"01AS"</f>
        <v>01AS</v>
      </c>
      <c r="Z5058" t="s">
        <v>499</v>
      </c>
      <c r="AA5058" t="s">
        <v>228</v>
      </c>
      <c r="AB5058" t="s">
        <v>229</v>
      </c>
      <c r="AC5058" t="s">
        <v>428</v>
      </c>
      <c r="AD5058" t="s">
        <v>185</v>
      </c>
      <c r="AS5058">
        <v>2.75</v>
      </c>
      <c r="AT5058" t="s">
        <v>429</v>
      </c>
      <c r="AU5058" t="s">
        <v>472</v>
      </c>
      <c r="AV5058" t="s">
        <v>473</v>
      </c>
      <c r="AW5058" t="s">
        <v>430</v>
      </c>
      <c r="BM5058" t="s">
        <v>20815</v>
      </c>
      <c r="BN5058" t="s">
        <v>239</v>
      </c>
      <c r="BO5058" t="s">
        <v>28369</v>
      </c>
      <c r="BP5058" t="s">
        <v>241</v>
      </c>
      <c r="BQ5058" t="s">
        <v>195</v>
      </c>
      <c r="BS5058">
        <v>14627</v>
      </c>
      <c r="CD5058" t="s">
        <v>195</v>
      </c>
      <c r="CM5058" t="s">
        <v>28370</v>
      </c>
      <c r="CO5058" t="s">
        <v>28369</v>
      </c>
      <c r="CQ5058" t="s">
        <v>2683</v>
      </c>
      <c r="CS5058" t="s">
        <v>28371</v>
      </c>
      <c r="CT5058" t="s">
        <v>2238</v>
      </c>
      <c r="CU5058" t="s">
        <v>28372</v>
      </c>
    </row>
    <row r="5059" spans="1:99" x14ac:dyDescent="0.2">
      <c r="A5059">
        <v>33908</v>
      </c>
      <c r="B5059" t="s">
        <v>28367</v>
      </c>
      <c r="C5059" t="s">
        <v>28221</v>
      </c>
      <c r="E5059" t="s">
        <v>28368</v>
      </c>
      <c r="F5059" t="s">
        <v>171</v>
      </c>
      <c r="G5059" t="s">
        <v>172</v>
      </c>
      <c r="H5059" s="1">
        <v>36538</v>
      </c>
      <c r="I5059" t="s">
        <v>173</v>
      </c>
      <c r="K5059" t="s">
        <v>1377</v>
      </c>
      <c r="L5059" t="s">
        <v>1378</v>
      </c>
      <c r="M5059" t="s">
        <v>306</v>
      </c>
      <c r="N5059">
        <v>2020</v>
      </c>
      <c r="O5059" t="s">
        <v>1379</v>
      </c>
      <c r="P5059" t="s">
        <v>3256</v>
      </c>
      <c r="Q5059" t="s">
        <v>172</v>
      </c>
      <c r="S5059">
        <v>31529068</v>
      </c>
      <c r="T5059" t="s">
        <v>2238</v>
      </c>
      <c r="U5059" t="s">
        <v>424</v>
      </c>
      <c r="Y5059" t="str">
        <f>"01AS"</f>
        <v>01AS</v>
      </c>
      <c r="Z5059" t="s">
        <v>499</v>
      </c>
      <c r="AA5059" t="s">
        <v>228</v>
      </c>
      <c r="AB5059" t="s">
        <v>229</v>
      </c>
      <c r="AC5059" t="s">
        <v>428</v>
      </c>
      <c r="AD5059" t="s">
        <v>185</v>
      </c>
      <c r="AS5059">
        <v>2.75</v>
      </c>
      <c r="AT5059" t="s">
        <v>429</v>
      </c>
      <c r="AU5059" t="s">
        <v>472</v>
      </c>
      <c r="AV5059" t="s">
        <v>473</v>
      </c>
      <c r="AW5059" t="s">
        <v>430</v>
      </c>
      <c r="BM5059" t="s">
        <v>20815</v>
      </c>
      <c r="BN5059" t="s">
        <v>239</v>
      </c>
      <c r="BO5059" t="s">
        <v>28369</v>
      </c>
      <c r="BP5059" t="s">
        <v>241</v>
      </c>
      <c r="BQ5059" t="s">
        <v>195</v>
      </c>
      <c r="BS5059">
        <v>14627</v>
      </c>
      <c r="CD5059" t="s">
        <v>195</v>
      </c>
      <c r="CM5059" t="s">
        <v>28370</v>
      </c>
      <c r="CO5059" t="s">
        <v>28369</v>
      </c>
      <c r="CQ5059" t="s">
        <v>2683</v>
      </c>
      <c r="CS5059" t="s">
        <v>28371</v>
      </c>
      <c r="CT5059" t="s">
        <v>2238</v>
      </c>
      <c r="CU5059" t="s">
        <v>28372</v>
      </c>
    </row>
    <row r="5060" spans="1:99" x14ac:dyDescent="0.2">
      <c r="A5060">
        <v>33935</v>
      </c>
      <c r="B5060" t="s">
        <v>28373</v>
      </c>
      <c r="C5060" t="s">
        <v>28221</v>
      </c>
      <c r="E5060" t="s">
        <v>28374</v>
      </c>
      <c r="F5060" t="s">
        <v>171</v>
      </c>
      <c r="G5060" t="s">
        <v>172</v>
      </c>
      <c r="H5060" s="1">
        <v>36995</v>
      </c>
      <c r="I5060" t="s">
        <v>173</v>
      </c>
      <c r="K5060" t="s">
        <v>1377</v>
      </c>
      <c r="L5060" t="s">
        <v>1378</v>
      </c>
      <c r="M5060" t="s">
        <v>306</v>
      </c>
      <c r="N5060">
        <v>2020</v>
      </c>
      <c r="O5060" t="s">
        <v>1379</v>
      </c>
      <c r="P5060" t="s">
        <v>3256</v>
      </c>
      <c r="Q5060" t="s">
        <v>172</v>
      </c>
      <c r="S5060">
        <v>31454223</v>
      </c>
      <c r="T5060" t="s">
        <v>1382</v>
      </c>
      <c r="U5060" t="s">
        <v>424</v>
      </c>
      <c r="Y5060" t="str">
        <f>"01AS"</f>
        <v>01AS</v>
      </c>
      <c r="Z5060" t="s">
        <v>499</v>
      </c>
      <c r="AA5060" t="s">
        <v>833</v>
      </c>
      <c r="AB5060" t="s">
        <v>834</v>
      </c>
      <c r="AC5060" t="s">
        <v>1854</v>
      </c>
      <c r="AD5060" t="s">
        <v>172</v>
      </c>
      <c r="AS5060">
        <v>3.63</v>
      </c>
      <c r="AU5060" t="s">
        <v>235</v>
      </c>
      <c r="AV5060" t="s">
        <v>236</v>
      </c>
      <c r="AW5060" t="s">
        <v>430</v>
      </c>
      <c r="BM5060" t="s">
        <v>28375</v>
      </c>
      <c r="BN5060" t="s">
        <v>239</v>
      </c>
      <c r="BO5060" t="s">
        <v>3671</v>
      </c>
      <c r="BP5060" t="s">
        <v>241</v>
      </c>
      <c r="BQ5060" t="s">
        <v>195</v>
      </c>
      <c r="BS5060">
        <v>14627</v>
      </c>
      <c r="CA5060" t="s">
        <v>28376</v>
      </c>
      <c r="CD5060" t="s">
        <v>195</v>
      </c>
      <c r="CM5060" t="s">
        <v>28377</v>
      </c>
      <c r="CN5060" t="s">
        <v>28376</v>
      </c>
      <c r="CO5060" t="s">
        <v>3671</v>
      </c>
      <c r="CP5060" t="s">
        <v>3671</v>
      </c>
      <c r="CQ5060" t="s">
        <v>3674</v>
      </c>
      <c r="CS5060">
        <v>214400</v>
      </c>
      <c r="CT5060" t="s">
        <v>1382</v>
      </c>
    </row>
    <row r="5061" spans="1:99" x14ac:dyDescent="0.2">
      <c r="A5061">
        <v>33941</v>
      </c>
      <c r="B5061" t="s">
        <v>28378</v>
      </c>
      <c r="C5061" t="s">
        <v>28221</v>
      </c>
      <c r="E5061" t="s">
        <v>28379</v>
      </c>
      <c r="F5061" t="s">
        <v>171</v>
      </c>
      <c r="G5061" t="s">
        <v>172</v>
      </c>
      <c r="H5061" s="1">
        <v>37090</v>
      </c>
      <c r="I5061" t="s">
        <v>173</v>
      </c>
      <c r="K5061" t="s">
        <v>1377</v>
      </c>
      <c r="L5061" t="s">
        <v>1378</v>
      </c>
      <c r="M5061" t="s">
        <v>306</v>
      </c>
      <c r="N5061">
        <v>2020</v>
      </c>
      <c r="O5061" t="s">
        <v>1379</v>
      </c>
      <c r="P5061" t="s">
        <v>178</v>
      </c>
      <c r="Q5061" t="s">
        <v>172</v>
      </c>
      <c r="S5061">
        <v>31528290</v>
      </c>
      <c r="T5061" t="s">
        <v>1382</v>
      </c>
      <c r="U5061" t="s">
        <v>424</v>
      </c>
      <c r="Y5061" t="str">
        <f>"04HSEAS"</f>
        <v>04HSEAS</v>
      </c>
      <c r="Z5061" t="s">
        <v>227</v>
      </c>
      <c r="AA5061" t="s">
        <v>833</v>
      </c>
      <c r="AB5061" t="s">
        <v>834</v>
      </c>
      <c r="AC5061" t="s">
        <v>2790</v>
      </c>
      <c r="AD5061" t="s">
        <v>172</v>
      </c>
      <c r="AS5061">
        <v>4</v>
      </c>
      <c r="AT5061" t="s">
        <v>429</v>
      </c>
      <c r="AU5061" t="s">
        <v>472</v>
      </c>
      <c r="AV5061" t="s">
        <v>1777</v>
      </c>
      <c r="AW5061" t="s">
        <v>430</v>
      </c>
      <c r="BC5061" t="s">
        <v>474</v>
      </c>
      <c r="BM5061" t="s">
        <v>28380</v>
      </c>
      <c r="BN5061" t="s">
        <v>239</v>
      </c>
      <c r="BO5061" t="s">
        <v>28381</v>
      </c>
      <c r="BP5061" t="s">
        <v>241</v>
      </c>
      <c r="BQ5061" t="s">
        <v>195</v>
      </c>
      <c r="BS5061">
        <v>14627</v>
      </c>
      <c r="CA5061" t="s">
        <v>28382</v>
      </c>
      <c r="CD5061" t="s">
        <v>195</v>
      </c>
      <c r="CM5061" t="s">
        <v>28383</v>
      </c>
      <c r="CN5061" t="s">
        <v>28382</v>
      </c>
      <c r="CO5061" t="s">
        <v>28381</v>
      </c>
      <c r="CP5061" t="s">
        <v>4724</v>
      </c>
      <c r="CQ5061" t="s">
        <v>7039</v>
      </c>
      <c r="CS5061">
        <v>310022</v>
      </c>
      <c r="CT5061" t="s">
        <v>1382</v>
      </c>
      <c r="CU5061" t="s">
        <v>28384</v>
      </c>
    </row>
    <row r="5062" spans="1:99" x14ac:dyDescent="0.2">
      <c r="A5062">
        <v>33995</v>
      </c>
      <c r="B5062" t="s">
        <v>17870</v>
      </c>
      <c r="C5062" t="s">
        <v>28221</v>
      </c>
      <c r="E5062" t="s">
        <v>28385</v>
      </c>
      <c r="F5062" t="s">
        <v>171</v>
      </c>
      <c r="G5062" t="s">
        <v>172</v>
      </c>
      <c r="H5062" s="1">
        <v>36083</v>
      </c>
      <c r="I5062" t="s">
        <v>221</v>
      </c>
      <c r="K5062" t="s">
        <v>1377</v>
      </c>
      <c r="L5062" t="s">
        <v>1378</v>
      </c>
      <c r="M5062" t="s">
        <v>306</v>
      </c>
      <c r="N5062">
        <v>2020</v>
      </c>
      <c r="O5062" t="s">
        <v>1379</v>
      </c>
      <c r="P5062" t="s">
        <v>3256</v>
      </c>
      <c r="Q5062" t="s">
        <v>172</v>
      </c>
      <c r="S5062">
        <v>31437530</v>
      </c>
      <c r="T5062" t="s">
        <v>1382</v>
      </c>
      <c r="U5062" t="s">
        <v>424</v>
      </c>
      <c r="Y5062" t="str">
        <f>"01AS"</f>
        <v>01AS</v>
      </c>
      <c r="Z5062" t="s">
        <v>499</v>
      </c>
      <c r="AA5062" t="s">
        <v>320</v>
      </c>
      <c r="AB5062" t="s">
        <v>321</v>
      </c>
      <c r="AC5062" t="s">
        <v>428</v>
      </c>
      <c r="AD5062" t="s">
        <v>185</v>
      </c>
      <c r="AF5062" t="s">
        <v>426</v>
      </c>
      <c r="AG5062" t="s">
        <v>729</v>
      </c>
      <c r="AJ5062" t="s">
        <v>1237</v>
      </c>
      <c r="AK5062" t="s">
        <v>185</v>
      </c>
      <c r="AS5062">
        <v>3.81</v>
      </c>
      <c r="AT5062" t="s">
        <v>429</v>
      </c>
      <c r="AU5062" t="s">
        <v>235</v>
      </c>
      <c r="AV5062" t="s">
        <v>236</v>
      </c>
      <c r="AW5062" t="s">
        <v>430</v>
      </c>
      <c r="BM5062" t="s">
        <v>28386</v>
      </c>
      <c r="BN5062" t="s">
        <v>239</v>
      </c>
      <c r="BO5062" t="s">
        <v>1381</v>
      </c>
      <c r="BP5062" t="s">
        <v>241</v>
      </c>
      <c r="BQ5062" t="s">
        <v>195</v>
      </c>
      <c r="BS5062">
        <v>14627</v>
      </c>
      <c r="CA5062" t="s">
        <v>28387</v>
      </c>
      <c r="CD5062" t="s">
        <v>195</v>
      </c>
      <c r="CM5062" t="s">
        <v>28388</v>
      </c>
      <c r="CN5062" t="s">
        <v>28387</v>
      </c>
      <c r="CO5062" t="s">
        <v>1381</v>
      </c>
      <c r="CP5062" t="s">
        <v>1381</v>
      </c>
      <c r="CQ5062" t="s">
        <v>4697</v>
      </c>
      <c r="CS5062">
        <v>102208</v>
      </c>
      <c r="CT5062" t="s">
        <v>1382</v>
      </c>
      <c r="CU5062" t="s">
        <v>28389</v>
      </c>
    </row>
    <row r="5063" spans="1:99" x14ac:dyDescent="0.2">
      <c r="A5063">
        <v>34011</v>
      </c>
      <c r="B5063" t="s">
        <v>28390</v>
      </c>
      <c r="C5063" t="s">
        <v>28221</v>
      </c>
      <c r="E5063" t="s">
        <v>28391</v>
      </c>
      <c r="F5063" t="s">
        <v>171</v>
      </c>
      <c r="G5063" t="s">
        <v>172</v>
      </c>
      <c r="H5063" s="1">
        <v>36284</v>
      </c>
      <c r="I5063" t="s">
        <v>221</v>
      </c>
      <c r="K5063" t="s">
        <v>1377</v>
      </c>
      <c r="L5063" t="s">
        <v>1378</v>
      </c>
      <c r="M5063" t="s">
        <v>306</v>
      </c>
      <c r="N5063">
        <v>2020</v>
      </c>
      <c r="O5063" t="s">
        <v>1379</v>
      </c>
      <c r="P5063" t="s">
        <v>509</v>
      </c>
      <c r="Q5063" t="s">
        <v>172</v>
      </c>
      <c r="S5063">
        <v>30611825</v>
      </c>
      <c r="T5063" t="s">
        <v>1382</v>
      </c>
      <c r="U5063" t="s">
        <v>424</v>
      </c>
      <c r="Y5063" t="str">
        <f>"01AS"</f>
        <v>01AS</v>
      </c>
      <c r="Z5063" t="s">
        <v>499</v>
      </c>
      <c r="AA5063" t="s">
        <v>320</v>
      </c>
      <c r="AB5063" t="s">
        <v>321</v>
      </c>
      <c r="AC5063" t="s">
        <v>428</v>
      </c>
      <c r="AD5063" t="s">
        <v>185</v>
      </c>
      <c r="AF5063" t="s">
        <v>426</v>
      </c>
      <c r="AG5063" t="s">
        <v>729</v>
      </c>
      <c r="AJ5063" t="s">
        <v>1334</v>
      </c>
      <c r="AK5063" t="s">
        <v>185</v>
      </c>
      <c r="AS5063">
        <v>3.79</v>
      </c>
      <c r="AT5063" t="s">
        <v>1261</v>
      </c>
      <c r="AU5063" t="s">
        <v>6620</v>
      </c>
      <c r="AV5063" t="s">
        <v>236</v>
      </c>
      <c r="AW5063" t="s">
        <v>430</v>
      </c>
      <c r="BM5063" t="s">
        <v>28392</v>
      </c>
      <c r="BN5063" t="s">
        <v>239</v>
      </c>
      <c r="BO5063" t="s">
        <v>16938</v>
      </c>
      <c r="BP5063" t="s">
        <v>241</v>
      </c>
      <c r="BQ5063" t="s">
        <v>195</v>
      </c>
      <c r="BS5063">
        <v>14627</v>
      </c>
      <c r="CA5063" t="s">
        <v>28393</v>
      </c>
      <c r="CD5063" t="s">
        <v>195</v>
      </c>
      <c r="CM5063" t="s">
        <v>28394</v>
      </c>
      <c r="CN5063" t="s">
        <v>28393</v>
      </c>
      <c r="CO5063" t="s">
        <v>16938</v>
      </c>
      <c r="CP5063" t="s">
        <v>16938</v>
      </c>
      <c r="CQ5063" t="s">
        <v>9832</v>
      </c>
      <c r="CS5063">
        <v>116000</v>
      </c>
      <c r="CT5063" t="s">
        <v>1382</v>
      </c>
      <c r="CU5063" t="s">
        <v>28395</v>
      </c>
    </row>
    <row r="5064" spans="1:99" x14ac:dyDescent="0.2">
      <c r="A5064">
        <v>34049</v>
      </c>
      <c r="B5064" t="s">
        <v>28396</v>
      </c>
      <c r="C5064" t="s">
        <v>28221</v>
      </c>
      <c r="E5064" t="s">
        <v>28397</v>
      </c>
      <c r="F5064" t="s">
        <v>171</v>
      </c>
      <c r="G5064" t="s">
        <v>172</v>
      </c>
      <c r="H5064" s="1">
        <v>36291</v>
      </c>
      <c r="I5064" t="s">
        <v>173</v>
      </c>
      <c r="K5064" t="s">
        <v>1377</v>
      </c>
      <c r="L5064" t="s">
        <v>1378</v>
      </c>
      <c r="M5064" t="s">
        <v>306</v>
      </c>
      <c r="N5064">
        <v>2020</v>
      </c>
      <c r="O5064" t="s">
        <v>1379</v>
      </c>
      <c r="P5064" t="s">
        <v>509</v>
      </c>
      <c r="Q5064" t="s">
        <v>172</v>
      </c>
      <c r="S5064">
        <v>30602465</v>
      </c>
      <c r="T5064" t="s">
        <v>1382</v>
      </c>
      <c r="U5064" t="s">
        <v>424</v>
      </c>
      <c r="Y5064" t="str">
        <f>"01AS"</f>
        <v>01AS</v>
      </c>
      <c r="Z5064" t="s">
        <v>227</v>
      </c>
      <c r="AA5064" t="s">
        <v>320</v>
      </c>
      <c r="AB5064" t="s">
        <v>321</v>
      </c>
      <c r="AC5064" t="s">
        <v>425</v>
      </c>
      <c r="AD5064" t="s">
        <v>185</v>
      </c>
      <c r="AE5064" t="s">
        <v>1236</v>
      </c>
      <c r="AF5064" t="s">
        <v>426</v>
      </c>
      <c r="AG5064" t="s">
        <v>427</v>
      </c>
      <c r="AJ5064" t="s">
        <v>2737</v>
      </c>
      <c r="AK5064" t="s">
        <v>185</v>
      </c>
      <c r="AS5064">
        <v>3.49</v>
      </c>
      <c r="AT5064" t="s">
        <v>429</v>
      </c>
      <c r="AV5064" t="s">
        <v>823</v>
      </c>
      <c r="AW5064" t="s">
        <v>430</v>
      </c>
      <c r="BM5064" t="s">
        <v>28398</v>
      </c>
      <c r="BN5064" t="s">
        <v>239</v>
      </c>
      <c r="BO5064" t="s">
        <v>4702</v>
      </c>
      <c r="BP5064" t="s">
        <v>241</v>
      </c>
      <c r="BQ5064" t="s">
        <v>195</v>
      </c>
      <c r="BS5064">
        <v>14627</v>
      </c>
      <c r="CA5064" t="s">
        <v>28399</v>
      </c>
      <c r="CD5064" t="s">
        <v>195</v>
      </c>
      <c r="CM5064" t="s">
        <v>28400</v>
      </c>
      <c r="CN5064" t="s">
        <v>28399</v>
      </c>
      <c r="CO5064" t="s">
        <v>4702</v>
      </c>
      <c r="CP5064" t="s">
        <v>4702</v>
      </c>
      <c r="CQ5064" t="s">
        <v>4705</v>
      </c>
      <c r="CS5064">
        <v>200126</v>
      </c>
      <c r="CT5064" t="s">
        <v>1382</v>
      </c>
      <c r="CU5064" t="s">
        <v>28401</v>
      </c>
    </row>
    <row r="5065" spans="1:99" x14ac:dyDescent="0.2">
      <c r="A5065">
        <v>34057</v>
      </c>
      <c r="B5065" t="s">
        <v>28402</v>
      </c>
      <c r="C5065" t="s">
        <v>28221</v>
      </c>
      <c r="E5065" t="s">
        <v>28403</v>
      </c>
      <c r="F5065" t="s">
        <v>171</v>
      </c>
      <c r="G5065" t="s">
        <v>172</v>
      </c>
      <c r="H5065" s="1">
        <v>36211</v>
      </c>
      <c r="I5065" t="s">
        <v>173</v>
      </c>
      <c r="K5065" t="s">
        <v>1377</v>
      </c>
      <c r="L5065" t="s">
        <v>1378</v>
      </c>
      <c r="M5065" t="s">
        <v>306</v>
      </c>
      <c r="N5065">
        <v>2020</v>
      </c>
      <c r="O5065" t="s">
        <v>1379</v>
      </c>
      <c r="P5065" t="s">
        <v>509</v>
      </c>
      <c r="Q5065" t="s">
        <v>172</v>
      </c>
      <c r="S5065">
        <v>30615496</v>
      </c>
      <c r="T5065" t="s">
        <v>1382</v>
      </c>
      <c r="U5065" t="s">
        <v>424</v>
      </c>
      <c r="Y5065" t="str">
        <f>"04HSEAS"</f>
        <v>04HSEAS</v>
      </c>
      <c r="Z5065" t="s">
        <v>499</v>
      </c>
      <c r="AA5065" t="s">
        <v>320</v>
      </c>
      <c r="AB5065" t="s">
        <v>321</v>
      </c>
      <c r="AC5065" t="s">
        <v>500</v>
      </c>
      <c r="AD5065" t="s">
        <v>185</v>
      </c>
      <c r="AE5065" t="s">
        <v>5521</v>
      </c>
      <c r="AS5065">
        <v>3.3</v>
      </c>
      <c r="AT5065" t="s">
        <v>429</v>
      </c>
      <c r="AU5065" t="s">
        <v>235</v>
      </c>
      <c r="AV5065" t="s">
        <v>236</v>
      </c>
      <c r="AW5065" t="s">
        <v>430</v>
      </c>
      <c r="BA5065" t="s">
        <v>6901</v>
      </c>
      <c r="BC5065" t="s">
        <v>474</v>
      </c>
      <c r="BM5065" t="s">
        <v>28404</v>
      </c>
      <c r="BN5065" t="s">
        <v>239</v>
      </c>
      <c r="BO5065" t="s">
        <v>5511</v>
      </c>
      <c r="BP5065" t="s">
        <v>241</v>
      </c>
      <c r="BQ5065" t="s">
        <v>195</v>
      </c>
      <c r="BS5065">
        <v>14627</v>
      </c>
      <c r="CA5065" t="s">
        <v>28405</v>
      </c>
      <c r="CD5065" t="s">
        <v>195</v>
      </c>
      <c r="CM5065" t="s">
        <v>28406</v>
      </c>
      <c r="CN5065" t="s">
        <v>28405</v>
      </c>
      <c r="CO5065" t="s">
        <v>5511</v>
      </c>
      <c r="CP5065" t="s">
        <v>5511</v>
      </c>
      <c r="CQ5065" t="s">
        <v>3674</v>
      </c>
      <c r="CS5065">
        <v>210000</v>
      </c>
      <c r="CT5065" t="s">
        <v>1382</v>
      </c>
      <c r="CU5065" t="s">
        <v>28407</v>
      </c>
    </row>
    <row r="5066" spans="1:99" x14ac:dyDescent="0.2">
      <c r="A5066">
        <v>34164</v>
      </c>
      <c r="B5066" t="s">
        <v>28408</v>
      </c>
      <c r="C5066" t="s">
        <v>28291</v>
      </c>
      <c r="E5066" t="s">
        <v>28409</v>
      </c>
      <c r="F5066" t="s">
        <v>171</v>
      </c>
      <c r="I5066" t="s">
        <v>221</v>
      </c>
      <c r="K5066" t="s">
        <v>1377</v>
      </c>
      <c r="L5066" t="s">
        <v>1378</v>
      </c>
      <c r="M5066" t="s">
        <v>306</v>
      </c>
      <c r="N5066">
        <v>2020</v>
      </c>
      <c r="O5066" t="s">
        <v>1379</v>
      </c>
      <c r="P5066" t="s">
        <v>178</v>
      </c>
      <c r="Q5066" t="s">
        <v>185</v>
      </c>
      <c r="BM5066" t="s">
        <v>28410</v>
      </c>
      <c r="BP5066" t="s">
        <v>28411</v>
      </c>
      <c r="BR5066" t="s">
        <v>5530</v>
      </c>
      <c r="BS5066">
        <v>242200</v>
      </c>
      <c r="BT5066" t="s">
        <v>1382</v>
      </c>
      <c r="BU5066" t="s">
        <v>28412</v>
      </c>
    </row>
    <row r="5067" spans="1:99" x14ac:dyDescent="0.2">
      <c r="A5067">
        <v>34251</v>
      </c>
      <c r="B5067" t="s">
        <v>28413</v>
      </c>
      <c r="C5067" t="s">
        <v>28291</v>
      </c>
      <c r="E5067" t="s">
        <v>28414</v>
      </c>
      <c r="F5067" t="s">
        <v>171</v>
      </c>
      <c r="I5067" t="s">
        <v>173</v>
      </c>
      <c r="K5067" t="s">
        <v>1377</v>
      </c>
      <c r="L5067" t="s">
        <v>1378</v>
      </c>
      <c r="M5067" t="s">
        <v>306</v>
      </c>
      <c r="N5067">
        <v>2020</v>
      </c>
      <c r="O5067" t="s">
        <v>1379</v>
      </c>
      <c r="P5067" t="s">
        <v>509</v>
      </c>
      <c r="Q5067" t="s">
        <v>185</v>
      </c>
      <c r="BM5067" t="s">
        <v>28415</v>
      </c>
      <c r="BP5067" t="s">
        <v>28416</v>
      </c>
      <c r="BR5067" t="s">
        <v>28416</v>
      </c>
      <c r="BS5067">
        <v>200052</v>
      </c>
      <c r="BT5067" t="s">
        <v>1382</v>
      </c>
      <c r="BU5067" t="s">
        <v>28417</v>
      </c>
      <c r="BW5067" t="s">
        <v>28417</v>
      </c>
      <c r="BX5067" t="s">
        <v>28418</v>
      </c>
    </row>
    <row r="5068" spans="1:99" x14ac:dyDescent="0.2">
      <c r="A5068">
        <v>34309</v>
      </c>
      <c r="B5068" t="s">
        <v>28419</v>
      </c>
      <c r="C5068" t="s">
        <v>28420</v>
      </c>
      <c r="E5068" t="s">
        <v>28421</v>
      </c>
      <c r="F5068" t="s">
        <v>171</v>
      </c>
      <c r="I5068" t="s">
        <v>221</v>
      </c>
      <c r="K5068" t="s">
        <v>1377</v>
      </c>
      <c r="L5068" t="s">
        <v>1378</v>
      </c>
      <c r="M5068" t="s">
        <v>306</v>
      </c>
      <c r="N5068">
        <v>2020</v>
      </c>
      <c r="O5068" t="s">
        <v>1379</v>
      </c>
      <c r="P5068" t="s">
        <v>178</v>
      </c>
      <c r="Q5068" t="s">
        <v>185</v>
      </c>
      <c r="BC5068" t="s">
        <v>474</v>
      </c>
      <c r="BM5068" t="s">
        <v>28422</v>
      </c>
      <c r="BP5068" t="s">
        <v>11795</v>
      </c>
      <c r="BQ5068" t="s">
        <v>28423</v>
      </c>
      <c r="BR5068" t="s">
        <v>11795</v>
      </c>
      <c r="BS5068">
        <v>300000</v>
      </c>
      <c r="BT5068" t="s">
        <v>1382</v>
      </c>
      <c r="BU5068">
        <v>17726098090</v>
      </c>
      <c r="BW5068">
        <v>13821182695</v>
      </c>
    </row>
    <row r="5069" spans="1:99" x14ac:dyDescent="0.2">
      <c r="A5069">
        <v>34370</v>
      </c>
      <c r="B5069" t="s">
        <v>25214</v>
      </c>
      <c r="C5069" t="s">
        <v>28291</v>
      </c>
      <c r="E5069" t="s">
        <v>28424</v>
      </c>
      <c r="F5069" t="s">
        <v>171</v>
      </c>
      <c r="I5069" t="s">
        <v>221</v>
      </c>
      <c r="K5069" t="s">
        <v>1377</v>
      </c>
      <c r="L5069" t="s">
        <v>1378</v>
      </c>
      <c r="M5069" t="s">
        <v>306</v>
      </c>
      <c r="N5069">
        <v>2020</v>
      </c>
      <c r="O5069" t="s">
        <v>1379</v>
      </c>
      <c r="P5069" t="s">
        <v>509</v>
      </c>
      <c r="Q5069" t="s">
        <v>185</v>
      </c>
      <c r="BM5069" t="s">
        <v>28425</v>
      </c>
      <c r="BN5069" t="s">
        <v>28426</v>
      </c>
      <c r="BO5069" t="s">
        <v>28427</v>
      </c>
      <c r="BP5069" t="s">
        <v>5547</v>
      </c>
      <c r="BR5069" t="s">
        <v>5458</v>
      </c>
      <c r="BS5069">
        <v>518000</v>
      </c>
      <c r="BT5069" t="s">
        <v>1382</v>
      </c>
      <c r="BU5069">
        <v>18926081897</v>
      </c>
      <c r="BX5069" t="s">
        <v>28428</v>
      </c>
      <c r="BY5069" t="s">
        <v>1712</v>
      </c>
    </row>
    <row r="5070" spans="1:99" x14ac:dyDescent="0.2">
      <c r="A5070">
        <v>34414</v>
      </c>
      <c r="B5070" t="s">
        <v>28429</v>
      </c>
      <c r="C5070" t="s">
        <v>28221</v>
      </c>
      <c r="E5070" t="s">
        <v>28430</v>
      </c>
      <c r="F5070" t="s">
        <v>171</v>
      </c>
      <c r="I5070" t="s">
        <v>173</v>
      </c>
      <c r="K5070" t="s">
        <v>1377</v>
      </c>
      <c r="L5070" t="s">
        <v>1378</v>
      </c>
      <c r="M5070" t="s">
        <v>306</v>
      </c>
      <c r="N5070">
        <v>2020</v>
      </c>
      <c r="O5070" t="s">
        <v>1379</v>
      </c>
      <c r="P5070" t="s">
        <v>509</v>
      </c>
      <c r="Q5070" t="s">
        <v>185</v>
      </c>
      <c r="BM5070" t="s">
        <v>28431</v>
      </c>
      <c r="BN5070" t="s">
        <v>28431</v>
      </c>
      <c r="BO5070" t="s">
        <v>28431</v>
      </c>
      <c r="BP5070" t="s">
        <v>13038</v>
      </c>
      <c r="BR5070" t="s">
        <v>4725</v>
      </c>
      <c r="BS5070">
        <v>325000</v>
      </c>
      <c r="BT5070" t="s">
        <v>1382</v>
      </c>
      <c r="BU5070" t="s">
        <v>28432</v>
      </c>
      <c r="BW5070" t="s">
        <v>28432</v>
      </c>
    </row>
    <row r="5071" spans="1:99" x14ac:dyDescent="0.2">
      <c r="A5071">
        <v>34344</v>
      </c>
      <c r="B5071" t="s">
        <v>28433</v>
      </c>
      <c r="C5071" t="s">
        <v>28291</v>
      </c>
      <c r="E5071" t="s">
        <v>28434</v>
      </c>
      <c r="F5071" t="s">
        <v>171</v>
      </c>
      <c r="I5071" t="s">
        <v>173</v>
      </c>
      <c r="K5071" t="s">
        <v>1377</v>
      </c>
      <c r="L5071" t="s">
        <v>1378</v>
      </c>
      <c r="M5071" t="s">
        <v>306</v>
      </c>
      <c r="N5071">
        <v>2020</v>
      </c>
      <c r="O5071" t="s">
        <v>1379</v>
      </c>
      <c r="P5071" t="s">
        <v>509</v>
      </c>
      <c r="Q5071" t="s">
        <v>185</v>
      </c>
      <c r="BM5071" t="s">
        <v>28435</v>
      </c>
      <c r="BP5071" t="s">
        <v>4702</v>
      </c>
      <c r="BQ5071" t="s">
        <v>28436</v>
      </c>
      <c r="BR5071" t="s">
        <v>28436</v>
      </c>
      <c r="BS5071">
        <v>200135</v>
      </c>
      <c r="BT5071" t="s">
        <v>1382</v>
      </c>
      <c r="BU5071" t="s">
        <v>28437</v>
      </c>
    </row>
    <row r="5072" spans="1:99" x14ac:dyDescent="0.2">
      <c r="A5072">
        <v>34421</v>
      </c>
      <c r="B5072" t="s">
        <v>28438</v>
      </c>
      <c r="C5072" t="s">
        <v>28291</v>
      </c>
      <c r="E5072" t="s">
        <v>28439</v>
      </c>
      <c r="F5072" t="s">
        <v>171</v>
      </c>
      <c r="I5072" t="s">
        <v>221</v>
      </c>
      <c r="K5072" t="s">
        <v>1377</v>
      </c>
      <c r="L5072" t="s">
        <v>1378</v>
      </c>
      <c r="M5072" t="s">
        <v>306</v>
      </c>
      <c r="N5072">
        <v>2020</v>
      </c>
      <c r="O5072" t="s">
        <v>1379</v>
      </c>
      <c r="P5072" t="s">
        <v>178</v>
      </c>
      <c r="Q5072" t="s">
        <v>185</v>
      </c>
      <c r="BM5072" t="s">
        <v>28440</v>
      </c>
      <c r="BP5072" t="s">
        <v>1381</v>
      </c>
      <c r="BR5072" t="s">
        <v>1381</v>
      </c>
      <c r="BS5072">
        <v>102403</v>
      </c>
      <c r="BT5072" t="s">
        <v>1382</v>
      </c>
      <c r="BU5072" t="s">
        <v>28441</v>
      </c>
      <c r="BX5072" t="s">
        <v>28442</v>
      </c>
      <c r="BY5072" t="s">
        <v>28443</v>
      </c>
    </row>
    <row r="5073" spans="1:99" x14ac:dyDescent="0.2">
      <c r="A5073">
        <v>34431</v>
      </c>
      <c r="B5073" t="s">
        <v>28444</v>
      </c>
      <c r="C5073" t="s">
        <v>28291</v>
      </c>
      <c r="E5073" t="s">
        <v>28445</v>
      </c>
      <c r="F5073" t="s">
        <v>171</v>
      </c>
      <c r="H5073" s="1">
        <v>37445</v>
      </c>
      <c r="I5073" t="s">
        <v>173</v>
      </c>
      <c r="K5073" t="s">
        <v>1377</v>
      </c>
      <c r="L5073" t="s">
        <v>1378</v>
      </c>
      <c r="M5073" t="s">
        <v>306</v>
      </c>
      <c r="N5073">
        <v>2020</v>
      </c>
      <c r="O5073" t="s">
        <v>1379</v>
      </c>
      <c r="P5073" t="s">
        <v>178</v>
      </c>
      <c r="Q5073" t="s">
        <v>185</v>
      </c>
      <c r="BM5073" t="s">
        <v>28446</v>
      </c>
      <c r="BN5073" t="s">
        <v>28447</v>
      </c>
      <c r="BO5073" t="s">
        <v>28448</v>
      </c>
      <c r="BP5073" t="s">
        <v>1381</v>
      </c>
      <c r="BQ5073" t="s">
        <v>4888</v>
      </c>
      <c r="BR5073" t="s">
        <v>4888</v>
      </c>
      <c r="BS5073">
        <v>100097</v>
      </c>
      <c r="BT5073" t="s">
        <v>1382</v>
      </c>
      <c r="BU5073" t="s">
        <v>28449</v>
      </c>
      <c r="BV5073" t="s">
        <v>5708</v>
      </c>
      <c r="BW5073" t="s">
        <v>28449</v>
      </c>
      <c r="BX5073" t="s">
        <v>28450</v>
      </c>
      <c r="BY5073" t="s">
        <v>1712</v>
      </c>
    </row>
    <row r="5074" spans="1:99" x14ac:dyDescent="0.2">
      <c r="A5074">
        <v>34545</v>
      </c>
      <c r="B5074" t="s">
        <v>28451</v>
      </c>
      <c r="C5074" t="s">
        <v>28291</v>
      </c>
      <c r="E5074" t="s">
        <v>28452</v>
      </c>
      <c r="F5074" t="s">
        <v>171</v>
      </c>
      <c r="I5074" t="s">
        <v>173</v>
      </c>
      <c r="K5074" t="s">
        <v>1377</v>
      </c>
      <c r="L5074" t="s">
        <v>1378</v>
      </c>
      <c r="M5074" t="s">
        <v>306</v>
      </c>
      <c r="N5074">
        <v>2020</v>
      </c>
      <c r="O5074" t="s">
        <v>1379</v>
      </c>
      <c r="P5074" t="s">
        <v>509</v>
      </c>
      <c r="Q5074" t="s">
        <v>185</v>
      </c>
      <c r="BM5074" t="s">
        <v>28453</v>
      </c>
      <c r="BN5074" t="s">
        <v>28454</v>
      </c>
      <c r="BO5074" t="s">
        <v>28455</v>
      </c>
      <c r="BP5074" t="s">
        <v>4702</v>
      </c>
      <c r="BQ5074" t="s">
        <v>28456</v>
      </c>
      <c r="BR5074" t="s">
        <v>4702</v>
      </c>
      <c r="BS5074">
        <v>200135</v>
      </c>
      <c r="BT5074" t="s">
        <v>1382</v>
      </c>
      <c r="BU5074" t="s">
        <v>28457</v>
      </c>
      <c r="BV5074" t="s">
        <v>5700</v>
      </c>
      <c r="BW5074" t="s">
        <v>28458</v>
      </c>
      <c r="BX5074" t="s">
        <v>28459</v>
      </c>
      <c r="BY5074" t="s">
        <v>1712</v>
      </c>
    </row>
    <row r="5075" spans="1:99" x14ac:dyDescent="0.2">
      <c r="A5075">
        <v>35626</v>
      </c>
      <c r="B5075" t="s">
        <v>28460</v>
      </c>
      <c r="C5075" t="s">
        <v>28291</v>
      </c>
      <c r="E5075" t="s">
        <v>28461</v>
      </c>
      <c r="F5075" t="s">
        <v>171</v>
      </c>
      <c r="I5075" t="s">
        <v>221</v>
      </c>
      <c r="K5075" t="s">
        <v>1377</v>
      </c>
      <c r="L5075" t="s">
        <v>1378</v>
      </c>
      <c r="M5075" t="s">
        <v>306</v>
      </c>
      <c r="N5075">
        <v>2020</v>
      </c>
      <c r="O5075" t="s">
        <v>1379</v>
      </c>
      <c r="P5075" t="s">
        <v>3256</v>
      </c>
      <c r="Q5075" t="s">
        <v>185</v>
      </c>
      <c r="BM5075" t="s">
        <v>28462</v>
      </c>
      <c r="BN5075" t="s">
        <v>28463</v>
      </c>
      <c r="BO5075" t="s">
        <v>28464</v>
      </c>
      <c r="BP5075" t="s">
        <v>11795</v>
      </c>
      <c r="BR5075" t="s">
        <v>11795</v>
      </c>
      <c r="BT5075" t="s">
        <v>1382</v>
      </c>
      <c r="BU5075" t="s">
        <v>28465</v>
      </c>
      <c r="BW5075" t="s">
        <v>28465</v>
      </c>
      <c r="BX5075" t="s">
        <v>28466</v>
      </c>
      <c r="BY5075" t="s">
        <v>28467</v>
      </c>
    </row>
    <row r="5076" spans="1:99" x14ac:dyDescent="0.2">
      <c r="A5076">
        <v>35689</v>
      </c>
      <c r="B5076" t="s">
        <v>28468</v>
      </c>
      <c r="C5076" t="s">
        <v>28291</v>
      </c>
      <c r="E5076" t="s">
        <v>28469</v>
      </c>
      <c r="F5076" t="s">
        <v>171</v>
      </c>
      <c r="I5076" t="s">
        <v>173</v>
      </c>
      <c r="K5076" t="s">
        <v>1377</v>
      </c>
      <c r="L5076" t="s">
        <v>1378</v>
      </c>
      <c r="M5076" t="s">
        <v>306</v>
      </c>
      <c r="N5076">
        <v>2020</v>
      </c>
      <c r="O5076" t="s">
        <v>1379</v>
      </c>
      <c r="P5076" t="s">
        <v>509</v>
      </c>
      <c r="Q5076" t="s">
        <v>185</v>
      </c>
      <c r="BM5076" t="s">
        <v>28470</v>
      </c>
      <c r="BN5076" t="s">
        <v>28471</v>
      </c>
      <c r="BO5076" t="s">
        <v>23427</v>
      </c>
      <c r="BP5076" t="s">
        <v>28472</v>
      </c>
      <c r="BR5076" t="s">
        <v>14484</v>
      </c>
      <c r="BS5076">
        <v>130012</v>
      </c>
      <c r="BT5076" t="s">
        <v>1382</v>
      </c>
      <c r="BU5076" t="s">
        <v>28473</v>
      </c>
      <c r="BX5076" t="s">
        <v>28474</v>
      </c>
      <c r="BY5076" t="s">
        <v>28475</v>
      </c>
    </row>
    <row r="5077" spans="1:99" x14ac:dyDescent="0.2">
      <c r="A5077">
        <v>35850</v>
      </c>
      <c r="B5077" t="s">
        <v>28408</v>
      </c>
      <c r="C5077" t="s">
        <v>28291</v>
      </c>
      <c r="E5077" t="s">
        <v>28409</v>
      </c>
      <c r="F5077" t="s">
        <v>171</v>
      </c>
      <c r="H5077" s="1">
        <v>37354</v>
      </c>
      <c r="K5077" t="s">
        <v>1377</v>
      </c>
      <c r="L5077" t="s">
        <v>1378</v>
      </c>
      <c r="M5077" t="s">
        <v>176</v>
      </c>
      <c r="N5077">
        <v>2021</v>
      </c>
      <c r="O5077" t="s">
        <v>3142</v>
      </c>
      <c r="P5077" t="s">
        <v>178</v>
      </c>
      <c r="Q5077" t="s">
        <v>172</v>
      </c>
      <c r="S5077">
        <v>31845694</v>
      </c>
      <c r="T5077" t="s">
        <v>1382</v>
      </c>
      <c r="U5077" t="s">
        <v>424</v>
      </c>
      <c r="Y5077" t="str">
        <f t="shared" ref="Y5077:Y5083" si="43">"01AS"</f>
        <v>01AS</v>
      </c>
      <c r="Z5077" t="s">
        <v>227</v>
      </c>
      <c r="AA5077" t="s">
        <v>833</v>
      </c>
      <c r="AB5077" t="s">
        <v>834</v>
      </c>
      <c r="AC5077" t="s">
        <v>2003</v>
      </c>
      <c r="AD5077" t="s">
        <v>172</v>
      </c>
      <c r="AS5077">
        <v>3.71</v>
      </c>
      <c r="AT5077" t="s">
        <v>1261</v>
      </c>
      <c r="AU5077" t="s">
        <v>472</v>
      </c>
      <c r="AV5077" t="s">
        <v>473</v>
      </c>
      <c r="AW5077" t="s">
        <v>430</v>
      </c>
      <c r="BM5077" t="s">
        <v>27439</v>
      </c>
      <c r="BN5077" t="s">
        <v>239</v>
      </c>
      <c r="BO5077" t="s">
        <v>28476</v>
      </c>
      <c r="BP5077" t="s">
        <v>241</v>
      </c>
      <c r="BQ5077" t="s">
        <v>195</v>
      </c>
      <c r="BS5077">
        <v>14627</v>
      </c>
      <c r="CD5077" t="s">
        <v>195</v>
      </c>
      <c r="CM5077" t="s">
        <v>28477</v>
      </c>
      <c r="CO5077" t="s">
        <v>28476</v>
      </c>
      <c r="CP5077" t="s">
        <v>28478</v>
      </c>
      <c r="CQ5077" t="s">
        <v>7039</v>
      </c>
      <c r="CS5077">
        <v>313008</v>
      </c>
      <c r="CT5077" t="s">
        <v>1382</v>
      </c>
      <c r="CU5077" t="s">
        <v>28479</v>
      </c>
    </row>
    <row r="5078" spans="1:99" x14ac:dyDescent="0.2">
      <c r="A5078">
        <v>35926</v>
      </c>
      <c r="B5078" t="s">
        <v>28480</v>
      </c>
      <c r="C5078" t="s">
        <v>28291</v>
      </c>
      <c r="E5078" t="s">
        <v>28481</v>
      </c>
      <c r="F5078" t="s">
        <v>171</v>
      </c>
      <c r="H5078" s="1">
        <v>37370</v>
      </c>
      <c r="K5078" t="s">
        <v>1377</v>
      </c>
      <c r="L5078" t="s">
        <v>1378</v>
      </c>
      <c r="M5078" t="s">
        <v>176</v>
      </c>
      <c r="N5078">
        <v>2021</v>
      </c>
      <c r="O5078" t="s">
        <v>3142</v>
      </c>
      <c r="P5078" t="s">
        <v>178</v>
      </c>
      <c r="Q5078" t="s">
        <v>172</v>
      </c>
      <c r="S5078">
        <v>31728805</v>
      </c>
      <c r="T5078" t="s">
        <v>1382</v>
      </c>
      <c r="U5078" t="s">
        <v>424</v>
      </c>
      <c r="Y5078" t="str">
        <f t="shared" si="43"/>
        <v>01AS</v>
      </c>
      <c r="Z5078" t="s">
        <v>227</v>
      </c>
      <c r="AA5078" t="s">
        <v>833</v>
      </c>
      <c r="AB5078" t="s">
        <v>834</v>
      </c>
      <c r="AC5078" t="s">
        <v>425</v>
      </c>
      <c r="AD5078" t="s">
        <v>172</v>
      </c>
      <c r="AS5078">
        <v>3.22</v>
      </c>
      <c r="AT5078" t="s">
        <v>429</v>
      </c>
      <c r="AU5078" t="s">
        <v>472</v>
      </c>
      <c r="AV5078" t="s">
        <v>473</v>
      </c>
      <c r="AW5078" t="s">
        <v>430</v>
      </c>
      <c r="BM5078" t="s">
        <v>28482</v>
      </c>
      <c r="BN5078" t="s">
        <v>239</v>
      </c>
      <c r="BO5078" t="s">
        <v>28483</v>
      </c>
      <c r="BP5078" t="s">
        <v>241</v>
      </c>
      <c r="BQ5078" t="s">
        <v>195</v>
      </c>
      <c r="BS5078">
        <v>14627</v>
      </c>
      <c r="CD5078" t="s">
        <v>195</v>
      </c>
      <c r="CM5078" t="s">
        <v>28484</v>
      </c>
      <c r="CO5078" t="s">
        <v>28483</v>
      </c>
      <c r="CP5078" t="s">
        <v>11461</v>
      </c>
      <c r="CQ5078" t="s">
        <v>4705</v>
      </c>
      <c r="CS5078">
        <v>266071</v>
      </c>
      <c r="CT5078" t="s">
        <v>1382</v>
      </c>
      <c r="CU5078" t="s">
        <v>28485</v>
      </c>
    </row>
    <row r="5079" spans="1:99" x14ac:dyDescent="0.2">
      <c r="A5079">
        <v>35955</v>
      </c>
      <c r="B5079" t="s">
        <v>28486</v>
      </c>
      <c r="C5079" t="s">
        <v>28291</v>
      </c>
      <c r="E5079" t="s">
        <v>28421</v>
      </c>
      <c r="F5079" t="s">
        <v>171</v>
      </c>
      <c r="H5079" s="1">
        <v>37172</v>
      </c>
      <c r="K5079" t="s">
        <v>1377</v>
      </c>
      <c r="L5079" t="s">
        <v>1378</v>
      </c>
      <c r="M5079" t="s">
        <v>176</v>
      </c>
      <c r="N5079">
        <v>2021</v>
      </c>
      <c r="O5079" t="s">
        <v>3142</v>
      </c>
      <c r="P5079" t="s">
        <v>178</v>
      </c>
      <c r="Q5079" t="s">
        <v>172</v>
      </c>
      <c r="S5079">
        <v>31830058</v>
      </c>
      <c r="T5079" t="s">
        <v>1382</v>
      </c>
      <c r="U5079" t="s">
        <v>424</v>
      </c>
      <c r="Y5079" t="str">
        <f t="shared" si="43"/>
        <v>01AS</v>
      </c>
      <c r="Z5079" t="s">
        <v>499</v>
      </c>
      <c r="AA5079" t="s">
        <v>4344</v>
      </c>
      <c r="AB5079" t="s">
        <v>4345</v>
      </c>
      <c r="AC5079" t="s">
        <v>5521</v>
      </c>
      <c r="AD5079" t="s">
        <v>172</v>
      </c>
      <c r="AS5079">
        <v>4</v>
      </c>
      <c r="AT5079" t="s">
        <v>1261</v>
      </c>
      <c r="AU5079" t="s">
        <v>472</v>
      </c>
      <c r="AV5079" t="s">
        <v>473</v>
      </c>
      <c r="AW5079" t="s">
        <v>430</v>
      </c>
      <c r="BO5079" t="s">
        <v>11795</v>
      </c>
      <c r="BQ5079" t="s">
        <v>195</v>
      </c>
      <c r="CA5079" t="s">
        <v>28487</v>
      </c>
      <c r="CD5079" t="s">
        <v>195</v>
      </c>
      <c r="CM5079" t="s">
        <v>28488</v>
      </c>
      <c r="CN5079" t="s">
        <v>28487</v>
      </c>
      <c r="CO5079" t="s">
        <v>11795</v>
      </c>
      <c r="CP5079" t="s">
        <v>11795</v>
      </c>
      <c r="CQ5079" t="s">
        <v>11797</v>
      </c>
      <c r="CS5079">
        <v>300204</v>
      </c>
      <c r="CT5079" t="s">
        <v>1382</v>
      </c>
      <c r="CU5079" t="s">
        <v>28489</v>
      </c>
    </row>
    <row r="5080" spans="1:99" x14ac:dyDescent="0.2">
      <c r="A5080">
        <v>35976</v>
      </c>
      <c r="B5080" t="s">
        <v>28490</v>
      </c>
      <c r="C5080" t="s">
        <v>28291</v>
      </c>
      <c r="E5080" t="s">
        <v>28491</v>
      </c>
      <c r="F5080" t="s">
        <v>171</v>
      </c>
      <c r="H5080" s="1">
        <v>37231</v>
      </c>
      <c r="K5080" t="s">
        <v>1377</v>
      </c>
      <c r="L5080" t="s">
        <v>1378</v>
      </c>
      <c r="M5080" t="s">
        <v>176</v>
      </c>
      <c r="N5080">
        <v>2021</v>
      </c>
      <c r="O5080" t="s">
        <v>3142</v>
      </c>
      <c r="P5080" t="s">
        <v>178</v>
      </c>
      <c r="Q5080" t="s">
        <v>172</v>
      </c>
      <c r="S5080">
        <v>31829915</v>
      </c>
      <c r="T5080" t="s">
        <v>1382</v>
      </c>
      <c r="U5080" t="s">
        <v>424</v>
      </c>
      <c r="Y5080" t="str">
        <f t="shared" si="43"/>
        <v>01AS</v>
      </c>
      <c r="Z5080" t="s">
        <v>499</v>
      </c>
      <c r="AA5080" t="s">
        <v>833</v>
      </c>
      <c r="AB5080" t="s">
        <v>834</v>
      </c>
      <c r="AC5080" t="s">
        <v>1334</v>
      </c>
      <c r="AD5080" t="s">
        <v>172</v>
      </c>
      <c r="AS5080">
        <v>3.61</v>
      </c>
      <c r="AT5080" t="s">
        <v>429</v>
      </c>
      <c r="AU5080" t="s">
        <v>472</v>
      </c>
      <c r="AV5080" t="s">
        <v>473</v>
      </c>
      <c r="AW5080" t="s">
        <v>430</v>
      </c>
      <c r="BM5080" t="s">
        <v>28492</v>
      </c>
      <c r="BN5080" t="s">
        <v>239</v>
      </c>
      <c r="BO5080" t="s">
        <v>4702</v>
      </c>
      <c r="BP5080" t="s">
        <v>241</v>
      </c>
      <c r="BQ5080" t="s">
        <v>195</v>
      </c>
      <c r="BS5080">
        <v>14627</v>
      </c>
      <c r="CA5080" t="s">
        <v>28493</v>
      </c>
      <c r="CD5080" t="s">
        <v>195</v>
      </c>
      <c r="CM5080" t="s">
        <v>28494</v>
      </c>
      <c r="CN5080" t="s">
        <v>28493</v>
      </c>
      <c r="CO5080" t="s">
        <v>4702</v>
      </c>
      <c r="CP5080" t="s">
        <v>4702</v>
      </c>
      <c r="CQ5080" t="s">
        <v>4705</v>
      </c>
      <c r="CS5080">
        <v>200135</v>
      </c>
      <c r="CT5080" t="s">
        <v>1382</v>
      </c>
      <c r="CU5080" t="s">
        <v>28495</v>
      </c>
    </row>
    <row r="5081" spans="1:99" x14ac:dyDescent="0.2">
      <c r="A5081">
        <v>36125</v>
      </c>
      <c r="B5081" t="s">
        <v>28438</v>
      </c>
      <c r="C5081" t="s">
        <v>28291</v>
      </c>
      <c r="E5081" t="s">
        <v>28496</v>
      </c>
      <c r="F5081" t="s">
        <v>171</v>
      </c>
      <c r="H5081" s="1">
        <v>37261</v>
      </c>
      <c r="I5081" t="s">
        <v>221</v>
      </c>
      <c r="K5081" t="s">
        <v>1377</v>
      </c>
      <c r="L5081" t="s">
        <v>1378</v>
      </c>
      <c r="M5081" t="s">
        <v>176</v>
      </c>
      <c r="N5081">
        <v>2021</v>
      </c>
      <c r="O5081" t="s">
        <v>3142</v>
      </c>
      <c r="P5081" t="s">
        <v>178</v>
      </c>
      <c r="Q5081" t="s">
        <v>172</v>
      </c>
      <c r="S5081">
        <v>31729413</v>
      </c>
      <c r="T5081" t="s">
        <v>1382</v>
      </c>
      <c r="U5081" t="s">
        <v>424</v>
      </c>
      <c r="Y5081" t="str">
        <f t="shared" si="43"/>
        <v>01AS</v>
      </c>
      <c r="Z5081" t="s">
        <v>227</v>
      </c>
      <c r="AA5081" t="s">
        <v>320</v>
      </c>
      <c r="AB5081" t="s">
        <v>321</v>
      </c>
      <c r="AC5081" t="s">
        <v>11053</v>
      </c>
      <c r="AD5081" t="s">
        <v>185</v>
      </c>
      <c r="AE5081" t="s">
        <v>1451</v>
      </c>
      <c r="AM5081" t="s">
        <v>5890</v>
      </c>
      <c r="AS5081">
        <v>3.79</v>
      </c>
      <c r="AU5081" t="s">
        <v>235</v>
      </c>
      <c r="AV5081" t="s">
        <v>236</v>
      </c>
      <c r="AW5081" t="s">
        <v>430</v>
      </c>
      <c r="BJ5081" t="s">
        <v>1473</v>
      </c>
      <c r="BL5081" t="s">
        <v>474</v>
      </c>
      <c r="BO5081" t="s">
        <v>28497</v>
      </c>
      <c r="BQ5081" t="s">
        <v>195</v>
      </c>
      <c r="CD5081" t="s">
        <v>195</v>
      </c>
      <c r="CM5081" t="s">
        <v>28498</v>
      </c>
      <c r="CO5081" t="s">
        <v>28497</v>
      </c>
      <c r="CP5081" t="s">
        <v>1381</v>
      </c>
      <c r="CQ5081" t="s">
        <v>4697</v>
      </c>
      <c r="CS5081">
        <v>100080</v>
      </c>
      <c r="CT5081" t="s">
        <v>1382</v>
      </c>
      <c r="CU5081" t="s">
        <v>28499</v>
      </c>
    </row>
    <row r="5082" spans="1:99" x14ac:dyDescent="0.2">
      <c r="A5082">
        <v>36129</v>
      </c>
      <c r="B5082" t="s">
        <v>28444</v>
      </c>
      <c r="C5082" t="s">
        <v>28291</v>
      </c>
      <c r="E5082" t="s">
        <v>28500</v>
      </c>
      <c r="F5082" t="s">
        <v>171</v>
      </c>
      <c r="H5082" s="1">
        <v>37445</v>
      </c>
      <c r="K5082" t="s">
        <v>1377</v>
      </c>
      <c r="L5082" t="s">
        <v>1378</v>
      </c>
      <c r="M5082" t="s">
        <v>176</v>
      </c>
      <c r="N5082">
        <v>2021</v>
      </c>
      <c r="O5082" t="s">
        <v>3142</v>
      </c>
      <c r="P5082" t="s">
        <v>178</v>
      </c>
      <c r="Q5082" t="s">
        <v>172</v>
      </c>
      <c r="S5082">
        <v>31753449</v>
      </c>
      <c r="T5082" t="s">
        <v>1382</v>
      </c>
      <c r="U5082" t="s">
        <v>424</v>
      </c>
      <c r="Y5082" t="str">
        <f t="shared" si="43"/>
        <v>01AS</v>
      </c>
      <c r="Z5082" t="s">
        <v>227</v>
      </c>
      <c r="AA5082" t="s">
        <v>833</v>
      </c>
      <c r="AB5082" t="s">
        <v>834</v>
      </c>
      <c r="AC5082" t="s">
        <v>12671</v>
      </c>
      <c r="AD5082" t="s">
        <v>172</v>
      </c>
      <c r="AS5082">
        <v>3.46</v>
      </c>
      <c r="AT5082" t="s">
        <v>429</v>
      </c>
      <c r="AU5082" t="s">
        <v>472</v>
      </c>
      <c r="AV5082" t="s">
        <v>473</v>
      </c>
      <c r="AW5082" t="s">
        <v>430</v>
      </c>
      <c r="BM5082" t="s">
        <v>28501</v>
      </c>
      <c r="BN5082" t="s">
        <v>239</v>
      </c>
      <c r="BO5082" t="s">
        <v>1381</v>
      </c>
      <c r="BP5082" t="s">
        <v>241</v>
      </c>
      <c r="BQ5082" t="s">
        <v>195</v>
      </c>
      <c r="BS5082">
        <v>14627</v>
      </c>
      <c r="CD5082" t="s">
        <v>195</v>
      </c>
      <c r="CM5082" t="s">
        <v>28502</v>
      </c>
      <c r="CO5082" t="s">
        <v>1381</v>
      </c>
      <c r="CP5082" t="s">
        <v>1381</v>
      </c>
      <c r="CQ5082" t="s">
        <v>4697</v>
      </c>
      <c r="CS5082">
        <v>100097</v>
      </c>
      <c r="CT5082" t="s">
        <v>1382</v>
      </c>
      <c r="CU5082" t="s">
        <v>28503</v>
      </c>
    </row>
    <row r="5083" spans="1:99" x14ac:dyDescent="0.2">
      <c r="A5083">
        <v>36231</v>
      </c>
      <c r="B5083" t="s">
        <v>28504</v>
      </c>
      <c r="C5083" t="s">
        <v>28291</v>
      </c>
      <c r="E5083" t="s">
        <v>28505</v>
      </c>
      <c r="F5083" t="s">
        <v>171</v>
      </c>
      <c r="H5083" s="1">
        <v>36748</v>
      </c>
      <c r="K5083" t="s">
        <v>1377</v>
      </c>
      <c r="L5083" t="s">
        <v>1378</v>
      </c>
      <c r="M5083" t="s">
        <v>176</v>
      </c>
      <c r="N5083">
        <v>2021</v>
      </c>
      <c r="O5083" t="s">
        <v>3142</v>
      </c>
      <c r="P5083" t="s">
        <v>178</v>
      </c>
      <c r="Q5083" t="s">
        <v>172</v>
      </c>
      <c r="S5083">
        <v>31958523</v>
      </c>
      <c r="T5083" t="s">
        <v>1382</v>
      </c>
      <c r="U5083" t="s">
        <v>424</v>
      </c>
      <c r="Y5083" t="str">
        <f t="shared" si="43"/>
        <v>01AS</v>
      </c>
      <c r="Z5083" t="s">
        <v>227</v>
      </c>
      <c r="AA5083" t="s">
        <v>833</v>
      </c>
      <c r="AB5083" t="s">
        <v>834</v>
      </c>
      <c r="AC5083" t="s">
        <v>425</v>
      </c>
      <c r="AD5083" t="s">
        <v>172</v>
      </c>
      <c r="AS5083">
        <v>3.35</v>
      </c>
      <c r="AT5083" t="s">
        <v>429</v>
      </c>
      <c r="AU5083" t="s">
        <v>472</v>
      </c>
      <c r="AV5083" t="s">
        <v>1777</v>
      </c>
      <c r="AW5083" t="s">
        <v>430</v>
      </c>
      <c r="BM5083" t="s">
        <v>28506</v>
      </c>
      <c r="BN5083" t="s">
        <v>239</v>
      </c>
      <c r="BO5083" t="s">
        <v>28507</v>
      </c>
      <c r="BP5083" t="s">
        <v>241</v>
      </c>
      <c r="BQ5083" t="s">
        <v>195</v>
      </c>
      <c r="BS5083">
        <v>14627</v>
      </c>
      <c r="CD5083" t="s">
        <v>195</v>
      </c>
      <c r="CM5083" t="s">
        <v>28508</v>
      </c>
      <c r="CO5083" t="s">
        <v>28507</v>
      </c>
      <c r="CP5083" t="s">
        <v>28507</v>
      </c>
      <c r="CQ5083" t="s">
        <v>3674</v>
      </c>
      <c r="CS5083">
        <v>331100</v>
      </c>
      <c r="CT5083" t="s">
        <v>1382</v>
      </c>
      <c r="CU5083" t="s">
        <v>28509</v>
      </c>
    </row>
    <row r="5084" spans="1:99" x14ac:dyDescent="0.2">
      <c r="A5084">
        <v>37744</v>
      </c>
      <c r="B5084" t="s">
        <v>28468</v>
      </c>
      <c r="C5084" t="s">
        <v>28291</v>
      </c>
      <c r="E5084" t="s">
        <v>28469</v>
      </c>
      <c r="F5084" t="s">
        <v>171</v>
      </c>
      <c r="G5084" t="str">
        <f t="shared" ref="G5084:G5090" si="44">"0"</f>
        <v>0</v>
      </c>
      <c r="H5084" s="1">
        <v>36916</v>
      </c>
      <c r="I5084" t="s">
        <v>173</v>
      </c>
      <c r="K5084" t="s">
        <v>554</v>
      </c>
      <c r="L5084" t="s">
        <v>175</v>
      </c>
      <c r="M5084" t="s">
        <v>176</v>
      </c>
      <c r="N5084">
        <v>2023</v>
      </c>
      <c r="O5084" t="s">
        <v>1048</v>
      </c>
      <c r="P5084" t="s">
        <v>178</v>
      </c>
      <c r="Q5084" t="s">
        <v>172</v>
      </c>
      <c r="S5084">
        <v>31726634</v>
      </c>
      <c r="T5084" t="s">
        <v>1382</v>
      </c>
      <c r="U5084" t="s">
        <v>424</v>
      </c>
      <c r="Y5084" t="str">
        <f>"04HSEAS"</f>
        <v>04HSEAS</v>
      </c>
      <c r="Z5084" t="s">
        <v>499</v>
      </c>
      <c r="AA5084" t="s">
        <v>320</v>
      </c>
      <c r="AB5084" t="s">
        <v>321</v>
      </c>
      <c r="AC5084" t="s">
        <v>500</v>
      </c>
      <c r="AD5084" t="s">
        <v>185</v>
      </c>
      <c r="AM5084" t="s">
        <v>8216</v>
      </c>
      <c r="AS5084">
        <v>3.67</v>
      </c>
      <c r="AU5084" t="s">
        <v>235</v>
      </c>
      <c r="AV5084" t="s">
        <v>823</v>
      </c>
      <c r="AW5084" t="s">
        <v>430</v>
      </c>
      <c r="BM5084" t="s">
        <v>28510</v>
      </c>
      <c r="BN5084" t="s">
        <v>239</v>
      </c>
      <c r="BO5084" t="s">
        <v>28511</v>
      </c>
      <c r="BP5084" t="s">
        <v>241</v>
      </c>
      <c r="BQ5084" t="s">
        <v>195</v>
      </c>
      <c r="BS5084">
        <v>14627</v>
      </c>
      <c r="CD5084" t="s">
        <v>195</v>
      </c>
      <c r="CM5084" t="s">
        <v>28512</v>
      </c>
      <c r="CO5084" t="s">
        <v>28511</v>
      </c>
      <c r="CP5084" t="s">
        <v>16552</v>
      </c>
      <c r="CQ5084" t="s">
        <v>2079</v>
      </c>
      <c r="CS5084">
        <v>60201</v>
      </c>
      <c r="CT5084" t="s">
        <v>244</v>
      </c>
      <c r="CU5084" t="s">
        <v>28513</v>
      </c>
    </row>
    <row r="5085" spans="1:99" x14ac:dyDescent="0.2">
      <c r="A5085">
        <v>39441</v>
      </c>
      <c r="B5085" t="s">
        <v>28514</v>
      </c>
      <c r="C5085" t="s">
        <v>28291</v>
      </c>
      <c r="D5085" t="s">
        <v>28515</v>
      </c>
      <c r="E5085" t="s">
        <v>28516</v>
      </c>
      <c r="F5085" t="s">
        <v>171</v>
      </c>
      <c r="G5085" t="str">
        <f t="shared" si="44"/>
        <v>0</v>
      </c>
      <c r="H5085" s="1">
        <v>37592</v>
      </c>
      <c r="I5085" t="s">
        <v>221</v>
      </c>
      <c r="K5085" t="s">
        <v>1939</v>
      </c>
      <c r="L5085" t="s">
        <v>1940</v>
      </c>
      <c r="M5085" t="s">
        <v>176</v>
      </c>
      <c r="N5085">
        <v>2024</v>
      </c>
      <c r="O5085" t="s">
        <v>319</v>
      </c>
      <c r="P5085" t="s">
        <v>178</v>
      </c>
      <c r="Q5085" t="s">
        <v>172</v>
      </c>
      <c r="S5085">
        <v>32085594</v>
      </c>
      <c r="T5085" t="s">
        <v>226</v>
      </c>
      <c r="Y5085" t="str">
        <f>"04HSEAS"</f>
        <v>04HSEAS</v>
      </c>
      <c r="Z5085" t="s">
        <v>499</v>
      </c>
      <c r="AA5085" t="s">
        <v>320</v>
      </c>
      <c r="AB5085" t="s">
        <v>321</v>
      </c>
      <c r="AC5085" t="s">
        <v>835</v>
      </c>
      <c r="AD5085" t="s">
        <v>185</v>
      </c>
      <c r="AS5085">
        <v>3.6</v>
      </c>
      <c r="AU5085" t="s">
        <v>235</v>
      </c>
      <c r="AV5085" t="s">
        <v>236</v>
      </c>
      <c r="AW5085" t="s">
        <v>715</v>
      </c>
      <c r="BM5085" t="s">
        <v>28517</v>
      </c>
      <c r="BN5085" t="s">
        <v>239</v>
      </c>
      <c r="BO5085" t="s">
        <v>28518</v>
      </c>
      <c r="BP5085" t="s">
        <v>241</v>
      </c>
      <c r="BQ5085" t="s">
        <v>195</v>
      </c>
      <c r="BS5085">
        <v>14627</v>
      </c>
      <c r="BZ5085" t="s">
        <v>3852</v>
      </c>
      <c r="CB5085" t="s">
        <v>267</v>
      </c>
      <c r="CD5085" t="s">
        <v>195</v>
      </c>
      <c r="CF5085">
        <v>14627</v>
      </c>
      <c r="CG5085" t="s">
        <v>244</v>
      </c>
      <c r="CM5085" t="s">
        <v>28519</v>
      </c>
      <c r="CO5085" t="s">
        <v>28518</v>
      </c>
      <c r="CP5085" t="s">
        <v>28520</v>
      </c>
      <c r="CQ5085" t="s">
        <v>541</v>
      </c>
      <c r="CS5085" t="str">
        <f>"01267-2936"</f>
        <v>01267-2936</v>
      </c>
      <c r="CT5085" t="s">
        <v>244</v>
      </c>
      <c r="CU5085" t="s">
        <v>28521</v>
      </c>
    </row>
    <row r="5086" spans="1:99" x14ac:dyDescent="0.2">
      <c r="A5086">
        <v>39123</v>
      </c>
      <c r="B5086" t="s">
        <v>4597</v>
      </c>
      <c r="C5086" t="s">
        <v>28291</v>
      </c>
      <c r="E5086" t="s">
        <v>28522</v>
      </c>
      <c r="F5086" t="s">
        <v>171</v>
      </c>
      <c r="G5086" t="str">
        <f t="shared" si="44"/>
        <v>0</v>
      </c>
      <c r="H5086" s="1">
        <v>37545</v>
      </c>
      <c r="I5086" t="s">
        <v>221</v>
      </c>
      <c r="K5086" t="s">
        <v>1078</v>
      </c>
      <c r="L5086" t="s">
        <v>28523</v>
      </c>
      <c r="M5086" t="s">
        <v>306</v>
      </c>
      <c r="N5086">
        <v>2023</v>
      </c>
      <c r="O5086" t="s">
        <v>908</v>
      </c>
      <c r="P5086" t="s">
        <v>178</v>
      </c>
      <c r="Q5086" t="s">
        <v>172</v>
      </c>
      <c r="S5086">
        <v>32081411</v>
      </c>
      <c r="T5086" t="s">
        <v>226</v>
      </c>
      <c r="Y5086" t="str">
        <f>"01AS"</f>
        <v>01AS</v>
      </c>
      <c r="Z5086" t="s">
        <v>499</v>
      </c>
      <c r="AA5086" t="s">
        <v>320</v>
      </c>
      <c r="AB5086" t="s">
        <v>321</v>
      </c>
      <c r="AC5086" t="s">
        <v>2003</v>
      </c>
      <c r="AD5086" t="s">
        <v>185</v>
      </c>
      <c r="AM5086" t="s">
        <v>730</v>
      </c>
      <c r="AS5086">
        <v>3.48</v>
      </c>
      <c r="AU5086" t="s">
        <v>235</v>
      </c>
      <c r="AV5086" t="s">
        <v>236</v>
      </c>
      <c r="AW5086" t="s">
        <v>237</v>
      </c>
      <c r="BM5086" t="s">
        <v>28524</v>
      </c>
      <c r="BN5086" t="s">
        <v>239</v>
      </c>
      <c r="BO5086" t="s">
        <v>28525</v>
      </c>
      <c r="BP5086" t="s">
        <v>241</v>
      </c>
      <c r="BQ5086" t="s">
        <v>195</v>
      </c>
      <c r="BS5086">
        <v>14627</v>
      </c>
      <c r="CD5086" t="s">
        <v>195</v>
      </c>
      <c r="CM5086" t="s">
        <v>28526</v>
      </c>
      <c r="CO5086" t="s">
        <v>28525</v>
      </c>
      <c r="CP5086" t="s">
        <v>11163</v>
      </c>
      <c r="CQ5086" t="s">
        <v>2079</v>
      </c>
      <c r="CS5086" t="s">
        <v>28527</v>
      </c>
      <c r="CT5086" t="s">
        <v>244</v>
      </c>
      <c r="CU5086" t="s">
        <v>28528</v>
      </c>
    </row>
    <row r="5087" spans="1:99" x14ac:dyDescent="0.2">
      <c r="A5087">
        <v>41853</v>
      </c>
      <c r="B5087" t="s">
        <v>28529</v>
      </c>
      <c r="C5087" t="s">
        <v>28291</v>
      </c>
      <c r="E5087" t="s">
        <v>28530</v>
      </c>
      <c r="F5087" t="s">
        <v>5940</v>
      </c>
      <c r="G5087" t="str">
        <f t="shared" si="44"/>
        <v>0</v>
      </c>
      <c r="H5087" s="1">
        <v>38107</v>
      </c>
      <c r="I5087" t="s">
        <v>221</v>
      </c>
      <c r="K5087" t="s">
        <v>1046</v>
      </c>
      <c r="L5087" t="s">
        <v>1047</v>
      </c>
      <c r="M5087" t="s">
        <v>306</v>
      </c>
      <c r="N5087">
        <v>2024</v>
      </c>
      <c r="O5087" t="s">
        <v>710</v>
      </c>
      <c r="P5087" t="s">
        <v>178</v>
      </c>
      <c r="Q5087" t="s">
        <v>172</v>
      </c>
      <c r="R5087" t="s">
        <v>510</v>
      </c>
      <c r="S5087">
        <v>32277142</v>
      </c>
      <c r="BM5087" t="s">
        <v>4408</v>
      </c>
    </row>
    <row r="5088" spans="1:99" x14ac:dyDescent="0.2">
      <c r="A5088">
        <v>42103</v>
      </c>
      <c r="B5088" t="s">
        <v>28531</v>
      </c>
      <c r="C5088" t="s">
        <v>28291</v>
      </c>
      <c r="E5088" t="s">
        <v>28532</v>
      </c>
      <c r="F5088" t="s">
        <v>171</v>
      </c>
      <c r="G5088" t="str">
        <f t="shared" si="44"/>
        <v>0</v>
      </c>
      <c r="H5088" s="1">
        <v>37672</v>
      </c>
      <c r="I5088" t="s">
        <v>221</v>
      </c>
      <c r="K5088" t="s">
        <v>11783</v>
      </c>
      <c r="L5088" t="s">
        <v>1731</v>
      </c>
      <c r="M5088" t="s">
        <v>224</v>
      </c>
      <c r="N5088">
        <v>2024</v>
      </c>
      <c r="O5088" t="s">
        <v>225</v>
      </c>
      <c r="P5088" t="s">
        <v>178</v>
      </c>
      <c r="Q5088" t="s">
        <v>172</v>
      </c>
      <c r="S5088">
        <v>31980906</v>
      </c>
      <c r="T5088" t="s">
        <v>1382</v>
      </c>
      <c r="U5088" t="s">
        <v>424</v>
      </c>
      <c r="Y5088" t="str">
        <f>"01AS"</f>
        <v>01AS</v>
      </c>
      <c r="Z5088" t="s">
        <v>227</v>
      </c>
      <c r="AA5088" t="s">
        <v>320</v>
      </c>
      <c r="AB5088" t="s">
        <v>321</v>
      </c>
      <c r="AC5088" t="s">
        <v>7875</v>
      </c>
      <c r="AD5088" t="s">
        <v>185</v>
      </c>
      <c r="AF5088" t="s">
        <v>426</v>
      </c>
      <c r="AG5088" t="s">
        <v>8214</v>
      </c>
      <c r="AJ5088" t="s">
        <v>15238</v>
      </c>
      <c r="AK5088" t="s">
        <v>185</v>
      </c>
      <c r="AM5088" t="s">
        <v>5251</v>
      </c>
      <c r="AS5088">
        <v>3.54</v>
      </c>
      <c r="AU5088" t="s">
        <v>6620</v>
      </c>
      <c r="AV5088" t="s">
        <v>236</v>
      </c>
      <c r="AW5088" t="s">
        <v>430</v>
      </c>
      <c r="BM5088" t="s">
        <v>28533</v>
      </c>
      <c r="BN5088" t="s">
        <v>239</v>
      </c>
      <c r="BO5088" t="s">
        <v>5314</v>
      </c>
      <c r="BP5088" t="s">
        <v>241</v>
      </c>
      <c r="BQ5088" t="s">
        <v>195</v>
      </c>
      <c r="BS5088">
        <v>14627</v>
      </c>
      <c r="CA5088" t="s">
        <v>28534</v>
      </c>
      <c r="CD5088" t="s">
        <v>195</v>
      </c>
      <c r="CM5088" t="s">
        <v>28535</v>
      </c>
      <c r="CN5088" t="s">
        <v>28534</v>
      </c>
      <c r="CO5088" t="s">
        <v>5314</v>
      </c>
      <c r="CP5088" t="s">
        <v>241</v>
      </c>
      <c r="CQ5088" t="s">
        <v>247</v>
      </c>
      <c r="CS5088">
        <v>14604</v>
      </c>
      <c r="CT5088" t="s">
        <v>244</v>
      </c>
      <c r="CU5088" t="s">
        <v>28536</v>
      </c>
    </row>
    <row r="5089" spans="1:151" x14ac:dyDescent="0.2">
      <c r="A5089">
        <v>41753</v>
      </c>
      <c r="B5089" t="s">
        <v>28537</v>
      </c>
      <c r="C5089" t="s">
        <v>28291</v>
      </c>
      <c r="E5089" t="s">
        <v>28538</v>
      </c>
      <c r="F5089" t="s">
        <v>171</v>
      </c>
      <c r="G5089" t="str">
        <f t="shared" si="44"/>
        <v>0</v>
      </c>
      <c r="H5089" s="1">
        <v>38225</v>
      </c>
      <c r="I5089" t="s">
        <v>1450</v>
      </c>
      <c r="K5089" t="s">
        <v>5429</v>
      </c>
      <c r="L5089" t="s">
        <v>1731</v>
      </c>
      <c r="M5089" t="s">
        <v>1164</v>
      </c>
      <c r="N5089" t="s">
        <v>1165</v>
      </c>
      <c r="O5089" t="s">
        <v>1166</v>
      </c>
      <c r="P5089" t="s">
        <v>363</v>
      </c>
      <c r="Q5089" t="s">
        <v>172</v>
      </c>
      <c r="S5089">
        <v>32350838</v>
      </c>
      <c r="T5089" t="s">
        <v>1382</v>
      </c>
      <c r="U5089" t="s">
        <v>424</v>
      </c>
      <c r="Y5089" t="str">
        <f>"04HSEAS"</f>
        <v>04HSEAS</v>
      </c>
      <c r="Z5089" t="s">
        <v>499</v>
      </c>
      <c r="AA5089" t="s">
        <v>833</v>
      </c>
      <c r="AB5089" t="s">
        <v>834</v>
      </c>
      <c r="AC5089" t="s">
        <v>15127</v>
      </c>
      <c r="AD5089" t="s">
        <v>172</v>
      </c>
      <c r="AS5089">
        <v>3.38</v>
      </c>
      <c r="AU5089" t="s">
        <v>472</v>
      </c>
      <c r="AV5089" t="s">
        <v>473</v>
      </c>
      <c r="AW5089" t="s">
        <v>430</v>
      </c>
      <c r="BM5089" t="s">
        <v>27266</v>
      </c>
      <c r="BN5089" t="s">
        <v>239</v>
      </c>
      <c r="BO5089" t="s">
        <v>1381</v>
      </c>
      <c r="BP5089" t="s">
        <v>241</v>
      </c>
      <c r="BQ5089" t="s">
        <v>195</v>
      </c>
      <c r="BS5089">
        <v>14627</v>
      </c>
      <c r="CA5089" t="s">
        <v>23427</v>
      </c>
      <c r="CD5089" t="s">
        <v>195</v>
      </c>
      <c r="CM5089" t="s">
        <v>28539</v>
      </c>
      <c r="CN5089" t="s">
        <v>23427</v>
      </c>
      <c r="CO5089" t="s">
        <v>1381</v>
      </c>
      <c r="CP5089" t="s">
        <v>1381</v>
      </c>
      <c r="CQ5089" t="s">
        <v>4697</v>
      </c>
      <c r="CS5089">
        <v>102200</v>
      </c>
      <c r="CT5089" t="s">
        <v>1382</v>
      </c>
      <c r="CU5089" t="s">
        <v>28540</v>
      </c>
    </row>
    <row r="5090" spans="1:151" x14ac:dyDescent="0.2">
      <c r="A5090">
        <v>38953</v>
      </c>
      <c r="B5090" t="s">
        <v>28541</v>
      </c>
      <c r="C5090" t="s">
        <v>28291</v>
      </c>
      <c r="E5090" t="s">
        <v>28542</v>
      </c>
      <c r="F5090" t="s">
        <v>171</v>
      </c>
      <c r="G5090" t="str">
        <f t="shared" si="44"/>
        <v>0</v>
      </c>
      <c r="H5090" s="1">
        <v>36375</v>
      </c>
      <c r="I5090" t="s">
        <v>173</v>
      </c>
      <c r="K5090" t="s">
        <v>22233</v>
      </c>
      <c r="M5090" t="s">
        <v>306</v>
      </c>
      <c r="N5090">
        <v>2023</v>
      </c>
      <c r="O5090" t="s">
        <v>908</v>
      </c>
      <c r="P5090" t="s">
        <v>509</v>
      </c>
      <c r="Q5090" t="s">
        <v>172</v>
      </c>
      <c r="S5090">
        <v>32443714</v>
      </c>
      <c r="T5090" t="s">
        <v>1382</v>
      </c>
      <c r="U5090" t="s">
        <v>424</v>
      </c>
      <c r="Y5090" t="str">
        <f>"02SBS"</f>
        <v>02SBS</v>
      </c>
      <c r="Z5090" t="s">
        <v>4693</v>
      </c>
      <c r="AA5090" t="s">
        <v>259</v>
      </c>
      <c r="AB5090" t="s">
        <v>260</v>
      </c>
      <c r="AC5090" t="s">
        <v>4694</v>
      </c>
      <c r="AD5090" t="s">
        <v>185</v>
      </c>
      <c r="AS5090">
        <v>3.26</v>
      </c>
      <c r="AU5090" t="s">
        <v>2925</v>
      </c>
      <c r="AV5090" t="s">
        <v>236</v>
      </c>
      <c r="AW5090" t="s">
        <v>430</v>
      </c>
      <c r="BO5090" t="s">
        <v>475</v>
      </c>
      <c r="BQ5090" t="s">
        <v>195</v>
      </c>
      <c r="CD5090" t="s">
        <v>195</v>
      </c>
      <c r="CM5090" t="s">
        <v>28543</v>
      </c>
      <c r="CO5090" t="s">
        <v>475</v>
      </c>
      <c r="CP5090" t="s">
        <v>241</v>
      </c>
      <c r="CQ5090" t="s">
        <v>247</v>
      </c>
      <c r="CS5090">
        <v>14620</v>
      </c>
      <c r="CT5090" t="s">
        <v>244</v>
      </c>
      <c r="CU5090" t="s">
        <v>28544</v>
      </c>
    </row>
    <row r="5091" spans="1:151" x14ac:dyDescent="0.2">
      <c r="A5091">
        <v>40528</v>
      </c>
      <c r="B5091" t="s">
        <v>28545</v>
      </c>
      <c r="C5091" t="s">
        <v>28291</v>
      </c>
      <c r="E5091" t="s">
        <v>28546</v>
      </c>
      <c r="F5091" t="s">
        <v>171</v>
      </c>
      <c r="I5091" t="s">
        <v>4073</v>
      </c>
      <c r="K5091" t="s">
        <v>1807</v>
      </c>
      <c r="L5091" t="s">
        <v>633</v>
      </c>
      <c r="M5091" t="s">
        <v>224</v>
      </c>
      <c r="N5091">
        <v>2023</v>
      </c>
      <c r="O5091" t="s">
        <v>597</v>
      </c>
      <c r="P5091" t="s">
        <v>178</v>
      </c>
      <c r="Q5091" t="s">
        <v>185</v>
      </c>
    </row>
    <row r="5092" spans="1:151" x14ac:dyDescent="0.2">
      <c r="A5092">
        <v>41843</v>
      </c>
      <c r="B5092" t="s">
        <v>28547</v>
      </c>
      <c r="C5092" t="s">
        <v>28291</v>
      </c>
      <c r="E5092" t="s">
        <v>28548</v>
      </c>
      <c r="F5092" t="s">
        <v>171</v>
      </c>
      <c r="G5092" t="str">
        <f t="shared" ref="G5092:G5101" si="45">"0"</f>
        <v>0</v>
      </c>
      <c r="H5092" s="1">
        <v>36742</v>
      </c>
      <c r="I5092" t="s">
        <v>173</v>
      </c>
      <c r="K5092" t="s">
        <v>769</v>
      </c>
      <c r="L5092" t="s">
        <v>2488</v>
      </c>
      <c r="M5092" t="s">
        <v>176</v>
      </c>
      <c r="N5092">
        <v>2024</v>
      </c>
      <c r="O5092" t="s">
        <v>319</v>
      </c>
      <c r="P5092" t="s">
        <v>178</v>
      </c>
      <c r="Q5092" t="s">
        <v>172</v>
      </c>
      <c r="S5092">
        <v>32676181</v>
      </c>
      <c r="T5092" t="s">
        <v>1382</v>
      </c>
      <c r="U5092" t="s">
        <v>424</v>
      </c>
      <c r="Y5092" t="str">
        <f>"02SBS"</f>
        <v>02SBS</v>
      </c>
      <c r="Z5092" t="s">
        <v>4693</v>
      </c>
      <c r="AA5092" t="s">
        <v>259</v>
      </c>
      <c r="AB5092" t="s">
        <v>260</v>
      </c>
      <c r="AC5092" t="s">
        <v>4694</v>
      </c>
      <c r="AD5092" t="s">
        <v>185</v>
      </c>
      <c r="AS5092">
        <v>3.41</v>
      </c>
      <c r="AU5092" t="s">
        <v>2925</v>
      </c>
      <c r="AV5092" t="s">
        <v>236</v>
      </c>
      <c r="AW5092" t="s">
        <v>430</v>
      </c>
      <c r="BO5092" t="s">
        <v>5314</v>
      </c>
      <c r="BQ5092" t="s">
        <v>195</v>
      </c>
      <c r="CA5092" t="s">
        <v>28549</v>
      </c>
      <c r="CD5092" t="s">
        <v>195</v>
      </c>
      <c r="CM5092" t="s">
        <v>28550</v>
      </c>
      <c r="CN5092" t="s">
        <v>28549</v>
      </c>
      <c r="CO5092" t="s">
        <v>5314</v>
      </c>
      <c r="CP5092" t="s">
        <v>241</v>
      </c>
      <c r="CQ5092" t="s">
        <v>247</v>
      </c>
      <c r="CS5092">
        <v>14604</v>
      </c>
      <c r="CT5092" t="s">
        <v>244</v>
      </c>
      <c r="CU5092" t="s">
        <v>28551</v>
      </c>
    </row>
    <row r="5093" spans="1:151" x14ac:dyDescent="0.2">
      <c r="A5093">
        <v>41895</v>
      </c>
      <c r="B5093" t="s">
        <v>28552</v>
      </c>
      <c r="C5093" t="s">
        <v>28291</v>
      </c>
      <c r="E5093" t="s">
        <v>28553</v>
      </c>
      <c r="F5093" t="s">
        <v>28554</v>
      </c>
      <c r="G5093" t="str">
        <f t="shared" si="45"/>
        <v>0</v>
      </c>
      <c r="H5093" s="1">
        <v>38016</v>
      </c>
      <c r="I5093" t="s">
        <v>221</v>
      </c>
      <c r="K5093" t="s">
        <v>6540</v>
      </c>
      <c r="L5093" t="s">
        <v>2449</v>
      </c>
      <c r="M5093" t="s">
        <v>176</v>
      </c>
      <c r="N5093">
        <v>2025</v>
      </c>
      <c r="O5093" t="s">
        <v>677</v>
      </c>
      <c r="P5093" t="s">
        <v>178</v>
      </c>
      <c r="Q5093" t="s">
        <v>172</v>
      </c>
      <c r="S5093">
        <v>32248050</v>
      </c>
      <c r="T5093" t="s">
        <v>1382</v>
      </c>
      <c r="U5093" t="s">
        <v>424</v>
      </c>
      <c r="Y5093" t="str">
        <f>"01AS"</f>
        <v>01AS</v>
      </c>
      <c r="Z5093" t="s">
        <v>499</v>
      </c>
      <c r="AA5093" t="s">
        <v>320</v>
      </c>
      <c r="AB5093" t="s">
        <v>321</v>
      </c>
      <c r="AC5093" t="s">
        <v>9681</v>
      </c>
      <c r="AD5093" t="s">
        <v>185</v>
      </c>
      <c r="AF5093" t="s">
        <v>426</v>
      </c>
      <c r="AG5093" t="s">
        <v>729</v>
      </c>
      <c r="AJ5093" t="s">
        <v>1237</v>
      </c>
      <c r="AK5093" t="s">
        <v>185</v>
      </c>
      <c r="AS5093">
        <v>3.92</v>
      </c>
      <c r="AU5093" t="s">
        <v>472</v>
      </c>
      <c r="AV5093" t="s">
        <v>473</v>
      </c>
      <c r="AW5093" t="s">
        <v>430</v>
      </c>
      <c r="BM5093" t="s">
        <v>28555</v>
      </c>
      <c r="BN5093" t="s">
        <v>239</v>
      </c>
      <c r="BO5093" t="s">
        <v>1381</v>
      </c>
      <c r="BP5093" t="s">
        <v>241</v>
      </c>
      <c r="BQ5093" t="s">
        <v>195</v>
      </c>
      <c r="BS5093">
        <v>14627</v>
      </c>
      <c r="CA5093" t="s">
        <v>28556</v>
      </c>
      <c r="CD5093" t="s">
        <v>195</v>
      </c>
      <c r="CM5093" t="s">
        <v>28557</v>
      </c>
      <c r="CN5093" t="s">
        <v>28556</v>
      </c>
      <c r="CO5093" t="s">
        <v>1381</v>
      </c>
      <c r="CP5093" t="s">
        <v>1381</v>
      </c>
      <c r="CQ5093" t="s">
        <v>4697</v>
      </c>
      <c r="CS5093">
        <v>102211</v>
      </c>
      <c r="CT5093" t="s">
        <v>1382</v>
      </c>
      <c r="CU5093" t="s">
        <v>28558</v>
      </c>
    </row>
    <row r="5094" spans="1:151" x14ac:dyDescent="0.2">
      <c r="A5094">
        <v>46072</v>
      </c>
      <c r="B5094" t="s">
        <v>28559</v>
      </c>
      <c r="C5094" t="s">
        <v>28291</v>
      </c>
      <c r="E5094" t="s">
        <v>28560</v>
      </c>
      <c r="F5094" t="s">
        <v>171</v>
      </c>
      <c r="G5094" t="str">
        <f t="shared" si="45"/>
        <v>0</v>
      </c>
      <c r="H5094" s="1">
        <v>37775</v>
      </c>
      <c r="I5094" t="s">
        <v>221</v>
      </c>
      <c r="K5094" t="s">
        <v>2724</v>
      </c>
      <c r="L5094" t="s">
        <v>820</v>
      </c>
      <c r="M5094" t="s">
        <v>306</v>
      </c>
      <c r="N5094">
        <v>2025</v>
      </c>
      <c r="O5094" t="s">
        <v>2065</v>
      </c>
      <c r="P5094" t="s">
        <v>178</v>
      </c>
      <c r="Q5094" t="s">
        <v>172</v>
      </c>
      <c r="R5094" t="s">
        <v>510</v>
      </c>
      <c r="S5094">
        <v>32528657</v>
      </c>
      <c r="BA5094" t="s">
        <v>6658</v>
      </c>
      <c r="BM5094" t="s">
        <v>4511</v>
      </c>
      <c r="DM5094" t="s">
        <v>28561</v>
      </c>
      <c r="DP5094" t="s">
        <v>28562</v>
      </c>
      <c r="DQ5094" t="s">
        <v>195</v>
      </c>
      <c r="DS5094" t="str">
        <f>"07024"</f>
        <v>07024</v>
      </c>
      <c r="DT5094" t="s">
        <v>226</v>
      </c>
      <c r="DU5094">
        <v>2014707394</v>
      </c>
      <c r="DX5094" t="s">
        <v>28563</v>
      </c>
      <c r="DY5094" t="s">
        <v>28564</v>
      </c>
    </row>
    <row r="5095" spans="1:151" x14ac:dyDescent="0.2">
      <c r="A5095">
        <v>45139</v>
      </c>
      <c r="B5095" t="s">
        <v>28565</v>
      </c>
      <c r="C5095" t="s">
        <v>28291</v>
      </c>
      <c r="D5095" t="s">
        <v>1154</v>
      </c>
      <c r="E5095" t="s">
        <v>1213</v>
      </c>
      <c r="F5095" t="s">
        <v>28566</v>
      </c>
      <c r="G5095" t="str">
        <f t="shared" si="45"/>
        <v>0</v>
      </c>
      <c r="H5095" s="1">
        <v>38075</v>
      </c>
      <c r="I5095" t="s">
        <v>221</v>
      </c>
      <c r="K5095" t="s">
        <v>554</v>
      </c>
      <c r="L5095" t="s">
        <v>175</v>
      </c>
      <c r="M5095" t="s">
        <v>176</v>
      </c>
      <c r="N5095">
        <v>2025</v>
      </c>
      <c r="O5095" t="s">
        <v>677</v>
      </c>
      <c r="P5095" t="s">
        <v>178</v>
      </c>
      <c r="Q5095" t="s">
        <v>172</v>
      </c>
      <c r="R5095" t="s">
        <v>510</v>
      </c>
      <c r="S5095">
        <v>32328363</v>
      </c>
      <c r="BM5095" t="s">
        <v>4988</v>
      </c>
    </row>
    <row r="5096" spans="1:151" x14ac:dyDescent="0.2">
      <c r="A5096">
        <v>45158</v>
      </c>
      <c r="B5096" t="s">
        <v>21502</v>
      </c>
      <c r="C5096" t="s">
        <v>28291</v>
      </c>
      <c r="E5096" t="s">
        <v>28567</v>
      </c>
      <c r="F5096" t="s">
        <v>28568</v>
      </c>
      <c r="G5096" t="str">
        <f t="shared" si="45"/>
        <v>0</v>
      </c>
      <c r="H5096" s="1">
        <v>38126</v>
      </c>
      <c r="I5096" t="s">
        <v>221</v>
      </c>
      <c r="K5096" t="s">
        <v>304</v>
      </c>
      <c r="L5096" t="s">
        <v>305</v>
      </c>
      <c r="M5096" t="s">
        <v>176</v>
      </c>
      <c r="N5096">
        <v>2025</v>
      </c>
      <c r="O5096" t="s">
        <v>677</v>
      </c>
      <c r="P5096" t="s">
        <v>178</v>
      </c>
      <c r="Q5096" t="s">
        <v>172</v>
      </c>
      <c r="S5096">
        <v>32504491</v>
      </c>
      <c r="T5096" t="s">
        <v>1382</v>
      </c>
      <c r="U5096" t="s">
        <v>424</v>
      </c>
      <c r="Y5096" t="str">
        <f>"01AS"</f>
        <v>01AS</v>
      </c>
      <c r="Z5096" t="s">
        <v>227</v>
      </c>
      <c r="AA5096" t="s">
        <v>228</v>
      </c>
      <c r="AB5096" t="s">
        <v>229</v>
      </c>
      <c r="AC5096" t="s">
        <v>1237</v>
      </c>
      <c r="AD5096" t="s">
        <v>172</v>
      </c>
      <c r="AS5096">
        <v>2.8</v>
      </c>
      <c r="AU5096" t="s">
        <v>472</v>
      </c>
      <c r="AV5096" t="s">
        <v>473</v>
      </c>
      <c r="AW5096" t="s">
        <v>430</v>
      </c>
      <c r="BM5096" t="s">
        <v>28569</v>
      </c>
      <c r="BN5096" t="s">
        <v>239</v>
      </c>
      <c r="BO5096" t="s">
        <v>28570</v>
      </c>
      <c r="BP5096" t="s">
        <v>241</v>
      </c>
      <c r="BQ5096" t="s">
        <v>195</v>
      </c>
      <c r="BS5096">
        <v>14627</v>
      </c>
      <c r="CD5096" t="s">
        <v>195</v>
      </c>
      <c r="CM5096" t="s">
        <v>28571</v>
      </c>
      <c r="CO5096" t="s">
        <v>28570</v>
      </c>
      <c r="CP5096" t="s">
        <v>1053</v>
      </c>
      <c r="CQ5096" t="s">
        <v>247</v>
      </c>
      <c r="CS5096" t="s">
        <v>28572</v>
      </c>
      <c r="CT5096" t="s">
        <v>244</v>
      </c>
      <c r="CU5096" t="s">
        <v>28573</v>
      </c>
    </row>
    <row r="5097" spans="1:151" x14ac:dyDescent="0.2">
      <c r="A5097">
        <v>45270</v>
      </c>
      <c r="B5097" t="s">
        <v>28574</v>
      </c>
      <c r="C5097" t="s">
        <v>28291</v>
      </c>
      <c r="E5097" t="s">
        <v>28575</v>
      </c>
      <c r="F5097" t="s">
        <v>171</v>
      </c>
      <c r="G5097" t="str">
        <f t="shared" si="45"/>
        <v>0</v>
      </c>
      <c r="H5097" s="1">
        <v>34207</v>
      </c>
      <c r="I5097" t="s">
        <v>221</v>
      </c>
      <c r="K5097" t="s">
        <v>687</v>
      </c>
      <c r="L5097" t="s">
        <v>204</v>
      </c>
      <c r="M5097" t="s">
        <v>1389</v>
      </c>
      <c r="N5097">
        <v>2024</v>
      </c>
      <c r="O5097" t="s">
        <v>1390</v>
      </c>
      <c r="P5097" t="s">
        <v>178</v>
      </c>
      <c r="Q5097" t="s">
        <v>172</v>
      </c>
      <c r="S5097">
        <v>31833905</v>
      </c>
      <c r="T5097" t="s">
        <v>1382</v>
      </c>
      <c r="U5097" t="s">
        <v>424</v>
      </c>
      <c r="Y5097" t="str">
        <f>"07SMD"</f>
        <v>07SMD</v>
      </c>
      <c r="Z5097" t="s">
        <v>470</v>
      </c>
      <c r="AA5097" t="s">
        <v>259</v>
      </c>
      <c r="AB5097" t="s">
        <v>260</v>
      </c>
      <c r="AC5097" t="s">
        <v>13809</v>
      </c>
      <c r="AD5097" t="s">
        <v>185</v>
      </c>
      <c r="AS5097" t="str">
        <f>"0"</f>
        <v>0</v>
      </c>
      <c r="AU5097" t="s">
        <v>472</v>
      </c>
      <c r="AV5097" t="s">
        <v>823</v>
      </c>
      <c r="AW5097" t="s">
        <v>430</v>
      </c>
      <c r="BO5097" t="s">
        <v>475</v>
      </c>
      <c r="BQ5097" t="s">
        <v>195</v>
      </c>
      <c r="CD5097" t="s">
        <v>195</v>
      </c>
      <c r="CM5097" t="s">
        <v>28576</v>
      </c>
      <c r="CO5097" t="s">
        <v>475</v>
      </c>
      <c r="CP5097" t="s">
        <v>241</v>
      </c>
      <c r="CQ5097" t="s">
        <v>247</v>
      </c>
      <c r="CS5097">
        <v>14620</v>
      </c>
      <c r="CT5097" t="s">
        <v>244</v>
      </c>
      <c r="CU5097" t="s">
        <v>28577</v>
      </c>
    </row>
    <row r="5098" spans="1:151" x14ac:dyDescent="0.2">
      <c r="A5098">
        <v>45487</v>
      </c>
      <c r="B5098" t="s">
        <v>28578</v>
      </c>
      <c r="C5098" t="s">
        <v>28291</v>
      </c>
      <c r="E5098" t="s">
        <v>28579</v>
      </c>
      <c r="F5098" t="s">
        <v>171</v>
      </c>
      <c r="G5098" t="str">
        <f t="shared" si="45"/>
        <v>0</v>
      </c>
      <c r="H5098" s="1">
        <v>38131</v>
      </c>
      <c r="I5098" t="s">
        <v>173</v>
      </c>
      <c r="K5098" t="s">
        <v>1730</v>
      </c>
      <c r="L5098" t="s">
        <v>1731</v>
      </c>
      <c r="M5098" t="s">
        <v>224</v>
      </c>
      <c r="N5098">
        <v>2025</v>
      </c>
      <c r="O5098" t="s">
        <v>528</v>
      </c>
      <c r="P5098" t="s">
        <v>178</v>
      </c>
      <c r="Q5098" t="s">
        <v>172</v>
      </c>
      <c r="S5098">
        <v>32168044</v>
      </c>
      <c r="T5098" t="s">
        <v>1382</v>
      </c>
      <c r="U5098" t="s">
        <v>424</v>
      </c>
      <c r="Y5098" t="str">
        <f>"01AS"</f>
        <v>01AS</v>
      </c>
      <c r="Z5098" t="s">
        <v>227</v>
      </c>
      <c r="AA5098" t="s">
        <v>833</v>
      </c>
      <c r="AB5098" t="s">
        <v>834</v>
      </c>
      <c r="AC5098" t="s">
        <v>8875</v>
      </c>
      <c r="AD5098" t="s">
        <v>172</v>
      </c>
      <c r="AS5098">
        <v>2.35</v>
      </c>
      <c r="AU5098" t="s">
        <v>472</v>
      </c>
      <c r="AV5098" t="s">
        <v>473</v>
      </c>
      <c r="AW5098" t="s">
        <v>430</v>
      </c>
      <c r="BO5098" t="s">
        <v>28330</v>
      </c>
      <c r="BQ5098" t="s">
        <v>195</v>
      </c>
      <c r="CD5098" t="s">
        <v>195</v>
      </c>
      <c r="CM5098" t="s">
        <v>28580</v>
      </c>
      <c r="CO5098" t="s">
        <v>28330</v>
      </c>
      <c r="CP5098" t="s">
        <v>28330</v>
      </c>
      <c r="CQ5098" t="s">
        <v>4882</v>
      </c>
      <c r="CS5098">
        <v>523000</v>
      </c>
      <c r="CT5098" t="s">
        <v>1382</v>
      </c>
      <c r="CU5098" t="s">
        <v>28581</v>
      </c>
    </row>
    <row r="5099" spans="1:151" x14ac:dyDescent="0.2">
      <c r="A5099">
        <v>46367</v>
      </c>
      <c r="B5099" t="s">
        <v>2682</v>
      </c>
      <c r="C5099" t="s">
        <v>28291</v>
      </c>
      <c r="E5099" t="s">
        <v>28582</v>
      </c>
      <c r="F5099" t="s">
        <v>28583</v>
      </c>
      <c r="G5099" t="str">
        <f t="shared" si="45"/>
        <v>0</v>
      </c>
      <c r="H5099" s="1">
        <v>38589</v>
      </c>
      <c r="I5099" t="s">
        <v>221</v>
      </c>
      <c r="K5099" t="s">
        <v>304</v>
      </c>
      <c r="M5099" t="s">
        <v>176</v>
      </c>
      <c r="N5099">
        <v>2026</v>
      </c>
      <c r="O5099" t="s">
        <v>508</v>
      </c>
      <c r="P5099" t="s">
        <v>509</v>
      </c>
      <c r="Q5099" t="s">
        <v>172</v>
      </c>
      <c r="R5099" t="s">
        <v>510</v>
      </c>
      <c r="S5099">
        <v>27677421</v>
      </c>
      <c r="BM5099" t="s">
        <v>28584</v>
      </c>
    </row>
    <row r="5100" spans="1:151" x14ac:dyDescent="0.2">
      <c r="A5100">
        <v>46677</v>
      </c>
      <c r="B5100" t="s">
        <v>2682</v>
      </c>
      <c r="C5100" t="s">
        <v>28291</v>
      </c>
      <c r="E5100" t="s">
        <v>28582</v>
      </c>
      <c r="F5100" t="s">
        <v>171</v>
      </c>
      <c r="G5100" t="str">
        <f t="shared" si="45"/>
        <v>0</v>
      </c>
      <c r="H5100" s="1">
        <v>38589</v>
      </c>
      <c r="I5100" t="s">
        <v>221</v>
      </c>
      <c r="K5100" t="s">
        <v>3576</v>
      </c>
      <c r="L5100" t="s">
        <v>633</v>
      </c>
      <c r="M5100" t="s">
        <v>1389</v>
      </c>
      <c r="N5100">
        <v>2025</v>
      </c>
      <c r="O5100" t="s">
        <v>2484</v>
      </c>
      <c r="P5100" t="s">
        <v>178</v>
      </c>
      <c r="Q5100" t="s">
        <v>172</v>
      </c>
      <c r="R5100" t="s">
        <v>510</v>
      </c>
      <c r="S5100">
        <v>27677421</v>
      </c>
      <c r="BM5100" t="s">
        <v>28584</v>
      </c>
    </row>
    <row r="5101" spans="1:151" x14ac:dyDescent="0.2">
      <c r="A5101">
        <v>46690</v>
      </c>
      <c r="B5101" t="s">
        <v>7961</v>
      </c>
      <c r="C5101" t="s">
        <v>28291</v>
      </c>
      <c r="D5101" t="s">
        <v>2888</v>
      </c>
      <c r="E5101" t="s">
        <v>28585</v>
      </c>
      <c r="F5101" t="s">
        <v>171</v>
      </c>
      <c r="G5101" t="str">
        <f t="shared" si="45"/>
        <v>0</v>
      </c>
      <c r="H5101" s="1">
        <v>38773</v>
      </c>
      <c r="I5101" t="s">
        <v>221</v>
      </c>
      <c r="K5101" t="s">
        <v>3576</v>
      </c>
      <c r="L5101" t="s">
        <v>633</v>
      </c>
      <c r="M5101" t="s">
        <v>1389</v>
      </c>
      <c r="N5101">
        <v>2025</v>
      </c>
      <c r="O5101" t="s">
        <v>2484</v>
      </c>
      <c r="P5101" t="s">
        <v>178</v>
      </c>
      <c r="Q5101" t="s">
        <v>172</v>
      </c>
      <c r="S5101">
        <v>32855067</v>
      </c>
      <c r="T5101" t="s">
        <v>226</v>
      </c>
      <c r="Y5101" t="str">
        <f>"01AS"</f>
        <v>01AS</v>
      </c>
      <c r="Z5101" t="s">
        <v>499</v>
      </c>
      <c r="AA5101" t="s">
        <v>833</v>
      </c>
      <c r="AB5101" t="s">
        <v>834</v>
      </c>
      <c r="AC5101" t="s">
        <v>5962</v>
      </c>
      <c r="AD5101" t="s">
        <v>172</v>
      </c>
      <c r="AS5101">
        <v>3.89</v>
      </c>
      <c r="AU5101" t="s">
        <v>472</v>
      </c>
      <c r="AV5101" t="s">
        <v>473</v>
      </c>
      <c r="AW5101" t="s">
        <v>715</v>
      </c>
      <c r="BM5101" t="s">
        <v>22356</v>
      </c>
      <c r="BN5101" t="s">
        <v>239</v>
      </c>
      <c r="BO5101" t="s">
        <v>28586</v>
      </c>
      <c r="BP5101" t="s">
        <v>241</v>
      </c>
      <c r="BQ5101" t="s">
        <v>195</v>
      </c>
      <c r="BS5101">
        <v>14627</v>
      </c>
      <c r="CD5101" t="s">
        <v>195</v>
      </c>
      <c r="CM5101" t="s">
        <v>28587</v>
      </c>
      <c r="CO5101" t="s">
        <v>28586</v>
      </c>
      <c r="CP5101" t="s">
        <v>19817</v>
      </c>
      <c r="CQ5101" t="s">
        <v>247</v>
      </c>
      <c r="CS5101" t="s">
        <v>28588</v>
      </c>
      <c r="CT5101" t="s">
        <v>244</v>
      </c>
      <c r="CU5101" t="s">
        <v>28589</v>
      </c>
    </row>
    <row r="5102" spans="1:151" x14ac:dyDescent="0.2">
      <c r="A5102">
        <v>32531</v>
      </c>
      <c r="B5102" t="s">
        <v>6439</v>
      </c>
      <c r="C5102" t="s">
        <v>14093</v>
      </c>
      <c r="D5102" t="s">
        <v>1436</v>
      </c>
      <c r="E5102" t="s">
        <v>28590</v>
      </c>
      <c r="F5102" t="s">
        <v>171</v>
      </c>
      <c r="G5102" t="s">
        <v>172</v>
      </c>
      <c r="H5102" s="1">
        <v>35707</v>
      </c>
      <c r="I5102" t="s">
        <v>173</v>
      </c>
      <c r="K5102" t="s">
        <v>2435</v>
      </c>
      <c r="L5102" t="s">
        <v>1346</v>
      </c>
      <c r="M5102" t="s">
        <v>255</v>
      </c>
      <c r="N5102" t="s">
        <v>421</v>
      </c>
      <c r="O5102" t="s">
        <v>422</v>
      </c>
      <c r="P5102" t="s">
        <v>178</v>
      </c>
      <c r="Q5102" t="s">
        <v>172</v>
      </c>
      <c r="S5102">
        <v>29969975</v>
      </c>
      <c r="T5102" t="s">
        <v>196</v>
      </c>
      <c r="W5102" t="s">
        <v>28591</v>
      </c>
      <c r="X5102">
        <v>7196406056</v>
      </c>
      <c r="Y5102" t="s">
        <v>186</v>
      </c>
      <c r="Z5102" t="s">
        <v>183</v>
      </c>
      <c r="AA5102">
        <v>2020</v>
      </c>
      <c r="AB5102">
        <v>2020</v>
      </c>
      <c r="AC5102" t="s">
        <v>752</v>
      </c>
      <c r="AD5102" t="s">
        <v>172</v>
      </c>
      <c r="AS5102">
        <v>3.51</v>
      </c>
      <c r="AT5102" t="s">
        <v>188</v>
      </c>
      <c r="AU5102" t="s">
        <v>189</v>
      </c>
      <c r="AV5102" t="s">
        <v>190</v>
      </c>
      <c r="AW5102" t="s">
        <v>264</v>
      </c>
      <c r="BM5102" t="s">
        <v>28592</v>
      </c>
      <c r="BN5102" t="s">
        <v>193</v>
      </c>
      <c r="BP5102" t="s">
        <v>194</v>
      </c>
      <c r="BQ5102" t="s">
        <v>195</v>
      </c>
      <c r="BS5102">
        <v>14627</v>
      </c>
      <c r="BT5102" t="s">
        <v>196</v>
      </c>
      <c r="BU5102">
        <v>7196750965</v>
      </c>
      <c r="BZ5102" t="s">
        <v>28593</v>
      </c>
      <c r="CC5102" t="s">
        <v>28594</v>
      </c>
      <c r="CD5102" t="s">
        <v>2314</v>
      </c>
      <c r="CF5102">
        <v>80921</v>
      </c>
      <c r="CG5102" t="s">
        <v>196</v>
      </c>
      <c r="CH5102">
        <v>7193303813</v>
      </c>
      <c r="CM5102" t="s">
        <v>28595</v>
      </c>
      <c r="CP5102" t="s">
        <v>194</v>
      </c>
      <c r="CQ5102" t="s">
        <v>195</v>
      </c>
      <c r="CS5102">
        <v>14627</v>
      </c>
      <c r="CT5102" t="s">
        <v>196</v>
      </c>
      <c r="CU5102">
        <v>7196750965</v>
      </c>
      <c r="ED5102" t="s">
        <v>2314</v>
      </c>
      <c r="EG5102" t="s">
        <v>196</v>
      </c>
      <c r="EH5102">
        <v>7193303813</v>
      </c>
      <c r="EM5102" t="s">
        <v>28593</v>
      </c>
      <c r="EP5102" t="s">
        <v>28594</v>
      </c>
      <c r="EQ5102" t="s">
        <v>2314</v>
      </c>
      <c r="ES5102">
        <v>80921</v>
      </c>
      <c r="ET5102" t="s">
        <v>196</v>
      </c>
      <c r="EU5102">
        <v>7193303813</v>
      </c>
    </row>
    <row r="5103" spans="1:151" x14ac:dyDescent="0.2">
      <c r="A5103">
        <v>24790</v>
      </c>
      <c r="B5103" t="s">
        <v>6439</v>
      </c>
      <c r="C5103" t="s">
        <v>14093</v>
      </c>
      <c r="D5103" t="s">
        <v>1436</v>
      </c>
      <c r="E5103" t="s">
        <v>28590</v>
      </c>
      <c r="F5103" t="s">
        <v>28596</v>
      </c>
      <c r="G5103" t="s">
        <v>172</v>
      </c>
      <c r="H5103" s="1">
        <v>35707</v>
      </c>
      <c r="I5103" t="s">
        <v>173</v>
      </c>
      <c r="K5103" t="s">
        <v>13506</v>
      </c>
      <c r="L5103" t="s">
        <v>13507</v>
      </c>
      <c r="M5103" t="s">
        <v>306</v>
      </c>
      <c r="N5103">
        <v>2018</v>
      </c>
      <c r="O5103" t="s">
        <v>307</v>
      </c>
      <c r="P5103" t="s">
        <v>178</v>
      </c>
      <c r="Q5103" t="s">
        <v>172</v>
      </c>
      <c r="S5103">
        <v>29969975</v>
      </c>
      <c r="T5103" t="s">
        <v>196</v>
      </c>
      <c r="W5103" t="s">
        <v>28591</v>
      </c>
      <c r="X5103">
        <v>7196406056</v>
      </c>
      <c r="Y5103" t="s">
        <v>186</v>
      </c>
      <c r="Z5103" t="s">
        <v>183</v>
      </c>
      <c r="AA5103">
        <v>2020</v>
      </c>
      <c r="AB5103">
        <v>2020</v>
      </c>
      <c r="AC5103" t="s">
        <v>752</v>
      </c>
      <c r="AD5103" t="s">
        <v>172</v>
      </c>
      <c r="AS5103">
        <v>3.51</v>
      </c>
      <c r="AT5103" t="s">
        <v>188</v>
      </c>
      <c r="AU5103" t="s">
        <v>189</v>
      </c>
      <c r="AV5103" t="s">
        <v>190</v>
      </c>
      <c r="AW5103" t="s">
        <v>264</v>
      </c>
      <c r="BM5103" t="s">
        <v>28592</v>
      </c>
      <c r="BN5103" t="s">
        <v>193</v>
      </c>
      <c r="BP5103" t="s">
        <v>194</v>
      </c>
      <c r="BQ5103" t="s">
        <v>195</v>
      </c>
      <c r="BS5103">
        <v>14627</v>
      </c>
      <c r="BT5103" t="s">
        <v>196</v>
      </c>
      <c r="BU5103">
        <v>7196750965</v>
      </c>
      <c r="BZ5103" t="s">
        <v>28593</v>
      </c>
      <c r="CC5103" t="s">
        <v>28594</v>
      </c>
      <c r="CD5103" t="s">
        <v>2314</v>
      </c>
      <c r="CF5103">
        <v>80921</v>
      </c>
      <c r="CG5103" t="s">
        <v>196</v>
      </c>
      <c r="CH5103">
        <v>7193303813</v>
      </c>
      <c r="CM5103" t="s">
        <v>28595</v>
      </c>
      <c r="CP5103" t="s">
        <v>194</v>
      </c>
      <c r="CQ5103" t="s">
        <v>195</v>
      </c>
      <c r="CS5103">
        <v>14627</v>
      </c>
      <c r="CT5103" t="s">
        <v>196</v>
      </c>
      <c r="CU5103">
        <v>7196750965</v>
      </c>
      <c r="ED5103" t="s">
        <v>2314</v>
      </c>
      <c r="EG5103" t="s">
        <v>196</v>
      </c>
      <c r="EH5103">
        <v>7193303813</v>
      </c>
      <c r="EM5103" t="s">
        <v>28593</v>
      </c>
      <c r="EP5103" t="s">
        <v>28594</v>
      </c>
      <c r="EQ5103" t="s">
        <v>2314</v>
      </c>
      <c r="ES5103">
        <v>80921</v>
      </c>
      <c r="ET5103" t="s">
        <v>196</v>
      </c>
      <c r="EU5103">
        <v>7193303813</v>
      </c>
    </row>
    <row r="5104" spans="1:151" x14ac:dyDescent="0.2">
      <c r="A5104">
        <v>26556</v>
      </c>
      <c r="B5104" t="s">
        <v>28597</v>
      </c>
      <c r="C5104" t="s">
        <v>14093</v>
      </c>
      <c r="E5104" t="s">
        <v>28598</v>
      </c>
      <c r="F5104" t="s">
        <v>171</v>
      </c>
      <c r="G5104" t="s">
        <v>172</v>
      </c>
      <c r="H5104" s="1">
        <v>35314</v>
      </c>
      <c r="I5104" t="s">
        <v>173</v>
      </c>
      <c r="K5104" t="s">
        <v>1879</v>
      </c>
      <c r="L5104" t="s">
        <v>1880</v>
      </c>
      <c r="M5104" t="s">
        <v>255</v>
      </c>
      <c r="N5104" t="s">
        <v>1347</v>
      </c>
      <c r="O5104" t="s">
        <v>1348</v>
      </c>
      <c r="P5104" t="s">
        <v>178</v>
      </c>
      <c r="Q5104" t="s">
        <v>172</v>
      </c>
      <c r="S5104">
        <v>28884170</v>
      </c>
      <c r="T5104" t="s">
        <v>196</v>
      </c>
      <c r="W5104" t="s">
        <v>28599</v>
      </c>
      <c r="X5104">
        <v>3474959166</v>
      </c>
      <c r="Y5104" t="s">
        <v>182</v>
      </c>
      <c r="Z5104" t="s">
        <v>183</v>
      </c>
      <c r="AA5104">
        <v>2019</v>
      </c>
      <c r="AB5104">
        <v>2019</v>
      </c>
      <c r="AC5104" t="s">
        <v>184</v>
      </c>
      <c r="AD5104" t="s">
        <v>185</v>
      </c>
      <c r="AM5104" t="s">
        <v>1309</v>
      </c>
      <c r="AS5104">
        <v>3.15</v>
      </c>
      <c r="AT5104" t="s">
        <v>188</v>
      </c>
      <c r="AU5104" t="s">
        <v>189</v>
      </c>
      <c r="AV5104" t="s">
        <v>190</v>
      </c>
      <c r="AW5104" t="s">
        <v>294</v>
      </c>
      <c r="BM5104" t="s">
        <v>28600</v>
      </c>
      <c r="BN5104" t="s">
        <v>193</v>
      </c>
      <c r="BP5104" t="s">
        <v>194</v>
      </c>
      <c r="BQ5104" t="s">
        <v>195</v>
      </c>
      <c r="BS5104">
        <v>14627</v>
      </c>
      <c r="BT5104" t="s">
        <v>196</v>
      </c>
      <c r="BU5104">
        <v>3476519713</v>
      </c>
      <c r="BZ5104" t="s">
        <v>28601</v>
      </c>
      <c r="CC5104" t="s">
        <v>704</v>
      </c>
      <c r="CD5104" t="s">
        <v>195</v>
      </c>
      <c r="CF5104">
        <v>11207</v>
      </c>
      <c r="CG5104" t="s">
        <v>196</v>
      </c>
      <c r="CH5104">
        <v>3476519713</v>
      </c>
      <c r="CM5104" t="s">
        <v>28602</v>
      </c>
      <c r="CP5104" t="s">
        <v>194</v>
      </c>
      <c r="CQ5104" t="s">
        <v>195</v>
      </c>
      <c r="CS5104">
        <v>14611</v>
      </c>
      <c r="CT5104" t="s">
        <v>196</v>
      </c>
      <c r="CU5104">
        <v>3476519713</v>
      </c>
      <c r="ED5104" t="s">
        <v>195</v>
      </c>
      <c r="EG5104" t="s">
        <v>196</v>
      </c>
      <c r="EH5104">
        <v>3476519713</v>
      </c>
      <c r="EM5104" t="s">
        <v>28601</v>
      </c>
      <c r="EP5104" t="s">
        <v>704</v>
      </c>
      <c r="EQ5104" t="s">
        <v>195</v>
      </c>
      <c r="ES5104">
        <v>11207</v>
      </c>
      <c r="ET5104" t="s">
        <v>196</v>
      </c>
      <c r="EU5104">
        <v>3476519713</v>
      </c>
    </row>
    <row r="5105" spans="1:151" x14ac:dyDescent="0.2">
      <c r="A5105">
        <v>41844</v>
      </c>
      <c r="B5105" t="s">
        <v>27569</v>
      </c>
      <c r="C5105" t="s">
        <v>28603</v>
      </c>
      <c r="E5105" t="s">
        <v>28604</v>
      </c>
      <c r="F5105" t="s">
        <v>171</v>
      </c>
      <c r="G5105" t="str">
        <f>"0"</f>
        <v>0</v>
      </c>
      <c r="H5105" s="1">
        <v>35031</v>
      </c>
      <c r="I5105" t="s">
        <v>221</v>
      </c>
      <c r="K5105" t="s">
        <v>769</v>
      </c>
      <c r="L5105" t="s">
        <v>2488</v>
      </c>
      <c r="M5105" t="s">
        <v>176</v>
      </c>
      <c r="N5105">
        <v>2024</v>
      </c>
      <c r="O5105" t="s">
        <v>319</v>
      </c>
      <c r="P5105" t="s">
        <v>178</v>
      </c>
      <c r="Q5105" t="s">
        <v>172</v>
      </c>
      <c r="S5105">
        <v>31921428</v>
      </c>
      <c r="T5105" t="s">
        <v>226</v>
      </c>
      <c r="Y5105" t="str">
        <f>"02SBS"</f>
        <v>02SBS</v>
      </c>
      <c r="Z5105" t="s">
        <v>258</v>
      </c>
      <c r="AA5105" t="s">
        <v>259</v>
      </c>
      <c r="AB5105" t="s">
        <v>260</v>
      </c>
      <c r="AC5105" t="s">
        <v>3149</v>
      </c>
      <c r="AD5105" t="s">
        <v>185</v>
      </c>
      <c r="AS5105">
        <v>3.71</v>
      </c>
      <c r="AU5105" t="s">
        <v>3009</v>
      </c>
      <c r="AV5105" t="s">
        <v>236</v>
      </c>
      <c r="AW5105" t="s">
        <v>264</v>
      </c>
      <c r="BO5105" t="s">
        <v>475</v>
      </c>
      <c r="BQ5105" t="s">
        <v>195</v>
      </c>
      <c r="CA5105" t="s">
        <v>28605</v>
      </c>
      <c r="CD5105" t="s">
        <v>195</v>
      </c>
      <c r="CM5105" t="s">
        <v>28606</v>
      </c>
      <c r="CN5105" t="s">
        <v>28605</v>
      </c>
      <c r="CO5105" t="s">
        <v>475</v>
      </c>
      <c r="CP5105" t="s">
        <v>241</v>
      </c>
      <c r="CQ5105" t="s">
        <v>247</v>
      </c>
      <c r="CS5105">
        <v>14620</v>
      </c>
      <c r="CT5105" t="s">
        <v>244</v>
      </c>
    </row>
    <row r="5106" spans="1:151" x14ac:dyDescent="0.2">
      <c r="A5106">
        <v>25345</v>
      </c>
      <c r="B5106" t="s">
        <v>2304</v>
      </c>
      <c r="C5106" t="s">
        <v>28607</v>
      </c>
      <c r="D5106" t="s">
        <v>390</v>
      </c>
      <c r="E5106" t="s">
        <v>28608</v>
      </c>
      <c r="F5106" t="s">
        <v>171</v>
      </c>
      <c r="G5106" t="s">
        <v>172</v>
      </c>
      <c r="H5106" s="1">
        <v>36062</v>
      </c>
      <c r="I5106" t="s">
        <v>221</v>
      </c>
      <c r="K5106" t="s">
        <v>28609</v>
      </c>
      <c r="L5106" t="s">
        <v>2515</v>
      </c>
      <c r="M5106" t="s">
        <v>306</v>
      </c>
      <c r="N5106">
        <v>2018</v>
      </c>
      <c r="O5106" t="s">
        <v>307</v>
      </c>
      <c r="P5106" t="s">
        <v>178</v>
      </c>
      <c r="Q5106" t="s">
        <v>172</v>
      </c>
      <c r="S5106">
        <v>29915392</v>
      </c>
      <c r="T5106" t="s">
        <v>196</v>
      </c>
      <c r="W5106" t="s">
        <v>28610</v>
      </c>
      <c r="X5106">
        <v>4103027643</v>
      </c>
      <c r="Y5106" t="s">
        <v>186</v>
      </c>
      <c r="Z5106" t="s">
        <v>183</v>
      </c>
      <c r="AA5106">
        <v>2020</v>
      </c>
      <c r="AB5106">
        <v>2020</v>
      </c>
      <c r="AC5106" t="s">
        <v>457</v>
      </c>
      <c r="AD5106" t="s">
        <v>185</v>
      </c>
      <c r="AS5106">
        <v>3.48</v>
      </c>
      <c r="AT5106" t="s">
        <v>188</v>
      </c>
      <c r="AU5106" t="s">
        <v>189</v>
      </c>
      <c r="AV5106" t="s">
        <v>190</v>
      </c>
      <c r="AW5106" t="s">
        <v>264</v>
      </c>
      <c r="BM5106" t="s">
        <v>28611</v>
      </c>
      <c r="BN5106" t="s">
        <v>193</v>
      </c>
      <c r="BP5106" t="s">
        <v>194</v>
      </c>
      <c r="BQ5106" t="s">
        <v>195</v>
      </c>
      <c r="BS5106">
        <v>14627</v>
      </c>
      <c r="BT5106" t="s">
        <v>196</v>
      </c>
      <c r="BU5106">
        <v>4106039516</v>
      </c>
      <c r="BZ5106" t="s">
        <v>28612</v>
      </c>
      <c r="CC5106" t="s">
        <v>28613</v>
      </c>
      <c r="CD5106" t="s">
        <v>849</v>
      </c>
      <c r="CF5106">
        <v>21666</v>
      </c>
      <c r="CG5106" t="s">
        <v>196</v>
      </c>
      <c r="CH5106">
        <v>4106039516</v>
      </c>
      <c r="CM5106" t="s">
        <v>948</v>
      </c>
      <c r="CP5106" t="s">
        <v>194</v>
      </c>
      <c r="CQ5106" t="s">
        <v>195</v>
      </c>
      <c r="CS5106">
        <v>14611</v>
      </c>
      <c r="CT5106" t="s">
        <v>196</v>
      </c>
      <c r="CU5106">
        <v>4106039516</v>
      </c>
      <c r="ED5106" t="s">
        <v>849</v>
      </c>
      <c r="EG5106" t="s">
        <v>196</v>
      </c>
      <c r="EH5106">
        <v>4106039516</v>
      </c>
      <c r="EM5106" t="s">
        <v>28612</v>
      </c>
      <c r="EP5106" t="s">
        <v>28613</v>
      </c>
      <c r="EQ5106" t="s">
        <v>849</v>
      </c>
      <c r="ES5106">
        <v>21666</v>
      </c>
      <c r="ET5106" t="s">
        <v>196</v>
      </c>
      <c r="EU5106">
        <v>4106039516</v>
      </c>
    </row>
    <row r="5107" spans="1:151" x14ac:dyDescent="0.2">
      <c r="A5107">
        <v>23774</v>
      </c>
      <c r="B5107" t="s">
        <v>2304</v>
      </c>
      <c r="C5107" t="s">
        <v>28607</v>
      </c>
      <c r="D5107" t="s">
        <v>390</v>
      </c>
      <c r="E5107" t="s">
        <v>28608</v>
      </c>
      <c r="F5107" t="s">
        <v>1125</v>
      </c>
      <c r="G5107" t="s">
        <v>172</v>
      </c>
      <c r="H5107" s="1">
        <v>36062</v>
      </c>
      <c r="I5107" t="s">
        <v>221</v>
      </c>
      <c r="K5107" t="s">
        <v>1078</v>
      </c>
      <c r="L5107" t="s">
        <v>175</v>
      </c>
      <c r="M5107" t="s">
        <v>224</v>
      </c>
      <c r="N5107">
        <v>2017</v>
      </c>
      <c r="O5107" t="s">
        <v>441</v>
      </c>
      <c r="P5107" t="s">
        <v>178</v>
      </c>
      <c r="Q5107" t="s">
        <v>172</v>
      </c>
      <c r="S5107">
        <v>29915392</v>
      </c>
      <c r="T5107" t="s">
        <v>196</v>
      </c>
      <c r="W5107" t="s">
        <v>28610</v>
      </c>
      <c r="X5107">
        <v>4103027643</v>
      </c>
      <c r="Y5107" t="s">
        <v>186</v>
      </c>
      <c r="Z5107" t="s">
        <v>183</v>
      </c>
      <c r="AA5107">
        <v>2020</v>
      </c>
      <c r="AB5107">
        <v>2020</v>
      </c>
      <c r="AC5107" t="s">
        <v>457</v>
      </c>
      <c r="AD5107" t="s">
        <v>185</v>
      </c>
      <c r="AS5107">
        <v>3.48</v>
      </c>
      <c r="AT5107" t="s">
        <v>188</v>
      </c>
      <c r="AU5107" t="s">
        <v>189</v>
      </c>
      <c r="AV5107" t="s">
        <v>190</v>
      </c>
      <c r="AW5107" t="s">
        <v>264</v>
      </c>
      <c r="BM5107" t="s">
        <v>28611</v>
      </c>
      <c r="BN5107" t="s">
        <v>193</v>
      </c>
      <c r="BP5107" t="s">
        <v>194</v>
      </c>
      <c r="BQ5107" t="s">
        <v>195</v>
      </c>
      <c r="BS5107">
        <v>14627</v>
      </c>
      <c r="BT5107" t="s">
        <v>196</v>
      </c>
      <c r="BU5107">
        <v>4106039516</v>
      </c>
      <c r="BZ5107" t="s">
        <v>28612</v>
      </c>
      <c r="CC5107" t="s">
        <v>28613</v>
      </c>
      <c r="CD5107" t="s">
        <v>849</v>
      </c>
      <c r="CF5107">
        <v>21666</v>
      </c>
      <c r="CG5107" t="s">
        <v>196</v>
      </c>
      <c r="CH5107">
        <v>4106039516</v>
      </c>
      <c r="CM5107" t="s">
        <v>948</v>
      </c>
      <c r="CP5107" t="s">
        <v>194</v>
      </c>
      <c r="CQ5107" t="s">
        <v>195</v>
      </c>
      <c r="CS5107">
        <v>14611</v>
      </c>
      <c r="CT5107" t="s">
        <v>196</v>
      </c>
      <c r="CU5107">
        <v>4106039516</v>
      </c>
      <c r="ED5107" t="s">
        <v>849</v>
      </c>
      <c r="EG5107" t="s">
        <v>196</v>
      </c>
      <c r="EH5107">
        <v>4106039516</v>
      </c>
      <c r="EM5107" t="s">
        <v>28612</v>
      </c>
      <c r="EP5107" t="s">
        <v>28613</v>
      </c>
      <c r="EQ5107" t="s">
        <v>849</v>
      </c>
      <c r="ES5107">
        <v>21666</v>
      </c>
      <c r="ET5107" t="s">
        <v>196</v>
      </c>
      <c r="EU5107">
        <v>4106039516</v>
      </c>
    </row>
    <row r="5108" spans="1:151" x14ac:dyDescent="0.2">
      <c r="A5108">
        <v>19819</v>
      </c>
      <c r="B5108" t="s">
        <v>2304</v>
      </c>
      <c r="C5108" t="s">
        <v>28607</v>
      </c>
      <c r="D5108" t="s">
        <v>390</v>
      </c>
      <c r="E5108" t="s">
        <v>28608</v>
      </c>
      <c r="F5108" t="s">
        <v>171</v>
      </c>
      <c r="G5108" t="s">
        <v>172</v>
      </c>
      <c r="H5108" s="1">
        <v>36062</v>
      </c>
      <c r="I5108" t="s">
        <v>221</v>
      </c>
      <c r="K5108" t="s">
        <v>439</v>
      </c>
      <c r="M5108" t="s">
        <v>224</v>
      </c>
      <c r="N5108">
        <v>2017</v>
      </c>
      <c r="O5108" t="s">
        <v>441</v>
      </c>
      <c r="P5108" t="s">
        <v>363</v>
      </c>
      <c r="Q5108" t="s">
        <v>172</v>
      </c>
      <c r="S5108">
        <v>29915392</v>
      </c>
      <c r="T5108" t="s">
        <v>196</v>
      </c>
      <c r="W5108" t="s">
        <v>28610</v>
      </c>
      <c r="X5108">
        <v>4103027643</v>
      </c>
      <c r="Y5108" t="s">
        <v>186</v>
      </c>
      <c r="Z5108" t="s">
        <v>183</v>
      </c>
      <c r="AA5108">
        <v>2020</v>
      </c>
      <c r="AB5108">
        <v>2020</v>
      </c>
      <c r="AC5108" t="s">
        <v>457</v>
      </c>
      <c r="AD5108" t="s">
        <v>185</v>
      </c>
      <c r="AS5108">
        <v>3.48</v>
      </c>
      <c r="AT5108" t="s">
        <v>188</v>
      </c>
      <c r="AU5108" t="s">
        <v>189</v>
      </c>
      <c r="AV5108" t="s">
        <v>190</v>
      </c>
      <c r="AW5108" t="s">
        <v>264</v>
      </c>
      <c r="BM5108" t="s">
        <v>28611</v>
      </c>
      <c r="BN5108" t="s">
        <v>193</v>
      </c>
      <c r="BP5108" t="s">
        <v>194</v>
      </c>
      <c r="BQ5108" t="s">
        <v>195</v>
      </c>
      <c r="BS5108">
        <v>14627</v>
      </c>
      <c r="BT5108" t="s">
        <v>196</v>
      </c>
      <c r="BU5108">
        <v>4106039516</v>
      </c>
      <c r="BZ5108" t="s">
        <v>28612</v>
      </c>
      <c r="CC5108" t="s">
        <v>28613</v>
      </c>
      <c r="CD5108" t="s">
        <v>849</v>
      </c>
      <c r="CF5108">
        <v>21666</v>
      </c>
      <c r="CG5108" t="s">
        <v>196</v>
      </c>
      <c r="CH5108">
        <v>4106039516</v>
      </c>
      <c r="CM5108" t="s">
        <v>948</v>
      </c>
      <c r="CP5108" t="s">
        <v>194</v>
      </c>
      <c r="CQ5108" t="s">
        <v>195</v>
      </c>
      <c r="CS5108">
        <v>14611</v>
      </c>
      <c r="CT5108" t="s">
        <v>196</v>
      </c>
      <c r="CU5108">
        <v>4106039516</v>
      </c>
      <c r="ED5108" t="s">
        <v>849</v>
      </c>
      <c r="EG5108" t="s">
        <v>196</v>
      </c>
      <c r="EH5108">
        <v>4106039516</v>
      </c>
      <c r="EM5108" t="s">
        <v>28612</v>
      </c>
      <c r="EP5108" t="s">
        <v>28613</v>
      </c>
      <c r="EQ5108" t="s">
        <v>849</v>
      </c>
      <c r="ES5108">
        <v>21666</v>
      </c>
      <c r="ET5108" t="s">
        <v>196</v>
      </c>
      <c r="EU5108">
        <v>4106039516</v>
      </c>
    </row>
    <row r="5109" spans="1:151" x14ac:dyDescent="0.2">
      <c r="A5109">
        <v>27540</v>
      </c>
      <c r="B5109" t="s">
        <v>622</v>
      </c>
      <c r="C5109" t="s">
        <v>28614</v>
      </c>
      <c r="D5109" t="s">
        <v>28615</v>
      </c>
      <c r="E5109" t="s">
        <v>28616</v>
      </c>
      <c r="F5109" t="s">
        <v>171</v>
      </c>
      <c r="G5109" t="s">
        <v>172</v>
      </c>
      <c r="H5109" s="1">
        <v>35720</v>
      </c>
      <c r="I5109" t="s">
        <v>221</v>
      </c>
      <c r="K5109" t="s">
        <v>1688</v>
      </c>
      <c r="L5109" t="s">
        <v>1689</v>
      </c>
      <c r="M5109" t="s">
        <v>224</v>
      </c>
      <c r="N5109">
        <v>2019</v>
      </c>
      <c r="O5109" t="s">
        <v>279</v>
      </c>
      <c r="P5109" t="s">
        <v>178</v>
      </c>
      <c r="Q5109" t="s">
        <v>172</v>
      </c>
      <c r="S5109">
        <v>29856763</v>
      </c>
      <c r="T5109" t="s">
        <v>196</v>
      </c>
      <c r="W5109" t="s">
        <v>28617</v>
      </c>
      <c r="X5109">
        <v>6175579702</v>
      </c>
      <c r="Y5109" t="s">
        <v>186</v>
      </c>
      <c r="Z5109" t="s">
        <v>282</v>
      </c>
      <c r="AA5109">
        <v>2020</v>
      </c>
      <c r="AB5109">
        <v>2020</v>
      </c>
      <c r="AC5109" t="s">
        <v>886</v>
      </c>
      <c r="AD5109" t="s">
        <v>172</v>
      </c>
      <c r="AS5109">
        <v>3.4</v>
      </c>
      <c r="AT5109" t="s">
        <v>188</v>
      </c>
      <c r="AU5109" t="s">
        <v>189</v>
      </c>
      <c r="AV5109" t="s">
        <v>190</v>
      </c>
      <c r="AW5109" t="s">
        <v>264</v>
      </c>
      <c r="BM5109" t="s">
        <v>28618</v>
      </c>
      <c r="BN5109" t="s">
        <v>193</v>
      </c>
      <c r="BP5109" t="s">
        <v>194</v>
      </c>
      <c r="BQ5109" t="s">
        <v>195</v>
      </c>
      <c r="BS5109">
        <v>14627</v>
      </c>
      <c r="BT5109" t="s">
        <v>196</v>
      </c>
      <c r="BU5109">
        <v>3399277414</v>
      </c>
      <c r="BZ5109" t="s">
        <v>28619</v>
      </c>
      <c r="CC5109" t="s">
        <v>28620</v>
      </c>
      <c r="CD5109" t="s">
        <v>401</v>
      </c>
      <c r="CF5109" t="str">
        <f>"01880"</f>
        <v>01880</v>
      </c>
      <c r="CG5109" t="s">
        <v>196</v>
      </c>
      <c r="CH5109">
        <v>7812458346</v>
      </c>
      <c r="CM5109" t="s">
        <v>28621</v>
      </c>
      <c r="CP5109" t="s">
        <v>194</v>
      </c>
      <c r="CQ5109" t="s">
        <v>195</v>
      </c>
      <c r="CS5109">
        <v>14627</v>
      </c>
      <c r="CT5109" t="s">
        <v>196</v>
      </c>
      <c r="CU5109">
        <v>3399277414</v>
      </c>
      <c r="ED5109" t="s">
        <v>401</v>
      </c>
      <c r="EG5109" t="s">
        <v>196</v>
      </c>
      <c r="EH5109">
        <v>7812458346</v>
      </c>
      <c r="EM5109" t="s">
        <v>28619</v>
      </c>
      <c r="EP5109" t="s">
        <v>28620</v>
      </c>
      <c r="EQ5109" t="s">
        <v>401</v>
      </c>
      <c r="ES5109" t="str">
        <f>"01880"</f>
        <v>01880</v>
      </c>
      <c r="ET5109" t="s">
        <v>196</v>
      </c>
      <c r="EU5109">
        <v>7812458346</v>
      </c>
    </row>
    <row r="5110" spans="1:151" x14ac:dyDescent="0.2">
      <c r="A5110">
        <v>19096</v>
      </c>
      <c r="B5110" t="s">
        <v>1549</v>
      </c>
      <c r="C5110" t="s">
        <v>28622</v>
      </c>
      <c r="D5110" t="s">
        <v>20921</v>
      </c>
      <c r="E5110" t="s">
        <v>28623</v>
      </c>
      <c r="F5110" t="s">
        <v>28624</v>
      </c>
      <c r="G5110" t="s">
        <v>172</v>
      </c>
      <c r="H5110" s="1">
        <v>34900</v>
      </c>
      <c r="I5110" t="s">
        <v>221</v>
      </c>
      <c r="K5110" t="s">
        <v>1078</v>
      </c>
      <c r="L5110" t="s">
        <v>1689</v>
      </c>
      <c r="M5110" t="s">
        <v>224</v>
      </c>
      <c r="N5110">
        <v>2016</v>
      </c>
      <c r="O5110" t="s">
        <v>410</v>
      </c>
      <c r="P5110" t="s">
        <v>178</v>
      </c>
      <c r="Q5110" t="s">
        <v>172</v>
      </c>
      <c r="S5110">
        <v>28264088</v>
      </c>
      <c r="T5110" t="s">
        <v>196</v>
      </c>
      <c r="W5110" t="s">
        <v>28625</v>
      </c>
      <c r="X5110">
        <v>4235892289</v>
      </c>
      <c r="Y5110" t="s">
        <v>186</v>
      </c>
      <c r="Z5110" t="s">
        <v>282</v>
      </c>
      <c r="AA5110">
        <v>2017</v>
      </c>
      <c r="AB5110">
        <v>2017</v>
      </c>
      <c r="AC5110" t="s">
        <v>932</v>
      </c>
      <c r="AD5110" t="s">
        <v>185</v>
      </c>
      <c r="AS5110">
        <v>3.7</v>
      </c>
      <c r="AT5110" t="s">
        <v>188</v>
      </c>
      <c r="AU5110" t="s">
        <v>189</v>
      </c>
      <c r="AV5110" t="s">
        <v>190</v>
      </c>
      <c r="AW5110" t="s">
        <v>264</v>
      </c>
      <c r="BM5110" t="s">
        <v>28626</v>
      </c>
      <c r="BN5110" t="s">
        <v>193</v>
      </c>
      <c r="BP5110" t="s">
        <v>194</v>
      </c>
      <c r="BQ5110" t="s">
        <v>195</v>
      </c>
      <c r="BS5110">
        <v>14627</v>
      </c>
      <c r="BT5110" t="s">
        <v>196</v>
      </c>
      <c r="BU5110">
        <v>4238028381</v>
      </c>
      <c r="BZ5110" t="s">
        <v>28627</v>
      </c>
      <c r="CC5110" t="s">
        <v>28628</v>
      </c>
      <c r="CD5110" t="s">
        <v>1039</v>
      </c>
      <c r="CF5110">
        <v>37415</v>
      </c>
      <c r="CG5110" t="s">
        <v>196</v>
      </c>
      <c r="CH5110">
        <v>4238028381</v>
      </c>
      <c r="CM5110" t="s">
        <v>28629</v>
      </c>
      <c r="CN5110" t="s">
        <v>1525</v>
      </c>
      <c r="CP5110" t="s">
        <v>194</v>
      </c>
      <c r="CQ5110" t="s">
        <v>195</v>
      </c>
      <c r="CS5110">
        <v>14627</v>
      </c>
      <c r="CT5110" t="s">
        <v>196</v>
      </c>
      <c r="CU5110">
        <v>4238028381</v>
      </c>
      <c r="DZ5110" t="s">
        <v>28630</v>
      </c>
      <c r="EC5110" t="s">
        <v>28631</v>
      </c>
      <c r="ED5110" t="s">
        <v>1039</v>
      </c>
      <c r="EF5110">
        <v>37412</v>
      </c>
      <c r="EG5110" t="s">
        <v>196</v>
      </c>
      <c r="EH5110">
        <v>4238028381</v>
      </c>
      <c r="EM5110" t="s">
        <v>28627</v>
      </c>
      <c r="EP5110" t="s">
        <v>28628</v>
      </c>
      <c r="EQ5110" t="s">
        <v>1039</v>
      </c>
      <c r="ES5110">
        <v>37415</v>
      </c>
      <c r="ET5110" t="s">
        <v>196</v>
      </c>
      <c r="EU5110">
        <v>4238028381</v>
      </c>
    </row>
    <row r="5111" spans="1:151" x14ac:dyDescent="0.2">
      <c r="A5111">
        <v>26967</v>
      </c>
      <c r="B5111" t="s">
        <v>5326</v>
      </c>
      <c r="C5111" t="s">
        <v>28632</v>
      </c>
      <c r="D5111" t="s">
        <v>390</v>
      </c>
      <c r="E5111" t="s">
        <v>28633</v>
      </c>
      <c r="F5111" t="s">
        <v>171</v>
      </c>
      <c r="H5111" s="1">
        <v>35797</v>
      </c>
      <c r="I5111" t="s">
        <v>173</v>
      </c>
      <c r="J5111" t="s">
        <v>19488</v>
      </c>
      <c r="K5111" t="s">
        <v>1304</v>
      </c>
      <c r="L5111" t="s">
        <v>633</v>
      </c>
      <c r="M5111" t="s">
        <v>224</v>
      </c>
      <c r="N5111">
        <v>2019</v>
      </c>
      <c r="O5111" t="s">
        <v>279</v>
      </c>
      <c r="P5111" t="s">
        <v>363</v>
      </c>
      <c r="Q5111" t="s">
        <v>185</v>
      </c>
      <c r="BM5111" t="s">
        <v>28634</v>
      </c>
      <c r="BP5111" t="s">
        <v>10489</v>
      </c>
      <c r="BQ5111" t="s">
        <v>6135</v>
      </c>
      <c r="BS5111" t="str">
        <f>"04101"</f>
        <v>04101</v>
      </c>
      <c r="BT5111" t="s">
        <v>226</v>
      </c>
      <c r="BU5111" t="s">
        <v>28635</v>
      </c>
      <c r="BW5111" t="s">
        <v>28635</v>
      </c>
      <c r="BX5111" t="s">
        <v>28636</v>
      </c>
    </row>
    <row r="5112" spans="1:151" x14ac:dyDescent="0.2">
      <c r="A5112">
        <v>10195</v>
      </c>
      <c r="B5112" t="s">
        <v>4305</v>
      </c>
      <c r="C5112" t="s">
        <v>9218</v>
      </c>
      <c r="D5112" t="s">
        <v>1792</v>
      </c>
      <c r="E5112" t="s">
        <v>28637</v>
      </c>
      <c r="F5112" t="s">
        <v>171</v>
      </c>
      <c r="G5112" t="s">
        <v>172</v>
      </c>
      <c r="H5112" s="1">
        <v>34555</v>
      </c>
      <c r="I5112" t="s">
        <v>173</v>
      </c>
      <c r="K5112" t="s">
        <v>28638</v>
      </c>
      <c r="M5112" t="s">
        <v>176</v>
      </c>
      <c r="N5112">
        <v>2015</v>
      </c>
      <c r="O5112" t="s">
        <v>1014</v>
      </c>
      <c r="P5112" t="s">
        <v>363</v>
      </c>
      <c r="Q5112" t="s">
        <v>172</v>
      </c>
      <c r="S5112" t="s">
        <v>264</v>
      </c>
      <c r="T5112" t="s">
        <v>196</v>
      </c>
      <c r="W5112" t="s">
        <v>28639</v>
      </c>
      <c r="X5112">
        <v>2156690011</v>
      </c>
      <c r="Y5112" t="s">
        <v>186</v>
      </c>
      <c r="Z5112" t="s">
        <v>282</v>
      </c>
      <c r="AA5112">
        <v>2016</v>
      </c>
      <c r="AB5112">
        <v>2016</v>
      </c>
      <c r="AC5112" t="s">
        <v>1950</v>
      </c>
      <c r="AD5112" t="s">
        <v>172</v>
      </c>
      <c r="AS5112">
        <v>2.68</v>
      </c>
      <c r="AT5112" t="s">
        <v>742</v>
      </c>
      <c r="AU5112" t="s">
        <v>189</v>
      </c>
      <c r="AV5112" t="s">
        <v>190</v>
      </c>
      <c r="BM5112" t="s">
        <v>28640</v>
      </c>
      <c r="BN5112" t="s">
        <v>487</v>
      </c>
      <c r="BP5112" t="s">
        <v>194</v>
      </c>
      <c r="BQ5112" t="s">
        <v>4117</v>
      </c>
      <c r="BS5112">
        <v>14627</v>
      </c>
      <c r="BT5112" t="s">
        <v>196</v>
      </c>
      <c r="BU5112">
        <v>2675154648</v>
      </c>
      <c r="BZ5112" t="s">
        <v>28641</v>
      </c>
      <c r="CC5112" t="s">
        <v>28642</v>
      </c>
      <c r="CD5112" t="s">
        <v>28643</v>
      </c>
      <c r="CF5112">
        <v>19046</v>
      </c>
      <c r="CG5112" t="s">
        <v>196</v>
      </c>
      <c r="CH5112">
        <v>2155725854</v>
      </c>
      <c r="CM5112" t="s">
        <v>7577</v>
      </c>
      <c r="CN5112" t="s">
        <v>487</v>
      </c>
      <c r="CP5112" t="s">
        <v>194</v>
      </c>
      <c r="CQ5112" t="s">
        <v>4117</v>
      </c>
      <c r="CS5112">
        <v>14627</v>
      </c>
      <c r="CT5112" t="s">
        <v>196</v>
      </c>
      <c r="CU5112">
        <v>2675154648</v>
      </c>
      <c r="EM5112" t="s">
        <v>28641</v>
      </c>
      <c r="EP5112" t="s">
        <v>28642</v>
      </c>
      <c r="EQ5112" t="s">
        <v>28643</v>
      </c>
      <c r="ES5112">
        <v>19046</v>
      </c>
      <c r="ET5112" t="s">
        <v>196</v>
      </c>
      <c r="EU5112">
        <v>2155725854</v>
      </c>
    </row>
    <row r="5113" spans="1:151" x14ac:dyDescent="0.2">
      <c r="A5113">
        <v>19281</v>
      </c>
      <c r="B5113" t="s">
        <v>3434</v>
      </c>
      <c r="C5113" t="s">
        <v>9218</v>
      </c>
      <c r="D5113" t="s">
        <v>390</v>
      </c>
      <c r="E5113" t="s">
        <v>28644</v>
      </c>
      <c r="F5113" t="s">
        <v>171</v>
      </c>
      <c r="G5113" t="s">
        <v>172</v>
      </c>
      <c r="H5113" s="1">
        <v>35493</v>
      </c>
      <c r="I5113" t="s">
        <v>173</v>
      </c>
      <c r="K5113" t="s">
        <v>1035</v>
      </c>
      <c r="M5113" t="s">
        <v>224</v>
      </c>
      <c r="N5113">
        <v>2016</v>
      </c>
      <c r="O5113" t="s">
        <v>410</v>
      </c>
      <c r="P5113" t="s">
        <v>178</v>
      </c>
      <c r="Q5113" t="s">
        <v>172</v>
      </c>
      <c r="S5113">
        <v>29332540</v>
      </c>
      <c r="T5113" t="s">
        <v>196</v>
      </c>
      <c r="W5113" t="s">
        <v>28645</v>
      </c>
      <c r="X5113">
        <v>6197082955</v>
      </c>
      <c r="Y5113" t="s">
        <v>186</v>
      </c>
      <c r="Z5113" t="s">
        <v>282</v>
      </c>
      <c r="AA5113">
        <v>2019</v>
      </c>
      <c r="AB5113">
        <v>2019</v>
      </c>
      <c r="AC5113" t="s">
        <v>1441</v>
      </c>
      <c r="AD5113" t="s">
        <v>185</v>
      </c>
      <c r="AS5113" t="str">
        <f>"0"</f>
        <v>0</v>
      </c>
      <c r="AT5113" t="s">
        <v>188</v>
      </c>
      <c r="AU5113" t="s">
        <v>189</v>
      </c>
      <c r="AV5113" t="s">
        <v>190</v>
      </c>
      <c r="AW5113" t="s">
        <v>715</v>
      </c>
      <c r="BM5113" t="s">
        <v>26727</v>
      </c>
      <c r="BN5113" t="s">
        <v>193</v>
      </c>
      <c r="BP5113" t="s">
        <v>194</v>
      </c>
      <c r="BQ5113" t="s">
        <v>195</v>
      </c>
      <c r="BS5113">
        <v>14627</v>
      </c>
      <c r="BT5113" t="s">
        <v>196</v>
      </c>
      <c r="BU5113">
        <v>2623137666</v>
      </c>
      <c r="BZ5113" t="s">
        <v>28646</v>
      </c>
      <c r="CC5113" t="s">
        <v>28647</v>
      </c>
      <c r="CD5113" t="s">
        <v>3224</v>
      </c>
      <c r="CF5113">
        <v>53154</v>
      </c>
      <c r="CG5113" t="s">
        <v>196</v>
      </c>
      <c r="CH5113">
        <v>2627898711</v>
      </c>
      <c r="CM5113" t="s">
        <v>28648</v>
      </c>
      <c r="CP5113" t="s">
        <v>194</v>
      </c>
      <c r="CQ5113" t="s">
        <v>195</v>
      </c>
      <c r="CS5113">
        <v>14627</v>
      </c>
      <c r="CT5113" t="s">
        <v>196</v>
      </c>
      <c r="CU5113">
        <v>2623137666</v>
      </c>
      <c r="EM5113" t="s">
        <v>28646</v>
      </c>
      <c r="EP5113" t="s">
        <v>28647</v>
      </c>
      <c r="EQ5113" t="s">
        <v>3224</v>
      </c>
      <c r="ES5113">
        <v>53154</v>
      </c>
      <c r="ET5113" t="s">
        <v>196</v>
      </c>
      <c r="EU5113">
        <v>2627898711</v>
      </c>
    </row>
    <row r="5114" spans="1:151" x14ac:dyDescent="0.2">
      <c r="A5114">
        <v>28468</v>
      </c>
      <c r="B5114" t="s">
        <v>19260</v>
      </c>
      <c r="C5114" t="s">
        <v>28649</v>
      </c>
      <c r="D5114" t="s">
        <v>28650</v>
      </c>
      <c r="E5114" t="s">
        <v>28651</v>
      </c>
      <c r="F5114" t="s">
        <v>171</v>
      </c>
      <c r="G5114" t="s">
        <v>172</v>
      </c>
      <c r="H5114" s="1">
        <v>35221</v>
      </c>
      <c r="I5114" t="s">
        <v>221</v>
      </c>
      <c r="K5114" t="s">
        <v>3218</v>
      </c>
      <c r="L5114" t="s">
        <v>291</v>
      </c>
      <c r="M5114" t="s">
        <v>224</v>
      </c>
      <c r="N5114">
        <v>2019</v>
      </c>
      <c r="O5114" t="s">
        <v>279</v>
      </c>
      <c r="P5114" t="s">
        <v>178</v>
      </c>
      <c r="Q5114" t="s">
        <v>172</v>
      </c>
      <c r="S5114">
        <v>31377911</v>
      </c>
      <c r="T5114" t="s">
        <v>693</v>
      </c>
      <c r="W5114" t="s">
        <v>28652</v>
      </c>
      <c r="X5114">
        <v>3064838289</v>
      </c>
      <c r="Y5114" t="s">
        <v>802</v>
      </c>
      <c r="Z5114" t="s">
        <v>1360</v>
      </c>
      <c r="AA5114" t="s">
        <v>615</v>
      </c>
      <c r="AB5114" t="s">
        <v>259</v>
      </c>
      <c r="AC5114" t="s">
        <v>804</v>
      </c>
      <c r="AD5114" t="s">
        <v>185</v>
      </c>
      <c r="AM5114" t="s">
        <v>3230</v>
      </c>
      <c r="AS5114" t="str">
        <f>"0"</f>
        <v>0</v>
      </c>
      <c r="AT5114" t="s">
        <v>188</v>
      </c>
      <c r="AU5114" t="s">
        <v>189</v>
      </c>
      <c r="AV5114" t="s">
        <v>190</v>
      </c>
      <c r="AW5114" t="s">
        <v>264</v>
      </c>
      <c r="BM5114" t="s">
        <v>28653</v>
      </c>
      <c r="BP5114" t="s">
        <v>194</v>
      </c>
      <c r="BQ5114" t="s">
        <v>195</v>
      </c>
      <c r="BS5114">
        <v>14605</v>
      </c>
      <c r="BT5114" t="s">
        <v>196</v>
      </c>
      <c r="BU5114">
        <v>3064858935</v>
      </c>
      <c r="BZ5114" t="s">
        <v>28654</v>
      </c>
      <c r="CC5114" t="s">
        <v>28655</v>
      </c>
      <c r="CD5114" t="s">
        <v>28656</v>
      </c>
      <c r="CF5114" t="s">
        <v>28657</v>
      </c>
      <c r="CG5114" t="s">
        <v>2966</v>
      </c>
      <c r="CH5114">
        <v>3064858935</v>
      </c>
      <c r="CM5114" t="s">
        <v>28653</v>
      </c>
      <c r="CP5114" t="s">
        <v>194</v>
      </c>
      <c r="CQ5114" t="s">
        <v>195</v>
      </c>
      <c r="CS5114">
        <v>14605</v>
      </c>
      <c r="CT5114" t="s">
        <v>196</v>
      </c>
      <c r="CU5114">
        <v>3064858935</v>
      </c>
      <c r="ED5114" t="s">
        <v>28656</v>
      </c>
      <c r="EG5114" t="s">
        <v>2966</v>
      </c>
      <c r="EH5114">
        <v>3064858935</v>
      </c>
      <c r="EM5114" t="s">
        <v>28654</v>
      </c>
      <c r="EP5114" t="s">
        <v>28655</v>
      </c>
      <c r="EQ5114" t="s">
        <v>28656</v>
      </c>
      <c r="ES5114" t="s">
        <v>28657</v>
      </c>
      <c r="ET5114" t="s">
        <v>2966</v>
      </c>
      <c r="EU5114">
        <v>3064858935</v>
      </c>
    </row>
    <row r="5115" spans="1:151" x14ac:dyDescent="0.2">
      <c r="A5115">
        <v>12842</v>
      </c>
      <c r="B5115" t="s">
        <v>2475</v>
      </c>
      <c r="C5115" t="s">
        <v>28658</v>
      </c>
      <c r="D5115" t="s">
        <v>12103</v>
      </c>
      <c r="E5115" t="s">
        <v>28659</v>
      </c>
      <c r="F5115" t="s">
        <v>171</v>
      </c>
      <c r="G5115" t="s">
        <v>172</v>
      </c>
      <c r="H5115" s="1">
        <v>35179</v>
      </c>
      <c r="I5115" t="s">
        <v>221</v>
      </c>
      <c r="K5115" t="s">
        <v>1853</v>
      </c>
      <c r="L5115" t="s">
        <v>516</v>
      </c>
      <c r="M5115" t="s">
        <v>176</v>
      </c>
      <c r="N5115">
        <v>2016</v>
      </c>
      <c r="O5115" t="s">
        <v>634</v>
      </c>
      <c r="P5115" t="s">
        <v>178</v>
      </c>
      <c r="Q5115" t="s">
        <v>172</v>
      </c>
      <c r="S5115">
        <v>28229988</v>
      </c>
      <c r="T5115" t="s">
        <v>196</v>
      </c>
      <c r="W5115" t="s">
        <v>28660</v>
      </c>
      <c r="X5115">
        <v>9733000891</v>
      </c>
      <c r="Y5115" t="s">
        <v>186</v>
      </c>
      <c r="Z5115" t="s">
        <v>282</v>
      </c>
      <c r="AA5115">
        <v>2017</v>
      </c>
      <c r="AB5115">
        <v>2017</v>
      </c>
      <c r="AC5115" t="s">
        <v>932</v>
      </c>
      <c r="AD5115" t="s">
        <v>185</v>
      </c>
      <c r="AM5115" t="s">
        <v>413</v>
      </c>
      <c r="AN5115" t="s">
        <v>208</v>
      </c>
      <c r="AS5115">
        <v>3.79</v>
      </c>
      <c r="AT5115" t="s">
        <v>188</v>
      </c>
      <c r="AU5115" t="s">
        <v>189</v>
      </c>
      <c r="AV5115" t="s">
        <v>190</v>
      </c>
      <c r="AW5115" t="s">
        <v>264</v>
      </c>
      <c r="BM5115" t="s">
        <v>193</v>
      </c>
      <c r="BN5115" t="s">
        <v>28661</v>
      </c>
      <c r="BP5115" t="s">
        <v>194</v>
      </c>
      <c r="BQ5115" t="s">
        <v>195</v>
      </c>
      <c r="BS5115">
        <v>14627</v>
      </c>
      <c r="BT5115" t="s">
        <v>196</v>
      </c>
      <c r="BU5115">
        <v>9733000891</v>
      </c>
      <c r="BZ5115" t="s">
        <v>28662</v>
      </c>
      <c r="CC5115" t="s">
        <v>28663</v>
      </c>
      <c r="CD5115" t="s">
        <v>1150</v>
      </c>
      <c r="CF5115" t="str">
        <f>"07848"</f>
        <v>07848</v>
      </c>
      <c r="CG5115" t="s">
        <v>196</v>
      </c>
      <c r="CH5115">
        <v>9733000891</v>
      </c>
      <c r="CM5115" t="s">
        <v>28664</v>
      </c>
      <c r="CP5115" t="s">
        <v>194</v>
      </c>
      <c r="CQ5115" t="s">
        <v>195</v>
      </c>
      <c r="CS5115">
        <v>14627</v>
      </c>
      <c r="CT5115" t="s">
        <v>196</v>
      </c>
      <c r="CU5115">
        <v>9733000891</v>
      </c>
      <c r="EM5115" t="s">
        <v>28662</v>
      </c>
      <c r="EP5115" t="s">
        <v>28663</v>
      </c>
      <c r="EQ5115" t="s">
        <v>1150</v>
      </c>
      <c r="ES5115" t="str">
        <f>"07848"</f>
        <v>07848</v>
      </c>
      <c r="ET5115" t="s">
        <v>196</v>
      </c>
      <c r="EU5115">
        <v>9733000891</v>
      </c>
    </row>
    <row r="5116" spans="1:151" x14ac:dyDescent="0.2">
      <c r="A5116">
        <v>45450</v>
      </c>
      <c r="B5116" t="s">
        <v>4129</v>
      </c>
      <c r="C5116" t="s">
        <v>1207</v>
      </c>
      <c r="D5116" t="s">
        <v>28665</v>
      </c>
      <c r="E5116" t="s">
        <v>28666</v>
      </c>
      <c r="F5116" t="s">
        <v>171</v>
      </c>
      <c r="G5116" t="str">
        <f>"0"</f>
        <v>0</v>
      </c>
      <c r="H5116" s="1">
        <v>38442</v>
      </c>
      <c r="I5116" t="s">
        <v>221</v>
      </c>
      <c r="K5116" t="s">
        <v>1730</v>
      </c>
      <c r="L5116" t="s">
        <v>1731</v>
      </c>
      <c r="M5116" t="s">
        <v>224</v>
      </c>
      <c r="N5116">
        <v>2025</v>
      </c>
      <c r="O5116" t="s">
        <v>528</v>
      </c>
      <c r="P5116" t="s">
        <v>178</v>
      </c>
      <c r="Q5116" t="s">
        <v>172</v>
      </c>
      <c r="S5116">
        <v>32574029</v>
      </c>
      <c r="T5116" t="s">
        <v>226</v>
      </c>
      <c r="Y5116" t="str">
        <f>"01AS"</f>
        <v>01AS</v>
      </c>
      <c r="Z5116" t="s">
        <v>499</v>
      </c>
      <c r="AA5116" t="s">
        <v>228</v>
      </c>
      <c r="AB5116" t="s">
        <v>229</v>
      </c>
      <c r="AC5116" t="s">
        <v>5612</v>
      </c>
      <c r="AD5116" t="s">
        <v>185</v>
      </c>
      <c r="AS5116">
        <v>3.56</v>
      </c>
      <c r="AU5116" t="s">
        <v>472</v>
      </c>
      <c r="AV5116" t="s">
        <v>473</v>
      </c>
      <c r="AW5116" t="s">
        <v>294</v>
      </c>
      <c r="BM5116" t="s">
        <v>28667</v>
      </c>
      <c r="BN5116" t="s">
        <v>239</v>
      </c>
      <c r="BO5116" t="s">
        <v>28668</v>
      </c>
      <c r="BP5116" t="s">
        <v>241</v>
      </c>
      <c r="BQ5116" t="s">
        <v>195</v>
      </c>
      <c r="BS5116">
        <v>14627</v>
      </c>
      <c r="CD5116" t="s">
        <v>195</v>
      </c>
      <c r="CM5116" t="s">
        <v>28669</v>
      </c>
      <c r="CO5116" t="s">
        <v>28668</v>
      </c>
      <c r="CP5116" t="s">
        <v>12077</v>
      </c>
      <c r="CQ5116" t="s">
        <v>247</v>
      </c>
      <c r="CS5116" t="s">
        <v>28670</v>
      </c>
      <c r="CT5116" t="s">
        <v>244</v>
      </c>
      <c r="CU5116" t="s">
        <v>28671</v>
      </c>
    </row>
    <row r="5117" spans="1:151" x14ac:dyDescent="0.2">
      <c r="A5117">
        <v>26255</v>
      </c>
      <c r="B5117" t="s">
        <v>4340</v>
      </c>
      <c r="C5117" t="s">
        <v>28672</v>
      </c>
      <c r="D5117" t="s">
        <v>917</v>
      </c>
      <c r="E5117" t="s">
        <v>28673</v>
      </c>
      <c r="F5117" t="s">
        <v>171</v>
      </c>
      <c r="H5117" s="1">
        <v>36378</v>
      </c>
      <c r="I5117" t="s">
        <v>221</v>
      </c>
      <c r="K5117" t="s">
        <v>1807</v>
      </c>
      <c r="L5117" t="s">
        <v>633</v>
      </c>
      <c r="M5117" t="s">
        <v>224</v>
      </c>
      <c r="N5117">
        <v>2018</v>
      </c>
      <c r="O5117" t="s">
        <v>354</v>
      </c>
      <c r="P5117" t="s">
        <v>178</v>
      </c>
      <c r="Q5117" t="s">
        <v>185</v>
      </c>
      <c r="BM5117" t="s">
        <v>28674</v>
      </c>
      <c r="BP5117" t="s">
        <v>7928</v>
      </c>
      <c r="BQ5117" t="s">
        <v>344</v>
      </c>
      <c r="BR5117" t="s">
        <v>344</v>
      </c>
      <c r="BS5117">
        <v>76017</v>
      </c>
      <c r="BT5117" t="s">
        <v>226</v>
      </c>
      <c r="BU5117">
        <v>3302575805</v>
      </c>
      <c r="BW5117">
        <v>3302575805</v>
      </c>
      <c r="BX5117" t="s">
        <v>28675</v>
      </c>
    </row>
    <row r="5118" spans="1:151" x14ac:dyDescent="0.2">
      <c r="A5118">
        <v>19195</v>
      </c>
      <c r="B5118" t="s">
        <v>21903</v>
      </c>
      <c r="C5118" t="s">
        <v>28676</v>
      </c>
      <c r="D5118" t="s">
        <v>172</v>
      </c>
      <c r="E5118" t="s">
        <v>28677</v>
      </c>
      <c r="F5118" t="s">
        <v>171</v>
      </c>
      <c r="G5118" t="s">
        <v>172</v>
      </c>
      <c r="H5118" s="1">
        <v>35278</v>
      </c>
      <c r="I5118" t="s">
        <v>221</v>
      </c>
      <c r="K5118" t="s">
        <v>1106</v>
      </c>
      <c r="L5118" t="s">
        <v>1107</v>
      </c>
      <c r="M5118" t="s">
        <v>176</v>
      </c>
      <c r="N5118">
        <v>2017</v>
      </c>
      <c r="O5118" t="s">
        <v>177</v>
      </c>
      <c r="P5118" t="s">
        <v>363</v>
      </c>
      <c r="Q5118" t="s">
        <v>172</v>
      </c>
      <c r="S5118">
        <v>29468201</v>
      </c>
      <c r="T5118" t="s">
        <v>196</v>
      </c>
      <c r="W5118" t="s">
        <v>28678</v>
      </c>
      <c r="X5118">
        <v>5859430538</v>
      </c>
      <c r="Y5118" t="s">
        <v>186</v>
      </c>
      <c r="Z5118" t="s">
        <v>282</v>
      </c>
      <c r="AA5118">
        <v>2018</v>
      </c>
      <c r="AB5118">
        <v>2018</v>
      </c>
      <c r="AC5118" t="s">
        <v>1307</v>
      </c>
      <c r="AD5118" t="s">
        <v>185</v>
      </c>
      <c r="AS5118">
        <v>3.16</v>
      </c>
      <c r="AT5118" t="s">
        <v>188</v>
      </c>
      <c r="AU5118" t="s">
        <v>189</v>
      </c>
      <c r="AV5118" t="s">
        <v>190</v>
      </c>
      <c r="AW5118" t="s">
        <v>294</v>
      </c>
      <c r="BM5118" t="s">
        <v>28679</v>
      </c>
      <c r="BP5118" t="s">
        <v>194</v>
      </c>
      <c r="BQ5118" t="s">
        <v>195</v>
      </c>
      <c r="BS5118">
        <v>14619</v>
      </c>
      <c r="BT5118" t="s">
        <v>196</v>
      </c>
      <c r="BU5118">
        <v>5859430538</v>
      </c>
      <c r="BZ5118" t="s">
        <v>28679</v>
      </c>
      <c r="CC5118" t="s">
        <v>194</v>
      </c>
      <c r="CD5118" t="s">
        <v>195</v>
      </c>
      <c r="CF5118">
        <v>14619</v>
      </c>
      <c r="CG5118" t="s">
        <v>196</v>
      </c>
      <c r="CH5118">
        <v>5859430538</v>
      </c>
      <c r="CM5118" t="s">
        <v>28679</v>
      </c>
      <c r="CP5118" t="s">
        <v>194</v>
      </c>
      <c r="CQ5118" t="s">
        <v>195</v>
      </c>
      <c r="CS5118">
        <v>14619</v>
      </c>
      <c r="CT5118" t="s">
        <v>196</v>
      </c>
      <c r="CU5118">
        <v>5854542845</v>
      </c>
      <c r="ED5118" t="s">
        <v>195</v>
      </c>
      <c r="EG5118" t="s">
        <v>196</v>
      </c>
      <c r="EH5118">
        <v>5859430538</v>
      </c>
      <c r="EM5118" t="s">
        <v>28679</v>
      </c>
      <c r="EP5118" t="s">
        <v>194</v>
      </c>
      <c r="EQ5118" t="s">
        <v>195</v>
      </c>
      <c r="ES5118">
        <v>14619</v>
      </c>
      <c r="ET5118" t="s">
        <v>196</v>
      </c>
      <c r="EU5118">
        <v>5859430538</v>
      </c>
    </row>
    <row r="5119" spans="1:151" x14ac:dyDescent="0.2">
      <c r="A5119">
        <v>20851</v>
      </c>
      <c r="B5119" t="s">
        <v>21903</v>
      </c>
      <c r="C5119" t="s">
        <v>28676</v>
      </c>
      <c r="D5119" t="s">
        <v>172</v>
      </c>
      <c r="E5119" t="s">
        <v>28677</v>
      </c>
      <c r="F5119" t="s">
        <v>171</v>
      </c>
      <c r="G5119" t="s">
        <v>172</v>
      </c>
      <c r="H5119" s="1">
        <v>35278</v>
      </c>
      <c r="I5119" t="s">
        <v>221</v>
      </c>
      <c r="K5119" t="s">
        <v>222</v>
      </c>
      <c r="L5119" t="s">
        <v>223</v>
      </c>
      <c r="M5119" t="s">
        <v>224</v>
      </c>
      <c r="N5119">
        <v>2017</v>
      </c>
      <c r="O5119" t="s">
        <v>441</v>
      </c>
      <c r="P5119" t="s">
        <v>363</v>
      </c>
      <c r="Q5119" t="s">
        <v>172</v>
      </c>
      <c r="S5119">
        <v>29468201</v>
      </c>
      <c r="T5119" t="s">
        <v>196</v>
      </c>
      <c r="W5119" t="s">
        <v>28678</v>
      </c>
      <c r="X5119">
        <v>5859430538</v>
      </c>
      <c r="Y5119" t="s">
        <v>186</v>
      </c>
      <c r="Z5119" t="s">
        <v>282</v>
      </c>
      <c r="AA5119">
        <v>2018</v>
      </c>
      <c r="AB5119">
        <v>2018</v>
      </c>
      <c r="AC5119" t="s">
        <v>1307</v>
      </c>
      <c r="AD5119" t="s">
        <v>185</v>
      </c>
      <c r="AS5119">
        <v>3.16</v>
      </c>
      <c r="AT5119" t="s">
        <v>188</v>
      </c>
      <c r="AU5119" t="s">
        <v>189</v>
      </c>
      <c r="AV5119" t="s">
        <v>190</v>
      </c>
      <c r="AW5119" t="s">
        <v>294</v>
      </c>
      <c r="BM5119" t="s">
        <v>28679</v>
      </c>
      <c r="BP5119" t="s">
        <v>194</v>
      </c>
      <c r="BQ5119" t="s">
        <v>195</v>
      </c>
      <c r="BS5119">
        <v>14619</v>
      </c>
      <c r="BT5119" t="s">
        <v>196</v>
      </c>
      <c r="BU5119">
        <v>5859430538</v>
      </c>
      <c r="BZ5119" t="s">
        <v>28679</v>
      </c>
      <c r="CC5119" t="s">
        <v>194</v>
      </c>
      <c r="CD5119" t="s">
        <v>195</v>
      </c>
      <c r="CF5119">
        <v>14619</v>
      </c>
      <c r="CG5119" t="s">
        <v>196</v>
      </c>
      <c r="CH5119">
        <v>5859430538</v>
      </c>
      <c r="CM5119" t="s">
        <v>28679</v>
      </c>
      <c r="CP5119" t="s">
        <v>194</v>
      </c>
      <c r="CQ5119" t="s">
        <v>195</v>
      </c>
      <c r="CS5119">
        <v>14619</v>
      </c>
      <c r="CT5119" t="s">
        <v>196</v>
      </c>
      <c r="CU5119">
        <v>5854542845</v>
      </c>
      <c r="ED5119" t="s">
        <v>195</v>
      </c>
      <c r="EG5119" t="s">
        <v>196</v>
      </c>
      <c r="EH5119">
        <v>5859430538</v>
      </c>
      <c r="EM5119" t="s">
        <v>28679</v>
      </c>
      <c r="EP5119" t="s">
        <v>194</v>
      </c>
      <c r="EQ5119" t="s">
        <v>195</v>
      </c>
      <c r="ES5119">
        <v>14619</v>
      </c>
      <c r="ET5119" t="s">
        <v>196</v>
      </c>
      <c r="EU5119">
        <v>5859430538</v>
      </c>
    </row>
    <row r="5120" spans="1:151" x14ac:dyDescent="0.2">
      <c r="A5120">
        <v>20910</v>
      </c>
      <c r="B5120" t="s">
        <v>530</v>
      </c>
      <c r="C5120" t="s">
        <v>28680</v>
      </c>
      <c r="E5120" t="s">
        <v>28681</v>
      </c>
      <c r="F5120" t="s">
        <v>171</v>
      </c>
      <c r="G5120" t="str">
        <f>"0"</f>
        <v>0</v>
      </c>
      <c r="K5120" t="s">
        <v>882</v>
      </c>
      <c r="M5120" t="s">
        <v>255</v>
      </c>
      <c r="N5120">
        <v>2016</v>
      </c>
      <c r="O5120" t="s">
        <v>883</v>
      </c>
      <c r="P5120" t="s">
        <v>178</v>
      </c>
      <c r="Q5120" t="s">
        <v>172</v>
      </c>
      <c r="S5120">
        <v>27334126</v>
      </c>
      <c r="T5120" t="s">
        <v>196</v>
      </c>
      <c r="W5120" t="s">
        <v>28682</v>
      </c>
      <c r="X5120">
        <v>5852641035</v>
      </c>
      <c r="Y5120" t="s">
        <v>186</v>
      </c>
      <c r="Z5120" t="s">
        <v>282</v>
      </c>
      <c r="AA5120">
        <v>2018</v>
      </c>
      <c r="AB5120">
        <v>2018</v>
      </c>
      <c r="AC5120" t="s">
        <v>1307</v>
      </c>
      <c r="AD5120" t="s">
        <v>185</v>
      </c>
      <c r="AS5120">
        <v>3.28</v>
      </c>
      <c r="AT5120" t="s">
        <v>188</v>
      </c>
      <c r="AU5120" t="s">
        <v>189</v>
      </c>
      <c r="AV5120" t="s">
        <v>190</v>
      </c>
      <c r="AW5120" t="s">
        <v>237</v>
      </c>
      <c r="BM5120" t="s">
        <v>28683</v>
      </c>
      <c r="BN5120" t="s">
        <v>193</v>
      </c>
      <c r="BP5120" t="s">
        <v>194</v>
      </c>
      <c r="BQ5120" t="s">
        <v>195</v>
      </c>
      <c r="BS5120">
        <v>14627</v>
      </c>
      <c r="BT5120" t="s">
        <v>196</v>
      </c>
      <c r="BU5120">
        <v>5853017147</v>
      </c>
      <c r="BZ5120" t="s">
        <v>28684</v>
      </c>
      <c r="CC5120" t="s">
        <v>1083</v>
      </c>
      <c r="CD5120" t="s">
        <v>195</v>
      </c>
      <c r="CF5120">
        <v>14534</v>
      </c>
      <c r="CG5120" t="s">
        <v>196</v>
      </c>
      <c r="CH5120">
        <v>5852641035</v>
      </c>
      <c r="CM5120" t="s">
        <v>28685</v>
      </c>
      <c r="CP5120" t="s">
        <v>194</v>
      </c>
      <c r="CQ5120" t="s">
        <v>195</v>
      </c>
      <c r="CS5120">
        <v>14627</v>
      </c>
      <c r="CT5120" t="s">
        <v>196</v>
      </c>
      <c r="CU5120">
        <v>5853017147</v>
      </c>
      <c r="ED5120" t="s">
        <v>195</v>
      </c>
      <c r="EG5120" t="s">
        <v>196</v>
      </c>
      <c r="EH5120">
        <v>5852641035</v>
      </c>
      <c r="EM5120" t="s">
        <v>28684</v>
      </c>
      <c r="EP5120" t="s">
        <v>1083</v>
      </c>
      <c r="EQ5120" t="s">
        <v>195</v>
      </c>
      <c r="ES5120">
        <v>14534</v>
      </c>
      <c r="ET5120" t="s">
        <v>196</v>
      </c>
      <c r="EU5120">
        <v>5852641035</v>
      </c>
    </row>
    <row r="5121" spans="1:151" x14ac:dyDescent="0.2">
      <c r="A5121">
        <v>25978</v>
      </c>
      <c r="B5121" t="s">
        <v>10278</v>
      </c>
      <c r="C5121" t="s">
        <v>28686</v>
      </c>
      <c r="E5121" t="s">
        <v>28687</v>
      </c>
      <c r="F5121" t="s">
        <v>171</v>
      </c>
      <c r="K5121" t="s">
        <v>1961</v>
      </c>
      <c r="M5121" t="s">
        <v>306</v>
      </c>
      <c r="N5121">
        <v>2014</v>
      </c>
      <c r="O5121" t="s">
        <v>591</v>
      </c>
      <c r="P5121" t="s">
        <v>178</v>
      </c>
      <c r="Q5121" t="s">
        <v>172</v>
      </c>
    </row>
    <row r="5122" spans="1:151" x14ac:dyDescent="0.2">
      <c r="A5122">
        <v>27087</v>
      </c>
      <c r="B5122" t="s">
        <v>7270</v>
      </c>
      <c r="C5122" t="s">
        <v>28680</v>
      </c>
      <c r="D5122" t="s">
        <v>1436</v>
      </c>
      <c r="E5122" t="s">
        <v>28688</v>
      </c>
      <c r="F5122" t="s">
        <v>171</v>
      </c>
      <c r="G5122" t="s">
        <v>172</v>
      </c>
      <c r="H5122" s="1">
        <v>36639</v>
      </c>
      <c r="I5122" t="s">
        <v>221</v>
      </c>
      <c r="K5122" t="s">
        <v>867</v>
      </c>
      <c r="L5122" t="s">
        <v>868</v>
      </c>
      <c r="M5122" t="s">
        <v>224</v>
      </c>
      <c r="N5122">
        <v>2019</v>
      </c>
      <c r="O5122" t="s">
        <v>279</v>
      </c>
      <c r="P5122" t="s">
        <v>178</v>
      </c>
      <c r="Q5122" t="s">
        <v>172</v>
      </c>
      <c r="S5122">
        <v>31320344</v>
      </c>
      <c r="T5122" t="s">
        <v>196</v>
      </c>
      <c r="W5122" t="s">
        <v>28689</v>
      </c>
      <c r="X5122">
        <v>2064656677</v>
      </c>
      <c r="Y5122" t="s">
        <v>186</v>
      </c>
      <c r="Z5122" t="s">
        <v>183</v>
      </c>
      <c r="AA5122">
        <v>2022</v>
      </c>
      <c r="AB5122">
        <v>2022</v>
      </c>
      <c r="AC5122" t="s">
        <v>1191</v>
      </c>
      <c r="AD5122" t="s">
        <v>172</v>
      </c>
      <c r="AS5122">
        <v>3.94</v>
      </c>
      <c r="AT5122" t="s">
        <v>188</v>
      </c>
      <c r="AU5122" t="s">
        <v>189</v>
      </c>
      <c r="AV5122" t="s">
        <v>190</v>
      </c>
      <c r="AW5122" t="s">
        <v>264</v>
      </c>
      <c r="BM5122" t="s">
        <v>19605</v>
      </c>
      <c r="BN5122" t="s">
        <v>193</v>
      </c>
      <c r="BP5122" t="s">
        <v>194</v>
      </c>
      <c r="BQ5122" t="s">
        <v>195</v>
      </c>
      <c r="BS5122">
        <v>14627</v>
      </c>
      <c r="BT5122" t="s">
        <v>196</v>
      </c>
      <c r="BU5122">
        <v>5085138088</v>
      </c>
      <c r="BZ5122" t="s">
        <v>28690</v>
      </c>
      <c r="CC5122" t="s">
        <v>18294</v>
      </c>
      <c r="CD5122" t="s">
        <v>401</v>
      </c>
      <c r="CF5122" t="str">
        <f>"02633"</f>
        <v>02633</v>
      </c>
      <c r="CG5122" t="s">
        <v>196</v>
      </c>
      <c r="CM5122" t="s">
        <v>24192</v>
      </c>
      <c r="CP5122" t="s">
        <v>194</v>
      </c>
      <c r="CQ5122" t="s">
        <v>195</v>
      </c>
      <c r="CS5122">
        <v>14627</v>
      </c>
      <c r="CT5122" t="s">
        <v>196</v>
      </c>
      <c r="CU5122">
        <v>5085138088</v>
      </c>
      <c r="DZ5122" t="s">
        <v>28691</v>
      </c>
      <c r="EC5122" t="s">
        <v>28692</v>
      </c>
      <c r="ED5122" t="s">
        <v>401</v>
      </c>
      <c r="EF5122">
        <v>98325</v>
      </c>
      <c r="EG5122" t="s">
        <v>196</v>
      </c>
      <c r="EM5122" t="s">
        <v>28690</v>
      </c>
      <c r="EP5122" t="s">
        <v>18294</v>
      </c>
      <c r="EQ5122" t="s">
        <v>401</v>
      </c>
      <c r="ES5122" t="str">
        <f>"02633"</f>
        <v>02633</v>
      </c>
      <c r="ET5122" t="s">
        <v>196</v>
      </c>
    </row>
    <row r="5123" spans="1:151" x14ac:dyDescent="0.2">
      <c r="A5123">
        <v>45380</v>
      </c>
      <c r="B5123" t="s">
        <v>1385</v>
      </c>
      <c r="C5123" t="s">
        <v>28693</v>
      </c>
      <c r="D5123" t="s">
        <v>201</v>
      </c>
      <c r="E5123" t="s">
        <v>28694</v>
      </c>
      <c r="F5123" t="s">
        <v>171</v>
      </c>
      <c r="G5123" t="str">
        <f>"0"</f>
        <v>0</v>
      </c>
      <c r="H5123" s="1">
        <v>38158</v>
      </c>
      <c r="I5123" t="s">
        <v>221</v>
      </c>
      <c r="K5123" t="s">
        <v>867</v>
      </c>
      <c r="L5123" t="s">
        <v>868</v>
      </c>
      <c r="M5123" t="s">
        <v>224</v>
      </c>
      <c r="N5123">
        <v>2025</v>
      </c>
      <c r="O5123" t="s">
        <v>528</v>
      </c>
      <c r="P5123" t="s">
        <v>178</v>
      </c>
      <c r="Q5123" t="s">
        <v>172</v>
      </c>
      <c r="R5123" t="s">
        <v>510</v>
      </c>
      <c r="S5123">
        <v>32345216</v>
      </c>
      <c r="BM5123" t="s">
        <v>4834</v>
      </c>
    </row>
    <row r="5124" spans="1:151" x14ac:dyDescent="0.2">
      <c r="A5124">
        <v>38255</v>
      </c>
      <c r="B5124" t="s">
        <v>1385</v>
      </c>
      <c r="C5124" t="s">
        <v>28693</v>
      </c>
      <c r="D5124" t="s">
        <v>201</v>
      </c>
      <c r="E5124" t="s">
        <v>28694</v>
      </c>
      <c r="F5124" t="s">
        <v>171</v>
      </c>
      <c r="G5124" t="str">
        <f>"0"</f>
        <v>0</v>
      </c>
      <c r="H5124" s="1">
        <v>38158</v>
      </c>
      <c r="I5124" t="s">
        <v>221</v>
      </c>
      <c r="K5124" t="s">
        <v>277</v>
      </c>
      <c r="L5124" t="s">
        <v>278</v>
      </c>
      <c r="M5124" t="s">
        <v>224</v>
      </c>
      <c r="N5124">
        <v>2023</v>
      </c>
      <c r="O5124" t="s">
        <v>597</v>
      </c>
      <c r="P5124" t="s">
        <v>178</v>
      </c>
      <c r="Q5124" t="s">
        <v>172</v>
      </c>
      <c r="R5124" t="s">
        <v>510</v>
      </c>
      <c r="S5124">
        <v>32345216</v>
      </c>
      <c r="BM5124" t="s">
        <v>4834</v>
      </c>
    </row>
    <row r="5125" spans="1:151" x14ac:dyDescent="0.2">
      <c r="A5125">
        <v>45839</v>
      </c>
      <c r="B5125" t="s">
        <v>28695</v>
      </c>
      <c r="C5125" t="s">
        <v>28696</v>
      </c>
      <c r="D5125" t="s">
        <v>1436</v>
      </c>
      <c r="E5125" t="s">
        <v>28697</v>
      </c>
      <c r="F5125" t="s">
        <v>171</v>
      </c>
      <c r="G5125" t="str">
        <f>"0"</f>
        <v>0</v>
      </c>
      <c r="H5125" s="1">
        <v>37915</v>
      </c>
      <c r="I5125" t="s">
        <v>221</v>
      </c>
      <c r="K5125" t="s">
        <v>2448</v>
      </c>
      <c r="L5125" t="s">
        <v>2449</v>
      </c>
      <c r="M5125" t="s">
        <v>306</v>
      </c>
      <c r="N5125">
        <v>2025</v>
      </c>
      <c r="O5125" t="s">
        <v>2065</v>
      </c>
      <c r="P5125" t="s">
        <v>178</v>
      </c>
      <c r="Q5125" t="s">
        <v>172</v>
      </c>
      <c r="R5125" t="s">
        <v>510</v>
      </c>
      <c r="S5125">
        <v>32532715</v>
      </c>
      <c r="BM5125" t="s">
        <v>3769</v>
      </c>
    </row>
    <row r="5126" spans="1:151" x14ac:dyDescent="0.2">
      <c r="A5126">
        <v>41292</v>
      </c>
      <c r="B5126" t="s">
        <v>28695</v>
      </c>
      <c r="C5126" t="s">
        <v>28696</v>
      </c>
      <c r="D5126" t="s">
        <v>1436</v>
      </c>
      <c r="E5126" t="s">
        <v>28697</v>
      </c>
      <c r="F5126" t="s">
        <v>171</v>
      </c>
      <c r="G5126" t="str">
        <f>"0"</f>
        <v>0</v>
      </c>
      <c r="H5126" s="1">
        <v>37915</v>
      </c>
      <c r="I5126" t="s">
        <v>221</v>
      </c>
      <c r="K5126" t="s">
        <v>2001</v>
      </c>
      <c r="L5126" t="s">
        <v>1257</v>
      </c>
      <c r="M5126" t="s">
        <v>224</v>
      </c>
      <c r="N5126">
        <v>2024</v>
      </c>
      <c r="O5126" t="s">
        <v>225</v>
      </c>
      <c r="P5126" t="s">
        <v>178</v>
      </c>
      <c r="Q5126" t="s">
        <v>172</v>
      </c>
      <c r="R5126" t="s">
        <v>510</v>
      </c>
      <c r="S5126">
        <v>32532715</v>
      </c>
      <c r="BM5126" t="s">
        <v>3769</v>
      </c>
    </row>
    <row r="5127" spans="1:151" x14ac:dyDescent="0.2">
      <c r="A5127">
        <v>31335</v>
      </c>
      <c r="B5127" t="s">
        <v>28698</v>
      </c>
      <c r="C5127" t="s">
        <v>28699</v>
      </c>
      <c r="D5127" t="s">
        <v>505</v>
      </c>
      <c r="E5127" t="s">
        <v>28700</v>
      </c>
      <c r="F5127" t="s">
        <v>171</v>
      </c>
      <c r="G5127" t="s">
        <v>172</v>
      </c>
      <c r="H5127" s="1">
        <v>36093</v>
      </c>
      <c r="I5127" t="s">
        <v>173</v>
      </c>
      <c r="K5127" t="s">
        <v>5372</v>
      </c>
      <c r="L5127" t="s">
        <v>5373</v>
      </c>
      <c r="M5127" t="s">
        <v>176</v>
      </c>
      <c r="N5127">
        <v>2020</v>
      </c>
      <c r="O5127" t="s">
        <v>978</v>
      </c>
      <c r="P5127" t="s">
        <v>979</v>
      </c>
      <c r="Q5127" t="s">
        <v>172</v>
      </c>
      <c r="S5127">
        <v>30696235</v>
      </c>
      <c r="T5127" t="s">
        <v>226</v>
      </c>
      <c r="Y5127" t="str">
        <f>"01AS"</f>
        <v>01AS</v>
      </c>
      <c r="Z5127" t="s">
        <v>499</v>
      </c>
      <c r="AA5127" t="s">
        <v>320</v>
      </c>
      <c r="AB5127" t="s">
        <v>321</v>
      </c>
      <c r="AC5127" t="s">
        <v>2351</v>
      </c>
      <c r="AD5127" t="s">
        <v>185</v>
      </c>
      <c r="AF5127" t="s">
        <v>426</v>
      </c>
      <c r="AG5127" t="s">
        <v>729</v>
      </c>
      <c r="AJ5127" t="s">
        <v>2351</v>
      </c>
      <c r="AK5127" t="s">
        <v>185</v>
      </c>
      <c r="AL5127" t="s">
        <v>2003</v>
      </c>
      <c r="AS5127">
        <v>3.71</v>
      </c>
      <c r="AT5127" t="s">
        <v>1261</v>
      </c>
      <c r="AV5127" t="s">
        <v>473</v>
      </c>
      <c r="AW5127" t="s">
        <v>264</v>
      </c>
      <c r="BM5127" t="s">
        <v>28701</v>
      </c>
      <c r="BN5127" t="s">
        <v>239</v>
      </c>
      <c r="BO5127" t="s">
        <v>28702</v>
      </c>
      <c r="BP5127" t="s">
        <v>241</v>
      </c>
      <c r="BQ5127" t="s">
        <v>195</v>
      </c>
      <c r="BS5127">
        <v>14627</v>
      </c>
      <c r="CD5127" t="s">
        <v>195</v>
      </c>
      <c r="CM5127" t="s">
        <v>28703</v>
      </c>
      <c r="CO5127" t="s">
        <v>28702</v>
      </c>
      <c r="CP5127" t="s">
        <v>28704</v>
      </c>
      <c r="CQ5127" t="s">
        <v>571</v>
      </c>
      <c r="CS5127">
        <v>19066</v>
      </c>
      <c r="CT5127" t="s">
        <v>244</v>
      </c>
      <c r="CU5127" t="s">
        <v>28705</v>
      </c>
    </row>
    <row r="5128" spans="1:151" x14ac:dyDescent="0.2">
      <c r="A5128">
        <v>24629</v>
      </c>
      <c r="B5128" t="s">
        <v>9855</v>
      </c>
      <c r="C5128" t="s">
        <v>2205</v>
      </c>
      <c r="D5128" t="s">
        <v>28706</v>
      </c>
      <c r="E5128" t="s">
        <v>28707</v>
      </c>
      <c r="F5128" t="s">
        <v>171</v>
      </c>
      <c r="H5128" s="1">
        <v>34469</v>
      </c>
      <c r="I5128" t="s">
        <v>221</v>
      </c>
      <c r="J5128" t="s">
        <v>28708</v>
      </c>
      <c r="K5128" t="s">
        <v>1304</v>
      </c>
      <c r="L5128" t="s">
        <v>633</v>
      </c>
      <c r="M5128" t="s">
        <v>224</v>
      </c>
      <c r="N5128">
        <v>2018</v>
      </c>
      <c r="O5128" t="s">
        <v>354</v>
      </c>
      <c r="P5128" t="s">
        <v>178</v>
      </c>
      <c r="Q5128" t="s">
        <v>185</v>
      </c>
      <c r="BM5128" t="s">
        <v>28709</v>
      </c>
      <c r="BN5128" t="s">
        <v>28710</v>
      </c>
      <c r="BO5128" t="s">
        <v>28711</v>
      </c>
      <c r="BP5128" t="s">
        <v>28712</v>
      </c>
      <c r="BQ5128" t="s">
        <v>1746</v>
      </c>
      <c r="BS5128">
        <v>86004</v>
      </c>
      <c r="BT5128" t="s">
        <v>226</v>
      </c>
      <c r="BU5128" t="s">
        <v>28713</v>
      </c>
      <c r="BW5128" t="s">
        <v>28713</v>
      </c>
    </row>
    <row r="5129" spans="1:151" x14ac:dyDescent="0.2">
      <c r="A5129">
        <v>23527</v>
      </c>
      <c r="B5129" t="s">
        <v>9855</v>
      </c>
      <c r="C5129" t="s">
        <v>2205</v>
      </c>
      <c r="D5129" t="s">
        <v>28706</v>
      </c>
      <c r="E5129" t="s">
        <v>28707</v>
      </c>
      <c r="F5129" t="s">
        <v>171</v>
      </c>
      <c r="H5129" s="1">
        <v>34469</v>
      </c>
      <c r="I5129" t="s">
        <v>221</v>
      </c>
      <c r="J5129" t="s">
        <v>28708</v>
      </c>
      <c r="K5129" t="s">
        <v>1304</v>
      </c>
      <c r="L5129" t="s">
        <v>633</v>
      </c>
      <c r="M5129" t="s">
        <v>224</v>
      </c>
      <c r="N5129">
        <v>2017</v>
      </c>
      <c r="O5129" t="s">
        <v>441</v>
      </c>
      <c r="P5129" t="s">
        <v>363</v>
      </c>
      <c r="Q5129" t="s">
        <v>185</v>
      </c>
      <c r="BM5129" t="s">
        <v>28709</v>
      </c>
      <c r="BN5129" t="s">
        <v>28710</v>
      </c>
      <c r="BO5129" t="s">
        <v>28711</v>
      </c>
      <c r="BP5129" t="s">
        <v>28712</v>
      </c>
      <c r="BQ5129" t="s">
        <v>1746</v>
      </c>
      <c r="BS5129">
        <v>86004</v>
      </c>
      <c r="BT5129" t="s">
        <v>226</v>
      </c>
      <c r="BU5129" t="s">
        <v>28713</v>
      </c>
      <c r="BW5129" t="s">
        <v>28713</v>
      </c>
    </row>
    <row r="5130" spans="1:151" x14ac:dyDescent="0.2">
      <c r="A5130">
        <v>27630</v>
      </c>
      <c r="B5130" t="s">
        <v>1274</v>
      </c>
      <c r="C5130" t="s">
        <v>28714</v>
      </c>
      <c r="E5130" t="s">
        <v>28715</v>
      </c>
      <c r="F5130" t="s">
        <v>171</v>
      </c>
      <c r="G5130" t="s">
        <v>172</v>
      </c>
      <c r="H5130" s="1">
        <v>36646</v>
      </c>
      <c r="I5130" t="s">
        <v>173</v>
      </c>
      <c r="K5130" t="s">
        <v>439</v>
      </c>
      <c r="L5130" t="s">
        <v>175</v>
      </c>
      <c r="M5130" t="s">
        <v>224</v>
      </c>
      <c r="N5130">
        <v>2019</v>
      </c>
      <c r="O5130" t="s">
        <v>279</v>
      </c>
      <c r="P5130" t="s">
        <v>363</v>
      </c>
      <c r="Q5130" t="s">
        <v>172</v>
      </c>
      <c r="S5130">
        <v>30458246</v>
      </c>
      <c r="T5130" t="s">
        <v>196</v>
      </c>
      <c r="W5130" t="s">
        <v>28716</v>
      </c>
      <c r="X5130">
        <v>5854134349</v>
      </c>
      <c r="Y5130" t="s">
        <v>186</v>
      </c>
      <c r="Z5130" t="s">
        <v>282</v>
      </c>
      <c r="AA5130">
        <v>2021</v>
      </c>
      <c r="AB5130">
        <v>2021</v>
      </c>
      <c r="AC5130" t="s">
        <v>886</v>
      </c>
      <c r="AD5130" t="s">
        <v>172</v>
      </c>
      <c r="AS5130">
        <v>3.92</v>
      </c>
      <c r="AT5130" t="s">
        <v>188</v>
      </c>
      <c r="AU5130" t="s">
        <v>189</v>
      </c>
      <c r="AV5130" t="s">
        <v>190</v>
      </c>
      <c r="AW5130" t="s">
        <v>237</v>
      </c>
      <c r="BM5130" t="s">
        <v>28717</v>
      </c>
      <c r="BN5130" t="s">
        <v>193</v>
      </c>
      <c r="BP5130" t="s">
        <v>194</v>
      </c>
      <c r="BQ5130" t="s">
        <v>195</v>
      </c>
      <c r="BS5130">
        <v>14627</v>
      </c>
      <c r="BT5130" t="s">
        <v>196</v>
      </c>
      <c r="BU5130">
        <v>5854134349</v>
      </c>
      <c r="BZ5130" t="s">
        <v>28718</v>
      </c>
      <c r="CC5130" t="s">
        <v>28719</v>
      </c>
      <c r="CD5130" t="s">
        <v>195</v>
      </c>
      <c r="CF5130">
        <v>14467</v>
      </c>
      <c r="CG5130" t="s">
        <v>196</v>
      </c>
      <c r="CH5130">
        <v>5854134349</v>
      </c>
      <c r="CM5130" t="s">
        <v>28720</v>
      </c>
      <c r="CP5130" t="s">
        <v>28719</v>
      </c>
      <c r="CQ5130" t="s">
        <v>195</v>
      </c>
      <c r="CS5130">
        <v>14467</v>
      </c>
      <c r="CT5130" t="s">
        <v>196</v>
      </c>
      <c r="CU5130">
        <v>5853093937</v>
      </c>
      <c r="ED5130" t="s">
        <v>195</v>
      </c>
      <c r="EG5130" t="s">
        <v>196</v>
      </c>
      <c r="EH5130">
        <v>5854134349</v>
      </c>
      <c r="EM5130" t="s">
        <v>28718</v>
      </c>
      <c r="EP5130" t="s">
        <v>28719</v>
      </c>
      <c r="EQ5130" t="s">
        <v>195</v>
      </c>
      <c r="ES5130">
        <v>14467</v>
      </c>
      <c r="ET5130" t="s">
        <v>196</v>
      </c>
      <c r="EU5130">
        <v>5854134349</v>
      </c>
    </row>
    <row r="5131" spans="1:151" x14ac:dyDescent="0.2">
      <c r="A5131">
        <v>42072</v>
      </c>
      <c r="B5131" t="s">
        <v>28721</v>
      </c>
      <c r="C5131" t="s">
        <v>28722</v>
      </c>
      <c r="D5131" t="s">
        <v>28723</v>
      </c>
      <c r="E5131" t="s">
        <v>28724</v>
      </c>
      <c r="F5131" t="s">
        <v>171</v>
      </c>
      <c r="G5131" t="str">
        <f>"0"</f>
        <v>0</v>
      </c>
      <c r="H5131" s="1">
        <v>38329</v>
      </c>
      <c r="I5131" t="s">
        <v>221</v>
      </c>
      <c r="K5131" t="s">
        <v>2349</v>
      </c>
      <c r="L5131" t="s">
        <v>2350</v>
      </c>
      <c r="M5131" t="s">
        <v>205</v>
      </c>
      <c r="N5131">
        <v>2024</v>
      </c>
      <c r="O5131" t="s">
        <v>2271</v>
      </c>
      <c r="P5131" t="s">
        <v>178</v>
      </c>
      <c r="Q5131" t="s">
        <v>172</v>
      </c>
      <c r="S5131">
        <v>32494365</v>
      </c>
      <c r="T5131" t="s">
        <v>226</v>
      </c>
      <c r="Y5131" t="str">
        <f>"04HSEAS"</f>
        <v>04HSEAS</v>
      </c>
      <c r="Z5131" t="s">
        <v>499</v>
      </c>
      <c r="AA5131" t="s">
        <v>833</v>
      </c>
      <c r="AB5131" t="s">
        <v>834</v>
      </c>
      <c r="AC5131" t="s">
        <v>535</v>
      </c>
      <c r="AD5131" t="s">
        <v>172</v>
      </c>
      <c r="AS5131">
        <v>3.06</v>
      </c>
      <c r="AU5131" t="s">
        <v>472</v>
      </c>
      <c r="AV5131" t="s">
        <v>473</v>
      </c>
      <c r="AW5131" t="s">
        <v>952</v>
      </c>
      <c r="BM5131" t="s">
        <v>22785</v>
      </c>
      <c r="BN5131" t="s">
        <v>239</v>
      </c>
      <c r="BO5131" t="s">
        <v>28725</v>
      </c>
      <c r="BP5131" t="s">
        <v>241</v>
      </c>
      <c r="BQ5131" t="s">
        <v>195</v>
      </c>
      <c r="BS5131">
        <v>14627</v>
      </c>
      <c r="CD5131" t="s">
        <v>195</v>
      </c>
      <c r="CM5131" t="s">
        <v>28726</v>
      </c>
      <c r="CO5131" t="s">
        <v>28725</v>
      </c>
      <c r="CP5131" t="s">
        <v>6724</v>
      </c>
      <c r="CQ5131" t="s">
        <v>735</v>
      </c>
      <c r="CS5131" t="s">
        <v>28727</v>
      </c>
      <c r="CT5131" t="s">
        <v>244</v>
      </c>
      <c r="CU5131" t="s">
        <v>28728</v>
      </c>
    </row>
    <row r="5132" spans="1:151" x14ac:dyDescent="0.2">
      <c r="A5132">
        <v>42514</v>
      </c>
      <c r="B5132" t="s">
        <v>28729</v>
      </c>
      <c r="C5132" t="s">
        <v>28730</v>
      </c>
      <c r="D5132" t="s">
        <v>940</v>
      </c>
      <c r="E5132" t="s">
        <v>28731</v>
      </c>
      <c r="F5132" t="s">
        <v>28732</v>
      </c>
      <c r="G5132" t="str">
        <f>"0"</f>
        <v>0</v>
      </c>
      <c r="H5132" s="1">
        <v>38159</v>
      </c>
      <c r="I5132" t="s">
        <v>221</v>
      </c>
      <c r="K5132" t="s">
        <v>2724</v>
      </c>
      <c r="L5132" t="s">
        <v>820</v>
      </c>
      <c r="M5132" t="s">
        <v>176</v>
      </c>
      <c r="N5132">
        <v>2025</v>
      </c>
      <c r="O5132" t="s">
        <v>677</v>
      </c>
      <c r="P5132" t="s">
        <v>178</v>
      </c>
      <c r="Q5132" t="s">
        <v>172</v>
      </c>
      <c r="S5132">
        <v>32320961</v>
      </c>
      <c r="T5132" t="s">
        <v>226</v>
      </c>
      <c r="Y5132" t="str">
        <f>"01AS"</f>
        <v>01AS</v>
      </c>
      <c r="Z5132" t="s">
        <v>499</v>
      </c>
      <c r="AA5132" t="s">
        <v>320</v>
      </c>
      <c r="AB5132" t="s">
        <v>321</v>
      </c>
      <c r="AC5132" t="s">
        <v>728</v>
      </c>
      <c r="AD5132" t="s">
        <v>185</v>
      </c>
      <c r="AM5132" t="s">
        <v>1719</v>
      </c>
      <c r="AN5132" t="s">
        <v>599</v>
      </c>
      <c r="AS5132">
        <v>3.65</v>
      </c>
      <c r="AU5132" t="s">
        <v>472</v>
      </c>
      <c r="AV5132" t="s">
        <v>473</v>
      </c>
      <c r="AW5132" t="s">
        <v>264</v>
      </c>
      <c r="BM5132" t="s">
        <v>14333</v>
      </c>
      <c r="BN5132" t="s">
        <v>239</v>
      </c>
      <c r="BO5132" t="s">
        <v>28733</v>
      </c>
      <c r="BP5132" t="s">
        <v>241</v>
      </c>
      <c r="BQ5132" t="s">
        <v>195</v>
      </c>
      <c r="BS5132">
        <v>14627</v>
      </c>
      <c r="CD5132" t="s">
        <v>195</v>
      </c>
      <c r="CM5132" t="s">
        <v>28734</v>
      </c>
      <c r="CO5132" t="s">
        <v>28733</v>
      </c>
      <c r="CP5132" t="s">
        <v>28735</v>
      </c>
      <c r="CQ5132" t="s">
        <v>560</v>
      </c>
      <c r="CS5132" t="s">
        <v>28736</v>
      </c>
      <c r="CT5132" t="s">
        <v>244</v>
      </c>
      <c r="CU5132" t="s">
        <v>28737</v>
      </c>
    </row>
    <row r="5133" spans="1:151" x14ac:dyDescent="0.2">
      <c r="A5133">
        <v>19252</v>
      </c>
      <c r="B5133" t="s">
        <v>10548</v>
      </c>
      <c r="C5133" t="s">
        <v>28738</v>
      </c>
      <c r="E5133" t="s">
        <v>28739</v>
      </c>
      <c r="F5133" t="s">
        <v>171</v>
      </c>
      <c r="G5133" t="s">
        <v>172</v>
      </c>
      <c r="H5133" s="1">
        <v>34918</v>
      </c>
      <c r="I5133" t="s">
        <v>173</v>
      </c>
      <c r="K5133" t="s">
        <v>28638</v>
      </c>
      <c r="L5133" t="s">
        <v>4957</v>
      </c>
      <c r="M5133" t="s">
        <v>306</v>
      </c>
      <c r="N5133">
        <v>2016</v>
      </c>
      <c r="O5133" t="s">
        <v>380</v>
      </c>
      <c r="P5133" t="s">
        <v>178</v>
      </c>
      <c r="Q5133" t="s">
        <v>172</v>
      </c>
      <c r="S5133">
        <v>28207757</v>
      </c>
      <c r="T5133" t="s">
        <v>196</v>
      </c>
      <c r="W5133" t="s">
        <v>28740</v>
      </c>
      <c r="X5133">
        <v>5855200245</v>
      </c>
      <c r="Y5133" t="s">
        <v>186</v>
      </c>
      <c r="Z5133" t="s">
        <v>282</v>
      </c>
      <c r="AA5133">
        <v>2017</v>
      </c>
      <c r="AB5133">
        <v>2017</v>
      </c>
      <c r="AC5133" t="s">
        <v>382</v>
      </c>
      <c r="AD5133" t="s">
        <v>185</v>
      </c>
      <c r="AM5133" t="s">
        <v>3411</v>
      </c>
      <c r="AS5133">
        <v>3.81</v>
      </c>
      <c r="AT5133" t="s">
        <v>188</v>
      </c>
      <c r="AU5133" t="s">
        <v>189</v>
      </c>
      <c r="AV5133" t="s">
        <v>190</v>
      </c>
      <c r="AW5133" t="s">
        <v>264</v>
      </c>
      <c r="BM5133" t="s">
        <v>5450</v>
      </c>
      <c r="BN5133" t="s">
        <v>193</v>
      </c>
      <c r="BP5133" t="s">
        <v>194</v>
      </c>
      <c r="BQ5133" t="s">
        <v>195</v>
      </c>
      <c r="BS5133">
        <v>14627</v>
      </c>
      <c r="BT5133" t="s">
        <v>196</v>
      </c>
      <c r="BU5133">
        <v>5857897085</v>
      </c>
      <c r="BZ5133" t="s">
        <v>28741</v>
      </c>
      <c r="CC5133" t="s">
        <v>1083</v>
      </c>
      <c r="CD5133" t="s">
        <v>195</v>
      </c>
      <c r="CF5133">
        <v>14534</v>
      </c>
      <c r="CG5133" t="s">
        <v>196</v>
      </c>
      <c r="CH5133">
        <v>5853830638</v>
      </c>
      <c r="CM5133" t="s">
        <v>28741</v>
      </c>
      <c r="CP5133" t="s">
        <v>1083</v>
      </c>
      <c r="CQ5133" t="s">
        <v>195</v>
      </c>
      <c r="CS5133">
        <v>14534</v>
      </c>
      <c r="CT5133" t="s">
        <v>196</v>
      </c>
      <c r="CU5133">
        <v>5857897085</v>
      </c>
      <c r="EM5133" t="s">
        <v>28741</v>
      </c>
      <c r="EP5133" t="s">
        <v>1083</v>
      </c>
      <c r="EQ5133" t="s">
        <v>195</v>
      </c>
      <c r="ES5133">
        <v>14534</v>
      </c>
      <c r="ET5133" t="s">
        <v>196</v>
      </c>
      <c r="EU5133">
        <v>5853830638</v>
      </c>
    </row>
    <row r="5134" spans="1:151" x14ac:dyDescent="0.2">
      <c r="A5134">
        <v>17797</v>
      </c>
      <c r="B5134" t="s">
        <v>28742</v>
      </c>
      <c r="C5134" t="s">
        <v>22886</v>
      </c>
      <c r="E5134" t="s">
        <v>28743</v>
      </c>
      <c r="F5134" t="s">
        <v>171</v>
      </c>
      <c r="G5134" t="s">
        <v>172</v>
      </c>
      <c r="H5134" s="1">
        <v>35185</v>
      </c>
      <c r="I5134" t="s">
        <v>173</v>
      </c>
      <c r="K5134" t="s">
        <v>222</v>
      </c>
      <c r="L5134" t="s">
        <v>223</v>
      </c>
      <c r="M5134" t="s">
        <v>224</v>
      </c>
      <c r="N5134">
        <v>2016</v>
      </c>
      <c r="O5134" t="s">
        <v>410</v>
      </c>
      <c r="P5134" t="s">
        <v>178</v>
      </c>
      <c r="Q5134" t="s">
        <v>172</v>
      </c>
      <c r="S5134">
        <v>29289233</v>
      </c>
      <c r="T5134" t="s">
        <v>179</v>
      </c>
      <c r="U5134" t="s">
        <v>180</v>
      </c>
      <c r="V5134" s="2">
        <v>43604</v>
      </c>
      <c r="W5134" t="s">
        <v>28744</v>
      </c>
      <c r="X5134">
        <v>4022156302</v>
      </c>
      <c r="Y5134" t="s">
        <v>186</v>
      </c>
      <c r="Z5134" t="s">
        <v>282</v>
      </c>
      <c r="AA5134">
        <v>2019</v>
      </c>
      <c r="AB5134">
        <v>2019</v>
      </c>
      <c r="AC5134" t="s">
        <v>2179</v>
      </c>
      <c r="AD5134" t="s">
        <v>172</v>
      </c>
      <c r="AS5134" t="str">
        <f>"0"</f>
        <v>0</v>
      </c>
      <c r="AT5134" t="s">
        <v>742</v>
      </c>
      <c r="AU5134" t="s">
        <v>647</v>
      </c>
      <c r="AV5134" t="s">
        <v>190</v>
      </c>
      <c r="AW5134" t="s">
        <v>191</v>
      </c>
      <c r="BM5134" t="s">
        <v>28745</v>
      </c>
      <c r="BN5134" t="s">
        <v>193</v>
      </c>
      <c r="BP5134" t="s">
        <v>194</v>
      </c>
      <c r="BQ5134" t="s">
        <v>195</v>
      </c>
      <c r="BS5134">
        <v>14627</v>
      </c>
      <c r="BT5134" t="s">
        <v>196</v>
      </c>
      <c r="BU5134">
        <v>5854853005</v>
      </c>
      <c r="CM5134" t="s">
        <v>28746</v>
      </c>
      <c r="CP5134" t="s">
        <v>194</v>
      </c>
      <c r="CQ5134" t="s">
        <v>195</v>
      </c>
      <c r="CS5134">
        <v>14627</v>
      </c>
      <c r="CT5134" t="s">
        <v>196</v>
      </c>
      <c r="CU5134">
        <v>5854853005</v>
      </c>
    </row>
    <row r="5135" spans="1:151" x14ac:dyDescent="0.2">
      <c r="A5135">
        <v>34355</v>
      </c>
      <c r="B5135" t="s">
        <v>28747</v>
      </c>
      <c r="C5135" t="s">
        <v>16975</v>
      </c>
      <c r="E5135" t="s">
        <v>28748</v>
      </c>
      <c r="F5135" t="s">
        <v>171</v>
      </c>
      <c r="I5135" t="s">
        <v>173</v>
      </c>
      <c r="K5135" t="s">
        <v>1377</v>
      </c>
      <c r="L5135" t="s">
        <v>1378</v>
      </c>
      <c r="M5135" t="s">
        <v>306</v>
      </c>
      <c r="N5135">
        <v>2020</v>
      </c>
      <c r="O5135" t="s">
        <v>1379</v>
      </c>
      <c r="P5135" t="s">
        <v>509</v>
      </c>
      <c r="Q5135" t="s">
        <v>185</v>
      </c>
      <c r="BM5135" t="s">
        <v>28749</v>
      </c>
      <c r="BP5135" t="s">
        <v>13064</v>
      </c>
      <c r="BR5135" t="s">
        <v>20846</v>
      </c>
      <c r="BS5135">
        <v>430000</v>
      </c>
      <c r="BT5135" t="s">
        <v>1382</v>
      </c>
      <c r="BU5135">
        <v>8618771991767</v>
      </c>
      <c r="BX5135" t="s">
        <v>28750</v>
      </c>
    </row>
    <row r="5136" spans="1:151" x14ac:dyDescent="0.2">
      <c r="A5136">
        <v>34455</v>
      </c>
      <c r="B5136" t="s">
        <v>28751</v>
      </c>
      <c r="C5136" t="s">
        <v>16975</v>
      </c>
      <c r="E5136" t="s">
        <v>28752</v>
      </c>
      <c r="F5136" t="s">
        <v>171</v>
      </c>
      <c r="H5136" s="1">
        <v>37419</v>
      </c>
      <c r="I5136" t="s">
        <v>221</v>
      </c>
      <c r="K5136" t="s">
        <v>1377</v>
      </c>
      <c r="L5136" t="s">
        <v>1378</v>
      </c>
      <c r="M5136" t="s">
        <v>306</v>
      </c>
      <c r="N5136">
        <v>2020</v>
      </c>
      <c r="O5136" t="s">
        <v>1379</v>
      </c>
      <c r="P5136" t="s">
        <v>178</v>
      </c>
      <c r="Q5136" t="s">
        <v>185</v>
      </c>
      <c r="BC5136" t="s">
        <v>474</v>
      </c>
      <c r="BM5136" t="s">
        <v>28753</v>
      </c>
      <c r="BN5136" t="s">
        <v>28754</v>
      </c>
      <c r="BO5136" t="s">
        <v>28755</v>
      </c>
      <c r="BP5136" t="s">
        <v>17027</v>
      </c>
      <c r="BR5136" t="s">
        <v>17556</v>
      </c>
      <c r="BS5136">
        <v>410000</v>
      </c>
      <c r="BT5136" t="s">
        <v>1382</v>
      </c>
      <c r="BU5136" t="s">
        <v>28756</v>
      </c>
    </row>
    <row r="5137" spans="1:151" x14ac:dyDescent="0.2">
      <c r="A5137">
        <v>35623</v>
      </c>
      <c r="B5137" t="s">
        <v>13908</v>
      </c>
      <c r="C5137" t="s">
        <v>16975</v>
      </c>
      <c r="E5137" t="s">
        <v>28757</v>
      </c>
      <c r="F5137" t="s">
        <v>171</v>
      </c>
      <c r="I5137" t="s">
        <v>173</v>
      </c>
      <c r="K5137" t="s">
        <v>1377</v>
      </c>
      <c r="L5137" t="s">
        <v>1378</v>
      </c>
      <c r="M5137" t="s">
        <v>306</v>
      </c>
      <c r="N5137">
        <v>2020</v>
      </c>
      <c r="O5137" t="s">
        <v>1379</v>
      </c>
      <c r="P5137" t="s">
        <v>178</v>
      </c>
      <c r="Q5137" t="s">
        <v>185</v>
      </c>
      <c r="BC5137" t="s">
        <v>474</v>
      </c>
      <c r="BM5137" t="s">
        <v>28758</v>
      </c>
      <c r="BN5137" t="s">
        <v>28759</v>
      </c>
      <c r="BP5137" t="s">
        <v>13064</v>
      </c>
      <c r="BR5137" t="s">
        <v>20846</v>
      </c>
      <c r="BS5137">
        <v>430000</v>
      </c>
      <c r="BT5137" t="s">
        <v>1382</v>
      </c>
      <c r="BU5137">
        <v>13995690599</v>
      </c>
      <c r="BW5137">
        <v>13995690599</v>
      </c>
    </row>
    <row r="5138" spans="1:151" x14ac:dyDescent="0.2">
      <c r="A5138">
        <v>35908</v>
      </c>
      <c r="B5138" t="s">
        <v>28751</v>
      </c>
      <c r="C5138" t="s">
        <v>16975</v>
      </c>
      <c r="E5138" t="s">
        <v>28752</v>
      </c>
      <c r="F5138" t="s">
        <v>171</v>
      </c>
      <c r="H5138" s="1">
        <v>37419</v>
      </c>
      <c r="I5138" t="s">
        <v>221</v>
      </c>
      <c r="K5138" t="s">
        <v>1377</v>
      </c>
      <c r="L5138" t="s">
        <v>1378</v>
      </c>
      <c r="M5138" t="s">
        <v>176</v>
      </c>
      <c r="N5138">
        <v>2021</v>
      </c>
      <c r="O5138" t="s">
        <v>3142</v>
      </c>
      <c r="P5138" t="s">
        <v>178</v>
      </c>
      <c r="Q5138" t="s">
        <v>172</v>
      </c>
      <c r="S5138">
        <v>31728171</v>
      </c>
      <c r="T5138" t="s">
        <v>1382</v>
      </c>
      <c r="U5138" t="s">
        <v>424</v>
      </c>
      <c r="Y5138" t="str">
        <f>"01AS"</f>
        <v>01AS</v>
      </c>
      <c r="Z5138" t="s">
        <v>227</v>
      </c>
      <c r="AA5138" t="s">
        <v>833</v>
      </c>
      <c r="AB5138" t="s">
        <v>834</v>
      </c>
      <c r="AC5138" t="s">
        <v>1237</v>
      </c>
      <c r="AD5138" t="s">
        <v>172</v>
      </c>
      <c r="AS5138">
        <v>3.61</v>
      </c>
      <c r="AT5138" t="s">
        <v>1261</v>
      </c>
      <c r="AU5138" t="s">
        <v>472</v>
      </c>
      <c r="AV5138" t="s">
        <v>473</v>
      </c>
      <c r="AW5138" t="s">
        <v>430</v>
      </c>
      <c r="BM5138" t="s">
        <v>28760</v>
      </c>
      <c r="BN5138" t="s">
        <v>239</v>
      </c>
      <c r="BO5138" t="s">
        <v>28761</v>
      </c>
      <c r="BP5138" t="s">
        <v>241</v>
      </c>
      <c r="BQ5138" t="s">
        <v>195</v>
      </c>
      <c r="BS5138">
        <v>14627</v>
      </c>
      <c r="CA5138" t="s">
        <v>28762</v>
      </c>
      <c r="CD5138" t="s">
        <v>195</v>
      </c>
      <c r="CM5138" t="s">
        <v>28763</v>
      </c>
      <c r="CN5138" t="s">
        <v>28762</v>
      </c>
      <c r="CO5138" t="s">
        <v>28761</v>
      </c>
      <c r="CP5138" t="s">
        <v>5547</v>
      </c>
      <c r="CQ5138" t="s">
        <v>4882</v>
      </c>
      <c r="CS5138">
        <v>518102</v>
      </c>
      <c r="CT5138" t="s">
        <v>1382</v>
      </c>
      <c r="CU5138" t="s">
        <v>28764</v>
      </c>
    </row>
    <row r="5139" spans="1:151" x14ac:dyDescent="0.2">
      <c r="A5139">
        <v>35917</v>
      </c>
      <c r="B5139" t="s">
        <v>13908</v>
      </c>
      <c r="C5139" t="s">
        <v>16975</v>
      </c>
      <c r="E5139" t="s">
        <v>28757</v>
      </c>
      <c r="F5139" t="s">
        <v>171</v>
      </c>
      <c r="H5139" s="1">
        <v>37343</v>
      </c>
      <c r="K5139" t="s">
        <v>1377</v>
      </c>
      <c r="L5139" t="s">
        <v>1378</v>
      </c>
      <c r="M5139" t="s">
        <v>176</v>
      </c>
      <c r="N5139">
        <v>2021</v>
      </c>
      <c r="O5139" t="s">
        <v>3142</v>
      </c>
      <c r="P5139" t="s">
        <v>178</v>
      </c>
      <c r="Q5139" t="s">
        <v>172</v>
      </c>
      <c r="S5139">
        <v>31752947</v>
      </c>
      <c r="T5139" t="s">
        <v>1382</v>
      </c>
      <c r="U5139" t="s">
        <v>424</v>
      </c>
      <c r="Y5139" t="str">
        <f>"04HSEAS"</f>
        <v>04HSEAS</v>
      </c>
      <c r="Z5139" t="s">
        <v>499</v>
      </c>
      <c r="AA5139" t="s">
        <v>833</v>
      </c>
      <c r="AB5139" t="s">
        <v>834</v>
      </c>
      <c r="AC5139" t="s">
        <v>3358</v>
      </c>
      <c r="AD5139" t="s">
        <v>172</v>
      </c>
      <c r="AS5139">
        <v>3.73</v>
      </c>
      <c r="AT5139" t="s">
        <v>1261</v>
      </c>
      <c r="AU5139" t="s">
        <v>472</v>
      </c>
      <c r="AV5139" t="s">
        <v>473</v>
      </c>
      <c r="AW5139" t="s">
        <v>430</v>
      </c>
      <c r="BM5139" t="s">
        <v>28765</v>
      </c>
      <c r="BN5139" t="s">
        <v>239</v>
      </c>
      <c r="BO5139" t="s">
        <v>28766</v>
      </c>
      <c r="BP5139" t="s">
        <v>241</v>
      </c>
      <c r="BQ5139" t="s">
        <v>195</v>
      </c>
      <c r="BS5139">
        <v>14627</v>
      </c>
      <c r="CD5139" t="s">
        <v>195</v>
      </c>
      <c r="CM5139" t="s">
        <v>28767</v>
      </c>
      <c r="CO5139" t="s">
        <v>28766</v>
      </c>
      <c r="CP5139" t="s">
        <v>13064</v>
      </c>
      <c r="CQ5139" t="s">
        <v>13024</v>
      </c>
      <c r="CS5139">
        <v>430000</v>
      </c>
      <c r="CT5139" t="s">
        <v>1382</v>
      </c>
      <c r="CU5139" t="s">
        <v>28768</v>
      </c>
    </row>
    <row r="5140" spans="1:151" x14ac:dyDescent="0.2">
      <c r="A5140">
        <v>39302</v>
      </c>
      <c r="B5140" t="s">
        <v>28769</v>
      </c>
      <c r="C5140" t="s">
        <v>28770</v>
      </c>
      <c r="D5140" t="s">
        <v>28771</v>
      </c>
      <c r="E5140" t="s">
        <v>28772</v>
      </c>
      <c r="F5140" t="s">
        <v>171</v>
      </c>
      <c r="G5140" t="str">
        <f>"0"</f>
        <v>0</v>
      </c>
      <c r="H5140" s="1">
        <v>37100</v>
      </c>
      <c r="I5140" t="s">
        <v>221</v>
      </c>
      <c r="K5140" t="s">
        <v>1078</v>
      </c>
      <c r="L5140" t="s">
        <v>1189</v>
      </c>
      <c r="M5140" t="s">
        <v>224</v>
      </c>
      <c r="N5140">
        <v>2023</v>
      </c>
      <c r="O5140" t="s">
        <v>597</v>
      </c>
      <c r="P5140" t="s">
        <v>178</v>
      </c>
      <c r="Q5140" t="s">
        <v>172</v>
      </c>
      <c r="S5140">
        <v>32141818</v>
      </c>
      <c r="T5140" t="s">
        <v>27797</v>
      </c>
      <c r="U5140" t="s">
        <v>424</v>
      </c>
      <c r="Y5140" t="str">
        <f>"01AS"</f>
        <v>01AS</v>
      </c>
      <c r="Z5140" t="s">
        <v>227</v>
      </c>
      <c r="AA5140" t="s">
        <v>320</v>
      </c>
      <c r="AB5140" t="s">
        <v>321</v>
      </c>
      <c r="AC5140" t="s">
        <v>1236</v>
      </c>
      <c r="AD5140" t="s">
        <v>185</v>
      </c>
      <c r="AE5140" t="s">
        <v>425</v>
      </c>
      <c r="AF5140" t="s">
        <v>981</v>
      </c>
      <c r="AG5140" t="s">
        <v>427</v>
      </c>
      <c r="AJ5140" t="s">
        <v>535</v>
      </c>
      <c r="AK5140" t="s">
        <v>185</v>
      </c>
      <c r="AS5140">
        <v>3.74</v>
      </c>
      <c r="AU5140" t="s">
        <v>472</v>
      </c>
      <c r="AV5140" t="s">
        <v>473</v>
      </c>
      <c r="AW5140" t="s">
        <v>430</v>
      </c>
      <c r="BO5140" t="s">
        <v>4785</v>
      </c>
      <c r="BQ5140" t="s">
        <v>195</v>
      </c>
      <c r="BZ5140" t="s">
        <v>266</v>
      </c>
      <c r="CA5140" t="s">
        <v>28773</v>
      </c>
      <c r="CB5140" t="s">
        <v>267</v>
      </c>
      <c r="CD5140" t="s">
        <v>195</v>
      </c>
      <c r="CF5140">
        <v>14627</v>
      </c>
      <c r="CG5140" t="s">
        <v>244</v>
      </c>
      <c r="CM5140" t="s">
        <v>28774</v>
      </c>
      <c r="CN5140" t="s">
        <v>28773</v>
      </c>
      <c r="CO5140" t="s">
        <v>4785</v>
      </c>
      <c r="CP5140" t="s">
        <v>4785</v>
      </c>
      <c r="CQ5140" t="s">
        <v>9832</v>
      </c>
      <c r="CS5140">
        <v>15086</v>
      </c>
      <c r="CT5140" t="s">
        <v>27797</v>
      </c>
      <c r="CU5140" t="s">
        <v>28775</v>
      </c>
    </row>
    <row r="5141" spans="1:151" x14ac:dyDescent="0.2">
      <c r="A5141">
        <v>45766</v>
      </c>
      <c r="B5141" t="s">
        <v>6703</v>
      </c>
      <c r="C5141" t="s">
        <v>28776</v>
      </c>
      <c r="D5141" t="s">
        <v>7563</v>
      </c>
      <c r="E5141" t="s">
        <v>28777</v>
      </c>
      <c r="F5141" t="s">
        <v>28778</v>
      </c>
      <c r="G5141" t="str">
        <f>"0"</f>
        <v>0</v>
      </c>
      <c r="H5141" s="1">
        <v>37874</v>
      </c>
      <c r="I5141" t="s">
        <v>173</v>
      </c>
      <c r="K5141" t="s">
        <v>3061</v>
      </c>
      <c r="L5141" t="s">
        <v>1409</v>
      </c>
      <c r="M5141" t="s">
        <v>224</v>
      </c>
      <c r="N5141">
        <v>2025</v>
      </c>
      <c r="O5141" t="s">
        <v>528</v>
      </c>
      <c r="P5141" t="s">
        <v>178</v>
      </c>
      <c r="Q5141" t="s">
        <v>172</v>
      </c>
      <c r="S5141">
        <v>32315677</v>
      </c>
      <c r="T5141" t="s">
        <v>226</v>
      </c>
      <c r="Y5141" t="str">
        <f>"01AS"</f>
        <v>01AS</v>
      </c>
      <c r="Z5141" t="s">
        <v>227</v>
      </c>
      <c r="AA5141" t="s">
        <v>320</v>
      </c>
      <c r="AB5141" t="s">
        <v>321</v>
      </c>
      <c r="AC5141" t="s">
        <v>5781</v>
      </c>
      <c r="AD5141" t="s">
        <v>185</v>
      </c>
      <c r="AF5141" t="s">
        <v>981</v>
      </c>
      <c r="AG5141" t="s">
        <v>729</v>
      </c>
      <c r="AJ5141" t="s">
        <v>500</v>
      </c>
      <c r="AK5141" t="s">
        <v>185</v>
      </c>
      <c r="AS5141">
        <v>3.35</v>
      </c>
      <c r="AU5141" t="s">
        <v>472</v>
      </c>
      <c r="AV5141" t="s">
        <v>473</v>
      </c>
      <c r="AW5141" t="s">
        <v>952</v>
      </c>
      <c r="BM5141" t="s">
        <v>6013</v>
      </c>
      <c r="BN5141" t="s">
        <v>239</v>
      </c>
      <c r="BO5141" t="s">
        <v>28779</v>
      </c>
      <c r="BP5141" t="s">
        <v>241</v>
      </c>
      <c r="BQ5141" t="s">
        <v>195</v>
      </c>
      <c r="BS5141">
        <v>14627</v>
      </c>
      <c r="CD5141" t="s">
        <v>195</v>
      </c>
      <c r="CM5141" t="s">
        <v>28780</v>
      </c>
      <c r="CO5141" t="s">
        <v>28779</v>
      </c>
      <c r="CP5141" t="s">
        <v>28781</v>
      </c>
      <c r="CQ5141" t="s">
        <v>1473</v>
      </c>
      <c r="CS5141">
        <v>27312</v>
      </c>
      <c r="CT5141" t="s">
        <v>244</v>
      </c>
      <c r="CU5141" t="s">
        <v>28782</v>
      </c>
    </row>
    <row r="5142" spans="1:151" x14ac:dyDescent="0.2">
      <c r="A5142">
        <v>14504</v>
      </c>
      <c r="B5142" t="s">
        <v>19217</v>
      </c>
      <c r="C5142" t="s">
        <v>28783</v>
      </c>
      <c r="D5142" t="s">
        <v>21643</v>
      </c>
      <c r="E5142" t="s">
        <v>28784</v>
      </c>
      <c r="F5142" t="s">
        <v>171</v>
      </c>
      <c r="G5142" t="s">
        <v>172</v>
      </c>
      <c r="H5142" s="1">
        <v>35007</v>
      </c>
      <c r="I5142" t="s">
        <v>221</v>
      </c>
      <c r="K5142" t="s">
        <v>4332</v>
      </c>
      <c r="L5142" t="s">
        <v>820</v>
      </c>
      <c r="M5142" t="s">
        <v>176</v>
      </c>
      <c r="N5142">
        <v>2016</v>
      </c>
      <c r="O5142" t="s">
        <v>634</v>
      </c>
      <c r="P5142" t="s">
        <v>178</v>
      </c>
      <c r="Q5142" t="s">
        <v>172</v>
      </c>
      <c r="S5142">
        <v>28226772</v>
      </c>
      <c r="T5142" t="s">
        <v>196</v>
      </c>
      <c r="W5142" t="s">
        <v>28785</v>
      </c>
      <c r="X5142">
        <v>7163930789</v>
      </c>
      <c r="Y5142" t="s">
        <v>186</v>
      </c>
      <c r="Z5142" t="s">
        <v>282</v>
      </c>
      <c r="AA5142">
        <v>2017</v>
      </c>
      <c r="AB5142">
        <v>2017</v>
      </c>
      <c r="AC5142" t="s">
        <v>396</v>
      </c>
      <c r="AD5142" t="s">
        <v>185</v>
      </c>
      <c r="AF5142" t="s">
        <v>186</v>
      </c>
      <c r="AG5142" t="s">
        <v>183</v>
      </c>
      <c r="AH5142">
        <v>2017</v>
      </c>
      <c r="AI5142">
        <v>2017</v>
      </c>
      <c r="AJ5142" t="s">
        <v>1109</v>
      </c>
      <c r="AK5142" t="s">
        <v>185</v>
      </c>
      <c r="AS5142">
        <v>3.42</v>
      </c>
      <c r="AT5142" t="s">
        <v>188</v>
      </c>
      <c r="AU5142" t="s">
        <v>189</v>
      </c>
      <c r="AV5142" t="s">
        <v>190</v>
      </c>
      <c r="AW5142" t="s">
        <v>264</v>
      </c>
      <c r="BM5142" t="s">
        <v>24420</v>
      </c>
      <c r="BN5142" t="s">
        <v>193</v>
      </c>
      <c r="BP5142" t="s">
        <v>194</v>
      </c>
      <c r="BQ5142" t="s">
        <v>195</v>
      </c>
      <c r="BS5142">
        <v>14627</v>
      </c>
      <c r="BT5142" t="s">
        <v>196</v>
      </c>
      <c r="BU5142">
        <v>7168671194</v>
      </c>
      <c r="BZ5142" t="s">
        <v>28786</v>
      </c>
      <c r="CC5142" t="s">
        <v>5918</v>
      </c>
      <c r="CD5142" t="s">
        <v>195</v>
      </c>
      <c r="CF5142">
        <v>14221</v>
      </c>
      <c r="CG5142" t="s">
        <v>196</v>
      </c>
      <c r="CH5142">
        <v>7166886812</v>
      </c>
      <c r="CM5142" t="s">
        <v>215</v>
      </c>
      <c r="CN5142" t="s">
        <v>26469</v>
      </c>
      <c r="CP5142" t="s">
        <v>194</v>
      </c>
      <c r="CQ5142" t="s">
        <v>195</v>
      </c>
      <c r="CS5142">
        <v>14627</v>
      </c>
      <c r="CT5142" t="s">
        <v>196</v>
      </c>
      <c r="CU5142">
        <v>7168671194</v>
      </c>
      <c r="EM5142" t="s">
        <v>28786</v>
      </c>
      <c r="EP5142" t="s">
        <v>5918</v>
      </c>
      <c r="EQ5142" t="s">
        <v>195</v>
      </c>
      <c r="ES5142">
        <v>14221</v>
      </c>
      <c r="ET5142" t="s">
        <v>196</v>
      </c>
      <c r="EU5142">
        <v>7166886812</v>
      </c>
    </row>
    <row r="5143" spans="1:151" x14ac:dyDescent="0.2">
      <c r="A5143">
        <v>10057</v>
      </c>
      <c r="B5143" t="s">
        <v>407</v>
      </c>
      <c r="C5143" t="s">
        <v>28787</v>
      </c>
      <c r="D5143" t="s">
        <v>505</v>
      </c>
      <c r="E5143" t="s">
        <v>28788</v>
      </c>
      <c r="F5143" t="s">
        <v>171</v>
      </c>
      <c r="G5143" t="s">
        <v>172</v>
      </c>
      <c r="H5143" s="1">
        <v>34414</v>
      </c>
      <c r="I5143" t="s">
        <v>173</v>
      </c>
      <c r="K5143" t="s">
        <v>1012</v>
      </c>
      <c r="L5143" t="s">
        <v>1013</v>
      </c>
      <c r="M5143" t="s">
        <v>176</v>
      </c>
      <c r="N5143">
        <v>2015</v>
      </c>
      <c r="O5143" t="s">
        <v>1014</v>
      </c>
      <c r="P5143" t="s">
        <v>178</v>
      </c>
      <c r="Q5143" t="s">
        <v>172</v>
      </c>
      <c r="S5143">
        <v>27881965</v>
      </c>
      <c r="T5143" t="s">
        <v>196</v>
      </c>
      <c r="W5143" t="s">
        <v>28789</v>
      </c>
      <c r="X5143">
        <v>9146731918</v>
      </c>
      <c r="Y5143" t="s">
        <v>186</v>
      </c>
      <c r="Z5143" t="s">
        <v>183</v>
      </c>
      <c r="AA5143">
        <v>2016</v>
      </c>
      <c r="AB5143">
        <v>2016</v>
      </c>
      <c r="AC5143" t="s">
        <v>6542</v>
      </c>
      <c r="AD5143" t="s">
        <v>185</v>
      </c>
      <c r="AS5143">
        <v>3.26</v>
      </c>
      <c r="AT5143" t="s">
        <v>188</v>
      </c>
      <c r="AU5143" t="s">
        <v>189</v>
      </c>
      <c r="AV5143" t="s">
        <v>190</v>
      </c>
      <c r="AW5143" t="s">
        <v>264</v>
      </c>
      <c r="BM5143" t="s">
        <v>28790</v>
      </c>
      <c r="BN5143" t="s">
        <v>487</v>
      </c>
      <c r="BP5143" t="s">
        <v>194</v>
      </c>
      <c r="BQ5143" t="s">
        <v>195</v>
      </c>
      <c r="BS5143">
        <v>14627</v>
      </c>
      <c r="BT5143" t="s">
        <v>196</v>
      </c>
      <c r="BU5143">
        <v>9144792399</v>
      </c>
      <c r="BZ5143" t="s">
        <v>28791</v>
      </c>
      <c r="CC5143" t="s">
        <v>28792</v>
      </c>
      <c r="CD5143" t="s">
        <v>195</v>
      </c>
      <c r="CF5143">
        <v>107063214</v>
      </c>
      <c r="CG5143" t="s">
        <v>196</v>
      </c>
      <c r="CH5143">
        <v>9144783617</v>
      </c>
      <c r="CM5143" t="s">
        <v>26862</v>
      </c>
      <c r="CN5143" t="s">
        <v>487</v>
      </c>
      <c r="CP5143" t="s">
        <v>194</v>
      </c>
      <c r="CQ5143" t="s">
        <v>195</v>
      </c>
      <c r="CS5143">
        <v>14627</v>
      </c>
      <c r="CT5143" t="s">
        <v>196</v>
      </c>
      <c r="CU5143">
        <v>9144792399</v>
      </c>
      <c r="EM5143" t="s">
        <v>28791</v>
      </c>
      <c r="EP5143" t="s">
        <v>28792</v>
      </c>
      <c r="EQ5143" t="s">
        <v>195</v>
      </c>
      <c r="ES5143">
        <v>107063214</v>
      </c>
      <c r="ET5143" t="s">
        <v>196</v>
      </c>
      <c r="EU5143">
        <v>9144783617</v>
      </c>
    </row>
    <row r="5144" spans="1:151" x14ac:dyDescent="0.2">
      <c r="A5144">
        <v>41816</v>
      </c>
      <c r="B5144" t="s">
        <v>28793</v>
      </c>
      <c r="C5144" t="s">
        <v>28794</v>
      </c>
      <c r="D5144" t="s">
        <v>28795</v>
      </c>
      <c r="E5144" t="s">
        <v>28796</v>
      </c>
      <c r="F5144" t="s">
        <v>171</v>
      </c>
      <c r="G5144" t="str">
        <f>"0"</f>
        <v>0</v>
      </c>
      <c r="H5144" s="1">
        <v>38397</v>
      </c>
      <c r="I5144" t="s">
        <v>173</v>
      </c>
      <c r="K5144" t="s">
        <v>27942</v>
      </c>
      <c r="L5144" t="s">
        <v>1047</v>
      </c>
      <c r="M5144" t="s">
        <v>224</v>
      </c>
      <c r="N5144">
        <v>2024</v>
      </c>
      <c r="O5144" t="s">
        <v>225</v>
      </c>
      <c r="P5144" t="s">
        <v>178</v>
      </c>
      <c r="Q5144" t="s">
        <v>172</v>
      </c>
      <c r="S5144">
        <v>32498424</v>
      </c>
      <c r="T5144" t="s">
        <v>226</v>
      </c>
      <c r="Y5144" t="str">
        <f>"01AS"</f>
        <v>01AS</v>
      </c>
      <c r="Z5144" t="s">
        <v>499</v>
      </c>
      <c r="AA5144" t="s">
        <v>228</v>
      </c>
      <c r="AB5144" t="s">
        <v>229</v>
      </c>
      <c r="AC5144" t="s">
        <v>1334</v>
      </c>
      <c r="AD5144" t="s">
        <v>185</v>
      </c>
      <c r="AS5144">
        <v>3.63</v>
      </c>
      <c r="AU5144" t="s">
        <v>472</v>
      </c>
      <c r="AV5144" t="s">
        <v>473</v>
      </c>
      <c r="AW5144" t="s">
        <v>264</v>
      </c>
      <c r="BO5144" t="s">
        <v>28797</v>
      </c>
      <c r="BQ5144" t="s">
        <v>195</v>
      </c>
      <c r="CD5144" t="s">
        <v>195</v>
      </c>
      <c r="CM5144" t="s">
        <v>28798</v>
      </c>
      <c r="CO5144" t="s">
        <v>28797</v>
      </c>
      <c r="CP5144" t="s">
        <v>2385</v>
      </c>
      <c r="CQ5144" t="s">
        <v>2386</v>
      </c>
      <c r="CS5144" t="s">
        <v>28799</v>
      </c>
      <c r="CT5144" t="s">
        <v>244</v>
      </c>
      <c r="CU5144" t="s">
        <v>28800</v>
      </c>
    </row>
    <row r="5145" spans="1:151" x14ac:dyDescent="0.2">
      <c r="A5145">
        <v>12552</v>
      </c>
      <c r="B5145" t="s">
        <v>4093</v>
      </c>
      <c r="C5145" t="s">
        <v>28801</v>
      </c>
      <c r="D5145" t="s">
        <v>28802</v>
      </c>
      <c r="E5145" t="s">
        <v>28803</v>
      </c>
      <c r="F5145" t="s">
        <v>171</v>
      </c>
      <c r="G5145" t="s">
        <v>172</v>
      </c>
      <c r="H5145" s="1">
        <v>34686</v>
      </c>
      <c r="I5145" t="s">
        <v>221</v>
      </c>
      <c r="K5145" t="s">
        <v>6934</v>
      </c>
      <c r="L5145" t="s">
        <v>6935</v>
      </c>
      <c r="M5145" t="s">
        <v>306</v>
      </c>
      <c r="N5145">
        <v>2015</v>
      </c>
      <c r="O5145" t="s">
        <v>517</v>
      </c>
      <c r="P5145" t="s">
        <v>178</v>
      </c>
      <c r="Q5145" t="s">
        <v>172</v>
      </c>
      <c r="S5145">
        <v>28287476</v>
      </c>
      <c r="T5145" t="s">
        <v>196</v>
      </c>
      <c r="W5145" t="s">
        <v>28804</v>
      </c>
      <c r="X5145">
        <v>5732000564</v>
      </c>
      <c r="Y5145" t="s">
        <v>186</v>
      </c>
      <c r="Z5145" t="s">
        <v>183</v>
      </c>
      <c r="AA5145">
        <v>2017</v>
      </c>
      <c r="AB5145">
        <v>2017</v>
      </c>
      <c r="AC5145" t="s">
        <v>5200</v>
      </c>
      <c r="AD5145" t="s">
        <v>185</v>
      </c>
      <c r="AF5145" t="s">
        <v>186</v>
      </c>
      <c r="AG5145" t="s">
        <v>282</v>
      </c>
      <c r="AH5145">
        <v>2017</v>
      </c>
      <c r="AI5145">
        <v>2017</v>
      </c>
      <c r="AJ5145" t="s">
        <v>3267</v>
      </c>
      <c r="AK5145" t="s">
        <v>185</v>
      </c>
      <c r="AS5145">
        <v>3.17</v>
      </c>
      <c r="AT5145" t="s">
        <v>188</v>
      </c>
      <c r="AU5145" t="s">
        <v>189</v>
      </c>
      <c r="AV5145" t="s">
        <v>190</v>
      </c>
      <c r="AW5145" t="s">
        <v>264</v>
      </c>
      <c r="BM5145" t="s">
        <v>28805</v>
      </c>
      <c r="BN5145" t="s">
        <v>193</v>
      </c>
      <c r="BP5145" t="s">
        <v>194</v>
      </c>
      <c r="BQ5145" t="s">
        <v>195</v>
      </c>
      <c r="BS5145">
        <v>14627</v>
      </c>
      <c r="BT5145" t="s">
        <v>196</v>
      </c>
      <c r="BU5145">
        <v>5732002771</v>
      </c>
      <c r="BZ5145" t="s">
        <v>28806</v>
      </c>
      <c r="CC5145" t="s">
        <v>28807</v>
      </c>
      <c r="CD5145" t="s">
        <v>1895</v>
      </c>
      <c r="CF5145">
        <v>63701</v>
      </c>
      <c r="CG5145" t="s">
        <v>196</v>
      </c>
      <c r="CH5145">
        <v>5736519126</v>
      </c>
      <c r="CM5145" t="s">
        <v>28808</v>
      </c>
      <c r="CP5145" t="s">
        <v>194</v>
      </c>
      <c r="CQ5145" t="s">
        <v>195</v>
      </c>
      <c r="CS5145">
        <v>14627</v>
      </c>
      <c r="CT5145" t="s">
        <v>196</v>
      </c>
      <c r="CU5145">
        <v>5732002771</v>
      </c>
      <c r="ED5145" t="s">
        <v>1895</v>
      </c>
      <c r="EG5145" t="s">
        <v>196</v>
      </c>
      <c r="EH5145">
        <v>5736519126</v>
      </c>
      <c r="EM5145" t="s">
        <v>28806</v>
      </c>
      <c r="EP5145" t="s">
        <v>28807</v>
      </c>
      <c r="EQ5145" t="s">
        <v>1895</v>
      </c>
      <c r="ES5145">
        <v>63701</v>
      </c>
      <c r="ET5145" t="s">
        <v>196</v>
      </c>
      <c r="EU5145">
        <v>5736519126</v>
      </c>
    </row>
    <row r="5146" spans="1:151" x14ac:dyDescent="0.2">
      <c r="A5146">
        <v>10295</v>
      </c>
      <c r="B5146" t="s">
        <v>28809</v>
      </c>
      <c r="C5146" t="s">
        <v>28810</v>
      </c>
      <c r="D5146" t="s">
        <v>28811</v>
      </c>
      <c r="E5146" t="s">
        <v>28812</v>
      </c>
      <c r="F5146" t="s">
        <v>171</v>
      </c>
      <c r="G5146" t="s">
        <v>172</v>
      </c>
      <c r="H5146" s="1">
        <v>34480</v>
      </c>
      <c r="I5146" t="s">
        <v>221</v>
      </c>
      <c r="K5146" t="s">
        <v>2024</v>
      </c>
      <c r="L5146" t="s">
        <v>820</v>
      </c>
      <c r="M5146" t="s">
        <v>176</v>
      </c>
      <c r="N5146">
        <v>2015</v>
      </c>
      <c r="O5146" t="s">
        <v>1014</v>
      </c>
      <c r="P5146" t="s">
        <v>178</v>
      </c>
      <c r="Q5146" t="s">
        <v>172</v>
      </c>
      <c r="S5146">
        <v>27744710</v>
      </c>
      <c r="T5146" t="s">
        <v>196</v>
      </c>
      <c r="W5146" t="s">
        <v>28813</v>
      </c>
      <c r="X5146">
        <v>9175840758</v>
      </c>
      <c r="Y5146" t="s">
        <v>186</v>
      </c>
      <c r="Z5146" t="s">
        <v>282</v>
      </c>
      <c r="AA5146">
        <v>2016</v>
      </c>
      <c r="AB5146">
        <v>2016</v>
      </c>
      <c r="AC5146" t="s">
        <v>1288</v>
      </c>
      <c r="AD5146" t="s">
        <v>185</v>
      </c>
      <c r="AS5146">
        <v>3.45</v>
      </c>
      <c r="AT5146" t="s">
        <v>188</v>
      </c>
      <c r="AU5146" t="s">
        <v>189</v>
      </c>
      <c r="AV5146" t="s">
        <v>190</v>
      </c>
      <c r="AW5146" t="s">
        <v>264</v>
      </c>
      <c r="BM5146" t="s">
        <v>28814</v>
      </c>
      <c r="BN5146" t="s">
        <v>487</v>
      </c>
      <c r="BP5146" t="s">
        <v>194</v>
      </c>
      <c r="BQ5146" t="s">
        <v>195</v>
      </c>
      <c r="BS5146">
        <v>14627</v>
      </c>
      <c r="BT5146" t="s">
        <v>196</v>
      </c>
      <c r="BU5146">
        <v>9175840758</v>
      </c>
      <c r="BZ5146" t="s">
        <v>28815</v>
      </c>
      <c r="CC5146" t="s">
        <v>28816</v>
      </c>
      <c r="CD5146" t="s">
        <v>195</v>
      </c>
      <c r="CF5146">
        <v>10471</v>
      </c>
      <c r="CG5146" t="s">
        <v>196</v>
      </c>
      <c r="CH5146">
        <v>7185491725</v>
      </c>
      <c r="CM5146" t="s">
        <v>215</v>
      </c>
      <c r="CP5146" t="s">
        <v>194</v>
      </c>
      <c r="CQ5146" t="s">
        <v>195</v>
      </c>
      <c r="CS5146">
        <v>14611</v>
      </c>
      <c r="CT5146" t="s">
        <v>196</v>
      </c>
      <c r="CU5146">
        <v>9175840758</v>
      </c>
      <c r="EM5146" t="s">
        <v>28815</v>
      </c>
      <c r="EP5146" t="s">
        <v>28816</v>
      </c>
      <c r="EQ5146" t="s">
        <v>195</v>
      </c>
      <c r="ES5146">
        <v>10471</v>
      </c>
      <c r="ET5146" t="s">
        <v>196</v>
      </c>
      <c r="EU5146">
        <v>7185491725</v>
      </c>
    </row>
    <row r="5147" spans="1:151" x14ac:dyDescent="0.2">
      <c r="A5147">
        <v>19577</v>
      </c>
      <c r="B5147" t="s">
        <v>1499</v>
      </c>
      <c r="C5147" t="s">
        <v>28817</v>
      </c>
      <c r="D5147" t="s">
        <v>3075</v>
      </c>
      <c r="E5147" t="s">
        <v>28818</v>
      </c>
      <c r="F5147" t="s">
        <v>28819</v>
      </c>
      <c r="G5147" t="s">
        <v>172</v>
      </c>
      <c r="H5147" s="1">
        <v>35195</v>
      </c>
      <c r="I5147" t="s">
        <v>221</v>
      </c>
      <c r="K5147" t="s">
        <v>1078</v>
      </c>
      <c r="L5147" t="s">
        <v>1158</v>
      </c>
      <c r="M5147" t="s">
        <v>176</v>
      </c>
      <c r="N5147">
        <v>2017</v>
      </c>
      <c r="O5147" t="s">
        <v>177</v>
      </c>
      <c r="P5147" t="s">
        <v>178</v>
      </c>
      <c r="Q5147" t="s">
        <v>172</v>
      </c>
      <c r="S5147">
        <v>28758815</v>
      </c>
      <c r="T5147" t="s">
        <v>196</v>
      </c>
      <c r="W5147" t="s">
        <v>28820</v>
      </c>
      <c r="X5147">
        <v>9144208182</v>
      </c>
      <c r="Y5147" t="s">
        <v>186</v>
      </c>
      <c r="Z5147" t="s">
        <v>282</v>
      </c>
      <c r="AA5147">
        <v>2018</v>
      </c>
      <c r="AB5147">
        <v>2018</v>
      </c>
      <c r="AC5147" t="s">
        <v>396</v>
      </c>
      <c r="AD5147" t="s">
        <v>185</v>
      </c>
      <c r="AM5147" t="s">
        <v>187</v>
      </c>
      <c r="AN5147" t="s">
        <v>3268</v>
      </c>
      <c r="AS5147">
        <v>3.7</v>
      </c>
      <c r="AT5147" t="s">
        <v>188</v>
      </c>
      <c r="AU5147" t="s">
        <v>189</v>
      </c>
      <c r="AV5147" t="s">
        <v>190</v>
      </c>
      <c r="AW5147" t="s">
        <v>264</v>
      </c>
      <c r="BM5147" t="s">
        <v>28821</v>
      </c>
      <c r="BN5147" t="s">
        <v>193</v>
      </c>
      <c r="BP5147" t="s">
        <v>194</v>
      </c>
      <c r="BQ5147" t="s">
        <v>195</v>
      </c>
      <c r="BS5147">
        <v>14627</v>
      </c>
      <c r="BT5147" t="s">
        <v>196</v>
      </c>
      <c r="BU5147">
        <v>9144178637</v>
      </c>
      <c r="BZ5147" t="s">
        <v>28822</v>
      </c>
      <c r="CC5147" t="s">
        <v>387</v>
      </c>
      <c r="CD5147" t="s">
        <v>195</v>
      </c>
      <c r="CF5147">
        <v>10804</v>
      </c>
      <c r="CG5147" t="s">
        <v>196</v>
      </c>
      <c r="CH5147">
        <v>9142353719</v>
      </c>
      <c r="CM5147" t="s">
        <v>702</v>
      </c>
      <c r="CN5147" t="s">
        <v>1434</v>
      </c>
      <c r="CP5147" t="s">
        <v>194</v>
      </c>
      <c r="CQ5147" t="s">
        <v>195</v>
      </c>
      <c r="CS5147">
        <v>14627</v>
      </c>
      <c r="CT5147" t="s">
        <v>196</v>
      </c>
      <c r="CU5147">
        <v>9144178637</v>
      </c>
      <c r="ED5147" t="s">
        <v>195</v>
      </c>
      <c r="EG5147" t="s">
        <v>196</v>
      </c>
      <c r="EH5147">
        <v>9142353719</v>
      </c>
      <c r="EM5147" t="s">
        <v>28822</v>
      </c>
      <c r="EP5147" t="s">
        <v>387</v>
      </c>
      <c r="EQ5147" t="s">
        <v>195</v>
      </c>
      <c r="ES5147">
        <v>10804</v>
      </c>
      <c r="ET5147" t="s">
        <v>196</v>
      </c>
      <c r="EU5147">
        <v>9142353719</v>
      </c>
    </row>
    <row r="5148" spans="1:151" x14ac:dyDescent="0.2">
      <c r="A5148">
        <v>13167</v>
      </c>
      <c r="B5148" t="s">
        <v>1174</v>
      </c>
      <c r="C5148" t="s">
        <v>28823</v>
      </c>
      <c r="E5148" t="s">
        <v>28824</v>
      </c>
      <c r="F5148" t="s">
        <v>171</v>
      </c>
      <c r="G5148" t="s">
        <v>172</v>
      </c>
      <c r="H5148" s="1">
        <v>34493</v>
      </c>
      <c r="I5148" t="s">
        <v>221</v>
      </c>
      <c r="K5148" t="s">
        <v>1106</v>
      </c>
      <c r="L5148" t="s">
        <v>5373</v>
      </c>
      <c r="M5148" t="s">
        <v>176</v>
      </c>
      <c r="N5148">
        <v>2016</v>
      </c>
      <c r="O5148" t="s">
        <v>634</v>
      </c>
      <c r="P5148" t="s">
        <v>178</v>
      </c>
      <c r="Q5148" t="s">
        <v>172</v>
      </c>
      <c r="S5148">
        <v>28176466</v>
      </c>
      <c r="T5148" t="s">
        <v>196</v>
      </c>
      <c r="W5148" t="s">
        <v>17620</v>
      </c>
      <c r="X5148">
        <v>6105202258</v>
      </c>
      <c r="Y5148" t="s">
        <v>186</v>
      </c>
      <c r="Z5148" t="s">
        <v>183</v>
      </c>
      <c r="AA5148">
        <v>2017</v>
      </c>
      <c r="AB5148">
        <v>2017</v>
      </c>
      <c r="AC5148" t="s">
        <v>1109</v>
      </c>
      <c r="AD5148" t="s">
        <v>185</v>
      </c>
      <c r="AM5148" t="s">
        <v>886</v>
      </c>
      <c r="AS5148">
        <v>3.71</v>
      </c>
      <c r="AT5148" t="s">
        <v>188</v>
      </c>
      <c r="AU5148" t="s">
        <v>189</v>
      </c>
      <c r="AV5148" t="s">
        <v>190</v>
      </c>
      <c r="AW5148" t="s">
        <v>264</v>
      </c>
      <c r="BM5148" t="s">
        <v>28825</v>
      </c>
      <c r="BN5148" t="s">
        <v>193</v>
      </c>
      <c r="BP5148" t="s">
        <v>194</v>
      </c>
      <c r="BQ5148" t="s">
        <v>195</v>
      </c>
      <c r="BS5148">
        <v>14627</v>
      </c>
      <c r="BT5148" t="s">
        <v>196</v>
      </c>
      <c r="BU5148">
        <v>2154809258</v>
      </c>
      <c r="BZ5148" t="s">
        <v>28826</v>
      </c>
      <c r="CC5148" t="s">
        <v>28827</v>
      </c>
      <c r="CD5148" t="s">
        <v>650</v>
      </c>
      <c r="CF5148">
        <v>19041</v>
      </c>
      <c r="CG5148" t="s">
        <v>196</v>
      </c>
      <c r="CH5148">
        <v>6105202258</v>
      </c>
      <c r="CM5148" t="s">
        <v>11850</v>
      </c>
      <c r="CP5148" t="s">
        <v>194</v>
      </c>
      <c r="CQ5148" t="s">
        <v>195</v>
      </c>
      <c r="CS5148">
        <v>14627</v>
      </c>
      <c r="CT5148" t="s">
        <v>196</v>
      </c>
      <c r="CU5148">
        <v>2154809258</v>
      </c>
      <c r="EM5148" t="s">
        <v>28826</v>
      </c>
      <c r="EP5148" t="s">
        <v>28827</v>
      </c>
      <c r="EQ5148" t="s">
        <v>650</v>
      </c>
      <c r="ES5148">
        <v>19041</v>
      </c>
      <c r="ET5148" t="s">
        <v>196</v>
      </c>
      <c r="EU5148">
        <v>6105202258</v>
      </c>
    </row>
    <row r="5149" spans="1:151" x14ac:dyDescent="0.2">
      <c r="A5149">
        <v>14465</v>
      </c>
      <c r="B5149" t="s">
        <v>3297</v>
      </c>
      <c r="C5149" t="s">
        <v>28823</v>
      </c>
      <c r="D5149" t="s">
        <v>1922</v>
      </c>
      <c r="E5149" t="s">
        <v>28828</v>
      </c>
      <c r="F5149" t="s">
        <v>171</v>
      </c>
      <c r="G5149" t="s">
        <v>172</v>
      </c>
      <c r="H5149" s="1">
        <v>34896</v>
      </c>
      <c r="I5149" t="s">
        <v>173</v>
      </c>
      <c r="K5149" t="s">
        <v>1046</v>
      </c>
      <c r="L5149" t="s">
        <v>1047</v>
      </c>
      <c r="M5149" t="s">
        <v>176</v>
      </c>
      <c r="N5149">
        <v>2016</v>
      </c>
      <c r="O5149" t="s">
        <v>634</v>
      </c>
      <c r="P5149" t="s">
        <v>178</v>
      </c>
      <c r="Q5149" t="s">
        <v>172</v>
      </c>
      <c r="S5149">
        <v>28679943</v>
      </c>
      <c r="T5149" t="s">
        <v>196</v>
      </c>
      <c r="W5149" t="s">
        <v>28829</v>
      </c>
      <c r="X5149">
        <v>7175426257</v>
      </c>
      <c r="Y5149" t="s">
        <v>186</v>
      </c>
      <c r="Z5149" t="s">
        <v>282</v>
      </c>
      <c r="AA5149">
        <v>2018</v>
      </c>
      <c r="AB5149">
        <v>2018</v>
      </c>
      <c r="AC5149" t="s">
        <v>382</v>
      </c>
      <c r="AD5149" t="s">
        <v>185</v>
      </c>
      <c r="AM5149" t="s">
        <v>187</v>
      </c>
      <c r="AN5149" t="s">
        <v>28830</v>
      </c>
      <c r="AS5149">
        <v>3.3</v>
      </c>
      <c r="AT5149" t="s">
        <v>188</v>
      </c>
      <c r="AU5149" t="s">
        <v>189</v>
      </c>
      <c r="AV5149" t="s">
        <v>190</v>
      </c>
      <c r="AW5149" t="s">
        <v>264</v>
      </c>
      <c r="BM5149" t="s">
        <v>28831</v>
      </c>
      <c r="BN5149" t="s">
        <v>193</v>
      </c>
      <c r="BP5149" t="s">
        <v>194</v>
      </c>
      <c r="BQ5149" t="s">
        <v>195</v>
      </c>
      <c r="BS5149">
        <v>14627</v>
      </c>
      <c r="BT5149" t="s">
        <v>196</v>
      </c>
      <c r="BU5149">
        <v>7176593255</v>
      </c>
      <c r="BZ5149" t="s">
        <v>28832</v>
      </c>
      <c r="CC5149" t="s">
        <v>28833</v>
      </c>
      <c r="CD5149" t="s">
        <v>650</v>
      </c>
      <c r="CF5149">
        <v>17403</v>
      </c>
      <c r="CG5149" t="s">
        <v>196</v>
      </c>
      <c r="CH5149">
        <v>7176593255</v>
      </c>
      <c r="ED5149" t="s">
        <v>650</v>
      </c>
      <c r="EG5149" t="s">
        <v>196</v>
      </c>
      <c r="EH5149">
        <v>7176593255</v>
      </c>
      <c r="EM5149" t="s">
        <v>28832</v>
      </c>
      <c r="EP5149" t="s">
        <v>28833</v>
      </c>
      <c r="EQ5149" t="s">
        <v>650</v>
      </c>
      <c r="ES5149">
        <v>17403</v>
      </c>
      <c r="ET5149" t="s">
        <v>196</v>
      </c>
      <c r="EU5149">
        <v>7176593255</v>
      </c>
    </row>
    <row r="5150" spans="1:151" x14ac:dyDescent="0.2">
      <c r="A5150">
        <v>10164</v>
      </c>
      <c r="B5150" t="s">
        <v>1173</v>
      </c>
      <c r="C5150" t="s">
        <v>28834</v>
      </c>
      <c r="D5150" t="s">
        <v>1418</v>
      </c>
      <c r="E5150" t="s">
        <v>28835</v>
      </c>
      <c r="F5150" t="s">
        <v>171</v>
      </c>
      <c r="G5150" t="s">
        <v>172</v>
      </c>
      <c r="H5150" s="1">
        <v>34506</v>
      </c>
      <c r="I5150" t="s">
        <v>221</v>
      </c>
      <c r="K5150" t="s">
        <v>2689</v>
      </c>
      <c r="L5150" t="s">
        <v>1079</v>
      </c>
      <c r="M5150" t="s">
        <v>176</v>
      </c>
      <c r="N5150">
        <v>2015</v>
      </c>
      <c r="O5150" t="s">
        <v>1014</v>
      </c>
      <c r="P5150" t="s">
        <v>178</v>
      </c>
      <c r="Q5150" t="s">
        <v>172</v>
      </c>
      <c r="S5150">
        <v>27712627</v>
      </c>
      <c r="T5150" t="s">
        <v>196</v>
      </c>
      <c r="W5150" t="s">
        <v>28836</v>
      </c>
      <c r="X5150">
        <v>9783999299</v>
      </c>
      <c r="Y5150" t="s">
        <v>186</v>
      </c>
      <c r="Z5150" t="s">
        <v>282</v>
      </c>
      <c r="AA5150">
        <v>2016</v>
      </c>
      <c r="AB5150">
        <v>2016</v>
      </c>
      <c r="AC5150" t="s">
        <v>885</v>
      </c>
      <c r="AD5150" t="s">
        <v>185</v>
      </c>
      <c r="AM5150" t="s">
        <v>25423</v>
      </c>
      <c r="AN5150" t="s">
        <v>413</v>
      </c>
      <c r="AS5150">
        <v>3.87</v>
      </c>
      <c r="AT5150" t="s">
        <v>188</v>
      </c>
      <c r="AU5150" t="s">
        <v>189</v>
      </c>
      <c r="AV5150" t="s">
        <v>190</v>
      </c>
      <c r="AW5150" t="s">
        <v>264</v>
      </c>
      <c r="BM5150" t="s">
        <v>28837</v>
      </c>
      <c r="BN5150" t="s">
        <v>487</v>
      </c>
      <c r="BP5150" t="s">
        <v>194</v>
      </c>
      <c r="BQ5150" t="s">
        <v>195</v>
      </c>
      <c r="BS5150">
        <v>14627</v>
      </c>
      <c r="BT5150" t="s">
        <v>196</v>
      </c>
      <c r="BU5150">
        <v>9788371363</v>
      </c>
      <c r="BZ5150" t="s">
        <v>28838</v>
      </c>
      <c r="CC5150" t="s">
        <v>2668</v>
      </c>
      <c r="CD5150" t="s">
        <v>401</v>
      </c>
      <c r="CF5150" t="str">
        <f>"01720"</f>
        <v>01720</v>
      </c>
      <c r="CG5150" t="s">
        <v>196</v>
      </c>
      <c r="CH5150">
        <v>9782649163</v>
      </c>
      <c r="CM5150" t="s">
        <v>28839</v>
      </c>
      <c r="CP5150" t="s">
        <v>194</v>
      </c>
      <c r="CQ5150" t="s">
        <v>195</v>
      </c>
      <c r="CS5150">
        <v>14620</v>
      </c>
      <c r="CT5150" t="s">
        <v>196</v>
      </c>
      <c r="CU5150">
        <v>9788371363</v>
      </c>
      <c r="EM5150" t="s">
        <v>28838</v>
      </c>
      <c r="EP5150" t="s">
        <v>2668</v>
      </c>
      <c r="EQ5150" t="s">
        <v>401</v>
      </c>
      <c r="ES5150" t="str">
        <f>"01720"</f>
        <v>01720</v>
      </c>
      <c r="ET5150" t="s">
        <v>196</v>
      </c>
      <c r="EU5150">
        <v>9782649163</v>
      </c>
    </row>
    <row r="5151" spans="1:151" x14ac:dyDescent="0.2">
      <c r="A5151">
        <v>25347</v>
      </c>
      <c r="B5151" t="s">
        <v>6509</v>
      </c>
      <c r="C5151" t="s">
        <v>28840</v>
      </c>
      <c r="D5151" t="s">
        <v>15366</v>
      </c>
      <c r="E5151" t="s">
        <v>28841</v>
      </c>
      <c r="F5151" t="s">
        <v>171</v>
      </c>
      <c r="H5151" s="1">
        <v>33118</v>
      </c>
      <c r="I5151" t="s">
        <v>221</v>
      </c>
      <c r="J5151" t="s">
        <v>28842</v>
      </c>
      <c r="K5151" t="s">
        <v>1304</v>
      </c>
      <c r="L5151" t="s">
        <v>633</v>
      </c>
      <c r="M5151" t="s">
        <v>224</v>
      </c>
      <c r="N5151">
        <v>2018</v>
      </c>
      <c r="O5151" t="s">
        <v>354</v>
      </c>
      <c r="P5151" t="s">
        <v>178</v>
      </c>
      <c r="Q5151" t="s">
        <v>185</v>
      </c>
      <c r="BM5151" t="s">
        <v>28843</v>
      </c>
      <c r="BP5151" t="s">
        <v>241</v>
      </c>
      <c r="BQ5151" t="s">
        <v>195</v>
      </c>
      <c r="BS5151">
        <v>14623</v>
      </c>
      <c r="BT5151" t="s">
        <v>226</v>
      </c>
      <c r="BU5151" t="s">
        <v>28844</v>
      </c>
    </row>
    <row r="5152" spans="1:151" x14ac:dyDescent="0.2">
      <c r="A5152">
        <v>13198</v>
      </c>
      <c r="B5152" t="s">
        <v>2046</v>
      </c>
      <c r="C5152" t="s">
        <v>28845</v>
      </c>
      <c r="E5152" t="s">
        <v>28846</v>
      </c>
      <c r="F5152" t="s">
        <v>171</v>
      </c>
      <c r="H5152" s="1">
        <v>34424</v>
      </c>
      <c r="I5152" t="s">
        <v>173</v>
      </c>
      <c r="K5152" t="s">
        <v>1304</v>
      </c>
      <c r="L5152" t="s">
        <v>633</v>
      </c>
      <c r="M5152" t="s">
        <v>224</v>
      </c>
      <c r="N5152">
        <v>2015</v>
      </c>
      <c r="O5152" t="s">
        <v>692</v>
      </c>
      <c r="P5152" t="s">
        <v>9701</v>
      </c>
      <c r="Q5152" t="s">
        <v>185</v>
      </c>
    </row>
    <row r="5153" spans="1:151" x14ac:dyDescent="0.2">
      <c r="A5153">
        <v>33575</v>
      </c>
      <c r="B5153" t="s">
        <v>3597</v>
      </c>
      <c r="C5153" t="s">
        <v>28847</v>
      </c>
      <c r="D5153" t="s">
        <v>201</v>
      </c>
      <c r="E5153" t="s">
        <v>28848</v>
      </c>
      <c r="F5153" t="s">
        <v>171</v>
      </c>
      <c r="G5153" t="str">
        <f>"0"</f>
        <v>0</v>
      </c>
      <c r="K5153" t="s">
        <v>453</v>
      </c>
      <c r="L5153" t="s">
        <v>454</v>
      </c>
      <c r="M5153" t="s">
        <v>205</v>
      </c>
      <c r="N5153">
        <v>2020</v>
      </c>
      <c r="O5153" t="s">
        <v>455</v>
      </c>
      <c r="P5153" t="s">
        <v>178</v>
      </c>
      <c r="Q5153" t="s">
        <v>172</v>
      </c>
      <c r="S5153">
        <v>31565103</v>
      </c>
      <c r="T5153" t="s">
        <v>226</v>
      </c>
      <c r="Y5153" t="str">
        <f>"01AS"</f>
        <v>01AS</v>
      </c>
      <c r="Z5153" t="s">
        <v>227</v>
      </c>
      <c r="AA5153" t="s">
        <v>833</v>
      </c>
      <c r="AB5153" t="s">
        <v>834</v>
      </c>
      <c r="AC5153" t="s">
        <v>1693</v>
      </c>
      <c r="AD5153" t="s">
        <v>172</v>
      </c>
      <c r="AS5153">
        <v>3.62</v>
      </c>
      <c r="AU5153" t="s">
        <v>235</v>
      </c>
      <c r="AV5153" t="s">
        <v>236</v>
      </c>
      <c r="AW5153" t="s">
        <v>264</v>
      </c>
      <c r="BM5153" t="s">
        <v>17676</v>
      </c>
      <c r="BN5153" t="s">
        <v>239</v>
      </c>
      <c r="BO5153" t="s">
        <v>28849</v>
      </c>
      <c r="BP5153" t="s">
        <v>241</v>
      </c>
      <c r="BQ5153" t="s">
        <v>195</v>
      </c>
      <c r="BS5153">
        <v>14627</v>
      </c>
      <c r="CD5153" t="s">
        <v>195</v>
      </c>
      <c r="CM5153" t="s">
        <v>28850</v>
      </c>
      <c r="CO5153" t="s">
        <v>28849</v>
      </c>
      <c r="CP5153" t="s">
        <v>2356</v>
      </c>
      <c r="CQ5153" t="s">
        <v>2079</v>
      </c>
      <c r="CS5153" t="s">
        <v>28851</v>
      </c>
      <c r="CT5153" t="s">
        <v>244</v>
      </c>
      <c r="CU5153" t="s">
        <v>28852</v>
      </c>
    </row>
    <row r="5154" spans="1:151" x14ac:dyDescent="0.2">
      <c r="A5154">
        <v>26990</v>
      </c>
      <c r="B5154" t="s">
        <v>2972</v>
      </c>
      <c r="C5154" t="s">
        <v>28853</v>
      </c>
      <c r="E5154" t="s">
        <v>28854</v>
      </c>
      <c r="F5154" t="s">
        <v>171</v>
      </c>
      <c r="G5154" t="s">
        <v>172</v>
      </c>
      <c r="H5154" s="1">
        <v>13611</v>
      </c>
      <c r="K5154" t="s">
        <v>760</v>
      </c>
      <c r="L5154" t="s">
        <v>761</v>
      </c>
      <c r="M5154" t="s">
        <v>306</v>
      </c>
      <c r="N5154">
        <v>2018</v>
      </c>
      <c r="O5154" t="s">
        <v>307</v>
      </c>
      <c r="P5154" t="s">
        <v>178</v>
      </c>
      <c r="Q5154" t="s">
        <v>172</v>
      </c>
      <c r="S5154">
        <v>30671003</v>
      </c>
      <c r="T5154" t="s">
        <v>196</v>
      </c>
      <c r="Y5154" t="s">
        <v>613</v>
      </c>
      <c r="Z5154" t="s">
        <v>614</v>
      </c>
      <c r="AA5154" t="s">
        <v>615</v>
      </c>
      <c r="AB5154" t="s">
        <v>259</v>
      </c>
      <c r="AC5154" t="s">
        <v>187</v>
      </c>
      <c r="AD5154" t="s">
        <v>185</v>
      </c>
      <c r="AS5154" t="str">
        <f>"0"</f>
        <v>0</v>
      </c>
      <c r="AT5154" t="s">
        <v>188</v>
      </c>
      <c r="AU5154" t="s">
        <v>189</v>
      </c>
      <c r="AV5154" t="s">
        <v>190</v>
      </c>
      <c r="AW5154" t="s">
        <v>952</v>
      </c>
      <c r="BM5154" t="s">
        <v>28855</v>
      </c>
      <c r="BP5154" t="s">
        <v>19583</v>
      </c>
      <c r="BQ5154" t="s">
        <v>344</v>
      </c>
      <c r="BS5154">
        <v>76102</v>
      </c>
      <c r="BT5154" t="s">
        <v>196</v>
      </c>
      <c r="BU5154">
        <v>8174802832</v>
      </c>
      <c r="BZ5154" t="s">
        <v>28855</v>
      </c>
      <c r="CC5154" t="s">
        <v>19583</v>
      </c>
      <c r="CD5154" t="s">
        <v>344</v>
      </c>
      <c r="CF5154">
        <v>76102</v>
      </c>
      <c r="CG5154" t="s">
        <v>196</v>
      </c>
      <c r="CH5154">
        <v>8174802832</v>
      </c>
      <c r="CM5154" t="s">
        <v>28855</v>
      </c>
      <c r="CP5154" t="s">
        <v>19583</v>
      </c>
      <c r="CQ5154" t="s">
        <v>344</v>
      </c>
      <c r="CS5154">
        <v>76102</v>
      </c>
      <c r="CT5154" t="s">
        <v>196</v>
      </c>
      <c r="CU5154">
        <v>8174802832</v>
      </c>
    </row>
    <row r="5155" spans="1:151" x14ac:dyDescent="0.2">
      <c r="A5155">
        <v>25768</v>
      </c>
      <c r="B5155" t="s">
        <v>2972</v>
      </c>
      <c r="C5155" t="s">
        <v>28853</v>
      </c>
      <c r="E5155" t="s">
        <v>28854</v>
      </c>
      <c r="F5155" t="s">
        <v>171</v>
      </c>
      <c r="G5155" t="s">
        <v>172</v>
      </c>
      <c r="H5155" s="1">
        <v>13611</v>
      </c>
      <c r="K5155" t="s">
        <v>610</v>
      </c>
      <c r="L5155" t="s">
        <v>611</v>
      </c>
      <c r="M5155" t="s">
        <v>176</v>
      </c>
      <c r="N5155">
        <v>2018</v>
      </c>
      <c r="O5155" t="s">
        <v>612</v>
      </c>
      <c r="P5155" t="s">
        <v>178</v>
      </c>
      <c r="Q5155" t="s">
        <v>172</v>
      </c>
      <c r="S5155">
        <v>30671003</v>
      </c>
      <c r="T5155" t="s">
        <v>196</v>
      </c>
      <c r="Y5155" t="s">
        <v>613</v>
      </c>
      <c r="Z5155" t="s">
        <v>614</v>
      </c>
      <c r="AA5155" t="s">
        <v>615</v>
      </c>
      <c r="AB5155" t="s">
        <v>259</v>
      </c>
      <c r="AC5155" t="s">
        <v>187</v>
      </c>
      <c r="AD5155" t="s">
        <v>185</v>
      </c>
      <c r="AS5155" t="str">
        <f>"0"</f>
        <v>0</v>
      </c>
      <c r="AT5155" t="s">
        <v>188</v>
      </c>
      <c r="AU5155" t="s">
        <v>189</v>
      </c>
      <c r="AV5155" t="s">
        <v>190</v>
      </c>
      <c r="AW5155" t="s">
        <v>952</v>
      </c>
      <c r="BM5155" t="s">
        <v>28855</v>
      </c>
      <c r="BP5155" t="s">
        <v>19583</v>
      </c>
      <c r="BQ5155" t="s">
        <v>344</v>
      </c>
      <c r="BS5155">
        <v>76102</v>
      </c>
      <c r="BT5155" t="s">
        <v>196</v>
      </c>
      <c r="BU5155">
        <v>8174802832</v>
      </c>
      <c r="BZ5155" t="s">
        <v>28855</v>
      </c>
      <c r="CC5155" t="s">
        <v>19583</v>
      </c>
      <c r="CD5155" t="s">
        <v>344</v>
      </c>
      <c r="CF5155">
        <v>76102</v>
      </c>
      <c r="CG5155" t="s">
        <v>196</v>
      </c>
      <c r="CH5155">
        <v>8174802832</v>
      </c>
      <c r="CM5155" t="s">
        <v>28855</v>
      </c>
      <c r="CP5155" t="s">
        <v>19583</v>
      </c>
      <c r="CQ5155" t="s">
        <v>344</v>
      </c>
      <c r="CS5155">
        <v>76102</v>
      </c>
      <c r="CT5155" t="s">
        <v>196</v>
      </c>
      <c r="CU5155">
        <v>8174802832</v>
      </c>
    </row>
    <row r="5156" spans="1:151" x14ac:dyDescent="0.2">
      <c r="A5156">
        <v>27186</v>
      </c>
      <c r="B5156" t="s">
        <v>2972</v>
      </c>
      <c r="C5156" t="s">
        <v>28853</v>
      </c>
      <c r="E5156" t="s">
        <v>28854</v>
      </c>
      <c r="F5156" t="s">
        <v>171</v>
      </c>
      <c r="G5156" t="s">
        <v>172</v>
      </c>
      <c r="H5156" s="1">
        <v>13611</v>
      </c>
      <c r="K5156" t="s">
        <v>19909</v>
      </c>
      <c r="M5156" t="s">
        <v>255</v>
      </c>
      <c r="N5156" t="s">
        <v>1347</v>
      </c>
      <c r="O5156" t="s">
        <v>1348</v>
      </c>
      <c r="P5156" t="s">
        <v>178</v>
      </c>
      <c r="Q5156" t="s">
        <v>172</v>
      </c>
      <c r="S5156">
        <v>30671003</v>
      </c>
      <c r="T5156" t="s">
        <v>196</v>
      </c>
      <c r="Y5156" t="s">
        <v>613</v>
      </c>
      <c r="Z5156" t="s">
        <v>614</v>
      </c>
      <c r="AA5156" t="s">
        <v>615</v>
      </c>
      <c r="AB5156" t="s">
        <v>259</v>
      </c>
      <c r="AC5156" t="s">
        <v>187</v>
      </c>
      <c r="AD5156" t="s">
        <v>185</v>
      </c>
      <c r="AS5156" t="str">
        <f>"0"</f>
        <v>0</v>
      </c>
      <c r="AT5156" t="s">
        <v>188</v>
      </c>
      <c r="AU5156" t="s">
        <v>189</v>
      </c>
      <c r="AV5156" t="s">
        <v>190</v>
      </c>
      <c r="AW5156" t="s">
        <v>952</v>
      </c>
      <c r="BM5156" t="s">
        <v>28855</v>
      </c>
      <c r="BP5156" t="s">
        <v>19583</v>
      </c>
      <c r="BQ5156" t="s">
        <v>344</v>
      </c>
      <c r="BS5156">
        <v>76102</v>
      </c>
      <c r="BT5156" t="s">
        <v>196</v>
      </c>
      <c r="BU5156">
        <v>8174802832</v>
      </c>
      <c r="BZ5156" t="s">
        <v>28855</v>
      </c>
      <c r="CC5156" t="s">
        <v>19583</v>
      </c>
      <c r="CD5156" t="s">
        <v>344</v>
      </c>
      <c r="CF5156">
        <v>76102</v>
      </c>
      <c r="CG5156" t="s">
        <v>196</v>
      </c>
      <c r="CH5156">
        <v>8174802832</v>
      </c>
      <c r="CM5156" t="s">
        <v>28855</v>
      </c>
      <c r="CP5156" t="s">
        <v>19583</v>
      </c>
      <c r="CQ5156" t="s">
        <v>344</v>
      </c>
      <c r="CS5156">
        <v>76102</v>
      </c>
      <c r="CT5156" t="s">
        <v>196</v>
      </c>
      <c r="CU5156">
        <v>8174802832</v>
      </c>
    </row>
    <row r="5157" spans="1:151" x14ac:dyDescent="0.2">
      <c r="A5157">
        <v>24660</v>
      </c>
      <c r="B5157" t="s">
        <v>2972</v>
      </c>
      <c r="C5157" t="s">
        <v>28853</v>
      </c>
      <c r="E5157" t="s">
        <v>28854</v>
      </c>
      <c r="F5157" t="s">
        <v>171</v>
      </c>
      <c r="G5157" t="s">
        <v>172</v>
      </c>
      <c r="H5157" s="1">
        <v>13611</v>
      </c>
      <c r="K5157" t="s">
        <v>253</v>
      </c>
      <c r="L5157" t="s">
        <v>645</v>
      </c>
      <c r="M5157" t="s">
        <v>306</v>
      </c>
      <c r="N5157">
        <v>2017</v>
      </c>
      <c r="O5157" t="s">
        <v>646</v>
      </c>
      <c r="P5157" t="s">
        <v>178</v>
      </c>
      <c r="Q5157" t="s">
        <v>172</v>
      </c>
      <c r="S5157">
        <v>30671003</v>
      </c>
      <c r="T5157" t="s">
        <v>196</v>
      </c>
      <c r="Y5157" t="s">
        <v>613</v>
      </c>
      <c r="Z5157" t="s">
        <v>614</v>
      </c>
      <c r="AA5157" t="s">
        <v>615</v>
      </c>
      <c r="AB5157" t="s">
        <v>259</v>
      </c>
      <c r="AC5157" t="s">
        <v>187</v>
      </c>
      <c r="AD5157" t="s">
        <v>185</v>
      </c>
      <c r="AS5157" t="str">
        <f>"0"</f>
        <v>0</v>
      </c>
      <c r="AT5157" t="s">
        <v>188</v>
      </c>
      <c r="AU5157" t="s">
        <v>189</v>
      </c>
      <c r="AV5157" t="s">
        <v>190</v>
      </c>
      <c r="AW5157" t="s">
        <v>952</v>
      </c>
      <c r="BM5157" t="s">
        <v>28855</v>
      </c>
      <c r="BP5157" t="s">
        <v>19583</v>
      </c>
      <c r="BQ5157" t="s">
        <v>344</v>
      </c>
      <c r="BS5157">
        <v>76102</v>
      </c>
      <c r="BT5157" t="s">
        <v>196</v>
      </c>
      <c r="BU5157">
        <v>8174802832</v>
      </c>
      <c r="BZ5157" t="s">
        <v>28855</v>
      </c>
      <c r="CC5157" t="s">
        <v>19583</v>
      </c>
      <c r="CD5157" t="s">
        <v>344</v>
      </c>
      <c r="CF5157">
        <v>76102</v>
      </c>
      <c r="CG5157" t="s">
        <v>196</v>
      </c>
      <c r="CH5157">
        <v>8174802832</v>
      </c>
      <c r="CM5157" t="s">
        <v>28855</v>
      </c>
      <c r="CP5157" t="s">
        <v>19583</v>
      </c>
      <c r="CQ5157" t="s">
        <v>344</v>
      </c>
      <c r="CS5157">
        <v>76102</v>
      </c>
      <c r="CT5157" t="s">
        <v>196</v>
      </c>
      <c r="CU5157">
        <v>8174802832</v>
      </c>
    </row>
    <row r="5158" spans="1:151" x14ac:dyDescent="0.2">
      <c r="A5158">
        <v>25652</v>
      </c>
      <c r="B5158" t="s">
        <v>6363</v>
      </c>
      <c r="C5158" t="s">
        <v>28856</v>
      </c>
      <c r="D5158" t="s">
        <v>3657</v>
      </c>
      <c r="E5158" t="s">
        <v>28857</v>
      </c>
      <c r="F5158" t="s">
        <v>171</v>
      </c>
      <c r="H5158" s="1">
        <v>35686</v>
      </c>
      <c r="I5158" t="s">
        <v>221</v>
      </c>
      <c r="J5158" t="s">
        <v>28858</v>
      </c>
      <c r="K5158" t="s">
        <v>1304</v>
      </c>
      <c r="L5158" t="s">
        <v>633</v>
      </c>
      <c r="M5158" t="s">
        <v>224</v>
      </c>
      <c r="N5158">
        <v>2018</v>
      </c>
      <c r="O5158" t="s">
        <v>354</v>
      </c>
      <c r="P5158" t="s">
        <v>178</v>
      </c>
      <c r="Q5158" t="s">
        <v>185</v>
      </c>
      <c r="BM5158" t="s">
        <v>28859</v>
      </c>
      <c r="BP5158" t="s">
        <v>28860</v>
      </c>
      <c r="BQ5158" t="s">
        <v>195</v>
      </c>
      <c r="BS5158">
        <v>18353</v>
      </c>
      <c r="BT5158" t="s">
        <v>226</v>
      </c>
      <c r="BU5158">
        <v>5703692244</v>
      </c>
      <c r="BW5158">
        <v>5703692244</v>
      </c>
      <c r="BX5158" t="s">
        <v>28861</v>
      </c>
      <c r="BY5158" t="s">
        <v>1712</v>
      </c>
      <c r="DM5158" t="s">
        <v>28862</v>
      </c>
      <c r="DP5158" t="s">
        <v>28863</v>
      </c>
      <c r="DQ5158" t="s">
        <v>650</v>
      </c>
      <c r="DS5158">
        <v>18353</v>
      </c>
      <c r="DT5158" t="s">
        <v>226</v>
      </c>
      <c r="DU5158">
        <v>6105333329</v>
      </c>
      <c r="DX5158" t="s">
        <v>28864</v>
      </c>
      <c r="DY5158" t="s">
        <v>1965</v>
      </c>
    </row>
    <row r="5159" spans="1:151" x14ac:dyDescent="0.2">
      <c r="A5159">
        <v>33819</v>
      </c>
      <c r="B5159" t="s">
        <v>10187</v>
      </c>
      <c r="C5159" t="s">
        <v>28865</v>
      </c>
      <c r="E5159" t="s">
        <v>28866</v>
      </c>
      <c r="F5159" t="s">
        <v>171</v>
      </c>
      <c r="G5159" t="s">
        <v>172</v>
      </c>
      <c r="H5159" s="1">
        <v>36319</v>
      </c>
      <c r="I5159" t="s">
        <v>173</v>
      </c>
      <c r="K5159" t="s">
        <v>1377</v>
      </c>
      <c r="L5159" t="s">
        <v>1378</v>
      </c>
      <c r="M5159" t="s">
        <v>306</v>
      </c>
      <c r="N5159">
        <v>2020</v>
      </c>
      <c r="O5159" t="s">
        <v>1379</v>
      </c>
      <c r="P5159" t="s">
        <v>509</v>
      </c>
      <c r="Q5159" t="s">
        <v>172</v>
      </c>
      <c r="S5159">
        <v>30605350</v>
      </c>
      <c r="T5159" t="s">
        <v>1382</v>
      </c>
      <c r="U5159" t="s">
        <v>424</v>
      </c>
      <c r="Y5159" t="str">
        <f>"01AS"</f>
        <v>01AS</v>
      </c>
      <c r="Z5159" t="s">
        <v>499</v>
      </c>
      <c r="AA5159" t="s">
        <v>320</v>
      </c>
      <c r="AB5159" t="s">
        <v>321</v>
      </c>
      <c r="AC5159" t="s">
        <v>2190</v>
      </c>
      <c r="AD5159" t="s">
        <v>185</v>
      </c>
      <c r="AF5159" t="s">
        <v>426</v>
      </c>
      <c r="AG5159" t="s">
        <v>729</v>
      </c>
      <c r="AJ5159" t="s">
        <v>1237</v>
      </c>
      <c r="AK5159" t="s">
        <v>185</v>
      </c>
      <c r="AM5159" t="s">
        <v>5251</v>
      </c>
      <c r="AN5159" t="s">
        <v>599</v>
      </c>
      <c r="AS5159">
        <v>3.68</v>
      </c>
      <c r="AT5159" t="s">
        <v>1261</v>
      </c>
      <c r="AU5159" t="s">
        <v>235</v>
      </c>
      <c r="AV5159" t="s">
        <v>236</v>
      </c>
      <c r="AW5159" t="s">
        <v>430</v>
      </c>
      <c r="BM5159" t="s">
        <v>28867</v>
      </c>
      <c r="BN5159" t="s">
        <v>239</v>
      </c>
      <c r="BO5159" t="s">
        <v>4702</v>
      </c>
      <c r="BP5159" t="s">
        <v>241</v>
      </c>
      <c r="BQ5159" t="s">
        <v>195</v>
      </c>
      <c r="BS5159">
        <v>14627</v>
      </c>
      <c r="CA5159" t="s">
        <v>28868</v>
      </c>
      <c r="CD5159" t="s">
        <v>195</v>
      </c>
      <c r="CM5159" t="s">
        <v>28869</v>
      </c>
      <c r="CN5159" t="s">
        <v>28868</v>
      </c>
      <c r="CO5159" t="s">
        <v>4702</v>
      </c>
      <c r="CP5159" t="s">
        <v>4702</v>
      </c>
      <c r="CQ5159" t="s">
        <v>4705</v>
      </c>
      <c r="CS5159">
        <v>200062</v>
      </c>
      <c r="CT5159" t="s">
        <v>1382</v>
      </c>
      <c r="CU5159" t="s">
        <v>28870</v>
      </c>
    </row>
    <row r="5160" spans="1:151" x14ac:dyDescent="0.2">
      <c r="A5160">
        <v>24622</v>
      </c>
      <c r="B5160" t="s">
        <v>10187</v>
      </c>
      <c r="C5160" t="s">
        <v>28865</v>
      </c>
      <c r="E5160" t="s">
        <v>28866</v>
      </c>
      <c r="F5160" t="s">
        <v>16752</v>
      </c>
      <c r="G5160" t="s">
        <v>172</v>
      </c>
      <c r="H5160" s="1">
        <v>36319</v>
      </c>
      <c r="I5160" t="s">
        <v>173</v>
      </c>
      <c r="K5160" t="s">
        <v>1078</v>
      </c>
      <c r="L5160" t="s">
        <v>1731</v>
      </c>
      <c r="M5160" t="s">
        <v>224</v>
      </c>
      <c r="N5160">
        <v>2018</v>
      </c>
      <c r="O5160" t="s">
        <v>354</v>
      </c>
      <c r="P5160" t="s">
        <v>178</v>
      </c>
      <c r="Q5160" t="s">
        <v>172</v>
      </c>
      <c r="S5160">
        <v>30605350</v>
      </c>
      <c r="T5160" t="s">
        <v>1382</v>
      </c>
      <c r="U5160" t="s">
        <v>424</v>
      </c>
      <c r="Y5160" t="str">
        <f>"01AS"</f>
        <v>01AS</v>
      </c>
      <c r="Z5160" t="s">
        <v>499</v>
      </c>
      <c r="AA5160" t="s">
        <v>320</v>
      </c>
      <c r="AB5160" t="s">
        <v>321</v>
      </c>
      <c r="AC5160" t="s">
        <v>2190</v>
      </c>
      <c r="AD5160" t="s">
        <v>185</v>
      </c>
      <c r="AF5160" t="s">
        <v>426</v>
      </c>
      <c r="AG5160" t="s">
        <v>729</v>
      </c>
      <c r="AJ5160" t="s">
        <v>1237</v>
      </c>
      <c r="AK5160" t="s">
        <v>185</v>
      </c>
      <c r="AM5160" t="s">
        <v>5251</v>
      </c>
      <c r="AN5160" t="s">
        <v>599</v>
      </c>
      <c r="AS5160">
        <v>3.68</v>
      </c>
      <c r="AT5160" t="s">
        <v>1261</v>
      </c>
      <c r="AU5160" t="s">
        <v>235</v>
      </c>
      <c r="AV5160" t="s">
        <v>236</v>
      </c>
      <c r="AW5160" t="s">
        <v>430</v>
      </c>
      <c r="BM5160" t="s">
        <v>28867</v>
      </c>
      <c r="BN5160" t="s">
        <v>239</v>
      </c>
      <c r="BO5160" t="s">
        <v>4702</v>
      </c>
      <c r="BP5160" t="s">
        <v>241</v>
      </c>
      <c r="BQ5160" t="s">
        <v>195</v>
      </c>
      <c r="BS5160">
        <v>14627</v>
      </c>
      <c r="CA5160" t="s">
        <v>28868</v>
      </c>
      <c r="CD5160" t="s">
        <v>195</v>
      </c>
      <c r="CM5160" t="s">
        <v>28869</v>
      </c>
      <c r="CN5160" t="s">
        <v>28868</v>
      </c>
      <c r="CO5160" t="s">
        <v>4702</v>
      </c>
      <c r="CP5160" t="s">
        <v>4702</v>
      </c>
      <c r="CQ5160" t="s">
        <v>4705</v>
      </c>
      <c r="CS5160">
        <v>200062</v>
      </c>
      <c r="CT5160" t="s">
        <v>1382</v>
      </c>
      <c r="CU5160" t="s">
        <v>28870</v>
      </c>
    </row>
    <row r="5161" spans="1:151" x14ac:dyDescent="0.2">
      <c r="A5161">
        <v>34236</v>
      </c>
      <c r="B5161" t="s">
        <v>16887</v>
      </c>
      <c r="C5161" t="s">
        <v>28871</v>
      </c>
      <c r="E5161" t="s">
        <v>28872</v>
      </c>
      <c r="F5161" t="s">
        <v>171</v>
      </c>
      <c r="I5161" t="s">
        <v>173</v>
      </c>
      <c r="K5161" t="s">
        <v>1377</v>
      </c>
      <c r="L5161" t="s">
        <v>1378</v>
      </c>
      <c r="M5161" t="s">
        <v>306</v>
      </c>
      <c r="N5161">
        <v>2020</v>
      </c>
      <c r="O5161" t="s">
        <v>1379</v>
      </c>
      <c r="P5161" t="s">
        <v>178</v>
      </c>
      <c r="Q5161" t="s">
        <v>185</v>
      </c>
      <c r="BC5161" t="s">
        <v>474</v>
      </c>
      <c r="BM5161" t="s">
        <v>28873</v>
      </c>
      <c r="BP5161" t="s">
        <v>7044</v>
      </c>
      <c r="BR5161" t="s">
        <v>7045</v>
      </c>
      <c r="BS5161">
        <v>610000</v>
      </c>
      <c r="BT5161" t="s">
        <v>1382</v>
      </c>
      <c r="BU5161" t="s">
        <v>28874</v>
      </c>
      <c r="BW5161" t="s">
        <v>28874</v>
      </c>
    </row>
    <row r="5162" spans="1:151" x14ac:dyDescent="0.2">
      <c r="A5162">
        <v>38750</v>
      </c>
      <c r="B5162" t="s">
        <v>28875</v>
      </c>
      <c r="C5162" t="s">
        <v>28871</v>
      </c>
      <c r="E5162" t="s">
        <v>28876</v>
      </c>
      <c r="F5162" t="s">
        <v>171</v>
      </c>
      <c r="G5162" t="str">
        <f>"0"</f>
        <v>0</v>
      </c>
      <c r="H5162" s="1">
        <v>36460</v>
      </c>
      <c r="I5162" t="s">
        <v>173</v>
      </c>
      <c r="K5162" t="s">
        <v>769</v>
      </c>
      <c r="L5162" t="s">
        <v>2777</v>
      </c>
      <c r="M5162" t="s">
        <v>176</v>
      </c>
      <c r="N5162">
        <v>2023</v>
      </c>
      <c r="O5162" t="s">
        <v>1048</v>
      </c>
      <c r="P5162" t="s">
        <v>178</v>
      </c>
      <c r="Q5162" t="s">
        <v>172</v>
      </c>
      <c r="S5162">
        <v>32376517</v>
      </c>
      <c r="T5162" t="s">
        <v>1382</v>
      </c>
      <c r="U5162" t="s">
        <v>424</v>
      </c>
      <c r="Y5162" t="str">
        <f>"02SBS"</f>
        <v>02SBS</v>
      </c>
      <c r="Z5162" t="s">
        <v>4693</v>
      </c>
      <c r="AA5162" t="s">
        <v>259</v>
      </c>
      <c r="AB5162" t="s">
        <v>260</v>
      </c>
      <c r="AC5162" t="s">
        <v>4694</v>
      </c>
      <c r="AD5162" t="s">
        <v>185</v>
      </c>
      <c r="AS5162">
        <v>3.39</v>
      </c>
      <c r="AU5162" t="s">
        <v>2925</v>
      </c>
      <c r="AV5162" t="s">
        <v>236</v>
      </c>
      <c r="AW5162" t="s">
        <v>430</v>
      </c>
      <c r="BO5162" t="s">
        <v>1381</v>
      </c>
      <c r="BQ5162" t="s">
        <v>195</v>
      </c>
      <c r="CD5162" t="s">
        <v>195</v>
      </c>
      <c r="CM5162" t="s">
        <v>28877</v>
      </c>
      <c r="CO5162" t="s">
        <v>1381</v>
      </c>
      <c r="CP5162" t="s">
        <v>1381</v>
      </c>
      <c r="CQ5162" t="s">
        <v>4697</v>
      </c>
      <c r="CS5162">
        <v>100045</v>
      </c>
      <c r="CT5162" t="s">
        <v>1382</v>
      </c>
      <c r="CU5162" t="s">
        <v>28878</v>
      </c>
    </row>
    <row r="5163" spans="1:151" x14ac:dyDescent="0.2">
      <c r="A5163">
        <v>19757</v>
      </c>
      <c r="B5163" t="s">
        <v>4869</v>
      </c>
      <c r="C5163" t="s">
        <v>28879</v>
      </c>
      <c r="D5163" t="s">
        <v>201</v>
      </c>
      <c r="E5163" t="s">
        <v>28880</v>
      </c>
      <c r="F5163" t="s">
        <v>171</v>
      </c>
      <c r="G5163" t="s">
        <v>172</v>
      </c>
      <c r="H5163" s="1">
        <v>35606</v>
      </c>
      <c r="I5163" t="s">
        <v>221</v>
      </c>
      <c r="K5163" t="s">
        <v>1910</v>
      </c>
      <c r="L5163" t="s">
        <v>1911</v>
      </c>
      <c r="M5163" t="s">
        <v>176</v>
      </c>
      <c r="N5163">
        <v>2017</v>
      </c>
      <c r="O5163" t="s">
        <v>177</v>
      </c>
      <c r="P5163" t="s">
        <v>178</v>
      </c>
      <c r="Q5163" t="s">
        <v>172</v>
      </c>
      <c r="S5163">
        <v>29368815</v>
      </c>
      <c r="T5163" t="s">
        <v>196</v>
      </c>
      <c r="W5163" t="s">
        <v>28881</v>
      </c>
      <c r="X5163">
        <v>3158078256</v>
      </c>
      <c r="Y5163" t="s">
        <v>182</v>
      </c>
      <c r="Z5163" t="s">
        <v>183</v>
      </c>
      <c r="AA5163">
        <v>2019</v>
      </c>
      <c r="AB5163">
        <v>2019</v>
      </c>
      <c r="AC5163" t="s">
        <v>4374</v>
      </c>
      <c r="AD5163" t="s">
        <v>185</v>
      </c>
      <c r="AM5163" t="s">
        <v>3109</v>
      </c>
      <c r="AS5163">
        <v>3.57</v>
      </c>
      <c r="AT5163" t="s">
        <v>188</v>
      </c>
      <c r="AU5163" t="s">
        <v>189</v>
      </c>
      <c r="AV5163" t="s">
        <v>190</v>
      </c>
      <c r="AW5163" t="s">
        <v>264</v>
      </c>
      <c r="BM5163" t="s">
        <v>19630</v>
      </c>
      <c r="BN5163" t="s">
        <v>193</v>
      </c>
      <c r="BP5163" t="s">
        <v>194</v>
      </c>
      <c r="BQ5163" t="s">
        <v>195</v>
      </c>
      <c r="BS5163">
        <v>14627</v>
      </c>
      <c r="BT5163" t="s">
        <v>196</v>
      </c>
      <c r="BU5163">
        <v>3158078255</v>
      </c>
      <c r="BZ5163" t="s">
        <v>28882</v>
      </c>
      <c r="CC5163" t="s">
        <v>3825</v>
      </c>
      <c r="CD5163" t="s">
        <v>195</v>
      </c>
      <c r="CF5163">
        <v>13215</v>
      </c>
      <c r="CG5163" t="s">
        <v>196</v>
      </c>
      <c r="CH5163">
        <v>3158078255</v>
      </c>
      <c r="CM5163" t="s">
        <v>28883</v>
      </c>
      <c r="CP5163" t="s">
        <v>194</v>
      </c>
      <c r="CQ5163" t="s">
        <v>195</v>
      </c>
      <c r="CS5163">
        <v>14611</v>
      </c>
      <c r="CT5163" t="s">
        <v>196</v>
      </c>
      <c r="CU5163">
        <v>3158078255</v>
      </c>
      <c r="ED5163" t="s">
        <v>195</v>
      </c>
      <c r="EG5163" t="s">
        <v>196</v>
      </c>
      <c r="EH5163">
        <v>3158078255</v>
      </c>
      <c r="EM5163" t="s">
        <v>28882</v>
      </c>
      <c r="EP5163" t="s">
        <v>3825</v>
      </c>
      <c r="EQ5163" t="s">
        <v>195</v>
      </c>
      <c r="ES5163">
        <v>13215</v>
      </c>
      <c r="ET5163" t="s">
        <v>196</v>
      </c>
      <c r="EU5163">
        <v>3158078255</v>
      </c>
    </row>
    <row r="5164" spans="1:151" x14ac:dyDescent="0.2">
      <c r="A5164">
        <v>10268</v>
      </c>
      <c r="B5164" t="s">
        <v>6683</v>
      </c>
      <c r="C5164" t="s">
        <v>28884</v>
      </c>
      <c r="D5164" t="s">
        <v>28885</v>
      </c>
      <c r="E5164" t="s">
        <v>28886</v>
      </c>
      <c r="F5164" t="s">
        <v>171</v>
      </c>
      <c r="G5164" t="s">
        <v>172</v>
      </c>
      <c r="H5164" s="1">
        <v>34703</v>
      </c>
      <c r="I5164" t="s">
        <v>221</v>
      </c>
      <c r="K5164" t="s">
        <v>1408</v>
      </c>
      <c r="L5164" t="s">
        <v>1409</v>
      </c>
      <c r="M5164" t="s">
        <v>176</v>
      </c>
      <c r="N5164">
        <v>2015</v>
      </c>
      <c r="O5164" t="s">
        <v>1014</v>
      </c>
      <c r="P5164" t="s">
        <v>178</v>
      </c>
      <c r="Q5164" t="s">
        <v>172</v>
      </c>
      <c r="R5164" t="s">
        <v>510</v>
      </c>
      <c r="S5164">
        <v>28227496</v>
      </c>
      <c r="BM5164" t="s">
        <v>2479</v>
      </c>
    </row>
    <row r="5165" spans="1:151" x14ac:dyDescent="0.2">
      <c r="A5165">
        <v>21046</v>
      </c>
      <c r="B5165" t="s">
        <v>1887</v>
      </c>
      <c r="C5165" t="s">
        <v>28887</v>
      </c>
      <c r="D5165" t="s">
        <v>28888</v>
      </c>
      <c r="E5165" t="s">
        <v>28889</v>
      </c>
      <c r="F5165" t="s">
        <v>171</v>
      </c>
      <c r="G5165" t="s">
        <v>172</v>
      </c>
      <c r="H5165" s="1">
        <v>35213</v>
      </c>
      <c r="I5165" t="s">
        <v>221</v>
      </c>
      <c r="K5165" t="s">
        <v>1304</v>
      </c>
      <c r="L5165" t="s">
        <v>633</v>
      </c>
      <c r="M5165" t="s">
        <v>224</v>
      </c>
      <c r="N5165">
        <v>2017</v>
      </c>
      <c r="O5165" t="s">
        <v>441</v>
      </c>
      <c r="P5165" t="s">
        <v>178</v>
      </c>
      <c r="Q5165" t="s">
        <v>172</v>
      </c>
      <c r="S5165">
        <v>28723325</v>
      </c>
      <c r="T5165" t="s">
        <v>196</v>
      </c>
      <c r="W5165" t="s">
        <v>28890</v>
      </c>
      <c r="X5165">
        <v>4073330903</v>
      </c>
      <c r="Y5165" t="s">
        <v>186</v>
      </c>
      <c r="Z5165" t="s">
        <v>282</v>
      </c>
      <c r="AA5165">
        <v>2018</v>
      </c>
      <c r="AB5165">
        <v>2018</v>
      </c>
      <c r="AC5165" t="s">
        <v>1308</v>
      </c>
      <c r="AD5165" t="s">
        <v>185</v>
      </c>
      <c r="AM5165" t="s">
        <v>209</v>
      </c>
      <c r="AN5165" t="s">
        <v>396</v>
      </c>
      <c r="AS5165">
        <v>3.81</v>
      </c>
      <c r="AT5165" t="s">
        <v>188</v>
      </c>
      <c r="AU5165" t="s">
        <v>189</v>
      </c>
      <c r="AV5165" t="s">
        <v>190</v>
      </c>
      <c r="AW5165" t="s">
        <v>264</v>
      </c>
      <c r="BM5165" t="s">
        <v>7172</v>
      </c>
      <c r="BN5165" t="s">
        <v>193</v>
      </c>
      <c r="BP5165" t="s">
        <v>194</v>
      </c>
      <c r="BQ5165" t="s">
        <v>195</v>
      </c>
      <c r="BS5165">
        <v>14627</v>
      </c>
      <c r="BT5165" t="s">
        <v>196</v>
      </c>
      <c r="BU5165">
        <v>4072673222</v>
      </c>
      <c r="BZ5165" t="s">
        <v>28891</v>
      </c>
      <c r="CC5165" t="s">
        <v>12873</v>
      </c>
      <c r="CD5165" t="s">
        <v>214</v>
      </c>
      <c r="CF5165">
        <v>32779</v>
      </c>
      <c r="CG5165" t="s">
        <v>196</v>
      </c>
      <c r="CH5165">
        <v>4073330903</v>
      </c>
      <c r="CM5165" t="s">
        <v>22374</v>
      </c>
      <c r="CP5165" t="s">
        <v>194</v>
      </c>
      <c r="CQ5165" t="s">
        <v>195</v>
      </c>
      <c r="CS5165">
        <v>14627</v>
      </c>
      <c r="CT5165" t="s">
        <v>196</v>
      </c>
      <c r="CU5165">
        <v>4072673222</v>
      </c>
      <c r="ED5165" t="s">
        <v>214</v>
      </c>
      <c r="EG5165" t="s">
        <v>196</v>
      </c>
      <c r="EH5165">
        <v>4073330903</v>
      </c>
      <c r="EM5165" t="s">
        <v>28891</v>
      </c>
      <c r="EP5165" t="s">
        <v>12873</v>
      </c>
      <c r="EQ5165" t="s">
        <v>214</v>
      </c>
      <c r="ES5165">
        <v>32779</v>
      </c>
      <c r="ET5165" t="s">
        <v>196</v>
      </c>
      <c r="EU5165">
        <v>4073330903</v>
      </c>
    </row>
    <row r="5166" spans="1:151" x14ac:dyDescent="0.2">
      <c r="A5166">
        <v>24283</v>
      </c>
      <c r="B5166" t="s">
        <v>4186</v>
      </c>
      <c r="C5166" t="s">
        <v>28892</v>
      </c>
      <c r="D5166" t="s">
        <v>28893</v>
      </c>
      <c r="E5166" t="s">
        <v>28894</v>
      </c>
      <c r="F5166" t="s">
        <v>171</v>
      </c>
      <c r="G5166" t="s">
        <v>172</v>
      </c>
      <c r="H5166" s="1">
        <v>35641</v>
      </c>
      <c r="I5166" t="s">
        <v>221</v>
      </c>
      <c r="K5166" t="s">
        <v>9557</v>
      </c>
      <c r="L5166" t="s">
        <v>820</v>
      </c>
      <c r="M5166" t="s">
        <v>176</v>
      </c>
      <c r="N5166">
        <v>2018</v>
      </c>
      <c r="O5166" t="s">
        <v>612</v>
      </c>
      <c r="P5166" t="s">
        <v>178</v>
      </c>
      <c r="Q5166" t="s">
        <v>172</v>
      </c>
      <c r="S5166">
        <v>29229420</v>
      </c>
      <c r="T5166" t="s">
        <v>196</v>
      </c>
      <c r="W5166" t="s">
        <v>28895</v>
      </c>
      <c r="X5166">
        <v>9737608418</v>
      </c>
      <c r="Y5166" t="s">
        <v>182</v>
      </c>
      <c r="Z5166" t="s">
        <v>183</v>
      </c>
      <c r="AA5166">
        <v>2019</v>
      </c>
      <c r="AB5166">
        <v>2019</v>
      </c>
      <c r="AC5166" t="s">
        <v>208</v>
      </c>
      <c r="AD5166" t="s">
        <v>185</v>
      </c>
      <c r="AM5166" t="s">
        <v>1307</v>
      </c>
      <c r="AS5166">
        <v>3.55</v>
      </c>
      <c r="AT5166" t="s">
        <v>188</v>
      </c>
      <c r="AU5166" t="s">
        <v>647</v>
      </c>
      <c r="AV5166" t="s">
        <v>190</v>
      </c>
      <c r="AW5166" t="s">
        <v>264</v>
      </c>
      <c r="BM5166" t="s">
        <v>2319</v>
      </c>
      <c r="BN5166" t="s">
        <v>193</v>
      </c>
      <c r="BP5166" t="s">
        <v>194</v>
      </c>
      <c r="BQ5166" t="s">
        <v>195</v>
      </c>
      <c r="BS5166">
        <v>14627</v>
      </c>
      <c r="BT5166" t="s">
        <v>196</v>
      </c>
      <c r="BU5166">
        <v>9739519390</v>
      </c>
      <c r="BZ5166" t="s">
        <v>28896</v>
      </c>
      <c r="CC5166" t="s">
        <v>9218</v>
      </c>
      <c r="CD5166" t="s">
        <v>1150</v>
      </c>
      <c r="CF5166" t="str">
        <f>"07059"</f>
        <v>07059</v>
      </c>
      <c r="CG5166" t="s">
        <v>196</v>
      </c>
      <c r="CH5166">
        <v>9086477850</v>
      </c>
      <c r="CM5166" t="s">
        <v>702</v>
      </c>
      <c r="CN5166" t="s">
        <v>28897</v>
      </c>
      <c r="CP5166" t="s">
        <v>194</v>
      </c>
      <c r="CQ5166" t="s">
        <v>195</v>
      </c>
      <c r="CS5166">
        <v>14627</v>
      </c>
      <c r="CT5166" t="s">
        <v>196</v>
      </c>
      <c r="CU5166">
        <v>9739519390</v>
      </c>
      <c r="ED5166" t="s">
        <v>1150</v>
      </c>
      <c r="EG5166" t="s">
        <v>196</v>
      </c>
      <c r="EH5166">
        <v>9086477850</v>
      </c>
      <c r="EM5166" t="s">
        <v>28896</v>
      </c>
      <c r="EP5166" t="s">
        <v>9218</v>
      </c>
      <c r="EQ5166" t="s">
        <v>1150</v>
      </c>
      <c r="ES5166" t="str">
        <f>"07059"</f>
        <v>07059</v>
      </c>
      <c r="ET5166" t="s">
        <v>196</v>
      </c>
      <c r="EU5166">
        <v>9086477850</v>
      </c>
    </row>
    <row r="5167" spans="1:151" x14ac:dyDescent="0.2">
      <c r="A5167">
        <v>25098</v>
      </c>
      <c r="B5167" t="s">
        <v>28898</v>
      </c>
      <c r="C5167" t="s">
        <v>28899</v>
      </c>
      <c r="E5167" t="s">
        <v>28900</v>
      </c>
      <c r="F5167" t="s">
        <v>171</v>
      </c>
      <c r="K5167" t="s">
        <v>23512</v>
      </c>
      <c r="L5167" t="s">
        <v>11094</v>
      </c>
      <c r="M5167" t="s">
        <v>255</v>
      </c>
      <c r="N5167">
        <v>2017</v>
      </c>
      <c r="O5167" t="s">
        <v>1514</v>
      </c>
      <c r="P5167" t="s">
        <v>178</v>
      </c>
      <c r="Q5167" t="s">
        <v>172</v>
      </c>
    </row>
    <row r="5168" spans="1:151" x14ac:dyDescent="0.2">
      <c r="A5168">
        <v>27923</v>
      </c>
      <c r="B5168" t="s">
        <v>543</v>
      </c>
      <c r="C5168" t="s">
        <v>28901</v>
      </c>
      <c r="D5168" t="s">
        <v>28902</v>
      </c>
      <c r="E5168" t="s">
        <v>28903</v>
      </c>
      <c r="F5168" t="s">
        <v>171</v>
      </c>
      <c r="G5168" t="s">
        <v>172</v>
      </c>
      <c r="H5168" s="1">
        <v>32445</v>
      </c>
      <c r="I5168" t="s">
        <v>173</v>
      </c>
      <c r="K5168" t="s">
        <v>610</v>
      </c>
      <c r="L5168" t="s">
        <v>969</v>
      </c>
      <c r="M5168" t="s">
        <v>176</v>
      </c>
      <c r="N5168">
        <v>2019</v>
      </c>
      <c r="O5168" t="s">
        <v>482</v>
      </c>
      <c r="P5168" t="s">
        <v>178</v>
      </c>
      <c r="Q5168" t="s">
        <v>172</v>
      </c>
      <c r="S5168">
        <v>31428316</v>
      </c>
      <c r="T5168" t="s">
        <v>196</v>
      </c>
      <c r="Y5168" t="s">
        <v>613</v>
      </c>
      <c r="Z5168" t="s">
        <v>614</v>
      </c>
      <c r="AA5168" t="s">
        <v>615</v>
      </c>
      <c r="AB5168" t="s">
        <v>259</v>
      </c>
      <c r="AC5168" t="s">
        <v>970</v>
      </c>
      <c r="AD5168" t="s">
        <v>185</v>
      </c>
      <c r="AS5168" t="str">
        <f>"0"</f>
        <v>0</v>
      </c>
      <c r="AT5168" t="s">
        <v>188</v>
      </c>
      <c r="AU5168" t="s">
        <v>189</v>
      </c>
      <c r="AV5168" t="s">
        <v>190</v>
      </c>
      <c r="AW5168" t="s">
        <v>294</v>
      </c>
      <c r="BM5168" t="s">
        <v>28904</v>
      </c>
      <c r="BP5168" t="s">
        <v>649</v>
      </c>
      <c r="BQ5168" t="s">
        <v>650</v>
      </c>
      <c r="BS5168">
        <v>19119</v>
      </c>
      <c r="BT5168" t="s">
        <v>196</v>
      </c>
      <c r="BU5168">
        <v>2158882577</v>
      </c>
      <c r="BZ5168" t="s">
        <v>28904</v>
      </c>
      <c r="CC5168" t="s">
        <v>649</v>
      </c>
      <c r="CD5168" t="s">
        <v>650</v>
      </c>
      <c r="CF5168">
        <v>19119</v>
      </c>
      <c r="CG5168" t="s">
        <v>196</v>
      </c>
      <c r="CH5168">
        <v>2158882577</v>
      </c>
      <c r="CM5168" t="s">
        <v>28904</v>
      </c>
      <c r="CP5168" t="s">
        <v>649</v>
      </c>
      <c r="CQ5168" t="s">
        <v>650</v>
      </c>
      <c r="CS5168">
        <v>19119</v>
      </c>
      <c r="CT5168" t="s">
        <v>196</v>
      </c>
      <c r="CU5168">
        <v>2158882577</v>
      </c>
      <c r="DM5168" t="s">
        <v>28905</v>
      </c>
      <c r="DP5168" t="s">
        <v>3723</v>
      </c>
      <c r="DQ5168" t="s">
        <v>650</v>
      </c>
      <c r="DS5168">
        <v>19119</v>
      </c>
      <c r="DT5168" t="s">
        <v>226</v>
      </c>
      <c r="DU5168" t="s">
        <v>28906</v>
      </c>
      <c r="DW5168" t="s">
        <v>28906</v>
      </c>
      <c r="DX5168" t="s">
        <v>28907</v>
      </c>
      <c r="DY5168" t="s">
        <v>406</v>
      </c>
      <c r="ED5168" t="s">
        <v>650</v>
      </c>
      <c r="EG5168" t="s">
        <v>196</v>
      </c>
      <c r="EH5168">
        <v>2158882577</v>
      </c>
      <c r="EM5168" t="s">
        <v>28904</v>
      </c>
      <c r="EP5168" t="s">
        <v>649</v>
      </c>
      <c r="EQ5168" t="s">
        <v>650</v>
      </c>
      <c r="ES5168">
        <v>19119</v>
      </c>
      <c r="ET5168" t="s">
        <v>196</v>
      </c>
      <c r="EU5168">
        <v>2158882577</v>
      </c>
    </row>
    <row r="5169" spans="1:151" x14ac:dyDescent="0.2">
      <c r="A5169">
        <v>45940</v>
      </c>
      <c r="B5169" t="s">
        <v>28908</v>
      </c>
      <c r="C5169" t="s">
        <v>28909</v>
      </c>
      <c r="D5169" t="s">
        <v>2510</v>
      </c>
      <c r="E5169" t="s">
        <v>28910</v>
      </c>
      <c r="F5169" t="s">
        <v>23274</v>
      </c>
      <c r="I5169" t="s">
        <v>221</v>
      </c>
      <c r="J5169" t="s">
        <v>25126</v>
      </c>
      <c r="K5169" t="s">
        <v>1705</v>
      </c>
      <c r="L5169" t="s">
        <v>7716</v>
      </c>
      <c r="M5169" t="s">
        <v>224</v>
      </c>
      <c r="N5169">
        <v>2025</v>
      </c>
      <c r="O5169" t="s">
        <v>528</v>
      </c>
      <c r="P5169" t="s">
        <v>178</v>
      </c>
      <c r="Q5169" t="s">
        <v>185</v>
      </c>
      <c r="BM5169" t="s">
        <v>28911</v>
      </c>
      <c r="BP5169" t="s">
        <v>10489</v>
      </c>
      <c r="BQ5169" t="s">
        <v>8443</v>
      </c>
      <c r="BS5169">
        <v>97202</v>
      </c>
      <c r="BT5169" t="s">
        <v>226</v>
      </c>
      <c r="BU5169">
        <v>4157171720</v>
      </c>
    </row>
    <row r="5170" spans="1:151" x14ac:dyDescent="0.2">
      <c r="A5170">
        <v>24336</v>
      </c>
      <c r="B5170" t="s">
        <v>3474</v>
      </c>
      <c r="C5170" t="s">
        <v>28912</v>
      </c>
      <c r="D5170" t="s">
        <v>5035</v>
      </c>
      <c r="E5170" t="s">
        <v>28913</v>
      </c>
      <c r="F5170" t="s">
        <v>171</v>
      </c>
      <c r="G5170" t="s">
        <v>172</v>
      </c>
      <c r="H5170" s="1">
        <v>35698</v>
      </c>
      <c r="I5170" t="s">
        <v>173</v>
      </c>
      <c r="K5170" t="s">
        <v>11148</v>
      </c>
      <c r="L5170" t="s">
        <v>28914</v>
      </c>
      <c r="M5170" t="s">
        <v>176</v>
      </c>
      <c r="N5170">
        <v>2018</v>
      </c>
      <c r="O5170" t="s">
        <v>612</v>
      </c>
      <c r="P5170" t="s">
        <v>178</v>
      </c>
      <c r="Q5170" t="s">
        <v>172</v>
      </c>
      <c r="S5170">
        <v>29364800</v>
      </c>
      <c r="T5170" t="s">
        <v>196</v>
      </c>
      <c r="W5170" t="s">
        <v>28915</v>
      </c>
      <c r="X5170">
        <v>8605545080</v>
      </c>
      <c r="Y5170" t="s">
        <v>182</v>
      </c>
      <c r="Z5170" t="s">
        <v>183</v>
      </c>
      <c r="AA5170">
        <v>2019</v>
      </c>
      <c r="AB5170">
        <v>2019</v>
      </c>
      <c r="AC5170" t="s">
        <v>1786</v>
      </c>
      <c r="AD5170" t="s">
        <v>185</v>
      </c>
      <c r="AS5170">
        <v>3.56</v>
      </c>
      <c r="AT5170" t="s">
        <v>188</v>
      </c>
      <c r="AU5170" t="s">
        <v>189</v>
      </c>
      <c r="AV5170" t="s">
        <v>190</v>
      </c>
      <c r="AW5170" t="s">
        <v>264</v>
      </c>
      <c r="BM5170" t="s">
        <v>28916</v>
      </c>
      <c r="BN5170" t="s">
        <v>193</v>
      </c>
      <c r="BP5170" t="s">
        <v>194</v>
      </c>
      <c r="BQ5170" t="s">
        <v>195</v>
      </c>
      <c r="BS5170">
        <v>14627</v>
      </c>
      <c r="BT5170" t="s">
        <v>196</v>
      </c>
      <c r="BU5170">
        <v>8606820821</v>
      </c>
      <c r="BZ5170" t="s">
        <v>28917</v>
      </c>
      <c r="CC5170" t="s">
        <v>5225</v>
      </c>
      <c r="CD5170" t="s">
        <v>1508</v>
      </c>
      <c r="CF5170" t="str">
        <f>"06441"</f>
        <v>06441</v>
      </c>
      <c r="CG5170" t="s">
        <v>196</v>
      </c>
      <c r="CH5170">
        <v>8606820821</v>
      </c>
      <c r="CM5170" t="s">
        <v>1545</v>
      </c>
      <c r="CP5170" t="s">
        <v>194</v>
      </c>
      <c r="CQ5170" t="s">
        <v>195</v>
      </c>
      <c r="CS5170">
        <v>14627</v>
      </c>
      <c r="CT5170" t="s">
        <v>196</v>
      </c>
      <c r="CU5170">
        <v>8606820821</v>
      </c>
      <c r="ED5170" t="s">
        <v>1508</v>
      </c>
      <c r="EG5170" t="s">
        <v>196</v>
      </c>
      <c r="EH5170">
        <v>8606820821</v>
      </c>
      <c r="EM5170" t="s">
        <v>28917</v>
      </c>
      <c r="EP5170" t="s">
        <v>5225</v>
      </c>
      <c r="EQ5170" t="s">
        <v>1508</v>
      </c>
      <c r="ES5170" t="str">
        <f>"06441"</f>
        <v>06441</v>
      </c>
      <c r="ET5170" t="s">
        <v>196</v>
      </c>
      <c r="EU5170">
        <v>8606820821</v>
      </c>
    </row>
    <row r="5171" spans="1:151" x14ac:dyDescent="0.2">
      <c r="A5171">
        <v>42065</v>
      </c>
      <c r="B5171" t="s">
        <v>3881</v>
      </c>
      <c r="C5171" t="s">
        <v>28918</v>
      </c>
      <c r="D5171" t="s">
        <v>28919</v>
      </c>
      <c r="E5171" t="s">
        <v>28920</v>
      </c>
      <c r="F5171" t="s">
        <v>171</v>
      </c>
      <c r="G5171" t="str">
        <f>"0"</f>
        <v>0</v>
      </c>
      <c r="H5171" s="1">
        <v>38107</v>
      </c>
      <c r="I5171" t="s">
        <v>221</v>
      </c>
      <c r="K5171" t="s">
        <v>2349</v>
      </c>
      <c r="L5171" t="s">
        <v>2350</v>
      </c>
      <c r="M5171" t="s">
        <v>205</v>
      </c>
      <c r="N5171">
        <v>2024</v>
      </c>
      <c r="O5171" t="s">
        <v>2271</v>
      </c>
      <c r="P5171" t="s">
        <v>178</v>
      </c>
      <c r="Q5171" t="s">
        <v>172</v>
      </c>
      <c r="S5171">
        <v>32236538</v>
      </c>
      <c r="T5171" t="s">
        <v>226</v>
      </c>
      <c r="Y5171" t="str">
        <f>"01AS"</f>
        <v>01AS</v>
      </c>
      <c r="Z5171" t="s">
        <v>227</v>
      </c>
      <c r="AA5171" t="s">
        <v>228</v>
      </c>
      <c r="AB5171" t="s">
        <v>229</v>
      </c>
      <c r="AC5171" t="s">
        <v>425</v>
      </c>
      <c r="AD5171" t="s">
        <v>185</v>
      </c>
      <c r="AS5171">
        <v>3.24</v>
      </c>
      <c r="AU5171" t="s">
        <v>472</v>
      </c>
      <c r="AV5171" t="s">
        <v>473</v>
      </c>
      <c r="AW5171" t="s">
        <v>264</v>
      </c>
      <c r="BM5171" t="s">
        <v>28921</v>
      </c>
      <c r="BN5171" t="s">
        <v>239</v>
      </c>
      <c r="BO5171" t="s">
        <v>28922</v>
      </c>
      <c r="BP5171" t="s">
        <v>241</v>
      </c>
      <c r="BQ5171" t="s">
        <v>195</v>
      </c>
      <c r="BS5171">
        <v>14627</v>
      </c>
      <c r="BZ5171" t="s">
        <v>242</v>
      </c>
      <c r="CB5171" t="s">
        <v>243</v>
      </c>
      <c r="CD5171" t="s">
        <v>195</v>
      </c>
      <c r="CF5171">
        <v>14642</v>
      </c>
      <c r="CG5171" t="s">
        <v>244</v>
      </c>
      <c r="CM5171" t="s">
        <v>28923</v>
      </c>
      <c r="CO5171" t="s">
        <v>28922</v>
      </c>
      <c r="CP5171" t="s">
        <v>13351</v>
      </c>
      <c r="CQ5171" t="s">
        <v>270</v>
      </c>
      <c r="CS5171" t="s">
        <v>28924</v>
      </c>
      <c r="CT5171" t="s">
        <v>244</v>
      </c>
      <c r="CU5171" t="s">
        <v>28925</v>
      </c>
    </row>
    <row r="5172" spans="1:151" x14ac:dyDescent="0.2">
      <c r="A5172">
        <v>19545</v>
      </c>
      <c r="B5172" t="s">
        <v>26464</v>
      </c>
      <c r="C5172" t="s">
        <v>28926</v>
      </c>
      <c r="E5172" t="s">
        <v>28927</v>
      </c>
      <c r="F5172" t="s">
        <v>171</v>
      </c>
      <c r="G5172" t="s">
        <v>172</v>
      </c>
      <c r="H5172" s="1">
        <v>35433</v>
      </c>
      <c r="I5172" t="s">
        <v>221</v>
      </c>
      <c r="K5172" t="s">
        <v>1012</v>
      </c>
      <c r="L5172" t="s">
        <v>1013</v>
      </c>
      <c r="M5172" t="s">
        <v>176</v>
      </c>
      <c r="N5172">
        <v>2017</v>
      </c>
      <c r="O5172" t="s">
        <v>177</v>
      </c>
      <c r="P5172" t="s">
        <v>178</v>
      </c>
      <c r="Q5172" t="s">
        <v>172</v>
      </c>
      <c r="S5172">
        <v>29263578</v>
      </c>
      <c r="T5172" t="s">
        <v>196</v>
      </c>
      <c r="W5172" t="s">
        <v>28928</v>
      </c>
      <c r="X5172">
        <v>4133694078</v>
      </c>
      <c r="Y5172" t="s">
        <v>182</v>
      </c>
      <c r="Z5172" t="s">
        <v>183</v>
      </c>
      <c r="AA5172">
        <v>2019</v>
      </c>
      <c r="AB5172">
        <v>2019</v>
      </c>
      <c r="AC5172" t="s">
        <v>1191</v>
      </c>
      <c r="AD5172" t="s">
        <v>185</v>
      </c>
      <c r="AS5172">
        <v>3.62</v>
      </c>
      <c r="AT5172" t="s">
        <v>188</v>
      </c>
      <c r="AU5172" t="s">
        <v>189</v>
      </c>
      <c r="AV5172" t="s">
        <v>190</v>
      </c>
      <c r="AW5172" t="s">
        <v>237</v>
      </c>
      <c r="BM5172" t="s">
        <v>28929</v>
      </c>
      <c r="BN5172" t="s">
        <v>193</v>
      </c>
      <c r="BP5172" t="s">
        <v>194</v>
      </c>
      <c r="BQ5172" t="s">
        <v>195</v>
      </c>
      <c r="BS5172">
        <v>14627</v>
      </c>
      <c r="BT5172" t="s">
        <v>196</v>
      </c>
      <c r="BU5172">
        <v>4138240039</v>
      </c>
      <c r="BZ5172" t="s">
        <v>28930</v>
      </c>
      <c r="CC5172" t="s">
        <v>28931</v>
      </c>
      <c r="CD5172" t="s">
        <v>401</v>
      </c>
      <c r="CF5172" t="str">
        <f>"01341"</f>
        <v>01341</v>
      </c>
      <c r="CG5172" t="s">
        <v>196</v>
      </c>
      <c r="CH5172">
        <v>4138240039</v>
      </c>
      <c r="CM5172" t="s">
        <v>2035</v>
      </c>
      <c r="CN5172" t="s">
        <v>193</v>
      </c>
      <c r="CP5172" t="s">
        <v>194</v>
      </c>
      <c r="CQ5172" t="s">
        <v>195</v>
      </c>
      <c r="CS5172">
        <v>14627</v>
      </c>
      <c r="CT5172" t="s">
        <v>196</v>
      </c>
      <c r="CU5172">
        <v>4138240039</v>
      </c>
      <c r="ED5172" t="s">
        <v>401</v>
      </c>
      <c r="EG5172" t="s">
        <v>196</v>
      </c>
      <c r="EH5172">
        <v>4138240039</v>
      </c>
      <c r="EM5172" t="s">
        <v>28930</v>
      </c>
      <c r="EP5172" t="s">
        <v>28931</v>
      </c>
      <c r="EQ5172" t="s">
        <v>401</v>
      </c>
      <c r="ES5172" t="str">
        <f>"01341"</f>
        <v>01341</v>
      </c>
      <c r="ET5172" t="s">
        <v>196</v>
      </c>
      <c r="EU5172">
        <v>4138240039</v>
      </c>
    </row>
    <row r="5173" spans="1:151" x14ac:dyDescent="0.2">
      <c r="A5173">
        <v>24595</v>
      </c>
      <c r="B5173" t="s">
        <v>18950</v>
      </c>
      <c r="C5173" t="s">
        <v>28932</v>
      </c>
      <c r="D5173" t="s">
        <v>4305</v>
      </c>
      <c r="E5173" t="s">
        <v>28933</v>
      </c>
      <c r="F5173" t="s">
        <v>171</v>
      </c>
      <c r="G5173" t="s">
        <v>172</v>
      </c>
      <c r="H5173" s="1">
        <v>35934</v>
      </c>
      <c r="I5173" t="s">
        <v>173</v>
      </c>
      <c r="K5173" t="s">
        <v>1012</v>
      </c>
      <c r="L5173" t="s">
        <v>1013</v>
      </c>
      <c r="M5173" t="s">
        <v>306</v>
      </c>
      <c r="N5173">
        <v>2018</v>
      </c>
      <c r="O5173" t="s">
        <v>307</v>
      </c>
      <c r="P5173" t="s">
        <v>178</v>
      </c>
      <c r="Q5173" t="s">
        <v>172</v>
      </c>
      <c r="S5173">
        <v>29990153</v>
      </c>
      <c r="T5173" t="s">
        <v>196</v>
      </c>
      <c r="W5173" t="s">
        <v>28934</v>
      </c>
      <c r="X5173">
        <v>4432540498</v>
      </c>
      <c r="Y5173" t="s">
        <v>182</v>
      </c>
      <c r="Z5173" t="s">
        <v>183</v>
      </c>
      <c r="AA5173">
        <v>2020</v>
      </c>
      <c r="AB5173">
        <v>2020</v>
      </c>
      <c r="AC5173" t="s">
        <v>184</v>
      </c>
      <c r="AD5173" t="s">
        <v>185</v>
      </c>
      <c r="AF5173" t="s">
        <v>186</v>
      </c>
      <c r="AG5173" t="s">
        <v>282</v>
      </c>
      <c r="AH5173">
        <v>2020</v>
      </c>
      <c r="AI5173">
        <v>2020</v>
      </c>
      <c r="AJ5173" t="s">
        <v>209</v>
      </c>
      <c r="AK5173" t="s">
        <v>185</v>
      </c>
      <c r="AS5173">
        <v>3.33</v>
      </c>
      <c r="AT5173" t="s">
        <v>188</v>
      </c>
      <c r="AU5173" t="s">
        <v>189</v>
      </c>
      <c r="AV5173" t="s">
        <v>190</v>
      </c>
      <c r="AW5173" t="s">
        <v>264</v>
      </c>
      <c r="BM5173" t="s">
        <v>28935</v>
      </c>
      <c r="BN5173" t="s">
        <v>193</v>
      </c>
      <c r="BP5173" t="s">
        <v>194</v>
      </c>
      <c r="BQ5173" t="s">
        <v>195</v>
      </c>
      <c r="BS5173">
        <v>14627</v>
      </c>
      <c r="BT5173" t="s">
        <v>196</v>
      </c>
      <c r="BU5173">
        <v>4108670020</v>
      </c>
      <c r="BZ5173" t="s">
        <v>28936</v>
      </c>
      <c r="CC5173" t="s">
        <v>28937</v>
      </c>
      <c r="CD5173" t="s">
        <v>849</v>
      </c>
      <c r="CF5173">
        <v>20733</v>
      </c>
      <c r="CG5173" t="s">
        <v>196</v>
      </c>
      <c r="CH5173">
        <v>4434545078</v>
      </c>
      <c r="CM5173" t="s">
        <v>28938</v>
      </c>
      <c r="CP5173" t="s">
        <v>194</v>
      </c>
      <c r="CQ5173" t="s">
        <v>195</v>
      </c>
      <c r="CS5173">
        <v>14627</v>
      </c>
      <c r="CT5173" t="s">
        <v>196</v>
      </c>
      <c r="CU5173">
        <v>4434545078</v>
      </c>
      <c r="ED5173" t="s">
        <v>849</v>
      </c>
      <c r="EG5173" t="s">
        <v>196</v>
      </c>
      <c r="EH5173">
        <v>4434545078</v>
      </c>
      <c r="EM5173" t="s">
        <v>28936</v>
      </c>
      <c r="EP5173" t="s">
        <v>28937</v>
      </c>
      <c r="EQ5173" t="s">
        <v>849</v>
      </c>
      <c r="ES5173">
        <v>20733</v>
      </c>
      <c r="ET5173" t="s">
        <v>196</v>
      </c>
      <c r="EU5173">
        <v>4434545078</v>
      </c>
    </row>
    <row r="5174" spans="1:151" x14ac:dyDescent="0.2">
      <c r="A5174">
        <v>19425</v>
      </c>
      <c r="B5174" t="s">
        <v>850</v>
      </c>
      <c r="C5174" t="s">
        <v>9107</v>
      </c>
      <c r="E5174" t="s">
        <v>28939</v>
      </c>
      <c r="F5174" t="s">
        <v>171</v>
      </c>
      <c r="H5174" s="1">
        <v>32833</v>
      </c>
      <c r="I5174" t="s">
        <v>221</v>
      </c>
      <c r="K5174" t="s">
        <v>1807</v>
      </c>
      <c r="L5174" t="s">
        <v>633</v>
      </c>
      <c r="M5174" t="s">
        <v>224</v>
      </c>
      <c r="N5174">
        <v>2016</v>
      </c>
      <c r="O5174" t="s">
        <v>410</v>
      </c>
      <c r="P5174" t="s">
        <v>178</v>
      </c>
      <c r="Q5174" t="s">
        <v>185</v>
      </c>
    </row>
    <row r="5175" spans="1:151" x14ac:dyDescent="0.2">
      <c r="A5175">
        <v>27025</v>
      </c>
      <c r="B5175" t="s">
        <v>4848</v>
      </c>
      <c r="C5175" t="s">
        <v>28940</v>
      </c>
      <c r="D5175" t="s">
        <v>4583</v>
      </c>
      <c r="E5175" t="s">
        <v>28941</v>
      </c>
      <c r="F5175" t="s">
        <v>171</v>
      </c>
      <c r="G5175" t="s">
        <v>172</v>
      </c>
      <c r="H5175" s="1">
        <v>35699</v>
      </c>
      <c r="I5175" t="s">
        <v>221</v>
      </c>
      <c r="K5175" t="s">
        <v>2435</v>
      </c>
      <c r="L5175" t="s">
        <v>2201</v>
      </c>
      <c r="M5175" t="s">
        <v>255</v>
      </c>
      <c r="N5175" t="s">
        <v>1347</v>
      </c>
      <c r="O5175" t="s">
        <v>1348</v>
      </c>
      <c r="P5175" t="s">
        <v>178</v>
      </c>
      <c r="Q5175" t="s">
        <v>172</v>
      </c>
      <c r="S5175">
        <v>29294633</v>
      </c>
      <c r="T5175" t="s">
        <v>196</v>
      </c>
      <c r="W5175" t="s">
        <v>28942</v>
      </c>
      <c r="X5175">
        <v>6073822317</v>
      </c>
      <c r="Y5175" t="s">
        <v>182</v>
      </c>
      <c r="Z5175" t="s">
        <v>183</v>
      </c>
      <c r="AA5175">
        <v>2019</v>
      </c>
      <c r="AB5175">
        <v>2019</v>
      </c>
      <c r="AC5175" t="s">
        <v>752</v>
      </c>
      <c r="AD5175" t="s">
        <v>185</v>
      </c>
      <c r="AS5175">
        <v>3.56</v>
      </c>
      <c r="AT5175" t="s">
        <v>188</v>
      </c>
      <c r="AU5175" t="s">
        <v>189</v>
      </c>
      <c r="AV5175" t="s">
        <v>190</v>
      </c>
      <c r="AW5175" t="s">
        <v>264</v>
      </c>
      <c r="BM5175" t="s">
        <v>193</v>
      </c>
      <c r="BN5175" t="s">
        <v>28943</v>
      </c>
      <c r="BP5175" t="s">
        <v>194</v>
      </c>
      <c r="BQ5175" t="s">
        <v>195</v>
      </c>
      <c r="BS5175">
        <v>14627</v>
      </c>
      <c r="BT5175" t="s">
        <v>196</v>
      </c>
      <c r="BU5175">
        <v>6073826761</v>
      </c>
      <c r="BZ5175" t="s">
        <v>28944</v>
      </c>
      <c r="CC5175" t="s">
        <v>28945</v>
      </c>
      <c r="CD5175" t="s">
        <v>195</v>
      </c>
      <c r="CF5175">
        <v>148431656</v>
      </c>
      <c r="CG5175" t="s">
        <v>196</v>
      </c>
      <c r="CH5175">
        <v>6073826761</v>
      </c>
      <c r="CM5175" t="s">
        <v>28944</v>
      </c>
      <c r="CP5175" t="s">
        <v>28945</v>
      </c>
      <c r="CQ5175" t="s">
        <v>195</v>
      </c>
      <c r="CS5175">
        <v>14843</v>
      </c>
      <c r="CT5175" t="s">
        <v>196</v>
      </c>
      <c r="CU5175">
        <v>6073826761</v>
      </c>
      <c r="DM5175" t="s">
        <v>28946</v>
      </c>
      <c r="DP5175" t="s">
        <v>28947</v>
      </c>
      <c r="DQ5175" t="s">
        <v>195</v>
      </c>
      <c r="DS5175">
        <v>14843</v>
      </c>
      <c r="DT5175" t="s">
        <v>226</v>
      </c>
      <c r="DU5175" t="s">
        <v>28948</v>
      </c>
      <c r="DX5175" t="s">
        <v>28949</v>
      </c>
      <c r="DY5175" t="s">
        <v>28950</v>
      </c>
      <c r="ED5175" t="s">
        <v>195</v>
      </c>
      <c r="EG5175" t="s">
        <v>196</v>
      </c>
      <c r="EH5175">
        <v>6073826761</v>
      </c>
      <c r="EM5175" t="s">
        <v>28944</v>
      </c>
      <c r="EP5175" t="s">
        <v>28945</v>
      </c>
      <c r="EQ5175" t="s">
        <v>195</v>
      </c>
      <c r="ES5175">
        <v>148431656</v>
      </c>
      <c r="ET5175" t="s">
        <v>196</v>
      </c>
      <c r="EU5175">
        <v>6073826761</v>
      </c>
    </row>
    <row r="5176" spans="1:151" x14ac:dyDescent="0.2">
      <c r="A5176">
        <v>25374</v>
      </c>
      <c r="B5176" t="s">
        <v>28951</v>
      </c>
      <c r="C5176" t="s">
        <v>28952</v>
      </c>
      <c r="E5176" t="s">
        <v>28953</v>
      </c>
      <c r="F5176" t="s">
        <v>171</v>
      </c>
      <c r="K5176" t="s">
        <v>610</v>
      </c>
      <c r="L5176" t="s">
        <v>651</v>
      </c>
      <c r="M5176" t="s">
        <v>176</v>
      </c>
      <c r="N5176">
        <v>2017</v>
      </c>
      <c r="O5176" t="s">
        <v>177</v>
      </c>
      <c r="P5176" t="s">
        <v>178</v>
      </c>
      <c r="Q5176" t="s">
        <v>172</v>
      </c>
      <c r="S5176">
        <v>30274853</v>
      </c>
      <c r="T5176" t="s">
        <v>196</v>
      </c>
      <c r="Y5176" t="s">
        <v>613</v>
      </c>
      <c r="Z5176" t="s">
        <v>614</v>
      </c>
      <c r="AA5176" t="s">
        <v>615</v>
      </c>
      <c r="AB5176" t="s">
        <v>259</v>
      </c>
      <c r="AC5176" t="s">
        <v>187</v>
      </c>
      <c r="AD5176" t="s">
        <v>185</v>
      </c>
      <c r="AS5176" t="str">
        <f>"0"</f>
        <v>0</v>
      </c>
      <c r="AT5176" t="s">
        <v>188</v>
      </c>
      <c r="AU5176" t="s">
        <v>189</v>
      </c>
      <c r="AV5176" t="s">
        <v>190</v>
      </c>
      <c r="AW5176" t="s">
        <v>264</v>
      </c>
      <c r="BM5176" t="s">
        <v>28954</v>
      </c>
      <c r="BP5176" t="s">
        <v>28955</v>
      </c>
      <c r="BQ5176" t="s">
        <v>1072</v>
      </c>
      <c r="BS5176">
        <v>30252</v>
      </c>
      <c r="BT5176" t="s">
        <v>196</v>
      </c>
      <c r="BU5176">
        <v>6783727016</v>
      </c>
      <c r="BZ5176" t="s">
        <v>28954</v>
      </c>
      <c r="CC5176" t="s">
        <v>28955</v>
      </c>
      <c r="CD5176" t="s">
        <v>1072</v>
      </c>
      <c r="CF5176">
        <v>30252</v>
      </c>
      <c r="CG5176" t="s">
        <v>196</v>
      </c>
      <c r="CH5176">
        <v>6783727016</v>
      </c>
      <c r="CM5176" t="s">
        <v>28954</v>
      </c>
      <c r="CP5176" t="s">
        <v>28955</v>
      </c>
      <c r="CQ5176" t="s">
        <v>1072</v>
      </c>
      <c r="CS5176">
        <v>30252</v>
      </c>
      <c r="CT5176" t="s">
        <v>196</v>
      </c>
      <c r="CU5176">
        <v>6783727016</v>
      </c>
      <c r="ED5176" t="s">
        <v>1072</v>
      </c>
      <c r="EG5176" t="s">
        <v>196</v>
      </c>
      <c r="EH5176">
        <v>6783727016</v>
      </c>
      <c r="EM5176" t="s">
        <v>28954</v>
      </c>
      <c r="EP5176" t="s">
        <v>28955</v>
      </c>
      <c r="EQ5176" t="s">
        <v>1072</v>
      </c>
      <c r="ES5176">
        <v>30252</v>
      </c>
      <c r="ET5176" t="s">
        <v>196</v>
      </c>
      <c r="EU5176">
        <v>6783727016</v>
      </c>
    </row>
    <row r="5177" spans="1:151" x14ac:dyDescent="0.2">
      <c r="A5177">
        <v>28515</v>
      </c>
      <c r="B5177" t="s">
        <v>28956</v>
      </c>
      <c r="C5177" t="s">
        <v>28957</v>
      </c>
      <c r="E5177" t="s">
        <v>28958</v>
      </c>
      <c r="F5177" t="s">
        <v>171</v>
      </c>
      <c r="G5177" t="s">
        <v>172</v>
      </c>
      <c r="H5177" s="1">
        <v>36096</v>
      </c>
      <c r="I5177" t="s">
        <v>173</v>
      </c>
      <c r="K5177" t="s">
        <v>1046</v>
      </c>
      <c r="L5177" t="s">
        <v>1047</v>
      </c>
      <c r="M5177" t="s">
        <v>176</v>
      </c>
      <c r="N5177">
        <v>2020</v>
      </c>
      <c r="O5177" t="s">
        <v>978</v>
      </c>
      <c r="P5177" t="s">
        <v>979</v>
      </c>
      <c r="Q5177" t="s">
        <v>172</v>
      </c>
      <c r="S5177">
        <v>30653283</v>
      </c>
      <c r="T5177" t="s">
        <v>226</v>
      </c>
      <c r="Y5177" t="str">
        <f>"01AS"</f>
        <v>01AS</v>
      </c>
      <c r="Z5177" t="s">
        <v>499</v>
      </c>
      <c r="AA5177" t="s">
        <v>320</v>
      </c>
      <c r="AB5177" t="s">
        <v>321</v>
      </c>
      <c r="AC5177" t="s">
        <v>4871</v>
      </c>
      <c r="AD5177" t="s">
        <v>185</v>
      </c>
      <c r="AS5177">
        <v>3.68</v>
      </c>
      <c r="AT5177" t="s">
        <v>429</v>
      </c>
      <c r="AU5177" t="s">
        <v>235</v>
      </c>
      <c r="AV5177" t="s">
        <v>236</v>
      </c>
      <c r="AW5177" t="s">
        <v>264</v>
      </c>
      <c r="BA5177" t="s">
        <v>13649</v>
      </c>
      <c r="BM5177" t="s">
        <v>28959</v>
      </c>
      <c r="BN5177" t="s">
        <v>239</v>
      </c>
      <c r="BO5177" t="s">
        <v>28960</v>
      </c>
      <c r="BP5177" t="s">
        <v>241</v>
      </c>
      <c r="BQ5177" t="s">
        <v>195</v>
      </c>
      <c r="BS5177">
        <v>14627</v>
      </c>
      <c r="CD5177" t="s">
        <v>195</v>
      </c>
      <c r="CM5177" t="s">
        <v>28961</v>
      </c>
      <c r="CO5177" t="s">
        <v>28960</v>
      </c>
      <c r="CP5177" t="s">
        <v>28962</v>
      </c>
      <c r="CQ5177" t="s">
        <v>661</v>
      </c>
      <c r="CS5177">
        <v>30248</v>
      </c>
      <c r="CT5177" t="s">
        <v>244</v>
      </c>
      <c r="CU5177" t="s">
        <v>28963</v>
      </c>
    </row>
    <row r="5178" spans="1:151" x14ac:dyDescent="0.2">
      <c r="A5178">
        <v>14421</v>
      </c>
      <c r="B5178" t="s">
        <v>7656</v>
      </c>
      <c r="C5178" t="s">
        <v>28964</v>
      </c>
      <c r="D5178" t="s">
        <v>18947</v>
      </c>
      <c r="E5178" t="s">
        <v>28965</v>
      </c>
      <c r="F5178" t="s">
        <v>3199</v>
      </c>
      <c r="G5178" t="s">
        <v>172</v>
      </c>
      <c r="H5178" s="1">
        <v>34700</v>
      </c>
      <c r="I5178" t="s">
        <v>221</v>
      </c>
      <c r="K5178" t="s">
        <v>2176</v>
      </c>
      <c r="M5178" t="s">
        <v>176</v>
      </c>
      <c r="N5178">
        <v>2016</v>
      </c>
      <c r="O5178" t="s">
        <v>634</v>
      </c>
      <c r="P5178" t="s">
        <v>178</v>
      </c>
      <c r="Q5178" t="s">
        <v>172</v>
      </c>
      <c r="S5178">
        <v>28199205</v>
      </c>
      <c r="T5178" t="s">
        <v>196</v>
      </c>
      <c r="W5178" t="s">
        <v>28966</v>
      </c>
      <c r="X5178">
        <v>6107393414</v>
      </c>
      <c r="Y5178" t="s">
        <v>186</v>
      </c>
      <c r="Z5178" t="s">
        <v>282</v>
      </c>
      <c r="AA5178">
        <v>2017</v>
      </c>
      <c r="AB5178">
        <v>2017</v>
      </c>
      <c r="AC5178" t="s">
        <v>3528</v>
      </c>
      <c r="AD5178" t="s">
        <v>185</v>
      </c>
      <c r="AM5178" t="s">
        <v>187</v>
      </c>
      <c r="AS5178">
        <v>3.77</v>
      </c>
      <c r="AT5178" t="s">
        <v>188</v>
      </c>
      <c r="AU5178" t="s">
        <v>189</v>
      </c>
      <c r="AV5178" t="s">
        <v>190</v>
      </c>
      <c r="AW5178" t="s">
        <v>264</v>
      </c>
      <c r="BM5178" t="s">
        <v>28967</v>
      </c>
      <c r="BN5178" t="s">
        <v>193</v>
      </c>
      <c r="BP5178" t="s">
        <v>194</v>
      </c>
      <c r="BQ5178" t="s">
        <v>195</v>
      </c>
      <c r="BS5178">
        <v>14627</v>
      </c>
      <c r="BT5178" t="s">
        <v>196</v>
      </c>
      <c r="BU5178">
        <v>6107391013</v>
      </c>
      <c r="BZ5178" t="s">
        <v>28968</v>
      </c>
      <c r="CC5178" t="s">
        <v>23284</v>
      </c>
      <c r="CD5178" t="s">
        <v>650</v>
      </c>
      <c r="CF5178">
        <v>18104</v>
      </c>
      <c r="CG5178" t="s">
        <v>196</v>
      </c>
      <c r="CH5178">
        <v>6104320295</v>
      </c>
      <c r="CM5178" t="s">
        <v>18879</v>
      </c>
      <c r="CP5178" t="s">
        <v>194</v>
      </c>
      <c r="CQ5178" t="s">
        <v>195</v>
      </c>
      <c r="CS5178">
        <v>14619</v>
      </c>
      <c r="CT5178" t="s">
        <v>196</v>
      </c>
      <c r="CU5178">
        <v>6107391013</v>
      </c>
      <c r="EM5178" t="s">
        <v>28968</v>
      </c>
      <c r="EP5178" t="s">
        <v>23284</v>
      </c>
      <c r="EQ5178" t="s">
        <v>650</v>
      </c>
      <c r="ES5178">
        <v>18104</v>
      </c>
      <c r="ET5178" t="s">
        <v>196</v>
      </c>
      <c r="EU5178">
        <v>6104320295</v>
      </c>
    </row>
    <row r="5179" spans="1:151" x14ac:dyDescent="0.2">
      <c r="A5179">
        <v>26484</v>
      </c>
      <c r="B5179" t="s">
        <v>3505</v>
      </c>
      <c r="C5179" t="s">
        <v>28964</v>
      </c>
      <c r="D5179" t="s">
        <v>201</v>
      </c>
      <c r="E5179" t="s">
        <v>28969</v>
      </c>
      <c r="F5179" t="s">
        <v>171</v>
      </c>
      <c r="G5179" t="s">
        <v>172</v>
      </c>
      <c r="H5179" s="1">
        <v>35880</v>
      </c>
      <c r="I5179" t="s">
        <v>221</v>
      </c>
      <c r="K5179" t="s">
        <v>1961</v>
      </c>
      <c r="L5179" t="s">
        <v>2552</v>
      </c>
      <c r="M5179" t="s">
        <v>176</v>
      </c>
      <c r="N5179">
        <v>2019</v>
      </c>
      <c r="O5179" t="s">
        <v>482</v>
      </c>
      <c r="P5179" t="s">
        <v>178</v>
      </c>
      <c r="Q5179" t="s">
        <v>172</v>
      </c>
      <c r="S5179">
        <v>29894857</v>
      </c>
      <c r="T5179" t="s">
        <v>196</v>
      </c>
      <c r="W5179" t="s">
        <v>28970</v>
      </c>
      <c r="X5179">
        <v>5857045889</v>
      </c>
      <c r="Y5179" t="s">
        <v>186</v>
      </c>
      <c r="Z5179" t="s">
        <v>282</v>
      </c>
      <c r="AA5179">
        <v>2020</v>
      </c>
      <c r="AB5179">
        <v>2020</v>
      </c>
      <c r="AC5179" t="s">
        <v>1280</v>
      </c>
      <c r="AD5179" t="s">
        <v>172</v>
      </c>
      <c r="AS5179">
        <v>3.23</v>
      </c>
      <c r="AT5179" t="s">
        <v>188</v>
      </c>
      <c r="AU5179" t="s">
        <v>189</v>
      </c>
      <c r="AV5179" t="s">
        <v>190</v>
      </c>
      <c r="AW5179" t="s">
        <v>264</v>
      </c>
      <c r="BM5179" t="s">
        <v>28971</v>
      </c>
      <c r="BN5179" t="s">
        <v>193</v>
      </c>
      <c r="BP5179" t="s">
        <v>194</v>
      </c>
      <c r="BQ5179" t="s">
        <v>195</v>
      </c>
      <c r="BS5179">
        <v>14627</v>
      </c>
      <c r="BT5179" t="s">
        <v>196</v>
      </c>
      <c r="BU5179">
        <v>5855070311</v>
      </c>
      <c r="BZ5179" t="s">
        <v>28972</v>
      </c>
      <c r="CC5179" t="s">
        <v>194</v>
      </c>
      <c r="CD5179" t="s">
        <v>195</v>
      </c>
      <c r="CF5179">
        <v>14618</v>
      </c>
      <c r="CG5179" t="s">
        <v>196</v>
      </c>
      <c r="CH5179">
        <v>5855070311</v>
      </c>
      <c r="CM5179" t="s">
        <v>28973</v>
      </c>
      <c r="CP5179" t="s">
        <v>194</v>
      </c>
      <c r="CQ5179" t="s">
        <v>195</v>
      </c>
      <c r="CS5179">
        <v>14618</v>
      </c>
      <c r="CT5179" t="s">
        <v>196</v>
      </c>
      <c r="CU5179">
        <v>5852562366</v>
      </c>
      <c r="ED5179" t="s">
        <v>195</v>
      </c>
      <c r="EG5179" t="s">
        <v>196</v>
      </c>
      <c r="EH5179">
        <v>5855070311</v>
      </c>
      <c r="EM5179" t="s">
        <v>28972</v>
      </c>
      <c r="EP5179" t="s">
        <v>194</v>
      </c>
      <c r="EQ5179" t="s">
        <v>195</v>
      </c>
      <c r="ES5179">
        <v>14618</v>
      </c>
      <c r="ET5179" t="s">
        <v>196</v>
      </c>
      <c r="EU5179">
        <v>5855070311</v>
      </c>
    </row>
    <row r="5180" spans="1:151" x14ac:dyDescent="0.2">
      <c r="A5180">
        <v>26713</v>
      </c>
      <c r="B5180" t="s">
        <v>4514</v>
      </c>
      <c r="C5180" t="s">
        <v>28964</v>
      </c>
      <c r="D5180" t="s">
        <v>957</v>
      </c>
      <c r="E5180" t="s">
        <v>28974</v>
      </c>
      <c r="F5180" t="s">
        <v>171</v>
      </c>
      <c r="G5180" t="s">
        <v>172</v>
      </c>
      <c r="H5180" s="1">
        <v>36368</v>
      </c>
      <c r="I5180" t="s">
        <v>221</v>
      </c>
      <c r="K5180" t="s">
        <v>1304</v>
      </c>
      <c r="L5180" t="s">
        <v>633</v>
      </c>
      <c r="M5180" t="s">
        <v>224</v>
      </c>
      <c r="N5180">
        <v>2019</v>
      </c>
      <c r="O5180" t="s">
        <v>279</v>
      </c>
      <c r="P5180" t="s">
        <v>178</v>
      </c>
      <c r="Q5180" t="s">
        <v>172</v>
      </c>
      <c r="S5180">
        <v>30615311</v>
      </c>
      <c r="T5180" t="s">
        <v>196</v>
      </c>
      <c r="W5180" t="s">
        <v>28975</v>
      </c>
      <c r="X5180">
        <v>5857278965</v>
      </c>
      <c r="Y5180" t="s">
        <v>186</v>
      </c>
      <c r="Z5180" t="s">
        <v>282</v>
      </c>
      <c r="AA5180">
        <v>2021</v>
      </c>
      <c r="AB5180">
        <v>2021</v>
      </c>
      <c r="AC5180" t="s">
        <v>208</v>
      </c>
      <c r="AD5180" t="s">
        <v>172</v>
      </c>
      <c r="AS5180">
        <v>3.79</v>
      </c>
      <c r="AT5180" t="s">
        <v>188</v>
      </c>
      <c r="AU5180" t="s">
        <v>189</v>
      </c>
      <c r="AV5180" t="s">
        <v>190</v>
      </c>
      <c r="AW5180" t="s">
        <v>264</v>
      </c>
      <c r="BM5180" t="s">
        <v>28976</v>
      </c>
      <c r="BN5180" t="s">
        <v>193</v>
      </c>
      <c r="BP5180" t="s">
        <v>194</v>
      </c>
      <c r="BQ5180" t="s">
        <v>195</v>
      </c>
      <c r="BS5180">
        <v>14627</v>
      </c>
      <c r="BT5180" t="s">
        <v>196</v>
      </c>
      <c r="BU5180">
        <v>5852037205</v>
      </c>
      <c r="BZ5180" t="s">
        <v>28977</v>
      </c>
      <c r="CC5180" t="s">
        <v>2421</v>
      </c>
      <c r="CD5180" t="s">
        <v>195</v>
      </c>
      <c r="CF5180">
        <v>14450</v>
      </c>
      <c r="CG5180" t="s">
        <v>196</v>
      </c>
      <c r="CH5180">
        <v>5852037205</v>
      </c>
      <c r="CM5180" t="s">
        <v>28978</v>
      </c>
      <c r="CP5180" t="s">
        <v>194</v>
      </c>
      <c r="CQ5180" t="s">
        <v>195</v>
      </c>
      <c r="CS5180">
        <v>14627</v>
      </c>
      <c r="CT5180" t="s">
        <v>196</v>
      </c>
      <c r="CU5180">
        <v>5857478965</v>
      </c>
      <c r="ED5180" t="s">
        <v>195</v>
      </c>
      <c r="EG5180" t="s">
        <v>196</v>
      </c>
      <c r="EH5180">
        <v>5852037205</v>
      </c>
      <c r="EM5180" t="s">
        <v>28977</v>
      </c>
      <c r="EP5180" t="s">
        <v>2421</v>
      </c>
      <c r="EQ5180" t="s">
        <v>195</v>
      </c>
      <c r="ES5180">
        <v>14450</v>
      </c>
      <c r="ET5180" t="s">
        <v>196</v>
      </c>
      <c r="EU5180">
        <v>5852037205</v>
      </c>
    </row>
    <row r="5181" spans="1:151" x14ac:dyDescent="0.2">
      <c r="A5181">
        <v>36331</v>
      </c>
      <c r="B5181" t="s">
        <v>955</v>
      </c>
      <c r="C5181" t="s">
        <v>28964</v>
      </c>
      <c r="D5181" t="s">
        <v>6878</v>
      </c>
      <c r="E5181" t="s">
        <v>28979</v>
      </c>
      <c r="F5181" t="s">
        <v>171</v>
      </c>
      <c r="G5181" t="s">
        <v>172</v>
      </c>
      <c r="H5181" s="1">
        <v>36684</v>
      </c>
      <c r="I5181" t="s">
        <v>221</v>
      </c>
      <c r="K5181" t="s">
        <v>4639</v>
      </c>
      <c r="L5181" t="s">
        <v>820</v>
      </c>
      <c r="M5181" t="s">
        <v>306</v>
      </c>
      <c r="N5181">
        <v>2021</v>
      </c>
      <c r="O5181" t="s">
        <v>1673</v>
      </c>
      <c r="P5181" t="s">
        <v>178</v>
      </c>
      <c r="Q5181" t="s">
        <v>172</v>
      </c>
      <c r="S5181">
        <v>31403269</v>
      </c>
      <c r="T5181" t="s">
        <v>226</v>
      </c>
      <c r="Y5181" t="str">
        <f>"01AS"</f>
        <v>01AS</v>
      </c>
      <c r="Z5181" t="s">
        <v>227</v>
      </c>
      <c r="AA5181" t="s">
        <v>320</v>
      </c>
      <c r="AB5181" t="s">
        <v>321</v>
      </c>
      <c r="AC5181" t="s">
        <v>1237</v>
      </c>
      <c r="AD5181" t="s">
        <v>185</v>
      </c>
      <c r="AM5181" t="s">
        <v>17751</v>
      </c>
      <c r="AS5181">
        <v>3.54</v>
      </c>
      <c r="AT5181" t="s">
        <v>1261</v>
      </c>
      <c r="AU5181" t="s">
        <v>235</v>
      </c>
      <c r="AV5181" t="s">
        <v>236</v>
      </c>
      <c r="AW5181" t="s">
        <v>264</v>
      </c>
      <c r="BD5181" t="s">
        <v>474</v>
      </c>
      <c r="BM5181" t="s">
        <v>28980</v>
      </c>
      <c r="BN5181" t="s">
        <v>239</v>
      </c>
      <c r="BO5181" t="s">
        <v>28981</v>
      </c>
      <c r="BP5181" t="s">
        <v>241</v>
      </c>
      <c r="BQ5181" t="s">
        <v>195</v>
      </c>
      <c r="BS5181">
        <v>14627</v>
      </c>
      <c r="CD5181" t="s">
        <v>195</v>
      </c>
      <c r="CM5181" t="s">
        <v>28982</v>
      </c>
      <c r="CO5181" t="s">
        <v>28981</v>
      </c>
      <c r="CP5181" t="s">
        <v>28983</v>
      </c>
      <c r="CQ5181" t="s">
        <v>4463</v>
      </c>
      <c r="CS5181" t="str">
        <f>"06830-5608"</f>
        <v>06830-5608</v>
      </c>
      <c r="CT5181" t="s">
        <v>244</v>
      </c>
      <c r="CU5181" t="s">
        <v>28984</v>
      </c>
    </row>
    <row r="5182" spans="1:151" x14ac:dyDescent="0.2">
      <c r="A5182">
        <v>38784</v>
      </c>
      <c r="B5182" t="s">
        <v>3770</v>
      </c>
      <c r="C5182" t="s">
        <v>264</v>
      </c>
      <c r="D5182" t="s">
        <v>8198</v>
      </c>
      <c r="E5182" t="s">
        <v>28985</v>
      </c>
      <c r="F5182" t="s">
        <v>171</v>
      </c>
      <c r="G5182" t="str">
        <f t="shared" ref="G5182:G5188" si="46">"0"</f>
        <v>0</v>
      </c>
      <c r="H5182" s="1">
        <v>37280</v>
      </c>
      <c r="I5182" t="s">
        <v>1450</v>
      </c>
      <c r="K5182" t="s">
        <v>919</v>
      </c>
      <c r="L5182" t="s">
        <v>920</v>
      </c>
      <c r="M5182" t="s">
        <v>205</v>
      </c>
      <c r="N5182">
        <v>2023</v>
      </c>
      <c r="O5182" t="s">
        <v>921</v>
      </c>
      <c r="P5182" t="s">
        <v>178</v>
      </c>
      <c r="Q5182" t="s">
        <v>172</v>
      </c>
      <c r="S5182">
        <v>31778121</v>
      </c>
      <c r="T5182" t="s">
        <v>226</v>
      </c>
      <c r="Y5182" t="str">
        <f>"01AS"</f>
        <v>01AS</v>
      </c>
      <c r="Z5182" t="s">
        <v>227</v>
      </c>
      <c r="AA5182" t="s">
        <v>320</v>
      </c>
      <c r="AB5182" t="s">
        <v>321</v>
      </c>
      <c r="AC5182" t="s">
        <v>1451</v>
      </c>
      <c r="AD5182" t="s">
        <v>185</v>
      </c>
      <c r="AE5182" t="s">
        <v>11053</v>
      </c>
      <c r="AM5182" t="s">
        <v>1719</v>
      </c>
      <c r="AS5182">
        <v>3.85</v>
      </c>
      <c r="AU5182" t="s">
        <v>472</v>
      </c>
      <c r="AV5182" t="s">
        <v>823</v>
      </c>
      <c r="AW5182" t="s">
        <v>264</v>
      </c>
      <c r="BM5182" t="s">
        <v>10752</v>
      </c>
      <c r="BN5182" t="s">
        <v>239</v>
      </c>
      <c r="BO5182" t="s">
        <v>28986</v>
      </c>
      <c r="BP5182" t="s">
        <v>241</v>
      </c>
      <c r="BQ5182" t="s">
        <v>195</v>
      </c>
      <c r="BS5182">
        <v>14627</v>
      </c>
      <c r="BZ5182" t="s">
        <v>266</v>
      </c>
      <c r="CB5182" t="s">
        <v>267</v>
      </c>
      <c r="CD5182" t="s">
        <v>195</v>
      </c>
      <c r="CF5182">
        <v>14627</v>
      </c>
      <c r="CG5182" t="s">
        <v>244</v>
      </c>
      <c r="CM5182" t="s">
        <v>28987</v>
      </c>
      <c r="CO5182" t="s">
        <v>28986</v>
      </c>
      <c r="CP5182" t="s">
        <v>28988</v>
      </c>
      <c r="CQ5182" t="s">
        <v>541</v>
      </c>
      <c r="CS5182" t="s">
        <v>28989</v>
      </c>
      <c r="CT5182" t="s">
        <v>244</v>
      </c>
      <c r="CU5182" t="s">
        <v>28990</v>
      </c>
    </row>
    <row r="5183" spans="1:151" x14ac:dyDescent="0.2">
      <c r="A5183">
        <v>38541</v>
      </c>
      <c r="B5183" t="s">
        <v>7974</v>
      </c>
      <c r="C5183" t="s">
        <v>264</v>
      </c>
      <c r="D5183" t="s">
        <v>28991</v>
      </c>
      <c r="E5183" t="s">
        <v>28992</v>
      </c>
      <c r="F5183" t="s">
        <v>171</v>
      </c>
      <c r="G5183" t="str">
        <f t="shared" si="46"/>
        <v>0</v>
      </c>
      <c r="H5183" s="1">
        <v>37419</v>
      </c>
      <c r="I5183" t="s">
        <v>173</v>
      </c>
      <c r="K5183" t="s">
        <v>2724</v>
      </c>
      <c r="L5183" t="s">
        <v>820</v>
      </c>
      <c r="M5183" t="s">
        <v>306</v>
      </c>
      <c r="N5183">
        <v>2023</v>
      </c>
      <c r="O5183" t="s">
        <v>908</v>
      </c>
      <c r="P5183" t="s">
        <v>178</v>
      </c>
      <c r="Q5183" t="s">
        <v>172</v>
      </c>
      <c r="S5183">
        <v>31729987</v>
      </c>
      <c r="T5183" t="s">
        <v>226</v>
      </c>
      <c r="Y5183" t="str">
        <f>"01AS"</f>
        <v>01AS</v>
      </c>
      <c r="Z5183" t="s">
        <v>499</v>
      </c>
      <c r="AA5183" t="s">
        <v>320</v>
      </c>
      <c r="AB5183" t="s">
        <v>321</v>
      </c>
      <c r="AC5183" t="s">
        <v>728</v>
      </c>
      <c r="AD5183" t="s">
        <v>185</v>
      </c>
      <c r="AM5183" t="s">
        <v>2191</v>
      </c>
      <c r="AS5183">
        <v>3.93</v>
      </c>
      <c r="AU5183" t="s">
        <v>235</v>
      </c>
      <c r="AV5183" t="s">
        <v>236</v>
      </c>
      <c r="AW5183" t="s">
        <v>952</v>
      </c>
      <c r="BM5183" t="s">
        <v>28993</v>
      </c>
      <c r="BN5183" t="s">
        <v>239</v>
      </c>
      <c r="BO5183" t="s">
        <v>28994</v>
      </c>
      <c r="BP5183" t="s">
        <v>241</v>
      </c>
      <c r="BQ5183" t="s">
        <v>195</v>
      </c>
      <c r="BS5183">
        <v>14627</v>
      </c>
      <c r="BZ5183" t="s">
        <v>266</v>
      </c>
      <c r="CB5183" t="s">
        <v>267</v>
      </c>
      <c r="CD5183" t="s">
        <v>195</v>
      </c>
      <c r="CF5183">
        <v>14627</v>
      </c>
      <c r="CG5183" t="s">
        <v>244</v>
      </c>
      <c r="CM5183" t="s">
        <v>28995</v>
      </c>
      <c r="CO5183" t="s">
        <v>28994</v>
      </c>
      <c r="CP5183" t="s">
        <v>28996</v>
      </c>
      <c r="CQ5183" t="s">
        <v>247</v>
      </c>
      <c r="CS5183" t="str">
        <f>"08812-2629"</f>
        <v>08812-2629</v>
      </c>
      <c r="CT5183" t="s">
        <v>244</v>
      </c>
      <c r="CU5183" t="s">
        <v>28997</v>
      </c>
    </row>
    <row r="5184" spans="1:151" x14ac:dyDescent="0.2">
      <c r="A5184">
        <v>40551</v>
      </c>
      <c r="B5184" t="s">
        <v>26991</v>
      </c>
      <c r="C5184" t="s">
        <v>264</v>
      </c>
      <c r="D5184" t="s">
        <v>505</v>
      </c>
      <c r="E5184" t="s">
        <v>28998</v>
      </c>
      <c r="F5184" t="s">
        <v>171</v>
      </c>
      <c r="G5184" t="str">
        <f t="shared" si="46"/>
        <v>0</v>
      </c>
      <c r="H5184" s="1">
        <v>35742</v>
      </c>
      <c r="I5184" t="s">
        <v>173</v>
      </c>
      <c r="K5184" t="s">
        <v>687</v>
      </c>
      <c r="L5184" t="s">
        <v>17043</v>
      </c>
      <c r="M5184" t="s">
        <v>224</v>
      </c>
      <c r="N5184">
        <v>2023</v>
      </c>
      <c r="O5184" t="s">
        <v>597</v>
      </c>
      <c r="P5184" t="s">
        <v>178</v>
      </c>
      <c r="Q5184" t="s">
        <v>172</v>
      </c>
      <c r="S5184">
        <v>31629232</v>
      </c>
      <c r="T5184" t="s">
        <v>226</v>
      </c>
      <c r="Y5184" t="str">
        <f>"01AS"</f>
        <v>01AS</v>
      </c>
      <c r="Z5184" t="s">
        <v>470</v>
      </c>
      <c r="AA5184" t="s">
        <v>259</v>
      </c>
      <c r="AB5184" t="s">
        <v>260</v>
      </c>
      <c r="AC5184" t="s">
        <v>1693</v>
      </c>
      <c r="AD5184" t="s">
        <v>185</v>
      </c>
      <c r="AS5184" t="str">
        <f>"0"</f>
        <v>0</v>
      </c>
      <c r="AU5184" t="s">
        <v>472</v>
      </c>
      <c r="AV5184" t="s">
        <v>473</v>
      </c>
      <c r="AW5184" t="s">
        <v>294</v>
      </c>
      <c r="BO5184" t="s">
        <v>28999</v>
      </c>
      <c r="BQ5184" t="s">
        <v>195</v>
      </c>
      <c r="BZ5184" t="s">
        <v>266</v>
      </c>
      <c r="CB5184" t="s">
        <v>267</v>
      </c>
      <c r="CD5184" t="s">
        <v>195</v>
      </c>
      <c r="CF5184">
        <v>14627</v>
      </c>
      <c r="CG5184" t="s">
        <v>244</v>
      </c>
      <c r="CM5184" t="s">
        <v>29000</v>
      </c>
      <c r="CO5184" t="s">
        <v>28999</v>
      </c>
      <c r="CP5184" t="s">
        <v>29001</v>
      </c>
      <c r="CQ5184" t="s">
        <v>541</v>
      </c>
      <c r="CS5184" t="s">
        <v>29002</v>
      </c>
      <c r="CT5184" t="s">
        <v>244</v>
      </c>
      <c r="CU5184" t="s">
        <v>29003</v>
      </c>
    </row>
    <row r="5185" spans="1:151" x14ac:dyDescent="0.2">
      <c r="A5185">
        <v>41361</v>
      </c>
      <c r="B5185" t="s">
        <v>592</v>
      </c>
      <c r="C5185" t="s">
        <v>264</v>
      </c>
      <c r="D5185" t="s">
        <v>23398</v>
      </c>
      <c r="E5185" t="s">
        <v>29004</v>
      </c>
      <c r="F5185" t="s">
        <v>171</v>
      </c>
      <c r="G5185" t="str">
        <f t="shared" si="46"/>
        <v>0</v>
      </c>
      <c r="H5185" s="1">
        <v>38454</v>
      </c>
      <c r="I5185" t="s">
        <v>221</v>
      </c>
      <c r="K5185" t="s">
        <v>1730</v>
      </c>
      <c r="L5185" t="s">
        <v>1731</v>
      </c>
      <c r="M5185" t="s">
        <v>224</v>
      </c>
      <c r="N5185">
        <v>2024</v>
      </c>
      <c r="O5185" t="s">
        <v>225</v>
      </c>
      <c r="P5185" t="s">
        <v>178</v>
      </c>
      <c r="Q5185" t="s">
        <v>172</v>
      </c>
      <c r="S5185">
        <v>32522105</v>
      </c>
      <c r="T5185" t="s">
        <v>226</v>
      </c>
      <c r="Y5185" t="str">
        <f>"01AS"</f>
        <v>01AS</v>
      </c>
      <c r="Z5185" t="s">
        <v>227</v>
      </c>
      <c r="AA5185" t="s">
        <v>228</v>
      </c>
      <c r="AB5185" t="s">
        <v>229</v>
      </c>
      <c r="AC5185" t="s">
        <v>5781</v>
      </c>
      <c r="AD5185" t="s">
        <v>172</v>
      </c>
      <c r="AS5185">
        <v>3.79</v>
      </c>
      <c r="AU5185" t="s">
        <v>472</v>
      </c>
      <c r="AV5185" t="s">
        <v>473</v>
      </c>
      <c r="AW5185" t="s">
        <v>264</v>
      </c>
      <c r="BM5185" t="s">
        <v>29005</v>
      </c>
      <c r="BN5185" t="s">
        <v>239</v>
      </c>
      <c r="BO5185" t="s">
        <v>29006</v>
      </c>
      <c r="BP5185" t="s">
        <v>241</v>
      </c>
      <c r="BQ5185" t="s">
        <v>195</v>
      </c>
      <c r="BS5185">
        <v>14627</v>
      </c>
      <c r="CD5185" t="s">
        <v>195</v>
      </c>
      <c r="CM5185" t="s">
        <v>29007</v>
      </c>
      <c r="CO5185" t="s">
        <v>29006</v>
      </c>
      <c r="CP5185" t="s">
        <v>29008</v>
      </c>
      <c r="CQ5185" t="s">
        <v>571</v>
      </c>
      <c r="CS5185" t="s">
        <v>29009</v>
      </c>
      <c r="CT5185" t="s">
        <v>244</v>
      </c>
      <c r="CU5185" t="s">
        <v>29010</v>
      </c>
    </row>
    <row r="5186" spans="1:151" x14ac:dyDescent="0.2">
      <c r="A5186">
        <v>42144</v>
      </c>
      <c r="B5186" t="s">
        <v>14168</v>
      </c>
      <c r="C5186" t="s">
        <v>29011</v>
      </c>
      <c r="D5186" t="s">
        <v>2127</v>
      </c>
      <c r="E5186" t="s">
        <v>29012</v>
      </c>
      <c r="F5186" t="s">
        <v>171</v>
      </c>
      <c r="G5186" t="str">
        <f t="shared" si="46"/>
        <v>0</v>
      </c>
      <c r="H5186" s="1">
        <v>37695</v>
      </c>
      <c r="I5186" t="s">
        <v>221</v>
      </c>
      <c r="K5186" t="s">
        <v>895</v>
      </c>
      <c r="L5186" t="s">
        <v>1668</v>
      </c>
      <c r="M5186" t="s">
        <v>224</v>
      </c>
      <c r="N5186">
        <v>2024</v>
      </c>
      <c r="O5186" t="s">
        <v>225</v>
      </c>
      <c r="P5186" t="s">
        <v>178</v>
      </c>
      <c r="Q5186" t="s">
        <v>172</v>
      </c>
      <c r="S5186">
        <v>32146509</v>
      </c>
      <c r="T5186" t="s">
        <v>226</v>
      </c>
      <c r="Y5186" t="str">
        <f>"06ESM"</f>
        <v>06ESM</v>
      </c>
      <c r="Z5186" t="s">
        <v>1717</v>
      </c>
      <c r="AA5186" t="s">
        <v>320</v>
      </c>
      <c r="AB5186" t="s">
        <v>321</v>
      </c>
      <c r="AC5186" t="s">
        <v>1718</v>
      </c>
      <c r="AD5186" t="s">
        <v>185</v>
      </c>
      <c r="AS5186">
        <v>3.81</v>
      </c>
      <c r="AU5186" t="s">
        <v>235</v>
      </c>
      <c r="AV5186" t="s">
        <v>236</v>
      </c>
      <c r="AW5186" t="s">
        <v>264</v>
      </c>
      <c r="BF5186" t="s">
        <v>474</v>
      </c>
      <c r="BO5186" t="s">
        <v>25778</v>
      </c>
      <c r="BQ5186" t="s">
        <v>195</v>
      </c>
      <c r="BZ5186" t="s">
        <v>242</v>
      </c>
      <c r="CB5186" t="s">
        <v>243</v>
      </c>
      <c r="CD5186" t="s">
        <v>195</v>
      </c>
      <c r="CF5186">
        <v>14642</v>
      </c>
      <c r="CG5186" t="s">
        <v>244</v>
      </c>
      <c r="CM5186" t="s">
        <v>29013</v>
      </c>
      <c r="CO5186" t="s">
        <v>25778</v>
      </c>
      <c r="CP5186" t="s">
        <v>241</v>
      </c>
      <c r="CQ5186" t="s">
        <v>247</v>
      </c>
      <c r="CS5186">
        <v>14605</v>
      </c>
      <c r="CT5186" t="s">
        <v>244</v>
      </c>
      <c r="CU5186" t="s">
        <v>29014</v>
      </c>
    </row>
    <row r="5187" spans="1:151" x14ac:dyDescent="0.2">
      <c r="A5187">
        <v>37067</v>
      </c>
      <c r="B5187" t="s">
        <v>14168</v>
      </c>
      <c r="C5187" t="s">
        <v>29011</v>
      </c>
      <c r="D5187" t="s">
        <v>2127</v>
      </c>
      <c r="E5187" t="s">
        <v>29012</v>
      </c>
      <c r="F5187" t="s">
        <v>171</v>
      </c>
      <c r="G5187" t="str">
        <f t="shared" si="46"/>
        <v>0</v>
      </c>
      <c r="H5187" s="1">
        <v>37695</v>
      </c>
      <c r="I5187" t="s">
        <v>221</v>
      </c>
      <c r="K5187" t="s">
        <v>466</v>
      </c>
      <c r="L5187" t="s">
        <v>467</v>
      </c>
      <c r="M5187" t="s">
        <v>224</v>
      </c>
      <c r="N5187">
        <v>2022</v>
      </c>
      <c r="O5187" t="s">
        <v>468</v>
      </c>
      <c r="P5187" t="s">
        <v>178</v>
      </c>
      <c r="Q5187" t="s">
        <v>172</v>
      </c>
      <c r="S5187">
        <v>32146509</v>
      </c>
      <c r="T5187" t="s">
        <v>226</v>
      </c>
      <c r="Y5187" t="str">
        <f>"06ESM"</f>
        <v>06ESM</v>
      </c>
      <c r="Z5187" t="s">
        <v>1717</v>
      </c>
      <c r="AA5187" t="s">
        <v>320</v>
      </c>
      <c r="AB5187" t="s">
        <v>321</v>
      </c>
      <c r="AC5187" t="s">
        <v>1718</v>
      </c>
      <c r="AD5187" t="s">
        <v>185</v>
      </c>
      <c r="AS5187">
        <v>3.81</v>
      </c>
      <c r="AU5187" t="s">
        <v>235</v>
      </c>
      <c r="AV5187" t="s">
        <v>236</v>
      </c>
      <c r="AW5187" t="s">
        <v>264</v>
      </c>
      <c r="BF5187" t="s">
        <v>474</v>
      </c>
      <c r="BO5187" t="s">
        <v>25778</v>
      </c>
      <c r="BQ5187" t="s">
        <v>195</v>
      </c>
      <c r="BZ5187" t="s">
        <v>242</v>
      </c>
      <c r="CB5187" t="s">
        <v>243</v>
      </c>
      <c r="CD5187" t="s">
        <v>195</v>
      </c>
      <c r="CF5187">
        <v>14642</v>
      </c>
      <c r="CG5187" t="s">
        <v>244</v>
      </c>
      <c r="CM5187" t="s">
        <v>29013</v>
      </c>
      <c r="CO5187" t="s">
        <v>25778</v>
      </c>
      <c r="CP5187" t="s">
        <v>241</v>
      </c>
      <c r="CQ5187" t="s">
        <v>247</v>
      </c>
      <c r="CS5187">
        <v>14605</v>
      </c>
      <c r="CT5187" t="s">
        <v>244</v>
      </c>
      <c r="CU5187" t="s">
        <v>29014</v>
      </c>
    </row>
    <row r="5188" spans="1:151" x14ac:dyDescent="0.2">
      <c r="A5188">
        <v>45586</v>
      </c>
      <c r="B5188" t="s">
        <v>1269</v>
      </c>
      <c r="C5188" t="s">
        <v>29015</v>
      </c>
      <c r="D5188" t="s">
        <v>2986</v>
      </c>
      <c r="E5188" t="s">
        <v>29016</v>
      </c>
      <c r="F5188" t="s">
        <v>8798</v>
      </c>
      <c r="G5188" t="str">
        <f t="shared" si="46"/>
        <v>0</v>
      </c>
      <c r="H5188" s="1">
        <v>37219</v>
      </c>
      <c r="I5188" t="s">
        <v>173</v>
      </c>
      <c r="K5188" t="s">
        <v>8799</v>
      </c>
      <c r="L5188" t="s">
        <v>1047</v>
      </c>
      <c r="M5188" t="s">
        <v>255</v>
      </c>
      <c r="N5188" t="s">
        <v>1165</v>
      </c>
      <c r="O5188" t="s">
        <v>1214</v>
      </c>
      <c r="P5188" t="s">
        <v>178</v>
      </c>
      <c r="Q5188" t="s">
        <v>172</v>
      </c>
      <c r="S5188">
        <v>32091328</v>
      </c>
      <c r="T5188" t="s">
        <v>980</v>
      </c>
      <c r="U5188" t="s">
        <v>424</v>
      </c>
      <c r="Y5188" t="str">
        <f>"04HSEAS"</f>
        <v>04HSEAS</v>
      </c>
      <c r="Z5188" t="s">
        <v>499</v>
      </c>
      <c r="AA5188" t="s">
        <v>320</v>
      </c>
      <c r="AB5188" t="s">
        <v>321</v>
      </c>
      <c r="AC5188" t="s">
        <v>3358</v>
      </c>
      <c r="AD5188" t="s">
        <v>185</v>
      </c>
      <c r="AS5188">
        <v>3.84</v>
      </c>
      <c r="AU5188" t="s">
        <v>235</v>
      </c>
      <c r="AV5188" t="s">
        <v>236</v>
      </c>
      <c r="AW5188" t="s">
        <v>430</v>
      </c>
      <c r="BM5188" t="s">
        <v>29017</v>
      </c>
      <c r="BN5188" t="s">
        <v>239</v>
      </c>
      <c r="BO5188" t="s">
        <v>267</v>
      </c>
      <c r="BP5188" t="s">
        <v>241</v>
      </c>
      <c r="BQ5188" t="s">
        <v>195</v>
      </c>
      <c r="BS5188">
        <v>14627</v>
      </c>
      <c r="BZ5188" t="s">
        <v>242</v>
      </c>
      <c r="CA5188" t="s">
        <v>29017</v>
      </c>
      <c r="CB5188" t="s">
        <v>243</v>
      </c>
      <c r="CD5188" t="s">
        <v>195</v>
      </c>
      <c r="CF5188">
        <v>14642</v>
      </c>
      <c r="CG5188" t="s">
        <v>244</v>
      </c>
      <c r="CM5188" t="s">
        <v>239</v>
      </c>
      <c r="CN5188" t="s">
        <v>29017</v>
      </c>
      <c r="CO5188" t="s">
        <v>267</v>
      </c>
      <c r="CP5188" t="s">
        <v>241</v>
      </c>
      <c r="CQ5188" t="s">
        <v>247</v>
      </c>
      <c r="CS5188">
        <v>14627</v>
      </c>
      <c r="CT5188" t="s">
        <v>244</v>
      </c>
      <c r="CU5188" t="s">
        <v>29018</v>
      </c>
    </row>
    <row r="5189" spans="1:151" x14ac:dyDescent="0.2">
      <c r="A5189">
        <v>29712</v>
      </c>
      <c r="B5189" t="s">
        <v>13726</v>
      </c>
      <c r="C5189" t="s">
        <v>29019</v>
      </c>
      <c r="D5189" t="s">
        <v>4013</v>
      </c>
      <c r="E5189" t="s">
        <v>29020</v>
      </c>
      <c r="F5189" t="s">
        <v>171</v>
      </c>
      <c r="G5189" t="s">
        <v>172</v>
      </c>
      <c r="H5189" s="1">
        <v>35503</v>
      </c>
      <c r="I5189" t="s">
        <v>221</v>
      </c>
      <c r="K5189" t="s">
        <v>3218</v>
      </c>
      <c r="L5189" t="s">
        <v>868</v>
      </c>
      <c r="M5189" t="s">
        <v>224</v>
      </c>
      <c r="N5189">
        <v>2019</v>
      </c>
      <c r="O5189" t="s">
        <v>279</v>
      </c>
      <c r="P5189" t="s">
        <v>178</v>
      </c>
      <c r="Q5189" t="s">
        <v>172</v>
      </c>
      <c r="S5189">
        <v>29412624</v>
      </c>
      <c r="T5189" t="s">
        <v>196</v>
      </c>
      <c r="W5189" t="s">
        <v>29021</v>
      </c>
      <c r="X5189">
        <v>8605394253</v>
      </c>
      <c r="Y5189" t="s">
        <v>802</v>
      </c>
      <c r="Z5189" t="s">
        <v>1583</v>
      </c>
      <c r="AA5189">
        <v>2019</v>
      </c>
      <c r="AB5189">
        <v>2019</v>
      </c>
      <c r="AC5189" t="s">
        <v>1584</v>
      </c>
      <c r="AD5189" t="s">
        <v>185</v>
      </c>
      <c r="AS5189">
        <v>3.9</v>
      </c>
      <c r="AT5189" t="s">
        <v>188</v>
      </c>
      <c r="AU5189" t="s">
        <v>189</v>
      </c>
      <c r="AV5189" t="s">
        <v>190</v>
      </c>
      <c r="AW5189" t="s">
        <v>264</v>
      </c>
      <c r="BM5189" t="s">
        <v>8468</v>
      </c>
      <c r="BN5189" t="s">
        <v>29022</v>
      </c>
      <c r="BP5189" t="s">
        <v>194</v>
      </c>
      <c r="BQ5189" t="s">
        <v>195</v>
      </c>
      <c r="BS5189">
        <v>14604</v>
      </c>
      <c r="BT5189" t="s">
        <v>196</v>
      </c>
      <c r="BU5189">
        <v>8606820761</v>
      </c>
      <c r="BZ5189" t="s">
        <v>29023</v>
      </c>
      <c r="CC5189" t="s">
        <v>29024</v>
      </c>
      <c r="CD5189" t="s">
        <v>1508</v>
      </c>
      <c r="CF5189" t="str">
        <f>"062481280"</f>
        <v>062481280</v>
      </c>
      <c r="CG5189" t="s">
        <v>196</v>
      </c>
      <c r="CH5189">
        <v>8602281832</v>
      </c>
      <c r="CM5189" t="s">
        <v>8468</v>
      </c>
      <c r="CN5189" t="s">
        <v>29022</v>
      </c>
      <c r="CP5189" t="s">
        <v>194</v>
      </c>
      <c r="CQ5189" t="s">
        <v>195</v>
      </c>
      <c r="CS5189">
        <v>14604</v>
      </c>
      <c r="CT5189" t="s">
        <v>196</v>
      </c>
      <c r="CU5189">
        <v>8606820761</v>
      </c>
      <c r="ED5189" t="s">
        <v>1508</v>
      </c>
      <c r="EG5189" t="s">
        <v>196</v>
      </c>
      <c r="EH5189">
        <v>8602281832</v>
      </c>
      <c r="EM5189" t="s">
        <v>29023</v>
      </c>
      <c r="EP5189" t="s">
        <v>29024</v>
      </c>
      <c r="EQ5189" t="s">
        <v>1508</v>
      </c>
      <c r="ES5189" t="str">
        <f>"062481280"</f>
        <v>062481280</v>
      </c>
      <c r="ET5189" t="s">
        <v>196</v>
      </c>
      <c r="EU5189">
        <v>8602281832</v>
      </c>
    </row>
    <row r="5190" spans="1:151" x14ac:dyDescent="0.2">
      <c r="A5190">
        <v>24332</v>
      </c>
      <c r="B5190" t="s">
        <v>29025</v>
      </c>
      <c r="C5190" t="s">
        <v>29026</v>
      </c>
      <c r="D5190" t="s">
        <v>2585</v>
      </c>
      <c r="E5190" t="s">
        <v>29027</v>
      </c>
      <c r="F5190" t="s">
        <v>29028</v>
      </c>
      <c r="G5190" t="s">
        <v>172</v>
      </c>
      <c r="H5190" s="1">
        <v>35587</v>
      </c>
      <c r="I5190" t="s">
        <v>173</v>
      </c>
      <c r="K5190" t="s">
        <v>4354</v>
      </c>
      <c r="L5190" t="s">
        <v>4355</v>
      </c>
      <c r="M5190" t="s">
        <v>176</v>
      </c>
      <c r="N5190">
        <v>2018</v>
      </c>
      <c r="O5190" t="s">
        <v>612</v>
      </c>
      <c r="P5190" t="s">
        <v>178</v>
      </c>
      <c r="Q5190" t="s">
        <v>172</v>
      </c>
      <c r="S5190">
        <v>29336272</v>
      </c>
      <c r="T5190" t="s">
        <v>196</v>
      </c>
      <c r="W5190" t="s">
        <v>29029</v>
      </c>
      <c r="X5190">
        <v>9146290002</v>
      </c>
      <c r="Y5190" t="s">
        <v>186</v>
      </c>
      <c r="Z5190" t="s">
        <v>183</v>
      </c>
      <c r="AA5190">
        <v>2019</v>
      </c>
      <c r="AB5190">
        <v>2019</v>
      </c>
      <c r="AC5190" t="s">
        <v>339</v>
      </c>
      <c r="AD5190" t="s">
        <v>185</v>
      </c>
      <c r="AF5190" t="s">
        <v>186</v>
      </c>
      <c r="AG5190" t="s">
        <v>282</v>
      </c>
      <c r="AH5190">
        <v>2019</v>
      </c>
      <c r="AI5190">
        <v>2019</v>
      </c>
      <c r="AJ5190" t="s">
        <v>382</v>
      </c>
      <c r="AK5190" t="s">
        <v>185</v>
      </c>
      <c r="AS5190">
        <v>3.53</v>
      </c>
      <c r="AT5190" t="s">
        <v>188</v>
      </c>
      <c r="AU5190" t="s">
        <v>189</v>
      </c>
      <c r="AV5190" t="s">
        <v>190</v>
      </c>
      <c r="AW5190" t="s">
        <v>264</v>
      </c>
      <c r="BM5190" t="s">
        <v>29030</v>
      </c>
      <c r="BN5190" t="s">
        <v>193</v>
      </c>
      <c r="BP5190" t="s">
        <v>194</v>
      </c>
      <c r="BQ5190" t="s">
        <v>195</v>
      </c>
      <c r="BS5190">
        <v>14627</v>
      </c>
      <c r="BT5190" t="s">
        <v>196</v>
      </c>
      <c r="BU5190">
        <v>9143187058</v>
      </c>
      <c r="BZ5190" t="s">
        <v>29031</v>
      </c>
      <c r="CC5190" t="s">
        <v>670</v>
      </c>
      <c r="CD5190" t="s">
        <v>195</v>
      </c>
      <c r="CF5190">
        <v>10583</v>
      </c>
      <c r="CG5190" t="s">
        <v>196</v>
      </c>
      <c r="CH5190">
        <v>9144721933</v>
      </c>
      <c r="CM5190" t="s">
        <v>25377</v>
      </c>
      <c r="CP5190" t="s">
        <v>194</v>
      </c>
      <c r="CQ5190" t="s">
        <v>195</v>
      </c>
      <c r="CS5190">
        <v>14619</v>
      </c>
      <c r="CT5190" t="s">
        <v>196</v>
      </c>
      <c r="CU5190">
        <v>9143187058</v>
      </c>
      <c r="ED5190" t="s">
        <v>195</v>
      </c>
      <c r="EG5190" t="s">
        <v>196</v>
      </c>
      <c r="EH5190">
        <v>9144721933</v>
      </c>
      <c r="EM5190" t="s">
        <v>29031</v>
      </c>
      <c r="EP5190" t="s">
        <v>670</v>
      </c>
      <c r="EQ5190" t="s">
        <v>195</v>
      </c>
      <c r="ES5190">
        <v>10583</v>
      </c>
      <c r="ET5190" t="s">
        <v>196</v>
      </c>
      <c r="EU5190">
        <v>9144721933</v>
      </c>
    </row>
    <row r="5191" spans="1:151" x14ac:dyDescent="0.2">
      <c r="A5191">
        <v>27489</v>
      </c>
      <c r="B5191" t="s">
        <v>29032</v>
      </c>
      <c r="C5191" t="s">
        <v>29033</v>
      </c>
      <c r="D5191" t="s">
        <v>2148</v>
      </c>
      <c r="E5191" t="s">
        <v>29034</v>
      </c>
      <c r="F5191" t="s">
        <v>171</v>
      </c>
      <c r="G5191" t="s">
        <v>172</v>
      </c>
      <c r="H5191" s="1">
        <v>35866</v>
      </c>
      <c r="I5191" t="s">
        <v>221</v>
      </c>
      <c r="K5191" t="s">
        <v>1408</v>
      </c>
      <c r="L5191" t="s">
        <v>1409</v>
      </c>
      <c r="M5191" t="s">
        <v>306</v>
      </c>
      <c r="N5191">
        <v>2019</v>
      </c>
      <c r="O5191" t="s">
        <v>534</v>
      </c>
      <c r="P5191" t="s">
        <v>178</v>
      </c>
      <c r="Q5191" t="s">
        <v>172</v>
      </c>
      <c r="S5191">
        <v>29977550</v>
      </c>
      <c r="T5191" t="s">
        <v>196</v>
      </c>
      <c r="W5191" t="s">
        <v>29035</v>
      </c>
      <c r="X5191">
        <v>2014101176</v>
      </c>
      <c r="Y5191" t="s">
        <v>186</v>
      </c>
      <c r="Z5191" t="s">
        <v>282</v>
      </c>
      <c r="AA5191">
        <v>2020</v>
      </c>
      <c r="AB5191">
        <v>2020</v>
      </c>
      <c r="AC5191" t="s">
        <v>382</v>
      </c>
      <c r="AD5191" t="s">
        <v>172</v>
      </c>
      <c r="AS5191">
        <v>3.68</v>
      </c>
      <c r="AT5191" t="s">
        <v>188</v>
      </c>
      <c r="AU5191" t="s">
        <v>189</v>
      </c>
      <c r="AV5191" t="s">
        <v>190</v>
      </c>
      <c r="AW5191" t="s">
        <v>264</v>
      </c>
      <c r="BM5191" t="s">
        <v>29036</v>
      </c>
      <c r="BN5191" t="s">
        <v>193</v>
      </c>
      <c r="BP5191" t="s">
        <v>194</v>
      </c>
      <c r="BQ5191" t="s">
        <v>195</v>
      </c>
      <c r="BS5191">
        <v>14627</v>
      </c>
      <c r="BT5191" t="s">
        <v>196</v>
      </c>
      <c r="BU5191">
        <v>2015750400</v>
      </c>
      <c r="BZ5191" t="s">
        <v>29037</v>
      </c>
      <c r="CC5191" t="s">
        <v>22351</v>
      </c>
      <c r="CD5191" t="s">
        <v>1150</v>
      </c>
      <c r="CF5191" t="str">
        <f>"07450"</f>
        <v>07450</v>
      </c>
      <c r="CG5191" t="s">
        <v>196</v>
      </c>
      <c r="CH5191">
        <v>2015750400</v>
      </c>
      <c r="CM5191" t="s">
        <v>1509</v>
      </c>
      <c r="CN5191" t="s">
        <v>3414</v>
      </c>
      <c r="CP5191" t="s">
        <v>194</v>
      </c>
      <c r="CQ5191" t="s">
        <v>195</v>
      </c>
      <c r="CS5191">
        <v>14627</v>
      </c>
      <c r="CT5191" t="s">
        <v>196</v>
      </c>
      <c r="CU5191">
        <v>2015750400</v>
      </c>
      <c r="ED5191" t="s">
        <v>1150</v>
      </c>
      <c r="EG5191" t="s">
        <v>196</v>
      </c>
      <c r="EH5191">
        <v>2015750400</v>
      </c>
      <c r="EM5191" t="s">
        <v>29037</v>
      </c>
      <c r="EP5191" t="s">
        <v>22351</v>
      </c>
      <c r="EQ5191" t="s">
        <v>1150</v>
      </c>
      <c r="ES5191" t="str">
        <f>"07450"</f>
        <v>07450</v>
      </c>
      <c r="ET5191" t="s">
        <v>196</v>
      </c>
      <c r="EU5191">
        <v>2015750400</v>
      </c>
    </row>
    <row r="5192" spans="1:151" x14ac:dyDescent="0.2">
      <c r="A5192">
        <v>38194</v>
      </c>
      <c r="B5192" t="s">
        <v>14404</v>
      </c>
      <c r="C5192" t="s">
        <v>29038</v>
      </c>
      <c r="E5192" t="s">
        <v>29039</v>
      </c>
      <c r="F5192" t="s">
        <v>171</v>
      </c>
      <c r="G5192" t="str">
        <f>"0"</f>
        <v>0</v>
      </c>
      <c r="H5192" s="1">
        <v>36871</v>
      </c>
      <c r="I5192" t="s">
        <v>1450</v>
      </c>
      <c r="K5192" t="s">
        <v>1817</v>
      </c>
      <c r="L5192" t="s">
        <v>1158</v>
      </c>
      <c r="M5192" t="s">
        <v>205</v>
      </c>
      <c r="N5192">
        <v>2023</v>
      </c>
      <c r="O5192" t="s">
        <v>921</v>
      </c>
      <c r="P5192" t="s">
        <v>178</v>
      </c>
      <c r="Q5192" t="s">
        <v>172</v>
      </c>
      <c r="S5192">
        <v>31542401</v>
      </c>
      <c r="T5192" t="s">
        <v>226</v>
      </c>
      <c r="Y5192" t="str">
        <f>"01AS"</f>
        <v>01AS</v>
      </c>
      <c r="Z5192" t="s">
        <v>227</v>
      </c>
      <c r="AA5192" t="s">
        <v>321</v>
      </c>
      <c r="AC5192" t="s">
        <v>598</v>
      </c>
      <c r="AD5192" t="s">
        <v>185</v>
      </c>
      <c r="AM5192" t="s">
        <v>21609</v>
      </c>
      <c r="AS5192">
        <v>3.85</v>
      </c>
      <c r="AU5192" t="s">
        <v>235</v>
      </c>
      <c r="AV5192" t="s">
        <v>236</v>
      </c>
      <c r="AW5192" t="s">
        <v>264</v>
      </c>
      <c r="BM5192" t="s">
        <v>29040</v>
      </c>
      <c r="BN5192" t="s">
        <v>239</v>
      </c>
      <c r="BO5192" t="s">
        <v>29041</v>
      </c>
      <c r="BP5192" t="s">
        <v>241</v>
      </c>
      <c r="BQ5192" t="s">
        <v>195</v>
      </c>
      <c r="BS5192">
        <v>14627</v>
      </c>
      <c r="CD5192" t="s">
        <v>195</v>
      </c>
      <c r="CM5192" t="s">
        <v>29042</v>
      </c>
      <c r="CO5192" t="s">
        <v>29041</v>
      </c>
      <c r="CP5192" t="s">
        <v>29043</v>
      </c>
      <c r="CQ5192" t="s">
        <v>2773</v>
      </c>
      <c r="CS5192">
        <v>77302</v>
      </c>
      <c r="CT5192" t="s">
        <v>244</v>
      </c>
      <c r="CU5192" t="s">
        <v>29044</v>
      </c>
    </row>
    <row r="5193" spans="1:151" x14ac:dyDescent="0.2">
      <c r="A5193">
        <v>44876</v>
      </c>
      <c r="B5193" t="s">
        <v>8198</v>
      </c>
      <c r="C5193" t="s">
        <v>29045</v>
      </c>
      <c r="D5193" t="s">
        <v>1154</v>
      </c>
      <c r="E5193" t="s">
        <v>29046</v>
      </c>
      <c r="F5193" t="s">
        <v>171</v>
      </c>
      <c r="G5193" t="str">
        <f>"0"</f>
        <v>0</v>
      </c>
      <c r="H5193" s="1">
        <v>38219</v>
      </c>
      <c r="I5193" t="s">
        <v>221</v>
      </c>
      <c r="K5193" t="s">
        <v>3576</v>
      </c>
      <c r="L5193" t="s">
        <v>633</v>
      </c>
      <c r="M5193" t="s">
        <v>1389</v>
      </c>
      <c r="N5193">
        <v>2024</v>
      </c>
      <c r="O5193" t="s">
        <v>1390</v>
      </c>
      <c r="P5193" t="s">
        <v>178</v>
      </c>
      <c r="Q5193" t="s">
        <v>172</v>
      </c>
      <c r="R5193" t="s">
        <v>510</v>
      </c>
      <c r="S5193">
        <v>32351439</v>
      </c>
      <c r="BM5193" t="s">
        <v>2635</v>
      </c>
    </row>
    <row r="5194" spans="1:151" x14ac:dyDescent="0.2">
      <c r="A5194">
        <v>26030</v>
      </c>
      <c r="B5194" t="s">
        <v>17869</v>
      </c>
      <c r="C5194" t="s">
        <v>29047</v>
      </c>
      <c r="D5194" t="s">
        <v>4013</v>
      </c>
      <c r="E5194" t="s">
        <v>29048</v>
      </c>
      <c r="F5194" t="s">
        <v>171</v>
      </c>
      <c r="G5194" t="str">
        <f>"0"</f>
        <v>0</v>
      </c>
      <c r="K5194" t="s">
        <v>1372</v>
      </c>
      <c r="L5194" t="s">
        <v>1373</v>
      </c>
      <c r="M5194" t="s">
        <v>176</v>
      </c>
      <c r="N5194">
        <v>2018</v>
      </c>
      <c r="O5194" t="s">
        <v>612</v>
      </c>
      <c r="P5194" t="s">
        <v>178</v>
      </c>
      <c r="Q5194" t="s">
        <v>172</v>
      </c>
      <c r="S5194">
        <v>30264977</v>
      </c>
      <c r="T5194" t="s">
        <v>196</v>
      </c>
      <c r="Y5194" t="s">
        <v>613</v>
      </c>
      <c r="Z5194" t="s">
        <v>614</v>
      </c>
      <c r="AA5194" t="s">
        <v>615</v>
      </c>
      <c r="AB5194" t="s">
        <v>259</v>
      </c>
      <c r="AC5194" t="s">
        <v>4245</v>
      </c>
      <c r="AD5194" t="s">
        <v>185</v>
      </c>
      <c r="AS5194" t="str">
        <f>"0"</f>
        <v>0</v>
      </c>
      <c r="AT5194" t="s">
        <v>188</v>
      </c>
      <c r="AU5194" t="s">
        <v>647</v>
      </c>
      <c r="AV5194" t="s">
        <v>190</v>
      </c>
      <c r="AW5194" t="s">
        <v>264</v>
      </c>
      <c r="BM5194" t="s">
        <v>29049</v>
      </c>
      <c r="BP5194" t="s">
        <v>29050</v>
      </c>
      <c r="BQ5194" t="s">
        <v>195</v>
      </c>
      <c r="BS5194">
        <v>14055</v>
      </c>
      <c r="BT5194" t="s">
        <v>196</v>
      </c>
      <c r="BU5194">
        <v>7164967234</v>
      </c>
      <c r="BZ5194" t="s">
        <v>29049</v>
      </c>
      <c r="CC5194" t="s">
        <v>29050</v>
      </c>
      <c r="CD5194" t="s">
        <v>195</v>
      </c>
      <c r="CF5194">
        <v>14055</v>
      </c>
      <c r="CG5194" t="s">
        <v>196</v>
      </c>
      <c r="CH5194">
        <v>7164967234</v>
      </c>
      <c r="CM5194" t="s">
        <v>29049</v>
      </c>
      <c r="CP5194" t="s">
        <v>29050</v>
      </c>
      <c r="CQ5194" t="s">
        <v>195</v>
      </c>
      <c r="CS5194">
        <v>14055</v>
      </c>
      <c r="CT5194" t="s">
        <v>196</v>
      </c>
      <c r="CU5194">
        <v>7164967234</v>
      </c>
    </row>
    <row r="5195" spans="1:151" x14ac:dyDescent="0.2">
      <c r="A5195">
        <v>25743</v>
      </c>
      <c r="B5195" t="s">
        <v>17869</v>
      </c>
      <c r="C5195" t="s">
        <v>29047</v>
      </c>
      <c r="D5195" t="s">
        <v>4013</v>
      </c>
      <c r="E5195" t="s">
        <v>29048</v>
      </c>
      <c r="F5195" t="s">
        <v>171</v>
      </c>
      <c r="G5195" t="str">
        <f>"0"</f>
        <v>0</v>
      </c>
      <c r="K5195" t="s">
        <v>769</v>
      </c>
      <c r="L5195" t="s">
        <v>770</v>
      </c>
      <c r="M5195" t="s">
        <v>176</v>
      </c>
      <c r="N5195">
        <v>2018</v>
      </c>
      <c r="O5195" t="s">
        <v>612</v>
      </c>
      <c r="P5195" t="s">
        <v>178</v>
      </c>
      <c r="Q5195" t="s">
        <v>172</v>
      </c>
      <c r="S5195">
        <v>30264977</v>
      </c>
      <c r="T5195" t="s">
        <v>196</v>
      </c>
      <c r="Y5195" t="s">
        <v>613</v>
      </c>
      <c r="Z5195" t="s">
        <v>614</v>
      </c>
      <c r="AA5195" t="s">
        <v>615</v>
      </c>
      <c r="AB5195" t="s">
        <v>259</v>
      </c>
      <c r="AC5195" t="s">
        <v>4245</v>
      </c>
      <c r="AD5195" t="s">
        <v>185</v>
      </c>
      <c r="AS5195" t="str">
        <f>"0"</f>
        <v>0</v>
      </c>
      <c r="AT5195" t="s">
        <v>188</v>
      </c>
      <c r="AU5195" t="s">
        <v>647</v>
      </c>
      <c r="AV5195" t="s">
        <v>190</v>
      </c>
      <c r="AW5195" t="s">
        <v>264</v>
      </c>
      <c r="BM5195" t="s">
        <v>29049</v>
      </c>
      <c r="BP5195" t="s">
        <v>29050</v>
      </c>
      <c r="BQ5195" t="s">
        <v>195</v>
      </c>
      <c r="BS5195">
        <v>14055</v>
      </c>
      <c r="BT5195" t="s">
        <v>196</v>
      </c>
      <c r="BU5195">
        <v>7164967234</v>
      </c>
      <c r="BZ5195" t="s">
        <v>29049</v>
      </c>
      <c r="CC5195" t="s">
        <v>29050</v>
      </c>
      <c r="CD5195" t="s">
        <v>195</v>
      </c>
      <c r="CF5195">
        <v>14055</v>
      </c>
      <c r="CG5195" t="s">
        <v>196</v>
      </c>
      <c r="CH5195">
        <v>7164967234</v>
      </c>
      <c r="CM5195" t="s">
        <v>29049</v>
      </c>
      <c r="CP5195" t="s">
        <v>29050</v>
      </c>
      <c r="CQ5195" t="s">
        <v>195</v>
      </c>
      <c r="CS5195">
        <v>14055</v>
      </c>
      <c r="CT5195" t="s">
        <v>196</v>
      </c>
      <c r="CU5195">
        <v>7164967234</v>
      </c>
    </row>
    <row r="5196" spans="1:151" x14ac:dyDescent="0.2">
      <c r="A5196">
        <v>23248</v>
      </c>
      <c r="B5196" t="s">
        <v>3641</v>
      </c>
      <c r="C5196" t="s">
        <v>29051</v>
      </c>
      <c r="D5196" t="s">
        <v>3075</v>
      </c>
      <c r="E5196" t="s">
        <v>29052</v>
      </c>
      <c r="F5196" t="s">
        <v>171</v>
      </c>
      <c r="G5196" t="s">
        <v>172</v>
      </c>
      <c r="H5196" s="1">
        <v>35153</v>
      </c>
      <c r="I5196" t="s">
        <v>221</v>
      </c>
      <c r="K5196" t="s">
        <v>1046</v>
      </c>
      <c r="L5196" t="s">
        <v>1047</v>
      </c>
      <c r="M5196" t="s">
        <v>306</v>
      </c>
      <c r="N5196">
        <v>2017</v>
      </c>
      <c r="O5196" t="s">
        <v>646</v>
      </c>
      <c r="P5196" t="s">
        <v>178</v>
      </c>
      <c r="Q5196" t="s">
        <v>172</v>
      </c>
      <c r="S5196">
        <v>28680192</v>
      </c>
      <c r="T5196" t="s">
        <v>196</v>
      </c>
      <c r="W5196" t="s">
        <v>29053</v>
      </c>
      <c r="X5196">
        <v>6462418916</v>
      </c>
      <c r="Y5196" t="s">
        <v>186</v>
      </c>
      <c r="Z5196" t="s">
        <v>282</v>
      </c>
      <c r="AA5196">
        <v>2018</v>
      </c>
      <c r="AB5196">
        <v>2018</v>
      </c>
      <c r="AC5196" t="s">
        <v>1950</v>
      </c>
      <c r="AD5196" t="s">
        <v>185</v>
      </c>
      <c r="AS5196">
        <v>3.43</v>
      </c>
      <c r="AT5196" t="s">
        <v>188</v>
      </c>
      <c r="AU5196" t="s">
        <v>189</v>
      </c>
      <c r="AV5196" t="s">
        <v>190</v>
      </c>
      <c r="AW5196" t="s">
        <v>264</v>
      </c>
      <c r="BM5196" t="s">
        <v>17369</v>
      </c>
      <c r="BN5196" t="s">
        <v>193</v>
      </c>
      <c r="BP5196" t="s">
        <v>194</v>
      </c>
      <c r="BQ5196" t="s">
        <v>195</v>
      </c>
      <c r="BS5196">
        <v>14627</v>
      </c>
      <c r="BT5196" t="s">
        <v>196</v>
      </c>
      <c r="BU5196">
        <v>6463341902</v>
      </c>
      <c r="BZ5196" t="s">
        <v>29054</v>
      </c>
      <c r="CC5196" t="s">
        <v>973</v>
      </c>
      <c r="CD5196" t="s">
        <v>195</v>
      </c>
      <c r="CF5196">
        <v>10128</v>
      </c>
      <c r="CG5196" t="s">
        <v>196</v>
      </c>
      <c r="CH5196">
        <v>2127229091</v>
      </c>
      <c r="CM5196" t="s">
        <v>29055</v>
      </c>
      <c r="CP5196" t="s">
        <v>973</v>
      </c>
      <c r="CQ5196" t="s">
        <v>195</v>
      </c>
      <c r="CS5196">
        <v>10128</v>
      </c>
      <c r="CT5196" t="s">
        <v>196</v>
      </c>
      <c r="CU5196">
        <v>6463341902</v>
      </c>
      <c r="ED5196" t="s">
        <v>195</v>
      </c>
      <c r="EG5196" t="s">
        <v>196</v>
      </c>
      <c r="EH5196">
        <v>2127229091</v>
      </c>
      <c r="EM5196" t="s">
        <v>29054</v>
      </c>
      <c r="EP5196" t="s">
        <v>973</v>
      </c>
      <c r="EQ5196" t="s">
        <v>195</v>
      </c>
      <c r="ES5196">
        <v>10128</v>
      </c>
      <c r="ET5196" t="s">
        <v>196</v>
      </c>
      <c r="EU5196">
        <v>2127229091</v>
      </c>
    </row>
    <row r="5197" spans="1:151" x14ac:dyDescent="0.2">
      <c r="A5197">
        <v>25232</v>
      </c>
      <c r="B5197" t="s">
        <v>6439</v>
      </c>
      <c r="C5197" t="s">
        <v>29056</v>
      </c>
      <c r="D5197" t="s">
        <v>2585</v>
      </c>
      <c r="E5197" t="s">
        <v>29057</v>
      </c>
      <c r="F5197" t="s">
        <v>171</v>
      </c>
      <c r="G5197" t="s">
        <v>172</v>
      </c>
      <c r="H5197" s="1">
        <v>35893</v>
      </c>
      <c r="I5197" t="s">
        <v>173</v>
      </c>
      <c r="K5197" t="s">
        <v>1408</v>
      </c>
      <c r="L5197" t="s">
        <v>1409</v>
      </c>
      <c r="M5197" t="s">
        <v>306</v>
      </c>
      <c r="N5197">
        <v>2018</v>
      </c>
      <c r="O5197" t="s">
        <v>307</v>
      </c>
      <c r="P5197" t="s">
        <v>178</v>
      </c>
      <c r="Q5197" t="s">
        <v>172</v>
      </c>
      <c r="S5197">
        <v>30031203</v>
      </c>
      <c r="T5197" t="s">
        <v>196</v>
      </c>
      <c r="W5197" t="s">
        <v>29058</v>
      </c>
      <c r="X5197">
        <v>6178695252</v>
      </c>
      <c r="Y5197" t="s">
        <v>186</v>
      </c>
      <c r="Z5197" t="s">
        <v>183</v>
      </c>
      <c r="AA5197">
        <v>2020</v>
      </c>
      <c r="AB5197">
        <v>2020</v>
      </c>
      <c r="AC5197" t="s">
        <v>283</v>
      </c>
      <c r="AD5197" t="s">
        <v>185</v>
      </c>
      <c r="AS5197">
        <v>3.86</v>
      </c>
      <c r="AT5197" t="s">
        <v>188</v>
      </c>
      <c r="AU5197" t="s">
        <v>189</v>
      </c>
      <c r="AV5197" t="s">
        <v>190</v>
      </c>
      <c r="AW5197" t="s">
        <v>264</v>
      </c>
      <c r="BM5197" t="s">
        <v>29059</v>
      </c>
      <c r="BN5197" t="s">
        <v>193</v>
      </c>
      <c r="BP5197" t="s">
        <v>194</v>
      </c>
      <c r="BQ5197" t="s">
        <v>195</v>
      </c>
      <c r="BS5197">
        <v>14627</v>
      </c>
      <c r="BT5197" t="s">
        <v>196</v>
      </c>
      <c r="BU5197">
        <v>5852754344</v>
      </c>
      <c r="BZ5197" t="s">
        <v>29060</v>
      </c>
      <c r="CC5197" t="s">
        <v>29061</v>
      </c>
      <c r="CD5197" t="s">
        <v>401</v>
      </c>
      <c r="CF5197" t="str">
        <f>"02467"</f>
        <v>02467</v>
      </c>
      <c r="CG5197" t="s">
        <v>196</v>
      </c>
      <c r="CH5197">
        <v>6177395927</v>
      </c>
      <c r="CM5197" t="s">
        <v>29062</v>
      </c>
      <c r="CP5197" t="s">
        <v>194</v>
      </c>
      <c r="CQ5197" t="s">
        <v>195</v>
      </c>
      <c r="CS5197">
        <v>14627</v>
      </c>
      <c r="CT5197" t="s">
        <v>196</v>
      </c>
      <c r="CU5197">
        <v>6178660221</v>
      </c>
      <c r="ED5197" t="s">
        <v>401</v>
      </c>
      <c r="EG5197" t="s">
        <v>196</v>
      </c>
      <c r="EH5197">
        <v>6177395927</v>
      </c>
      <c r="EM5197" t="s">
        <v>29060</v>
      </c>
      <c r="EP5197" t="s">
        <v>29061</v>
      </c>
      <c r="EQ5197" t="s">
        <v>401</v>
      </c>
      <c r="ES5197" t="str">
        <f>"02467"</f>
        <v>02467</v>
      </c>
      <c r="ET5197" t="s">
        <v>196</v>
      </c>
      <c r="EU5197">
        <v>6177395927</v>
      </c>
    </row>
    <row r="5198" spans="1:151" x14ac:dyDescent="0.2">
      <c r="A5198">
        <v>19437</v>
      </c>
      <c r="B5198" t="s">
        <v>3297</v>
      </c>
      <c r="C5198" t="s">
        <v>29063</v>
      </c>
      <c r="E5198" t="s">
        <v>29064</v>
      </c>
      <c r="F5198" t="s">
        <v>171</v>
      </c>
      <c r="G5198" t="s">
        <v>172</v>
      </c>
      <c r="H5198" s="1">
        <v>34042</v>
      </c>
      <c r="I5198" t="s">
        <v>173</v>
      </c>
      <c r="K5198" t="s">
        <v>1357</v>
      </c>
      <c r="L5198" t="s">
        <v>1358</v>
      </c>
      <c r="M5198" t="s">
        <v>224</v>
      </c>
      <c r="N5198">
        <v>2016</v>
      </c>
      <c r="O5198" t="s">
        <v>410</v>
      </c>
      <c r="P5198" t="s">
        <v>178</v>
      </c>
      <c r="Q5198" t="s">
        <v>172</v>
      </c>
      <c r="S5198">
        <v>27427248</v>
      </c>
      <c r="T5198" t="s">
        <v>196</v>
      </c>
      <c r="W5198" t="s">
        <v>29065</v>
      </c>
      <c r="X5198">
        <v>4103714412</v>
      </c>
      <c r="Y5198" t="s">
        <v>802</v>
      </c>
      <c r="Z5198" t="s">
        <v>1360</v>
      </c>
      <c r="AA5198" t="s">
        <v>615</v>
      </c>
      <c r="AB5198" t="s">
        <v>259</v>
      </c>
      <c r="AC5198" t="s">
        <v>29066</v>
      </c>
      <c r="AD5198" t="s">
        <v>185</v>
      </c>
      <c r="AS5198" t="str">
        <f>"0"</f>
        <v>0</v>
      </c>
      <c r="AT5198" t="s">
        <v>188</v>
      </c>
      <c r="AU5198" t="s">
        <v>189</v>
      </c>
      <c r="AV5198" t="s">
        <v>190</v>
      </c>
      <c r="AW5198" t="s">
        <v>264</v>
      </c>
      <c r="BM5198" t="s">
        <v>1810</v>
      </c>
      <c r="BN5198" t="s">
        <v>29067</v>
      </c>
      <c r="BP5198" t="s">
        <v>194</v>
      </c>
      <c r="BQ5198" t="s">
        <v>195</v>
      </c>
      <c r="BS5198">
        <v>14604</v>
      </c>
      <c r="BT5198" t="s">
        <v>196</v>
      </c>
      <c r="BU5198">
        <v>4438784375</v>
      </c>
      <c r="BZ5198" t="s">
        <v>29068</v>
      </c>
      <c r="CC5198" t="s">
        <v>3713</v>
      </c>
      <c r="CD5198" t="s">
        <v>849</v>
      </c>
      <c r="CF5198">
        <v>21042</v>
      </c>
      <c r="CG5198" t="s">
        <v>196</v>
      </c>
      <c r="CH5198">
        <v>4104616293</v>
      </c>
      <c r="CM5198" t="s">
        <v>1810</v>
      </c>
      <c r="CN5198" t="s">
        <v>29067</v>
      </c>
      <c r="CP5198" t="s">
        <v>194</v>
      </c>
      <c r="CQ5198" t="s">
        <v>195</v>
      </c>
      <c r="CS5198">
        <v>14604</v>
      </c>
      <c r="CT5198" t="s">
        <v>196</v>
      </c>
      <c r="CU5198">
        <v>4438784375</v>
      </c>
      <c r="EM5198" t="s">
        <v>29068</v>
      </c>
      <c r="EP5198" t="s">
        <v>3713</v>
      </c>
      <c r="EQ5198" t="s">
        <v>849</v>
      </c>
      <c r="ES5198">
        <v>21042</v>
      </c>
      <c r="ET5198" t="s">
        <v>196</v>
      </c>
      <c r="EU5198">
        <v>4104616293</v>
      </c>
    </row>
    <row r="5199" spans="1:151" x14ac:dyDescent="0.2">
      <c r="A5199">
        <v>28055</v>
      </c>
      <c r="B5199" t="s">
        <v>29069</v>
      </c>
      <c r="C5199" t="s">
        <v>29070</v>
      </c>
      <c r="E5199" t="s">
        <v>29071</v>
      </c>
      <c r="F5199" t="s">
        <v>171</v>
      </c>
      <c r="K5199" t="s">
        <v>1372</v>
      </c>
      <c r="L5199" t="s">
        <v>1373</v>
      </c>
      <c r="M5199" t="s">
        <v>176</v>
      </c>
      <c r="N5199">
        <v>2019</v>
      </c>
      <c r="O5199" t="s">
        <v>482</v>
      </c>
      <c r="P5199" t="s">
        <v>178</v>
      </c>
      <c r="Q5199" t="s">
        <v>172</v>
      </c>
    </row>
    <row r="5200" spans="1:151" x14ac:dyDescent="0.2">
      <c r="A5200">
        <v>29714</v>
      </c>
      <c r="B5200" t="s">
        <v>5919</v>
      </c>
      <c r="C5200" t="s">
        <v>29072</v>
      </c>
      <c r="E5200" t="s">
        <v>29073</v>
      </c>
      <c r="F5200" t="s">
        <v>1502</v>
      </c>
      <c r="G5200" t="s">
        <v>172</v>
      </c>
      <c r="H5200" s="1">
        <v>36314</v>
      </c>
      <c r="I5200" t="s">
        <v>221</v>
      </c>
      <c r="K5200" t="s">
        <v>1278</v>
      </c>
      <c r="L5200" t="s">
        <v>1503</v>
      </c>
      <c r="M5200" t="s">
        <v>176</v>
      </c>
      <c r="N5200">
        <v>2020</v>
      </c>
      <c r="O5200" t="s">
        <v>978</v>
      </c>
      <c r="P5200" t="s">
        <v>979</v>
      </c>
      <c r="Q5200" t="s">
        <v>172</v>
      </c>
      <c r="S5200">
        <v>30799899</v>
      </c>
      <c r="T5200" t="s">
        <v>226</v>
      </c>
      <c r="Y5200" t="str">
        <f>"01AS"</f>
        <v>01AS</v>
      </c>
      <c r="Z5200" t="s">
        <v>227</v>
      </c>
      <c r="AA5200" t="s">
        <v>320</v>
      </c>
      <c r="AB5200" t="s">
        <v>321</v>
      </c>
      <c r="AC5200" t="s">
        <v>1203</v>
      </c>
      <c r="AD5200" t="s">
        <v>185</v>
      </c>
      <c r="AE5200" t="s">
        <v>1451</v>
      </c>
      <c r="AM5200" t="s">
        <v>8876</v>
      </c>
      <c r="AS5200">
        <v>3.99</v>
      </c>
      <c r="AT5200" t="s">
        <v>429</v>
      </c>
      <c r="AU5200" t="s">
        <v>235</v>
      </c>
      <c r="AV5200" t="s">
        <v>236</v>
      </c>
      <c r="AW5200" t="s">
        <v>264</v>
      </c>
      <c r="BA5200" t="s">
        <v>7651</v>
      </c>
      <c r="BM5200" t="s">
        <v>29074</v>
      </c>
      <c r="BN5200" t="s">
        <v>239</v>
      </c>
      <c r="BO5200" t="s">
        <v>29075</v>
      </c>
      <c r="BP5200" t="s">
        <v>241</v>
      </c>
      <c r="BQ5200" t="s">
        <v>195</v>
      </c>
      <c r="BS5200">
        <v>14627</v>
      </c>
      <c r="CD5200" t="s">
        <v>195</v>
      </c>
      <c r="CM5200" t="s">
        <v>29076</v>
      </c>
      <c r="CO5200" t="s">
        <v>29075</v>
      </c>
      <c r="CP5200" t="s">
        <v>29077</v>
      </c>
      <c r="CQ5200" t="s">
        <v>8598</v>
      </c>
      <c r="CS5200">
        <v>86351</v>
      </c>
      <c r="CT5200" t="s">
        <v>244</v>
      </c>
      <c r="CU5200" t="s">
        <v>29078</v>
      </c>
    </row>
    <row r="5201" spans="1:151" x14ac:dyDescent="0.2">
      <c r="A5201">
        <v>36544</v>
      </c>
      <c r="B5201" t="s">
        <v>14372</v>
      </c>
      <c r="C5201" t="s">
        <v>29079</v>
      </c>
      <c r="D5201" t="s">
        <v>915</v>
      </c>
      <c r="E5201" t="s">
        <v>29080</v>
      </c>
      <c r="F5201" t="s">
        <v>171</v>
      </c>
      <c r="G5201" t="str">
        <f>"0"</f>
        <v>0</v>
      </c>
      <c r="H5201" s="1">
        <v>37119</v>
      </c>
      <c r="I5201" t="s">
        <v>1450</v>
      </c>
      <c r="K5201" t="s">
        <v>709</v>
      </c>
      <c r="L5201" t="s">
        <v>318</v>
      </c>
      <c r="M5201" t="s">
        <v>176</v>
      </c>
      <c r="N5201">
        <v>2022</v>
      </c>
      <c r="O5201" t="s">
        <v>555</v>
      </c>
      <c r="P5201" t="s">
        <v>178</v>
      </c>
      <c r="Q5201" t="s">
        <v>172</v>
      </c>
      <c r="S5201">
        <v>31550031</v>
      </c>
      <c r="T5201" t="s">
        <v>226</v>
      </c>
      <c r="Y5201" t="str">
        <f>"01AS"</f>
        <v>01AS</v>
      </c>
      <c r="Z5201" t="s">
        <v>499</v>
      </c>
      <c r="AA5201" t="s">
        <v>321</v>
      </c>
      <c r="AC5201" t="s">
        <v>2066</v>
      </c>
      <c r="AD5201" t="s">
        <v>185</v>
      </c>
      <c r="AS5201">
        <v>3.6</v>
      </c>
      <c r="AU5201" t="s">
        <v>235</v>
      </c>
      <c r="AV5201" t="s">
        <v>236</v>
      </c>
      <c r="AW5201" t="s">
        <v>264</v>
      </c>
      <c r="BF5201" t="s">
        <v>474</v>
      </c>
      <c r="BM5201" t="s">
        <v>29081</v>
      </c>
      <c r="BN5201" t="s">
        <v>239</v>
      </c>
      <c r="BO5201" t="s">
        <v>29082</v>
      </c>
      <c r="BP5201" t="s">
        <v>241</v>
      </c>
      <c r="BQ5201" t="s">
        <v>195</v>
      </c>
      <c r="BS5201">
        <v>14627</v>
      </c>
      <c r="CD5201" t="s">
        <v>195</v>
      </c>
      <c r="CM5201" t="s">
        <v>29083</v>
      </c>
      <c r="CO5201" t="s">
        <v>29082</v>
      </c>
      <c r="CP5201" t="s">
        <v>29084</v>
      </c>
      <c r="CQ5201" t="s">
        <v>661</v>
      </c>
      <c r="CS5201" t="s">
        <v>29085</v>
      </c>
      <c r="CT5201" t="s">
        <v>244</v>
      </c>
      <c r="CU5201" t="s">
        <v>29086</v>
      </c>
    </row>
    <row r="5202" spans="1:151" x14ac:dyDescent="0.2">
      <c r="A5202">
        <v>12691</v>
      </c>
      <c r="B5202" t="s">
        <v>10631</v>
      </c>
      <c r="C5202" t="s">
        <v>29087</v>
      </c>
      <c r="E5202" t="s">
        <v>29088</v>
      </c>
      <c r="F5202" t="s">
        <v>171</v>
      </c>
      <c r="G5202" t="s">
        <v>172</v>
      </c>
      <c r="H5202" s="1">
        <v>34556</v>
      </c>
      <c r="I5202" t="s">
        <v>221</v>
      </c>
      <c r="K5202" t="s">
        <v>6402</v>
      </c>
      <c r="L5202" t="s">
        <v>6644</v>
      </c>
      <c r="M5202" t="s">
        <v>306</v>
      </c>
      <c r="N5202">
        <v>2015</v>
      </c>
      <c r="O5202" t="s">
        <v>517</v>
      </c>
      <c r="P5202" t="s">
        <v>178</v>
      </c>
      <c r="Q5202" t="s">
        <v>172</v>
      </c>
      <c r="S5202">
        <v>27722251</v>
      </c>
      <c r="T5202" t="s">
        <v>196</v>
      </c>
      <c r="W5202" t="s">
        <v>29089</v>
      </c>
      <c r="X5202">
        <v>5852609620</v>
      </c>
      <c r="Y5202" t="s">
        <v>186</v>
      </c>
      <c r="Z5202" t="s">
        <v>282</v>
      </c>
      <c r="AA5202">
        <v>2016</v>
      </c>
      <c r="AB5202">
        <v>2016</v>
      </c>
      <c r="AC5202" t="s">
        <v>885</v>
      </c>
      <c r="AD5202" t="s">
        <v>185</v>
      </c>
      <c r="AS5202">
        <v>3.24</v>
      </c>
      <c r="AT5202" t="s">
        <v>188</v>
      </c>
      <c r="AU5202" t="s">
        <v>189</v>
      </c>
      <c r="AV5202" t="s">
        <v>190</v>
      </c>
      <c r="AW5202" t="s">
        <v>294</v>
      </c>
      <c r="BM5202" t="s">
        <v>29090</v>
      </c>
      <c r="BP5202" t="s">
        <v>194</v>
      </c>
      <c r="BQ5202" t="s">
        <v>195</v>
      </c>
      <c r="BS5202">
        <v>14611</v>
      </c>
      <c r="BT5202" t="s">
        <v>196</v>
      </c>
      <c r="BU5202">
        <v>5855269177</v>
      </c>
      <c r="BZ5202" t="s">
        <v>29090</v>
      </c>
      <c r="CC5202" t="s">
        <v>194</v>
      </c>
      <c r="CD5202" t="s">
        <v>195</v>
      </c>
      <c r="CF5202">
        <v>14611</v>
      </c>
      <c r="CG5202" t="s">
        <v>196</v>
      </c>
      <c r="CH5202">
        <v>5855269177</v>
      </c>
      <c r="CM5202" t="s">
        <v>29091</v>
      </c>
      <c r="CN5202" t="s">
        <v>487</v>
      </c>
      <c r="CP5202" t="s">
        <v>194</v>
      </c>
      <c r="CQ5202" t="s">
        <v>195</v>
      </c>
      <c r="CS5202">
        <v>14627</v>
      </c>
      <c r="CT5202" t="s">
        <v>196</v>
      </c>
      <c r="CU5202">
        <v>5857663885</v>
      </c>
      <c r="EM5202" t="s">
        <v>29090</v>
      </c>
      <c r="EP5202" t="s">
        <v>194</v>
      </c>
      <c r="EQ5202" t="s">
        <v>195</v>
      </c>
      <c r="ES5202">
        <v>14611</v>
      </c>
      <c r="ET5202" t="s">
        <v>196</v>
      </c>
      <c r="EU5202">
        <v>5855269177</v>
      </c>
    </row>
    <row r="5203" spans="1:151" x14ac:dyDescent="0.2">
      <c r="A5203">
        <v>29720</v>
      </c>
      <c r="B5203" t="s">
        <v>2304</v>
      </c>
      <c r="C5203" t="s">
        <v>29092</v>
      </c>
      <c r="D5203" t="s">
        <v>4848</v>
      </c>
      <c r="E5203" t="s">
        <v>29093</v>
      </c>
      <c r="F5203" t="s">
        <v>171</v>
      </c>
      <c r="G5203" t="s">
        <v>172</v>
      </c>
      <c r="H5203" s="1">
        <v>36371</v>
      </c>
      <c r="I5203" t="s">
        <v>221</v>
      </c>
      <c r="K5203" t="s">
        <v>1012</v>
      </c>
      <c r="L5203" t="s">
        <v>1013</v>
      </c>
      <c r="M5203" t="s">
        <v>176</v>
      </c>
      <c r="N5203">
        <v>2020</v>
      </c>
      <c r="O5203" t="s">
        <v>978</v>
      </c>
      <c r="P5203" t="s">
        <v>979</v>
      </c>
      <c r="Q5203" t="s">
        <v>172</v>
      </c>
      <c r="S5203">
        <v>30611948</v>
      </c>
      <c r="T5203" t="s">
        <v>226</v>
      </c>
      <c r="Y5203" t="str">
        <f>"01AS"</f>
        <v>01AS</v>
      </c>
      <c r="Z5203" t="s">
        <v>499</v>
      </c>
      <c r="AA5203" t="s">
        <v>228</v>
      </c>
      <c r="AB5203" t="s">
        <v>229</v>
      </c>
      <c r="AC5203" t="s">
        <v>4871</v>
      </c>
      <c r="AD5203" t="s">
        <v>185</v>
      </c>
      <c r="AS5203">
        <v>3.2</v>
      </c>
      <c r="AU5203" t="s">
        <v>235</v>
      </c>
      <c r="AV5203" t="s">
        <v>6636</v>
      </c>
      <c r="AW5203" t="s">
        <v>264</v>
      </c>
      <c r="BM5203" t="s">
        <v>16526</v>
      </c>
      <c r="BN5203" t="s">
        <v>239</v>
      </c>
      <c r="BO5203" t="s">
        <v>1833</v>
      </c>
      <c r="BP5203" t="s">
        <v>241</v>
      </c>
      <c r="BQ5203" t="s">
        <v>195</v>
      </c>
      <c r="BS5203">
        <v>14627</v>
      </c>
      <c r="CD5203" t="s">
        <v>195</v>
      </c>
      <c r="CM5203" t="s">
        <v>29094</v>
      </c>
      <c r="CO5203" t="s">
        <v>1833</v>
      </c>
      <c r="CP5203" t="s">
        <v>241</v>
      </c>
      <c r="CQ5203" t="s">
        <v>247</v>
      </c>
      <c r="CS5203">
        <v>14619</v>
      </c>
      <c r="CT5203" t="s">
        <v>244</v>
      </c>
      <c r="CU5203" t="s">
        <v>29095</v>
      </c>
    </row>
    <row r="5204" spans="1:151" x14ac:dyDescent="0.2">
      <c r="A5204">
        <v>45354</v>
      </c>
      <c r="B5204" t="s">
        <v>8339</v>
      </c>
      <c r="C5204" t="s">
        <v>29096</v>
      </c>
      <c r="E5204" t="s">
        <v>1213</v>
      </c>
      <c r="F5204" t="s">
        <v>171</v>
      </c>
      <c r="G5204" t="str">
        <f>"0"</f>
        <v>0</v>
      </c>
      <c r="H5204" s="1">
        <v>37945</v>
      </c>
      <c r="I5204" t="s">
        <v>221</v>
      </c>
      <c r="K5204" t="s">
        <v>1157</v>
      </c>
      <c r="L5204" t="s">
        <v>1158</v>
      </c>
      <c r="M5204" t="s">
        <v>205</v>
      </c>
      <c r="N5204">
        <v>2025</v>
      </c>
      <c r="O5204" t="s">
        <v>1159</v>
      </c>
      <c r="P5204" t="s">
        <v>178</v>
      </c>
      <c r="Q5204" t="s">
        <v>172</v>
      </c>
      <c r="R5204" t="s">
        <v>510</v>
      </c>
      <c r="S5204">
        <v>32310986</v>
      </c>
      <c r="BM5204" t="s">
        <v>22442</v>
      </c>
    </row>
    <row r="5205" spans="1:151" x14ac:dyDescent="0.2">
      <c r="A5205">
        <v>13296</v>
      </c>
      <c r="B5205" t="s">
        <v>1276</v>
      </c>
      <c r="C5205" t="s">
        <v>29097</v>
      </c>
      <c r="E5205" t="s">
        <v>29098</v>
      </c>
      <c r="F5205" t="s">
        <v>171</v>
      </c>
      <c r="G5205" t="s">
        <v>172</v>
      </c>
      <c r="H5205" s="1">
        <v>34602</v>
      </c>
      <c r="I5205" t="s">
        <v>173</v>
      </c>
      <c r="K5205" t="s">
        <v>7496</v>
      </c>
      <c r="L5205" t="s">
        <v>7497</v>
      </c>
      <c r="M5205" t="s">
        <v>176</v>
      </c>
      <c r="N5205">
        <v>2016</v>
      </c>
      <c r="O5205" t="s">
        <v>634</v>
      </c>
      <c r="P5205" t="s">
        <v>178</v>
      </c>
      <c r="Q5205" t="s">
        <v>172</v>
      </c>
      <c r="S5205">
        <v>28277538</v>
      </c>
      <c r="T5205" t="s">
        <v>196</v>
      </c>
      <c r="W5205" t="s">
        <v>29099</v>
      </c>
      <c r="X5205">
        <v>2672692333</v>
      </c>
      <c r="Y5205" t="s">
        <v>186</v>
      </c>
      <c r="Z5205" t="s">
        <v>183</v>
      </c>
      <c r="AA5205">
        <v>2017</v>
      </c>
      <c r="AB5205">
        <v>2017</v>
      </c>
      <c r="AC5205" t="s">
        <v>283</v>
      </c>
      <c r="AD5205" t="s">
        <v>185</v>
      </c>
      <c r="AM5205" t="s">
        <v>3109</v>
      </c>
      <c r="AN5205" t="s">
        <v>209</v>
      </c>
      <c r="AS5205">
        <v>3.81</v>
      </c>
      <c r="AT5205" t="s">
        <v>188</v>
      </c>
      <c r="AU5205" t="s">
        <v>189</v>
      </c>
      <c r="AV5205" t="s">
        <v>190</v>
      </c>
      <c r="AW5205" t="s">
        <v>264</v>
      </c>
      <c r="BM5205" t="s">
        <v>29100</v>
      </c>
      <c r="BN5205" t="s">
        <v>193</v>
      </c>
      <c r="BP5205" t="s">
        <v>194</v>
      </c>
      <c r="BQ5205" t="s">
        <v>195</v>
      </c>
      <c r="BS5205">
        <v>14627</v>
      </c>
      <c r="BT5205" t="s">
        <v>196</v>
      </c>
      <c r="BU5205">
        <v>2672417040</v>
      </c>
      <c r="BZ5205" t="s">
        <v>29101</v>
      </c>
      <c r="CC5205" t="s">
        <v>6198</v>
      </c>
      <c r="CD5205" t="s">
        <v>650</v>
      </c>
      <c r="CF5205">
        <v>18902</v>
      </c>
      <c r="CG5205" t="s">
        <v>196</v>
      </c>
      <c r="CH5205">
        <v>2157949077</v>
      </c>
      <c r="CM5205" t="s">
        <v>29102</v>
      </c>
      <c r="CP5205" t="s">
        <v>194</v>
      </c>
      <c r="CQ5205" t="s">
        <v>195</v>
      </c>
      <c r="CS5205">
        <v>14627</v>
      </c>
      <c r="CT5205" t="s">
        <v>196</v>
      </c>
      <c r="CU5205">
        <v>2672417040</v>
      </c>
      <c r="EM5205" t="s">
        <v>29101</v>
      </c>
      <c r="EP5205" t="s">
        <v>6198</v>
      </c>
      <c r="EQ5205" t="s">
        <v>650</v>
      </c>
      <c r="ES5205">
        <v>18902</v>
      </c>
      <c r="ET5205" t="s">
        <v>196</v>
      </c>
      <c r="EU5205">
        <v>2157949077</v>
      </c>
    </row>
    <row r="5206" spans="1:151" x14ac:dyDescent="0.2">
      <c r="A5206">
        <v>14484</v>
      </c>
      <c r="B5206" t="s">
        <v>1276</v>
      </c>
      <c r="C5206" t="s">
        <v>29097</v>
      </c>
      <c r="E5206" t="s">
        <v>29098</v>
      </c>
      <c r="F5206" t="s">
        <v>171</v>
      </c>
      <c r="G5206" t="s">
        <v>172</v>
      </c>
      <c r="H5206" s="1">
        <v>34602</v>
      </c>
      <c r="I5206" t="s">
        <v>173</v>
      </c>
      <c r="K5206" t="s">
        <v>14804</v>
      </c>
      <c r="L5206" t="s">
        <v>868</v>
      </c>
      <c r="M5206" t="s">
        <v>176</v>
      </c>
      <c r="N5206">
        <v>2016</v>
      </c>
      <c r="O5206" t="s">
        <v>634</v>
      </c>
      <c r="P5206" t="s">
        <v>363</v>
      </c>
      <c r="Q5206" t="s">
        <v>172</v>
      </c>
      <c r="S5206">
        <v>28277538</v>
      </c>
      <c r="T5206" t="s">
        <v>196</v>
      </c>
      <c r="W5206" t="s">
        <v>29099</v>
      </c>
      <c r="X5206">
        <v>2672692333</v>
      </c>
      <c r="Y5206" t="s">
        <v>186</v>
      </c>
      <c r="Z5206" t="s">
        <v>183</v>
      </c>
      <c r="AA5206">
        <v>2017</v>
      </c>
      <c r="AB5206">
        <v>2017</v>
      </c>
      <c r="AC5206" t="s">
        <v>283</v>
      </c>
      <c r="AD5206" t="s">
        <v>185</v>
      </c>
      <c r="AM5206" t="s">
        <v>3109</v>
      </c>
      <c r="AN5206" t="s">
        <v>209</v>
      </c>
      <c r="AS5206">
        <v>3.81</v>
      </c>
      <c r="AT5206" t="s">
        <v>188</v>
      </c>
      <c r="AU5206" t="s">
        <v>189</v>
      </c>
      <c r="AV5206" t="s">
        <v>190</v>
      </c>
      <c r="AW5206" t="s">
        <v>264</v>
      </c>
      <c r="BM5206" t="s">
        <v>29100</v>
      </c>
      <c r="BN5206" t="s">
        <v>193</v>
      </c>
      <c r="BP5206" t="s">
        <v>194</v>
      </c>
      <c r="BQ5206" t="s">
        <v>195</v>
      </c>
      <c r="BS5206">
        <v>14627</v>
      </c>
      <c r="BT5206" t="s">
        <v>196</v>
      </c>
      <c r="BU5206">
        <v>2672417040</v>
      </c>
      <c r="BZ5206" t="s">
        <v>29101</v>
      </c>
      <c r="CC5206" t="s">
        <v>6198</v>
      </c>
      <c r="CD5206" t="s">
        <v>650</v>
      </c>
      <c r="CF5206">
        <v>18902</v>
      </c>
      <c r="CG5206" t="s">
        <v>196</v>
      </c>
      <c r="CH5206">
        <v>2157949077</v>
      </c>
      <c r="CM5206" t="s">
        <v>29102</v>
      </c>
      <c r="CP5206" t="s">
        <v>194</v>
      </c>
      <c r="CQ5206" t="s">
        <v>195</v>
      </c>
      <c r="CS5206">
        <v>14627</v>
      </c>
      <c r="CT5206" t="s">
        <v>196</v>
      </c>
      <c r="CU5206">
        <v>2672417040</v>
      </c>
      <c r="EM5206" t="s">
        <v>29101</v>
      </c>
      <c r="EP5206" t="s">
        <v>6198</v>
      </c>
      <c r="EQ5206" t="s">
        <v>650</v>
      </c>
      <c r="ES5206">
        <v>18902</v>
      </c>
      <c r="ET5206" t="s">
        <v>196</v>
      </c>
      <c r="EU5206">
        <v>2157949077</v>
      </c>
    </row>
    <row r="5207" spans="1:151" x14ac:dyDescent="0.2">
      <c r="A5207">
        <v>46832</v>
      </c>
      <c r="B5207" t="s">
        <v>13397</v>
      </c>
      <c r="C5207" t="s">
        <v>29103</v>
      </c>
      <c r="D5207" t="s">
        <v>654</v>
      </c>
      <c r="E5207" t="s">
        <v>29104</v>
      </c>
      <c r="F5207" t="s">
        <v>171</v>
      </c>
      <c r="G5207" t="str">
        <f>"0"</f>
        <v>0</v>
      </c>
      <c r="H5207" s="1">
        <v>38303</v>
      </c>
      <c r="I5207" t="s">
        <v>173</v>
      </c>
      <c r="K5207" t="s">
        <v>853</v>
      </c>
      <c r="L5207" t="s">
        <v>854</v>
      </c>
      <c r="M5207" t="s">
        <v>176</v>
      </c>
      <c r="N5207">
        <v>2026</v>
      </c>
      <c r="O5207" t="s">
        <v>508</v>
      </c>
      <c r="P5207" t="s">
        <v>509</v>
      </c>
      <c r="Q5207" t="s">
        <v>172</v>
      </c>
      <c r="R5207" t="s">
        <v>510</v>
      </c>
      <c r="S5207">
        <v>32494730</v>
      </c>
      <c r="BM5207" t="s">
        <v>3769</v>
      </c>
    </row>
    <row r="5208" spans="1:151" x14ac:dyDescent="0.2">
      <c r="A5208">
        <v>45736</v>
      </c>
      <c r="B5208" t="s">
        <v>1354</v>
      </c>
      <c r="C5208" t="s">
        <v>29105</v>
      </c>
      <c r="D5208" t="s">
        <v>1269</v>
      </c>
      <c r="E5208" t="s">
        <v>29106</v>
      </c>
      <c r="F5208" t="s">
        <v>171</v>
      </c>
      <c r="I5208" t="s">
        <v>173</v>
      </c>
      <c r="J5208" t="s">
        <v>12080</v>
      </c>
      <c r="K5208" t="s">
        <v>1705</v>
      </c>
      <c r="L5208" t="s">
        <v>7716</v>
      </c>
      <c r="M5208" t="s">
        <v>224</v>
      </c>
      <c r="N5208">
        <v>2025</v>
      </c>
      <c r="O5208" t="s">
        <v>528</v>
      </c>
      <c r="P5208" t="s">
        <v>363</v>
      </c>
      <c r="Q5208" t="s">
        <v>185</v>
      </c>
      <c r="BM5208" t="s">
        <v>29107</v>
      </c>
      <c r="BP5208" t="s">
        <v>29108</v>
      </c>
      <c r="BQ5208" t="s">
        <v>195</v>
      </c>
      <c r="BS5208">
        <v>14120</v>
      </c>
      <c r="BT5208" t="s">
        <v>226</v>
      </c>
      <c r="BU5208">
        <v>7167992840</v>
      </c>
      <c r="BW5208">
        <v>7167992840</v>
      </c>
      <c r="BX5208" t="s">
        <v>29109</v>
      </c>
      <c r="BY5208" t="s">
        <v>2398</v>
      </c>
    </row>
    <row r="5209" spans="1:151" x14ac:dyDescent="0.2">
      <c r="A5209">
        <v>12634</v>
      </c>
      <c r="B5209" t="s">
        <v>29110</v>
      </c>
      <c r="C5209" t="s">
        <v>29111</v>
      </c>
      <c r="D5209" t="s">
        <v>4611</v>
      </c>
      <c r="E5209" t="s">
        <v>29112</v>
      </c>
      <c r="F5209" t="s">
        <v>171</v>
      </c>
      <c r="G5209" t="s">
        <v>172</v>
      </c>
      <c r="H5209" s="1">
        <v>35187</v>
      </c>
      <c r="I5209" t="s">
        <v>173</v>
      </c>
      <c r="K5209" t="s">
        <v>3300</v>
      </c>
      <c r="L5209" t="s">
        <v>577</v>
      </c>
      <c r="M5209" t="s">
        <v>224</v>
      </c>
      <c r="N5209">
        <v>2015</v>
      </c>
      <c r="O5209" t="s">
        <v>692</v>
      </c>
      <c r="P5209" t="s">
        <v>178</v>
      </c>
      <c r="Q5209" t="s">
        <v>172</v>
      </c>
      <c r="S5209">
        <v>28735427</v>
      </c>
      <c r="T5209" t="s">
        <v>196</v>
      </c>
      <c r="W5209" t="s">
        <v>29113</v>
      </c>
      <c r="X5209">
        <v>9702341268</v>
      </c>
      <c r="Y5209" t="s">
        <v>186</v>
      </c>
      <c r="Z5209" t="s">
        <v>183</v>
      </c>
      <c r="AA5209">
        <v>2018</v>
      </c>
      <c r="AB5209">
        <v>2018</v>
      </c>
      <c r="AC5209" t="s">
        <v>6841</v>
      </c>
      <c r="AD5209" t="s">
        <v>172</v>
      </c>
      <c r="AS5209">
        <v>2.65</v>
      </c>
      <c r="AT5209" t="s">
        <v>188</v>
      </c>
      <c r="AU5209" t="s">
        <v>189</v>
      </c>
      <c r="AV5209" t="s">
        <v>190</v>
      </c>
      <c r="AW5209" t="s">
        <v>264</v>
      </c>
      <c r="BM5209" t="s">
        <v>29114</v>
      </c>
      <c r="BN5209" t="s">
        <v>487</v>
      </c>
      <c r="BP5209" t="s">
        <v>194</v>
      </c>
      <c r="BQ5209" t="s">
        <v>195</v>
      </c>
      <c r="BS5209">
        <v>14627</v>
      </c>
      <c r="BT5209" t="s">
        <v>196</v>
      </c>
      <c r="BU5209">
        <v>9704335367</v>
      </c>
      <c r="BZ5209" t="s">
        <v>29115</v>
      </c>
      <c r="CC5209" t="s">
        <v>29116</v>
      </c>
      <c r="CD5209" t="s">
        <v>2314</v>
      </c>
      <c r="CF5209">
        <v>81507</v>
      </c>
      <c r="CG5209" t="s">
        <v>196</v>
      </c>
      <c r="CH5209">
        <v>9704335367</v>
      </c>
      <c r="CM5209" t="s">
        <v>29117</v>
      </c>
      <c r="CP5209" t="s">
        <v>194</v>
      </c>
      <c r="CQ5209" t="s">
        <v>195</v>
      </c>
      <c r="CS5209">
        <v>14627</v>
      </c>
      <c r="CT5209" t="s">
        <v>196</v>
      </c>
      <c r="CU5209">
        <v>9704335367</v>
      </c>
      <c r="EM5209" t="s">
        <v>29115</v>
      </c>
      <c r="EP5209" t="s">
        <v>29116</v>
      </c>
      <c r="EQ5209" t="s">
        <v>2314</v>
      </c>
      <c r="ES5209">
        <v>81507</v>
      </c>
      <c r="ET5209" t="s">
        <v>196</v>
      </c>
      <c r="EU5209">
        <v>9704335367</v>
      </c>
    </row>
    <row r="5210" spans="1:151" x14ac:dyDescent="0.2">
      <c r="A5210">
        <v>26377</v>
      </c>
      <c r="B5210" t="s">
        <v>5741</v>
      </c>
      <c r="C5210" t="s">
        <v>29111</v>
      </c>
      <c r="D5210" t="s">
        <v>957</v>
      </c>
      <c r="E5210" t="s">
        <v>29118</v>
      </c>
      <c r="F5210" t="s">
        <v>171</v>
      </c>
      <c r="G5210" t="s">
        <v>172</v>
      </c>
      <c r="H5210" s="1">
        <v>35708</v>
      </c>
      <c r="I5210" t="s">
        <v>221</v>
      </c>
      <c r="K5210" t="s">
        <v>6402</v>
      </c>
      <c r="L5210" t="s">
        <v>6644</v>
      </c>
      <c r="M5210" t="s">
        <v>306</v>
      </c>
      <c r="N5210">
        <v>2018</v>
      </c>
      <c r="O5210" t="s">
        <v>307</v>
      </c>
      <c r="P5210" t="s">
        <v>178</v>
      </c>
      <c r="Q5210" t="s">
        <v>172</v>
      </c>
      <c r="S5210">
        <v>29310807</v>
      </c>
      <c r="T5210" t="s">
        <v>196</v>
      </c>
      <c r="W5210" t="s">
        <v>29119</v>
      </c>
      <c r="X5210">
        <v>2072450550</v>
      </c>
      <c r="Y5210" t="s">
        <v>186</v>
      </c>
      <c r="Z5210" t="s">
        <v>282</v>
      </c>
      <c r="AA5210">
        <v>2020</v>
      </c>
      <c r="AB5210">
        <v>2020</v>
      </c>
      <c r="AC5210" t="s">
        <v>382</v>
      </c>
      <c r="AD5210" t="s">
        <v>185</v>
      </c>
      <c r="AE5210" t="s">
        <v>696</v>
      </c>
      <c r="AS5210">
        <v>3.48</v>
      </c>
      <c r="AT5210" t="s">
        <v>188</v>
      </c>
      <c r="AU5210" t="s">
        <v>189</v>
      </c>
      <c r="AV5210" t="s">
        <v>190</v>
      </c>
      <c r="AW5210" t="s">
        <v>264</v>
      </c>
      <c r="BM5210" t="s">
        <v>193</v>
      </c>
      <c r="BN5210" t="s">
        <v>29120</v>
      </c>
      <c r="BP5210" t="s">
        <v>194</v>
      </c>
      <c r="BQ5210" t="s">
        <v>195</v>
      </c>
      <c r="BS5210">
        <v>14627</v>
      </c>
      <c r="BT5210" t="s">
        <v>196</v>
      </c>
      <c r="BU5210">
        <v>2072743117</v>
      </c>
      <c r="BZ5210" t="s">
        <v>29121</v>
      </c>
      <c r="CC5210" t="s">
        <v>29122</v>
      </c>
      <c r="CD5210" t="s">
        <v>6135</v>
      </c>
      <c r="CF5210" t="str">
        <f>"04917"</f>
        <v>04917</v>
      </c>
      <c r="CG5210" t="s">
        <v>196</v>
      </c>
      <c r="CH5210">
        <v>2072743117</v>
      </c>
      <c r="CM5210" t="s">
        <v>1434</v>
      </c>
      <c r="CP5210" t="s">
        <v>194</v>
      </c>
      <c r="CQ5210" t="s">
        <v>195</v>
      </c>
      <c r="CS5210">
        <v>14611</v>
      </c>
      <c r="CT5210" t="s">
        <v>196</v>
      </c>
      <c r="CU5210">
        <v>2072743117</v>
      </c>
      <c r="DM5210" t="s">
        <v>29123</v>
      </c>
      <c r="DP5210" t="s">
        <v>29124</v>
      </c>
      <c r="DQ5210" t="s">
        <v>6135</v>
      </c>
      <c r="DS5210" t="str">
        <f>"04917"</f>
        <v>04917</v>
      </c>
      <c r="DT5210" t="s">
        <v>226</v>
      </c>
      <c r="DW5210" t="s">
        <v>29125</v>
      </c>
      <c r="DX5210" t="s">
        <v>29126</v>
      </c>
      <c r="DY5210" t="s">
        <v>406</v>
      </c>
      <c r="ED5210" t="s">
        <v>6135</v>
      </c>
      <c r="EG5210" t="s">
        <v>196</v>
      </c>
      <c r="EH5210">
        <v>2072743117</v>
      </c>
      <c r="EM5210" t="s">
        <v>29121</v>
      </c>
      <c r="EP5210" t="s">
        <v>29122</v>
      </c>
      <c r="EQ5210" t="s">
        <v>6135</v>
      </c>
      <c r="ES5210" t="str">
        <f>"04917"</f>
        <v>04917</v>
      </c>
      <c r="ET5210" t="s">
        <v>196</v>
      </c>
      <c r="EU5210">
        <v>2072743117</v>
      </c>
    </row>
    <row r="5211" spans="1:151" x14ac:dyDescent="0.2">
      <c r="A5211">
        <v>26033</v>
      </c>
      <c r="B5211" t="s">
        <v>21598</v>
      </c>
      <c r="C5211" t="s">
        <v>29111</v>
      </c>
      <c r="D5211" t="s">
        <v>14093</v>
      </c>
      <c r="E5211" t="s">
        <v>29127</v>
      </c>
      <c r="F5211" t="s">
        <v>171</v>
      </c>
      <c r="G5211" t="str">
        <f>"0"</f>
        <v>0</v>
      </c>
      <c r="K5211" t="s">
        <v>1372</v>
      </c>
      <c r="L5211" t="s">
        <v>1373</v>
      </c>
      <c r="M5211" t="s">
        <v>176</v>
      </c>
      <c r="N5211">
        <v>2018</v>
      </c>
      <c r="O5211" t="s">
        <v>612</v>
      </c>
      <c r="P5211" t="s">
        <v>178</v>
      </c>
      <c r="Q5211" t="s">
        <v>172</v>
      </c>
      <c r="S5211">
        <v>30433052</v>
      </c>
      <c r="T5211" t="s">
        <v>196</v>
      </c>
      <c r="Y5211" t="s">
        <v>613</v>
      </c>
      <c r="Z5211" t="s">
        <v>614</v>
      </c>
      <c r="AA5211" t="s">
        <v>615</v>
      </c>
      <c r="AB5211" t="s">
        <v>259</v>
      </c>
      <c r="AC5211" t="s">
        <v>4245</v>
      </c>
      <c r="AD5211" t="s">
        <v>185</v>
      </c>
      <c r="AS5211" t="str">
        <f>"0"</f>
        <v>0</v>
      </c>
      <c r="AT5211" t="s">
        <v>188</v>
      </c>
      <c r="AU5211" t="s">
        <v>647</v>
      </c>
      <c r="AV5211" t="s">
        <v>190</v>
      </c>
      <c r="AW5211" t="s">
        <v>264</v>
      </c>
      <c r="BM5211" t="s">
        <v>29128</v>
      </c>
      <c r="BP5211" t="s">
        <v>194</v>
      </c>
      <c r="BQ5211" t="s">
        <v>195</v>
      </c>
      <c r="BS5211">
        <v>14618</v>
      </c>
      <c r="BT5211" t="s">
        <v>196</v>
      </c>
      <c r="BU5211">
        <v>5854425154</v>
      </c>
      <c r="BZ5211" t="s">
        <v>29128</v>
      </c>
      <c r="CC5211" t="s">
        <v>194</v>
      </c>
      <c r="CD5211" t="s">
        <v>195</v>
      </c>
      <c r="CF5211">
        <v>14618</v>
      </c>
      <c r="CG5211" t="s">
        <v>196</v>
      </c>
      <c r="CH5211">
        <v>5854425154</v>
      </c>
      <c r="CM5211" t="s">
        <v>29128</v>
      </c>
      <c r="CP5211" t="s">
        <v>194</v>
      </c>
      <c r="CQ5211" t="s">
        <v>195</v>
      </c>
      <c r="CS5211">
        <v>14618</v>
      </c>
      <c r="CT5211" t="s">
        <v>196</v>
      </c>
      <c r="CU5211">
        <v>5854425154</v>
      </c>
    </row>
    <row r="5212" spans="1:151" x14ac:dyDescent="0.2">
      <c r="A5212">
        <v>25744</v>
      </c>
      <c r="B5212" t="s">
        <v>21598</v>
      </c>
      <c r="C5212" t="s">
        <v>29111</v>
      </c>
      <c r="D5212" t="s">
        <v>14093</v>
      </c>
      <c r="E5212" t="s">
        <v>29127</v>
      </c>
      <c r="F5212" t="s">
        <v>171</v>
      </c>
      <c r="G5212" t="str">
        <f>"0"</f>
        <v>0</v>
      </c>
      <c r="K5212" t="s">
        <v>769</v>
      </c>
      <c r="L5212" t="s">
        <v>770</v>
      </c>
      <c r="M5212" t="s">
        <v>176</v>
      </c>
      <c r="N5212">
        <v>2018</v>
      </c>
      <c r="O5212" t="s">
        <v>612</v>
      </c>
      <c r="P5212" t="s">
        <v>178</v>
      </c>
      <c r="Q5212" t="s">
        <v>172</v>
      </c>
      <c r="S5212">
        <v>30433052</v>
      </c>
      <c r="T5212" t="s">
        <v>196</v>
      </c>
      <c r="Y5212" t="s">
        <v>613</v>
      </c>
      <c r="Z5212" t="s">
        <v>614</v>
      </c>
      <c r="AA5212" t="s">
        <v>615</v>
      </c>
      <c r="AB5212" t="s">
        <v>259</v>
      </c>
      <c r="AC5212" t="s">
        <v>4245</v>
      </c>
      <c r="AD5212" t="s">
        <v>185</v>
      </c>
      <c r="AS5212" t="str">
        <f>"0"</f>
        <v>0</v>
      </c>
      <c r="AT5212" t="s">
        <v>188</v>
      </c>
      <c r="AU5212" t="s">
        <v>647</v>
      </c>
      <c r="AV5212" t="s">
        <v>190</v>
      </c>
      <c r="AW5212" t="s">
        <v>264</v>
      </c>
      <c r="BM5212" t="s">
        <v>29128</v>
      </c>
      <c r="BP5212" t="s">
        <v>194</v>
      </c>
      <c r="BQ5212" t="s">
        <v>195</v>
      </c>
      <c r="BS5212">
        <v>14618</v>
      </c>
      <c r="BT5212" t="s">
        <v>196</v>
      </c>
      <c r="BU5212">
        <v>5854425154</v>
      </c>
      <c r="BZ5212" t="s">
        <v>29128</v>
      </c>
      <c r="CC5212" t="s">
        <v>194</v>
      </c>
      <c r="CD5212" t="s">
        <v>195</v>
      </c>
      <c r="CF5212">
        <v>14618</v>
      </c>
      <c r="CG5212" t="s">
        <v>196</v>
      </c>
      <c r="CH5212">
        <v>5854425154</v>
      </c>
      <c r="CM5212" t="s">
        <v>29128</v>
      </c>
      <c r="CP5212" t="s">
        <v>194</v>
      </c>
      <c r="CQ5212" t="s">
        <v>195</v>
      </c>
      <c r="CS5212">
        <v>14618</v>
      </c>
      <c r="CT5212" t="s">
        <v>196</v>
      </c>
      <c r="CU5212">
        <v>5854425154</v>
      </c>
    </row>
    <row r="5213" spans="1:151" x14ac:dyDescent="0.2">
      <c r="A5213">
        <v>27016</v>
      </c>
      <c r="B5213" t="s">
        <v>29129</v>
      </c>
      <c r="C5213" t="s">
        <v>29111</v>
      </c>
      <c r="E5213" t="s">
        <v>29130</v>
      </c>
      <c r="F5213" t="s">
        <v>171</v>
      </c>
      <c r="G5213" t="str">
        <f>"0"</f>
        <v>0</v>
      </c>
      <c r="K5213" t="s">
        <v>882</v>
      </c>
      <c r="L5213" t="s">
        <v>318</v>
      </c>
      <c r="M5213" t="s">
        <v>255</v>
      </c>
      <c r="N5213" t="s">
        <v>1347</v>
      </c>
      <c r="O5213" t="s">
        <v>1348</v>
      </c>
      <c r="P5213" t="s">
        <v>178</v>
      </c>
      <c r="Q5213" t="s">
        <v>172</v>
      </c>
      <c r="S5213">
        <v>29382347</v>
      </c>
      <c r="T5213" t="s">
        <v>196</v>
      </c>
      <c r="W5213" t="s">
        <v>29131</v>
      </c>
      <c r="X5213">
        <v>2025060716</v>
      </c>
      <c r="Y5213" t="s">
        <v>186</v>
      </c>
      <c r="Z5213" t="s">
        <v>282</v>
      </c>
      <c r="AA5213">
        <v>2019</v>
      </c>
      <c r="AB5213">
        <v>2019</v>
      </c>
      <c r="AC5213" t="s">
        <v>1307</v>
      </c>
      <c r="AD5213" t="s">
        <v>185</v>
      </c>
      <c r="AS5213">
        <v>2.0499999999999998</v>
      </c>
      <c r="AT5213" t="s">
        <v>742</v>
      </c>
      <c r="AU5213" t="s">
        <v>189</v>
      </c>
      <c r="AV5213" t="s">
        <v>190</v>
      </c>
      <c r="AW5213" t="s">
        <v>294</v>
      </c>
      <c r="BM5213" t="s">
        <v>29132</v>
      </c>
      <c r="BP5213" t="s">
        <v>860</v>
      </c>
      <c r="BQ5213" t="s">
        <v>861</v>
      </c>
      <c r="BS5213">
        <v>20032</v>
      </c>
      <c r="BT5213" t="s">
        <v>196</v>
      </c>
      <c r="BU5213">
        <v>2407019511</v>
      </c>
      <c r="BZ5213" t="s">
        <v>29132</v>
      </c>
      <c r="CC5213" t="s">
        <v>860</v>
      </c>
      <c r="CD5213" t="s">
        <v>861</v>
      </c>
      <c r="CF5213">
        <v>20032</v>
      </c>
      <c r="CG5213" t="s">
        <v>196</v>
      </c>
      <c r="CH5213">
        <v>2407019511</v>
      </c>
      <c r="CM5213" t="s">
        <v>29133</v>
      </c>
      <c r="CP5213" t="s">
        <v>194</v>
      </c>
      <c r="CQ5213" t="s">
        <v>195</v>
      </c>
      <c r="CS5213">
        <v>14627</v>
      </c>
      <c r="CT5213" t="s">
        <v>196</v>
      </c>
      <c r="CU5213">
        <v>2025060716</v>
      </c>
      <c r="ED5213" t="s">
        <v>861</v>
      </c>
      <c r="EG5213" t="s">
        <v>196</v>
      </c>
      <c r="EH5213">
        <v>2407019511</v>
      </c>
      <c r="EM5213" t="s">
        <v>29132</v>
      </c>
      <c r="EP5213" t="s">
        <v>860</v>
      </c>
      <c r="EQ5213" t="s">
        <v>861</v>
      </c>
      <c r="ES5213">
        <v>20032</v>
      </c>
      <c r="ET5213" t="s">
        <v>196</v>
      </c>
      <c r="EU5213">
        <v>2407019511</v>
      </c>
    </row>
    <row r="5214" spans="1:151" x14ac:dyDescent="0.2">
      <c r="A5214">
        <v>27089</v>
      </c>
      <c r="B5214" t="s">
        <v>10105</v>
      </c>
      <c r="C5214" t="s">
        <v>29111</v>
      </c>
      <c r="D5214" t="s">
        <v>957</v>
      </c>
      <c r="E5214" t="s">
        <v>29134</v>
      </c>
      <c r="F5214" t="s">
        <v>171</v>
      </c>
      <c r="G5214" t="s">
        <v>172</v>
      </c>
      <c r="H5214" s="1">
        <v>35911</v>
      </c>
      <c r="I5214" t="s">
        <v>221</v>
      </c>
      <c r="K5214" t="s">
        <v>304</v>
      </c>
      <c r="L5214" t="s">
        <v>305</v>
      </c>
      <c r="M5214" t="s">
        <v>306</v>
      </c>
      <c r="N5214">
        <v>2019</v>
      </c>
      <c r="O5214" t="s">
        <v>534</v>
      </c>
      <c r="P5214" t="s">
        <v>178</v>
      </c>
      <c r="Q5214" t="s">
        <v>172</v>
      </c>
      <c r="R5214" t="s">
        <v>510</v>
      </c>
      <c r="S5214">
        <v>29887583</v>
      </c>
      <c r="BM5214" t="s">
        <v>29135</v>
      </c>
    </row>
    <row r="5215" spans="1:151" x14ac:dyDescent="0.2">
      <c r="A5215">
        <v>28364</v>
      </c>
      <c r="B5215" t="s">
        <v>949</v>
      </c>
      <c r="C5215" t="s">
        <v>29136</v>
      </c>
      <c r="D5215" t="s">
        <v>2986</v>
      </c>
      <c r="E5215" t="s">
        <v>29137</v>
      </c>
      <c r="F5215" t="s">
        <v>171</v>
      </c>
      <c r="H5215" s="1">
        <v>35122</v>
      </c>
      <c r="I5215" t="s">
        <v>173</v>
      </c>
      <c r="J5215" t="s">
        <v>29138</v>
      </c>
      <c r="K5215" t="s">
        <v>1807</v>
      </c>
      <c r="L5215" t="s">
        <v>633</v>
      </c>
      <c r="M5215" t="s">
        <v>224</v>
      </c>
      <c r="N5215">
        <v>2019</v>
      </c>
      <c r="O5215" t="s">
        <v>279</v>
      </c>
      <c r="P5215" t="s">
        <v>178</v>
      </c>
      <c r="Q5215" t="s">
        <v>185</v>
      </c>
      <c r="BM5215" t="s">
        <v>29139</v>
      </c>
      <c r="BP5215" t="s">
        <v>29140</v>
      </c>
      <c r="BQ5215" t="s">
        <v>1433</v>
      </c>
      <c r="BS5215">
        <v>99354</v>
      </c>
      <c r="BT5215" t="s">
        <v>226</v>
      </c>
      <c r="BU5215">
        <v>5093083236</v>
      </c>
    </row>
    <row r="5216" spans="1:151" x14ac:dyDescent="0.2">
      <c r="A5216">
        <v>29638</v>
      </c>
      <c r="B5216" t="s">
        <v>29141</v>
      </c>
      <c r="C5216" t="s">
        <v>29111</v>
      </c>
      <c r="D5216" t="s">
        <v>2919</v>
      </c>
      <c r="E5216" t="s">
        <v>29142</v>
      </c>
      <c r="F5216" t="s">
        <v>2871</v>
      </c>
      <c r="G5216" t="s">
        <v>172</v>
      </c>
      <c r="H5216" s="1">
        <v>36648</v>
      </c>
      <c r="I5216" t="s">
        <v>221</v>
      </c>
      <c r="K5216" t="s">
        <v>1078</v>
      </c>
      <c r="L5216" t="s">
        <v>29143</v>
      </c>
      <c r="M5216" t="s">
        <v>176</v>
      </c>
      <c r="N5216">
        <v>2020</v>
      </c>
      <c r="O5216" t="s">
        <v>978</v>
      </c>
      <c r="P5216" t="s">
        <v>979</v>
      </c>
      <c r="Q5216" t="s">
        <v>172</v>
      </c>
      <c r="S5216">
        <v>31356770</v>
      </c>
      <c r="T5216" t="s">
        <v>226</v>
      </c>
      <c r="Y5216" t="str">
        <f>"01AS"</f>
        <v>01AS</v>
      </c>
      <c r="Z5216" t="s">
        <v>499</v>
      </c>
      <c r="AA5216" t="s">
        <v>228</v>
      </c>
      <c r="AB5216" t="s">
        <v>229</v>
      </c>
      <c r="AC5216" t="s">
        <v>4871</v>
      </c>
      <c r="AD5216" t="s">
        <v>185</v>
      </c>
      <c r="AM5216" t="s">
        <v>2618</v>
      </c>
      <c r="AS5216">
        <v>3.52</v>
      </c>
      <c r="AT5216" t="s">
        <v>429</v>
      </c>
      <c r="AU5216" t="s">
        <v>235</v>
      </c>
      <c r="AV5216" t="s">
        <v>236</v>
      </c>
      <c r="AW5216" t="s">
        <v>264</v>
      </c>
      <c r="BM5216" t="s">
        <v>29144</v>
      </c>
      <c r="BN5216" t="s">
        <v>239</v>
      </c>
      <c r="BO5216" t="s">
        <v>29145</v>
      </c>
      <c r="BP5216" t="s">
        <v>241</v>
      </c>
      <c r="BQ5216" t="s">
        <v>195</v>
      </c>
      <c r="BS5216">
        <v>14627</v>
      </c>
      <c r="CD5216" t="s">
        <v>195</v>
      </c>
      <c r="CM5216" t="s">
        <v>29146</v>
      </c>
      <c r="CO5216" t="s">
        <v>29145</v>
      </c>
      <c r="CP5216" t="s">
        <v>29147</v>
      </c>
      <c r="CQ5216" t="s">
        <v>4463</v>
      </c>
      <c r="CS5216" t="s">
        <v>29148</v>
      </c>
      <c r="CT5216" t="s">
        <v>244</v>
      </c>
      <c r="CU5216" t="s">
        <v>29149</v>
      </c>
    </row>
    <row r="5217" spans="1:151" x14ac:dyDescent="0.2">
      <c r="A5217">
        <v>36550</v>
      </c>
      <c r="B5217" t="s">
        <v>29150</v>
      </c>
      <c r="C5217" t="s">
        <v>29136</v>
      </c>
      <c r="D5217" t="s">
        <v>29151</v>
      </c>
      <c r="E5217" t="s">
        <v>29152</v>
      </c>
      <c r="F5217" t="s">
        <v>171</v>
      </c>
      <c r="H5217" s="1">
        <v>36752</v>
      </c>
      <c r="I5217" t="s">
        <v>173</v>
      </c>
      <c r="K5217" t="s">
        <v>515</v>
      </c>
      <c r="L5217" t="s">
        <v>516</v>
      </c>
      <c r="M5217" t="s">
        <v>176</v>
      </c>
      <c r="N5217">
        <v>2022</v>
      </c>
      <c r="O5217" t="s">
        <v>555</v>
      </c>
      <c r="P5217" t="s">
        <v>178</v>
      </c>
      <c r="Q5217" t="s">
        <v>172</v>
      </c>
      <c r="S5217">
        <v>31563154</v>
      </c>
      <c r="T5217" t="s">
        <v>226</v>
      </c>
      <c r="Y5217" t="str">
        <f>"04HSEAS"</f>
        <v>04HSEAS</v>
      </c>
      <c r="Z5217" t="s">
        <v>499</v>
      </c>
      <c r="AA5217" t="s">
        <v>321</v>
      </c>
      <c r="AC5217" t="s">
        <v>3358</v>
      </c>
      <c r="AD5217" t="s">
        <v>185</v>
      </c>
      <c r="AS5217">
        <v>3.63</v>
      </c>
      <c r="AV5217" t="s">
        <v>823</v>
      </c>
      <c r="AW5217" t="s">
        <v>264</v>
      </c>
      <c r="BF5217" t="s">
        <v>474</v>
      </c>
      <c r="BM5217" t="s">
        <v>29153</v>
      </c>
      <c r="BN5217" t="s">
        <v>239</v>
      </c>
      <c r="BO5217" t="s">
        <v>29154</v>
      </c>
      <c r="BP5217" t="s">
        <v>241</v>
      </c>
      <c r="BQ5217" t="s">
        <v>195</v>
      </c>
      <c r="BS5217">
        <v>14627</v>
      </c>
      <c r="CD5217" t="s">
        <v>195</v>
      </c>
      <c r="CM5217" t="s">
        <v>29155</v>
      </c>
      <c r="CO5217" t="s">
        <v>29154</v>
      </c>
      <c r="CP5217" t="s">
        <v>7928</v>
      </c>
      <c r="CQ5217" t="s">
        <v>270</v>
      </c>
      <c r="CS5217" t="s">
        <v>29156</v>
      </c>
      <c r="CT5217" t="s">
        <v>244</v>
      </c>
      <c r="CU5217" t="s">
        <v>29157</v>
      </c>
    </row>
    <row r="5218" spans="1:151" x14ac:dyDescent="0.2">
      <c r="A5218">
        <v>41534</v>
      </c>
      <c r="B5218" t="s">
        <v>29158</v>
      </c>
      <c r="C5218" t="s">
        <v>29136</v>
      </c>
      <c r="D5218" t="s">
        <v>2585</v>
      </c>
      <c r="E5218" t="s">
        <v>29159</v>
      </c>
      <c r="F5218" t="s">
        <v>171</v>
      </c>
      <c r="G5218" t="str">
        <f>"0"</f>
        <v>0</v>
      </c>
      <c r="H5218" s="1">
        <v>37803</v>
      </c>
      <c r="I5218" t="s">
        <v>221</v>
      </c>
      <c r="K5218" t="s">
        <v>3740</v>
      </c>
      <c r="L5218" t="s">
        <v>2350</v>
      </c>
      <c r="M5218" t="s">
        <v>255</v>
      </c>
      <c r="N5218" t="s">
        <v>256</v>
      </c>
      <c r="O5218" t="s">
        <v>257</v>
      </c>
      <c r="P5218" t="s">
        <v>178</v>
      </c>
      <c r="Q5218" t="s">
        <v>172</v>
      </c>
      <c r="S5218">
        <v>31980807</v>
      </c>
      <c r="T5218" t="s">
        <v>226</v>
      </c>
      <c r="Y5218" t="str">
        <f>"01AS"</f>
        <v>01AS</v>
      </c>
      <c r="Z5218" t="s">
        <v>227</v>
      </c>
      <c r="AA5218" t="s">
        <v>320</v>
      </c>
      <c r="AB5218" t="s">
        <v>321</v>
      </c>
      <c r="AC5218" t="s">
        <v>598</v>
      </c>
      <c r="AD5218" t="s">
        <v>185</v>
      </c>
      <c r="AE5218" t="s">
        <v>8544</v>
      </c>
      <c r="AM5218" t="s">
        <v>14188</v>
      </c>
      <c r="AS5218">
        <v>3.76</v>
      </c>
      <c r="AU5218" t="s">
        <v>235</v>
      </c>
      <c r="AV5218" t="s">
        <v>236</v>
      </c>
      <c r="AW5218" t="s">
        <v>294</v>
      </c>
      <c r="BM5218" t="s">
        <v>29160</v>
      </c>
      <c r="BN5218" t="s">
        <v>239</v>
      </c>
      <c r="BO5218" t="s">
        <v>29161</v>
      </c>
      <c r="BP5218" t="s">
        <v>241</v>
      </c>
      <c r="BQ5218" t="s">
        <v>195</v>
      </c>
      <c r="BS5218">
        <v>14627</v>
      </c>
      <c r="BZ5218" t="s">
        <v>242</v>
      </c>
      <c r="CB5218" t="s">
        <v>243</v>
      </c>
      <c r="CD5218" t="s">
        <v>195</v>
      </c>
      <c r="CF5218">
        <v>14642</v>
      </c>
      <c r="CG5218" t="s">
        <v>244</v>
      </c>
      <c r="CM5218" t="s">
        <v>29162</v>
      </c>
      <c r="CO5218" t="s">
        <v>29161</v>
      </c>
      <c r="CP5218" t="s">
        <v>13195</v>
      </c>
      <c r="CQ5218" t="s">
        <v>735</v>
      </c>
      <c r="CS5218">
        <v>95832</v>
      </c>
      <c r="CT5218" t="s">
        <v>244</v>
      </c>
      <c r="CU5218" t="s">
        <v>29163</v>
      </c>
    </row>
    <row r="5219" spans="1:151" x14ac:dyDescent="0.2">
      <c r="A5219">
        <v>10323</v>
      </c>
      <c r="B5219" t="s">
        <v>3006</v>
      </c>
      <c r="C5219" t="s">
        <v>29164</v>
      </c>
      <c r="D5219" t="s">
        <v>29165</v>
      </c>
      <c r="E5219" t="s">
        <v>29166</v>
      </c>
      <c r="F5219" t="s">
        <v>171</v>
      </c>
      <c r="G5219" t="s">
        <v>172</v>
      </c>
      <c r="H5219" s="1">
        <v>34495</v>
      </c>
      <c r="I5219" t="s">
        <v>221</v>
      </c>
      <c r="K5219" t="s">
        <v>6043</v>
      </c>
      <c r="L5219" t="s">
        <v>820</v>
      </c>
      <c r="M5219" t="s">
        <v>176</v>
      </c>
      <c r="N5219">
        <v>2015</v>
      </c>
      <c r="O5219" t="s">
        <v>1014</v>
      </c>
      <c r="P5219" t="s">
        <v>178</v>
      </c>
      <c r="Q5219" t="s">
        <v>172</v>
      </c>
      <c r="S5219">
        <v>27852729</v>
      </c>
      <c r="T5219" t="s">
        <v>196</v>
      </c>
      <c r="W5219" t="s">
        <v>29167</v>
      </c>
      <c r="X5219">
        <v>9175141205</v>
      </c>
      <c r="Y5219" t="s">
        <v>186</v>
      </c>
      <c r="Z5219" t="s">
        <v>183</v>
      </c>
      <c r="AA5219">
        <v>2016</v>
      </c>
      <c r="AB5219">
        <v>2016</v>
      </c>
      <c r="AC5219" t="s">
        <v>1109</v>
      </c>
      <c r="AD5219" t="s">
        <v>185</v>
      </c>
      <c r="AS5219">
        <v>3.41</v>
      </c>
      <c r="AT5219" t="s">
        <v>188</v>
      </c>
      <c r="AU5219" t="s">
        <v>189</v>
      </c>
      <c r="AV5219" t="s">
        <v>190</v>
      </c>
      <c r="AW5219" t="s">
        <v>210</v>
      </c>
      <c r="BM5219" t="s">
        <v>29168</v>
      </c>
      <c r="BN5219" t="s">
        <v>487</v>
      </c>
      <c r="BP5219" t="s">
        <v>194</v>
      </c>
      <c r="BQ5219" t="s">
        <v>195</v>
      </c>
      <c r="BS5219">
        <v>14627</v>
      </c>
      <c r="BT5219" t="s">
        <v>196</v>
      </c>
      <c r="BU5219">
        <v>6464271112</v>
      </c>
      <c r="BZ5219" t="s">
        <v>29169</v>
      </c>
      <c r="CC5219" t="s">
        <v>973</v>
      </c>
      <c r="CD5219" t="s">
        <v>195</v>
      </c>
      <c r="CF5219">
        <v>10065</v>
      </c>
      <c r="CG5219" t="s">
        <v>196</v>
      </c>
      <c r="CH5219">
        <v>2127378131</v>
      </c>
      <c r="CM5219" t="s">
        <v>29170</v>
      </c>
      <c r="CP5219" t="s">
        <v>194</v>
      </c>
      <c r="CQ5219" t="s">
        <v>195</v>
      </c>
      <c r="CS5219">
        <v>14627</v>
      </c>
      <c r="CT5219" t="s">
        <v>196</v>
      </c>
      <c r="CU5219">
        <v>6464271112</v>
      </c>
      <c r="EM5219" t="s">
        <v>29169</v>
      </c>
      <c r="EP5219" t="s">
        <v>973</v>
      </c>
      <c r="EQ5219" t="s">
        <v>195</v>
      </c>
      <c r="ES5219">
        <v>10065</v>
      </c>
      <c r="ET5219" t="s">
        <v>196</v>
      </c>
      <c r="EU5219">
        <v>2127378131</v>
      </c>
    </row>
    <row r="5220" spans="1:151" x14ac:dyDescent="0.2">
      <c r="A5220">
        <v>23487</v>
      </c>
      <c r="B5220" t="s">
        <v>29171</v>
      </c>
      <c r="C5220" t="s">
        <v>29172</v>
      </c>
      <c r="E5220" t="s">
        <v>29173</v>
      </c>
      <c r="F5220" t="s">
        <v>171</v>
      </c>
      <c r="H5220" s="1">
        <v>33796</v>
      </c>
      <c r="I5220" t="s">
        <v>221</v>
      </c>
      <c r="J5220" t="s">
        <v>14775</v>
      </c>
      <c r="K5220" t="s">
        <v>1304</v>
      </c>
      <c r="L5220" t="s">
        <v>633</v>
      </c>
      <c r="M5220" t="s">
        <v>224</v>
      </c>
      <c r="N5220">
        <v>2017</v>
      </c>
      <c r="O5220" t="s">
        <v>441</v>
      </c>
      <c r="P5220" t="s">
        <v>363</v>
      </c>
      <c r="Q5220" t="s">
        <v>185</v>
      </c>
    </row>
    <row r="5221" spans="1:151" x14ac:dyDescent="0.2">
      <c r="A5221">
        <v>26254</v>
      </c>
      <c r="B5221" t="s">
        <v>3505</v>
      </c>
      <c r="C5221" t="s">
        <v>15655</v>
      </c>
      <c r="E5221" t="s">
        <v>29174</v>
      </c>
      <c r="F5221" t="s">
        <v>171</v>
      </c>
      <c r="G5221" t="s">
        <v>172</v>
      </c>
      <c r="H5221" s="1">
        <v>34277</v>
      </c>
      <c r="I5221" t="s">
        <v>221</v>
      </c>
      <c r="K5221" t="s">
        <v>1807</v>
      </c>
      <c r="L5221" t="s">
        <v>633</v>
      </c>
      <c r="M5221" t="s">
        <v>224</v>
      </c>
      <c r="N5221">
        <v>2018</v>
      </c>
      <c r="O5221" t="s">
        <v>354</v>
      </c>
      <c r="P5221" t="s">
        <v>178</v>
      </c>
      <c r="Q5221" t="s">
        <v>172</v>
      </c>
      <c r="S5221">
        <v>30730373</v>
      </c>
      <c r="T5221" t="s">
        <v>196</v>
      </c>
      <c r="W5221" t="s">
        <v>29175</v>
      </c>
      <c r="X5221">
        <v>8102523142</v>
      </c>
      <c r="Y5221" t="s">
        <v>802</v>
      </c>
      <c r="Z5221" t="s">
        <v>5929</v>
      </c>
      <c r="AA5221" t="s">
        <v>615</v>
      </c>
      <c r="AB5221" t="s">
        <v>259</v>
      </c>
      <c r="AC5221" t="s">
        <v>1809</v>
      </c>
      <c r="AD5221" t="s">
        <v>185</v>
      </c>
      <c r="AS5221" t="str">
        <f>"0"</f>
        <v>0</v>
      </c>
      <c r="AT5221" t="s">
        <v>188</v>
      </c>
      <c r="AU5221" t="s">
        <v>189</v>
      </c>
      <c r="AV5221" t="s">
        <v>190</v>
      </c>
      <c r="AW5221" t="s">
        <v>264</v>
      </c>
      <c r="BM5221" t="s">
        <v>29176</v>
      </c>
      <c r="BN5221" t="s">
        <v>29177</v>
      </c>
      <c r="BP5221" t="s">
        <v>194</v>
      </c>
      <c r="BQ5221" t="s">
        <v>195</v>
      </c>
      <c r="BS5221">
        <v>14607</v>
      </c>
      <c r="BT5221" t="s">
        <v>196</v>
      </c>
      <c r="BU5221">
        <v>8106234182</v>
      </c>
      <c r="BZ5221" t="s">
        <v>29178</v>
      </c>
      <c r="CC5221" t="s">
        <v>21146</v>
      </c>
      <c r="CD5221" t="s">
        <v>585</v>
      </c>
      <c r="CF5221">
        <v>48114</v>
      </c>
      <c r="CG5221" t="s">
        <v>196</v>
      </c>
      <c r="CH5221">
        <v>8106234182</v>
      </c>
      <c r="CM5221" t="s">
        <v>29176</v>
      </c>
      <c r="CN5221" t="s">
        <v>29177</v>
      </c>
      <c r="CP5221" t="s">
        <v>194</v>
      </c>
      <c r="CQ5221" t="s">
        <v>195</v>
      </c>
      <c r="CS5221">
        <v>14607</v>
      </c>
      <c r="CT5221" t="s">
        <v>196</v>
      </c>
      <c r="CU5221">
        <v>8106234182</v>
      </c>
      <c r="ED5221" t="s">
        <v>585</v>
      </c>
      <c r="EG5221" t="s">
        <v>196</v>
      </c>
      <c r="EH5221">
        <v>8106234182</v>
      </c>
      <c r="EM5221" t="s">
        <v>29178</v>
      </c>
      <c r="EP5221" t="s">
        <v>21146</v>
      </c>
      <c r="EQ5221" t="s">
        <v>585</v>
      </c>
      <c r="ES5221">
        <v>48114</v>
      </c>
      <c r="ET5221" t="s">
        <v>196</v>
      </c>
      <c r="EU5221">
        <v>8106234182</v>
      </c>
    </row>
    <row r="5222" spans="1:151" x14ac:dyDescent="0.2">
      <c r="A5222">
        <v>36650</v>
      </c>
      <c r="B5222" t="s">
        <v>6328</v>
      </c>
      <c r="C5222" t="s">
        <v>29172</v>
      </c>
      <c r="D5222" t="s">
        <v>4836</v>
      </c>
      <c r="E5222" t="s">
        <v>29179</v>
      </c>
      <c r="F5222" t="s">
        <v>171</v>
      </c>
      <c r="H5222" s="1">
        <v>36825</v>
      </c>
      <c r="I5222" t="s">
        <v>173</v>
      </c>
      <c r="K5222" t="s">
        <v>1078</v>
      </c>
      <c r="L5222" t="s">
        <v>1158</v>
      </c>
      <c r="M5222" t="s">
        <v>176</v>
      </c>
      <c r="N5222">
        <v>2022</v>
      </c>
      <c r="O5222" t="s">
        <v>555</v>
      </c>
      <c r="P5222" t="s">
        <v>178</v>
      </c>
      <c r="Q5222" t="s">
        <v>172</v>
      </c>
      <c r="S5222">
        <v>31551540</v>
      </c>
      <c r="T5222" t="s">
        <v>226</v>
      </c>
      <c r="Y5222" t="str">
        <f>"01AS"</f>
        <v>01AS</v>
      </c>
      <c r="Z5222" t="s">
        <v>227</v>
      </c>
      <c r="AA5222" t="s">
        <v>321</v>
      </c>
      <c r="AC5222" t="s">
        <v>4356</v>
      </c>
      <c r="AD5222" t="s">
        <v>185</v>
      </c>
      <c r="AM5222" t="s">
        <v>7018</v>
      </c>
      <c r="AS5222">
        <v>3.73</v>
      </c>
      <c r="AU5222" t="s">
        <v>235</v>
      </c>
      <c r="AV5222" t="s">
        <v>236</v>
      </c>
      <c r="AW5222" t="s">
        <v>264</v>
      </c>
      <c r="BF5222" t="s">
        <v>474</v>
      </c>
      <c r="BM5222" t="s">
        <v>29180</v>
      </c>
      <c r="BN5222" t="s">
        <v>239</v>
      </c>
      <c r="BO5222" t="s">
        <v>29181</v>
      </c>
      <c r="BP5222" t="s">
        <v>241</v>
      </c>
      <c r="BQ5222" t="s">
        <v>195</v>
      </c>
      <c r="BS5222">
        <v>14627</v>
      </c>
      <c r="CD5222" t="s">
        <v>195</v>
      </c>
      <c r="CM5222" t="s">
        <v>29182</v>
      </c>
      <c r="CO5222" t="s">
        <v>29181</v>
      </c>
      <c r="CP5222" t="s">
        <v>29183</v>
      </c>
      <c r="CQ5222" t="s">
        <v>247</v>
      </c>
      <c r="CS5222" t="s">
        <v>29184</v>
      </c>
      <c r="CT5222" t="s">
        <v>244</v>
      </c>
      <c r="CU5222" t="s">
        <v>29185</v>
      </c>
    </row>
    <row r="5223" spans="1:151" x14ac:dyDescent="0.2">
      <c r="A5223">
        <v>25993</v>
      </c>
      <c r="B5223" t="s">
        <v>4340</v>
      </c>
      <c r="C5223" t="s">
        <v>29186</v>
      </c>
      <c r="E5223" t="s">
        <v>29187</v>
      </c>
      <c r="F5223" t="s">
        <v>171</v>
      </c>
      <c r="K5223" t="s">
        <v>547</v>
      </c>
      <c r="M5223" t="s">
        <v>306</v>
      </c>
      <c r="N5223">
        <v>2014</v>
      </c>
      <c r="O5223" t="s">
        <v>591</v>
      </c>
      <c r="P5223" t="s">
        <v>178</v>
      </c>
      <c r="Q5223" t="s">
        <v>172</v>
      </c>
    </row>
    <row r="5224" spans="1:151" x14ac:dyDescent="0.2">
      <c r="A5224">
        <v>46069</v>
      </c>
      <c r="B5224" t="s">
        <v>24017</v>
      </c>
      <c r="C5224" t="s">
        <v>20960</v>
      </c>
      <c r="D5224" t="s">
        <v>2986</v>
      </c>
      <c r="E5224" t="s">
        <v>29188</v>
      </c>
      <c r="F5224" t="s">
        <v>171</v>
      </c>
      <c r="G5224" t="str">
        <f>"0"</f>
        <v>0</v>
      </c>
      <c r="H5224" s="1">
        <v>38431</v>
      </c>
      <c r="I5224" t="s">
        <v>173</v>
      </c>
      <c r="K5224" t="s">
        <v>15299</v>
      </c>
      <c r="L5224" t="s">
        <v>2449</v>
      </c>
      <c r="M5224" t="s">
        <v>224</v>
      </c>
      <c r="N5224">
        <v>2025</v>
      </c>
      <c r="O5224" t="s">
        <v>528</v>
      </c>
      <c r="P5224" t="s">
        <v>178</v>
      </c>
      <c r="Q5224" t="s">
        <v>172</v>
      </c>
      <c r="S5224">
        <v>32667080</v>
      </c>
      <c r="T5224" t="s">
        <v>226</v>
      </c>
      <c r="Y5224" t="str">
        <f>"01AS"</f>
        <v>01AS</v>
      </c>
      <c r="Z5224" t="s">
        <v>227</v>
      </c>
      <c r="AA5224" t="s">
        <v>228</v>
      </c>
      <c r="AB5224" t="s">
        <v>229</v>
      </c>
      <c r="AC5224" t="s">
        <v>1451</v>
      </c>
      <c r="AD5224" t="s">
        <v>172</v>
      </c>
      <c r="AS5224">
        <v>3.26</v>
      </c>
      <c r="AU5224" t="s">
        <v>472</v>
      </c>
      <c r="AV5224" t="s">
        <v>473</v>
      </c>
      <c r="AW5224" t="s">
        <v>264</v>
      </c>
      <c r="BM5224" t="s">
        <v>29189</v>
      </c>
      <c r="BN5224" t="s">
        <v>239</v>
      </c>
      <c r="BO5224" t="s">
        <v>29190</v>
      </c>
      <c r="BP5224" t="s">
        <v>241</v>
      </c>
      <c r="BQ5224" t="s">
        <v>195</v>
      </c>
      <c r="BS5224">
        <v>14627</v>
      </c>
      <c r="CD5224" t="s">
        <v>195</v>
      </c>
      <c r="CM5224" t="s">
        <v>29191</v>
      </c>
      <c r="CO5224" t="s">
        <v>29190</v>
      </c>
      <c r="CP5224" t="s">
        <v>16237</v>
      </c>
      <c r="CQ5224" t="s">
        <v>270</v>
      </c>
      <c r="CS5224" t="s">
        <v>29192</v>
      </c>
      <c r="CT5224" t="s">
        <v>244</v>
      </c>
      <c r="CU5224" t="s">
        <v>29193</v>
      </c>
    </row>
    <row r="5225" spans="1:151" x14ac:dyDescent="0.2">
      <c r="A5225">
        <v>41263</v>
      </c>
      <c r="B5225" t="s">
        <v>29194</v>
      </c>
      <c r="C5225" t="s">
        <v>29195</v>
      </c>
      <c r="D5225" t="s">
        <v>6881</v>
      </c>
      <c r="E5225" t="s">
        <v>29196</v>
      </c>
      <c r="F5225" t="s">
        <v>171</v>
      </c>
      <c r="G5225" t="str">
        <f>"0"</f>
        <v>0</v>
      </c>
      <c r="H5225" s="1">
        <v>33200</v>
      </c>
      <c r="I5225" t="s">
        <v>221</v>
      </c>
      <c r="K5225" t="s">
        <v>253</v>
      </c>
      <c r="L5225" t="s">
        <v>254</v>
      </c>
      <c r="M5225" t="s">
        <v>255</v>
      </c>
      <c r="N5225" t="s">
        <v>256</v>
      </c>
      <c r="O5225" t="s">
        <v>257</v>
      </c>
      <c r="P5225" t="s">
        <v>178</v>
      </c>
      <c r="Q5225" t="s">
        <v>172</v>
      </c>
      <c r="S5225">
        <v>32396836</v>
      </c>
      <c r="T5225" t="s">
        <v>226</v>
      </c>
      <c r="Y5225" t="str">
        <f>"02SBS"</f>
        <v>02SBS</v>
      </c>
      <c r="Z5225" t="s">
        <v>258</v>
      </c>
      <c r="AA5225" t="s">
        <v>259</v>
      </c>
      <c r="AB5225" t="s">
        <v>260</v>
      </c>
      <c r="AC5225" t="s">
        <v>2778</v>
      </c>
      <c r="AD5225" t="s">
        <v>185</v>
      </c>
      <c r="AM5225" t="s">
        <v>262</v>
      </c>
      <c r="AN5225" t="s">
        <v>263</v>
      </c>
      <c r="AS5225">
        <v>3.2</v>
      </c>
      <c r="AU5225" t="s">
        <v>235</v>
      </c>
      <c r="AV5225" t="s">
        <v>236</v>
      </c>
      <c r="AW5225" t="s">
        <v>294</v>
      </c>
      <c r="BO5225" t="s">
        <v>29197</v>
      </c>
      <c r="BQ5225" t="s">
        <v>195</v>
      </c>
      <c r="CD5225" t="s">
        <v>195</v>
      </c>
      <c r="CM5225" t="s">
        <v>29198</v>
      </c>
      <c r="CO5225" t="s">
        <v>29197</v>
      </c>
      <c r="CP5225" t="s">
        <v>29199</v>
      </c>
      <c r="CQ5225" t="s">
        <v>735</v>
      </c>
      <c r="CS5225" t="s">
        <v>29200</v>
      </c>
      <c r="CT5225" t="s">
        <v>244</v>
      </c>
      <c r="CU5225" t="s">
        <v>29201</v>
      </c>
    </row>
    <row r="5226" spans="1:151" x14ac:dyDescent="0.2">
      <c r="A5226">
        <v>25869</v>
      </c>
      <c r="B5226" t="s">
        <v>6299</v>
      </c>
      <c r="C5226" t="s">
        <v>29202</v>
      </c>
      <c r="E5226" t="s">
        <v>29203</v>
      </c>
      <c r="F5226" t="s">
        <v>171</v>
      </c>
      <c r="K5226" t="s">
        <v>2176</v>
      </c>
      <c r="L5226" t="s">
        <v>2177</v>
      </c>
      <c r="M5226" t="s">
        <v>306</v>
      </c>
      <c r="N5226">
        <v>2014</v>
      </c>
      <c r="O5226" t="s">
        <v>591</v>
      </c>
      <c r="P5226" t="s">
        <v>178</v>
      </c>
      <c r="Q5226" t="s">
        <v>172</v>
      </c>
    </row>
    <row r="5227" spans="1:151" x14ac:dyDescent="0.2">
      <c r="A5227">
        <v>36297</v>
      </c>
      <c r="B5227" t="s">
        <v>622</v>
      </c>
      <c r="C5227" t="s">
        <v>29204</v>
      </c>
      <c r="D5227" t="s">
        <v>29205</v>
      </c>
      <c r="E5227" t="s">
        <v>29206</v>
      </c>
      <c r="F5227" t="s">
        <v>171</v>
      </c>
      <c r="G5227" t="s">
        <v>172</v>
      </c>
      <c r="H5227" s="1">
        <v>36834</v>
      </c>
      <c r="I5227" t="s">
        <v>221</v>
      </c>
      <c r="K5227" t="s">
        <v>1478</v>
      </c>
      <c r="L5227" t="s">
        <v>727</v>
      </c>
      <c r="M5227" t="s">
        <v>306</v>
      </c>
      <c r="N5227">
        <v>2021</v>
      </c>
      <c r="O5227" t="s">
        <v>1673</v>
      </c>
      <c r="P5227" t="s">
        <v>178</v>
      </c>
      <c r="Q5227" t="s">
        <v>172</v>
      </c>
      <c r="S5227">
        <v>31398053</v>
      </c>
      <c r="T5227" t="s">
        <v>226</v>
      </c>
      <c r="Y5227" t="str">
        <f>"01AS"</f>
        <v>01AS</v>
      </c>
      <c r="Z5227" t="s">
        <v>227</v>
      </c>
      <c r="AA5227" t="s">
        <v>320</v>
      </c>
      <c r="AB5227" t="s">
        <v>321</v>
      </c>
      <c r="AC5227" t="s">
        <v>922</v>
      </c>
      <c r="AD5227" t="s">
        <v>185</v>
      </c>
      <c r="AE5227" t="s">
        <v>2003</v>
      </c>
      <c r="AM5227" t="s">
        <v>6209</v>
      </c>
      <c r="AS5227">
        <v>3.82</v>
      </c>
      <c r="AT5227" t="s">
        <v>1261</v>
      </c>
      <c r="AV5227" t="s">
        <v>1777</v>
      </c>
      <c r="AW5227" t="s">
        <v>264</v>
      </c>
      <c r="BD5227" t="s">
        <v>474</v>
      </c>
      <c r="BE5227" t="s">
        <v>474</v>
      </c>
      <c r="BM5227" t="s">
        <v>25139</v>
      </c>
      <c r="BN5227" t="s">
        <v>239</v>
      </c>
      <c r="BO5227" t="s">
        <v>267</v>
      </c>
      <c r="BP5227" t="s">
        <v>241</v>
      </c>
      <c r="BQ5227" t="s">
        <v>195</v>
      </c>
      <c r="BS5227">
        <v>14627</v>
      </c>
      <c r="CA5227" t="s">
        <v>29207</v>
      </c>
      <c r="CD5227" t="s">
        <v>195</v>
      </c>
      <c r="CM5227" t="s">
        <v>239</v>
      </c>
      <c r="CN5227" t="s">
        <v>29207</v>
      </c>
      <c r="CO5227" t="s">
        <v>267</v>
      </c>
      <c r="CP5227" t="s">
        <v>241</v>
      </c>
      <c r="CQ5227" t="s">
        <v>247</v>
      </c>
      <c r="CS5227">
        <v>14627</v>
      </c>
      <c r="CT5227" t="s">
        <v>244</v>
      </c>
      <c r="CU5227" t="s">
        <v>29208</v>
      </c>
      <c r="DM5227" t="s">
        <v>29209</v>
      </c>
      <c r="DP5227" t="s">
        <v>29210</v>
      </c>
      <c r="DQ5227" t="s">
        <v>1746</v>
      </c>
      <c r="DR5227" t="s">
        <v>29211</v>
      </c>
      <c r="DS5227">
        <v>85935</v>
      </c>
      <c r="DT5227" t="s">
        <v>226</v>
      </c>
      <c r="DU5227">
        <v>5203903459</v>
      </c>
      <c r="DX5227" t="s">
        <v>29212</v>
      </c>
      <c r="DY5227" t="s">
        <v>406</v>
      </c>
    </row>
    <row r="5228" spans="1:151" x14ac:dyDescent="0.2">
      <c r="A5228">
        <v>27249</v>
      </c>
      <c r="B5228" t="s">
        <v>622</v>
      </c>
      <c r="C5228" t="s">
        <v>29204</v>
      </c>
      <c r="D5228" t="s">
        <v>29205</v>
      </c>
      <c r="E5228" t="s">
        <v>29206</v>
      </c>
      <c r="F5228" t="s">
        <v>171</v>
      </c>
      <c r="G5228" t="s">
        <v>172</v>
      </c>
      <c r="H5228" s="1">
        <v>36834</v>
      </c>
      <c r="I5228" t="s">
        <v>221</v>
      </c>
      <c r="K5228" t="s">
        <v>222</v>
      </c>
      <c r="L5228" t="s">
        <v>14071</v>
      </c>
      <c r="M5228" t="s">
        <v>224</v>
      </c>
      <c r="N5228">
        <v>2019</v>
      </c>
      <c r="O5228" t="s">
        <v>279</v>
      </c>
      <c r="P5228" t="s">
        <v>178</v>
      </c>
      <c r="Q5228" t="s">
        <v>172</v>
      </c>
      <c r="S5228">
        <v>31398053</v>
      </c>
      <c r="T5228" t="s">
        <v>226</v>
      </c>
      <c r="Y5228" t="str">
        <f>"01AS"</f>
        <v>01AS</v>
      </c>
      <c r="Z5228" t="s">
        <v>227</v>
      </c>
      <c r="AA5228" t="s">
        <v>320</v>
      </c>
      <c r="AB5228" t="s">
        <v>321</v>
      </c>
      <c r="AC5228" t="s">
        <v>922</v>
      </c>
      <c r="AD5228" t="s">
        <v>185</v>
      </c>
      <c r="AE5228" t="s">
        <v>2003</v>
      </c>
      <c r="AM5228" t="s">
        <v>6209</v>
      </c>
      <c r="AS5228">
        <v>3.82</v>
      </c>
      <c r="AT5228" t="s">
        <v>1261</v>
      </c>
      <c r="AV5228" t="s">
        <v>1777</v>
      </c>
      <c r="AW5228" t="s">
        <v>264</v>
      </c>
      <c r="BD5228" t="s">
        <v>474</v>
      </c>
      <c r="BE5228" t="s">
        <v>474</v>
      </c>
      <c r="BM5228" t="s">
        <v>25139</v>
      </c>
      <c r="BN5228" t="s">
        <v>239</v>
      </c>
      <c r="BO5228" t="s">
        <v>267</v>
      </c>
      <c r="BP5228" t="s">
        <v>241</v>
      </c>
      <c r="BQ5228" t="s">
        <v>195</v>
      </c>
      <c r="BS5228">
        <v>14627</v>
      </c>
      <c r="CA5228" t="s">
        <v>29207</v>
      </c>
      <c r="CD5228" t="s">
        <v>195</v>
      </c>
      <c r="CM5228" t="s">
        <v>239</v>
      </c>
      <c r="CN5228" t="s">
        <v>29207</v>
      </c>
      <c r="CO5228" t="s">
        <v>267</v>
      </c>
      <c r="CP5228" t="s">
        <v>241</v>
      </c>
      <c r="CQ5228" t="s">
        <v>247</v>
      </c>
      <c r="CS5228">
        <v>14627</v>
      </c>
      <c r="CT5228" t="s">
        <v>244</v>
      </c>
      <c r="CU5228" t="s">
        <v>29208</v>
      </c>
      <c r="DM5228" t="s">
        <v>29209</v>
      </c>
      <c r="DP5228" t="s">
        <v>29210</v>
      </c>
      <c r="DQ5228" t="s">
        <v>1746</v>
      </c>
      <c r="DR5228" t="s">
        <v>29211</v>
      </c>
      <c r="DS5228">
        <v>85935</v>
      </c>
      <c r="DT5228" t="s">
        <v>226</v>
      </c>
      <c r="DU5228">
        <v>5203903459</v>
      </c>
      <c r="DX5228" t="s">
        <v>29212</v>
      </c>
      <c r="DY5228" t="s">
        <v>406</v>
      </c>
    </row>
    <row r="5229" spans="1:151" x14ac:dyDescent="0.2">
      <c r="A5229">
        <v>19436</v>
      </c>
      <c r="B5229" t="s">
        <v>2296</v>
      </c>
      <c r="C5229" t="s">
        <v>29213</v>
      </c>
      <c r="E5229" t="s">
        <v>29214</v>
      </c>
      <c r="F5229" t="s">
        <v>171</v>
      </c>
      <c r="G5229" t="s">
        <v>172</v>
      </c>
      <c r="H5229" s="1">
        <v>31890</v>
      </c>
      <c r="I5229" t="s">
        <v>173</v>
      </c>
      <c r="K5229" t="s">
        <v>1357</v>
      </c>
      <c r="L5229" t="s">
        <v>1358</v>
      </c>
      <c r="M5229" t="s">
        <v>224</v>
      </c>
      <c r="N5229">
        <v>2016</v>
      </c>
      <c r="O5229" t="s">
        <v>410</v>
      </c>
      <c r="P5229" t="s">
        <v>178</v>
      </c>
      <c r="Q5229" t="s">
        <v>172</v>
      </c>
      <c r="S5229">
        <v>27815571</v>
      </c>
      <c r="T5229" t="s">
        <v>196</v>
      </c>
      <c r="W5229" t="s">
        <v>29215</v>
      </c>
      <c r="X5229">
        <v>3074601721</v>
      </c>
      <c r="Y5229" t="s">
        <v>802</v>
      </c>
      <c r="Z5229" t="s">
        <v>1360</v>
      </c>
      <c r="AA5229" t="s">
        <v>615</v>
      </c>
      <c r="AB5229" t="s">
        <v>259</v>
      </c>
      <c r="AC5229" t="s">
        <v>804</v>
      </c>
      <c r="AD5229" t="s">
        <v>185</v>
      </c>
      <c r="AS5229" t="str">
        <f>"0"</f>
        <v>0</v>
      </c>
      <c r="AT5229" t="s">
        <v>188</v>
      </c>
      <c r="AU5229" t="s">
        <v>189</v>
      </c>
      <c r="AV5229" t="s">
        <v>190</v>
      </c>
      <c r="AW5229" t="s">
        <v>264</v>
      </c>
      <c r="BM5229" t="s">
        <v>29216</v>
      </c>
      <c r="BP5229" t="s">
        <v>29217</v>
      </c>
      <c r="BQ5229" t="s">
        <v>1150</v>
      </c>
      <c r="BS5229" t="str">
        <f>"08831"</f>
        <v>08831</v>
      </c>
      <c r="BT5229" t="s">
        <v>196</v>
      </c>
      <c r="BU5229">
        <v>7326729381</v>
      </c>
      <c r="BZ5229" t="s">
        <v>29216</v>
      </c>
      <c r="CC5229" t="s">
        <v>29217</v>
      </c>
      <c r="CD5229" t="s">
        <v>1150</v>
      </c>
      <c r="CF5229" t="str">
        <f>"08831"</f>
        <v>08831</v>
      </c>
      <c r="CG5229" t="s">
        <v>196</v>
      </c>
      <c r="CH5229">
        <v>7326729381</v>
      </c>
      <c r="CM5229" t="s">
        <v>29216</v>
      </c>
      <c r="CP5229" t="s">
        <v>29217</v>
      </c>
      <c r="CQ5229" t="s">
        <v>1150</v>
      </c>
      <c r="CS5229" t="str">
        <f>"08831"</f>
        <v>08831</v>
      </c>
      <c r="CT5229" t="s">
        <v>196</v>
      </c>
      <c r="CU5229">
        <v>7326729381</v>
      </c>
      <c r="DM5229" t="s">
        <v>29218</v>
      </c>
      <c r="DP5229" t="s">
        <v>29219</v>
      </c>
      <c r="DQ5229" t="s">
        <v>1150</v>
      </c>
      <c r="DS5229" t="str">
        <f>"08857"</f>
        <v>08857</v>
      </c>
      <c r="DT5229" t="s">
        <v>226</v>
      </c>
      <c r="DU5229">
        <v>7325394622</v>
      </c>
      <c r="DW5229">
        <v>7325394622</v>
      </c>
      <c r="DX5229" t="s">
        <v>29220</v>
      </c>
      <c r="DY5229" t="s">
        <v>406</v>
      </c>
      <c r="ED5229" t="s">
        <v>1150</v>
      </c>
      <c r="EG5229" t="s">
        <v>196</v>
      </c>
      <c r="EH5229">
        <v>7326729381</v>
      </c>
      <c r="EM5229" t="s">
        <v>29216</v>
      </c>
      <c r="EP5229" t="s">
        <v>29217</v>
      </c>
      <c r="EQ5229" t="s">
        <v>1150</v>
      </c>
      <c r="ES5229" t="str">
        <f>"08831"</f>
        <v>08831</v>
      </c>
      <c r="ET5229" t="s">
        <v>196</v>
      </c>
      <c r="EU5229">
        <v>7326729381</v>
      </c>
    </row>
    <row r="5230" spans="1:151" x14ac:dyDescent="0.2">
      <c r="A5230">
        <v>27146</v>
      </c>
      <c r="B5230" t="s">
        <v>2698</v>
      </c>
      <c r="C5230" t="s">
        <v>29221</v>
      </c>
      <c r="D5230" t="s">
        <v>955</v>
      </c>
      <c r="E5230" t="s">
        <v>29222</v>
      </c>
      <c r="F5230" t="s">
        <v>171</v>
      </c>
      <c r="G5230" t="s">
        <v>172</v>
      </c>
      <c r="H5230" s="1">
        <v>36630</v>
      </c>
      <c r="I5230" t="s">
        <v>221</v>
      </c>
      <c r="K5230" t="s">
        <v>222</v>
      </c>
      <c r="L5230" t="s">
        <v>223</v>
      </c>
      <c r="M5230" t="s">
        <v>224</v>
      </c>
      <c r="N5230">
        <v>2019</v>
      </c>
      <c r="O5230" t="s">
        <v>279</v>
      </c>
      <c r="P5230" t="s">
        <v>363</v>
      </c>
      <c r="Q5230" t="s">
        <v>172</v>
      </c>
      <c r="S5230">
        <v>31346375</v>
      </c>
      <c r="T5230" t="s">
        <v>196</v>
      </c>
      <c r="W5230" t="s">
        <v>29223</v>
      </c>
      <c r="X5230">
        <v>8023554328</v>
      </c>
      <c r="Y5230" t="s">
        <v>186</v>
      </c>
      <c r="Z5230" t="s">
        <v>282</v>
      </c>
      <c r="AA5230">
        <v>2022</v>
      </c>
      <c r="AB5230">
        <v>2022</v>
      </c>
      <c r="AC5230" t="s">
        <v>2179</v>
      </c>
      <c r="AD5230" t="s">
        <v>172</v>
      </c>
      <c r="AS5230">
        <v>3.47</v>
      </c>
      <c r="AT5230" t="s">
        <v>188</v>
      </c>
      <c r="AU5230" t="s">
        <v>189</v>
      </c>
      <c r="AV5230" t="s">
        <v>190</v>
      </c>
      <c r="AW5230" t="s">
        <v>264</v>
      </c>
      <c r="BM5230" t="s">
        <v>29224</v>
      </c>
      <c r="BN5230" t="s">
        <v>193</v>
      </c>
      <c r="BP5230" t="s">
        <v>194</v>
      </c>
      <c r="BQ5230" t="s">
        <v>195</v>
      </c>
      <c r="BS5230">
        <v>14627</v>
      </c>
      <c r="BT5230" t="s">
        <v>196</v>
      </c>
      <c r="BU5230">
        <v>8023559045</v>
      </c>
      <c r="BZ5230" t="s">
        <v>29225</v>
      </c>
      <c r="CC5230" t="s">
        <v>7750</v>
      </c>
      <c r="CD5230" t="s">
        <v>401</v>
      </c>
      <c r="CF5230" t="str">
        <f>"019381624"</f>
        <v>019381624</v>
      </c>
      <c r="CG5230" t="s">
        <v>196</v>
      </c>
      <c r="CH5230">
        <v>8023104250</v>
      </c>
      <c r="CM5230" t="s">
        <v>29226</v>
      </c>
      <c r="CN5230" t="s">
        <v>29227</v>
      </c>
      <c r="CP5230" t="s">
        <v>194</v>
      </c>
      <c r="CQ5230" t="s">
        <v>195</v>
      </c>
      <c r="CS5230">
        <v>14627</v>
      </c>
      <c r="CT5230" t="s">
        <v>196</v>
      </c>
      <c r="CU5230">
        <v>8023559045</v>
      </c>
      <c r="DZ5230" t="s">
        <v>29228</v>
      </c>
      <c r="EC5230" t="s">
        <v>8762</v>
      </c>
      <c r="ED5230" t="s">
        <v>401</v>
      </c>
      <c r="EF5230">
        <v>803031725</v>
      </c>
      <c r="EG5230" t="s">
        <v>196</v>
      </c>
      <c r="EH5230">
        <v>8023104250</v>
      </c>
      <c r="EM5230" t="s">
        <v>29225</v>
      </c>
      <c r="EP5230" t="s">
        <v>7750</v>
      </c>
      <c r="EQ5230" t="s">
        <v>401</v>
      </c>
      <c r="ES5230" t="str">
        <f>"019381624"</f>
        <v>019381624</v>
      </c>
      <c r="ET5230" t="s">
        <v>196</v>
      </c>
      <c r="EU5230">
        <v>8023104250</v>
      </c>
    </row>
    <row r="5231" spans="1:151" x14ac:dyDescent="0.2">
      <c r="A5231">
        <v>15742</v>
      </c>
      <c r="B5231" t="s">
        <v>29229</v>
      </c>
      <c r="C5231" t="s">
        <v>29230</v>
      </c>
      <c r="D5231" t="s">
        <v>169</v>
      </c>
      <c r="E5231" t="s">
        <v>29231</v>
      </c>
      <c r="F5231" t="s">
        <v>171</v>
      </c>
      <c r="G5231" t="s">
        <v>172</v>
      </c>
      <c r="H5231" s="1">
        <v>35138</v>
      </c>
      <c r="I5231" t="s">
        <v>221</v>
      </c>
      <c r="K5231" t="s">
        <v>409</v>
      </c>
      <c r="L5231" t="s">
        <v>1643</v>
      </c>
      <c r="M5231" t="s">
        <v>224</v>
      </c>
      <c r="N5231">
        <v>2016</v>
      </c>
      <c r="O5231" t="s">
        <v>410</v>
      </c>
      <c r="P5231" t="s">
        <v>178</v>
      </c>
      <c r="Q5231" t="s">
        <v>172</v>
      </c>
      <c r="S5231">
        <v>28713920</v>
      </c>
      <c r="T5231" t="s">
        <v>196</v>
      </c>
      <c r="W5231" t="s">
        <v>29232</v>
      </c>
      <c r="X5231">
        <v>8609122609</v>
      </c>
      <c r="Y5231" t="s">
        <v>186</v>
      </c>
      <c r="Z5231" t="s">
        <v>183</v>
      </c>
      <c r="AA5231">
        <v>2018</v>
      </c>
      <c r="AB5231">
        <v>2018</v>
      </c>
      <c r="AC5231" t="s">
        <v>6542</v>
      </c>
      <c r="AD5231" t="s">
        <v>185</v>
      </c>
      <c r="AM5231" t="s">
        <v>413</v>
      </c>
      <c r="AS5231" t="str">
        <f>"0"</f>
        <v>0</v>
      </c>
      <c r="AT5231" t="s">
        <v>188</v>
      </c>
      <c r="AU5231" t="s">
        <v>189</v>
      </c>
      <c r="AV5231" t="s">
        <v>190</v>
      </c>
      <c r="AW5231" t="s">
        <v>264</v>
      </c>
      <c r="BM5231" t="s">
        <v>29233</v>
      </c>
      <c r="BP5231" t="s">
        <v>194</v>
      </c>
      <c r="BQ5231" t="s">
        <v>195</v>
      </c>
      <c r="BS5231">
        <v>14619</v>
      </c>
      <c r="BT5231" t="s">
        <v>196</v>
      </c>
      <c r="BU5231">
        <v>8609418568</v>
      </c>
      <c r="BZ5231" t="s">
        <v>29234</v>
      </c>
      <c r="CC5231" t="s">
        <v>25761</v>
      </c>
      <c r="CD5231" t="s">
        <v>1508</v>
      </c>
      <c r="CF5231" t="str">
        <f>"06385"</f>
        <v>06385</v>
      </c>
      <c r="CG5231" t="s">
        <v>196</v>
      </c>
      <c r="CH5231">
        <v>8609418568</v>
      </c>
      <c r="CM5231" t="s">
        <v>29233</v>
      </c>
      <c r="CP5231" t="s">
        <v>194</v>
      </c>
      <c r="CQ5231" t="s">
        <v>195</v>
      </c>
      <c r="CS5231">
        <v>14619</v>
      </c>
      <c r="CT5231" t="s">
        <v>196</v>
      </c>
      <c r="CU5231">
        <v>8609418568</v>
      </c>
      <c r="DZ5231" t="s">
        <v>29235</v>
      </c>
      <c r="EC5231" t="s">
        <v>29236</v>
      </c>
      <c r="ED5231" t="s">
        <v>1508</v>
      </c>
      <c r="EF5231" t="str">
        <f>"063405542"</f>
        <v>063405542</v>
      </c>
      <c r="EG5231" t="s">
        <v>196</v>
      </c>
      <c r="EM5231" t="s">
        <v>29234</v>
      </c>
      <c r="EP5231" t="s">
        <v>25761</v>
      </c>
      <c r="EQ5231" t="s">
        <v>1508</v>
      </c>
      <c r="ES5231" t="str">
        <f>"06385"</f>
        <v>06385</v>
      </c>
      <c r="ET5231" t="s">
        <v>196</v>
      </c>
      <c r="EU5231">
        <v>8609418568</v>
      </c>
    </row>
    <row r="5232" spans="1:151" x14ac:dyDescent="0.2">
      <c r="A5232">
        <v>38613</v>
      </c>
      <c r="B5232" t="s">
        <v>1032</v>
      </c>
      <c r="C5232" t="s">
        <v>29237</v>
      </c>
      <c r="E5232" t="s">
        <v>29238</v>
      </c>
      <c r="F5232" t="s">
        <v>171</v>
      </c>
      <c r="G5232" t="str">
        <f>"0"</f>
        <v>0</v>
      </c>
      <c r="H5232" s="1">
        <v>38105</v>
      </c>
      <c r="I5232" t="s">
        <v>173</v>
      </c>
      <c r="K5232" t="s">
        <v>1529</v>
      </c>
      <c r="L5232" t="s">
        <v>1530</v>
      </c>
      <c r="M5232" t="s">
        <v>224</v>
      </c>
      <c r="N5232">
        <v>2023</v>
      </c>
      <c r="O5232" t="s">
        <v>597</v>
      </c>
      <c r="P5232" t="s">
        <v>178</v>
      </c>
      <c r="Q5232" t="s">
        <v>172</v>
      </c>
      <c r="S5232">
        <v>32342918</v>
      </c>
      <c r="T5232" t="s">
        <v>226</v>
      </c>
      <c r="Y5232" t="str">
        <f>"04HSEAS"</f>
        <v>04HSEAS</v>
      </c>
      <c r="Z5232" t="s">
        <v>499</v>
      </c>
      <c r="AA5232" t="s">
        <v>228</v>
      </c>
      <c r="AB5232" t="s">
        <v>229</v>
      </c>
      <c r="AC5232" t="s">
        <v>500</v>
      </c>
      <c r="AD5232" t="s">
        <v>185</v>
      </c>
      <c r="AS5232">
        <v>3.88</v>
      </c>
      <c r="AU5232" t="s">
        <v>472</v>
      </c>
      <c r="AV5232" t="s">
        <v>473</v>
      </c>
      <c r="AW5232" t="s">
        <v>264</v>
      </c>
      <c r="BO5232" t="s">
        <v>29239</v>
      </c>
      <c r="BQ5232" t="s">
        <v>195</v>
      </c>
      <c r="CD5232" t="s">
        <v>195</v>
      </c>
      <c r="CM5232" t="s">
        <v>29240</v>
      </c>
      <c r="CO5232" t="s">
        <v>29239</v>
      </c>
      <c r="CP5232" t="s">
        <v>15333</v>
      </c>
      <c r="CQ5232" t="s">
        <v>247</v>
      </c>
      <c r="CS5232" t="s">
        <v>29241</v>
      </c>
      <c r="CT5232" t="s">
        <v>244</v>
      </c>
      <c r="CU5232" t="s">
        <v>29242</v>
      </c>
    </row>
    <row r="5233" spans="1:151" x14ac:dyDescent="0.2">
      <c r="A5233">
        <v>28346</v>
      </c>
      <c r="B5233" t="s">
        <v>1546</v>
      </c>
      <c r="C5233" t="s">
        <v>29243</v>
      </c>
      <c r="D5233" t="s">
        <v>3554</v>
      </c>
      <c r="E5233" t="s">
        <v>29244</v>
      </c>
      <c r="F5233" t="s">
        <v>171</v>
      </c>
      <c r="G5233" t="s">
        <v>172</v>
      </c>
      <c r="H5233" s="1">
        <v>36513</v>
      </c>
      <c r="I5233" t="s">
        <v>173</v>
      </c>
      <c r="K5233" t="s">
        <v>6067</v>
      </c>
      <c r="L5233" t="s">
        <v>6068</v>
      </c>
      <c r="M5233" t="s">
        <v>224</v>
      </c>
      <c r="N5233">
        <v>2019</v>
      </c>
      <c r="O5233" t="s">
        <v>279</v>
      </c>
      <c r="P5233" t="s">
        <v>178</v>
      </c>
      <c r="Q5233" t="s">
        <v>172</v>
      </c>
      <c r="S5233">
        <v>31407359</v>
      </c>
      <c r="T5233" t="s">
        <v>196</v>
      </c>
      <c r="W5233" t="s">
        <v>29245</v>
      </c>
      <c r="X5233">
        <v>8476124826</v>
      </c>
      <c r="Y5233" t="s">
        <v>802</v>
      </c>
      <c r="Z5233" t="s">
        <v>1583</v>
      </c>
      <c r="AA5233">
        <v>2022</v>
      </c>
      <c r="AB5233">
        <v>2022</v>
      </c>
      <c r="AC5233" t="s">
        <v>1584</v>
      </c>
      <c r="AD5233" t="s">
        <v>185</v>
      </c>
      <c r="AS5233">
        <v>3.4</v>
      </c>
      <c r="AT5233" t="s">
        <v>188</v>
      </c>
      <c r="AU5233" t="s">
        <v>189</v>
      </c>
      <c r="AV5233" t="s">
        <v>190</v>
      </c>
      <c r="AW5233" t="s">
        <v>264</v>
      </c>
      <c r="BM5233" t="s">
        <v>6070</v>
      </c>
      <c r="BN5233" t="s">
        <v>29246</v>
      </c>
      <c r="BP5233" t="s">
        <v>194</v>
      </c>
      <c r="BQ5233" t="s">
        <v>195</v>
      </c>
      <c r="BS5233">
        <v>14605</v>
      </c>
      <c r="BT5233" t="s">
        <v>196</v>
      </c>
      <c r="BU5233">
        <v>8476446839</v>
      </c>
      <c r="BZ5233" t="s">
        <v>29247</v>
      </c>
      <c r="CC5233" t="s">
        <v>29248</v>
      </c>
      <c r="CD5233" t="s">
        <v>1648</v>
      </c>
      <c r="CF5233">
        <v>600772068</v>
      </c>
      <c r="CG5233" t="s">
        <v>196</v>
      </c>
      <c r="CH5233">
        <v>8479105677</v>
      </c>
      <c r="CM5233" t="s">
        <v>9421</v>
      </c>
      <c r="CP5233" t="s">
        <v>194</v>
      </c>
      <c r="CQ5233" t="s">
        <v>195</v>
      </c>
      <c r="CS5233">
        <v>14605</v>
      </c>
      <c r="CT5233" t="s">
        <v>196</v>
      </c>
      <c r="CU5233">
        <v>8476446839</v>
      </c>
      <c r="ED5233" t="s">
        <v>1648</v>
      </c>
      <c r="EG5233" t="s">
        <v>196</v>
      </c>
      <c r="EH5233">
        <v>8479105677</v>
      </c>
      <c r="EM5233" t="s">
        <v>29247</v>
      </c>
      <c r="EP5233" t="s">
        <v>29248</v>
      </c>
      <c r="EQ5233" t="s">
        <v>1648</v>
      </c>
      <c r="ES5233">
        <v>600772068</v>
      </c>
      <c r="ET5233" t="s">
        <v>196</v>
      </c>
      <c r="EU5233">
        <v>8479105677</v>
      </c>
    </row>
    <row r="5234" spans="1:151" x14ac:dyDescent="0.2">
      <c r="A5234">
        <v>23333</v>
      </c>
      <c r="B5234" t="s">
        <v>16585</v>
      </c>
      <c r="C5234" t="s">
        <v>29249</v>
      </c>
      <c r="D5234" t="s">
        <v>9554</v>
      </c>
      <c r="E5234" t="s">
        <v>29250</v>
      </c>
      <c r="F5234" t="s">
        <v>171</v>
      </c>
      <c r="G5234" t="s">
        <v>172</v>
      </c>
      <c r="H5234" s="1">
        <v>35212</v>
      </c>
      <c r="I5234" t="s">
        <v>173</v>
      </c>
      <c r="K5234" t="s">
        <v>3465</v>
      </c>
      <c r="M5234" t="s">
        <v>306</v>
      </c>
      <c r="N5234">
        <v>2017</v>
      </c>
      <c r="O5234" t="s">
        <v>646</v>
      </c>
      <c r="P5234" t="s">
        <v>363</v>
      </c>
      <c r="Q5234" t="s">
        <v>172</v>
      </c>
      <c r="S5234">
        <v>28723332</v>
      </c>
      <c r="T5234" t="s">
        <v>196</v>
      </c>
      <c r="W5234" t="s">
        <v>29251</v>
      </c>
      <c r="X5234">
        <v>9145364508</v>
      </c>
      <c r="Y5234" t="s">
        <v>182</v>
      </c>
      <c r="Z5234" t="s">
        <v>183</v>
      </c>
      <c r="AA5234">
        <v>2018</v>
      </c>
      <c r="AB5234">
        <v>2018</v>
      </c>
      <c r="AC5234" t="s">
        <v>208</v>
      </c>
      <c r="AD5234" t="s">
        <v>185</v>
      </c>
      <c r="AS5234">
        <v>2.89</v>
      </c>
      <c r="AT5234" t="s">
        <v>188</v>
      </c>
      <c r="AU5234" t="s">
        <v>189</v>
      </c>
      <c r="AV5234" t="s">
        <v>190</v>
      </c>
      <c r="AW5234" t="s">
        <v>264</v>
      </c>
      <c r="BM5234" t="s">
        <v>29252</v>
      </c>
      <c r="BN5234" t="s">
        <v>193</v>
      </c>
      <c r="BP5234" t="s">
        <v>194</v>
      </c>
      <c r="BQ5234" t="s">
        <v>195</v>
      </c>
      <c r="BS5234">
        <v>14627</v>
      </c>
      <c r="BT5234" t="s">
        <v>196</v>
      </c>
      <c r="BU5234">
        <v>9149608475</v>
      </c>
      <c r="BZ5234" t="s">
        <v>29253</v>
      </c>
      <c r="CC5234" t="s">
        <v>1944</v>
      </c>
      <c r="CD5234" t="s">
        <v>195</v>
      </c>
      <c r="CF5234">
        <v>10514</v>
      </c>
      <c r="CG5234" t="s">
        <v>196</v>
      </c>
      <c r="CH5234">
        <v>9142384152</v>
      </c>
      <c r="CM5234" t="s">
        <v>29253</v>
      </c>
      <c r="CP5234" t="s">
        <v>1944</v>
      </c>
      <c r="CQ5234" t="s">
        <v>195</v>
      </c>
      <c r="CS5234">
        <v>10514</v>
      </c>
      <c r="CT5234" t="s">
        <v>196</v>
      </c>
      <c r="CU5234">
        <v>9149608475</v>
      </c>
      <c r="ED5234" t="s">
        <v>195</v>
      </c>
      <c r="EG5234" t="s">
        <v>196</v>
      </c>
      <c r="EH5234">
        <v>9142384152</v>
      </c>
      <c r="EM5234" t="s">
        <v>29253</v>
      </c>
      <c r="EP5234" t="s">
        <v>1944</v>
      </c>
      <c r="EQ5234" t="s">
        <v>195</v>
      </c>
      <c r="ES5234">
        <v>10514</v>
      </c>
      <c r="ET5234" t="s">
        <v>196</v>
      </c>
      <c r="EU5234">
        <v>9142384152</v>
      </c>
    </row>
    <row r="5235" spans="1:151" x14ac:dyDescent="0.2">
      <c r="A5235">
        <v>27026</v>
      </c>
      <c r="B5235" t="s">
        <v>15384</v>
      </c>
      <c r="C5235" t="s">
        <v>29254</v>
      </c>
      <c r="D5235" t="s">
        <v>185</v>
      </c>
      <c r="E5235" t="s">
        <v>29255</v>
      </c>
      <c r="F5235" t="s">
        <v>171</v>
      </c>
      <c r="G5235" t="s">
        <v>172</v>
      </c>
      <c r="H5235" s="1">
        <v>35647</v>
      </c>
      <c r="I5235" t="s">
        <v>221</v>
      </c>
      <c r="K5235" t="s">
        <v>2435</v>
      </c>
      <c r="L5235" t="s">
        <v>2201</v>
      </c>
      <c r="M5235" t="s">
        <v>255</v>
      </c>
      <c r="N5235" t="s">
        <v>1347</v>
      </c>
      <c r="O5235" t="s">
        <v>1348</v>
      </c>
      <c r="P5235" t="s">
        <v>178</v>
      </c>
      <c r="Q5235" t="s">
        <v>172</v>
      </c>
      <c r="S5235">
        <v>29399277</v>
      </c>
      <c r="T5235" t="s">
        <v>196</v>
      </c>
      <c r="W5235" t="s">
        <v>29256</v>
      </c>
      <c r="X5235">
        <v>4019351323</v>
      </c>
      <c r="Y5235" t="s">
        <v>182</v>
      </c>
      <c r="Z5235" t="s">
        <v>183</v>
      </c>
      <c r="AA5235">
        <v>2019</v>
      </c>
      <c r="AB5235">
        <v>2019</v>
      </c>
      <c r="AC5235" t="s">
        <v>184</v>
      </c>
      <c r="AD5235" t="s">
        <v>185</v>
      </c>
      <c r="AM5235" t="s">
        <v>18751</v>
      </c>
      <c r="AS5235">
        <v>3.92</v>
      </c>
      <c r="AT5235" t="s">
        <v>188</v>
      </c>
      <c r="AU5235" t="s">
        <v>189</v>
      </c>
      <c r="AV5235" t="s">
        <v>190</v>
      </c>
      <c r="AW5235" t="s">
        <v>264</v>
      </c>
      <c r="BM5235" t="s">
        <v>193</v>
      </c>
      <c r="BN5235" t="s">
        <v>29257</v>
      </c>
      <c r="BP5235" t="s">
        <v>194</v>
      </c>
      <c r="BQ5235" t="s">
        <v>195</v>
      </c>
      <c r="BS5235">
        <v>14627</v>
      </c>
      <c r="BT5235" t="s">
        <v>196</v>
      </c>
      <c r="BU5235">
        <v>4019651320</v>
      </c>
      <c r="BZ5235" t="s">
        <v>29258</v>
      </c>
      <c r="CC5235" t="s">
        <v>20005</v>
      </c>
      <c r="CD5235" t="s">
        <v>6508</v>
      </c>
      <c r="CF5235" t="str">
        <f>"02806"</f>
        <v>02806</v>
      </c>
      <c r="CG5235" t="s">
        <v>196</v>
      </c>
      <c r="CH5235">
        <v>4019651320</v>
      </c>
      <c r="CM5235" t="s">
        <v>215</v>
      </c>
      <c r="CP5235" t="s">
        <v>194</v>
      </c>
      <c r="CQ5235" t="s">
        <v>195</v>
      </c>
      <c r="CS5235">
        <v>14611</v>
      </c>
      <c r="CT5235" t="s">
        <v>196</v>
      </c>
      <c r="CU5235">
        <v>4019651320</v>
      </c>
      <c r="DM5235" t="s">
        <v>29259</v>
      </c>
      <c r="DP5235" t="s">
        <v>11163</v>
      </c>
      <c r="DQ5235" t="s">
        <v>6508</v>
      </c>
      <c r="DS5235" t="str">
        <f>"02806"</f>
        <v>02806</v>
      </c>
      <c r="DT5235" t="s">
        <v>226</v>
      </c>
      <c r="DW5235">
        <v>4019351323</v>
      </c>
      <c r="DX5235" t="s">
        <v>29260</v>
      </c>
      <c r="DY5235" t="s">
        <v>29261</v>
      </c>
      <c r="ED5235" t="s">
        <v>6508</v>
      </c>
      <c r="EG5235" t="s">
        <v>196</v>
      </c>
      <c r="EH5235">
        <v>4019651320</v>
      </c>
      <c r="EM5235" t="s">
        <v>29258</v>
      </c>
      <c r="EP5235" t="s">
        <v>20005</v>
      </c>
      <c r="EQ5235" t="s">
        <v>6508</v>
      </c>
      <c r="ES5235" t="str">
        <f>"02806"</f>
        <v>02806</v>
      </c>
      <c r="ET5235" t="s">
        <v>196</v>
      </c>
      <c r="EU5235">
        <v>4019651320</v>
      </c>
    </row>
    <row r="5236" spans="1:151" x14ac:dyDescent="0.2">
      <c r="A5236">
        <v>24741</v>
      </c>
      <c r="B5236" t="s">
        <v>15384</v>
      </c>
      <c r="C5236" t="s">
        <v>29254</v>
      </c>
      <c r="D5236" t="s">
        <v>185</v>
      </c>
      <c r="E5236" t="s">
        <v>29255</v>
      </c>
      <c r="F5236" t="s">
        <v>171</v>
      </c>
      <c r="G5236" t="s">
        <v>172</v>
      </c>
      <c r="H5236" s="1">
        <v>35647</v>
      </c>
      <c r="I5236" t="s">
        <v>221</v>
      </c>
      <c r="K5236" t="s">
        <v>2435</v>
      </c>
      <c r="L5236" t="s">
        <v>2201</v>
      </c>
      <c r="M5236" t="s">
        <v>255</v>
      </c>
      <c r="N5236" t="s">
        <v>2166</v>
      </c>
      <c r="O5236" t="s">
        <v>5927</v>
      </c>
      <c r="P5236" t="s">
        <v>178</v>
      </c>
      <c r="Q5236" t="s">
        <v>172</v>
      </c>
      <c r="S5236">
        <v>29399277</v>
      </c>
      <c r="T5236" t="s">
        <v>196</v>
      </c>
      <c r="W5236" t="s">
        <v>29256</v>
      </c>
      <c r="X5236">
        <v>4019351323</v>
      </c>
      <c r="Y5236" t="s">
        <v>182</v>
      </c>
      <c r="Z5236" t="s">
        <v>183</v>
      </c>
      <c r="AA5236">
        <v>2019</v>
      </c>
      <c r="AB5236">
        <v>2019</v>
      </c>
      <c r="AC5236" t="s">
        <v>184</v>
      </c>
      <c r="AD5236" t="s">
        <v>185</v>
      </c>
      <c r="AM5236" t="s">
        <v>18751</v>
      </c>
      <c r="AS5236">
        <v>3.92</v>
      </c>
      <c r="AT5236" t="s">
        <v>188</v>
      </c>
      <c r="AU5236" t="s">
        <v>189</v>
      </c>
      <c r="AV5236" t="s">
        <v>190</v>
      </c>
      <c r="AW5236" t="s">
        <v>264</v>
      </c>
      <c r="BM5236" t="s">
        <v>193</v>
      </c>
      <c r="BN5236" t="s">
        <v>29257</v>
      </c>
      <c r="BP5236" t="s">
        <v>194</v>
      </c>
      <c r="BQ5236" t="s">
        <v>195</v>
      </c>
      <c r="BS5236">
        <v>14627</v>
      </c>
      <c r="BT5236" t="s">
        <v>196</v>
      </c>
      <c r="BU5236">
        <v>4019651320</v>
      </c>
      <c r="BZ5236" t="s">
        <v>29258</v>
      </c>
      <c r="CC5236" t="s">
        <v>20005</v>
      </c>
      <c r="CD5236" t="s">
        <v>6508</v>
      </c>
      <c r="CF5236" t="str">
        <f>"02806"</f>
        <v>02806</v>
      </c>
      <c r="CG5236" t="s">
        <v>196</v>
      </c>
      <c r="CH5236">
        <v>4019651320</v>
      </c>
      <c r="CM5236" t="s">
        <v>215</v>
      </c>
      <c r="CP5236" t="s">
        <v>194</v>
      </c>
      <c r="CQ5236" t="s">
        <v>195</v>
      </c>
      <c r="CS5236">
        <v>14611</v>
      </c>
      <c r="CT5236" t="s">
        <v>196</v>
      </c>
      <c r="CU5236">
        <v>4019651320</v>
      </c>
      <c r="DM5236" t="s">
        <v>29259</v>
      </c>
      <c r="DP5236" t="s">
        <v>11163</v>
      </c>
      <c r="DQ5236" t="s">
        <v>6508</v>
      </c>
      <c r="DS5236" t="str">
        <f>"02806"</f>
        <v>02806</v>
      </c>
      <c r="DT5236" t="s">
        <v>226</v>
      </c>
      <c r="DW5236">
        <v>4019351323</v>
      </c>
      <c r="DX5236" t="s">
        <v>29260</v>
      </c>
      <c r="DY5236" t="s">
        <v>29261</v>
      </c>
      <c r="ED5236" t="s">
        <v>6508</v>
      </c>
      <c r="EG5236" t="s">
        <v>196</v>
      </c>
      <c r="EH5236">
        <v>4019651320</v>
      </c>
      <c r="EM5236" t="s">
        <v>29258</v>
      </c>
      <c r="EP5236" t="s">
        <v>20005</v>
      </c>
      <c r="EQ5236" t="s">
        <v>6508</v>
      </c>
      <c r="ES5236" t="str">
        <f>"02806"</f>
        <v>02806</v>
      </c>
      <c r="ET5236" t="s">
        <v>196</v>
      </c>
      <c r="EU5236">
        <v>4019651320</v>
      </c>
    </row>
    <row r="5237" spans="1:151" x14ac:dyDescent="0.2">
      <c r="A5237">
        <v>36646</v>
      </c>
      <c r="B5237" t="s">
        <v>378</v>
      </c>
      <c r="C5237" t="s">
        <v>29262</v>
      </c>
      <c r="D5237" t="s">
        <v>29263</v>
      </c>
      <c r="E5237" t="s">
        <v>29264</v>
      </c>
      <c r="F5237" t="s">
        <v>171</v>
      </c>
      <c r="G5237" t="s">
        <v>172</v>
      </c>
      <c r="H5237" s="1">
        <v>36983</v>
      </c>
      <c r="I5237" t="s">
        <v>173</v>
      </c>
      <c r="K5237" t="s">
        <v>10424</v>
      </c>
      <c r="L5237" t="s">
        <v>1158</v>
      </c>
      <c r="M5237" t="s">
        <v>176</v>
      </c>
      <c r="N5237">
        <v>2022</v>
      </c>
      <c r="O5237" t="s">
        <v>555</v>
      </c>
      <c r="P5237" t="s">
        <v>178</v>
      </c>
      <c r="Q5237" t="s">
        <v>172</v>
      </c>
      <c r="S5237">
        <v>31584906</v>
      </c>
      <c r="T5237" t="s">
        <v>226</v>
      </c>
      <c r="Y5237" t="str">
        <f>"01AS"</f>
        <v>01AS</v>
      </c>
      <c r="Z5237" t="s">
        <v>227</v>
      </c>
      <c r="AA5237" t="s">
        <v>320</v>
      </c>
      <c r="AB5237" t="s">
        <v>321</v>
      </c>
      <c r="AC5237" t="s">
        <v>1451</v>
      </c>
      <c r="AD5237" t="s">
        <v>185</v>
      </c>
      <c r="AE5237" t="s">
        <v>11856</v>
      </c>
      <c r="AS5237">
        <v>3.72</v>
      </c>
      <c r="AT5237" t="s">
        <v>429</v>
      </c>
      <c r="AU5237" t="s">
        <v>235</v>
      </c>
      <c r="AV5237" t="s">
        <v>236</v>
      </c>
      <c r="AW5237" t="s">
        <v>264</v>
      </c>
      <c r="BF5237" t="s">
        <v>474</v>
      </c>
      <c r="BM5237" t="s">
        <v>29265</v>
      </c>
      <c r="BN5237" t="s">
        <v>239</v>
      </c>
      <c r="BO5237" t="s">
        <v>29266</v>
      </c>
      <c r="BP5237" t="s">
        <v>241</v>
      </c>
      <c r="BQ5237" t="s">
        <v>195</v>
      </c>
      <c r="BS5237">
        <v>14627</v>
      </c>
      <c r="CD5237" t="s">
        <v>195</v>
      </c>
      <c r="CM5237" t="s">
        <v>29267</v>
      </c>
      <c r="CO5237" t="s">
        <v>29266</v>
      </c>
      <c r="CP5237" t="s">
        <v>5159</v>
      </c>
      <c r="CQ5237" t="s">
        <v>541</v>
      </c>
      <c r="CS5237" t="str">
        <f>"02482-6017"</f>
        <v>02482-6017</v>
      </c>
      <c r="CT5237" t="s">
        <v>244</v>
      </c>
      <c r="CU5237" t="s">
        <v>29268</v>
      </c>
    </row>
    <row r="5238" spans="1:151" x14ac:dyDescent="0.2">
      <c r="A5238">
        <v>33552</v>
      </c>
      <c r="B5238" t="s">
        <v>1887</v>
      </c>
      <c r="C5238" t="s">
        <v>29269</v>
      </c>
      <c r="E5238" t="s">
        <v>29270</v>
      </c>
      <c r="F5238" t="s">
        <v>171</v>
      </c>
      <c r="G5238" t="s">
        <v>172</v>
      </c>
      <c r="H5238" s="1">
        <v>36144</v>
      </c>
      <c r="I5238" t="s">
        <v>221</v>
      </c>
      <c r="K5238" t="s">
        <v>453</v>
      </c>
      <c r="L5238" t="s">
        <v>454</v>
      </c>
      <c r="M5238" t="s">
        <v>205</v>
      </c>
      <c r="N5238">
        <v>2020</v>
      </c>
      <c r="O5238" t="s">
        <v>455</v>
      </c>
      <c r="P5238" t="s">
        <v>178</v>
      </c>
      <c r="Q5238" t="s">
        <v>172</v>
      </c>
      <c r="S5238">
        <v>30612235</v>
      </c>
      <c r="T5238" t="s">
        <v>226</v>
      </c>
      <c r="Y5238" t="str">
        <f>"01AS"</f>
        <v>01AS</v>
      </c>
      <c r="Z5238" t="s">
        <v>227</v>
      </c>
      <c r="AA5238" t="s">
        <v>320</v>
      </c>
      <c r="AB5238" t="s">
        <v>321</v>
      </c>
      <c r="AC5238" t="s">
        <v>656</v>
      </c>
      <c r="AD5238" t="s">
        <v>185</v>
      </c>
      <c r="AE5238" t="s">
        <v>3951</v>
      </c>
      <c r="AS5238">
        <v>3.6</v>
      </c>
      <c r="AT5238" t="s">
        <v>1261</v>
      </c>
      <c r="AU5238" t="s">
        <v>235</v>
      </c>
      <c r="AV5238" t="s">
        <v>236</v>
      </c>
      <c r="AW5238" t="s">
        <v>264</v>
      </c>
      <c r="BM5238" t="s">
        <v>29271</v>
      </c>
      <c r="BN5238" t="s">
        <v>239</v>
      </c>
      <c r="BO5238" t="s">
        <v>29272</v>
      </c>
      <c r="BP5238" t="s">
        <v>241</v>
      </c>
      <c r="BQ5238" t="s">
        <v>195</v>
      </c>
      <c r="BS5238">
        <v>14627</v>
      </c>
      <c r="CD5238" t="s">
        <v>195</v>
      </c>
      <c r="CM5238" t="s">
        <v>29273</v>
      </c>
      <c r="CO5238" t="s">
        <v>29272</v>
      </c>
      <c r="CP5238" t="s">
        <v>10761</v>
      </c>
      <c r="CQ5238" t="s">
        <v>247</v>
      </c>
      <c r="CS5238">
        <v>10804</v>
      </c>
      <c r="CT5238" t="s">
        <v>244</v>
      </c>
      <c r="CU5238" t="s">
        <v>29274</v>
      </c>
    </row>
    <row r="5239" spans="1:151" x14ac:dyDescent="0.2">
      <c r="A5239">
        <v>26616</v>
      </c>
      <c r="B5239" t="s">
        <v>1887</v>
      </c>
      <c r="C5239" t="s">
        <v>29269</v>
      </c>
      <c r="E5239" t="s">
        <v>29270</v>
      </c>
      <c r="F5239" t="s">
        <v>171</v>
      </c>
      <c r="G5239" t="s">
        <v>172</v>
      </c>
      <c r="H5239" s="1">
        <v>36144</v>
      </c>
      <c r="I5239" t="s">
        <v>221</v>
      </c>
      <c r="K5239" t="s">
        <v>2258</v>
      </c>
      <c r="L5239" t="s">
        <v>820</v>
      </c>
      <c r="M5239" t="s">
        <v>176</v>
      </c>
      <c r="N5239">
        <v>2019</v>
      </c>
      <c r="O5239" t="s">
        <v>482</v>
      </c>
      <c r="P5239" t="s">
        <v>178</v>
      </c>
      <c r="Q5239" t="s">
        <v>172</v>
      </c>
      <c r="S5239">
        <v>30612235</v>
      </c>
      <c r="T5239" t="s">
        <v>226</v>
      </c>
      <c r="Y5239" t="str">
        <f>"01AS"</f>
        <v>01AS</v>
      </c>
      <c r="Z5239" t="s">
        <v>227</v>
      </c>
      <c r="AA5239" t="s">
        <v>320</v>
      </c>
      <c r="AB5239" t="s">
        <v>321</v>
      </c>
      <c r="AC5239" t="s">
        <v>656</v>
      </c>
      <c r="AD5239" t="s">
        <v>185</v>
      </c>
      <c r="AE5239" t="s">
        <v>3951</v>
      </c>
      <c r="AS5239">
        <v>3.6</v>
      </c>
      <c r="AT5239" t="s">
        <v>1261</v>
      </c>
      <c r="AU5239" t="s">
        <v>235</v>
      </c>
      <c r="AV5239" t="s">
        <v>236</v>
      </c>
      <c r="AW5239" t="s">
        <v>264</v>
      </c>
      <c r="BM5239" t="s">
        <v>29271</v>
      </c>
      <c r="BN5239" t="s">
        <v>239</v>
      </c>
      <c r="BO5239" t="s">
        <v>29272</v>
      </c>
      <c r="BP5239" t="s">
        <v>241</v>
      </c>
      <c r="BQ5239" t="s">
        <v>195</v>
      </c>
      <c r="BS5239">
        <v>14627</v>
      </c>
      <c r="CD5239" t="s">
        <v>195</v>
      </c>
      <c r="CM5239" t="s">
        <v>29273</v>
      </c>
      <c r="CO5239" t="s">
        <v>29272</v>
      </c>
      <c r="CP5239" t="s">
        <v>10761</v>
      </c>
      <c r="CQ5239" t="s">
        <v>247</v>
      </c>
      <c r="CS5239">
        <v>10804</v>
      </c>
      <c r="CT5239" t="s">
        <v>244</v>
      </c>
      <c r="CU5239" t="s">
        <v>29274</v>
      </c>
    </row>
    <row r="5240" spans="1:151" x14ac:dyDescent="0.2">
      <c r="A5240">
        <v>46795</v>
      </c>
      <c r="B5240" t="s">
        <v>29275</v>
      </c>
      <c r="C5240" t="s">
        <v>29276</v>
      </c>
      <c r="E5240" t="s">
        <v>29277</v>
      </c>
      <c r="F5240" t="s">
        <v>171</v>
      </c>
      <c r="G5240" t="str">
        <f>"0"</f>
        <v>0</v>
      </c>
      <c r="H5240" s="1">
        <v>38376</v>
      </c>
      <c r="I5240" t="s">
        <v>173</v>
      </c>
      <c r="K5240" t="s">
        <v>2514</v>
      </c>
      <c r="M5240" t="s">
        <v>176</v>
      </c>
      <c r="N5240">
        <v>2026</v>
      </c>
      <c r="O5240" t="s">
        <v>508</v>
      </c>
      <c r="P5240" t="s">
        <v>509</v>
      </c>
      <c r="Q5240" t="s">
        <v>172</v>
      </c>
      <c r="S5240">
        <v>32518900</v>
      </c>
      <c r="T5240" t="s">
        <v>226</v>
      </c>
      <c r="Y5240" t="str">
        <f>"01AS"</f>
        <v>01AS</v>
      </c>
      <c r="Z5240" t="s">
        <v>227</v>
      </c>
      <c r="AA5240" t="s">
        <v>228</v>
      </c>
      <c r="AB5240" t="s">
        <v>229</v>
      </c>
      <c r="AC5240" t="s">
        <v>656</v>
      </c>
      <c r="AD5240" t="s">
        <v>185</v>
      </c>
      <c r="AM5240" t="s">
        <v>3018</v>
      </c>
      <c r="AS5240">
        <v>3.41</v>
      </c>
      <c r="AU5240" t="s">
        <v>472</v>
      </c>
      <c r="AV5240" t="s">
        <v>473</v>
      </c>
      <c r="AW5240" t="s">
        <v>264</v>
      </c>
      <c r="BM5240" t="s">
        <v>29278</v>
      </c>
      <c r="BN5240" t="s">
        <v>239</v>
      </c>
      <c r="BO5240" t="s">
        <v>29279</v>
      </c>
      <c r="BP5240" t="s">
        <v>241</v>
      </c>
      <c r="BQ5240" t="s">
        <v>195</v>
      </c>
      <c r="BS5240">
        <v>14627</v>
      </c>
      <c r="CD5240" t="s">
        <v>195</v>
      </c>
      <c r="CM5240" t="s">
        <v>29280</v>
      </c>
      <c r="CO5240" t="s">
        <v>29279</v>
      </c>
      <c r="CP5240" t="s">
        <v>10489</v>
      </c>
      <c r="CQ5240" t="s">
        <v>3779</v>
      </c>
      <c r="CS5240" t="s">
        <v>29281</v>
      </c>
      <c r="CT5240" t="s">
        <v>244</v>
      </c>
      <c r="CU5240" t="s">
        <v>29282</v>
      </c>
    </row>
    <row r="5241" spans="1:151" x14ac:dyDescent="0.2">
      <c r="A5241">
        <v>46740</v>
      </c>
      <c r="B5241" t="s">
        <v>29275</v>
      </c>
      <c r="C5241" t="s">
        <v>29276</v>
      </c>
      <c r="E5241" t="s">
        <v>29277</v>
      </c>
      <c r="F5241" t="s">
        <v>29283</v>
      </c>
      <c r="G5241" t="str">
        <f>"0"</f>
        <v>0</v>
      </c>
      <c r="H5241" s="1">
        <v>38376</v>
      </c>
      <c r="I5241" t="s">
        <v>173</v>
      </c>
      <c r="K5241" t="s">
        <v>2212</v>
      </c>
      <c r="M5241" t="s">
        <v>176</v>
      </c>
      <c r="N5241">
        <v>2026</v>
      </c>
      <c r="O5241" t="s">
        <v>508</v>
      </c>
      <c r="P5241" t="s">
        <v>509</v>
      </c>
      <c r="Q5241" t="s">
        <v>172</v>
      </c>
      <c r="S5241">
        <v>32518900</v>
      </c>
      <c r="T5241" t="s">
        <v>226</v>
      </c>
      <c r="Y5241" t="str">
        <f>"01AS"</f>
        <v>01AS</v>
      </c>
      <c r="Z5241" t="s">
        <v>227</v>
      </c>
      <c r="AA5241" t="s">
        <v>228</v>
      </c>
      <c r="AB5241" t="s">
        <v>229</v>
      </c>
      <c r="AC5241" t="s">
        <v>656</v>
      </c>
      <c r="AD5241" t="s">
        <v>185</v>
      </c>
      <c r="AM5241" t="s">
        <v>3018</v>
      </c>
      <c r="AS5241">
        <v>3.41</v>
      </c>
      <c r="AU5241" t="s">
        <v>472</v>
      </c>
      <c r="AV5241" t="s">
        <v>473</v>
      </c>
      <c r="AW5241" t="s">
        <v>264</v>
      </c>
      <c r="BM5241" t="s">
        <v>29278</v>
      </c>
      <c r="BN5241" t="s">
        <v>239</v>
      </c>
      <c r="BO5241" t="s">
        <v>29279</v>
      </c>
      <c r="BP5241" t="s">
        <v>241</v>
      </c>
      <c r="BQ5241" t="s">
        <v>195</v>
      </c>
      <c r="BS5241">
        <v>14627</v>
      </c>
      <c r="CD5241" t="s">
        <v>195</v>
      </c>
      <c r="CM5241" t="s">
        <v>29280</v>
      </c>
      <c r="CO5241" t="s">
        <v>29279</v>
      </c>
      <c r="CP5241" t="s">
        <v>10489</v>
      </c>
      <c r="CQ5241" t="s">
        <v>3779</v>
      </c>
      <c r="CS5241" t="s">
        <v>29281</v>
      </c>
      <c r="CT5241" t="s">
        <v>244</v>
      </c>
      <c r="CU5241" t="s">
        <v>29282</v>
      </c>
    </row>
    <row r="5242" spans="1:151" x14ac:dyDescent="0.2">
      <c r="A5242">
        <v>28371</v>
      </c>
      <c r="B5242" t="s">
        <v>4305</v>
      </c>
      <c r="C5242" t="s">
        <v>29284</v>
      </c>
      <c r="D5242" t="s">
        <v>1144</v>
      </c>
      <c r="E5242" t="s">
        <v>29285</v>
      </c>
      <c r="F5242" t="s">
        <v>171</v>
      </c>
      <c r="G5242" t="s">
        <v>172</v>
      </c>
      <c r="H5242" s="1">
        <v>36120</v>
      </c>
      <c r="I5242" t="s">
        <v>173</v>
      </c>
      <c r="K5242" t="s">
        <v>3218</v>
      </c>
      <c r="L5242" t="s">
        <v>1025</v>
      </c>
      <c r="M5242" t="s">
        <v>224</v>
      </c>
      <c r="N5242">
        <v>2019</v>
      </c>
      <c r="O5242" t="s">
        <v>279</v>
      </c>
      <c r="P5242" t="s">
        <v>178</v>
      </c>
      <c r="Q5242" t="s">
        <v>172</v>
      </c>
      <c r="S5242">
        <v>30859098</v>
      </c>
      <c r="T5242" t="s">
        <v>196</v>
      </c>
      <c r="W5242" t="s">
        <v>29286</v>
      </c>
      <c r="X5242">
        <v>5708981970</v>
      </c>
      <c r="Y5242" t="s">
        <v>802</v>
      </c>
      <c r="Z5242" t="s">
        <v>1583</v>
      </c>
      <c r="AA5242">
        <v>2021</v>
      </c>
      <c r="AB5242">
        <v>2021</v>
      </c>
      <c r="AC5242" t="s">
        <v>1584</v>
      </c>
      <c r="AD5242" t="s">
        <v>185</v>
      </c>
      <c r="AS5242">
        <v>3.77</v>
      </c>
      <c r="AT5242" t="s">
        <v>188</v>
      </c>
      <c r="AU5242" t="s">
        <v>189</v>
      </c>
      <c r="AV5242" t="s">
        <v>190</v>
      </c>
      <c r="AW5242" t="s">
        <v>264</v>
      </c>
      <c r="BM5242" t="s">
        <v>6070</v>
      </c>
      <c r="BN5242" t="s">
        <v>25998</v>
      </c>
      <c r="BP5242" t="s">
        <v>194</v>
      </c>
      <c r="BQ5242" t="s">
        <v>195</v>
      </c>
      <c r="BS5242">
        <v>14605</v>
      </c>
      <c r="BT5242" t="s">
        <v>196</v>
      </c>
      <c r="BU5242">
        <v>5704922589</v>
      </c>
      <c r="BZ5242" t="s">
        <v>29287</v>
      </c>
      <c r="CC5242" t="s">
        <v>29288</v>
      </c>
      <c r="CD5242" t="s">
        <v>650</v>
      </c>
      <c r="CF5242">
        <v>178725726</v>
      </c>
      <c r="CG5242" t="s">
        <v>196</v>
      </c>
      <c r="CH5242">
        <v>5705092150</v>
      </c>
      <c r="CM5242" t="s">
        <v>29289</v>
      </c>
      <c r="CP5242" t="s">
        <v>194</v>
      </c>
      <c r="CQ5242" t="s">
        <v>195</v>
      </c>
      <c r="CS5242">
        <v>14605</v>
      </c>
      <c r="CT5242" t="s">
        <v>196</v>
      </c>
      <c r="CU5242">
        <v>5704922589</v>
      </c>
      <c r="ED5242" t="s">
        <v>650</v>
      </c>
      <c r="EG5242" t="s">
        <v>196</v>
      </c>
      <c r="EH5242">
        <v>5705092150</v>
      </c>
      <c r="EM5242" t="s">
        <v>29287</v>
      </c>
      <c r="EP5242" t="s">
        <v>29288</v>
      </c>
      <c r="EQ5242" t="s">
        <v>650</v>
      </c>
      <c r="ES5242">
        <v>178725726</v>
      </c>
      <c r="ET5242" t="s">
        <v>196</v>
      </c>
      <c r="EU5242">
        <v>5705092150</v>
      </c>
    </row>
    <row r="5243" spans="1:151" x14ac:dyDescent="0.2">
      <c r="A5243">
        <v>45738</v>
      </c>
      <c r="B5243" t="s">
        <v>10209</v>
      </c>
      <c r="C5243" t="s">
        <v>29290</v>
      </c>
      <c r="D5243" t="s">
        <v>1562</v>
      </c>
      <c r="E5243" t="s">
        <v>1213</v>
      </c>
      <c r="F5243" t="s">
        <v>171</v>
      </c>
      <c r="G5243" t="str">
        <f>"0"</f>
        <v>0</v>
      </c>
      <c r="H5243" s="1">
        <v>38582</v>
      </c>
      <c r="I5243" t="s">
        <v>221</v>
      </c>
      <c r="K5243" t="s">
        <v>2724</v>
      </c>
      <c r="L5243" t="s">
        <v>820</v>
      </c>
      <c r="M5243" t="s">
        <v>306</v>
      </c>
      <c r="N5243">
        <v>2025</v>
      </c>
      <c r="O5243" t="s">
        <v>2065</v>
      </c>
      <c r="P5243" t="s">
        <v>178</v>
      </c>
      <c r="Q5243" t="s">
        <v>172</v>
      </c>
      <c r="R5243" t="s">
        <v>510</v>
      </c>
      <c r="S5243">
        <v>32555097</v>
      </c>
      <c r="BM5243" t="s">
        <v>25251</v>
      </c>
    </row>
    <row r="5244" spans="1:151" x14ac:dyDescent="0.2">
      <c r="A5244">
        <v>40641</v>
      </c>
      <c r="B5244" t="s">
        <v>1032</v>
      </c>
      <c r="C5244" t="s">
        <v>29291</v>
      </c>
      <c r="D5244" t="s">
        <v>654</v>
      </c>
      <c r="E5244" t="s">
        <v>29292</v>
      </c>
      <c r="F5244" t="s">
        <v>171</v>
      </c>
      <c r="G5244" t="str">
        <f>"0"</f>
        <v>0</v>
      </c>
      <c r="H5244" s="1">
        <v>37842</v>
      </c>
      <c r="I5244" t="s">
        <v>173</v>
      </c>
      <c r="K5244" t="s">
        <v>632</v>
      </c>
      <c r="L5244" t="s">
        <v>633</v>
      </c>
      <c r="M5244" t="s">
        <v>176</v>
      </c>
      <c r="N5244">
        <v>2024</v>
      </c>
      <c r="O5244" t="s">
        <v>319</v>
      </c>
      <c r="P5244" t="s">
        <v>178</v>
      </c>
      <c r="Q5244" t="s">
        <v>172</v>
      </c>
      <c r="S5244">
        <v>32049312</v>
      </c>
      <c r="T5244" t="s">
        <v>226</v>
      </c>
      <c r="Y5244" t="str">
        <f>"01AS"</f>
        <v>01AS</v>
      </c>
      <c r="Z5244" t="s">
        <v>499</v>
      </c>
      <c r="AA5244" t="s">
        <v>320</v>
      </c>
      <c r="AB5244" t="s">
        <v>321</v>
      </c>
      <c r="AC5244" t="s">
        <v>2066</v>
      </c>
      <c r="AD5244" t="s">
        <v>185</v>
      </c>
      <c r="AM5244" t="s">
        <v>6209</v>
      </c>
      <c r="AS5244">
        <v>3.64</v>
      </c>
      <c r="AU5244" t="s">
        <v>235</v>
      </c>
      <c r="AV5244" t="s">
        <v>823</v>
      </c>
      <c r="AW5244" t="s">
        <v>264</v>
      </c>
      <c r="BM5244" t="s">
        <v>29293</v>
      </c>
      <c r="BN5244" t="s">
        <v>239</v>
      </c>
      <c r="BO5244" t="s">
        <v>29294</v>
      </c>
      <c r="BP5244" t="s">
        <v>241</v>
      </c>
      <c r="BQ5244" t="s">
        <v>195</v>
      </c>
      <c r="BS5244">
        <v>14627</v>
      </c>
      <c r="BZ5244" t="s">
        <v>242</v>
      </c>
      <c r="CB5244" t="s">
        <v>243</v>
      </c>
      <c r="CD5244" t="s">
        <v>195</v>
      </c>
      <c r="CF5244">
        <v>14642</v>
      </c>
      <c r="CG5244" t="s">
        <v>244</v>
      </c>
      <c r="CM5244" t="s">
        <v>29295</v>
      </c>
      <c r="CO5244" t="s">
        <v>29294</v>
      </c>
      <c r="CP5244" t="s">
        <v>720</v>
      </c>
      <c r="CQ5244" t="s">
        <v>247</v>
      </c>
      <c r="CS5244" t="s">
        <v>29296</v>
      </c>
      <c r="CT5244" t="s">
        <v>244</v>
      </c>
      <c r="CU5244" t="s">
        <v>29297</v>
      </c>
    </row>
    <row r="5245" spans="1:151" x14ac:dyDescent="0.2">
      <c r="A5245">
        <v>13193</v>
      </c>
      <c r="B5245" t="s">
        <v>11657</v>
      </c>
      <c r="C5245" t="s">
        <v>29298</v>
      </c>
      <c r="D5245" t="s">
        <v>2585</v>
      </c>
      <c r="E5245" t="s">
        <v>29299</v>
      </c>
      <c r="F5245" t="s">
        <v>171</v>
      </c>
      <c r="G5245" t="s">
        <v>172</v>
      </c>
      <c r="H5245" s="1">
        <v>34550</v>
      </c>
      <c r="I5245" t="s">
        <v>173</v>
      </c>
      <c r="K5245" t="s">
        <v>1304</v>
      </c>
      <c r="L5245" t="s">
        <v>633</v>
      </c>
      <c r="M5245" t="s">
        <v>224</v>
      </c>
      <c r="N5245">
        <v>2015</v>
      </c>
      <c r="O5245" t="s">
        <v>692</v>
      </c>
      <c r="P5245" t="s">
        <v>178</v>
      </c>
      <c r="Q5245" t="s">
        <v>172</v>
      </c>
      <c r="S5245">
        <v>27733967</v>
      </c>
      <c r="T5245" t="s">
        <v>196</v>
      </c>
      <c r="W5245" t="s">
        <v>29300</v>
      </c>
      <c r="X5245">
        <v>5165821407</v>
      </c>
      <c r="Y5245" t="s">
        <v>186</v>
      </c>
      <c r="Z5245" t="s">
        <v>282</v>
      </c>
      <c r="AA5245">
        <v>2016</v>
      </c>
      <c r="AB5245">
        <v>2016</v>
      </c>
      <c r="AC5245" t="s">
        <v>396</v>
      </c>
      <c r="AD5245" t="s">
        <v>185</v>
      </c>
      <c r="AE5245" t="s">
        <v>1109</v>
      </c>
      <c r="AM5245" t="s">
        <v>1308</v>
      </c>
      <c r="AS5245">
        <v>3.67</v>
      </c>
      <c r="AT5245" t="s">
        <v>188</v>
      </c>
      <c r="AU5245" t="s">
        <v>189</v>
      </c>
      <c r="AV5245" t="s">
        <v>190</v>
      </c>
      <c r="AW5245" t="s">
        <v>264</v>
      </c>
      <c r="BM5245" t="s">
        <v>29301</v>
      </c>
      <c r="BN5245" t="s">
        <v>487</v>
      </c>
      <c r="BP5245" t="s">
        <v>194</v>
      </c>
      <c r="BQ5245" t="s">
        <v>195</v>
      </c>
      <c r="BS5245">
        <v>14627</v>
      </c>
      <c r="BT5245" t="s">
        <v>196</v>
      </c>
      <c r="BU5245">
        <v>5165812510</v>
      </c>
      <c r="BZ5245" t="s">
        <v>29302</v>
      </c>
      <c r="CC5245" t="s">
        <v>7530</v>
      </c>
      <c r="CD5245" t="s">
        <v>195</v>
      </c>
      <c r="CF5245">
        <v>11803</v>
      </c>
      <c r="CG5245" t="s">
        <v>196</v>
      </c>
      <c r="CH5245">
        <v>5164333225</v>
      </c>
      <c r="CM5245" t="s">
        <v>1545</v>
      </c>
      <c r="CN5245" t="s">
        <v>29303</v>
      </c>
      <c r="CP5245" t="s">
        <v>194</v>
      </c>
      <c r="CQ5245" t="s">
        <v>195</v>
      </c>
      <c r="CS5245">
        <v>14627</v>
      </c>
      <c r="CT5245" t="s">
        <v>196</v>
      </c>
      <c r="CU5245">
        <v>5165812510</v>
      </c>
      <c r="EM5245" t="s">
        <v>29302</v>
      </c>
      <c r="EP5245" t="s">
        <v>7530</v>
      </c>
      <c r="EQ5245" t="s">
        <v>195</v>
      </c>
      <c r="ES5245">
        <v>11803</v>
      </c>
      <c r="ET5245" t="s">
        <v>196</v>
      </c>
      <c r="EU5245">
        <v>5164333225</v>
      </c>
    </row>
    <row r="5246" spans="1:151" x14ac:dyDescent="0.2">
      <c r="A5246">
        <v>38403</v>
      </c>
      <c r="B5246" t="s">
        <v>9918</v>
      </c>
      <c r="C5246" t="s">
        <v>29304</v>
      </c>
      <c r="D5246" t="s">
        <v>29305</v>
      </c>
      <c r="E5246" t="s">
        <v>29306</v>
      </c>
      <c r="F5246" t="s">
        <v>171</v>
      </c>
      <c r="G5246" t="str">
        <f>"0"</f>
        <v>0</v>
      </c>
      <c r="H5246" s="1">
        <v>37648</v>
      </c>
      <c r="I5246" t="s">
        <v>173</v>
      </c>
      <c r="K5246" t="s">
        <v>2976</v>
      </c>
      <c r="L5246" t="s">
        <v>2515</v>
      </c>
      <c r="M5246" t="s">
        <v>224</v>
      </c>
      <c r="N5246">
        <v>2023</v>
      </c>
      <c r="O5246" t="s">
        <v>597</v>
      </c>
      <c r="P5246" t="s">
        <v>178</v>
      </c>
      <c r="Q5246" t="s">
        <v>172</v>
      </c>
      <c r="S5246">
        <v>32096521</v>
      </c>
      <c r="T5246" t="s">
        <v>226</v>
      </c>
      <c r="Y5246" t="str">
        <f>"04HSEAS"</f>
        <v>04HSEAS</v>
      </c>
      <c r="Z5246" t="s">
        <v>499</v>
      </c>
      <c r="AA5246" t="s">
        <v>228</v>
      </c>
      <c r="AB5246" t="s">
        <v>229</v>
      </c>
      <c r="AC5246" t="s">
        <v>535</v>
      </c>
      <c r="AD5246" t="s">
        <v>185</v>
      </c>
      <c r="AS5246">
        <v>3.92</v>
      </c>
      <c r="AU5246" t="s">
        <v>472</v>
      </c>
      <c r="AV5246" t="s">
        <v>473</v>
      </c>
      <c r="AW5246" t="s">
        <v>715</v>
      </c>
      <c r="BO5246" t="s">
        <v>29307</v>
      </c>
      <c r="BQ5246" t="s">
        <v>195</v>
      </c>
      <c r="BZ5246" t="s">
        <v>266</v>
      </c>
      <c r="CB5246" t="s">
        <v>267</v>
      </c>
      <c r="CD5246" t="s">
        <v>195</v>
      </c>
      <c r="CF5246">
        <v>14627</v>
      </c>
      <c r="CG5246" t="s">
        <v>244</v>
      </c>
      <c r="CM5246" t="s">
        <v>29308</v>
      </c>
      <c r="CO5246" t="s">
        <v>29307</v>
      </c>
      <c r="CP5246" t="s">
        <v>20487</v>
      </c>
      <c r="CQ5246" t="s">
        <v>247</v>
      </c>
      <c r="CS5246" t="str">
        <f>"07627-1604"</f>
        <v>07627-1604</v>
      </c>
      <c r="CT5246" t="s">
        <v>244</v>
      </c>
      <c r="CU5246" t="s">
        <v>29309</v>
      </c>
    </row>
    <row r="5247" spans="1:151" x14ac:dyDescent="0.2">
      <c r="A5247">
        <v>42611</v>
      </c>
      <c r="B5247" t="s">
        <v>8464</v>
      </c>
      <c r="C5247" t="s">
        <v>29304</v>
      </c>
      <c r="E5247" t="s">
        <v>1213</v>
      </c>
      <c r="F5247" t="s">
        <v>29310</v>
      </c>
      <c r="G5247" t="str">
        <f>"0"</f>
        <v>0</v>
      </c>
      <c r="H5247" s="1">
        <v>38215</v>
      </c>
      <c r="I5247" t="s">
        <v>221</v>
      </c>
      <c r="K5247" t="s">
        <v>2724</v>
      </c>
      <c r="L5247" t="s">
        <v>820</v>
      </c>
      <c r="M5247" t="s">
        <v>176</v>
      </c>
      <c r="N5247">
        <v>2025</v>
      </c>
      <c r="O5247" t="s">
        <v>677</v>
      </c>
      <c r="P5247" t="s">
        <v>178</v>
      </c>
      <c r="Q5247" t="s">
        <v>172</v>
      </c>
      <c r="R5247" t="s">
        <v>510</v>
      </c>
      <c r="S5247">
        <v>32248708</v>
      </c>
      <c r="BM5247" t="s">
        <v>529</v>
      </c>
    </row>
    <row r="5248" spans="1:151" x14ac:dyDescent="0.2">
      <c r="A5248">
        <v>45625</v>
      </c>
      <c r="B5248" t="s">
        <v>29311</v>
      </c>
      <c r="C5248" t="s">
        <v>29304</v>
      </c>
      <c r="E5248" t="s">
        <v>29312</v>
      </c>
      <c r="F5248" t="s">
        <v>171</v>
      </c>
      <c r="G5248" t="str">
        <f>"0"</f>
        <v>0</v>
      </c>
      <c r="H5248" s="1">
        <v>39037</v>
      </c>
      <c r="I5248" t="s">
        <v>221</v>
      </c>
      <c r="K5248" t="s">
        <v>222</v>
      </c>
      <c r="L5248" t="s">
        <v>223</v>
      </c>
      <c r="M5248" t="s">
        <v>224</v>
      </c>
      <c r="N5248">
        <v>2025</v>
      </c>
      <c r="O5248" t="s">
        <v>528</v>
      </c>
      <c r="P5248" t="s">
        <v>178</v>
      </c>
      <c r="Q5248" t="s">
        <v>172</v>
      </c>
      <c r="R5248" t="s">
        <v>510</v>
      </c>
      <c r="S5248">
        <v>32821185</v>
      </c>
      <c r="BM5248" t="s">
        <v>2837</v>
      </c>
    </row>
    <row r="5249" spans="1:151" x14ac:dyDescent="0.2">
      <c r="A5249">
        <v>46649</v>
      </c>
      <c r="B5249" t="s">
        <v>4456</v>
      </c>
      <c r="C5249" t="s">
        <v>29313</v>
      </c>
      <c r="D5249" t="s">
        <v>1418</v>
      </c>
      <c r="E5249" t="s">
        <v>1213</v>
      </c>
      <c r="F5249" t="s">
        <v>29314</v>
      </c>
      <c r="G5249" t="str">
        <f>"0"</f>
        <v>0</v>
      </c>
      <c r="H5249" s="1">
        <v>38387</v>
      </c>
      <c r="I5249" t="s">
        <v>221</v>
      </c>
      <c r="K5249" t="s">
        <v>4372</v>
      </c>
      <c r="M5249" t="s">
        <v>176</v>
      </c>
      <c r="N5249">
        <v>2026</v>
      </c>
      <c r="O5249" t="s">
        <v>508</v>
      </c>
      <c r="P5249" t="s">
        <v>509</v>
      </c>
      <c r="Q5249" t="s">
        <v>172</v>
      </c>
      <c r="R5249" t="s">
        <v>510</v>
      </c>
      <c r="S5249">
        <v>32583724</v>
      </c>
      <c r="BM5249" t="s">
        <v>3027</v>
      </c>
    </row>
    <row r="5250" spans="1:151" x14ac:dyDescent="0.2">
      <c r="A5250">
        <v>28527</v>
      </c>
      <c r="B5250" t="s">
        <v>8654</v>
      </c>
      <c r="C5250" t="s">
        <v>29315</v>
      </c>
      <c r="E5250" t="s">
        <v>29316</v>
      </c>
      <c r="F5250" t="s">
        <v>171</v>
      </c>
      <c r="G5250" t="s">
        <v>172</v>
      </c>
      <c r="H5250" s="1">
        <v>36234</v>
      </c>
      <c r="I5250" t="s">
        <v>221</v>
      </c>
      <c r="K5250" t="s">
        <v>1046</v>
      </c>
      <c r="L5250" t="s">
        <v>1047</v>
      </c>
      <c r="M5250" t="s">
        <v>176</v>
      </c>
      <c r="N5250">
        <v>2020</v>
      </c>
      <c r="O5250" t="s">
        <v>978</v>
      </c>
      <c r="P5250" t="s">
        <v>979</v>
      </c>
      <c r="Q5250" t="s">
        <v>172</v>
      </c>
      <c r="S5250">
        <v>30692916</v>
      </c>
      <c r="T5250" t="s">
        <v>226</v>
      </c>
      <c r="Y5250" t="str">
        <f>"01AS"</f>
        <v>01AS</v>
      </c>
      <c r="Z5250" t="s">
        <v>227</v>
      </c>
      <c r="AA5250" t="s">
        <v>320</v>
      </c>
      <c r="AB5250" t="s">
        <v>321</v>
      </c>
      <c r="AC5250" t="s">
        <v>1451</v>
      </c>
      <c r="AD5250" t="s">
        <v>185</v>
      </c>
      <c r="AS5250">
        <v>3.42</v>
      </c>
      <c r="AU5250" t="s">
        <v>235</v>
      </c>
      <c r="AV5250" t="s">
        <v>236</v>
      </c>
      <c r="AW5250" t="s">
        <v>264</v>
      </c>
      <c r="BM5250" t="s">
        <v>14135</v>
      </c>
      <c r="BN5250" t="s">
        <v>239</v>
      </c>
      <c r="BO5250" t="s">
        <v>29317</v>
      </c>
      <c r="BP5250" t="s">
        <v>241</v>
      </c>
      <c r="BQ5250" t="s">
        <v>195</v>
      </c>
      <c r="BS5250">
        <v>14627</v>
      </c>
      <c r="CD5250" t="s">
        <v>195</v>
      </c>
      <c r="CM5250" t="s">
        <v>29318</v>
      </c>
      <c r="CO5250" t="s">
        <v>29317</v>
      </c>
      <c r="CP5250" t="s">
        <v>29319</v>
      </c>
      <c r="CQ5250" t="s">
        <v>247</v>
      </c>
      <c r="CS5250" t="str">
        <f>"07456"</f>
        <v>07456</v>
      </c>
      <c r="CT5250" t="s">
        <v>244</v>
      </c>
      <c r="CU5250" t="s">
        <v>29320</v>
      </c>
    </row>
    <row r="5251" spans="1:151" x14ac:dyDescent="0.2">
      <c r="A5251">
        <v>38476</v>
      </c>
      <c r="B5251" t="s">
        <v>3282</v>
      </c>
      <c r="C5251" t="s">
        <v>29321</v>
      </c>
      <c r="D5251" t="s">
        <v>8198</v>
      </c>
      <c r="E5251" t="s">
        <v>29322</v>
      </c>
      <c r="F5251" t="s">
        <v>171</v>
      </c>
      <c r="G5251" t="str">
        <f>"0"</f>
        <v>0</v>
      </c>
      <c r="H5251" s="1">
        <v>36874</v>
      </c>
      <c r="I5251" t="s">
        <v>221</v>
      </c>
      <c r="K5251" t="s">
        <v>819</v>
      </c>
      <c r="L5251" t="s">
        <v>820</v>
      </c>
      <c r="M5251" t="s">
        <v>224</v>
      </c>
      <c r="N5251">
        <v>2023</v>
      </c>
      <c r="O5251" t="s">
        <v>597</v>
      </c>
      <c r="P5251" t="s">
        <v>178</v>
      </c>
      <c r="Q5251" t="s">
        <v>172</v>
      </c>
      <c r="R5251" t="s">
        <v>510</v>
      </c>
      <c r="S5251">
        <v>31704519</v>
      </c>
      <c r="BM5251" t="s">
        <v>7027</v>
      </c>
      <c r="DM5251" t="s">
        <v>29323</v>
      </c>
      <c r="DP5251" t="s">
        <v>1401</v>
      </c>
      <c r="DQ5251" t="s">
        <v>195</v>
      </c>
      <c r="DS5251">
        <v>14534</v>
      </c>
      <c r="DT5251" t="s">
        <v>226</v>
      </c>
      <c r="DU5251">
        <v>5852593051</v>
      </c>
      <c r="DX5251" t="s">
        <v>29324</v>
      </c>
      <c r="DY5251" t="s">
        <v>406</v>
      </c>
    </row>
    <row r="5252" spans="1:151" x14ac:dyDescent="0.2">
      <c r="A5252">
        <v>14429</v>
      </c>
      <c r="B5252" t="s">
        <v>2583</v>
      </c>
      <c r="C5252" t="s">
        <v>29325</v>
      </c>
      <c r="D5252" t="s">
        <v>29326</v>
      </c>
      <c r="E5252" t="s">
        <v>29327</v>
      </c>
      <c r="F5252" t="s">
        <v>171</v>
      </c>
      <c r="G5252" t="s">
        <v>172</v>
      </c>
      <c r="H5252" s="1">
        <v>34937</v>
      </c>
      <c r="I5252" t="s">
        <v>173</v>
      </c>
      <c r="K5252" t="s">
        <v>1853</v>
      </c>
      <c r="L5252" t="s">
        <v>516</v>
      </c>
      <c r="M5252" t="s">
        <v>176</v>
      </c>
      <c r="N5252">
        <v>2016</v>
      </c>
      <c r="O5252" t="s">
        <v>634</v>
      </c>
      <c r="P5252" t="s">
        <v>178</v>
      </c>
      <c r="Q5252" t="s">
        <v>172</v>
      </c>
      <c r="S5252">
        <v>28229599</v>
      </c>
      <c r="T5252" t="s">
        <v>196</v>
      </c>
      <c r="W5252" t="s">
        <v>29328</v>
      </c>
      <c r="X5252">
        <v>6146013413</v>
      </c>
      <c r="Y5252" t="s">
        <v>186</v>
      </c>
      <c r="Z5252" t="s">
        <v>282</v>
      </c>
      <c r="AA5252">
        <v>2017</v>
      </c>
      <c r="AB5252">
        <v>2017</v>
      </c>
      <c r="AC5252" t="s">
        <v>885</v>
      </c>
      <c r="AD5252" t="s">
        <v>185</v>
      </c>
      <c r="AE5252" t="s">
        <v>396</v>
      </c>
      <c r="AM5252" t="s">
        <v>413</v>
      </c>
      <c r="AS5252">
        <v>3.46</v>
      </c>
      <c r="AT5252" t="s">
        <v>188</v>
      </c>
      <c r="AU5252" t="s">
        <v>189</v>
      </c>
      <c r="AV5252" t="s">
        <v>190</v>
      </c>
      <c r="AW5252" t="s">
        <v>294</v>
      </c>
      <c r="BM5252" t="s">
        <v>29329</v>
      </c>
      <c r="BN5252" t="s">
        <v>193</v>
      </c>
      <c r="BP5252" t="s">
        <v>194</v>
      </c>
      <c r="BQ5252" t="s">
        <v>195</v>
      </c>
      <c r="BS5252">
        <v>14627</v>
      </c>
      <c r="BT5252" t="s">
        <v>196</v>
      </c>
      <c r="BU5252">
        <v>7163645264</v>
      </c>
      <c r="BZ5252" t="s">
        <v>29330</v>
      </c>
      <c r="CC5252" t="s">
        <v>4976</v>
      </c>
      <c r="CD5252" t="s">
        <v>195</v>
      </c>
      <c r="CF5252">
        <v>14211</v>
      </c>
      <c r="CG5252" t="s">
        <v>196</v>
      </c>
      <c r="CH5252">
        <v>7164643808</v>
      </c>
      <c r="CM5252" t="s">
        <v>215</v>
      </c>
      <c r="CP5252" t="s">
        <v>194</v>
      </c>
      <c r="CQ5252" t="s">
        <v>195</v>
      </c>
      <c r="CS5252">
        <v>14611</v>
      </c>
      <c r="CT5252" t="s">
        <v>196</v>
      </c>
      <c r="CU5252">
        <v>7163645264</v>
      </c>
      <c r="EM5252" t="s">
        <v>29330</v>
      </c>
      <c r="EP5252" t="s">
        <v>4976</v>
      </c>
      <c r="EQ5252" t="s">
        <v>195</v>
      </c>
      <c r="ES5252">
        <v>14211</v>
      </c>
      <c r="ET5252" t="s">
        <v>196</v>
      </c>
      <c r="EU5252">
        <v>7164643808</v>
      </c>
    </row>
    <row r="5253" spans="1:151" x14ac:dyDescent="0.2">
      <c r="A5253">
        <v>12968</v>
      </c>
      <c r="B5253" t="s">
        <v>8488</v>
      </c>
      <c r="C5253" t="s">
        <v>29331</v>
      </c>
      <c r="E5253" t="s">
        <v>29332</v>
      </c>
      <c r="F5253" t="s">
        <v>171</v>
      </c>
      <c r="G5253" t="s">
        <v>172</v>
      </c>
      <c r="H5253" s="1">
        <v>34302</v>
      </c>
      <c r="I5253" t="s">
        <v>173</v>
      </c>
      <c r="K5253" t="s">
        <v>2542</v>
      </c>
      <c r="M5253" t="s">
        <v>306</v>
      </c>
      <c r="N5253">
        <v>2015</v>
      </c>
      <c r="O5253" t="s">
        <v>517</v>
      </c>
      <c r="P5253" t="s">
        <v>363</v>
      </c>
      <c r="Q5253" t="s">
        <v>172</v>
      </c>
      <c r="S5253">
        <v>28282174</v>
      </c>
      <c r="T5253" t="s">
        <v>196</v>
      </c>
      <c r="W5253" t="s">
        <v>29333</v>
      </c>
      <c r="X5253">
        <v>3144035913</v>
      </c>
      <c r="Y5253" t="s">
        <v>186</v>
      </c>
      <c r="Z5253" t="s">
        <v>282</v>
      </c>
      <c r="AA5253">
        <v>2017</v>
      </c>
      <c r="AB5253">
        <v>2017</v>
      </c>
      <c r="AC5253" t="s">
        <v>857</v>
      </c>
      <c r="AD5253" t="s">
        <v>185</v>
      </c>
      <c r="AM5253" t="s">
        <v>412</v>
      </c>
      <c r="AS5253">
        <v>3.74</v>
      </c>
      <c r="AT5253" t="s">
        <v>188</v>
      </c>
      <c r="AU5253" t="s">
        <v>189</v>
      </c>
      <c r="AV5253" t="s">
        <v>190</v>
      </c>
      <c r="AW5253" t="s">
        <v>264</v>
      </c>
      <c r="BM5253" t="s">
        <v>29334</v>
      </c>
      <c r="BN5253" t="s">
        <v>193</v>
      </c>
      <c r="BP5253" t="s">
        <v>194</v>
      </c>
      <c r="BQ5253" t="s">
        <v>195</v>
      </c>
      <c r="BS5253">
        <v>14627</v>
      </c>
      <c r="BT5253" t="s">
        <v>196</v>
      </c>
      <c r="BU5253">
        <v>5736310604</v>
      </c>
      <c r="BZ5253" t="s">
        <v>29335</v>
      </c>
      <c r="CC5253" t="s">
        <v>21604</v>
      </c>
      <c r="CD5253" t="s">
        <v>1895</v>
      </c>
      <c r="CF5253">
        <v>63129</v>
      </c>
      <c r="CG5253" t="s">
        <v>196</v>
      </c>
      <c r="CH5253">
        <v>5736310604</v>
      </c>
      <c r="CM5253" t="s">
        <v>29336</v>
      </c>
      <c r="CP5253" t="s">
        <v>194</v>
      </c>
      <c r="CQ5253" t="s">
        <v>195</v>
      </c>
      <c r="CS5253">
        <v>14627</v>
      </c>
      <c r="CT5253" t="s">
        <v>196</v>
      </c>
      <c r="CU5253">
        <v>5736310604</v>
      </c>
      <c r="DZ5253" t="s">
        <v>29334</v>
      </c>
      <c r="EA5253" t="s">
        <v>193</v>
      </c>
      <c r="EC5253" t="s">
        <v>194</v>
      </c>
      <c r="ED5253" t="s">
        <v>1895</v>
      </c>
      <c r="EF5253">
        <v>14627</v>
      </c>
      <c r="EG5253" t="s">
        <v>196</v>
      </c>
      <c r="EH5253">
        <v>5736310604</v>
      </c>
      <c r="EM5253" t="s">
        <v>29335</v>
      </c>
      <c r="EP5253" t="s">
        <v>21604</v>
      </c>
      <c r="EQ5253" t="s">
        <v>1895</v>
      </c>
      <c r="ES5253">
        <v>63129</v>
      </c>
      <c r="ET5253" t="s">
        <v>196</v>
      </c>
      <c r="EU5253">
        <v>5736310604</v>
      </c>
    </row>
    <row r="5254" spans="1:151" x14ac:dyDescent="0.2">
      <c r="A5254">
        <v>13163</v>
      </c>
      <c r="B5254" t="s">
        <v>8488</v>
      </c>
      <c r="C5254" t="s">
        <v>29331</v>
      </c>
      <c r="E5254" t="s">
        <v>29332</v>
      </c>
      <c r="F5254" t="s">
        <v>29337</v>
      </c>
      <c r="G5254" t="s">
        <v>172</v>
      </c>
      <c r="H5254" s="1">
        <v>34302</v>
      </c>
      <c r="I5254" t="s">
        <v>173</v>
      </c>
      <c r="K5254" t="s">
        <v>1078</v>
      </c>
      <c r="L5254" t="s">
        <v>29338</v>
      </c>
      <c r="M5254" t="s">
        <v>1164</v>
      </c>
      <c r="N5254" t="s">
        <v>6120</v>
      </c>
      <c r="O5254" t="s">
        <v>6121</v>
      </c>
      <c r="P5254" t="s">
        <v>178</v>
      </c>
      <c r="Q5254" t="s">
        <v>172</v>
      </c>
      <c r="S5254">
        <v>28282174</v>
      </c>
      <c r="T5254" t="s">
        <v>196</v>
      </c>
      <c r="W5254" t="s">
        <v>29333</v>
      </c>
      <c r="X5254">
        <v>3144035913</v>
      </c>
      <c r="Y5254" t="s">
        <v>186</v>
      </c>
      <c r="Z5254" t="s">
        <v>282</v>
      </c>
      <c r="AA5254">
        <v>2017</v>
      </c>
      <c r="AB5254">
        <v>2017</v>
      </c>
      <c r="AC5254" t="s">
        <v>857</v>
      </c>
      <c r="AD5254" t="s">
        <v>185</v>
      </c>
      <c r="AM5254" t="s">
        <v>412</v>
      </c>
      <c r="AS5254">
        <v>3.74</v>
      </c>
      <c r="AT5254" t="s">
        <v>188</v>
      </c>
      <c r="AU5254" t="s">
        <v>189</v>
      </c>
      <c r="AV5254" t="s">
        <v>190</v>
      </c>
      <c r="AW5254" t="s">
        <v>264</v>
      </c>
      <c r="BM5254" t="s">
        <v>29334</v>
      </c>
      <c r="BN5254" t="s">
        <v>193</v>
      </c>
      <c r="BP5254" t="s">
        <v>194</v>
      </c>
      <c r="BQ5254" t="s">
        <v>195</v>
      </c>
      <c r="BS5254">
        <v>14627</v>
      </c>
      <c r="BT5254" t="s">
        <v>196</v>
      </c>
      <c r="BU5254">
        <v>5736310604</v>
      </c>
      <c r="BZ5254" t="s">
        <v>29335</v>
      </c>
      <c r="CC5254" t="s">
        <v>21604</v>
      </c>
      <c r="CD5254" t="s">
        <v>1895</v>
      </c>
      <c r="CF5254">
        <v>63129</v>
      </c>
      <c r="CG5254" t="s">
        <v>196</v>
      </c>
      <c r="CH5254">
        <v>5736310604</v>
      </c>
      <c r="CM5254" t="s">
        <v>29336</v>
      </c>
      <c r="CP5254" t="s">
        <v>194</v>
      </c>
      <c r="CQ5254" t="s">
        <v>195</v>
      </c>
      <c r="CS5254">
        <v>14627</v>
      </c>
      <c r="CT5254" t="s">
        <v>196</v>
      </c>
      <c r="CU5254">
        <v>5736310604</v>
      </c>
      <c r="DZ5254" t="s">
        <v>29334</v>
      </c>
      <c r="EA5254" t="s">
        <v>193</v>
      </c>
      <c r="EC5254" t="s">
        <v>194</v>
      </c>
      <c r="ED5254" t="s">
        <v>1895</v>
      </c>
      <c r="EF5254">
        <v>14627</v>
      </c>
      <c r="EG5254" t="s">
        <v>196</v>
      </c>
      <c r="EH5254">
        <v>5736310604</v>
      </c>
      <c r="EM5254" t="s">
        <v>29335</v>
      </c>
      <c r="EP5254" t="s">
        <v>21604</v>
      </c>
      <c r="EQ5254" t="s">
        <v>1895</v>
      </c>
      <c r="ES5254">
        <v>63129</v>
      </c>
      <c r="ET5254" t="s">
        <v>196</v>
      </c>
      <c r="EU5254">
        <v>5736310604</v>
      </c>
    </row>
    <row r="5255" spans="1:151" x14ac:dyDescent="0.2">
      <c r="A5255">
        <v>42314</v>
      </c>
      <c r="B5255" t="s">
        <v>672</v>
      </c>
      <c r="C5255" t="s">
        <v>29339</v>
      </c>
      <c r="D5255" t="s">
        <v>4472</v>
      </c>
      <c r="E5255" t="s">
        <v>29340</v>
      </c>
      <c r="F5255" t="s">
        <v>171</v>
      </c>
      <c r="G5255" t="str">
        <f>"0"</f>
        <v>0</v>
      </c>
      <c r="H5255" s="1">
        <v>38040</v>
      </c>
      <c r="I5255" t="s">
        <v>221</v>
      </c>
      <c r="K5255" t="s">
        <v>29341</v>
      </c>
      <c r="L5255" t="s">
        <v>1643</v>
      </c>
      <c r="M5255" t="s">
        <v>224</v>
      </c>
      <c r="N5255">
        <v>2024</v>
      </c>
      <c r="O5255" t="s">
        <v>225</v>
      </c>
      <c r="P5255" t="s">
        <v>178</v>
      </c>
      <c r="Q5255" t="s">
        <v>172</v>
      </c>
      <c r="S5255">
        <v>32364620</v>
      </c>
      <c r="T5255" t="s">
        <v>226</v>
      </c>
      <c r="Y5255" t="str">
        <f>"01AS"</f>
        <v>01AS</v>
      </c>
      <c r="Z5255" t="s">
        <v>227</v>
      </c>
      <c r="AA5255" t="s">
        <v>228</v>
      </c>
      <c r="AB5255" t="s">
        <v>229</v>
      </c>
      <c r="AC5255" t="s">
        <v>322</v>
      </c>
      <c r="AD5255" t="s">
        <v>185</v>
      </c>
      <c r="AM5255" t="s">
        <v>8924</v>
      </c>
      <c r="AS5255">
        <v>3.63</v>
      </c>
      <c r="AU5255" t="s">
        <v>235</v>
      </c>
      <c r="AV5255" t="s">
        <v>236</v>
      </c>
      <c r="AW5255" t="s">
        <v>264</v>
      </c>
      <c r="BM5255" t="s">
        <v>13252</v>
      </c>
      <c r="BN5255" t="s">
        <v>239</v>
      </c>
      <c r="BO5255" t="s">
        <v>29342</v>
      </c>
      <c r="BP5255" t="s">
        <v>241</v>
      </c>
      <c r="BQ5255" t="s">
        <v>195</v>
      </c>
      <c r="BS5255">
        <v>14627</v>
      </c>
      <c r="BZ5255" t="s">
        <v>242</v>
      </c>
      <c r="CB5255" t="s">
        <v>243</v>
      </c>
      <c r="CD5255" t="s">
        <v>195</v>
      </c>
      <c r="CF5255">
        <v>14642</v>
      </c>
      <c r="CG5255" t="s">
        <v>244</v>
      </c>
      <c r="CM5255" t="s">
        <v>29343</v>
      </c>
      <c r="CO5255" t="s">
        <v>29342</v>
      </c>
      <c r="CP5255" t="s">
        <v>371</v>
      </c>
      <c r="CQ5255" t="s">
        <v>247</v>
      </c>
      <c r="CS5255" t="str">
        <f>"08833-4612"</f>
        <v>08833-4612</v>
      </c>
      <c r="CT5255" t="s">
        <v>244</v>
      </c>
      <c r="CU5255" t="s">
        <v>29344</v>
      </c>
    </row>
    <row r="5256" spans="1:151" x14ac:dyDescent="0.2">
      <c r="A5256">
        <v>27608</v>
      </c>
      <c r="B5256" t="s">
        <v>29345</v>
      </c>
      <c r="C5256" t="s">
        <v>21307</v>
      </c>
      <c r="D5256" t="s">
        <v>6650</v>
      </c>
      <c r="E5256" t="s">
        <v>29346</v>
      </c>
      <c r="F5256" t="s">
        <v>171</v>
      </c>
      <c r="H5256" s="1">
        <v>35795</v>
      </c>
      <c r="I5256" t="s">
        <v>221</v>
      </c>
      <c r="J5256" t="s">
        <v>9243</v>
      </c>
      <c r="K5256" t="s">
        <v>1304</v>
      </c>
      <c r="L5256" t="s">
        <v>633</v>
      </c>
      <c r="M5256" t="s">
        <v>224</v>
      </c>
      <c r="N5256">
        <v>2019</v>
      </c>
      <c r="O5256" t="s">
        <v>279</v>
      </c>
      <c r="P5256" t="s">
        <v>178</v>
      </c>
      <c r="Q5256" t="s">
        <v>185</v>
      </c>
      <c r="BM5256" t="s">
        <v>29347</v>
      </c>
      <c r="BN5256" t="s">
        <v>29348</v>
      </c>
      <c r="BP5256" t="s">
        <v>29349</v>
      </c>
      <c r="BQ5256" t="s">
        <v>11849</v>
      </c>
      <c r="BS5256">
        <v>29631</v>
      </c>
      <c r="BT5256" t="s">
        <v>226</v>
      </c>
      <c r="BU5256">
        <v>7048136172</v>
      </c>
    </row>
    <row r="5257" spans="1:151" x14ac:dyDescent="0.2">
      <c r="A5257">
        <v>46105</v>
      </c>
      <c r="B5257" t="s">
        <v>29350</v>
      </c>
      <c r="C5257" t="s">
        <v>29351</v>
      </c>
      <c r="D5257" t="s">
        <v>3657</v>
      </c>
      <c r="E5257" t="s">
        <v>29352</v>
      </c>
      <c r="F5257" t="s">
        <v>171</v>
      </c>
      <c r="G5257" t="str">
        <f>"0"</f>
        <v>0</v>
      </c>
      <c r="H5257" s="1">
        <v>38982</v>
      </c>
      <c r="I5257" t="s">
        <v>221</v>
      </c>
      <c r="K5257" t="s">
        <v>20916</v>
      </c>
      <c r="L5257" t="s">
        <v>318</v>
      </c>
      <c r="M5257" t="s">
        <v>1164</v>
      </c>
      <c r="N5257" t="s">
        <v>15728</v>
      </c>
      <c r="O5257" t="s">
        <v>19188</v>
      </c>
      <c r="P5257" t="s">
        <v>178</v>
      </c>
      <c r="Q5257" t="s">
        <v>172</v>
      </c>
      <c r="S5257">
        <v>31767156</v>
      </c>
      <c r="T5257" t="s">
        <v>226</v>
      </c>
      <c r="Y5257" t="str">
        <f>"06ESM"</f>
        <v>06ESM</v>
      </c>
      <c r="Z5257" t="s">
        <v>1717</v>
      </c>
      <c r="AA5257" t="s">
        <v>228</v>
      </c>
      <c r="AB5257" t="s">
        <v>229</v>
      </c>
      <c r="AC5257" t="s">
        <v>1718</v>
      </c>
      <c r="AD5257" t="s">
        <v>185</v>
      </c>
      <c r="AS5257">
        <v>3.74</v>
      </c>
      <c r="AU5257" t="s">
        <v>472</v>
      </c>
      <c r="AV5257" t="s">
        <v>473</v>
      </c>
      <c r="AW5257" t="s">
        <v>237</v>
      </c>
      <c r="BO5257" t="s">
        <v>11785</v>
      </c>
      <c r="BQ5257" t="s">
        <v>195</v>
      </c>
      <c r="CD5257" t="s">
        <v>195</v>
      </c>
      <c r="CM5257" t="s">
        <v>29353</v>
      </c>
      <c r="CO5257" t="s">
        <v>11785</v>
      </c>
      <c r="CP5257" t="s">
        <v>241</v>
      </c>
      <c r="CQ5257" t="s">
        <v>247</v>
      </c>
      <c r="CS5257">
        <v>14618</v>
      </c>
      <c r="CT5257" t="s">
        <v>244</v>
      </c>
      <c r="CU5257" t="s">
        <v>29354</v>
      </c>
    </row>
    <row r="5258" spans="1:151" x14ac:dyDescent="0.2">
      <c r="A5258">
        <v>11400</v>
      </c>
      <c r="B5258" t="s">
        <v>2576</v>
      </c>
      <c r="C5258" t="s">
        <v>29355</v>
      </c>
      <c r="E5258" t="s">
        <v>29356</v>
      </c>
      <c r="F5258" t="s">
        <v>171</v>
      </c>
      <c r="G5258" t="s">
        <v>172</v>
      </c>
      <c r="H5258" s="1">
        <v>34444</v>
      </c>
      <c r="I5258" t="s">
        <v>173</v>
      </c>
      <c r="K5258" t="s">
        <v>8700</v>
      </c>
      <c r="L5258" t="s">
        <v>8701</v>
      </c>
      <c r="M5258" t="s">
        <v>176</v>
      </c>
      <c r="N5258">
        <v>2015</v>
      </c>
      <c r="O5258" t="s">
        <v>1014</v>
      </c>
      <c r="P5258" t="s">
        <v>178</v>
      </c>
      <c r="Q5258" t="s">
        <v>172</v>
      </c>
      <c r="S5258">
        <v>27770337</v>
      </c>
      <c r="T5258" t="s">
        <v>196</v>
      </c>
      <c r="W5258" t="s">
        <v>29357</v>
      </c>
      <c r="X5258">
        <v>5742166130</v>
      </c>
      <c r="Y5258" t="s">
        <v>182</v>
      </c>
      <c r="Z5258" t="s">
        <v>183</v>
      </c>
      <c r="AA5258">
        <v>2016</v>
      </c>
      <c r="AB5258">
        <v>2016</v>
      </c>
      <c r="AC5258" t="s">
        <v>184</v>
      </c>
      <c r="AD5258" t="s">
        <v>185</v>
      </c>
      <c r="AS5258">
        <v>3.14</v>
      </c>
      <c r="AT5258" t="s">
        <v>188</v>
      </c>
      <c r="AU5258" t="s">
        <v>189</v>
      </c>
      <c r="AV5258" t="s">
        <v>190</v>
      </c>
      <c r="AW5258" t="s">
        <v>294</v>
      </c>
      <c r="BM5258" t="s">
        <v>29358</v>
      </c>
      <c r="BN5258" t="s">
        <v>487</v>
      </c>
      <c r="BP5258" t="s">
        <v>194</v>
      </c>
      <c r="BQ5258" t="s">
        <v>195</v>
      </c>
      <c r="BS5258">
        <v>14627</v>
      </c>
      <c r="BT5258" t="s">
        <v>196</v>
      </c>
      <c r="BU5258">
        <v>5749334439</v>
      </c>
      <c r="BZ5258" t="s">
        <v>29359</v>
      </c>
      <c r="CC5258" t="s">
        <v>4795</v>
      </c>
      <c r="CD5258" t="s">
        <v>5183</v>
      </c>
      <c r="CF5258">
        <v>42701</v>
      </c>
      <c r="CG5258" t="s">
        <v>196</v>
      </c>
      <c r="CH5258">
        <v>5742166130</v>
      </c>
      <c r="CM5258" t="s">
        <v>29360</v>
      </c>
      <c r="CP5258" t="s">
        <v>194</v>
      </c>
      <c r="CQ5258" t="s">
        <v>195</v>
      </c>
      <c r="CS5258">
        <v>14627</v>
      </c>
      <c r="CT5258" t="s">
        <v>196</v>
      </c>
      <c r="CU5258">
        <v>5749334439</v>
      </c>
      <c r="EM5258" t="s">
        <v>29359</v>
      </c>
      <c r="EP5258" t="s">
        <v>4795</v>
      </c>
      <c r="EQ5258" t="s">
        <v>5183</v>
      </c>
      <c r="ES5258">
        <v>42701</v>
      </c>
      <c r="ET5258" t="s">
        <v>196</v>
      </c>
      <c r="EU5258">
        <v>5742166130</v>
      </c>
    </row>
    <row r="5259" spans="1:151" x14ac:dyDescent="0.2">
      <c r="A5259">
        <v>24967</v>
      </c>
      <c r="B5259" t="s">
        <v>18703</v>
      </c>
      <c r="C5259" t="s">
        <v>29361</v>
      </c>
      <c r="D5259" t="s">
        <v>940</v>
      </c>
      <c r="E5259" t="s">
        <v>29362</v>
      </c>
      <c r="F5259" t="s">
        <v>171</v>
      </c>
      <c r="G5259" t="s">
        <v>172</v>
      </c>
      <c r="H5259" s="1">
        <v>35803</v>
      </c>
      <c r="I5259" t="s">
        <v>173</v>
      </c>
      <c r="K5259" t="s">
        <v>1910</v>
      </c>
      <c r="L5259" t="s">
        <v>1911</v>
      </c>
      <c r="M5259" t="s">
        <v>306</v>
      </c>
      <c r="N5259">
        <v>2018</v>
      </c>
      <c r="O5259" t="s">
        <v>307</v>
      </c>
      <c r="P5259" t="s">
        <v>178</v>
      </c>
      <c r="Q5259" t="s">
        <v>172</v>
      </c>
      <c r="S5259">
        <v>29869251</v>
      </c>
      <c r="T5259" t="s">
        <v>196</v>
      </c>
      <c r="W5259" t="s">
        <v>29363</v>
      </c>
      <c r="X5259">
        <v>7025957267</v>
      </c>
      <c r="Y5259" t="s">
        <v>186</v>
      </c>
      <c r="Z5259" t="s">
        <v>282</v>
      </c>
      <c r="AA5259">
        <v>2020</v>
      </c>
      <c r="AB5259">
        <v>2020</v>
      </c>
      <c r="AC5259" t="s">
        <v>1068</v>
      </c>
      <c r="AD5259" t="s">
        <v>185</v>
      </c>
      <c r="AS5259">
        <v>3.79</v>
      </c>
      <c r="AT5259" t="s">
        <v>188</v>
      </c>
      <c r="AU5259" t="s">
        <v>189</v>
      </c>
      <c r="AV5259" t="s">
        <v>190</v>
      </c>
      <c r="AW5259" t="s">
        <v>264</v>
      </c>
      <c r="BM5259" t="s">
        <v>193</v>
      </c>
      <c r="BN5259" t="s">
        <v>29364</v>
      </c>
      <c r="BP5259" t="s">
        <v>194</v>
      </c>
      <c r="BQ5259" t="s">
        <v>195</v>
      </c>
      <c r="BS5259">
        <v>14627</v>
      </c>
      <c r="BT5259" t="s">
        <v>196</v>
      </c>
      <c r="BU5259">
        <v>8606753964</v>
      </c>
      <c r="BZ5259" t="s">
        <v>29365</v>
      </c>
      <c r="CC5259" t="s">
        <v>1112</v>
      </c>
      <c r="CD5259" t="s">
        <v>1508</v>
      </c>
      <c r="CF5259" t="str">
        <f>"06013"</f>
        <v>06013</v>
      </c>
      <c r="CG5259" t="s">
        <v>196</v>
      </c>
      <c r="CH5259">
        <v>8608365632</v>
      </c>
      <c r="CM5259" t="s">
        <v>15784</v>
      </c>
      <c r="CP5259" t="s">
        <v>194</v>
      </c>
      <c r="CQ5259" t="s">
        <v>195</v>
      </c>
      <c r="CS5259">
        <v>14611</v>
      </c>
      <c r="CT5259" t="s">
        <v>196</v>
      </c>
      <c r="CU5259">
        <v>8608365632</v>
      </c>
      <c r="ED5259" t="s">
        <v>1508</v>
      </c>
      <c r="EG5259" t="s">
        <v>196</v>
      </c>
      <c r="EH5259">
        <v>8608365632</v>
      </c>
      <c r="EM5259" t="s">
        <v>29365</v>
      </c>
      <c r="EP5259" t="s">
        <v>1112</v>
      </c>
      <c r="EQ5259" t="s">
        <v>1508</v>
      </c>
      <c r="ES5259" t="str">
        <f>"06013"</f>
        <v>06013</v>
      </c>
      <c r="ET5259" t="s">
        <v>196</v>
      </c>
      <c r="EU5259">
        <v>8608365632</v>
      </c>
    </row>
    <row r="5260" spans="1:151" x14ac:dyDescent="0.2">
      <c r="A5260">
        <v>38424</v>
      </c>
      <c r="B5260" t="s">
        <v>29366</v>
      </c>
      <c r="C5260" t="s">
        <v>29367</v>
      </c>
      <c r="D5260" t="s">
        <v>16545</v>
      </c>
      <c r="E5260" t="s">
        <v>29368</v>
      </c>
      <c r="F5260" t="s">
        <v>171</v>
      </c>
      <c r="G5260" t="str">
        <f>"0"</f>
        <v>0</v>
      </c>
      <c r="H5260" s="1">
        <v>37794</v>
      </c>
      <c r="I5260" t="s">
        <v>221</v>
      </c>
      <c r="K5260" t="s">
        <v>1910</v>
      </c>
      <c r="L5260" t="s">
        <v>1911</v>
      </c>
      <c r="M5260" t="s">
        <v>306</v>
      </c>
      <c r="N5260">
        <v>2023</v>
      </c>
      <c r="O5260" t="s">
        <v>908</v>
      </c>
      <c r="P5260" t="s">
        <v>178</v>
      </c>
      <c r="Q5260" t="s">
        <v>172</v>
      </c>
      <c r="S5260">
        <v>31774277</v>
      </c>
      <c r="T5260" t="s">
        <v>226</v>
      </c>
      <c r="Y5260" t="str">
        <f>"01AS"</f>
        <v>01AS</v>
      </c>
      <c r="Z5260" t="s">
        <v>227</v>
      </c>
      <c r="AA5260" t="s">
        <v>320</v>
      </c>
      <c r="AB5260" t="s">
        <v>321</v>
      </c>
      <c r="AC5260" t="s">
        <v>2381</v>
      </c>
      <c r="AD5260" t="s">
        <v>185</v>
      </c>
      <c r="AE5260" t="s">
        <v>9874</v>
      </c>
      <c r="AM5260" t="s">
        <v>2372</v>
      </c>
      <c r="AS5260">
        <v>3.78</v>
      </c>
      <c r="AU5260" t="s">
        <v>235</v>
      </c>
      <c r="AV5260" t="s">
        <v>236</v>
      </c>
      <c r="AW5260" t="s">
        <v>264</v>
      </c>
      <c r="BO5260" t="s">
        <v>29369</v>
      </c>
      <c r="BQ5260" t="s">
        <v>195</v>
      </c>
      <c r="CD5260" t="s">
        <v>195</v>
      </c>
      <c r="CM5260" t="s">
        <v>29370</v>
      </c>
      <c r="CO5260" t="s">
        <v>29369</v>
      </c>
      <c r="CP5260" t="s">
        <v>29371</v>
      </c>
      <c r="CQ5260" t="s">
        <v>2386</v>
      </c>
      <c r="CS5260">
        <v>98604</v>
      </c>
      <c r="CT5260" t="s">
        <v>244</v>
      </c>
      <c r="CU5260" t="s">
        <v>29372</v>
      </c>
    </row>
    <row r="5261" spans="1:151" x14ac:dyDescent="0.2">
      <c r="A5261">
        <v>14420</v>
      </c>
      <c r="B5261" t="s">
        <v>23301</v>
      </c>
      <c r="C5261" t="s">
        <v>29373</v>
      </c>
      <c r="D5261" t="s">
        <v>5290</v>
      </c>
      <c r="E5261" t="s">
        <v>29374</v>
      </c>
      <c r="F5261" t="s">
        <v>171</v>
      </c>
      <c r="G5261" t="s">
        <v>172</v>
      </c>
      <c r="H5261" s="1">
        <v>34861</v>
      </c>
      <c r="I5261" t="s">
        <v>221</v>
      </c>
      <c r="K5261" t="s">
        <v>3651</v>
      </c>
      <c r="L5261" t="s">
        <v>1409</v>
      </c>
      <c r="M5261" t="s">
        <v>176</v>
      </c>
      <c r="N5261">
        <v>2016</v>
      </c>
      <c r="O5261" t="s">
        <v>634</v>
      </c>
      <c r="P5261" t="s">
        <v>178</v>
      </c>
      <c r="Q5261" t="s">
        <v>172</v>
      </c>
      <c r="S5261">
        <v>28235361</v>
      </c>
      <c r="T5261" t="s">
        <v>196</v>
      </c>
      <c r="W5261" t="s">
        <v>29375</v>
      </c>
      <c r="X5261">
        <v>2069143991</v>
      </c>
      <c r="Y5261" t="s">
        <v>182</v>
      </c>
      <c r="Z5261" t="s">
        <v>183</v>
      </c>
      <c r="AA5261">
        <v>2017</v>
      </c>
      <c r="AB5261">
        <v>2017</v>
      </c>
      <c r="AC5261" t="s">
        <v>184</v>
      </c>
      <c r="AD5261" t="s">
        <v>185</v>
      </c>
      <c r="AS5261">
        <v>3.28</v>
      </c>
      <c r="AT5261" t="s">
        <v>188</v>
      </c>
      <c r="AU5261" t="s">
        <v>189</v>
      </c>
      <c r="AV5261" t="s">
        <v>190</v>
      </c>
      <c r="AW5261" t="s">
        <v>952</v>
      </c>
      <c r="BM5261" t="s">
        <v>29376</v>
      </c>
      <c r="BN5261" t="s">
        <v>193</v>
      </c>
      <c r="BP5261" t="s">
        <v>194</v>
      </c>
      <c r="BQ5261" t="s">
        <v>195</v>
      </c>
      <c r="BS5261">
        <v>14627</v>
      </c>
      <c r="BT5261" t="s">
        <v>196</v>
      </c>
      <c r="BU5261">
        <v>2069147626</v>
      </c>
      <c r="BZ5261" t="s">
        <v>29377</v>
      </c>
      <c r="CC5261" t="s">
        <v>14867</v>
      </c>
      <c r="CD5261" t="s">
        <v>1433</v>
      </c>
      <c r="CF5261">
        <v>98110</v>
      </c>
      <c r="CG5261" t="s">
        <v>196</v>
      </c>
      <c r="CH5261">
        <v>2067805232</v>
      </c>
      <c r="CM5261" t="s">
        <v>29378</v>
      </c>
      <c r="CP5261" t="s">
        <v>194</v>
      </c>
      <c r="CQ5261" t="s">
        <v>195</v>
      </c>
      <c r="CS5261">
        <v>14627</v>
      </c>
      <c r="CT5261" t="s">
        <v>196</v>
      </c>
      <c r="CU5261">
        <v>2069147626</v>
      </c>
      <c r="EM5261" t="s">
        <v>29377</v>
      </c>
      <c r="EP5261" t="s">
        <v>14867</v>
      </c>
      <c r="EQ5261" t="s">
        <v>1433</v>
      </c>
      <c r="ES5261">
        <v>98110</v>
      </c>
      <c r="ET5261" t="s">
        <v>196</v>
      </c>
      <c r="EU5261">
        <v>2067805232</v>
      </c>
    </row>
    <row r="5262" spans="1:151" x14ac:dyDescent="0.2">
      <c r="A5262">
        <v>41330</v>
      </c>
      <c r="B5262" t="s">
        <v>4045</v>
      </c>
      <c r="C5262" t="s">
        <v>29379</v>
      </c>
      <c r="D5262" t="s">
        <v>29380</v>
      </c>
      <c r="E5262" t="s">
        <v>29381</v>
      </c>
      <c r="F5262" t="s">
        <v>171</v>
      </c>
      <c r="G5262" t="str">
        <f>"0"</f>
        <v>0</v>
      </c>
      <c r="H5262" s="1">
        <v>38158</v>
      </c>
      <c r="I5262" t="s">
        <v>173</v>
      </c>
      <c r="K5262" t="s">
        <v>222</v>
      </c>
      <c r="L5262" t="s">
        <v>223</v>
      </c>
      <c r="M5262" t="s">
        <v>224</v>
      </c>
      <c r="N5262">
        <v>2024</v>
      </c>
      <c r="O5262" t="s">
        <v>225</v>
      </c>
      <c r="P5262" t="s">
        <v>178</v>
      </c>
      <c r="Q5262" t="s">
        <v>172</v>
      </c>
      <c r="S5262">
        <v>32299052</v>
      </c>
      <c r="T5262" t="s">
        <v>226</v>
      </c>
      <c r="Y5262" t="str">
        <f>"01AS"</f>
        <v>01AS</v>
      </c>
      <c r="Z5262" t="s">
        <v>227</v>
      </c>
      <c r="AA5262" t="s">
        <v>228</v>
      </c>
      <c r="AB5262" t="s">
        <v>229</v>
      </c>
      <c r="AC5262" t="s">
        <v>7875</v>
      </c>
      <c r="AD5262" t="s">
        <v>185</v>
      </c>
      <c r="AS5262">
        <v>3.12</v>
      </c>
      <c r="AU5262" t="s">
        <v>472</v>
      </c>
      <c r="AV5262" t="s">
        <v>473</v>
      </c>
      <c r="AW5262" t="s">
        <v>294</v>
      </c>
      <c r="BM5262" t="s">
        <v>29382</v>
      </c>
      <c r="BN5262" t="s">
        <v>239</v>
      </c>
      <c r="BO5262" t="s">
        <v>29383</v>
      </c>
      <c r="BP5262" t="s">
        <v>241</v>
      </c>
      <c r="BQ5262" t="s">
        <v>195</v>
      </c>
      <c r="BS5262">
        <v>14627</v>
      </c>
      <c r="CD5262" t="s">
        <v>195</v>
      </c>
      <c r="CM5262" t="s">
        <v>29384</v>
      </c>
      <c r="CO5262" t="s">
        <v>29383</v>
      </c>
      <c r="CP5262" t="s">
        <v>1053</v>
      </c>
      <c r="CQ5262" t="s">
        <v>247</v>
      </c>
      <c r="CS5262" t="s">
        <v>29385</v>
      </c>
      <c r="CT5262" t="s">
        <v>244</v>
      </c>
      <c r="CU5262" t="s">
        <v>29386</v>
      </c>
    </row>
    <row r="5263" spans="1:151" x14ac:dyDescent="0.2">
      <c r="A5263">
        <v>14661</v>
      </c>
      <c r="B5263" t="s">
        <v>29387</v>
      </c>
      <c r="C5263" t="s">
        <v>29388</v>
      </c>
      <c r="D5263" t="s">
        <v>13085</v>
      </c>
      <c r="E5263" t="s">
        <v>29389</v>
      </c>
      <c r="F5263" t="s">
        <v>171</v>
      </c>
      <c r="G5263" t="s">
        <v>172</v>
      </c>
      <c r="H5263" s="1">
        <v>34319</v>
      </c>
      <c r="I5263" t="s">
        <v>221</v>
      </c>
      <c r="K5263" t="s">
        <v>3193</v>
      </c>
      <c r="L5263" t="s">
        <v>1158</v>
      </c>
      <c r="M5263" t="s">
        <v>205</v>
      </c>
      <c r="N5263">
        <v>2016</v>
      </c>
      <c r="O5263" t="s">
        <v>4915</v>
      </c>
      <c r="P5263" t="s">
        <v>178</v>
      </c>
      <c r="Q5263" t="s">
        <v>172</v>
      </c>
      <c r="S5263">
        <v>27715093</v>
      </c>
      <c r="T5263" t="s">
        <v>196</v>
      </c>
      <c r="W5263" t="s">
        <v>29390</v>
      </c>
      <c r="X5263">
        <v>2488048783</v>
      </c>
      <c r="Y5263" t="s">
        <v>186</v>
      </c>
      <c r="Z5263" t="s">
        <v>183</v>
      </c>
      <c r="AA5263">
        <v>2016</v>
      </c>
      <c r="AB5263">
        <v>2016</v>
      </c>
      <c r="AC5263" t="s">
        <v>457</v>
      </c>
      <c r="AD5263" t="s">
        <v>185</v>
      </c>
      <c r="AF5263" t="s">
        <v>186</v>
      </c>
      <c r="AG5263" t="s">
        <v>282</v>
      </c>
      <c r="AH5263">
        <v>2016</v>
      </c>
      <c r="AI5263">
        <v>2016</v>
      </c>
      <c r="AJ5263" t="s">
        <v>396</v>
      </c>
      <c r="AK5263" t="s">
        <v>185</v>
      </c>
      <c r="AS5263">
        <v>3.22</v>
      </c>
      <c r="AT5263" t="s">
        <v>188</v>
      </c>
      <c r="AU5263" t="s">
        <v>189</v>
      </c>
      <c r="AV5263" t="s">
        <v>190</v>
      </c>
      <c r="AW5263" t="s">
        <v>237</v>
      </c>
      <c r="BM5263" t="s">
        <v>29391</v>
      </c>
      <c r="BP5263" t="s">
        <v>29392</v>
      </c>
      <c r="BQ5263" t="s">
        <v>585</v>
      </c>
      <c r="BS5263">
        <v>48307</v>
      </c>
      <c r="BT5263" t="s">
        <v>196</v>
      </c>
      <c r="BU5263">
        <v>5854733454</v>
      </c>
      <c r="BZ5263" t="s">
        <v>29391</v>
      </c>
      <c r="CC5263" t="s">
        <v>29392</v>
      </c>
      <c r="CD5263" t="s">
        <v>585</v>
      </c>
      <c r="CF5263">
        <v>48307</v>
      </c>
      <c r="CG5263" t="s">
        <v>196</v>
      </c>
      <c r="CH5263">
        <v>5854733454</v>
      </c>
      <c r="CM5263" t="s">
        <v>20587</v>
      </c>
      <c r="CP5263" t="s">
        <v>194</v>
      </c>
      <c r="CQ5263" t="s">
        <v>195</v>
      </c>
      <c r="CS5263">
        <v>14627</v>
      </c>
      <c r="CT5263" t="s">
        <v>196</v>
      </c>
      <c r="CU5263">
        <v>2488048784</v>
      </c>
      <c r="EM5263" t="s">
        <v>29391</v>
      </c>
      <c r="EP5263" t="s">
        <v>29392</v>
      </c>
      <c r="EQ5263" t="s">
        <v>585</v>
      </c>
      <c r="ES5263">
        <v>48307</v>
      </c>
      <c r="ET5263" t="s">
        <v>196</v>
      </c>
      <c r="EU5263">
        <v>5854733454</v>
      </c>
    </row>
    <row r="5264" spans="1:151" x14ac:dyDescent="0.2">
      <c r="A5264">
        <v>26002</v>
      </c>
      <c r="B5264" t="s">
        <v>12615</v>
      </c>
      <c r="C5264" t="s">
        <v>29393</v>
      </c>
      <c r="E5264" t="s">
        <v>29394</v>
      </c>
      <c r="F5264" t="s">
        <v>171</v>
      </c>
      <c r="K5264" t="s">
        <v>547</v>
      </c>
      <c r="M5264" t="s">
        <v>306</v>
      </c>
      <c r="N5264">
        <v>2014</v>
      </c>
      <c r="O5264" t="s">
        <v>591</v>
      </c>
      <c r="P5264" t="s">
        <v>178</v>
      </c>
      <c r="Q5264" t="s">
        <v>172</v>
      </c>
    </row>
    <row r="5265" spans="1:151" x14ac:dyDescent="0.2">
      <c r="A5265">
        <v>12645</v>
      </c>
      <c r="B5265" t="s">
        <v>29395</v>
      </c>
      <c r="C5265" t="s">
        <v>29396</v>
      </c>
      <c r="E5265" t="s">
        <v>29397</v>
      </c>
      <c r="F5265" t="s">
        <v>171</v>
      </c>
      <c r="G5265" t="s">
        <v>172</v>
      </c>
      <c r="H5265" s="1">
        <v>35050</v>
      </c>
      <c r="I5265" t="s">
        <v>221</v>
      </c>
      <c r="K5265" t="s">
        <v>4255</v>
      </c>
      <c r="L5265" t="s">
        <v>318</v>
      </c>
      <c r="M5265" t="s">
        <v>224</v>
      </c>
      <c r="N5265">
        <v>2015</v>
      </c>
      <c r="O5265" t="s">
        <v>692</v>
      </c>
      <c r="P5265" t="s">
        <v>178</v>
      </c>
      <c r="Q5265" t="s">
        <v>172</v>
      </c>
      <c r="S5265">
        <v>28286363</v>
      </c>
      <c r="T5265" t="s">
        <v>179</v>
      </c>
      <c r="U5265" t="s">
        <v>180</v>
      </c>
      <c r="V5265" s="2">
        <v>42876</v>
      </c>
      <c r="W5265" t="s">
        <v>29398</v>
      </c>
      <c r="X5265" t="s">
        <v>29399</v>
      </c>
      <c r="Y5265" t="s">
        <v>186</v>
      </c>
      <c r="Z5265" t="s">
        <v>282</v>
      </c>
      <c r="AA5265">
        <v>2017</v>
      </c>
      <c r="AB5265">
        <v>2017</v>
      </c>
      <c r="AC5265" t="s">
        <v>696</v>
      </c>
      <c r="AD5265" t="s">
        <v>185</v>
      </c>
      <c r="AS5265">
        <v>3.83</v>
      </c>
      <c r="AT5265" t="s">
        <v>188</v>
      </c>
      <c r="AU5265" t="s">
        <v>189</v>
      </c>
      <c r="AV5265" t="s">
        <v>190</v>
      </c>
      <c r="AW5265" t="s">
        <v>191</v>
      </c>
      <c r="BM5265" t="s">
        <v>29400</v>
      </c>
      <c r="BN5265" t="s">
        <v>487</v>
      </c>
      <c r="BP5265" t="s">
        <v>194</v>
      </c>
      <c r="BQ5265" t="s">
        <v>195</v>
      </c>
      <c r="BS5265">
        <v>14627</v>
      </c>
      <c r="BT5265" t="s">
        <v>196</v>
      </c>
      <c r="BU5265">
        <v>5853199947</v>
      </c>
      <c r="BZ5265" t="s">
        <v>29401</v>
      </c>
      <c r="CA5265" t="s">
        <v>29402</v>
      </c>
      <c r="CC5265" t="s">
        <v>29403</v>
      </c>
      <c r="CF5265">
        <v>230031</v>
      </c>
      <c r="CG5265" t="s">
        <v>179</v>
      </c>
      <c r="CH5265" t="s">
        <v>29404</v>
      </c>
      <c r="CM5265" t="s">
        <v>29405</v>
      </c>
      <c r="CP5265" t="s">
        <v>194</v>
      </c>
      <c r="CQ5265" t="s">
        <v>195</v>
      </c>
      <c r="CS5265">
        <v>146271842</v>
      </c>
      <c r="CT5265" t="s">
        <v>196</v>
      </c>
      <c r="CU5265">
        <v>5853199947</v>
      </c>
      <c r="CZ5265" t="s">
        <v>29401</v>
      </c>
      <c r="DA5265" t="s">
        <v>29402</v>
      </c>
      <c r="DC5265" t="s">
        <v>29403</v>
      </c>
      <c r="DF5265">
        <v>230031</v>
      </c>
      <c r="DG5265" t="s">
        <v>179</v>
      </c>
      <c r="DH5265" t="s">
        <v>29404</v>
      </c>
      <c r="EM5265" t="s">
        <v>29401</v>
      </c>
      <c r="EN5265" t="s">
        <v>29402</v>
      </c>
      <c r="EP5265" t="s">
        <v>29403</v>
      </c>
      <c r="ES5265">
        <v>230031</v>
      </c>
      <c r="ET5265" t="s">
        <v>179</v>
      </c>
      <c r="EU5265" t="s">
        <v>29404</v>
      </c>
    </row>
    <row r="5266" spans="1:151" x14ac:dyDescent="0.2">
      <c r="A5266">
        <v>17817</v>
      </c>
      <c r="B5266" t="s">
        <v>29406</v>
      </c>
      <c r="C5266" t="s">
        <v>29396</v>
      </c>
      <c r="E5266" t="s">
        <v>29407</v>
      </c>
      <c r="F5266" t="s">
        <v>171</v>
      </c>
      <c r="G5266" t="s">
        <v>172</v>
      </c>
      <c r="H5266" s="1">
        <v>35294</v>
      </c>
      <c r="I5266" t="s">
        <v>173</v>
      </c>
      <c r="K5266" t="s">
        <v>867</v>
      </c>
      <c r="L5266" t="s">
        <v>868</v>
      </c>
      <c r="M5266" t="s">
        <v>224</v>
      </c>
      <c r="N5266">
        <v>2016</v>
      </c>
      <c r="O5266" t="s">
        <v>410</v>
      </c>
      <c r="P5266" t="s">
        <v>178</v>
      </c>
      <c r="Q5266" t="s">
        <v>172</v>
      </c>
      <c r="S5266">
        <v>28862994</v>
      </c>
      <c r="T5266" t="s">
        <v>179</v>
      </c>
      <c r="U5266" t="s">
        <v>180</v>
      </c>
      <c r="V5266" s="2">
        <v>43240</v>
      </c>
      <c r="W5266" t="s">
        <v>29408</v>
      </c>
      <c r="X5266">
        <v>8618605325569</v>
      </c>
      <c r="Y5266" t="s">
        <v>186</v>
      </c>
      <c r="Z5266" t="s">
        <v>183</v>
      </c>
      <c r="AA5266">
        <v>2019</v>
      </c>
      <c r="AB5266">
        <v>2019</v>
      </c>
      <c r="AC5266" t="s">
        <v>293</v>
      </c>
      <c r="AD5266" t="s">
        <v>172</v>
      </c>
      <c r="AS5266">
        <v>3.9</v>
      </c>
      <c r="AT5266" t="s">
        <v>188</v>
      </c>
      <c r="AU5266" t="s">
        <v>1520</v>
      </c>
      <c r="AV5266" t="s">
        <v>6477</v>
      </c>
      <c r="AW5266" t="s">
        <v>191</v>
      </c>
      <c r="BM5266" t="s">
        <v>29409</v>
      </c>
      <c r="BN5266" t="s">
        <v>487</v>
      </c>
      <c r="BP5266" t="s">
        <v>194</v>
      </c>
      <c r="BQ5266" t="s">
        <v>195</v>
      </c>
      <c r="BS5266">
        <v>14627</v>
      </c>
      <c r="BT5266" t="s">
        <v>196</v>
      </c>
      <c r="BU5266">
        <v>5857055877</v>
      </c>
      <c r="CM5266" t="s">
        <v>29410</v>
      </c>
      <c r="CN5266" t="s">
        <v>487</v>
      </c>
      <c r="CP5266" t="s">
        <v>194</v>
      </c>
      <c r="CQ5266" t="s">
        <v>195</v>
      </c>
      <c r="CS5266">
        <v>14627</v>
      </c>
      <c r="CT5266" t="s">
        <v>196</v>
      </c>
      <c r="CU5266">
        <v>5857055877</v>
      </c>
    </row>
    <row r="5267" spans="1:151" x14ac:dyDescent="0.2">
      <c r="A5267">
        <v>25247</v>
      </c>
      <c r="B5267" t="s">
        <v>29411</v>
      </c>
      <c r="C5267" t="s">
        <v>29396</v>
      </c>
      <c r="E5267" t="s">
        <v>29412</v>
      </c>
      <c r="F5267" t="s">
        <v>171</v>
      </c>
      <c r="G5267" t="s">
        <v>172</v>
      </c>
      <c r="H5267" s="1">
        <v>36217</v>
      </c>
      <c r="I5267" t="s">
        <v>221</v>
      </c>
      <c r="K5267" t="s">
        <v>174</v>
      </c>
      <c r="L5267" t="s">
        <v>175</v>
      </c>
      <c r="M5267" t="s">
        <v>224</v>
      </c>
      <c r="N5267">
        <v>2018</v>
      </c>
      <c r="O5267" t="s">
        <v>354</v>
      </c>
      <c r="P5267" t="s">
        <v>363</v>
      </c>
      <c r="Q5267" t="s">
        <v>172</v>
      </c>
      <c r="S5267">
        <v>30730069</v>
      </c>
      <c r="T5267" t="s">
        <v>179</v>
      </c>
      <c r="U5267" t="s">
        <v>180</v>
      </c>
      <c r="V5267" s="2">
        <v>44332</v>
      </c>
      <c r="W5267" t="s">
        <v>29413</v>
      </c>
      <c r="X5267">
        <v>8618801626112</v>
      </c>
      <c r="Y5267" t="s">
        <v>186</v>
      </c>
      <c r="Z5267" t="s">
        <v>282</v>
      </c>
      <c r="AA5267">
        <v>2021</v>
      </c>
      <c r="AB5267">
        <v>2021</v>
      </c>
      <c r="AC5267" t="s">
        <v>310</v>
      </c>
      <c r="AD5267" t="s">
        <v>172</v>
      </c>
      <c r="AS5267">
        <v>4</v>
      </c>
      <c r="AT5267" t="s">
        <v>188</v>
      </c>
      <c r="AU5267" t="s">
        <v>189</v>
      </c>
      <c r="AV5267" t="s">
        <v>190</v>
      </c>
      <c r="AW5267" t="s">
        <v>191</v>
      </c>
      <c r="BM5267" t="s">
        <v>1247</v>
      </c>
      <c r="BN5267" t="s">
        <v>29414</v>
      </c>
      <c r="BP5267" t="s">
        <v>194</v>
      </c>
      <c r="BQ5267" t="s">
        <v>195</v>
      </c>
      <c r="BS5267">
        <v>14627</v>
      </c>
      <c r="BT5267" t="s">
        <v>196</v>
      </c>
      <c r="BU5267">
        <v>5852105186</v>
      </c>
      <c r="CM5267" t="s">
        <v>487</v>
      </c>
      <c r="CN5267" t="s">
        <v>29415</v>
      </c>
      <c r="CP5267" t="s">
        <v>194</v>
      </c>
      <c r="CQ5267" t="s">
        <v>195</v>
      </c>
      <c r="CS5267">
        <v>14627</v>
      </c>
      <c r="CT5267" t="s">
        <v>196</v>
      </c>
      <c r="CU5267">
        <v>5852105186</v>
      </c>
    </row>
    <row r="5268" spans="1:151" x14ac:dyDescent="0.2">
      <c r="A5268">
        <v>25248</v>
      </c>
      <c r="B5268" t="s">
        <v>29411</v>
      </c>
      <c r="C5268" t="s">
        <v>29396</v>
      </c>
      <c r="E5268" t="s">
        <v>29412</v>
      </c>
      <c r="F5268" t="s">
        <v>171</v>
      </c>
      <c r="G5268" t="s">
        <v>172</v>
      </c>
      <c r="H5268" s="1">
        <v>36217</v>
      </c>
      <c r="I5268" t="s">
        <v>221</v>
      </c>
      <c r="K5268" t="s">
        <v>174</v>
      </c>
      <c r="L5268" t="s">
        <v>175</v>
      </c>
      <c r="M5268" t="s">
        <v>224</v>
      </c>
      <c r="N5268">
        <v>2018</v>
      </c>
      <c r="O5268" t="s">
        <v>354</v>
      </c>
      <c r="P5268" t="s">
        <v>363</v>
      </c>
      <c r="Q5268" t="s">
        <v>172</v>
      </c>
      <c r="S5268">
        <v>30730069</v>
      </c>
      <c r="T5268" t="s">
        <v>179</v>
      </c>
      <c r="U5268" t="s">
        <v>180</v>
      </c>
      <c r="V5268" s="2">
        <v>44332</v>
      </c>
      <c r="W5268" t="s">
        <v>29413</v>
      </c>
      <c r="X5268">
        <v>8618801626112</v>
      </c>
      <c r="Y5268" t="s">
        <v>186</v>
      </c>
      <c r="Z5268" t="s">
        <v>282</v>
      </c>
      <c r="AA5268">
        <v>2021</v>
      </c>
      <c r="AB5268">
        <v>2021</v>
      </c>
      <c r="AC5268" t="s">
        <v>310</v>
      </c>
      <c r="AD5268" t="s">
        <v>172</v>
      </c>
      <c r="AS5268">
        <v>4</v>
      </c>
      <c r="AT5268" t="s">
        <v>188</v>
      </c>
      <c r="AU5268" t="s">
        <v>189</v>
      </c>
      <c r="AV5268" t="s">
        <v>190</v>
      </c>
      <c r="AW5268" t="s">
        <v>191</v>
      </c>
      <c r="BM5268" t="s">
        <v>1247</v>
      </c>
      <c r="BN5268" t="s">
        <v>29414</v>
      </c>
      <c r="BP5268" t="s">
        <v>194</v>
      </c>
      <c r="BQ5268" t="s">
        <v>195</v>
      </c>
      <c r="BS5268">
        <v>14627</v>
      </c>
      <c r="BT5268" t="s">
        <v>196</v>
      </c>
      <c r="BU5268">
        <v>5852105186</v>
      </c>
      <c r="CM5268" t="s">
        <v>487</v>
      </c>
      <c r="CN5268" t="s">
        <v>29415</v>
      </c>
      <c r="CP5268" t="s">
        <v>194</v>
      </c>
      <c r="CQ5268" t="s">
        <v>195</v>
      </c>
      <c r="CS5268">
        <v>14627</v>
      </c>
      <c r="CT5268" t="s">
        <v>196</v>
      </c>
      <c r="CU5268">
        <v>5852105186</v>
      </c>
    </row>
    <row r="5269" spans="1:151" x14ac:dyDescent="0.2">
      <c r="A5269">
        <v>27228</v>
      </c>
      <c r="B5269" t="s">
        <v>29416</v>
      </c>
      <c r="C5269" t="s">
        <v>29396</v>
      </c>
      <c r="E5269" t="s">
        <v>29417</v>
      </c>
      <c r="F5269" t="s">
        <v>171</v>
      </c>
      <c r="G5269" t="s">
        <v>172</v>
      </c>
      <c r="H5269" s="1">
        <v>36050</v>
      </c>
      <c r="I5269" t="s">
        <v>173</v>
      </c>
      <c r="K5269" t="s">
        <v>392</v>
      </c>
      <c r="L5269" t="s">
        <v>393</v>
      </c>
      <c r="M5269" t="s">
        <v>176</v>
      </c>
      <c r="N5269">
        <v>2020</v>
      </c>
      <c r="O5269" t="s">
        <v>978</v>
      </c>
      <c r="P5269" t="s">
        <v>363</v>
      </c>
      <c r="Q5269" t="s">
        <v>172</v>
      </c>
      <c r="S5269">
        <v>30748897</v>
      </c>
      <c r="T5269" t="s">
        <v>179</v>
      </c>
      <c r="U5269" t="s">
        <v>180</v>
      </c>
      <c r="V5269" s="2">
        <v>44332</v>
      </c>
      <c r="W5269" t="s">
        <v>29418</v>
      </c>
      <c r="X5269">
        <v>13963985057</v>
      </c>
      <c r="Y5269" t="s">
        <v>186</v>
      </c>
      <c r="Z5269" t="s">
        <v>183</v>
      </c>
      <c r="AA5269">
        <v>2021</v>
      </c>
      <c r="AB5269">
        <v>2021</v>
      </c>
      <c r="AC5269" t="s">
        <v>339</v>
      </c>
      <c r="AD5269" t="s">
        <v>185</v>
      </c>
      <c r="AF5269" t="s">
        <v>186</v>
      </c>
      <c r="AG5269" t="s">
        <v>282</v>
      </c>
      <c r="AH5269">
        <v>2021</v>
      </c>
      <c r="AI5269">
        <v>2021</v>
      </c>
      <c r="AJ5269" t="s">
        <v>187</v>
      </c>
      <c r="AK5269" t="s">
        <v>185</v>
      </c>
      <c r="AS5269">
        <v>3.84</v>
      </c>
      <c r="AT5269" t="s">
        <v>188</v>
      </c>
      <c r="AU5269" t="s">
        <v>647</v>
      </c>
      <c r="AV5269" t="s">
        <v>190</v>
      </c>
      <c r="AW5269" t="s">
        <v>191</v>
      </c>
      <c r="AX5269" t="s">
        <v>29419</v>
      </c>
      <c r="BM5269" t="s">
        <v>29420</v>
      </c>
      <c r="BN5269" t="s">
        <v>193</v>
      </c>
      <c r="BP5269" t="s">
        <v>194</v>
      </c>
      <c r="BQ5269" t="s">
        <v>195</v>
      </c>
      <c r="BS5269">
        <v>14627</v>
      </c>
      <c r="BT5269" t="s">
        <v>196</v>
      </c>
      <c r="BU5269">
        <v>6506867455</v>
      </c>
      <c r="CM5269" t="s">
        <v>29421</v>
      </c>
      <c r="CP5269" t="s">
        <v>194</v>
      </c>
      <c r="CQ5269" t="s">
        <v>195</v>
      </c>
      <c r="CS5269">
        <v>14627</v>
      </c>
      <c r="CT5269" t="s">
        <v>196</v>
      </c>
      <c r="CU5269">
        <v>6506867455</v>
      </c>
    </row>
    <row r="5270" spans="1:151" x14ac:dyDescent="0.2">
      <c r="A5270">
        <v>25246</v>
      </c>
      <c r="B5270" t="s">
        <v>29416</v>
      </c>
      <c r="C5270" t="s">
        <v>29396</v>
      </c>
      <c r="E5270" t="s">
        <v>29417</v>
      </c>
      <c r="F5270" t="s">
        <v>171</v>
      </c>
      <c r="G5270" t="s">
        <v>172</v>
      </c>
      <c r="H5270" s="1">
        <v>36050</v>
      </c>
      <c r="I5270" t="s">
        <v>173</v>
      </c>
      <c r="K5270" t="s">
        <v>174</v>
      </c>
      <c r="L5270" t="s">
        <v>175</v>
      </c>
      <c r="M5270" t="s">
        <v>224</v>
      </c>
      <c r="N5270">
        <v>2018</v>
      </c>
      <c r="O5270" t="s">
        <v>354</v>
      </c>
      <c r="P5270" t="s">
        <v>363</v>
      </c>
      <c r="Q5270" t="s">
        <v>172</v>
      </c>
      <c r="S5270">
        <v>30748897</v>
      </c>
      <c r="T5270" t="s">
        <v>179</v>
      </c>
      <c r="U5270" t="s">
        <v>180</v>
      </c>
      <c r="V5270" s="2">
        <v>44332</v>
      </c>
      <c r="W5270" t="s">
        <v>29418</v>
      </c>
      <c r="X5270">
        <v>13963985057</v>
      </c>
      <c r="Y5270" t="s">
        <v>186</v>
      </c>
      <c r="Z5270" t="s">
        <v>183</v>
      </c>
      <c r="AA5270">
        <v>2021</v>
      </c>
      <c r="AB5270">
        <v>2021</v>
      </c>
      <c r="AC5270" t="s">
        <v>339</v>
      </c>
      <c r="AD5270" t="s">
        <v>185</v>
      </c>
      <c r="AF5270" t="s">
        <v>186</v>
      </c>
      <c r="AG5270" t="s">
        <v>282</v>
      </c>
      <c r="AH5270">
        <v>2021</v>
      </c>
      <c r="AI5270">
        <v>2021</v>
      </c>
      <c r="AJ5270" t="s">
        <v>187</v>
      </c>
      <c r="AK5270" t="s">
        <v>185</v>
      </c>
      <c r="AS5270">
        <v>3.84</v>
      </c>
      <c r="AT5270" t="s">
        <v>188</v>
      </c>
      <c r="AU5270" t="s">
        <v>647</v>
      </c>
      <c r="AV5270" t="s">
        <v>190</v>
      </c>
      <c r="AW5270" t="s">
        <v>191</v>
      </c>
      <c r="AX5270" t="s">
        <v>29419</v>
      </c>
      <c r="BM5270" t="s">
        <v>29420</v>
      </c>
      <c r="BN5270" t="s">
        <v>193</v>
      </c>
      <c r="BP5270" t="s">
        <v>194</v>
      </c>
      <c r="BQ5270" t="s">
        <v>195</v>
      </c>
      <c r="BS5270">
        <v>14627</v>
      </c>
      <c r="BT5270" t="s">
        <v>196</v>
      </c>
      <c r="BU5270">
        <v>6506867455</v>
      </c>
      <c r="CM5270" t="s">
        <v>29421</v>
      </c>
      <c r="CP5270" t="s">
        <v>194</v>
      </c>
      <c r="CQ5270" t="s">
        <v>195</v>
      </c>
      <c r="CS5270">
        <v>14627</v>
      </c>
      <c r="CT5270" t="s">
        <v>196</v>
      </c>
      <c r="CU5270">
        <v>6506867455</v>
      </c>
    </row>
    <row r="5271" spans="1:151" x14ac:dyDescent="0.2">
      <c r="A5271">
        <v>34046</v>
      </c>
      <c r="B5271" t="s">
        <v>5513</v>
      </c>
      <c r="C5271" t="s">
        <v>29396</v>
      </c>
      <c r="E5271" t="s">
        <v>29422</v>
      </c>
      <c r="F5271" t="s">
        <v>171</v>
      </c>
      <c r="G5271" t="s">
        <v>172</v>
      </c>
      <c r="H5271" s="1">
        <v>36364</v>
      </c>
      <c r="I5271" t="s">
        <v>221</v>
      </c>
      <c r="K5271" t="s">
        <v>1377</v>
      </c>
      <c r="L5271" t="s">
        <v>1378</v>
      </c>
      <c r="M5271" t="s">
        <v>306</v>
      </c>
      <c r="N5271">
        <v>2020</v>
      </c>
      <c r="O5271" t="s">
        <v>1379</v>
      </c>
      <c r="P5271" t="s">
        <v>509</v>
      </c>
      <c r="Q5271" t="s">
        <v>172</v>
      </c>
      <c r="S5271">
        <v>30609037</v>
      </c>
      <c r="T5271" t="s">
        <v>1382</v>
      </c>
      <c r="U5271" t="s">
        <v>424</v>
      </c>
      <c r="Y5271" t="str">
        <f t="shared" ref="Y5271:Y5276" si="47">"01AS"</f>
        <v>01AS</v>
      </c>
      <c r="Z5271" t="s">
        <v>499</v>
      </c>
      <c r="AA5271" t="s">
        <v>320</v>
      </c>
      <c r="AB5271" t="s">
        <v>321</v>
      </c>
      <c r="AC5271" t="s">
        <v>7847</v>
      </c>
      <c r="AD5271" t="s">
        <v>185</v>
      </c>
      <c r="AF5271" t="s">
        <v>426</v>
      </c>
      <c r="AG5271" t="s">
        <v>729</v>
      </c>
      <c r="AJ5271" t="s">
        <v>5261</v>
      </c>
      <c r="AK5271" t="s">
        <v>185</v>
      </c>
      <c r="AS5271">
        <v>3.83</v>
      </c>
      <c r="AT5271" t="s">
        <v>1261</v>
      </c>
      <c r="AU5271" t="s">
        <v>3009</v>
      </c>
      <c r="AV5271" t="s">
        <v>236</v>
      </c>
      <c r="AW5271" t="s">
        <v>430</v>
      </c>
      <c r="BM5271" t="s">
        <v>29423</v>
      </c>
      <c r="BN5271" t="s">
        <v>239</v>
      </c>
      <c r="BO5271" t="s">
        <v>4702</v>
      </c>
      <c r="BP5271" t="s">
        <v>241</v>
      </c>
      <c r="BQ5271" t="s">
        <v>195</v>
      </c>
      <c r="BS5271">
        <v>14627</v>
      </c>
      <c r="CA5271" t="s">
        <v>29424</v>
      </c>
      <c r="CD5271" t="s">
        <v>195</v>
      </c>
      <c r="CM5271" t="s">
        <v>29425</v>
      </c>
      <c r="CN5271" t="s">
        <v>29424</v>
      </c>
      <c r="CO5271" t="s">
        <v>4702</v>
      </c>
      <c r="CP5271" t="s">
        <v>4702</v>
      </c>
      <c r="CQ5271" t="s">
        <v>4705</v>
      </c>
      <c r="CS5271">
        <v>201316</v>
      </c>
      <c r="CT5271" t="s">
        <v>1382</v>
      </c>
      <c r="CU5271" t="s">
        <v>29426</v>
      </c>
    </row>
    <row r="5272" spans="1:151" x14ac:dyDescent="0.2">
      <c r="A5272">
        <v>35650</v>
      </c>
      <c r="B5272" t="s">
        <v>29427</v>
      </c>
      <c r="C5272" t="s">
        <v>29396</v>
      </c>
      <c r="E5272" t="s">
        <v>29428</v>
      </c>
      <c r="F5272" t="s">
        <v>171</v>
      </c>
      <c r="G5272" t="s">
        <v>172</v>
      </c>
      <c r="H5272" s="1">
        <v>36171</v>
      </c>
      <c r="I5272" t="s">
        <v>173</v>
      </c>
      <c r="K5272" t="s">
        <v>1377</v>
      </c>
      <c r="L5272" t="s">
        <v>1378</v>
      </c>
      <c r="M5272" t="s">
        <v>306</v>
      </c>
      <c r="N5272">
        <v>2020</v>
      </c>
      <c r="O5272" t="s">
        <v>1379</v>
      </c>
      <c r="P5272" t="s">
        <v>509</v>
      </c>
      <c r="Q5272" t="s">
        <v>172</v>
      </c>
      <c r="S5272">
        <v>31324175</v>
      </c>
      <c r="T5272" t="s">
        <v>1382</v>
      </c>
      <c r="U5272" t="s">
        <v>424</v>
      </c>
      <c r="Y5272" t="str">
        <f t="shared" si="47"/>
        <v>01AS</v>
      </c>
      <c r="Z5272" t="s">
        <v>227</v>
      </c>
      <c r="AA5272" t="s">
        <v>833</v>
      </c>
      <c r="AB5272" t="s">
        <v>834</v>
      </c>
      <c r="AC5272" t="s">
        <v>5261</v>
      </c>
      <c r="AD5272" t="s">
        <v>185</v>
      </c>
      <c r="AS5272">
        <v>2.09</v>
      </c>
      <c r="AT5272" t="s">
        <v>5587</v>
      </c>
      <c r="AU5272" t="s">
        <v>472</v>
      </c>
      <c r="AV5272" t="s">
        <v>473</v>
      </c>
      <c r="AW5272" t="s">
        <v>430</v>
      </c>
      <c r="BM5272" t="s">
        <v>29429</v>
      </c>
      <c r="BN5272" t="s">
        <v>239</v>
      </c>
      <c r="BO5272" t="s">
        <v>11452</v>
      </c>
      <c r="BP5272" t="s">
        <v>241</v>
      </c>
      <c r="BQ5272" t="s">
        <v>195</v>
      </c>
      <c r="BS5272">
        <v>14627</v>
      </c>
      <c r="CA5272" t="s">
        <v>29430</v>
      </c>
      <c r="CD5272" t="s">
        <v>195</v>
      </c>
      <c r="CM5272" t="s">
        <v>29431</v>
      </c>
      <c r="CN5272" t="s">
        <v>29430</v>
      </c>
      <c r="CO5272" t="s">
        <v>11452</v>
      </c>
      <c r="CP5272" t="s">
        <v>11452</v>
      </c>
      <c r="CQ5272" t="s">
        <v>9731</v>
      </c>
      <c r="CS5272">
        <v>350005</v>
      </c>
      <c r="CT5272" t="s">
        <v>1382</v>
      </c>
      <c r="CU5272" t="s">
        <v>29432</v>
      </c>
    </row>
    <row r="5273" spans="1:151" x14ac:dyDescent="0.2">
      <c r="A5273">
        <v>27849</v>
      </c>
      <c r="B5273" t="s">
        <v>29427</v>
      </c>
      <c r="C5273" t="s">
        <v>29396</v>
      </c>
      <c r="E5273" t="s">
        <v>29428</v>
      </c>
      <c r="F5273" t="s">
        <v>29433</v>
      </c>
      <c r="G5273" t="s">
        <v>172</v>
      </c>
      <c r="H5273" s="1">
        <v>36171</v>
      </c>
      <c r="I5273" t="s">
        <v>173</v>
      </c>
      <c r="K5273" t="s">
        <v>1078</v>
      </c>
      <c r="L5273" t="s">
        <v>1539</v>
      </c>
      <c r="M5273" t="s">
        <v>224</v>
      </c>
      <c r="N5273">
        <v>2019</v>
      </c>
      <c r="O5273" t="s">
        <v>279</v>
      </c>
      <c r="P5273" t="s">
        <v>178</v>
      </c>
      <c r="Q5273" t="s">
        <v>172</v>
      </c>
      <c r="S5273">
        <v>31324175</v>
      </c>
      <c r="T5273" t="s">
        <v>1382</v>
      </c>
      <c r="U5273" t="s">
        <v>424</v>
      </c>
      <c r="Y5273" t="str">
        <f t="shared" si="47"/>
        <v>01AS</v>
      </c>
      <c r="Z5273" t="s">
        <v>227</v>
      </c>
      <c r="AA5273" t="s">
        <v>833</v>
      </c>
      <c r="AB5273" t="s">
        <v>834</v>
      </c>
      <c r="AC5273" t="s">
        <v>5261</v>
      </c>
      <c r="AD5273" t="s">
        <v>185</v>
      </c>
      <c r="AS5273">
        <v>2.09</v>
      </c>
      <c r="AT5273" t="s">
        <v>5587</v>
      </c>
      <c r="AU5273" t="s">
        <v>472</v>
      </c>
      <c r="AV5273" t="s">
        <v>473</v>
      </c>
      <c r="AW5273" t="s">
        <v>430</v>
      </c>
      <c r="BM5273" t="s">
        <v>29429</v>
      </c>
      <c r="BN5273" t="s">
        <v>239</v>
      </c>
      <c r="BO5273" t="s">
        <v>11452</v>
      </c>
      <c r="BP5273" t="s">
        <v>241</v>
      </c>
      <c r="BQ5273" t="s">
        <v>195</v>
      </c>
      <c r="BS5273">
        <v>14627</v>
      </c>
      <c r="CA5273" t="s">
        <v>29430</v>
      </c>
      <c r="CD5273" t="s">
        <v>195</v>
      </c>
      <c r="CM5273" t="s">
        <v>29431</v>
      </c>
      <c r="CN5273" t="s">
        <v>29430</v>
      </c>
      <c r="CO5273" t="s">
        <v>11452</v>
      </c>
      <c r="CP5273" t="s">
        <v>11452</v>
      </c>
      <c r="CQ5273" t="s">
        <v>9731</v>
      </c>
      <c r="CS5273">
        <v>350005</v>
      </c>
      <c r="CT5273" t="s">
        <v>1382</v>
      </c>
      <c r="CU5273" t="s">
        <v>29432</v>
      </c>
    </row>
    <row r="5274" spans="1:151" x14ac:dyDescent="0.2">
      <c r="A5274">
        <v>33734</v>
      </c>
      <c r="B5274" t="s">
        <v>29434</v>
      </c>
      <c r="C5274" t="s">
        <v>29396</v>
      </c>
      <c r="E5274" t="s">
        <v>29435</v>
      </c>
      <c r="F5274" t="s">
        <v>171</v>
      </c>
      <c r="G5274" t="s">
        <v>172</v>
      </c>
      <c r="H5274" s="1">
        <v>36178</v>
      </c>
      <c r="I5274" t="s">
        <v>221</v>
      </c>
      <c r="K5274" t="s">
        <v>1377</v>
      </c>
      <c r="L5274" t="s">
        <v>1378</v>
      </c>
      <c r="M5274" t="s">
        <v>306</v>
      </c>
      <c r="N5274">
        <v>2020</v>
      </c>
      <c r="O5274" t="s">
        <v>1379</v>
      </c>
      <c r="P5274" t="s">
        <v>509</v>
      </c>
      <c r="Q5274" t="s">
        <v>172</v>
      </c>
      <c r="S5274">
        <v>31386050</v>
      </c>
      <c r="T5274" t="s">
        <v>1382</v>
      </c>
      <c r="U5274" t="s">
        <v>424</v>
      </c>
      <c r="Y5274" t="str">
        <f t="shared" si="47"/>
        <v>01AS</v>
      </c>
      <c r="Z5274" t="s">
        <v>227</v>
      </c>
      <c r="AA5274" t="s">
        <v>320</v>
      </c>
      <c r="AB5274" t="s">
        <v>321</v>
      </c>
      <c r="AC5274" t="s">
        <v>5640</v>
      </c>
      <c r="AD5274" t="s">
        <v>185</v>
      </c>
      <c r="AM5274" t="s">
        <v>5354</v>
      </c>
      <c r="AS5274">
        <v>3.91</v>
      </c>
      <c r="AT5274" t="s">
        <v>429</v>
      </c>
      <c r="AU5274" t="s">
        <v>472</v>
      </c>
      <c r="AV5274" t="s">
        <v>473</v>
      </c>
      <c r="AW5274" t="s">
        <v>430</v>
      </c>
      <c r="BM5274" t="s">
        <v>27879</v>
      </c>
      <c r="BN5274" t="s">
        <v>239</v>
      </c>
      <c r="BO5274" t="s">
        <v>10398</v>
      </c>
      <c r="BP5274" t="s">
        <v>241</v>
      </c>
      <c r="BQ5274" t="s">
        <v>195</v>
      </c>
      <c r="BS5274">
        <v>14627</v>
      </c>
      <c r="CD5274" t="s">
        <v>195</v>
      </c>
      <c r="CM5274" t="s">
        <v>29436</v>
      </c>
      <c r="CO5274" t="s">
        <v>10398</v>
      </c>
      <c r="CP5274" t="s">
        <v>241</v>
      </c>
      <c r="CQ5274" t="s">
        <v>247</v>
      </c>
      <c r="CS5274">
        <v>14611</v>
      </c>
      <c r="CT5274" t="s">
        <v>244</v>
      </c>
      <c r="CU5274" t="s">
        <v>29437</v>
      </c>
    </row>
    <row r="5275" spans="1:151" x14ac:dyDescent="0.2">
      <c r="A5275">
        <v>35861</v>
      </c>
      <c r="B5275" t="s">
        <v>29438</v>
      </c>
      <c r="C5275" t="s">
        <v>29396</v>
      </c>
      <c r="E5275" t="s">
        <v>29439</v>
      </c>
      <c r="F5275" t="s">
        <v>171</v>
      </c>
      <c r="G5275" t="s">
        <v>172</v>
      </c>
      <c r="H5275" s="1">
        <v>37028</v>
      </c>
      <c r="I5275" t="s">
        <v>221</v>
      </c>
      <c r="K5275" t="s">
        <v>1377</v>
      </c>
      <c r="L5275" t="s">
        <v>1378</v>
      </c>
      <c r="M5275" t="s">
        <v>176</v>
      </c>
      <c r="N5275">
        <v>2021</v>
      </c>
      <c r="O5275" t="s">
        <v>3142</v>
      </c>
      <c r="P5275" t="s">
        <v>178</v>
      </c>
      <c r="Q5275" t="s">
        <v>172</v>
      </c>
      <c r="S5275">
        <v>31526920</v>
      </c>
      <c r="T5275" t="s">
        <v>1382</v>
      </c>
      <c r="U5275" t="s">
        <v>424</v>
      </c>
      <c r="Y5275" t="str">
        <f t="shared" si="47"/>
        <v>01AS</v>
      </c>
      <c r="Z5275" t="s">
        <v>227</v>
      </c>
      <c r="AA5275" t="s">
        <v>228</v>
      </c>
      <c r="AB5275" t="s">
        <v>229</v>
      </c>
      <c r="AC5275" t="s">
        <v>1237</v>
      </c>
      <c r="AD5275" t="s">
        <v>185</v>
      </c>
      <c r="AS5275">
        <v>3.96</v>
      </c>
      <c r="AT5275" t="s">
        <v>1261</v>
      </c>
      <c r="AU5275" t="s">
        <v>472</v>
      </c>
      <c r="AV5275" t="s">
        <v>473</v>
      </c>
      <c r="AW5275" t="s">
        <v>430</v>
      </c>
      <c r="BC5275" t="s">
        <v>474</v>
      </c>
      <c r="BM5275" t="s">
        <v>29440</v>
      </c>
      <c r="BN5275" t="s">
        <v>239</v>
      </c>
      <c r="BO5275" t="s">
        <v>5458</v>
      </c>
      <c r="BP5275" t="s">
        <v>241</v>
      </c>
      <c r="BQ5275" t="s">
        <v>195</v>
      </c>
      <c r="BS5275">
        <v>14627</v>
      </c>
      <c r="CA5275" t="s">
        <v>29441</v>
      </c>
      <c r="CD5275" t="s">
        <v>195</v>
      </c>
      <c r="CM5275" t="s">
        <v>29442</v>
      </c>
      <c r="CN5275" t="s">
        <v>29441</v>
      </c>
      <c r="CO5275" t="s">
        <v>5458</v>
      </c>
      <c r="CP5275" t="s">
        <v>5458</v>
      </c>
      <c r="CQ5275" t="s">
        <v>4882</v>
      </c>
      <c r="CS5275">
        <v>510335</v>
      </c>
      <c r="CT5275" t="s">
        <v>1382</v>
      </c>
      <c r="CU5275" t="s">
        <v>29443</v>
      </c>
    </row>
    <row r="5276" spans="1:151" x14ac:dyDescent="0.2">
      <c r="A5276">
        <v>33812</v>
      </c>
      <c r="B5276" t="s">
        <v>29438</v>
      </c>
      <c r="C5276" t="s">
        <v>29396</v>
      </c>
      <c r="E5276" t="s">
        <v>29439</v>
      </c>
      <c r="F5276" t="s">
        <v>171</v>
      </c>
      <c r="G5276" t="s">
        <v>172</v>
      </c>
      <c r="H5276" s="1">
        <v>37028</v>
      </c>
      <c r="I5276" t="s">
        <v>221</v>
      </c>
      <c r="K5276" t="s">
        <v>1377</v>
      </c>
      <c r="L5276" t="s">
        <v>1378</v>
      </c>
      <c r="M5276" t="s">
        <v>306</v>
      </c>
      <c r="N5276">
        <v>2020</v>
      </c>
      <c r="O5276" t="s">
        <v>1379</v>
      </c>
      <c r="P5276" t="s">
        <v>509</v>
      </c>
      <c r="Q5276" t="s">
        <v>172</v>
      </c>
      <c r="S5276">
        <v>31526920</v>
      </c>
      <c r="T5276" t="s">
        <v>1382</v>
      </c>
      <c r="U5276" t="s">
        <v>424</v>
      </c>
      <c r="Y5276" t="str">
        <f t="shared" si="47"/>
        <v>01AS</v>
      </c>
      <c r="Z5276" t="s">
        <v>227</v>
      </c>
      <c r="AA5276" t="s">
        <v>228</v>
      </c>
      <c r="AB5276" t="s">
        <v>229</v>
      </c>
      <c r="AC5276" t="s">
        <v>1237</v>
      </c>
      <c r="AD5276" t="s">
        <v>185</v>
      </c>
      <c r="AS5276">
        <v>3.96</v>
      </c>
      <c r="AT5276" t="s">
        <v>1261</v>
      </c>
      <c r="AU5276" t="s">
        <v>472</v>
      </c>
      <c r="AV5276" t="s">
        <v>473</v>
      </c>
      <c r="AW5276" t="s">
        <v>430</v>
      </c>
      <c r="BC5276" t="s">
        <v>474</v>
      </c>
      <c r="BM5276" t="s">
        <v>29440</v>
      </c>
      <c r="BN5276" t="s">
        <v>239</v>
      </c>
      <c r="BO5276" t="s">
        <v>5458</v>
      </c>
      <c r="BP5276" t="s">
        <v>241</v>
      </c>
      <c r="BQ5276" t="s">
        <v>195</v>
      </c>
      <c r="BS5276">
        <v>14627</v>
      </c>
      <c r="CA5276" t="s">
        <v>29441</v>
      </c>
      <c r="CD5276" t="s">
        <v>195</v>
      </c>
      <c r="CM5276" t="s">
        <v>29442</v>
      </c>
      <c r="CN5276" t="s">
        <v>29441</v>
      </c>
      <c r="CO5276" t="s">
        <v>5458</v>
      </c>
      <c r="CP5276" t="s">
        <v>5458</v>
      </c>
      <c r="CQ5276" t="s">
        <v>4882</v>
      </c>
      <c r="CS5276">
        <v>510335</v>
      </c>
      <c r="CT5276" t="s">
        <v>1382</v>
      </c>
      <c r="CU5276" t="s">
        <v>29443</v>
      </c>
    </row>
    <row r="5277" spans="1:151" x14ac:dyDescent="0.2">
      <c r="A5277">
        <v>33940</v>
      </c>
      <c r="B5277" t="s">
        <v>29444</v>
      </c>
      <c r="C5277" t="s">
        <v>29396</v>
      </c>
      <c r="E5277" t="s">
        <v>29445</v>
      </c>
      <c r="F5277" t="s">
        <v>171</v>
      </c>
      <c r="G5277" t="s">
        <v>172</v>
      </c>
      <c r="H5277" s="1">
        <v>37161</v>
      </c>
      <c r="I5277" t="s">
        <v>221</v>
      </c>
      <c r="K5277" t="s">
        <v>1377</v>
      </c>
      <c r="L5277" t="s">
        <v>1378</v>
      </c>
      <c r="M5277" t="s">
        <v>306</v>
      </c>
      <c r="N5277">
        <v>2020</v>
      </c>
      <c r="O5277" t="s">
        <v>1379</v>
      </c>
      <c r="P5277" t="s">
        <v>509</v>
      </c>
      <c r="Q5277" t="s">
        <v>172</v>
      </c>
      <c r="S5277">
        <v>31611329</v>
      </c>
      <c r="T5277" t="s">
        <v>1382</v>
      </c>
      <c r="U5277" t="s">
        <v>424</v>
      </c>
      <c r="Y5277" t="str">
        <f>"06ESM"</f>
        <v>06ESM</v>
      </c>
      <c r="Z5277" t="s">
        <v>1717</v>
      </c>
      <c r="AA5277" t="s">
        <v>833</v>
      </c>
      <c r="AB5277" t="s">
        <v>834</v>
      </c>
      <c r="AC5277" t="s">
        <v>22875</v>
      </c>
      <c r="AD5277" t="s">
        <v>185</v>
      </c>
      <c r="AS5277">
        <v>4</v>
      </c>
      <c r="AT5277" t="s">
        <v>1261</v>
      </c>
      <c r="AU5277" t="s">
        <v>235</v>
      </c>
      <c r="AV5277" t="s">
        <v>236</v>
      </c>
      <c r="AW5277" t="s">
        <v>430</v>
      </c>
      <c r="BO5277" t="s">
        <v>4702</v>
      </c>
      <c r="BQ5277" t="s">
        <v>195</v>
      </c>
      <c r="CA5277" t="s">
        <v>29446</v>
      </c>
      <c r="CD5277" t="s">
        <v>195</v>
      </c>
      <c r="CM5277" t="s">
        <v>29447</v>
      </c>
      <c r="CN5277" t="s">
        <v>29446</v>
      </c>
      <c r="CO5277" t="s">
        <v>4702</v>
      </c>
      <c r="CP5277" t="s">
        <v>4702</v>
      </c>
      <c r="CQ5277" t="s">
        <v>4705</v>
      </c>
      <c r="CS5277">
        <v>200135</v>
      </c>
      <c r="CT5277" t="s">
        <v>1382</v>
      </c>
      <c r="CU5277" t="s">
        <v>29448</v>
      </c>
    </row>
    <row r="5278" spans="1:151" x14ac:dyDescent="0.2">
      <c r="A5278">
        <v>34000</v>
      </c>
      <c r="B5278" t="s">
        <v>10187</v>
      </c>
      <c r="C5278" t="s">
        <v>29396</v>
      </c>
      <c r="E5278" t="s">
        <v>29449</v>
      </c>
      <c r="F5278" t="s">
        <v>171</v>
      </c>
      <c r="G5278" t="s">
        <v>172</v>
      </c>
      <c r="H5278" s="1">
        <v>36684</v>
      </c>
      <c r="I5278" t="s">
        <v>173</v>
      </c>
      <c r="K5278" t="s">
        <v>1377</v>
      </c>
      <c r="L5278" t="s">
        <v>1378</v>
      </c>
      <c r="M5278" t="s">
        <v>306</v>
      </c>
      <c r="N5278">
        <v>2020</v>
      </c>
      <c r="O5278" t="s">
        <v>1379</v>
      </c>
      <c r="P5278" t="s">
        <v>509</v>
      </c>
      <c r="Q5278" t="s">
        <v>172</v>
      </c>
      <c r="S5278">
        <v>31317566</v>
      </c>
      <c r="T5278" t="s">
        <v>1382</v>
      </c>
      <c r="U5278" t="s">
        <v>424</v>
      </c>
      <c r="Y5278" t="str">
        <f>"01AS"</f>
        <v>01AS</v>
      </c>
      <c r="Z5278" t="s">
        <v>499</v>
      </c>
      <c r="AA5278" t="s">
        <v>228</v>
      </c>
      <c r="AB5278" t="s">
        <v>229</v>
      </c>
      <c r="AC5278" t="s">
        <v>2003</v>
      </c>
      <c r="AD5278" t="s">
        <v>185</v>
      </c>
      <c r="AS5278">
        <v>3.42</v>
      </c>
      <c r="AT5278" t="s">
        <v>1261</v>
      </c>
      <c r="AU5278" t="s">
        <v>235</v>
      </c>
      <c r="AV5278" t="s">
        <v>236</v>
      </c>
      <c r="AW5278" t="s">
        <v>430</v>
      </c>
      <c r="BC5278" t="s">
        <v>474</v>
      </c>
      <c r="BM5278" t="s">
        <v>29450</v>
      </c>
      <c r="BN5278" t="s">
        <v>239</v>
      </c>
      <c r="BO5278" t="s">
        <v>7036</v>
      </c>
      <c r="BP5278" t="s">
        <v>241</v>
      </c>
      <c r="BQ5278" t="s">
        <v>195</v>
      </c>
      <c r="BS5278">
        <v>14627</v>
      </c>
      <c r="CA5278" t="s">
        <v>4725</v>
      </c>
      <c r="CD5278" t="s">
        <v>195</v>
      </c>
      <c r="CM5278" t="s">
        <v>29451</v>
      </c>
      <c r="CN5278" t="s">
        <v>4725</v>
      </c>
      <c r="CO5278" t="s">
        <v>7036</v>
      </c>
      <c r="CP5278" t="s">
        <v>7036</v>
      </c>
      <c r="CQ5278" t="s">
        <v>7039</v>
      </c>
      <c r="CS5278">
        <v>315207</v>
      </c>
      <c r="CT5278" t="s">
        <v>1382</v>
      </c>
    </row>
    <row r="5279" spans="1:151" x14ac:dyDescent="0.2">
      <c r="A5279">
        <v>34422</v>
      </c>
      <c r="B5279" t="s">
        <v>11881</v>
      </c>
      <c r="C5279" t="s">
        <v>29452</v>
      </c>
      <c r="E5279" t="s">
        <v>29453</v>
      </c>
      <c r="F5279" t="s">
        <v>171</v>
      </c>
      <c r="I5279" t="s">
        <v>221</v>
      </c>
      <c r="K5279" t="s">
        <v>1377</v>
      </c>
      <c r="L5279" t="s">
        <v>1378</v>
      </c>
      <c r="M5279" t="s">
        <v>306</v>
      </c>
      <c r="N5279">
        <v>2020</v>
      </c>
      <c r="O5279" t="s">
        <v>1379</v>
      </c>
      <c r="P5279" t="s">
        <v>509</v>
      </c>
      <c r="Q5279" t="s">
        <v>185</v>
      </c>
      <c r="BM5279" t="s">
        <v>29454</v>
      </c>
      <c r="BP5279" t="s">
        <v>5458</v>
      </c>
      <c r="BQ5279" t="s">
        <v>29455</v>
      </c>
      <c r="BR5279" t="s">
        <v>8906</v>
      </c>
      <c r="BS5279">
        <v>510627</v>
      </c>
      <c r="BT5279" t="s">
        <v>1382</v>
      </c>
      <c r="BU5279" t="s">
        <v>29456</v>
      </c>
      <c r="BW5279" t="s">
        <v>29456</v>
      </c>
    </row>
    <row r="5280" spans="1:151" x14ac:dyDescent="0.2">
      <c r="A5280">
        <v>34163</v>
      </c>
      <c r="B5280" t="s">
        <v>29457</v>
      </c>
      <c r="C5280" t="s">
        <v>29452</v>
      </c>
      <c r="E5280" t="s">
        <v>29458</v>
      </c>
      <c r="F5280" t="s">
        <v>171</v>
      </c>
      <c r="I5280" t="s">
        <v>173</v>
      </c>
      <c r="K5280" t="s">
        <v>1377</v>
      </c>
      <c r="L5280" t="s">
        <v>1378</v>
      </c>
      <c r="M5280" t="s">
        <v>306</v>
      </c>
      <c r="N5280">
        <v>2020</v>
      </c>
      <c r="O5280" t="s">
        <v>1379</v>
      </c>
      <c r="P5280" t="s">
        <v>509</v>
      </c>
      <c r="Q5280" t="s">
        <v>185</v>
      </c>
      <c r="BM5280" t="s">
        <v>29459</v>
      </c>
      <c r="BP5280" t="s">
        <v>5458</v>
      </c>
      <c r="BR5280" t="s">
        <v>8906</v>
      </c>
      <c r="BS5280">
        <v>511300</v>
      </c>
      <c r="BT5280" t="s">
        <v>1382</v>
      </c>
      <c r="BU5280">
        <v>15817159110</v>
      </c>
    </row>
    <row r="5281" spans="1:151" x14ac:dyDescent="0.2">
      <c r="A5281">
        <v>34189</v>
      </c>
      <c r="B5281" t="s">
        <v>29460</v>
      </c>
      <c r="C5281" t="s">
        <v>29452</v>
      </c>
      <c r="E5281" t="s">
        <v>29461</v>
      </c>
      <c r="F5281" t="s">
        <v>171</v>
      </c>
      <c r="I5281" t="s">
        <v>221</v>
      </c>
      <c r="K5281" t="s">
        <v>1377</v>
      </c>
      <c r="L5281" t="s">
        <v>1378</v>
      </c>
      <c r="M5281" t="s">
        <v>306</v>
      </c>
      <c r="N5281">
        <v>2020</v>
      </c>
      <c r="O5281" t="s">
        <v>1379</v>
      </c>
      <c r="P5281" t="s">
        <v>178</v>
      </c>
      <c r="Q5281" t="s">
        <v>185</v>
      </c>
      <c r="BC5281" t="s">
        <v>474</v>
      </c>
      <c r="BM5281" t="s">
        <v>29462</v>
      </c>
      <c r="BN5281" t="s">
        <v>29463</v>
      </c>
      <c r="BP5281" t="s">
        <v>4729</v>
      </c>
      <c r="BR5281" t="s">
        <v>4730</v>
      </c>
      <c r="BS5281">
        <v>361009</v>
      </c>
      <c r="BT5281" t="s">
        <v>1382</v>
      </c>
      <c r="BU5281" t="s">
        <v>29464</v>
      </c>
    </row>
    <row r="5282" spans="1:151" x14ac:dyDescent="0.2">
      <c r="A5282">
        <v>34217</v>
      </c>
      <c r="B5282" t="s">
        <v>29465</v>
      </c>
      <c r="C5282" t="s">
        <v>29452</v>
      </c>
      <c r="E5282" t="s">
        <v>29466</v>
      </c>
      <c r="F5282" t="s">
        <v>171</v>
      </c>
      <c r="I5282" t="s">
        <v>221</v>
      </c>
      <c r="K5282" t="s">
        <v>1377</v>
      </c>
      <c r="L5282" t="s">
        <v>1378</v>
      </c>
      <c r="M5282" t="s">
        <v>306</v>
      </c>
      <c r="N5282">
        <v>2020</v>
      </c>
      <c r="O5282" t="s">
        <v>1379</v>
      </c>
      <c r="P5282" t="s">
        <v>509</v>
      </c>
      <c r="Q5282" t="s">
        <v>185</v>
      </c>
      <c r="BC5282" t="s">
        <v>474</v>
      </c>
      <c r="BM5282" t="s">
        <v>29467</v>
      </c>
      <c r="BP5282" t="s">
        <v>9087</v>
      </c>
      <c r="BR5282" t="s">
        <v>9088</v>
      </c>
      <c r="BS5282">
        <v>450000</v>
      </c>
      <c r="BT5282" t="s">
        <v>1382</v>
      </c>
      <c r="BU5282">
        <v>13633847845</v>
      </c>
      <c r="BX5282" t="s">
        <v>29468</v>
      </c>
      <c r="BY5282" t="s">
        <v>1384</v>
      </c>
    </row>
    <row r="5283" spans="1:151" x14ac:dyDescent="0.2">
      <c r="A5283">
        <v>34280</v>
      </c>
      <c r="B5283" t="s">
        <v>11882</v>
      </c>
      <c r="C5283" t="s">
        <v>29452</v>
      </c>
      <c r="E5283" t="s">
        <v>29469</v>
      </c>
      <c r="F5283" t="s">
        <v>171</v>
      </c>
      <c r="I5283" t="s">
        <v>173</v>
      </c>
      <c r="K5283" t="s">
        <v>1377</v>
      </c>
      <c r="L5283" t="s">
        <v>1378</v>
      </c>
      <c r="M5283" t="s">
        <v>306</v>
      </c>
      <c r="N5283">
        <v>2020</v>
      </c>
      <c r="O5283" t="s">
        <v>1379</v>
      </c>
      <c r="P5283" t="s">
        <v>3256</v>
      </c>
      <c r="Q5283" t="s">
        <v>185</v>
      </c>
      <c r="BM5283" t="s">
        <v>29470</v>
      </c>
      <c r="BP5283" t="s">
        <v>1381</v>
      </c>
      <c r="BR5283" t="s">
        <v>1381</v>
      </c>
      <c r="BS5283">
        <v>100083</v>
      </c>
      <c r="BT5283" t="s">
        <v>1382</v>
      </c>
      <c r="BU5283" t="s">
        <v>29471</v>
      </c>
      <c r="BW5283" t="s">
        <v>29471</v>
      </c>
      <c r="BX5283" t="s">
        <v>29472</v>
      </c>
      <c r="BY5283" t="s">
        <v>29473</v>
      </c>
    </row>
    <row r="5284" spans="1:151" x14ac:dyDescent="0.2">
      <c r="A5284">
        <v>34286</v>
      </c>
      <c r="B5284" t="s">
        <v>29474</v>
      </c>
      <c r="C5284" t="s">
        <v>29452</v>
      </c>
      <c r="E5284" t="s">
        <v>29475</v>
      </c>
      <c r="F5284" t="s">
        <v>171</v>
      </c>
      <c r="I5284" t="s">
        <v>173</v>
      </c>
      <c r="K5284" t="s">
        <v>1377</v>
      </c>
      <c r="L5284" t="s">
        <v>1378</v>
      </c>
      <c r="M5284" t="s">
        <v>306</v>
      </c>
      <c r="N5284">
        <v>2020</v>
      </c>
      <c r="O5284" t="s">
        <v>1379</v>
      </c>
      <c r="P5284" t="s">
        <v>509</v>
      </c>
      <c r="Q5284" t="s">
        <v>185</v>
      </c>
      <c r="BM5284" t="s">
        <v>29476</v>
      </c>
      <c r="BP5284" t="s">
        <v>4702</v>
      </c>
      <c r="BR5284" t="s">
        <v>4702</v>
      </c>
      <c r="BS5284">
        <v>200021</v>
      </c>
      <c r="BT5284" t="s">
        <v>1382</v>
      </c>
      <c r="BU5284" t="s">
        <v>29477</v>
      </c>
      <c r="BW5284" t="s">
        <v>29477</v>
      </c>
      <c r="BX5284" t="s">
        <v>29478</v>
      </c>
    </row>
    <row r="5285" spans="1:151" x14ac:dyDescent="0.2">
      <c r="A5285">
        <v>34364</v>
      </c>
      <c r="B5285" t="s">
        <v>29479</v>
      </c>
      <c r="C5285" t="s">
        <v>29452</v>
      </c>
      <c r="E5285" t="s">
        <v>29480</v>
      </c>
      <c r="F5285" t="s">
        <v>171</v>
      </c>
      <c r="I5285" t="s">
        <v>173</v>
      </c>
      <c r="K5285" t="s">
        <v>1377</v>
      </c>
      <c r="L5285" t="s">
        <v>1378</v>
      </c>
      <c r="M5285" t="s">
        <v>306</v>
      </c>
      <c r="N5285">
        <v>2020</v>
      </c>
      <c r="O5285" t="s">
        <v>1379</v>
      </c>
      <c r="P5285" t="s">
        <v>178</v>
      </c>
      <c r="Q5285" t="s">
        <v>185</v>
      </c>
      <c r="BM5285" t="s">
        <v>29481</v>
      </c>
      <c r="BN5285" t="s">
        <v>29482</v>
      </c>
      <c r="BP5285" t="s">
        <v>4724</v>
      </c>
      <c r="BR5285" t="s">
        <v>4725</v>
      </c>
      <c r="BS5285">
        <v>310000</v>
      </c>
      <c r="BT5285" t="s">
        <v>1382</v>
      </c>
      <c r="BU5285" t="s">
        <v>29483</v>
      </c>
      <c r="BW5285" t="s">
        <v>29483</v>
      </c>
      <c r="BX5285" t="s">
        <v>29484</v>
      </c>
      <c r="BY5285" t="s">
        <v>1384</v>
      </c>
    </row>
    <row r="5286" spans="1:151" x14ac:dyDescent="0.2">
      <c r="A5286">
        <v>34445</v>
      </c>
      <c r="B5286" t="s">
        <v>4707</v>
      </c>
      <c r="C5286" t="s">
        <v>29396</v>
      </c>
      <c r="E5286" t="s">
        <v>29485</v>
      </c>
      <c r="F5286" t="s">
        <v>171</v>
      </c>
      <c r="G5286" t="s">
        <v>172</v>
      </c>
      <c r="H5286" s="1">
        <v>36384</v>
      </c>
      <c r="I5286" t="s">
        <v>221</v>
      </c>
      <c r="K5286" t="s">
        <v>1377</v>
      </c>
      <c r="L5286" t="s">
        <v>1378</v>
      </c>
      <c r="M5286" t="s">
        <v>306</v>
      </c>
      <c r="N5286">
        <v>2020</v>
      </c>
      <c r="O5286" t="s">
        <v>1379</v>
      </c>
      <c r="P5286" t="s">
        <v>509</v>
      </c>
      <c r="Q5286" t="s">
        <v>172</v>
      </c>
      <c r="S5286">
        <v>30619531</v>
      </c>
      <c r="T5286" t="s">
        <v>1382</v>
      </c>
      <c r="U5286" t="s">
        <v>424</v>
      </c>
      <c r="Y5286" t="str">
        <f>"01AS"</f>
        <v>01AS</v>
      </c>
      <c r="Z5286" t="s">
        <v>499</v>
      </c>
      <c r="AA5286" t="s">
        <v>320</v>
      </c>
      <c r="AB5286" t="s">
        <v>321</v>
      </c>
      <c r="AC5286" t="s">
        <v>5592</v>
      </c>
      <c r="AD5286" t="s">
        <v>185</v>
      </c>
      <c r="AF5286" t="s">
        <v>426</v>
      </c>
      <c r="AG5286" t="s">
        <v>729</v>
      </c>
      <c r="AJ5286" t="s">
        <v>1237</v>
      </c>
      <c r="AK5286" t="s">
        <v>185</v>
      </c>
      <c r="AS5286">
        <v>3.84</v>
      </c>
      <c r="AT5286" t="s">
        <v>1261</v>
      </c>
      <c r="AU5286" t="s">
        <v>3009</v>
      </c>
      <c r="AV5286" t="s">
        <v>236</v>
      </c>
      <c r="AW5286" t="s">
        <v>430</v>
      </c>
      <c r="BM5286" t="s">
        <v>29486</v>
      </c>
      <c r="BN5286" t="s">
        <v>239</v>
      </c>
      <c r="BO5286" t="s">
        <v>4702</v>
      </c>
      <c r="BP5286" t="s">
        <v>241</v>
      </c>
      <c r="BQ5286" t="s">
        <v>195</v>
      </c>
      <c r="BS5286">
        <v>14627</v>
      </c>
      <c r="CA5286" t="s">
        <v>29487</v>
      </c>
      <c r="CD5286" t="s">
        <v>195</v>
      </c>
      <c r="CM5286" t="s">
        <v>29488</v>
      </c>
      <c r="CN5286" t="s">
        <v>29487</v>
      </c>
      <c r="CO5286" t="s">
        <v>4702</v>
      </c>
      <c r="CP5286" t="s">
        <v>4702</v>
      </c>
      <c r="CQ5286" t="s">
        <v>4705</v>
      </c>
      <c r="CS5286">
        <v>201601</v>
      </c>
      <c r="CT5286" t="s">
        <v>1382</v>
      </c>
    </row>
    <row r="5287" spans="1:151" x14ac:dyDescent="0.2">
      <c r="A5287">
        <v>34477</v>
      </c>
      <c r="B5287" t="s">
        <v>22852</v>
      </c>
      <c r="C5287" t="s">
        <v>29452</v>
      </c>
      <c r="E5287" t="s">
        <v>29489</v>
      </c>
      <c r="F5287" t="s">
        <v>171</v>
      </c>
      <c r="I5287" t="s">
        <v>173</v>
      </c>
      <c r="K5287" t="s">
        <v>1377</v>
      </c>
      <c r="L5287" t="s">
        <v>1378</v>
      </c>
      <c r="M5287" t="s">
        <v>306</v>
      </c>
      <c r="N5287">
        <v>2020</v>
      </c>
      <c r="O5287" t="s">
        <v>1379</v>
      </c>
      <c r="P5287" t="s">
        <v>509</v>
      </c>
      <c r="Q5287" t="s">
        <v>185</v>
      </c>
      <c r="BM5287" t="s">
        <v>29490</v>
      </c>
      <c r="BP5287" t="s">
        <v>29491</v>
      </c>
      <c r="BR5287" t="s">
        <v>8139</v>
      </c>
      <c r="BS5287" t="str">
        <f>"045000"</f>
        <v>045000</v>
      </c>
      <c r="BT5287" t="s">
        <v>1382</v>
      </c>
      <c r="BU5287">
        <v>8618867155339</v>
      </c>
      <c r="BW5287">
        <v>8618867155339</v>
      </c>
      <c r="BX5287" t="s">
        <v>29492</v>
      </c>
      <c r="BY5287" t="s">
        <v>1965</v>
      </c>
    </row>
    <row r="5288" spans="1:151" x14ac:dyDescent="0.2">
      <c r="A5288">
        <v>34496</v>
      </c>
      <c r="B5288" t="s">
        <v>29493</v>
      </c>
      <c r="C5288" t="s">
        <v>29452</v>
      </c>
      <c r="E5288" t="s">
        <v>29494</v>
      </c>
      <c r="F5288" t="s">
        <v>171</v>
      </c>
      <c r="I5288" t="s">
        <v>221</v>
      </c>
      <c r="J5288" t="s">
        <v>29495</v>
      </c>
      <c r="K5288" t="s">
        <v>1377</v>
      </c>
      <c r="L5288" t="s">
        <v>1378</v>
      </c>
      <c r="M5288" t="s">
        <v>306</v>
      </c>
      <c r="N5288">
        <v>2020</v>
      </c>
      <c r="O5288" t="s">
        <v>1379</v>
      </c>
      <c r="P5288" t="s">
        <v>178</v>
      </c>
      <c r="Q5288" t="s">
        <v>185</v>
      </c>
      <c r="BC5288" t="s">
        <v>474</v>
      </c>
      <c r="BM5288" t="s">
        <v>29496</v>
      </c>
      <c r="BO5288" t="s">
        <v>5547</v>
      </c>
      <c r="BP5288" t="s">
        <v>5547</v>
      </c>
      <c r="BR5288" t="s">
        <v>490</v>
      </c>
      <c r="BS5288">
        <v>518000</v>
      </c>
      <c r="BT5288" t="s">
        <v>1382</v>
      </c>
      <c r="BU5288" t="s">
        <v>29497</v>
      </c>
      <c r="BW5288" t="s">
        <v>29497</v>
      </c>
      <c r="BX5288" t="s">
        <v>29498</v>
      </c>
      <c r="BY5288" t="s">
        <v>406</v>
      </c>
    </row>
    <row r="5289" spans="1:151" x14ac:dyDescent="0.2">
      <c r="A5289">
        <v>34528</v>
      </c>
      <c r="B5289" t="s">
        <v>29499</v>
      </c>
      <c r="C5289" t="s">
        <v>29396</v>
      </c>
      <c r="E5289" t="s">
        <v>29500</v>
      </c>
      <c r="F5289" t="s">
        <v>171</v>
      </c>
      <c r="G5289" t="s">
        <v>172</v>
      </c>
      <c r="H5289" s="1">
        <v>36599</v>
      </c>
      <c r="I5289" t="s">
        <v>173</v>
      </c>
      <c r="K5289" t="s">
        <v>1377</v>
      </c>
      <c r="L5289" t="s">
        <v>1378</v>
      </c>
      <c r="M5289" t="s">
        <v>306</v>
      </c>
      <c r="N5289">
        <v>2020</v>
      </c>
      <c r="O5289" t="s">
        <v>1379</v>
      </c>
      <c r="P5289" t="s">
        <v>3256</v>
      </c>
      <c r="Q5289" t="s">
        <v>172</v>
      </c>
      <c r="S5289">
        <v>31319676</v>
      </c>
      <c r="T5289" t="s">
        <v>1382</v>
      </c>
      <c r="U5289" t="s">
        <v>424</v>
      </c>
      <c r="Y5289" t="str">
        <f>"04HSEAS"</f>
        <v>04HSEAS</v>
      </c>
      <c r="Z5289" t="s">
        <v>499</v>
      </c>
      <c r="AA5289" t="s">
        <v>228</v>
      </c>
      <c r="AB5289" t="s">
        <v>229</v>
      </c>
      <c r="AC5289" t="s">
        <v>5679</v>
      </c>
      <c r="AD5289" t="s">
        <v>185</v>
      </c>
      <c r="AS5289">
        <v>3.86</v>
      </c>
      <c r="AT5289" t="s">
        <v>429</v>
      </c>
      <c r="AU5289" t="s">
        <v>235</v>
      </c>
      <c r="AV5289" t="s">
        <v>236</v>
      </c>
      <c r="AW5289" t="s">
        <v>430</v>
      </c>
      <c r="BM5289" t="s">
        <v>18395</v>
      </c>
      <c r="BN5289" t="s">
        <v>239</v>
      </c>
      <c r="BO5289" t="s">
        <v>1381</v>
      </c>
      <c r="BP5289" t="s">
        <v>241</v>
      </c>
      <c r="BQ5289" t="s">
        <v>195</v>
      </c>
      <c r="BS5289">
        <v>14627</v>
      </c>
      <c r="CD5289" t="s">
        <v>195</v>
      </c>
      <c r="CM5289" t="s">
        <v>29501</v>
      </c>
      <c r="CO5289" t="s">
        <v>1381</v>
      </c>
      <c r="CP5289" t="s">
        <v>1381</v>
      </c>
      <c r="CQ5289" t="s">
        <v>4697</v>
      </c>
      <c r="CS5289">
        <v>100054</v>
      </c>
      <c r="CT5289" t="s">
        <v>1382</v>
      </c>
    </row>
    <row r="5290" spans="1:151" x14ac:dyDescent="0.2">
      <c r="A5290">
        <v>36036</v>
      </c>
      <c r="B5290" t="s">
        <v>29493</v>
      </c>
      <c r="C5290" t="s">
        <v>29452</v>
      </c>
      <c r="E5290" t="s">
        <v>29494</v>
      </c>
      <c r="F5290" t="s">
        <v>171</v>
      </c>
      <c r="H5290" s="1">
        <v>37605</v>
      </c>
      <c r="K5290" t="s">
        <v>1377</v>
      </c>
      <c r="L5290" t="s">
        <v>1378</v>
      </c>
      <c r="M5290" t="s">
        <v>176</v>
      </c>
      <c r="N5290">
        <v>2021</v>
      </c>
      <c r="O5290" t="s">
        <v>3142</v>
      </c>
      <c r="P5290" t="s">
        <v>178</v>
      </c>
      <c r="Q5290" t="s">
        <v>172</v>
      </c>
      <c r="S5290">
        <v>31727235</v>
      </c>
      <c r="T5290" t="s">
        <v>1382</v>
      </c>
      <c r="U5290" t="s">
        <v>424</v>
      </c>
      <c r="Y5290" t="str">
        <f>"01AS"</f>
        <v>01AS</v>
      </c>
      <c r="Z5290" t="s">
        <v>499</v>
      </c>
      <c r="AA5290" t="s">
        <v>833</v>
      </c>
      <c r="AB5290" t="s">
        <v>834</v>
      </c>
      <c r="AC5290" t="s">
        <v>821</v>
      </c>
      <c r="AD5290" t="s">
        <v>172</v>
      </c>
      <c r="AS5290">
        <v>3.79</v>
      </c>
      <c r="AT5290" t="s">
        <v>1261</v>
      </c>
      <c r="AU5290" t="s">
        <v>472</v>
      </c>
      <c r="AV5290" t="s">
        <v>473</v>
      </c>
      <c r="AW5290" t="s">
        <v>430</v>
      </c>
      <c r="BM5290" t="s">
        <v>29502</v>
      </c>
      <c r="BN5290" t="s">
        <v>239</v>
      </c>
      <c r="BO5290" t="s">
        <v>29503</v>
      </c>
      <c r="BP5290" t="s">
        <v>241</v>
      </c>
      <c r="BQ5290" t="s">
        <v>195</v>
      </c>
      <c r="BS5290">
        <v>14627</v>
      </c>
      <c r="CD5290" t="s">
        <v>195</v>
      </c>
      <c r="CM5290" t="s">
        <v>29504</v>
      </c>
      <c r="CO5290" t="s">
        <v>29503</v>
      </c>
      <c r="CP5290" t="s">
        <v>5547</v>
      </c>
      <c r="CQ5290" t="s">
        <v>4882</v>
      </c>
      <c r="CS5290">
        <v>518000</v>
      </c>
      <c r="CT5290" t="s">
        <v>1382</v>
      </c>
      <c r="CU5290" t="s">
        <v>29505</v>
      </c>
    </row>
    <row r="5291" spans="1:151" x14ac:dyDescent="0.2">
      <c r="A5291">
        <v>45593</v>
      </c>
      <c r="B5291" t="s">
        <v>29506</v>
      </c>
      <c r="C5291" t="s">
        <v>29452</v>
      </c>
      <c r="E5291" t="s">
        <v>29507</v>
      </c>
      <c r="F5291" t="s">
        <v>171</v>
      </c>
      <c r="G5291" t="str">
        <f>"0"</f>
        <v>0</v>
      </c>
      <c r="H5291" s="1">
        <v>38704</v>
      </c>
      <c r="I5291" t="s">
        <v>173</v>
      </c>
      <c r="K5291" t="s">
        <v>8799</v>
      </c>
      <c r="L5291" t="s">
        <v>1047</v>
      </c>
      <c r="M5291" t="s">
        <v>255</v>
      </c>
      <c r="N5291" t="s">
        <v>1165</v>
      </c>
      <c r="O5291" t="s">
        <v>1214</v>
      </c>
      <c r="P5291" t="s">
        <v>178</v>
      </c>
      <c r="Q5291" t="s">
        <v>172</v>
      </c>
      <c r="S5291">
        <v>32774498</v>
      </c>
      <c r="T5291" t="s">
        <v>226</v>
      </c>
      <c r="Y5291" t="str">
        <f>"01AS"</f>
        <v>01AS</v>
      </c>
      <c r="Z5291" t="s">
        <v>499</v>
      </c>
      <c r="AA5291" t="s">
        <v>833</v>
      </c>
      <c r="AB5291" t="s">
        <v>834</v>
      </c>
      <c r="AC5291" t="s">
        <v>5612</v>
      </c>
      <c r="AD5291" t="s">
        <v>172</v>
      </c>
      <c r="AS5291">
        <v>3.66</v>
      </c>
      <c r="AU5291" t="s">
        <v>472</v>
      </c>
      <c r="AV5291" t="s">
        <v>473</v>
      </c>
      <c r="AW5291" t="s">
        <v>715</v>
      </c>
      <c r="BM5291" t="s">
        <v>29508</v>
      </c>
      <c r="BN5291" t="s">
        <v>239</v>
      </c>
      <c r="BO5291" t="s">
        <v>29509</v>
      </c>
      <c r="BP5291" t="s">
        <v>241</v>
      </c>
      <c r="BQ5291" t="s">
        <v>195</v>
      </c>
      <c r="BS5291">
        <v>14627</v>
      </c>
      <c r="CD5291" t="s">
        <v>195</v>
      </c>
      <c r="CM5291" t="s">
        <v>29510</v>
      </c>
      <c r="CO5291" t="s">
        <v>29509</v>
      </c>
      <c r="CP5291" t="s">
        <v>29511</v>
      </c>
      <c r="CQ5291" t="s">
        <v>571</v>
      </c>
      <c r="CS5291">
        <v>19085</v>
      </c>
      <c r="CT5291" t="s">
        <v>244</v>
      </c>
      <c r="CU5291" t="s">
        <v>29512</v>
      </c>
    </row>
    <row r="5292" spans="1:151" x14ac:dyDescent="0.2">
      <c r="A5292">
        <v>13014</v>
      </c>
      <c r="B5292" t="s">
        <v>29513</v>
      </c>
      <c r="C5292" t="s">
        <v>15779</v>
      </c>
      <c r="D5292" t="s">
        <v>29514</v>
      </c>
      <c r="E5292" t="s">
        <v>29515</v>
      </c>
      <c r="F5292" t="s">
        <v>29516</v>
      </c>
      <c r="G5292" t="s">
        <v>172</v>
      </c>
      <c r="H5292" s="1">
        <v>34890</v>
      </c>
      <c r="I5292" t="s">
        <v>221</v>
      </c>
      <c r="K5292" t="s">
        <v>1078</v>
      </c>
      <c r="L5292" t="s">
        <v>29517</v>
      </c>
      <c r="M5292" t="s">
        <v>306</v>
      </c>
      <c r="N5292">
        <v>2015</v>
      </c>
      <c r="O5292" t="s">
        <v>517</v>
      </c>
      <c r="P5292" t="s">
        <v>178</v>
      </c>
      <c r="Q5292" t="s">
        <v>172</v>
      </c>
      <c r="S5292">
        <v>28227397</v>
      </c>
      <c r="T5292" t="s">
        <v>196</v>
      </c>
      <c r="W5292" t="s">
        <v>29518</v>
      </c>
      <c r="X5292">
        <v>8015605117</v>
      </c>
      <c r="Y5292" t="s">
        <v>186</v>
      </c>
      <c r="Z5292" t="s">
        <v>282</v>
      </c>
      <c r="AA5292">
        <v>2017</v>
      </c>
      <c r="AB5292">
        <v>2017</v>
      </c>
      <c r="AC5292" t="s">
        <v>886</v>
      </c>
      <c r="AD5292" t="s">
        <v>185</v>
      </c>
      <c r="AE5292" t="s">
        <v>885</v>
      </c>
      <c r="AM5292" t="s">
        <v>1068</v>
      </c>
      <c r="AS5292">
        <v>3.91</v>
      </c>
      <c r="AT5292" t="s">
        <v>188</v>
      </c>
      <c r="AU5292" t="s">
        <v>189</v>
      </c>
      <c r="AV5292" t="s">
        <v>190</v>
      </c>
      <c r="AW5292" t="s">
        <v>237</v>
      </c>
      <c r="BM5292" t="s">
        <v>16271</v>
      </c>
      <c r="BN5292" t="s">
        <v>193</v>
      </c>
      <c r="BP5292" t="s">
        <v>194</v>
      </c>
      <c r="BQ5292" t="s">
        <v>195</v>
      </c>
      <c r="BS5292">
        <v>14627</v>
      </c>
      <c r="BT5292" t="s">
        <v>196</v>
      </c>
      <c r="BU5292">
        <v>8012306424</v>
      </c>
      <c r="BZ5292" t="s">
        <v>29519</v>
      </c>
      <c r="CC5292" t="s">
        <v>29520</v>
      </c>
      <c r="CD5292" t="s">
        <v>5759</v>
      </c>
      <c r="CF5292">
        <v>84093</v>
      </c>
      <c r="CG5292" t="s">
        <v>196</v>
      </c>
      <c r="CH5292">
        <v>8019446277</v>
      </c>
      <c r="CM5292" t="s">
        <v>29521</v>
      </c>
      <c r="CP5292" t="s">
        <v>194</v>
      </c>
      <c r="CQ5292" t="s">
        <v>195</v>
      </c>
      <c r="CS5292">
        <v>14627</v>
      </c>
      <c r="CT5292" t="s">
        <v>196</v>
      </c>
      <c r="CU5292">
        <v>8012306424</v>
      </c>
      <c r="ED5292" t="s">
        <v>5759</v>
      </c>
      <c r="EG5292" t="s">
        <v>196</v>
      </c>
      <c r="EH5292">
        <v>8019446277</v>
      </c>
      <c r="EM5292" t="s">
        <v>29519</v>
      </c>
      <c r="EP5292" t="s">
        <v>29520</v>
      </c>
      <c r="EQ5292" t="s">
        <v>5759</v>
      </c>
      <c r="ES5292">
        <v>84093</v>
      </c>
      <c r="ET5292" t="s">
        <v>196</v>
      </c>
      <c r="EU5292">
        <v>8019446277</v>
      </c>
    </row>
    <row r="5293" spans="1:151" x14ac:dyDescent="0.2">
      <c r="A5293">
        <v>33266</v>
      </c>
      <c r="B5293" t="s">
        <v>4142</v>
      </c>
      <c r="C5293" t="s">
        <v>29522</v>
      </c>
      <c r="D5293" t="s">
        <v>622</v>
      </c>
      <c r="E5293" t="s">
        <v>29523</v>
      </c>
      <c r="F5293" t="s">
        <v>171</v>
      </c>
      <c r="G5293" t="s">
        <v>172</v>
      </c>
      <c r="H5293" s="1">
        <v>34794</v>
      </c>
      <c r="I5293" t="s">
        <v>221</v>
      </c>
      <c r="K5293" t="s">
        <v>8122</v>
      </c>
      <c r="L5293" t="s">
        <v>8123</v>
      </c>
      <c r="M5293" t="s">
        <v>205</v>
      </c>
      <c r="N5293">
        <v>2020</v>
      </c>
      <c r="O5293" t="s">
        <v>455</v>
      </c>
      <c r="P5293" t="s">
        <v>178</v>
      </c>
      <c r="Q5293" t="s">
        <v>172</v>
      </c>
      <c r="S5293">
        <v>28208518</v>
      </c>
      <c r="T5293" t="s">
        <v>226</v>
      </c>
      <c r="Y5293" t="str">
        <f>"01AS"</f>
        <v>01AS</v>
      </c>
      <c r="Z5293" t="s">
        <v>470</v>
      </c>
      <c r="AA5293" t="s">
        <v>259</v>
      </c>
      <c r="AB5293" t="s">
        <v>260</v>
      </c>
      <c r="AC5293" t="s">
        <v>1203</v>
      </c>
      <c r="AD5293" t="s">
        <v>185</v>
      </c>
      <c r="AS5293" t="str">
        <f>"0"</f>
        <v>0</v>
      </c>
      <c r="AT5293" t="s">
        <v>429</v>
      </c>
      <c r="AU5293" t="s">
        <v>235</v>
      </c>
      <c r="AV5293" t="s">
        <v>236</v>
      </c>
      <c r="AW5293" t="s">
        <v>264</v>
      </c>
      <c r="BO5293" t="s">
        <v>2114</v>
      </c>
      <c r="BQ5293" t="s">
        <v>195</v>
      </c>
      <c r="CA5293" t="s">
        <v>29524</v>
      </c>
      <c r="CD5293" t="s">
        <v>195</v>
      </c>
      <c r="CM5293" t="s">
        <v>29525</v>
      </c>
      <c r="CN5293" t="s">
        <v>29524</v>
      </c>
      <c r="CO5293" t="s">
        <v>2114</v>
      </c>
      <c r="CP5293" t="s">
        <v>241</v>
      </c>
      <c r="CQ5293" t="s">
        <v>247</v>
      </c>
      <c r="CS5293">
        <v>14623</v>
      </c>
      <c r="CT5293" t="s">
        <v>244</v>
      </c>
      <c r="CU5293" t="s">
        <v>29526</v>
      </c>
    </row>
    <row r="5294" spans="1:151" x14ac:dyDescent="0.2">
      <c r="A5294">
        <v>12955</v>
      </c>
      <c r="B5294" t="s">
        <v>4142</v>
      </c>
      <c r="C5294" t="s">
        <v>29522</v>
      </c>
      <c r="D5294" t="s">
        <v>622</v>
      </c>
      <c r="E5294" t="s">
        <v>29523</v>
      </c>
      <c r="F5294" t="s">
        <v>171</v>
      </c>
      <c r="G5294" t="s">
        <v>172</v>
      </c>
      <c r="H5294" s="1">
        <v>34794</v>
      </c>
      <c r="I5294" t="s">
        <v>221</v>
      </c>
      <c r="K5294" t="s">
        <v>2660</v>
      </c>
      <c r="L5294" t="s">
        <v>920</v>
      </c>
      <c r="M5294" t="s">
        <v>224</v>
      </c>
      <c r="N5294">
        <v>2015</v>
      </c>
      <c r="O5294" t="s">
        <v>692</v>
      </c>
      <c r="P5294" t="s">
        <v>178</v>
      </c>
      <c r="Q5294" t="s">
        <v>172</v>
      </c>
      <c r="S5294">
        <v>28208518</v>
      </c>
      <c r="T5294" t="s">
        <v>226</v>
      </c>
      <c r="Y5294" t="str">
        <f>"01AS"</f>
        <v>01AS</v>
      </c>
      <c r="Z5294" t="s">
        <v>470</v>
      </c>
      <c r="AA5294" t="s">
        <v>259</v>
      </c>
      <c r="AB5294" t="s">
        <v>260</v>
      </c>
      <c r="AC5294" t="s">
        <v>1203</v>
      </c>
      <c r="AD5294" t="s">
        <v>185</v>
      </c>
      <c r="AS5294" t="str">
        <f>"0"</f>
        <v>0</v>
      </c>
      <c r="AT5294" t="s">
        <v>429</v>
      </c>
      <c r="AU5294" t="s">
        <v>235</v>
      </c>
      <c r="AV5294" t="s">
        <v>236</v>
      </c>
      <c r="AW5294" t="s">
        <v>264</v>
      </c>
      <c r="BO5294" t="s">
        <v>2114</v>
      </c>
      <c r="BQ5294" t="s">
        <v>195</v>
      </c>
      <c r="CA5294" t="s">
        <v>29524</v>
      </c>
      <c r="CD5294" t="s">
        <v>195</v>
      </c>
      <c r="CM5294" t="s">
        <v>29525</v>
      </c>
      <c r="CN5294" t="s">
        <v>29524</v>
      </c>
      <c r="CO5294" t="s">
        <v>2114</v>
      </c>
      <c r="CP5294" t="s">
        <v>241</v>
      </c>
      <c r="CQ5294" t="s">
        <v>247</v>
      </c>
      <c r="CS5294">
        <v>14623</v>
      </c>
      <c r="CT5294" t="s">
        <v>244</v>
      </c>
      <c r="CU5294" t="s">
        <v>29526</v>
      </c>
    </row>
    <row r="5295" spans="1:151" x14ac:dyDescent="0.2">
      <c r="A5295">
        <v>34306</v>
      </c>
      <c r="B5295" t="s">
        <v>29527</v>
      </c>
      <c r="C5295" t="s">
        <v>20027</v>
      </c>
      <c r="E5295" t="s">
        <v>29528</v>
      </c>
      <c r="F5295" t="s">
        <v>171</v>
      </c>
      <c r="I5295" t="s">
        <v>173</v>
      </c>
      <c r="K5295" t="s">
        <v>1377</v>
      </c>
      <c r="L5295" t="s">
        <v>1378</v>
      </c>
      <c r="M5295" t="s">
        <v>306</v>
      </c>
      <c r="N5295">
        <v>2020</v>
      </c>
      <c r="O5295" t="s">
        <v>1379</v>
      </c>
      <c r="P5295" t="s">
        <v>509</v>
      </c>
      <c r="Q5295" t="s">
        <v>185</v>
      </c>
      <c r="BM5295" t="s">
        <v>29529</v>
      </c>
      <c r="BP5295" t="s">
        <v>5547</v>
      </c>
      <c r="BR5295" t="s">
        <v>8906</v>
      </c>
      <c r="BS5295">
        <v>518001</v>
      </c>
      <c r="BT5295" t="s">
        <v>1382</v>
      </c>
      <c r="BU5295">
        <v>13544210980</v>
      </c>
    </row>
    <row r="5296" spans="1:151" x14ac:dyDescent="0.2">
      <c r="A5296">
        <v>17764</v>
      </c>
      <c r="B5296" t="s">
        <v>29530</v>
      </c>
      <c r="C5296" t="s">
        <v>29531</v>
      </c>
      <c r="E5296" t="s">
        <v>29532</v>
      </c>
      <c r="F5296" t="s">
        <v>171</v>
      </c>
      <c r="G5296" t="s">
        <v>172</v>
      </c>
      <c r="H5296" s="1">
        <v>34315</v>
      </c>
      <c r="I5296" t="s">
        <v>221</v>
      </c>
      <c r="K5296" t="s">
        <v>3792</v>
      </c>
      <c r="L5296" t="s">
        <v>1025</v>
      </c>
      <c r="M5296" t="s">
        <v>176</v>
      </c>
      <c r="N5296">
        <v>2017</v>
      </c>
      <c r="O5296" t="s">
        <v>177</v>
      </c>
      <c r="P5296" t="s">
        <v>178</v>
      </c>
      <c r="Q5296" t="s">
        <v>172</v>
      </c>
      <c r="S5296">
        <v>27837306</v>
      </c>
      <c r="T5296" t="s">
        <v>179</v>
      </c>
      <c r="U5296" t="s">
        <v>180</v>
      </c>
      <c r="V5296" s="2">
        <v>42876</v>
      </c>
      <c r="W5296" t="s">
        <v>29533</v>
      </c>
      <c r="X5296">
        <v>5859671569</v>
      </c>
      <c r="Y5296" t="s">
        <v>182</v>
      </c>
      <c r="Z5296" t="s">
        <v>183</v>
      </c>
      <c r="AA5296">
        <v>2017</v>
      </c>
      <c r="AB5296">
        <v>2017</v>
      </c>
      <c r="AC5296" t="s">
        <v>1786</v>
      </c>
      <c r="AD5296" t="s">
        <v>185</v>
      </c>
      <c r="AF5296" t="s">
        <v>186</v>
      </c>
      <c r="AG5296" t="s">
        <v>282</v>
      </c>
      <c r="AH5296">
        <v>2017</v>
      </c>
      <c r="AI5296">
        <v>2017</v>
      </c>
      <c r="AJ5296" t="s">
        <v>397</v>
      </c>
      <c r="AK5296" t="s">
        <v>185</v>
      </c>
      <c r="AS5296">
        <v>3.67</v>
      </c>
      <c r="AT5296" t="s">
        <v>188</v>
      </c>
      <c r="AU5296" t="s">
        <v>189</v>
      </c>
      <c r="AV5296" t="s">
        <v>3529</v>
      </c>
      <c r="AW5296" t="s">
        <v>191</v>
      </c>
      <c r="BM5296" t="s">
        <v>29534</v>
      </c>
      <c r="BN5296" t="s">
        <v>193</v>
      </c>
      <c r="BP5296" t="s">
        <v>194</v>
      </c>
      <c r="BQ5296" t="s">
        <v>195</v>
      </c>
      <c r="BS5296">
        <v>14627</v>
      </c>
      <c r="BT5296" t="s">
        <v>196</v>
      </c>
      <c r="BU5296">
        <v>5859671569</v>
      </c>
      <c r="CM5296" t="s">
        <v>29535</v>
      </c>
      <c r="CN5296" t="s">
        <v>487</v>
      </c>
      <c r="CP5296" t="s">
        <v>194</v>
      </c>
      <c r="CQ5296" t="s">
        <v>195</v>
      </c>
      <c r="CS5296">
        <v>14627</v>
      </c>
      <c r="CT5296" t="s">
        <v>196</v>
      </c>
      <c r="CU5296">
        <v>5859671569</v>
      </c>
    </row>
    <row r="5297" spans="1:151" x14ac:dyDescent="0.2">
      <c r="A5297">
        <v>19351</v>
      </c>
      <c r="B5297" t="s">
        <v>29530</v>
      </c>
      <c r="C5297" t="s">
        <v>29531</v>
      </c>
      <c r="E5297" t="s">
        <v>29532</v>
      </c>
      <c r="F5297" t="s">
        <v>171</v>
      </c>
      <c r="G5297" t="s">
        <v>172</v>
      </c>
      <c r="H5297" s="1">
        <v>34315</v>
      </c>
      <c r="I5297" t="s">
        <v>221</v>
      </c>
      <c r="K5297" t="s">
        <v>3300</v>
      </c>
      <c r="L5297" t="s">
        <v>3174</v>
      </c>
      <c r="M5297" t="s">
        <v>224</v>
      </c>
      <c r="N5297">
        <v>2016</v>
      </c>
      <c r="O5297" t="s">
        <v>410</v>
      </c>
      <c r="P5297" t="s">
        <v>178</v>
      </c>
      <c r="Q5297" t="s">
        <v>172</v>
      </c>
      <c r="S5297">
        <v>27837306</v>
      </c>
      <c r="T5297" t="s">
        <v>179</v>
      </c>
      <c r="U5297" t="s">
        <v>180</v>
      </c>
      <c r="V5297" s="2">
        <v>42876</v>
      </c>
      <c r="W5297" t="s">
        <v>29533</v>
      </c>
      <c r="X5297">
        <v>5859671569</v>
      </c>
      <c r="Y5297" t="s">
        <v>182</v>
      </c>
      <c r="Z5297" t="s">
        <v>183</v>
      </c>
      <c r="AA5297">
        <v>2017</v>
      </c>
      <c r="AB5297">
        <v>2017</v>
      </c>
      <c r="AC5297" t="s">
        <v>1786</v>
      </c>
      <c r="AD5297" t="s">
        <v>185</v>
      </c>
      <c r="AF5297" t="s">
        <v>186</v>
      </c>
      <c r="AG5297" t="s">
        <v>282</v>
      </c>
      <c r="AH5297">
        <v>2017</v>
      </c>
      <c r="AI5297">
        <v>2017</v>
      </c>
      <c r="AJ5297" t="s">
        <v>397</v>
      </c>
      <c r="AK5297" t="s">
        <v>185</v>
      </c>
      <c r="AS5297">
        <v>3.67</v>
      </c>
      <c r="AT5297" t="s">
        <v>188</v>
      </c>
      <c r="AU5297" t="s">
        <v>189</v>
      </c>
      <c r="AV5297" t="s">
        <v>3529</v>
      </c>
      <c r="AW5297" t="s">
        <v>191</v>
      </c>
      <c r="BM5297" t="s">
        <v>29534</v>
      </c>
      <c r="BN5297" t="s">
        <v>193</v>
      </c>
      <c r="BP5297" t="s">
        <v>194</v>
      </c>
      <c r="BQ5297" t="s">
        <v>195</v>
      </c>
      <c r="BS5297">
        <v>14627</v>
      </c>
      <c r="BT5297" t="s">
        <v>196</v>
      </c>
      <c r="BU5297">
        <v>5859671569</v>
      </c>
      <c r="CM5297" t="s">
        <v>29535</v>
      </c>
      <c r="CN5297" t="s">
        <v>487</v>
      </c>
      <c r="CP5297" t="s">
        <v>194</v>
      </c>
      <c r="CQ5297" t="s">
        <v>195</v>
      </c>
      <c r="CS5297">
        <v>14627</v>
      </c>
      <c r="CT5297" t="s">
        <v>196</v>
      </c>
      <c r="CU5297">
        <v>5859671569</v>
      </c>
    </row>
    <row r="5298" spans="1:151" x14ac:dyDescent="0.2">
      <c r="A5298">
        <v>23267</v>
      </c>
      <c r="B5298" t="s">
        <v>13974</v>
      </c>
      <c r="C5298" t="s">
        <v>16757</v>
      </c>
      <c r="E5298" t="s">
        <v>29536</v>
      </c>
      <c r="F5298" t="s">
        <v>29537</v>
      </c>
      <c r="G5298" t="s">
        <v>172</v>
      </c>
      <c r="H5298" s="1">
        <v>35404</v>
      </c>
      <c r="I5298" t="s">
        <v>221</v>
      </c>
      <c r="K5298" t="s">
        <v>4255</v>
      </c>
      <c r="M5298" t="s">
        <v>224</v>
      </c>
      <c r="N5298">
        <v>2017</v>
      </c>
      <c r="O5298" t="s">
        <v>441</v>
      </c>
      <c r="P5298" t="s">
        <v>178</v>
      </c>
      <c r="Q5298" t="s">
        <v>172</v>
      </c>
      <c r="S5298">
        <v>28680178</v>
      </c>
      <c r="T5298" t="s">
        <v>179</v>
      </c>
      <c r="U5298" t="s">
        <v>180</v>
      </c>
      <c r="V5298" s="2">
        <v>43240</v>
      </c>
      <c r="W5298" t="s">
        <v>29538</v>
      </c>
      <c r="X5298">
        <v>5857482300</v>
      </c>
      <c r="Y5298" t="s">
        <v>186</v>
      </c>
      <c r="Z5298" t="s">
        <v>282</v>
      </c>
      <c r="AA5298">
        <v>2018</v>
      </c>
      <c r="AB5298">
        <v>2018</v>
      </c>
      <c r="AC5298" t="s">
        <v>23646</v>
      </c>
      <c r="AD5298" t="s">
        <v>185</v>
      </c>
      <c r="AE5298" t="s">
        <v>1950</v>
      </c>
      <c r="AS5298">
        <v>3.76</v>
      </c>
      <c r="AT5298" t="s">
        <v>188</v>
      </c>
      <c r="AU5298" t="s">
        <v>647</v>
      </c>
      <c r="AV5298" t="s">
        <v>190</v>
      </c>
      <c r="AW5298" t="s">
        <v>191</v>
      </c>
      <c r="BM5298" t="s">
        <v>29539</v>
      </c>
      <c r="BN5298" t="s">
        <v>193</v>
      </c>
      <c r="BP5298" t="s">
        <v>194</v>
      </c>
      <c r="BQ5298" t="s">
        <v>195</v>
      </c>
      <c r="BS5298">
        <v>14627</v>
      </c>
      <c r="BT5298" t="s">
        <v>196</v>
      </c>
      <c r="BU5298">
        <v>5855209329</v>
      </c>
      <c r="CM5298" t="s">
        <v>29540</v>
      </c>
      <c r="CP5298" t="s">
        <v>194</v>
      </c>
      <c r="CQ5298" t="s">
        <v>195</v>
      </c>
      <c r="CS5298">
        <v>14623</v>
      </c>
      <c r="CT5298" t="s">
        <v>196</v>
      </c>
      <c r="CU5298">
        <v>5854907179</v>
      </c>
    </row>
    <row r="5299" spans="1:151" x14ac:dyDescent="0.2">
      <c r="A5299">
        <v>17836</v>
      </c>
      <c r="B5299" t="s">
        <v>13974</v>
      </c>
      <c r="C5299" t="s">
        <v>16757</v>
      </c>
      <c r="E5299" t="s">
        <v>29536</v>
      </c>
      <c r="F5299" t="s">
        <v>171</v>
      </c>
      <c r="G5299" t="s">
        <v>172</v>
      </c>
      <c r="H5299" s="1">
        <v>35404</v>
      </c>
      <c r="I5299" t="s">
        <v>221</v>
      </c>
      <c r="K5299" t="s">
        <v>222</v>
      </c>
      <c r="L5299" t="s">
        <v>223</v>
      </c>
      <c r="M5299" t="s">
        <v>224</v>
      </c>
      <c r="N5299">
        <v>2016</v>
      </c>
      <c r="O5299" t="s">
        <v>410</v>
      </c>
      <c r="P5299" t="s">
        <v>178</v>
      </c>
      <c r="Q5299" t="s">
        <v>172</v>
      </c>
      <c r="S5299">
        <v>28680178</v>
      </c>
      <c r="T5299" t="s">
        <v>179</v>
      </c>
      <c r="U5299" t="s">
        <v>180</v>
      </c>
      <c r="V5299" s="2">
        <v>43240</v>
      </c>
      <c r="W5299" t="s">
        <v>29538</v>
      </c>
      <c r="X5299">
        <v>5857482300</v>
      </c>
      <c r="Y5299" t="s">
        <v>186</v>
      </c>
      <c r="Z5299" t="s">
        <v>282</v>
      </c>
      <c r="AA5299">
        <v>2018</v>
      </c>
      <c r="AB5299">
        <v>2018</v>
      </c>
      <c r="AC5299" t="s">
        <v>23646</v>
      </c>
      <c r="AD5299" t="s">
        <v>185</v>
      </c>
      <c r="AE5299" t="s">
        <v>1950</v>
      </c>
      <c r="AS5299">
        <v>3.76</v>
      </c>
      <c r="AT5299" t="s">
        <v>188</v>
      </c>
      <c r="AU5299" t="s">
        <v>647</v>
      </c>
      <c r="AV5299" t="s">
        <v>190</v>
      </c>
      <c r="AW5299" t="s">
        <v>191</v>
      </c>
      <c r="BM5299" t="s">
        <v>29539</v>
      </c>
      <c r="BN5299" t="s">
        <v>193</v>
      </c>
      <c r="BP5299" t="s">
        <v>194</v>
      </c>
      <c r="BQ5299" t="s">
        <v>195</v>
      </c>
      <c r="BS5299">
        <v>14627</v>
      </c>
      <c r="BT5299" t="s">
        <v>196</v>
      </c>
      <c r="BU5299">
        <v>5855209329</v>
      </c>
      <c r="CM5299" t="s">
        <v>29540</v>
      </c>
      <c r="CP5299" t="s">
        <v>194</v>
      </c>
      <c r="CQ5299" t="s">
        <v>195</v>
      </c>
      <c r="CS5299">
        <v>14623</v>
      </c>
      <c r="CT5299" t="s">
        <v>196</v>
      </c>
      <c r="CU5299">
        <v>5854907179</v>
      </c>
    </row>
    <row r="5300" spans="1:151" x14ac:dyDescent="0.2">
      <c r="A5300">
        <v>26722</v>
      </c>
      <c r="B5300" t="s">
        <v>29541</v>
      </c>
      <c r="C5300" t="s">
        <v>16757</v>
      </c>
      <c r="E5300" t="s">
        <v>29542</v>
      </c>
      <c r="F5300" t="s">
        <v>171</v>
      </c>
      <c r="G5300" t="s">
        <v>172</v>
      </c>
      <c r="H5300" s="1">
        <v>35947</v>
      </c>
      <c r="I5300" t="s">
        <v>221</v>
      </c>
      <c r="K5300" t="s">
        <v>11606</v>
      </c>
      <c r="L5300" t="s">
        <v>15841</v>
      </c>
      <c r="M5300" t="s">
        <v>176</v>
      </c>
      <c r="N5300">
        <v>2019</v>
      </c>
      <c r="O5300" t="s">
        <v>482</v>
      </c>
      <c r="P5300" t="s">
        <v>178</v>
      </c>
      <c r="Q5300" t="s">
        <v>172</v>
      </c>
      <c r="S5300">
        <v>29845651</v>
      </c>
      <c r="T5300" t="s">
        <v>179</v>
      </c>
      <c r="U5300" t="s">
        <v>180</v>
      </c>
      <c r="V5300" s="2">
        <v>43968</v>
      </c>
      <c r="W5300" t="s">
        <v>25166</v>
      </c>
      <c r="X5300">
        <v>5852870331</v>
      </c>
      <c r="Y5300" t="s">
        <v>186</v>
      </c>
      <c r="Z5300" t="s">
        <v>183</v>
      </c>
      <c r="AA5300">
        <v>2020</v>
      </c>
      <c r="AB5300">
        <v>2020</v>
      </c>
      <c r="AC5300" t="s">
        <v>184</v>
      </c>
      <c r="AD5300" t="s">
        <v>172</v>
      </c>
      <c r="AS5300">
        <v>3.48</v>
      </c>
      <c r="AT5300" t="s">
        <v>188</v>
      </c>
      <c r="AU5300" t="s">
        <v>189</v>
      </c>
      <c r="AV5300" t="s">
        <v>190</v>
      </c>
      <c r="AW5300" t="s">
        <v>191</v>
      </c>
      <c r="BM5300" t="s">
        <v>21948</v>
      </c>
      <c r="BN5300" t="s">
        <v>193</v>
      </c>
      <c r="BP5300" t="s">
        <v>194</v>
      </c>
      <c r="BQ5300" t="s">
        <v>195</v>
      </c>
      <c r="BS5300">
        <v>14627</v>
      </c>
      <c r="BT5300" t="s">
        <v>196</v>
      </c>
      <c r="BU5300">
        <v>5852870212</v>
      </c>
      <c r="CM5300" t="s">
        <v>29543</v>
      </c>
      <c r="CP5300" t="s">
        <v>194</v>
      </c>
      <c r="CQ5300" t="s">
        <v>195</v>
      </c>
      <c r="CS5300">
        <v>14627</v>
      </c>
      <c r="CT5300" t="s">
        <v>196</v>
      </c>
      <c r="CU5300">
        <v>5852870212</v>
      </c>
    </row>
    <row r="5301" spans="1:151" x14ac:dyDescent="0.2">
      <c r="A5301">
        <v>20919</v>
      </c>
      <c r="B5301" t="s">
        <v>29541</v>
      </c>
      <c r="C5301" t="s">
        <v>16757</v>
      </c>
      <c r="E5301" t="s">
        <v>29542</v>
      </c>
      <c r="F5301" t="s">
        <v>7586</v>
      </c>
      <c r="G5301" t="s">
        <v>172</v>
      </c>
      <c r="H5301" s="1">
        <v>35947</v>
      </c>
      <c r="I5301" t="s">
        <v>221</v>
      </c>
      <c r="K5301" t="s">
        <v>174</v>
      </c>
      <c r="L5301" t="s">
        <v>175</v>
      </c>
      <c r="M5301" t="s">
        <v>224</v>
      </c>
      <c r="N5301">
        <v>2017</v>
      </c>
      <c r="O5301" t="s">
        <v>441</v>
      </c>
      <c r="P5301" t="s">
        <v>178</v>
      </c>
      <c r="Q5301" t="s">
        <v>172</v>
      </c>
      <c r="S5301">
        <v>29845651</v>
      </c>
      <c r="T5301" t="s">
        <v>179</v>
      </c>
      <c r="U5301" t="s">
        <v>180</v>
      </c>
      <c r="V5301" s="2">
        <v>43968</v>
      </c>
      <c r="W5301" t="s">
        <v>25166</v>
      </c>
      <c r="X5301">
        <v>5852870331</v>
      </c>
      <c r="Y5301" t="s">
        <v>186</v>
      </c>
      <c r="Z5301" t="s">
        <v>183</v>
      </c>
      <c r="AA5301">
        <v>2020</v>
      </c>
      <c r="AB5301">
        <v>2020</v>
      </c>
      <c r="AC5301" t="s">
        <v>184</v>
      </c>
      <c r="AD5301" t="s">
        <v>172</v>
      </c>
      <c r="AS5301">
        <v>3.48</v>
      </c>
      <c r="AT5301" t="s">
        <v>188</v>
      </c>
      <c r="AU5301" t="s">
        <v>189</v>
      </c>
      <c r="AV5301" t="s">
        <v>190</v>
      </c>
      <c r="AW5301" t="s">
        <v>191</v>
      </c>
      <c r="BM5301" t="s">
        <v>21948</v>
      </c>
      <c r="BN5301" t="s">
        <v>193</v>
      </c>
      <c r="BP5301" t="s">
        <v>194</v>
      </c>
      <c r="BQ5301" t="s">
        <v>195</v>
      </c>
      <c r="BS5301">
        <v>14627</v>
      </c>
      <c r="BT5301" t="s">
        <v>196</v>
      </c>
      <c r="BU5301">
        <v>5852870212</v>
      </c>
      <c r="CM5301" t="s">
        <v>29543</v>
      </c>
      <c r="CP5301" t="s">
        <v>194</v>
      </c>
      <c r="CQ5301" t="s">
        <v>195</v>
      </c>
      <c r="CS5301">
        <v>14627</v>
      </c>
      <c r="CT5301" t="s">
        <v>196</v>
      </c>
      <c r="CU5301">
        <v>5852870212</v>
      </c>
    </row>
    <row r="5302" spans="1:151" x14ac:dyDescent="0.2">
      <c r="A5302">
        <v>33842</v>
      </c>
      <c r="B5302" t="s">
        <v>17547</v>
      </c>
      <c r="C5302" t="s">
        <v>29544</v>
      </c>
      <c r="E5302" t="s">
        <v>29545</v>
      </c>
      <c r="F5302" t="s">
        <v>171</v>
      </c>
      <c r="G5302" t="s">
        <v>172</v>
      </c>
      <c r="H5302" s="1">
        <v>37089</v>
      </c>
      <c r="I5302" t="s">
        <v>221</v>
      </c>
      <c r="K5302" t="s">
        <v>1377</v>
      </c>
      <c r="L5302" t="s">
        <v>1378</v>
      </c>
      <c r="M5302" t="s">
        <v>306</v>
      </c>
      <c r="N5302">
        <v>2020</v>
      </c>
      <c r="O5302" t="s">
        <v>1379</v>
      </c>
      <c r="P5302" t="s">
        <v>3256</v>
      </c>
      <c r="Q5302" t="s">
        <v>172</v>
      </c>
      <c r="S5302">
        <v>31532112</v>
      </c>
      <c r="T5302" t="s">
        <v>1382</v>
      </c>
      <c r="U5302" t="s">
        <v>424</v>
      </c>
      <c r="Y5302" t="str">
        <f>"04HSEAS"</f>
        <v>04HSEAS</v>
      </c>
      <c r="Z5302" t="s">
        <v>499</v>
      </c>
      <c r="AA5302" t="s">
        <v>833</v>
      </c>
      <c r="AB5302" t="s">
        <v>834</v>
      </c>
      <c r="AC5302" t="s">
        <v>500</v>
      </c>
      <c r="AD5302" t="s">
        <v>172</v>
      </c>
      <c r="AS5302">
        <v>3.46</v>
      </c>
      <c r="AT5302" t="s">
        <v>429</v>
      </c>
      <c r="AU5302" t="s">
        <v>235</v>
      </c>
      <c r="AV5302" t="s">
        <v>236</v>
      </c>
      <c r="AW5302" t="s">
        <v>430</v>
      </c>
      <c r="BM5302" t="s">
        <v>29546</v>
      </c>
      <c r="BN5302" t="s">
        <v>239</v>
      </c>
      <c r="BO5302" t="s">
        <v>1381</v>
      </c>
      <c r="BP5302" t="s">
        <v>241</v>
      </c>
      <c r="BQ5302" t="s">
        <v>195</v>
      </c>
      <c r="BS5302">
        <v>14627</v>
      </c>
      <c r="CA5302" t="s">
        <v>29547</v>
      </c>
      <c r="CD5302" t="s">
        <v>195</v>
      </c>
      <c r="CM5302" t="s">
        <v>29548</v>
      </c>
      <c r="CN5302" t="s">
        <v>29547</v>
      </c>
      <c r="CO5302" t="s">
        <v>1381</v>
      </c>
      <c r="CP5302" t="s">
        <v>1381</v>
      </c>
      <c r="CQ5302" t="s">
        <v>4697</v>
      </c>
      <c r="CS5302">
        <v>100020</v>
      </c>
      <c r="CT5302" t="s">
        <v>1382</v>
      </c>
      <c r="CU5302" t="s">
        <v>29549</v>
      </c>
    </row>
    <row r="5303" spans="1:151" x14ac:dyDescent="0.2">
      <c r="A5303">
        <v>34524</v>
      </c>
      <c r="B5303" t="s">
        <v>29550</v>
      </c>
      <c r="C5303" t="s">
        <v>29551</v>
      </c>
      <c r="E5303" t="s">
        <v>29552</v>
      </c>
      <c r="F5303" t="s">
        <v>171</v>
      </c>
      <c r="H5303" s="1">
        <v>37574</v>
      </c>
      <c r="I5303" t="s">
        <v>173</v>
      </c>
      <c r="K5303" t="s">
        <v>1377</v>
      </c>
      <c r="L5303" t="s">
        <v>1378</v>
      </c>
      <c r="M5303" t="s">
        <v>306</v>
      </c>
      <c r="N5303">
        <v>2020</v>
      </c>
      <c r="O5303" t="s">
        <v>1379</v>
      </c>
      <c r="P5303" t="s">
        <v>178</v>
      </c>
      <c r="Q5303" t="s">
        <v>185</v>
      </c>
      <c r="BC5303" t="s">
        <v>474</v>
      </c>
      <c r="BM5303" t="s">
        <v>29553</v>
      </c>
      <c r="BP5303" t="s">
        <v>5458</v>
      </c>
      <c r="BR5303" t="s">
        <v>8906</v>
      </c>
      <c r="BS5303">
        <v>511442</v>
      </c>
      <c r="BT5303" t="s">
        <v>1382</v>
      </c>
      <c r="BU5303">
        <v>18988946017</v>
      </c>
      <c r="BW5303">
        <v>18988946017</v>
      </c>
      <c r="BX5303" t="s">
        <v>7385</v>
      </c>
      <c r="BY5303" t="s">
        <v>29554</v>
      </c>
    </row>
    <row r="5304" spans="1:151" x14ac:dyDescent="0.2">
      <c r="A5304">
        <v>34514</v>
      </c>
      <c r="B5304" t="s">
        <v>29555</v>
      </c>
      <c r="C5304" t="s">
        <v>29551</v>
      </c>
      <c r="E5304" t="s">
        <v>29556</v>
      </c>
      <c r="F5304" t="s">
        <v>171</v>
      </c>
      <c r="I5304" t="s">
        <v>221</v>
      </c>
      <c r="K5304" t="s">
        <v>1377</v>
      </c>
      <c r="L5304" t="s">
        <v>1378</v>
      </c>
      <c r="M5304" t="s">
        <v>306</v>
      </c>
      <c r="N5304">
        <v>2020</v>
      </c>
      <c r="O5304" t="s">
        <v>1379</v>
      </c>
      <c r="P5304" t="s">
        <v>178</v>
      </c>
      <c r="Q5304" t="s">
        <v>185</v>
      </c>
      <c r="BC5304" t="s">
        <v>474</v>
      </c>
      <c r="BM5304" t="s">
        <v>29557</v>
      </c>
      <c r="BP5304" t="s">
        <v>13064</v>
      </c>
      <c r="BR5304" t="s">
        <v>20846</v>
      </c>
      <c r="BS5304">
        <v>430000</v>
      </c>
      <c r="BT5304" t="s">
        <v>1382</v>
      </c>
      <c r="BU5304" t="s">
        <v>29558</v>
      </c>
      <c r="BW5304" t="s">
        <v>29558</v>
      </c>
      <c r="BX5304" t="s">
        <v>29559</v>
      </c>
      <c r="BY5304" t="s">
        <v>1384</v>
      </c>
    </row>
    <row r="5305" spans="1:151" x14ac:dyDescent="0.2">
      <c r="A5305">
        <v>35953</v>
      </c>
      <c r="B5305" t="s">
        <v>29550</v>
      </c>
      <c r="C5305" t="s">
        <v>29551</v>
      </c>
      <c r="E5305" t="s">
        <v>29560</v>
      </c>
      <c r="F5305" t="s">
        <v>171</v>
      </c>
      <c r="H5305" s="1">
        <v>37574</v>
      </c>
      <c r="I5305" t="s">
        <v>173</v>
      </c>
      <c r="K5305" t="s">
        <v>1377</v>
      </c>
      <c r="L5305" t="s">
        <v>1378</v>
      </c>
      <c r="M5305" t="s">
        <v>176</v>
      </c>
      <c r="N5305">
        <v>2021</v>
      </c>
      <c r="O5305" t="s">
        <v>3142</v>
      </c>
      <c r="P5305" t="s">
        <v>178</v>
      </c>
      <c r="Q5305" t="s">
        <v>172</v>
      </c>
      <c r="S5305">
        <v>31753128</v>
      </c>
      <c r="T5305" t="s">
        <v>1382</v>
      </c>
      <c r="U5305" t="s">
        <v>424</v>
      </c>
      <c r="Y5305" t="str">
        <f>"01AS"</f>
        <v>01AS</v>
      </c>
      <c r="Z5305" t="s">
        <v>227</v>
      </c>
      <c r="AA5305" t="s">
        <v>833</v>
      </c>
      <c r="AB5305" t="s">
        <v>834</v>
      </c>
      <c r="AC5305" t="s">
        <v>425</v>
      </c>
      <c r="AD5305" t="s">
        <v>172</v>
      </c>
      <c r="AS5305">
        <v>3.75</v>
      </c>
      <c r="AT5305" t="s">
        <v>429</v>
      </c>
      <c r="AU5305" t="s">
        <v>472</v>
      </c>
      <c r="AV5305" t="s">
        <v>473</v>
      </c>
      <c r="AW5305" t="s">
        <v>430</v>
      </c>
      <c r="BM5305" t="s">
        <v>29561</v>
      </c>
      <c r="BN5305" t="s">
        <v>239</v>
      </c>
      <c r="BO5305" t="s">
        <v>267</v>
      </c>
      <c r="BP5305" t="s">
        <v>241</v>
      </c>
      <c r="BQ5305" t="s">
        <v>195</v>
      </c>
      <c r="BS5305">
        <v>14627</v>
      </c>
      <c r="CA5305" t="s">
        <v>29562</v>
      </c>
      <c r="CD5305" t="s">
        <v>195</v>
      </c>
      <c r="CM5305" t="s">
        <v>29563</v>
      </c>
      <c r="CN5305" t="s">
        <v>29562</v>
      </c>
      <c r="CO5305" t="s">
        <v>267</v>
      </c>
      <c r="CP5305" t="s">
        <v>241</v>
      </c>
      <c r="CQ5305" t="s">
        <v>247</v>
      </c>
      <c r="CS5305">
        <v>14627</v>
      </c>
      <c r="CT5305" t="s">
        <v>244</v>
      </c>
      <c r="CU5305" t="s">
        <v>29564</v>
      </c>
    </row>
    <row r="5306" spans="1:151" x14ac:dyDescent="0.2">
      <c r="A5306">
        <v>35957</v>
      </c>
      <c r="B5306" t="s">
        <v>29555</v>
      </c>
      <c r="C5306" t="s">
        <v>29551</v>
      </c>
      <c r="E5306" t="s">
        <v>29565</v>
      </c>
      <c r="F5306" t="s">
        <v>171</v>
      </c>
      <c r="H5306" s="1">
        <v>37572</v>
      </c>
      <c r="K5306" t="s">
        <v>1377</v>
      </c>
      <c r="L5306" t="s">
        <v>1378</v>
      </c>
      <c r="M5306" t="s">
        <v>176</v>
      </c>
      <c r="N5306">
        <v>2021</v>
      </c>
      <c r="O5306" t="s">
        <v>3142</v>
      </c>
      <c r="P5306" t="s">
        <v>178</v>
      </c>
      <c r="Q5306" t="s">
        <v>172</v>
      </c>
      <c r="S5306">
        <v>31832236</v>
      </c>
      <c r="T5306" t="s">
        <v>1382</v>
      </c>
      <c r="U5306" t="s">
        <v>424</v>
      </c>
      <c r="Y5306" t="str">
        <f>"01AS"</f>
        <v>01AS</v>
      </c>
      <c r="Z5306" t="s">
        <v>499</v>
      </c>
      <c r="AA5306" t="s">
        <v>833</v>
      </c>
      <c r="AB5306" t="s">
        <v>834</v>
      </c>
      <c r="AC5306" t="s">
        <v>5521</v>
      </c>
      <c r="AD5306" t="s">
        <v>172</v>
      </c>
      <c r="AS5306">
        <v>3.96</v>
      </c>
      <c r="AT5306" t="s">
        <v>1261</v>
      </c>
      <c r="AU5306" t="s">
        <v>472</v>
      </c>
      <c r="AV5306" t="s">
        <v>473</v>
      </c>
      <c r="AW5306" t="s">
        <v>430</v>
      </c>
      <c r="BM5306" t="s">
        <v>17021</v>
      </c>
      <c r="BN5306" t="s">
        <v>239</v>
      </c>
      <c r="BO5306" t="s">
        <v>13064</v>
      </c>
      <c r="BP5306" t="s">
        <v>241</v>
      </c>
      <c r="BQ5306" t="s">
        <v>195</v>
      </c>
      <c r="BS5306">
        <v>14627</v>
      </c>
      <c r="CA5306" t="s">
        <v>29566</v>
      </c>
      <c r="CD5306" t="s">
        <v>195</v>
      </c>
      <c r="CM5306" t="s">
        <v>29567</v>
      </c>
      <c r="CN5306" t="s">
        <v>29566</v>
      </c>
      <c r="CO5306" t="s">
        <v>13064</v>
      </c>
      <c r="CP5306" t="s">
        <v>13064</v>
      </c>
      <c r="CQ5306" t="s">
        <v>13024</v>
      </c>
      <c r="CS5306">
        <v>430000</v>
      </c>
      <c r="CT5306" t="s">
        <v>1382</v>
      </c>
      <c r="CU5306" t="s">
        <v>29568</v>
      </c>
    </row>
    <row r="5307" spans="1:151" x14ac:dyDescent="0.2">
      <c r="A5307">
        <v>13229</v>
      </c>
      <c r="B5307" t="s">
        <v>29569</v>
      </c>
      <c r="C5307" t="s">
        <v>29570</v>
      </c>
      <c r="E5307" t="s">
        <v>29571</v>
      </c>
      <c r="F5307" t="s">
        <v>171</v>
      </c>
      <c r="G5307" t="s">
        <v>172</v>
      </c>
      <c r="H5307" s="1">
        <v>34673</v>
      </c>
      <c r="I5307" t="s">
        <v>173</v>
      </c>
      <c r="K5307" t="s">
        <v>222</v>
      </c>
      <c r="L5307" t="s">
        <v>223</v>
      </c>
      <c r="M5307" t="s">
        <v>224</v>
      </c>
      <c r="N5307">
        <v>2015</v>
      </c>
      <c r="O5307" t="s">
        <v>692</v>
      </c>
      <c r="P5307" t="s">
        <v>178</v>
      </c>
      <c r="Q5307" t="s">
        <v>172</v>
      </c>
      <c r="S5307">
        <v>28260226</v>
      </c>
      <c r="T5307" t="s">
        <v>179</v>
      </c>
      <c r="U5307" t="s">
        <v>180</v>
      </c>
      <c r="V5307" s="2">
        <v>42876</v>
      </c>
      <c r="W5307" t="s">
        <v>29572</v>
      </c>
      <c r="X5307">
        <v>3023120986</v>
      </c>
      <c r="Y5307" t="s">
        <v>186</v>
      </c>
      <c r="Z5307" t="s">
        <v>183</v>
      </c>
      <c r="AA5307">
        <v>2017</v>
      </c>
      <c r="AB5307">
        <v>2017</v>
      </c>
      <c r="AC5307" t="s">
        <v>1442</v>
      </c>
      <c r="AD5307" t="s">
        <v>185</v>
      </c>
      <c r="AS5307">
        <v>3.56</v>
      </c>
      <c r="AT5307" t="s">
        <v>188</v>
      </c>
      <c r="AU5307" t="s">
        <v>189</v>
      </c>
      <c r="AV5307" t="s">
        <v>190</v>
      </c>
      <c r="AW5307" t="s">
        <v>191</v>
      </c>
      <c r="BM5307" t="s">
        <v>29573</v>
      </c>
      <c r="BN5307" t="s">
        <v>487</v>
      </c>
      <c r="BP5307" t="s">
        <v>194</v>
      </c>
      <c r="BQ5307" t="s">
        <v>195</v>
      </c>
      <c r="BS5307">
        <v>14627</v>
      </c>
      <c r="BT5307" t="s">
        <v>196</v>
      </c>
      <c r="BU5307">
        <v>5853519805</v>
      </c>
      <c r="BZ5307" t="s">
        <v>29574</v>
      </c>
      <c r="CA5307" t="s">
        <v>29575</v>
      </c>
      <c r="CC5307" t="s">
        <v>6037</v>
      </c>
      <c r="CF5307">
        <v>200030</v>
      </c>
      <c r="CG5307" t="s">
        <v>179</v>
      </c>
      <c r="CH5307" t="str">
        <f>"01186-21-64477587"</f>
        <v>01186-21-64477587</v>
      </c>
      <c r="CM5307" t="s">
        <v>29576</v>
      </c>
      <c r="CP5307" t="s">
        <v>194</v>
      </c>
      <c r="CQ5307" t="s">
        <v>195</v>
      </c>
      <c r="CS5307">
        <v>14620</v>
      </c>
      <c r="CT5307" t="s">
        <v>196</v>
      </c>
      <c r="CU5307">
        <v>5853519805</v>
      </c>
      <c r="CZ5307" t="s">
        <v>29574</v>
      </c>
      <c r="DA5307" t="s">
        <v>29575</v>
      </c>
      <c r="DC5307" t="s">
        <v>6037</v>
      </c>
      <c r="DF5307">
        <v>200030</v>
      </c>
      <c r="DG5307" t="s">
        <v>179</v>
      </c>
      <c r="DH5307" t="str">
        <f>"01186-21-64477587"</f>
        <v>01186-21-64477587</v>
      </c>
      <c r="EM5307" t="s">
        <v>29574</v>
      </c>
      <c r="EN5307" t="s">
        <v>29575</v>
      </c>
      <c r="EP5307" t="s">
        <v>6037</v>
      </c>
      <c r="ES5307">
        <v>200030</v>
      </c>
      <c r="ET5307" t="s">
        <v>179</v>
      </c>
      <c r="EU5307" t="str">
        <f>"01186-21-64477587"</f>
        <v>01186-21-64477587</v>
      </c>
    </row>
    <row r="5308" spans="1:151" x14ac:dyDescent="0.2">
      <c r="A5308">
        <v>24272</v>
      </c>
      <c r="B5308" t="s">
        <v>29577</v>
      </c>
      <c r="C5308" t="s">
        <v>29570</v>
      </c>
      <c r="E5308" t="s">
        <v>29578</v>
      </c>
      <c r="F5308" t="s">
        <v>171</v>
      </c>
      <c r="G5308" t="s">
        <v>172</v>
      </c>
      <c r="H5308" s="1">
        <v>35382</v>
      </c>
      <c r="I5308" t="s">
        <v>221</v>
      </c>
      <c r="K5308" t="s">
        <v>2212</v>
      </c>
      <c r="L5308" t="s">
        <v>2172</v>
      </c>
      <c r="M5308" t="s">
        <v>176</v>
      </c>
      <c r="N5308">
        <v>2018</v>
      </c>
      <c r="O5308" t="s">
        <v>612</v>
      </c>
      <c r="P5308" t="s">
        <v>178</v>
      </c>
      <c r="Q5308" t="s">
        <v>172</v>
      </c>
      <c r="S5308">
        <v>29377817</v>
      </c>
      <c r="T5308" t="s">
        <v>179</v>
      </c>
      <c r="U5308" t="s">
        <v>337</v>
      </c>
      <c r="W5308" t="s">
        <v>29579</v>
      </c>
      <c r="X5308">
        <v>6464673380</v>
      </c>
      <c r="Y5308" t="s">
        <v>186</v>
      </c>
      <c r="Z5308" t="s">
        <v>282</v>
      </c>
      <c r="AA5308">
        <v>2019</v>
      </c>
      <c r="AB5308">
        <v>2019</v>
      </c>
      <c r="AC5308" t="s">
        <v>382</v>
      </c>
      <c r="AD5308" t="s">
        <v>185</v>
      </c>
      <c r="AE5308" t="s">
        <v>857</v>
      </c>
      <c r="AM5308" t="s">
        <v>992</v>
      </c>
      <c r="AN5308" t="s">
        <v>3528</v>
      </c>
      <c r="AS5308">
        <v>3.81</v>
      </c>
      <c r="AT5308" t="s">
        <v>188</v>
      </c>
      <c r="AU5308" t="s">
        <v>189</v>
      </c>
      <c r="AV5308" t="s">
        <v>190</v>
      </c>
      <c r="AW5308" t="s">
        <v>715</v>
      </c>
      <c r="BM5308" t="s">
        <v>29580</v>
      </c>
      <c r="BN5308" t="s">
        <v>887</v>
      </c>
      <c r="BP5308" t="s">
        <v>194</v>
      </c>
      <c r="BQ5308" t="s">
        <v>195</v>
      </c>
      <c r="BS5308">
        <v>14627</v>
      </c>
      <c r="BT5308" t="s">
        <v>196</v>
      </c>
      <c r="BU5308">
        <v>9179633853</v>
      </c>
      <c r="BZ5308" t="s">
        <v>29581</v>
      </c>
      <c r="CC5308" t="s">
        <v>973</v>
      </c>
      <c r="CD5308" t="s">
        <v>195</v>
      </c>
      <c r="CF5308">
        <v>10001</v>
      </c>
      <c r="CG5308" t="s">
        <v>196</v>
      </c>
      <c r="CH5308">
        <v>9179633853</v>
      </c>
      <c r="CM5308" t="s">
        <v>29582</v>
      </c>
      <c r="CP5308" t="s">
        <v>194</v>
      </c>
      <c r="CQ5308" t="s">
        <v>195</v>
      </c>
      <c r="CS5308">
        <v>14611</v>
      </c>
      <c r="CT5308" t="s">
        <v>196</v>
      </c>
      <c r="CU5308">
        <v>9179633853</v>
      </c>
      <c r="ED5308" t="s">
        <v>195</v>
      </c>
      <c r="EG5308" t="s">
        <v>196</v>
      </c>
      <c r="EH5308">
        <v>9179633853</v>
      </c>
      <c r="EM5308" t="s">
        <v>29581</v>
      </c>
      <c r="EP5308" t="s">
        <v>973</v>
      </c>
      <c r="EQ5308" t="s">
        <v>195</v>
      </c>
      <c r="ES5308">
        <v>10001</v>
      </c>
      <c r="ET5308" t="s">
        <v>196</v>
      </c>
      <c r="EU5308">
        <v>9179633853</v>
      </c>
    </row>
    <row r="5309" spans="1:151" x14ac:dyDescent="0.2">
      <c r="A5309">
        <v>23191</v>
      </c>
      <c r="B5309" t="s">
        <v>29577</v>
      </c>
      <c r="C5309" t="s">
        <v>29570</v>
      </c>
      <c r="E5309" t="s">
        <v>29578</v>
      </c>
      <c r="F5309" t="s">
        <v>3199</v>
      </c>
      <c r="G5309" t="s">
        <v>172</v>
      </c>
      <c r="H5309" s="1">
        <v>35382</v>
      </c>
      <c r="I5309" t="s">
        <v>221</v>
      </c>
      <c r="K5309" t="s">
        <v>4255</v>
      </c>
      <c r="M5309" t="s">
        <v>224</v>
      </c>
      <c r="N5309">
        <v>2017</v>
      </c>
      <c r="O5309" t="s">
        <v>441</v>
      </c>
      <c r="P5309" t="s">
        <v>178</v>
      </c>
      <c r="Q5309" t="s">
        <v>172</v>
      </c>
      <c r="S5309">
        <v>29377817</v>
      </c>
      <c r="T5309" t="s">
        <v>179</v>
      </c>
      <c r="U5309" t="s">
        <v>337</v>
      </c>
      <c r="W5309" t="s">
        <v>29579</v>
      </c>
      <c r="X5309">
        <v>6464673380</v>
      </c>
      <c r="Y5309" t="s">
        <v>186</v>
      </c>
      <c r="Z5309" t="s">
        <v>282</v>
      </c>
      <c r="AA5309">
        <v>2019</v>
      </c>
      <c r="AB5309">
        <v>2019</v>
      </c>
      <c r="AC5309" t="s">
        <v>382</v>
      </c>
      <c r="AD5309" t="s">
        <v>185</v>
      </c>
      <c r="AE5309" t="s">
        <v>857</v>
      </c>
      <c r="AM5309" t="s">
        <v>992</v>
      </c>
      <c r="AN5309" t="s">
        <v>3528</v>
      </c>
      <c r="AS5309">
        <v>3.81</v>
      </c>
      <c r="AT5309" t="s">
        <v>188</v>
      </c>
      <c r="AU5309" t="s">
        <v>189</v>
      </c>
      <c r="AV5309" t="s">
        <v>190</v>
      </c>
      <c r="AW5309" t="s">
        <v>715</v>
      </c>
      <c r="BM5309" t="s">
        <v>29580</v>
      </c>
      <c r="BN5309" t="s">
        <v>887</v>
      </c>
      <c r="BP5309" t="s">
        <v>194</v>
      </c>
      <c r="BQ5309" t="s">
        <v>195</v>
      </c>
      <c r="BS5309">
        <v>14627</v>
      </c>
      <c r="BT5309" t="s">
        <v>196</v>
      </c>
      <c r="BU5309">
        <v>9179633853</v>
      </c>
      <c r="BZ5309" t="s">
        <v>29581</v>
      </c>
      <c r="CC5309" t="s">
        <v>973</v>
      </c>
      <c r="CD5309" t="s">
        <v>195</v>
      </c>
      <c r="CF5309">
        <v>10001</v>
      </c>
      <c r="CG5309" t="s">
        <v>196</v>
      </c>
      <c r="CH5309">
        <v>9179633853</v>
      </c>
      <c r="CM5309" t="s">
        <v>29582</v>
      </c>
      <c r="CP5309" t="s">
        <v>194</v>
      </c>
      <c r="CQ5309" t="s">
        <v>195</v>
      </c>
      <c r="CS5309">
        <v>14611</v>
      </c>
      <c r="CT5309" t="s">
        <v>196</v>
      </c>
      <c r="CU5309">
        <v>9179633853</v>
      </c>
      <c r="ED5309" t="s">
        <v>195</v>
      </c>
      <c r="EG5309" t="s">
        <v>196</v>
      </c>
      <c r="EH5309">
        <v>9179633853</v>
      </c>
      <c r="EM5309" t="s">
        <v>29581</v>
      </c>
      <c r="EP5309" t="s">
        <v>973</v>
      </c>
      <c r="EQ5309" t="s">
        <v>195</v>
      </c>
      <c r="ES5309">
        <v>10001</v>
      </c>
      <c r="ET5309" t="s">
        <v>196</v>
      </c>
      <c r="EU5309">
        <v>9179633853</v>
      </c>
    </row>
    <row r="5310" spans="1:151" x14ac:dyDescent="0.2">
      <c r="A5310">
        <v>27320</v>
      </c>
      <c r="B5310" t="s">
        <v>29583</v>
      </c>
      <c r="C5310" t="s">
        <v>29570</v>
      </c>
      <c r="E5310" t="s">
        <v>29584</v>
      </c>
      <c r="F5310" t="s">
        <v>171</v>
      </c>
      <c r="G5310" t="s">
        <v>172</v>
      </c>
      <c r="H5310" s="1">
        <v>36377</v>
      </c>
      <c r="I5310" t="s">
        <v>221</v>
      </c>
      <c r="K5310" t="s">
        <v>222</v>
      </c>
      <c r="L5310" t="s">
        <v>223</v>
      </c>
      <c r="M5310" t="s">
        <v>224</v>
      </c>
      <c r="N5310">
        <v>2019</v>
      </c>
      <c r="O5310" t="s">
        <v>279</v>
      </c>
      <c r="P5310" t="s">
        <v>363</v>
      </c>
      <c r="Q5310" t="s">
        <v>172</v>
      </c>
      <c r="S5310">
        <v>30611849</v>
      </c>
      <c r="T5310" t="s">
        <v>179</v>
      </c>
      <c r="U5310" t="s">
        <v>180</v>
      </c>
      <c r="V5310" s="2">
        <v>44332</v>
      </c>
      <c r="W5310" t="s">
        <v>29585</v>
      </c>
      <c r="X5310">
        <v>8613567457588</v>
      </c>
      <c r="Y5310" t="s">
        <v>186</v>
      </c>
      <c r="Z5310" t="s">
        <v>282</v>
      </c>
      <c r="AA5310">
        <v>2021</v>
      </c>
      <c r="AB5310">
        <v>2021</v>
      </c>
      <c r="AC5310" t="s">
        <v>1950</v>
      </c>
      <c r="AD5310" t="s">
        <v>172</v>
      </c>
      <c r="AS5310">
        <v>3.36</v>
      </c>
      <c r="AT5310" t="s">
        <v>188</v>
      </c>
      <c r="AU5310" t="s">
        <v>189</v>
      </c>
      <c r="AV5310" t="s">
        <v>190</v>
      </c>
      <c r="AW5310" t="s">
        <v>191</v>
      </c>
      <c r="BM5310" t="s">
        <v>24363</v>
      </c>
      <c r="BN5310" t="s">
        <v>193</v>
      </c>
      <c r="BP5310" t="s">
        <v>194</v>
      </c>
      <c r="BQ5310" t="s">
        <v>195</v>
      </c>
      <c r="BS5310">
        <v>14627</v>
      </c>
      <c r="BT5310" t="s">
        <v>196</v>
      </c>
      <c r="BU5310">
        <v>5857717523</v>
      </c>
      <c r="CM5310" t="s">
        <v>29586</v>
      </c>
      <c r="CP5310" t="s">
        <v>194</v>
      </c>
      <c r="CQ5310" t="s">
        <v>195</v>
      </c>
      <c r="CS5310">
        <v>14627</v>
      </c>
      <c r="CT5310" t="s">
        <v>196</v>
      </c>
      <c r="CU5310">
        <v>5857717523</v>
      </c>
    </row>
    <row r="5311" spans="1:151" x14ac:dyDescent="0.2">
      <c r="A5311">
        <v>33886</v>
      </c>
      <c r="B5311" t="s">
        <v>29444</v>
      </c>
      <c r="C5311" t="s">
        <v>29570</v>
      </c>
      <c r="E5311" t="s">
        <v>29587</v>
      </c>
      <c r="F5311" t="s">
        <v>171</v>
      </c>
      <c r="G5311" t="s">
        <v>172</v>
      </c>
      <c r="H5311" s="1">
        <v>36806</v>
      </c>
      <c r="I5311" t="s">
        <v>173</v>
      </c>
      <c r="K5311" t="s">
        <v>1377</v>
      </c>
      <c r="L5311" t="s">
        <v>1378</v>
      </c>
      <c r="M5311" t="s">
        <v>306</v>
      </c>
      <c r="N5311">
        <v>2020</v>
      </c>
      <c r="O5311" t="s">
        <v>1379</v>
      </c>
      <c r="P5311" t="s">
        <v>509</v>
      </c>
      <c r="Q5311" t="s">
        <v>172</v>
      </c>
      <c r="S5311">
        <v>31317702</v>
      </c>
      <c r="T5311" t="s">
        <v>1382</v>
      </c>
      <c r="U5311" t="s">
        <v>424</v>
      </c>
      <c r="Y5311" t="str">
        <f>"04HSEAS"</f>
        <v>04HSEAS</v>
      </c>
      <c r="Z5311" t="s">
        <v>499</v>
      </c>
      <c r="AA5311" t="s">
        <v>228</v>
      </c>
      <c r="AB5311" t="s">
        <v>229</v>
      </c>
      <c r="AC5311" t="s">
        <v>500</v>
      </c>
      <c r="AD5311" t="s">
        <v>185</v>
      </c>
      <c r="AE5311" t="s">
        <v>500</v>
      </c>
      <c r="AS5311">
        <v>3.9</v>
      </c>
      <c r="AT5311" t="s">
        <v>429</v>
      </c>
      <c r="AU5311" t="s">
        <v>235</v>
      </c>
      <c r="AV5311" t="s">
        <v>236</v>
      </c>
      <c r="AW5311" t="s">
        <v>430</v>
      </c>
      <c r="BC5311" t="s">
        <v>474</v>
      </c>
      <c r="BM5311" t="s">
        <v>29588</v>
      </c>
      <c r="BN5311" t="s">
        <v>239</v>
      </c>
      <c r="BO5311" t="s">
        <v>5567</v>
      </c>
      <c r="BP5311" t="s">
        <v>241</v>
      </c>
      <c r="BQ5311" t="s">
        <v>195</v>
      </c>
      <c r="BS5311">
        <v>14627</v>
      </c>
      <c r="CA5311" t="s">
        <v>29589</v>
      </c>
      <c r="CD5311" t="s">
        <v>195</v>
      </c>
      <c r="CM5311" t="s">
        <v>29590</v>
      </c>
      <c r="CN5311" t="s">
        <v>29589</v>
      </c>
      <c r="CO5311" t="s">
        <v>5567</v>
      </c>
      <c r="CP5311" t="s">
        <v>5567</v>
      </c>
      <c r="CQ5311" t="s">
        <v>3674</v>
      </c>
      <c r="CS5311">
        <v>214187</v>
      </c>
      <c r="CT5311" t="s">
        <v>1382</v>
      </c>
      <c r="CU5311" t="s">
        <v>29591</v>
      </c>
    </row>
    <row r="5312" spans="1:151" x14ac:dyDescent="0.2">
      <c r="A5312">
        <v>34071</v>
      </c>
      <c r="B5312" t="s">
        <v>13974</v>
      </c>
      <c r="C5312" t="s">
        <v>29570</v>
      </c>
      <c r="E5312" t="s">
        <v>29592</v>
      </c>
      <c r="F5312" t="s">
        <v>171</v>
      </c>
      <c r="G5312" t="s">
        <v>172</v>
      </c>
      <c r="H5312" s="1">
        <v>36118</v>
      </c>
      <c r="I5312" t="s">
        <v>173</v>
      </c>
      <c r="K5312" t="s">
        <v>1377</v>
      </c>
      <c r="L5312" t="s">
        <v>1378</v>
      </c>
      <c r="M5312" t="s">
        <v>306</v>
      </c>
      <c r="N5312">
        <v>2020</v>
      </c>
      <c r="O5312" t="s">
        <v>1379</v>
      </c>
      <c r="P5312" t="s">
        <v>509</v>
      </c>
      <c r="Q5312" t="s">
        <v>172</v>
      </c>
      <c r="S5312">
        <v>31335560</v>
      </c>
      <c r="T5312" t="s">
        <v>1382</v>
      </c>
      <c r="U5312" t="s">
        <v>424</v>
      </c>
      <c r="Y5312" t="str">
        <f>"01AS"</f>
        <v>01AS</v>
      </c>
      <c r="Z5312" t="s">
        <v>227</v>
      </c>
      <c r="AA5312" t="s">
        <v>228</v>
      </c>
      <c r="AB5312" t="s">
        <v>229</v>
      </c>
      <c r="AC5312" t="s">
        <v>2190</v>
      </c>
      <c r="AD5312" t="s">
        <v>172</v>
      </c>
      <c r="AS5312">
        <v>3.59</v>
      </c>
      <c r="AT5312" t="s">
        <v>429</v>
      </c>
      <c r="AU5312" t="s">
        <v>235</v>
      </c>
      <c r="AV5312" t="s">
        <v>236</v>
      </c>
      <c r="AW5312" t="s">
        <v>430</v>
      </c>
      <c r="BM5312" t="s">
        <v>15442</v>
      </c>
      <c r="BN5312" t="s">
        <v>239</v>
      </c>
      <c r="BO5312" t="s">
        <v>4702</v>
      </c>
      <c r="BP5312" t="s">
        <v>241</v>
      </c>
      <c r="BQ5312" t="s">
        <v>195</v>
      </c>
      <c r="BS5312">
        <v>14627</v>
      </c>
      <c r="CD5312" t="s">
        <v>195</v>
      </c>
      <c r="CM5312" t="s">
        <v>29593</v>
      </c>
      <c r="CO5312" t="s">
        <v>4702</v>
      </c>
      <c r="CP5312" t="s">
        <v>4702</v>
      </c>
      <c r="CQ5312" t="s">
        <v>4705</v>
      </c>
      <c r="CS5312">
        <v>201102</v>
      </c>
      <c r="CT5312" t="s">
        <v>1382</v>
      </c>
      <c r="CU5312" t="s">
        <v>29594</v>
      </c>
    </row>
    <row r="5313" spans="1:151" x14ac:dyDescent="0.2">
      <c r="A5313">
        <v>34373</v>
      </c>
      <c r="B5313" t="s">
        <v>29595</v>
      </c>
      <c r="C5313" t="s">
        <v>29596</v>
      </c>
      <c r="E5313" t="s">
        <v>29597</v>
      </c>
      <c r="F5313" t="s">
        <v>171</v>
      </c>
      <c r="I5313" t="s">
        <v>221</v>
      </c>
      <c r="K5313" t="s">
        <v>1377</v>
      </c>
      <c r="L5313" t="s">
        <v>1378</v>
      </c>
      <c r="M5313" t="s">
        <v>306</v>
      </c>
      <c r="N5313">
        <v>2020</v>
      </c>
      <c r="O5313" t="s">
        <v>1379</v>
      </c>
      <c r="P5313" t="s">
        <v>178</v>
      </c>
      <c r="Q5313" t="s">
        <v>185</v>
      </c>
      <c r="BC5313" t="s">
        <v>474</v>
      </c>
      <c r="BM5313" t="s">
        <v>29598</v>
      </c>
      <c r="BP5313" t="s">
        <v>7631</v>
      </c>
      <c r="BR5313" t="s">
        <v>5568</v>
      </c>
      <c r="BS5313">
        <v>213000</v>
      </c>
      <c r="BT5313" t="s">
        <v>1382</v>
      </c>
      <c r="BU5313">
        <v>8618015009185</v>
      </c>
      <c r="BX5313" t="s">
        <v>29599</v>
      </c>
      <c r="BY5313" t="s">
        <v>1712</v>
      </c>
    </row>
    <row r="5314" spans="1:151" x14ac:dyDescent="0.2">
      <c r="A5314">
        <v>34449</v>
      </c>
      <c r="B5314" t="s">
        <v>29600</v>
      </c>
      <c r="C5314" t="s">
        <v>29596</v>
      </c>
      <c r="E5314" t="s">
        <v>29601</v>
      </c>
      <c r="F5314" t="s">
        <v>171</v>
      </c>
      <c r="I5314" t="s">
        <v>221</v>
      </c>
      <c r="K5314" t="s">
        <v>1377</v>
      </c>
      <c r="L5314" t="s">
        <v>1378</v>
      </c>
      <c r="M5314" t="s">
        <v>306</v>
      </c>
      <c r="N5314">
        <v>2020</v>
      </c>
      <c r="O5314" t="s">
        <v>1379</v>
      </c>
      <c r="P5314" t="s">
        <v>3256</v>
      </c>
      <c r="Q5314" t="s">
        <v>185</v>
      </c>
      <c r="BM5314" t="s">
        <v>29602</v>
      </c>
      <c r="BN5314" t="s">
        <v>17906</v>
      </c>
      <c r="BP5314" t="s">
        <v>1381</v>
      </c>
      <c r="BR5314" t="s">
        <v>1381</v>
      </c>
      <c r="BS5314">
        <v>100020</v>
      </c>
      <c r="BT5314" t="s">
        <v>1382</v>
      </c>
      <c r="BU5314">
        <v>13552382822</v>
      </c>
    </row>
    <row r="5315" spans="1:151" x14ac:dyDescent="0.2">
      <c r="A5315">
        <v>37907</v>
      </c>
      <c r="B5315" t="s">
        <v>29603</v>
      </c>
      <c r="C5315" t="s">
        <v>29596</v>
      </c>
      <c r="E5315" t="s">
        <v>29604</v>
      </c>
      <c r="F5315" t="s">
        <v>171</v>
      </c>
      <c r="G5315" t="str">
        <f>"0"</f>
        <v>0</v>
      </c>
      <c r="H5315" s="1">
        <v>37683</v>
      </c>
      <c r="I5315" t="s">
        <v>221</v>
      </c>
      <c r="K5315" t="s">
        <v>554</v>
      </c>
      <c r="L5315" t="s">
        <v>175</v>
      </c>
      <c r="M5315" t="s">
        <v>176</v>
      </c>
      <c r="N5315">
        <v>2023</v>
      </c>
      <c r="O5315" t="s">
        <v>1048</v>
      </c>
      <c r="P5315" t="s">
        <v>178</v>
      </c>
      <c r="Q5315" t="s">
        <v>172</v>
      </c>
      <c r="S5315">
        <v>31978897</v>
      </c>
      <c r="T5315" t="s">
        <v>1382</v>
      </c>
      <c r="U5315" t="s">
        <v>424</v>
      </c>
      <c r="Y5315" t="str">
        <f>"01AS"</f>
        <v>01AS</v>
      </c>
      <c r="Z5315" t="s">
        <v>499</v>
      </c>
      <c r="AA5315" t="s">
        <v>228</v>
      </c>
      <c r="AB5315" t="s">
        <v>229</v>
      </c>
      <c r="AC5315" t="s">
        <v>428</v>
      </c>
      <c r="AD5315" t="s">
        <v>185</v>
      </c>
      <c r="AS5315">
        <v>3.77</v>
      </c>
      <c r="AU5315" t="s">
        <v>235</v>
      </c>
      <c r="AV5315" t="s">
        <v>236</v>
      </c>
      <c r="AW5315" t="s">
        <v>430</v>
      </c>
      <c r="BM5315" t="s">
        <v>29605</v>
      </c>
      <c r="BN5315" t="s">
        <v>239</v>
      </c>
      <c r="BO5315" t="s">
        <v>29606</v>
      </c>
      <c r="BP5315" t="s">
        <v>241</v>
      </c>
      <c r="BQ5315" t="s">
        <v>195</v>
      </c>
      <c r="BS5315">
        <v>14627</v>
      </c>
      <c r="CD5315" t="s">
        <v>195</v>
      </c>
      <c r="CM5315" t="s">
        <v>29607</v>
      </c>
      <c r="CO5315" t="s">
        <v>29606</v>
      </c>
      <c r="CP5315" t="s">
        <v>29606</v>
      </c>
      <c r="CQ5315" t="s">
        <v>9766</v>
      </c>
      <c r="CS5315" t="str">
        <f>"052300"</f>
        <v>052300</v>
      </c>
      <c r="CT5315" t="s">
        <v>1382</v>
      </c>
      <c r="CU5315" t="s">
        <v>29608</v>
      </c>
    </row>
    <row r="5316" spans="1:151" x14ac:dyDescent="0.2">
      <c r="A5316">
        <v>38231</v>
      </c>
      <c r="B5316" t="s">
        <v>5410</v>
      </c>
      <c r="C5316" t="s">
        <v>29596</v>
      </c>
      <c r="E5316" t="s">
        <v>29609</v>
      </c>
      <c r="F5316" t="s">
        <v>171</v>
      </c>
      <c r="G5316" t="str">
        <f>"0"</f>
        <v>0</v>
      </c>
      <c r="H5316" s="1">
        <v>36600</v>
      </c>
      <c r="I5316" t="s">
        <v>1571</v>
      </c>
      <c r="K5316" t="s">
        <v>1078</v>
      </c>
      <c r="L5316" t="s">
        <v>29610</v>
      </c>
      <c r="M5316" t="s">
        <v>255</v>
      </c>
      <c r="N5316" t="s">
        <v>2610</v>
      </c>
      <c r="O5316" t="s">
        <v>2611</v>
      </c>
      <c r="P5316" t="s">
        <v>2100</v>
      </c>
      <c r="Q5316" t="s">
        <v>172</v>
      </c>
      <c r="S5316">
        <v>32153507</v>
      </c>
      <c r="T5316" t="s">
        <v>1382</v>
      </c>
      <c r="U5316" t="s">
        <v>424</v>
      </c>
      <c r="Y5316" t="str">
        <f>"01AS"</f>
        <v>01AS</v>
      </c>
      <c r="Z5316" t="s">
        <v>499</v>
      </c>
      <c r="AA5316" t="s">
        <v>321</v>
      </c>
      <c r="AC5316" t="s">
        <v>2066</v>
      </c>
      <c r="AD5316" t="s">
        <v>185</v>
      </c>
      <c r="AS5316">
        <v>3.84</v>
      </c>
      <c r="AV5316" t="s">
        <v>823</v>
      </c>
      <c r="AW5316" t="s">
        <v>430</v>
      </c>
      <c r="BM5316" t="s">
        <v>14744</v>
      </c>
      <c r="BN5316" t="s">
        <v>239</v>
      </c>
      <c r="BO5316" t="s">
        <v>11320</v>
      </c>
      <c r="BP5316" t="s">
        <v>241</v>
      </c>
      <c r="BQ5316" t="s">
        <v>195</v>
      </c>
      <c r="BS5316">
        <v>14627</v>
      </c>
      <c r="CD5316" t="s">
        <v>195</v>
      </c>
      <c r="CM5316" t="s">
        <v>29611</v>
      </c>
      <c r="CO5316" t="s">
        <v>11320</v>
      </c>
      <c r="CP5316" t="s">
        <v>11320</v>
      </c>
      <c r="CQ5316" t="s">
        <v>1375</v>
      </c>
      <c r="CS5316">
        <v>245000</v>
      </c>
      <c r="CT5316" t="s">
        <v>1382</v>
      </c>
      <c r="CU5316" t="s">
        <v>29612</v>
      </c>
    </row>
    <row r="5317" spans="1:151" x14ac:dyDescent="0.2">
      <c r="A5317">
        <v>40503</v>
      </c>
      <c r="B5317" t="s">
        <v>915</v>
      </c>
      <c r="C5317" t="s">
        <v>29596</v>
      </c>
      <c r="E5317" t="s">
        <v>29613</v>
      </c>
      <c r="F5317" t="s">
        <v>171</v>
      </c>
      <c r="G5317" t="str">
        <f>"0"</f>
        <v>0</v>
      </c>
      <c r="H5317" s="1">
        <v>37875</v>
      </c>
      <c r="I5317" t="s">
        <v>221</v>
      </c>
      <c r="K5317" t="s">
        <v>687</v>
      </c>
      <c r="L5317" t="s">
        <v>633</v>
      </c>
      <c r="M5317" t="s">
        <v>1389</v>
      </c>
      <c r="N5317">
        <v>2023</v>
      </c>
      <c r="O5317" t="s">
        <v>2628</v>
      </c>
      <c r="P5317" t="s">
        <v>178</v>
      </c>
      <c r="Q5317" t="s">
        <v>172</v>
      </c>
      <c r="S5317">
        <v>29275991</v>
      </c>
      <c r="T5317" t="s">
        <v>226</v>
      </c>
      <c r="Y5317" t="str">
        <f>"01AS"</f>
        <v>01AS</v>
      </c>
      <c r="Z5317" t="s">
        <v>227</v>
      </c>
      <c r="AA5317" t="s">
        <v>320</v>
      </c>
      <c r="AB5317" t="s">
        <v>321</v>
      </c>
      <c r="AC5317" t="s">
        <v>5261</v>
      </c>
      <c r="AD5317" t="s">
        <v>185</v>
      </c>
      <c r="AF5317" t="s">
        <v>426</v>
      </c>
      <c r="AG5317" t="s">
        <v>427</v>
      </c>
      <c r="AJ5317" t="s">
        <v>821</v>
      </c>
      <c r="AK5317" t="s">
        <v>185</v>
      </c>
      <c r="AS5317">
        <v>3.98</v>
      </c>
      <c r="AU5317" t="s">
        <v>472</v>
      </c>
      <c r="AV5317" t="s">
        <v>473</v>
      </c>
      <c r="AW5317" t="s">
        <v>237</v>
      </c>
      <c r="BM5317" t="s">
        <v>29614</v>
      </c>
      <c r="BN5317" t="s">
        <v>239</v>
      </c>
      <c r="BO5317" t="s">
        <v>4735</v>
      </c>
      <c r="BP5317" t="s">
        <v>241</v>
      </c>
      <c r="BQ5317" t="s">
        <v>195</v>
      </c>
      <c r="BS5317">
        <v>14627</v>
      </c>
      <c r="BZ5317" t="s">
        <v>3928</v>
      </c>
      <c r="CB5317" t="s">
        <v>475</v>
      </c>
      <c r="CD5317" t="s">
        <v>195</v>
      </c>
      <c r="CF5317">
        <v>14620</v>
      </c>
      <c r="CG5317" t="s">
        <v>244</v>
      </c>
      <c r="CM5317" t="s">
        <v>29615</v>
      </c>
      <c r="CO5317" t="s">
        <v>4735</v>
      </c>
      <c r="CP5317" t="s">
        <v>1401</v>
      </c>
      <c r="CQ5317" t="s">
        <v>247</v>
      </c>
      <c r="CS5317">
        <v>14534</v>
      </c>
      <c r="CT5317" t="s">
        <v>244</v>
      </c>
      <c r="CU5317" t="s">
        <v>29616</v>
      </c>
    </row>
    <row r="5318" spans="1:151" x14ac:dyDescent="0.2">
      <c r="A5318">
        <v>41740</v>
      </c>
      <c r="B5318" t="s">
        <v>523</v>
      </c>
      <c r="C5318" t="s">
        <v>29596</v>
      </c>
      <c r="D5318" t="s">
        <v>654</v>
      </c>
      <c r="E5318" t="s">
        <v>29617</v>
      </c>
      <c r="F5318" t="s">
        <v>29618</v>
      </c>
      <c r="G5318" t="str">
        <f>"0"</f>
        <v>0</v>
      </c>
      <c r="H5318" s="1">
        <v>38151</v>
      </c>
      <c r="I5318" t="s">
        <v>173</v>
      </c>
      <c r="K5318" t="s">
        <v>1939</v>
      </c>
      <c r="L5318" t="s">
        <v>1940</v>
      </c>
      <c r="M5318" t="s">
        <v>306</v>
      </c>
      <c r="N5318">
        <v>2024</v>
      </c>
      <c r="O5318" t="s">
        <v>710</v>
      </c>
      <c r="P5318" t="s">
        <v>178</v>
      </c>
      <c r="Q5318" t="s">
        <v>172</v>
      </c>
      <c r="R5318" t="s">
        <v>510</v>
      </c>
      <c r="S5318">
        <v>27334102</v>
      </c>
      <c r="BM5318" t="s">
        <v>26593</v>
      </c>
    </row>
    <row r="5319" spans="1:151" x14ac:dyDescent="0.2">
      <c r="A5319">
        <v>34187</v>
      </c>
      <c r="B5319" t="s">
        <v>29619</v>
      </c>
      <c r="C5319" t="s">
        <v>29620</v>
      </c>
      <c r="E5319" t="s">
        <v>29621</v>
      </c>
      <c r="F5319" t="s">
        <v>171</v>
      </c>
      <c r="I5319" t="s">
        <v>173</v>
      </c>
      <c r="K5319" t="s">
        <v>1377</v>
      </c>
      <c r="L5319" t="s">
        <v>1378</v>
      </c>
      <c r="M5319" t="s">
        <v>306</v>
      </c>
      <c r="N5319">
        <v>2020</v>
      </c>
      <c r="O5319" t="s">
        <v>1379</v>
      </c>
      <c r="P5319" t="s">
        <v>3256</v>
      </c>
      <c r="Q5319" t="s">
        <v>185</v>
      </c>
      <c r="BM5319" t="s">
        <v>29622</v>
      </c>
      <c r="BN5319" t="s">
        <v>29623</v>
      </c>
      <c r="BO5319" t="s">
        <v>29624</v>
      </c>
      <c r="BP5319" t="s">
        <v>1381</v>
      </c>
      <c r="BR5319" t="s">
        <v>1381</v>
      </c>
      <c r="BS5319">
        <v>100020</v>
      </c>
      <c r="BT5319" t="s">
        <v>1382</v>
      </c>
      <c r="BU5319">
        <v>18102021596</v>
      </c>
      <c r="BW5319">
        <v>18102021596</v>
      </c>
      <c r="BX5319" t="s">
        <v>29625</v>
      </c>
      <c r="BY5319" t="s">
        <v>1605</v>
      </c>
    </row>
    <row r="5320" spans="1:151" x14ac:dyDescent="0.2">
      <c r="A5320">
        <v>30095</v>
      </c>
      <c r="B5320" t="s">
        <v>29626</v>
      </c>
      <c r="C5320" t="s">
        <v>29627</v>
      </c>
      <c r="E5320" t="s">
        <v>29628</v>
      </c>
      <c r="F5320" t="s">
        <v>171</v>
      </c>
      <c r="G5320" t="s">
        <v>172</v>
      </c>
      <c r="H5320" s="1">
        <v>36056</v>
      </c>
      <c r="I5320" t="s">
        <v>173</v>
      </c>
      <c r="K5320" t="s">
        <v>5429</v>
      </c>
      <c r="M5320" t="s">
        <v>176</v>
      </c>
      <c r="N5320">
        <v>2020</v>
      </c>
      <c r="O5320" t="s">
        <v>978</v>
      </c>
      <c r="P5320" t="s">
        <v>363</v>
      </c>
      <c r="Q5320" t="s">
        <v>172</v>
      </c>
      <c r="S5320">
        <v>30876590</v>
      </c>
      <c r="T5320" t="s">
        <v>179</v>
      </c>
      <c r="U5320" t="s">
        <v>180</v>
      </c>
      <c r="V5320" s="2">
        <v>44332</v>
      </c>
      <c r="W5320" t="s">
        <v>29629</v>
      </c>
      <c r="X5320" t="s">
        <v>29630</v>
      </c>
      <c r="Y5320" t="s">
        <v>186</v>
      </c>
      <c r="Z5320" t="s">
        <v>282</v>
      </c>
      <c r="AA5320">
        <v>2020</v>
      </c>
      <c r="AB5320">
        <v>2020</v>
      </c>
      <c r="AC5320" t="s">
        <v>1950</v>
      </c>
      <c r="AD5320" t="s">
        <v>185</v>
      </c>
      <c r="AE5320" t="s">
        <v>23646</v>
      </c>
      <c r="AS5320">
        <v>3.88</v>
      </c>
      <c r="AT5320" t="s">
        <v>188</v>
      </c>
      <c r="AU5320" t="s">
        <v>189</v>
      </c>
      <c r="AV5320" t="s">
        <v>190</v>
      </c>
      <c r="AW5320" t="s">
        <v>191</v>
      </c>
      <c r="BM5320" t="s">
        <v>29631</v>
      </c>
      <c r="BN5320" t="s">
        <v>193</v>
      </c>
      <c r="BP5320" t="s">
        <v>194</v>
      </c>
      <c r="BQ5320" t="s">
        <v>195</v>
      </c>
      <c r="BS5320">
        <v>14627</v>
      </c>
      <c r="BT5320" t="s">
        <v>196</v>
      </c>
      <c r="BU5320">
        <v>7189020391</v>
      </c>
      <c r="CM5320" t="s">
        <v>29632</v>
      </c>
      <c r="CP5320" t="s">
        <v>194</v>
      </c>
      <c r="CQ5320" t="s">
        <v>195</v>
      </c>
      <c r="CS5320">
        <v>14627</v>
      </c>
      <c r="CT5320" t="s">
        <v>196</v>
      </c>
      <c r="CU5320">
        <v>7189020391</v>
      </c>
    </row>
    <row r="5321" spans="1:151" x14ac:dyDescent="0.2">
      <c r="A5321">
        <v>34541</v>
      </c>
      <c r="B5321" t="s">
        <v>29633</v>
      </c>
      <c r="C5321" t="s">
        <v>29634</v>
      </c>
      <c r="E5321" t="s">
        <v>29635</v>
      </c>
      <c r="F5321" t="s">
        <v>171</v>
      </c>
      <c r="I5321" t="s">
        <v>221</v>
      </c>
      <c r="K5321" t="s">
        <v>1377</v>
      </c>
      <c r="L5321" t="s">
        <v>1378</v>
      </c>
      <c r="M5321" t="s">
        <v>306</v>
      </c>
      <c r="N5321">
        <v>2020</v>
      </c>
      <c r="O5321" t="s">
        <v>1379</v>
      </c>
      <c r="P5321" t="s">
        <v>178</v>
      </c>
      <c r="Q5321" t="s">
        <v>185</v>
      </c>
      <c r="BC5321" t="s">
        <v>474</v>
      </c>
      <c r="BM5321" t="s">
        <v>29636</v>
      </c>
      <c r="BN5321" t="s">
        <v>29637</v>
      </c>
      <c r="BP5321" t="s">
        <v>7044</v>
      </c>
      <c r="BR5321" t="s">
        <v>7045</v>
      </c>
      <c r="BS5321">
        <v>610000</v>
      </c>
      <c r="BT5321" t="s">
        <v>1382</v>
      </c>
      <c r="BU5321" t="s">
        <v>29638</v>
      </c>
      <c r="BW5321" t="s">
        <v>29638</v>
      </c>
      <c r="BX5321" t="s">
        <v>29639</v>
      </c>
    </row>
    <row r="5322" spans="1:151" x14ac:dyDescent="0.2">
      <c r="A5322">
        <v>31146</v>
      </c>
      <c r="B5322" t="s">
        <v>650</v>
      </c>
      <c r="C5322" t="s">
        <v>29640</v>
      </c>
      <c r="E5322" t="s">
        <v>29641</v>
      </c>
      <c r="F5322" t="s">
        <v>171</v>
      </c>
      <c r="G5322" t="str">
        <f>"0"</f>
        <v>0</v>
      </c>
      <c r="I5322" t="s">
        <v>221</v>
      </c>
      <c r="K5322" t="s">
        <v>253</v>
      </c>
      <c r="L5322" t="s">
        <v>254</v>
      </c>
      <c r="M5322" t="s">
        <v>176</v>
      </c>
      <c r="N5322">
        <v>2020</v>
      </c>
      <c r="O5322" t="s">
        <v>978</v>
      </c>
      <c r="P5322" t="s">
        <v>178</v>
      </c>
      <c r="Q5322" t="s">
        <v>172</v>
      </c>
      <c r="S5322">
        <v>31419543</v>
      </c>
      <c r="T5322" t="s">
        <v>196</v>
      </c>
      <c r="Y5322" t="s">
        <v>613</v>
      </c>
      <c r="Z5322" t="s">
        <v>614</v>
      </c>
      <c r="AA5322" t="s">
        <v>615</v>
      </c>
      <c r="AB5322" t="s">
        <v>259</v>
      </c>
      <c r="AC5322" t="s">
        <v>970</v>
      </c>
      <c r="AD5322" t="s">
        <v>185</v>
      </c>
      <c r="AS5322" t="str">
        <f>"0"</f>
        <v>0</v>
      </c>
      <c r="AT5322" t="s">
        <v>188</v>
      </c>
      <c r="AU5322" t="s">
        <v>189</v>
      </c>
      <c r="AV5322" t="s">
        <v>190</v>
      </c>
      <c r="AW5322" t="s">
        <v>715</v>
      </c>
      <c r="BM5322" t="s">
        <v>29642</v>
      </c>
      <c r="BP5322" t="s">
        <v>5072</v>
      </c>
      <c r="BQ5322" t="s">
        <v>3224</v>
      </c>
      <c r="BS5322">
        <v>53715</v>
      </c>
      <c r="BT5322" t="s">
        <v>196</v>
      </c>
      <c r="BU5322">
        <v>6082860735</v>
      </c>
      <c r="BZ5322" t="s">
        <v>29642</v>
      </c>
      <c r="CC5322" t="s">
        <v>5072</v>
      </c>
      <c r="CD5322" t="s">
        <v>3224</v>
      </c>
      <c r="CF5322">
        <v>53715</v>
      </c>
      <c r="CG5322" t="s">
        <v>196</v>
      </c>
      <c r="CH5322">
        <v>6082860735</v>
      </c>
      <c r="CM5322" t="s">
        <v>29642</v>
      </c>
      <c r="CP5322" t="s">
        <v>5072</v>
      </c>
      <c r="CQ5322" t="s">
        <v>3224</v>
      </c>
      <c r="CS5322">
        <v>53715</v>
      </c>
      <c r="CT5322" t="s">
        <v>196</v>
      </c>
      <c r="CU5322">
        <v>6082860735</v>
      </c>
    </row>
    <row r="5323" spans="1:151" x14ac:dyDescent="0.2">
      <c r="A5323">
        <v>27945</v>
      </c>
      <c r="B5323" t="s">
        <v>650</v>
      </c>
      <c r="C5323" t="s">
        <v>29640</v>
      </c>
      <c r="E5323" t="s">
        <v>29641</v>
      </c>
      <c r="F5323" t="s">
        <v>171</v>
      </c>
      <c r="G5323" t="str">
        <f>"0"</f>
        <v>0</v>
      </c>
      <c r="I5323" t="s">
        <v>221</v>
      </c>
      <c r="K5323" t="s">
        <v>610</v>
      </c>
      <c r="L5323" t="s">
        <v>969</v>
      </c>
      <c r="M5323" t="s">
        <v>176</v>
      </c>
      <c r="N5323">
        <v>2019</v>
      </c>
      <c r="O5323" t="s">
        <v>482</v>
      </c>
      <c r="P5323" t="s">
        <v>178</v>
      </c>
      <c r="Q5323" t="s">
        <v>172</v>
      </c>
      <c r="S5323">
        <v>31419543</v>
      </c>
      <c r="T5323" t="s">
        <v>196</v>
      </c>
      <c r="Y5323" t="s">
        <v>613</v>
      </c>
      <c r="Z5323" t="s">
        <v>614</v>
      </c>
      <c r="AA5323" t="s">
        <v>615</v>
      </c>
      <c r="AB5323" t="s">
        <v>259</v>
      </c>
      <c r="AC5323" t="s">
        <v>970</v>
      </c>
      <c r="AD5323" t="s">
        <v>185</v>
      </c>
      <c r="AS5323" t="str">
        <f>"0"</f>
        <v>0</v>
      </c>
      <c r="AT5323" t="s">
        <v>188</v>
      </c>
      <c r="AU5323" t="s">
        <v>189</v>
      </c>
      <c r="AV5323" t="s">
        <v>190</v>
      </c>
      <c r="AW5323" t="s">
        <v>715</v>
      </c>
      <c r="BM5323" t="s">
        <v>29642</v>
      </c>
      <c r="BP5323" t="s">
        <v>5072</v>
      </c>
      <c r="BQ5323" t="s">
        <v>3224</v>
      </c>
      <c r="BS5323">
        <v>53715</v>
      </c>
      <c r="BT5323" t="s">
        <v>196</v>
      </c>
      <c r="BU5323">
        <v>6082860735</v>
      </c>
      <c r="BZ5323" t="s">
        <v>29642</v>
      </c>
      <c r="CC5323" t="s">
        <v>5072</v>
      </c>
      <c r="CD5323" t="s">
        <v>3224</v>
      </c>
      <c r="CF5323">
        <v>53715</v>
      </c>
      <c r="CG5323" t="s">
        <v>196</v>
      </c>
      <c r="CH5323">
        <v>6082860735</v>
      </c>
      <c r="CM5323" t="s">
        <v>29642</v>
      </c>
      <c r="CP5323" t="s">
        <v>5072</v>
      </c>
      <c r="CQ5323" t="s">
        <v>3224</v>
      </c>
      <c r="CS5323">
        <v>53715</v>
      </c>
      <c r="CT5323" t="s">
        <v>196</v>
      </c>
      <c r="CU5323">
        <v>6082860735</v>
      </c>
    </row>
    <row r="5324" spans="1:151" x14ac:dyDescent="0.2">
      <c r="A5324">
        <v>34121</v>
      </c>
      <c r="B5324" t="s">
        <v>4877</v>
      </c>
      <c r="C5324" t="s">
        <v>29640</v>
      </c>
      <c r="E5324" t="s">
        <v>29643</v>
      </c>
      <c r="F5324" t="s">
        <v>171</v>
      </c>
      <c r="G5324" t="s">
        <v>172</v>
      </c>
      <c r="H5324" s="1">
        <v>37139</v>
      </c>
      <c r="I5324" t="s">
        <v>221</v>
      </c>
      <c r="K5324" t="s">
        <v>1377</v>
      </c>
      <c r="L5324" t="s">
        <v>1378</v>
      </c>
      <c r="M5324" t="s">
        <v>306</v>
      </c>
      <c r="N5324">
        <v>2020</v>
      </c>
      <c r="O5324" t="s">
        <v>1379</v>
      </c>
      <c r="P5324" t="s">
        <v>3256</v>
      </c>
      <c r="Q5324" t="s">
        <v>172</v>
      </c>
      <c r="S5324">
        <v>31605755</v>
      </c>
      <c r="T5324" t="s">
        <v>1382</v>
      </c>
      <c r="U5324" t="s">
        <v>424</v>
      </c>
      <c r="Y5324" t="str">
        <f>"01AS"</f>
        <v>01AS</v>
      </c>
      <c r="Z5324" t="s">
        <v>227</v>
      </c>
      <c r="AA5324" t="s">
        <v>320</v>
      </c>
      <c r="AB5324" t="s">
        <v>321</v>
      </c>
      <c r="AC5324" t="s">
        <v>5640</v>
      </c>
      <c r="AD5324" t="s">
        <v>185</v>
      </c>
      <c r="AE5324" t="s">
        <v>2828</v>
      </c>
      <c r="AM5324" t="s">
        <v>232</v>
      </c>
      <c r="AS5324">
        <v>4</v>
      </c>
      <c r="AT5324" t="s">
        <v>1261</v>
      </c>
      <c r="AU5324" t="s">
        <v>235</v>
      </c>
      <c r="AV5324" t="s">
        <v>236</v>
      </c>
      <c r="AW5324" t="s">
        <v>430</v>
      </c>
      <c r="BM5324" t="s">
        <v>23951</v>
      </c>
      <c r="BN5324" t="s">
        <v>239</v>
      </c>
      <c r="BO5324" t="s">
        <v>28497</v>
      </c>
      <c r="BP5324" t="s">
        <v>241</v>
      </c>
      <c r="BQ5324" t="s">
        <v>195</v>
      </c>
      <c r="BS5324">
        <v>14627</v>
      </c>
      <c r="CD5324" t="s">
        <v>195</v>
      </c>
      <c r="CM5324" t="s">
        <v>29644</v>
      </c>
      <c r="CO5324" t="s">
        <v>28497</v>
      </c>
      <c r="CP5324" t="s">
        <v>1381</v>
      </c>
      <c r="CQ5324" t="s">
        <v>4697</v>
      </c>
      <c r="CS5324">
        <v>100097</v>
      </c>
      <c r="CT5324" t="s">
        <v>1382</v>
      </c>
      <c r="CU5324" t="s">
        <v>29645</v>
      </c>
    </row>
    <row r="5325" spans="1:151" x14ac:dyDescent="0.2">
      <c r="A5325">
        <v>34324</v>
      </c>
      <c r="B5325" t="s">
        <v>29646</v>
      </c>
      <c r="C5325" t="s">
        <v>29640</v>
      </c>
      <c r="E5325" t="s">
        <v>29647</v>
      </c>
      <c r="F5325" t="s">
        <v>171</v>
      </c>
      <c r="G5325" t="s">
        <v>172</v>
      </c>
      <c r="H5325" s="1">
        <v>36724</v>
      </c>
      <c r="I5325" t="s">
        <v>221</v>
      </c>
      <c r="K5325" t="s">
        <v>1377</v>
      </c>
      <c r="L5325" t="s">
        <v>1378</v>
      </c>
      <c r="M5325" t="s">
        <v>306</v>
      </c>
      <c r="N5325">
        <v>2020</v>
      </c>
      <c r="O5325" t="s">
        <v>1379</v>
      </c>
      <c r="P5325" t="s">
        <v>509</v>
      </c>
      <c r="Q5325" t="s">
        <v>172</v>
      </c>
      <c r="S5325">
        <v>31318143</v>
      </c>
      <c r="T5325" t="s">
        <v>1382</v>
      </c>
      <c r="U5325" t="s">
        <v>424</v>
      </c>
      <c r="Y5325" t="str">
        <f>"04HSEAS"</f>
        <v>04HSEAS</v>
      </c>
      <c r="Z5325" t="s">
        <v>499</v>
      </c>
      <c r="AA5325" t="s">
        <v>228</v>
      </c>
      <c r="AB5325" t="s">
        <v>229</v>
      </c>
      <c r="AC5325" t="s">
        <v>500</v>
      </c>
      <c r="AD5325" t="s">
        <v>185</v>
      </c>
      <c r="AS5325">
        <v>3.89</v>
      </c>
      <c r="AT5325" t="s">
        <v>429</v>
      </c>
      <c r="AU5325" t="s">
        <v>235</v>
      </c>
      <c r="AV5325" t="s">
        <v>236</v>
      </c>
      <c r="AW5325" t="s">
        <v>430</v>
      </c>
      <c r="BC5325" t="s">
        <v>474</v>
      </c>
      <c r="BM5325" t="s">
        <v>7406</v>
      </c>
      <c r="BN5325" t="s">
        <v>239</v>
      </c>
      <c r="BO5325" t="s">
        <v>5511</v>
      </c>
      <c r="BP5325" t="s">
        <v>241</v>
      </c>
      <c r="BQ5325" t="s">
        <v>195</v>
      </c>
      <c r="BS5325">
        <v>14627</v>
      </c>
      <c r="CA5325" t="s">
        <v>29648</v>
      </c>
      <c r="CD5325" t="s">
        <v>195</v>
      </c>
      <c r="CM5325" t="s">
        <v>29649</v>
      </c>
      <c r="CN5325" t="s">
        <v>29648</v>
      </c>
      <c r="CO5325" t="s">
        <v>5511</v>
      </c>
      <c r="CP5325" t="s">
        <v>5511</v>
      </c>
      <c r="CQ5325" t="s">
        <v>3674</v>
      </c>
      <c r="CS5325">
        <v>210000</v>
      </c>
      <c r="CT5325" t="s">
        <v>1382</v>
      </c>
      <c r="CU5325" t="s">
        <v>29650</v>
      </c>
    </row>
    <row r="5326" spans="1:151" x14ac:dyDescent="0.2">
      <c r="A5326">
        <v>35633</v>
      </c>
      <c r="B5326" t="s">
        <v>29651</v>
      </c>
      <c r="C5326" t="s">
        <v>29652</v>
      </c>
      <c r="E5326" t="s">
        <v>29653</v>
      </c>
      <c r="F5326" t="s">
        <v>171</v>
      </c>
      <c r="I5326" t="s">
        <v>173</v>
      </c>
      <c r="K5326" t="s">
        <v>1377</v>
      </c>
      <c r="L5326" t="s">
        <v>1378</v>
      </c>
      <c r="M5326" t="s">
        <v>306</v>
      </c>
      <c r="N5326">
        <v>2020</v>
      </c>
      <c r="O5326" t="s">
        <v>1379</v>
      </c>
      <c r="P5326" t="s">
        <v>509</v>
      </c>
      <c r="Q5326" t="s">
        <v>185</v>
      </c>
      <c r="BM5326" t="s">
        <v>29654</v>
      </c>
      <c r="BN5326" t="s">
        <v>29655</v>
      </c>
      <c r="BP5326" t="s">
        <v>1381</v>
      </c>
      <c r="BR5326" t="s">
        <v>29656</v>
      </c>
      <c r="BS5326">
        <v>100086</v>
      </c>
      <c r="BT5326" t="s">
        <v>1382</v>
      </c>
      <c r="BU5326">
        <v>15313190783</v>
      </c>
      <c r="BX5326" t="s">
        <v>29657</v>
      </c>
    </row>
    <row r="5327" spans="1:151" x14ac:dyDescent="0.2">
      <c r="A5327">
        <v>14466</v>
      </c>
      <c r="B5327" t="s">
        <v>29658</v>
      </c>
      <c r="C5327" t="s">
        <v>29659</v>
      </c>
      <c r="E5327" t="s">
        <v>29660</v>
      </c>
      <c r="F5327" t="s">
        <v>171</v>
      </c>
      <c r="G5327" t="s">
        <v>172</v>
      </c>
      <c r="H5327" s="1">
        <v>35046</v>
      </c>
      <c r="I5327" t="s">
        <v>221</v>
      </c>
      <c r="K5327" t="s">
        <v>4372</v>
      </c>
      <c r="L5327" t="s">
        <v>1731</v>
      </c>
      <c r="M5327" t="s">
        <v>176</v>
      </c>
      <c r="N5327">
        <v>2016</v>
      </c>
      <c r="O5327" t="s">
        <v>634</v>
      </c>
      <c r="P5327" t="s">
        <v>178</v>
      </c>
      <c r="Q5327" t="s">
        <v>172</v>
      </c>
      <c r="S5327">
        <v>28248095</v>
      </c>
      <c r="T5327" t="s">
        <v>179</v>
      </c>
      <c r="U5327" t="s">
        <v>180</v>
      </c>
      <c r="V5327" s="2">
        <v>42876</v>
      </c>
      <c r="W5327" t="s">
        <v>29661</v>
      </c>
      <c r="X5327" t="s">
        <v>29662</v>
      </c>
      <c r="Y5327" t="s">
        <v>186</v>
      </c>
      <c r="Z5327" t="s">
        <v>282</v>
      </c>
      <c r="AA5327">
        <v>2017</v>
      </c>
      <c r="AB5327">
        <v>2017</v>
      </c>
      <c r="AC5327" t="s">
        <v>2588</v>
      </c>
      <c r="AD5327" t="s">
        <v>185</v>
      </c>
      <c r="AE5327" t="s">
        <v>3528</v>
      </c>
      <c r="AS5327">
        <v>3.67</v>
      </c>
      <c r="AT5327" t="s">
        <v>188</v>
      </c>
      <c r="AU5327" t="s">
        <v>189</v>
      </c>
      <c r="AV5327" t="s">
        <v>190</v>
      </c>
      <c r="AW5327" t="s">
        <v>191</v>
      </c>
      <c r="BM5327" t="s">
        <v>29663</v>
      </c>
      <c r="BN5327" t="s">
        <v>193</v>
      </c>
      <c r="BP5327" t="s">
        <v>194</v>
      </c>
      <c r="BQ5327" t="s">
        <v>195</v>
      </c>
      <c r="BS5327">
        <v>14627</v>
      </c>
      <c r="BT5327" t="s">
        <v>196</v>
      </c>
      <c r="BU5327">
        <v>5857334008</v>
      </c>
      <c r="CM5327" t="s">
        <v>29663</v>
      </c>
      <c r="CN5327" t="s">
        <v>193</v>
      </c>
      <c r="CP5327" t="s">
        <v>194</v>
      </c>
      <c r="CQ5327" t="s">
        <v>195</v>
      </c>
      <c r="CS5327">
        <v>14627</v>
      </c>
      <c r="CT5327" t="s">
        <v>196</v>
      </c>
      <c r="CU5327">
        <v>5857334008</v>
      </c>
    </row>
    <row r="5328" spans="1:151" x14ac:dyDescent="0.2">
      <c r="A5328">
        <v>12803</v>
      </c>
      <c r="B5328" t="s">
        <v>22873</v>
      </c>
      <c r="C5328" t="s">
        <v>29659</v>
      </c>
      <c r="E5328" t="s">
        <v>29664</v>
      </c>
      <c r="F5328" t="s">
        <v>16752</v>
      </c>
      <c r="G5328" t="s">
        <v>172</v>
      </c>
      <c r="H5328" s="1">
        <v>34963</v>
      </c>
      <c r="I5328" t="s">
        <v>221</v>
      </c>
      <c r="K5328" t="s">
        <v>1078</v>
      </c>
      <c r="L5328" t="s">
        <v>1731</v>
      </c>
      <c r="M5328" t="s">
        <v>224</v>
      </c>
      <c r="N5328">
        <v>2015</v>
      </c>
      <c r="O5328" t="s">
        <v>692</v>
      </c>
      <c r="P5328" t="s">
        <v>178</v>
      </c>
      <c r="Q5328" t="s">
        <v>172</v>
      </c>
      <c r="S5328">
        <v>28266310</v>
      </c>
      <c r="T5328" t="s">
        <v>179</v>
      </c>
      <c r="U5328" t="s">
        <v>180</v>
      </c>
      <c r="V5328" s="2">
        <v>42876</v>
      </c>
      <c r="W5328" t="s">
        <v>29665</v>
      </c>
      <c r="X5328">
        <v>5853547818</v>
      </c>
      <c r="Y5328" t="s">
        <v>186</v>
      </c>
      <c r="Z5328" t="s">
        <v>282</v>
      </c>
      <c r="AA5328">
        <v>2017</v>
      </c>
      <c r="AB5328">
        <v>2017</v>
      </c>
      <c r="AC5328" t="s">
        <v>396</v>
      </c>
      <c r="AD5328" t="s">
        <v>185</v>
      </c>
      <c r="AM5328" t="s">
        <v>187</v>
      </c>
      <c r="AS5328">
        <v>3.97</v>
      </c>
      <c r="AT5328" t="s">
        <v>188</v>
      </c>
      <c r="AU5328" t="s">
        <v>189</v>
      </c>
      <c r="AV5328" t="s">
        <v>190</v>
      </c>
      <c r="AW5328" t="s">
        <v>191</v>
      </c>
      <c r="BM5328" t="s">
        <v>29666</v>
      </c>
      <c r="BN5328" t="s">
        <v>487</v>
      </c>
      <c r="BP5328" t="s">
        <v>194</v>
      </c>
      <c r="BQ5328" t="s">
        <v>195</v>
      </c>
      <c r="BS5328">
        <v>14627</v>
      </c>
      <c r="BT5328" t="s">
        <v>196</v>
      </c>
      <c r="BU5328">
        <v>5853547818</v>
      </c>
      <c r="BZ5328" t="s">
        <v>29667</v>
      </c>
      <c r="CA5328" t="s">
        <v>29668</v>
      </c>
      <c r="CC5328" t="s">
        <v>29669</v>
      </c>
      <c r="CF5328">
        <v>315040</v>
      </c>
      <c r="CG5328" t="s">
        <v>179</v>
      </c>
      <c r="CH5328" t="s">
        <v>29670</v>
      </c>
      <c r="CM5328" t="s">
        <v>29671</v>
      </c>
      <c r="CN5328" t="s">
        <v>487</v>
      </c>
      <c r="CP5328" t="s">
        <v>194</v>
      </c>
      <c r="CQ5328" t="s">
        <v>195</v>
      </c>
      <c r="CS5328">
        <v>14627</v>
      </c>
      <c r="CT5328" t="s">
        <v>196</v>
      </c>
      <c r="CU5328">
        <v>5853547818</v>
      </c>
      <c r="CZ5328" t="s">
        <v>29667</v>
      </c>
      <c r="DA5328" t="s">
        <v>29668</v>
      </c>
      <c r="DC5328" t="s">
        <v>29669</v>
      </c>
      <c r="DF5328">
        <v>315040</v>
      </c>
      <c r="DG5328" t="s">
        <v>179</v>
      </c>
      <c r="DH5328" t="s">
        <v>29670</v>
      </c>
      <c r="EM5328" t="s">
        <v>29667</v>
      </c>
      <c r="EN5328" t="s">
        <v>29668</v>
      </c>
      <c r="EP5328" t="s">
        <v>29669</v>
      </c>
      <c r="ES5328">
        <v>315040</v>
      </c>
      <c r="ET5328" t="s">
        <v>179</v>
      </c>
      <c r="EU5328" t="s">
        <v>29670</v>
      </c>
    </row>
    <row r="5329" spans="1:151" x14ac:dyDescent="0.2">
      <c r="A5329">
        <v>13157</v>
      </c>
      <c r="B5329" t="s">
        <v>29672</v>
      </c>
      <c r="C5329" t="s">
        <v>29659</v>
      </c>
      <c r="E5329" t="s">
        <v>29673</v>
      </c>
      <c r="F5329" t="s">
        <v>171</v>
      </c>
      <c r="G5329" t="s">
        <v>172</v>
      </c>
      <c r="H5329" s="1">
        <v>34270</v>
      </c>
      <c r="I5329" t="s">
        <v>173</v>
      </c>
      <c r="K5329" t="s">
        <v>4372</v>
      </c>
      <c r="L5329" t="s">
        <v>1731</v>
      </c>
      <c r="M5329" t="s">
        <v>306</v>
      </c>
      <c r="N5329">
        <v>2015</v>
      </c>
      <c r="O5329" t="s">
        <v>517</v>
      </c>
      <c r="P5329" t="s">
        <v>178</v>
      </c>
      <c r="Q5329" t="s">
        <v>172</v>
      </c>
      <c r="S5329">
        <v>27842553</v>
      </c>
      <c r="T5329" t="s">
        <v>196</v>
      </c>
      <c r="W5329" t="s">
        <v>29674</v>
      </c>
      <c r="X5329">
        <v>9738682599</v>
      </c>
      <c r="Y5329" t="s">
        <v>186</v>
      </c>
      <c r="Z5329" t="s">
        <v>282</v>
      </c>
      <c r="AA5329">
        <v>2016</v>
      </c>
      <c r="AB5329">
        <v>2016</v>
      </c>
      <c r="AC5329" t="s">
        <v>187</v>
      </c>
      <c r="AD5329" t="s">
        <v>185</v>
      </c>
      <c r="AE5329" t="s">
        <v>932</v>
      </c>
      <c r="AS5329">
        <v>3.49</v>
      </c>
      <c r="AT5329" t="s">
        <v>188</v>
      </c>
      <c r="AU5329" t="s">
        <v>189</v>
      </c>
      <c r="AV5329" t="s">
        <v>190</v>
      </c>
      <c r="AW5329" t="s">
        <v>715</v>
      </c>
      <c r="BM5329" t="s">
        <v>29675</v>
      </c>
      <c r="BP5329" t="s">
        <v>29676</v>
      </c>
      <c r="BQ5329" t="s">
        <v>1150</v>
      </c>
      <c r="BS5329" t="str">
        <f>"07436"</f>
        <v>07436</v>
      </c>
      <c r="BT5329" t="s">
        <v>196</v>
      </c>
      <c r="BU5329">
        <v>2016448299</v>
      </c>
      <c r="BZ5329" t="s">
        <v>29675</v>
      </c>
      <c r="CC5329" t="s">
        <v>29676</v>
      </c>
      <c r="CD5329" t="s">
        <v>1150</v>
      </c>
      <c r="CF5329" t="str">
        <f>"07436"</f>
        <v>07436</v>
      </c>
      <c r="CG5329" t="s">
        <v>196</v>
      </c>
      <c r="CH5329">
        <v>2016448299</v>
      </c>
      <c r="CM5329" t="s">
        <v>487</v>
      </c>
      <c r="CP5329" t="s">
        <v>194</v>
      </c>
      <c r="CQ5329" t="s">
        <v>195</v>
      </c>
      <c r="CS5329">
        <v>14627</v>
      </c>
      <c r="CT5329" t="s">
        <v>196</v>
      </c>
      <c r="CU5329">
        <v>7578801573</v>
      </c>
      <c r="DZ5329" t="s">
        <v>29677</v>
      </c>
      <c r="EC5329" t="s">
        <v>29678</v>
      </c>
      <c r="ED5329" t="s">
        <v>3451</v>
      </c>
      <c r="EF5329">
        <v>23456</v>
      </c>
      <c r="EG5329" t="s">
        <v>196</v>
      </c>
      <c r="EH5329">
        <v>3057855116</v>
      </c>
      <c r="EM5329" t="s">
        <v>29675</v>
      </c>
      <c r="EP5329" t="s">
        <v>29676</v>
      </c>
      <c r="EQ5329" t="s">
        <v>1150</v>
      </c>
      <c r="ES5329" t="str">
        <f>"07436"</f>
        <v>07436</v>
      </c>
      <c r="ET5329" t="s">
        <v>196</v>
      </c>
      <c r="EU5329">
        <v>2016448299</v>
      </c>
    </row>
    <row r="5330" spans="1:151" x14ac:dyDescent="0.2">
      <c r="A5330">
        <v>13208</v>
      </c>
      <c r="B5330" t="s">
        <v>29679</v>
      </c>
      <c r="C5330" t="s">
        <v>29659</v>
      </c>
      <c r="E5330" t="s">
        <v>29680</v>
      </c>
      <c r="F5330" t="s">
        <v>171</v>
      </c>
      <c r="G5330" t="s">
        <v>172</v>
      </c>
      <c r="H5330" s="1">
        <v>35223</v>
      </c>
      <c r="I5330" t="s">
        <v>221</v>
      </c>
      <c r="K5330" t="s">
        <v>867</v>
      </c>
      <c r="L5330" t="s">
        <v>868</v>
      </c>
      <c r="M5330" t="s">
        <v>224</v>
      </c>
      <c r="N5330">
        <v>2015</v>
      </c>
      <c r="O5330" t="s">
        <v>692</v>
      </c>
      <c r="P5330" t="s">
        <v>178</v>
      </c>
      <c r="Q5330" t="s">
        <v>172</v>
      </c>
      <c r="S5330">
        <v>28781509</v>
      </c>
      <c r="T5330" t="s">
        <v>179</v>
      </c>
      <c r="U5330" t="s">
        <v>180</v>
      </c>
      <c r="V5330" s="2">
        <v>43240</v>
      </c>
      <c r="W5330" t="s">
        <v>29681</v>
      </c>
      <c r="X5330" t="s">
        <v>29682</v>
      </c>
      <c r="Y5330" t="s">
        <v>186</v>
      </c>
      <c r="Z5330" t="s">
        <v>183</v>
      </c>
      <c r="AA5330">
        <v>2018</v>
      </c>
      <c r="AB5330">
        <v>2018</v>
      </c>
      <c r="AC5330" t="s">
        <v>1191</v>
      </c>
      <c r="AD5330" t="s">
        <v>172</v>
      </c>
      <c r="AS5330">
        <v>3.76</v>
      </c>
      <c r="AT5330" t="s">
        <v>188</v>
      </c>
      <c r="AU5330" t="s">
        <v>189</v>
      </c>
      <c r="AV5330" t="s">
        <v>190</v>
      </c>
      <c r="AW5330" t="s">
        <v>191</v>
      </c>
      <c r="BM5330" t="s">
        <v>29683</v>
      </c>
      <c r="BN5330" t="s">
        <v>487</v>
      </c>
      <c r="BP5330" t="s">
        <v>194</v>
      </c>
      <c r="BQ5330" t="s">
        <v>195</v>
      </c>
      <c r="BS5330">
        <v>14627</v>
      </c>
      <c r="BT5330" t="s">
        <v>196</v>
      </c>
      <c r="BU5330">
        <v>5857338829</v>
      </c>
      <c r="BZ5330" t="s">
        <v>29684</v>
      </c>
      <c r="CA5330" t="s">
        <v>29685</v>
      </c>
      <c r="CC5330" t="s">
        <v>29686</v>
      </c>
      <c r="CF5330">
        <v>214181</v>
      </c>
      <c r="CG5330" t="s">
        <v>179</v>
      </c>
      <c r="CH5330" t="s">
        <v>29687</v>
      </c>
      <c r="CM5330" t="s">
        <v>29688</v>
      </c>
      <c r="CP5330" t="s">
        <v>194</v>
      </c>
      <c r="CQ5330" t="s">
        <v>195</v>
      </c>
      <c r="CS5330">
        <v>14627</v>
      </c>
      <c r="CT5330" t="s">
        <v>196</v>
      </c>
      <c r="CU5330">
        <v>5857338829</v>
      </c>
      <c r="CZ5330" t="s">
        <v>29684</v>
      </c>
      <c r="DA5330" t="s">
        <v>29685</v>
      </c>
      <c r="DC5330" t="s">
        <v>29686</v>
      </c>
      <c r="DF5330">
        <v>214181</v>
      </c>
      <c r="DG5330" t="s">
        <v>179</v>
      </c>
      <c r="DH5330" t="s">
        <v>29687</v>
      </c>
      <c r="EM5330" t="s">
        <v>29684</v>
      </c>
      <c r="EN5330" t="s">
        <v>29685</v>
      </c>
      <c r="EP5330" t="s">
        <v>29686</v>
      </c>
      <c r="ES5330">
        <v>214181</v>
      </c>
      <c r="ET5330" t="s">
        <v>179</v>
      </c>
      <c r="EU5330" t="s">
        <v>29687</v>
      </c>
    </row>
    <row r="5331" spans="1:151" x14ac:dyDescent="0.2">
      <c r="A5331">
        <v>23198</v>
      </c>
      <c r="B5331" t="s">
        <v>19834</v>
      </c>
      <c r="C5331" t="s">
        <v>29659</v>
      </c>
      <c r="D5331" t="s">
        <v>17120</v>
      </c>
      <c r="E5331" t="s">
        <v>29689</v>
      </c>
      <c r="F5331" t="s">
        <v>29690</v>
      </c>
      <c r="G5331" t="s">
        <v>172</v>
      </c>
      <c r="H5331" s="1">
        <v>35140</v>
      </c>
      <c r="I5331" t="s">
        <v>221</v>
      </c>
      <c r="K5331" t="s">
        <v>1078</v>
      </c>
      <c r="L5331" t="s">
        <v>2177</v>
      </c>
      <c r="M5331" t="s">
        <v>306</v>
      </c>
      <c r="N5331">
        <v>2017</v>
      </c>
      <c r="O5331" t="s">
        <v>646</v>
      </c>
      <c r="P5331" t="s">
        <v>178</v>
      </c>
      <c r="Q5331" t="s">
        <v>172</v>
      </c>
      <c r="S5331">
        <v>28668572</v>
      </c>
      <c r="T5331" t="s">
        <v>196</v>
      </c>
      <c r="W5331" t="s">
        <v>29691</v>
      </c>
      <c r="X5331">
        <v>7168610007</v>
      </c>
      <c r="Y5331" t="s">
        <v>186</v>
      </c>
      <c r="Z5331" t="s">
        <v>282</v>
      </c>
      <c r="AA5331">
        <v>2019</v>
      </c>
      <c r="AB5331">
        <v>2019</v>
      </c>
      <c r="AC5331" t="s">
        <v>885</v>
      </c>
      <c r="AD5331" t="s">
        <v>185</v>
      </c>
      <c r="AE5331" t="s">
        <v>886</v>
      </c>
      <c r="AS5331">
        <v>2.97</v>
      </c>
      <c r="AT5331" t="s">
        <v>188</v>
      </c>
      <c r="AU5331" t="s">
        <v>189</v>
      </c>
      <c r="AV5331" t="s">
        <v>190</v>
      </c>
      <c r="AW5331" t="s">
        <v>715</v>
      </c>
      <c r="BM5331" t="s">
        <v>29692</v>
      </c>
      <c r="BN5331" t="s">
        <v>193</v>
      </c>
      <c r="BP5331" t="s">
        <v>194</v>
      </c>
      <c r="BQ5331" t="s">
        <v>195</v>
      </c>
      <c r="BS5331">
        <v>14627</v>
      </c>
      <c r="BT5331" t="s">
        <v>196</v>
      </c>
      <c r="BU5331">
        <v>7168630008</v>
      </c>
      <c r="BZ5331" t="s">
        <v>29693</v>
      </c>
      <c r="CC5331" t="s">
        <v>5918</v>
      </c>
      <c r="CD5331" t="s">
        <v>195</v>
      </c>
      <c r="CF5331">
        <v>14221</v>
      </c>
      <c r="CG5331" t="s">
        <v>196</v>
      </c>
      <c r="CH5331">
        <v>7168630008</v>
      </c>
      <c r="CM5331" t="s">
        <v>29694</v>
      </c>
      <c r="CP5331" t="s">
        <v>194</v>
      </c>
      <c r="CQ5331" t="s">
        <v>195</v>
      </c>
      <c r="CS5331">
        <v>14611</v>
      </c>
      <c r="CT5331" t="s">
        <v>196</v>
      </c>
      <c r="CU5331">
        <v>7168630008</v>
      </c>
      <c r="DM5331" t="s">
        <v>29695</v>
      </c>
      <c r="DP5331" t="s">
        <v>19817</v>
      </c>
      <c r="DQ5331" t="s">
        <v>195</v>
      </c>
      <c r="DS5331">
        <v>14221</v>
      </c>
      <c r="DT5331" t="s">
        <v>226</v>
      </c>
      <c r="DU5331">
        <v>7166886215</v>
      </c>
      <c r="DW5331">
        <v>7168618805</v>
      </c>
      <c r="DX5331" t="s">
        <v>29696</v>
      </c>
      <c r="DY5331" t="s">
        <v>406</v>
      </c>
      <c r="ED5331" t="s">
        <v>195</v>
      </c>
      <c r="EG5331" t="s">
        <v>196</v>
      </c>
      <c r="EH5331">
        <v>7168630008</v>
      </c>
      <c r="EM5331" t="s">
        <v>29693</v>
      </c>
      <c r="EP5331" t="s">
        <v>5918</v>
      </c>
      <c r="EQ5331" t="s">
        <v>195</v>
      </c>
      <c r="ES5331">
        <v>14221</v>
      </c>
      <c r="ET5331" t="s">
        <v>196</v>
      </c>
      <c r="EU5331">
        <v>7168630008</v>
      </c>
    </row>
    <row r="5332" spans="1:151" x14ac:dyDescent="0.2">
      <c r="A5332">
        <v>24239</v>
      </c>
      <c r="B5332" t="s">
        <v>532</v>
      </c>
      <c r="C5332" t="s">
        <v>29659</v>
      </c>
      <c r="D5332" t="s">
        <v>13848</v>
      </c>
      <c r="E5332" t="s">
        <v>29697</v>
      </c>
      <c r="F5332" t="s">
        <v>171</v>
      </c>
      <c r="G5332" t="s">
        <v>172</v>
      </c>
      <c r="H5332" s="1">
        <v>35300</v>
      </c>
      <c r="I5332" t="s">
        <v>221</v>
      </c>
      <c r="K5332" t="s">
        <v>4332</v>
      </c>
      <c r="L5332" t="s">
        <v>820</v>
      </c>
      <c r="M5332" t="s">
        <v>176</v>
      </c>
      <c r="N5332">
        <v>2018</v>
      </c>
      <c r="O5332" t="s">
        <v>612</v>
      </c>
      <c r="P5332" t="s">
        <v>178</v>
      </c>
      <c r="Q5332" t="s">
        <v>172</v>
      </c>
      <c r="S5332">
        <v>29411993</v>
      </c>
      <c r="T5332" t="s">
        <v>196</v>
      </c>
      <c r="W5332" t="s">
        <v>29698</v>
      </c>
      <c r="X5332">
        <v>2032143074</v>
      </c>
      <c r="Y5332" t="s">
        <v>186</v>
      </c>
      <c r="Z5332" t="s">
        <v>183</v>
      </c>
      <c r="AA5332">
        <v>2019</v>
      </c>
      <c r="AB5332">
        <v>2019</v>
      </c>
      <c r="AC5332" t="s">
        <v>1109</v>
      </c>
      <c r="AD5332" t="s">
        <v>185</v>
      </c>
      <c r="AM5332" t="s">
        <v>932</v>
      </c>
      <c r="AS5332">
        <v>3.92</v>
      </c>
      <c r="AT5332" t="s">
        <v>188</v>
      </c>
      <c r="AU5332" t="s">
        <v>189</v>
      </c>
      <c r="AV5332" t="s">
        <v>190</v>
      </c>
      <c r="AW5332" t="s">
        <v>715</v>
      </c>
      <c r="BM5332" t="s">
        <v>11784</v>
      </c>
      <c r="BN5332" t="s">
        <v>193</v>
      </c>
      <c r="BP5332" t="s">
        <v>194</v>
      </c>
      <c r="BQ5332" t="s">
        <v>195</v>
      </c>
      <c r="BS5332">
        <v>14627</v>
      </c>
      <c r="BT5332" t="s">
        <v>196</v>
      </c>
      <c r="BU5332">
        <v>5852755208</v>
      </c>
      <c r="BZ5332" t="s">
        <v>29699</v>
      </c>
      <c r="CC5332" t="s">
        <v>29700</v>
      </c>
      <c r="CD5332" t="s">
        <v>1508</v>
      </c>
      <c r="CF5332" t="str">
        <f>"06437"</f>
        <v>06437</v>
      </c>
      <c r="CG5332" t="s">
        <v>196</v>
      </c>
      <c r="CH5332">
        <v>2034580934</v>
      </c>
      <c r="CM5332" t="s">
        <v>29701</v>
      </c>
      <c r="CP5332" t="s">
        <v>194</v>
      </c>
      <c r="CQ5332" t="s">
        <v>195</v>
      </c>
      <c r="CS5332">
        <v>14627</v>
      </c>
      <c r="CT5332" t="s">
        <v>196</v>
      </c>
      <c r="CU5332">
        <v>2038245868</v>
      </c>
      <c r="ED5332" t="s">
        <v>1508</v>
      </c>
      <c r="EG5332" t="s">
        <v>196</v>
      </c>
      <c r="EH5332">
        <v>2034580934</v>
      </c>
      <c r="EM5332" t="s">
        <v>29699</v>
      </c>
      <c r="EP5332" t="s">
        <v>29700</v>
      </c>
      <c r="EQ5332" t="s">
        <v>1508</v>
      </c>
      <c r="ES5332" t="str">
        <f>"06437"</f>
        <v>06437</v>
      </c>
      <c r="ET5332" t="s">
        <v>196</v>
      </c>
      <c r="EU5332">
        <v>2034580934</v>
      </c>
    </row>
    <row r="5333" spans="1:151" x14ac:dyDescent="0.2">
      <c r="A5333">
        <v>19495</v>
      </c>
      <c r="B5333" t="s">
        <v>532</v>
      </c>
      <c r="C5333" t="s">
        <v>29659</v>
      </c>
      <c r="D5333" t="s">
        <v>13848</v>
      </c>
      <c r="E5333" t="s">
        <v>29697</v>
      </c>
      <c r="F5333" t="s">
        <v>171</v>
      </c>
      <c r="G5333" t="s">
        <v>172</v>
      </c>
      <c r="H5333" s="1">
        <v>35300</v>
      </c>
      <c r="I5333" t="s">
        <v>221</v>
      </c>
      <c r="K5333" t="s">
        <v>929</v>
      </c>
      <c r="M5333" t="s">
        <v>176</v>
      </c>
      <c r="N5333">
        <v>2017</v>
      </c>
      <c r="O5333" t="s">
        <v>177</v>
      </c>
      <c r="P5333" t="s">
        <v>363</v>
      </c>
      <c r="Q5333" t="s">
        <v>172</v>
      </c>
      <c r="S5333">
        <v>29411993</v>
      </c>
      <c r="T5333" t="s">
        <v>196</v>
      </c>
      <c r="W5333" t="s">
        <v>29698</v>
      </c>
      <c r="X5333">
        <v>2032143074</v>
      </c>
      <c r="Y5333" t="s">
        <v>186</v>
      </c>
      <c r="Z5333" t="s">
        <v>183</v>
      </c>
      <c r="AA5333">
        <v>2019</v>
      </c>
      <c r="AB5333">
        <v>2019</v>
      </c>
      <c r="AC5333" t="s">
        <v>1109</v>
      </c>
      <c r="AD5333" t="s">
        <v>185</v>
      </c>
      <c r="AM5333" t="s">
        <v>932</v>
      </c>
      <c r="AS5333">
        <v>3.92</v>
      </c>
      <c r="AT5333" t="s">
        <v>188</v>
      </c>
      <c r="AU5333" t="s">
        <v>189</v>
      </c>
      <c r="AV5333" t="s">
        <v>190</v>
      </c>
      <c r="AW5333" t="s">
        <v>715</v>
      </c>
      <c r="BM5333" t="s">
        <v>11784</v>
      </c>
      <c r="BN5333" t="s">
        <v>193</v>
      </c>
      <c r="BP5333" t="s">
        <v>194</v>
      </c>
      <c r="BQ5333" t="s">
        <v>195</v>
      </c>
      <c r="BS5333">
        <v>14627</v>
      </c>
      <c r="BT5333" t="s">
        <v>196</v>
      </c>
      <c r="BU5333">
        <v>5852755208</v>
      </c>
      <c r="BZ5333" t="s">
        <v>29699</v>
      </c>
      <c r="CC5333" t="s">
        <v>29700</v>
      </c>
      <c r="CD5333" t="s">
        <v>1508</v>
      </c>
      <c r="CF5333" t="str">
        <f>"06437"</f>
        <v>06437</v>
      </c>
      <c r="CG5333" t="s">
        <v>196</v>
      </c>
      <c r="CH5333">
        <v>2034580934</v>
      </c>
      <c r="CM5333" t="s">
        <v>29701</v>
      </c>
      <c r="CP5333" t="s">
        <v>194</v>
      </c>
      <c r="CQ5333" t="s">
        <v>195</v>
      </c>
      <c r="CS5333">
        <v>14627</v>
      </c>
      <c r="CT5333" t="s">
        <v>196</v>
      </c>
      <c r="CU5333">
        <v>2038245868</v>
      </c>
      <c r="ED5333" t="s">
        <v>1508</v>
      </c>
      <c r="EG5333" t="s">
        <v>196</v>
      </c>
      <c r="EH5333">
        <v>2034580934</v>
      </c>
      <c r="EM5333" t="s">
        <v>29699</v>
      </c>
      <c r="EP5333" t="s">
        <v>29700</v>
      </c>
      <c r="EQ5333" t="s">
        <v>1508</v>
      </c>
      <c r="ES5333" t="str">
        <f>"06437"</f>
        <v>06437</v>
      </c>
      <c r="ET5333" t="s">
        <v>196</v>
      </c>
      <c r="EU5333">
        <v>2034580934</v>
      </c>
    </row>
    <row r="5334" spans="1:151" x14ac:dyDescent="0.2">
      <c r="A5334">
        <v>20932</v>
      </c>
      <c r="B5334" t="s">
        <v>29702</v>
      </c>
      <c r="C5334" t="s">
        <v>29659</v>
      </c>
      <c r="E5334" t="s">
        <v>29703</v>
      </c>
      <c r="F5334" t="s">
        <v>171</v>
      </c>
      <c r="G5334" t="s">
        <v>172</v>
      </c>
      <c r="H5334" s="1">
        <v>36081</v>
      </c>
      <c r="I5334" t="s">
        <v>221</v>
      </c>
      <c r="K5334" t="s">
        <v>222</v>
      </c>
      <c r="L5334" t="s">
        <v>223</v>
      </c>
      <c r="M5334" t="s">
        <v>224</v>
      </c>
      <c r="N5334">
        <v>2017</v>
      </c>
      <c r="O5334" t="s">
        <v>441</v>
      </c>
      <c r="P5334" t="s">
        <v>178</v>
      </c>
      <c r="Q5334" t="s">
        <v>172</v>
      </c>
      <c r="S5334">
        <v>29903719</v>
      </c>
      <c r="T5334" t="s">
        <v>179</v>
      </c>
      <c r="U5334" t="s">
        <v>180</v>
      </c>
      <c r="V5334" s="2">
        <v>43968</v>
      </c>
      <c r="W5334" t="s">
        <v>29704</v>
      </c>
      <c r="X5334" t="s">
        <v>29705</v>
      </c>
      <c r="Y5334" t="s">
        <v>186</v>
      </c>
      <c r="Z5334" t="s">
        <v>183</v>
      </c>
      <c r="AA5334">
        <v>2020</v>
      </c>
      <c r="AB5334">
        <v>2020</v>
      </c>
      <c r="AC5334" t="s">
        <v>1442</v>
      </c>
      <c r="AD5334" t="s">
        <v>185</v>
      </c>
      <c r="AS5334">
        <v>3.98</v>
      </c>
      <c r="AT5334" t="s">
        <v>188</v>
      </c>
      <c r="AU5334" t="s">
        <v>647</v>
      </c>
      <c r="AV5334" t="s">
        <v>190</v>
      </c>
      <c r="AW5334" t="s">
        <v>191</v>
      </c>
      <c r="BM5334" t="s">
        <v>487</v>
      </c>
      <c r="BN5334" t="s">
        <v>29706</v>
      </c>
      <c r="BP5334" t="s">
        <v>194</v>
      </c>
      <c r="BQ5334" t="s">
        <v>195</v>
      </c>
      <c r="BS5334">
        <v>14627</v>
      </c>
      <c r="BT5334" t="s">
        <v>196</v>
      </c>
      <c r="BU5334">
        <v>5855126288</v>
      </c>
      <c r="CM5334" t="s">
        <v>487</v>
      </c>
      <c r="CN5334" t="s">
        <v>29706</v>
      </c>
      <c r="CP5334" t="s">
        <v>194</v>
      </c>
      <c r="CQ5334" t="s">
        <v>195</v>
      </c>
      <c r="CS5334">
        <v>14627</v>
      </c>
      <c r="CT5334" t="s">
        <v>196</v>
      </c>
      <c r="CU5334">
        <v>5855126288</v>
      </c>
    </row>
    <row r="5335" spans="1:151" x14ac:dyDescent="0.2">
      <c r="A5335">
        <v>23409</v>
      </c>
      <c r="B5335" t="s">
        <v>1283</v>
      </c>
      <c r="C5335" t="s">
        <v>29659</v>
      </c>
      <c r="E5335" t="s">
        <v>29707</v>
      </c>
      <c r="F5335" t="s">
        <v>171</v>
      </c>
      <c r="G5335" t="s">
        <v>172</v>
      </c>
      <c r="H5335" s="1">
        <v>35121</v>
      </c>
      <c r="I5335" t="s">
        <v>173</v>
      </c>
      <c r="K5335" t="s">
        <v>352</v>
      </c>
      <c r="L5335" t="s">
        <v>353</v>
      </c>
      <c r="M5335" t="s">
        <v>224</v>
      </c>
      <c r="N5335">
        <v>2017</v>
      </c>
      <c r="O5335" t="s">
        <v>441</v>
      </c>
      <c r="P5335" t="s">
        <v>178</v>
      </c>
      <c r="Q5335" t="s">
        <v>172</v>
      </c>
      <c r="S5335">
        <v>28759553</v>
      </c>
      <c r="T5335" t="s">
        <v>196</v>
      </c>
      <c r="W5335" t="s">
        <v>29708</v>
      </c>
      <c r="X5335">
        <v>9177753533</v>
      </c>
      <c r="Y5335" t="s">
        <v>182</v>
      </c>
      <c r="Z5335" t="s">
        <v>183</v>
      </c>
      <c r="AA5335">
        <v>2018</v>
      </c>
      <c r="AB5335">
        <v>2018</v>
      </c>
      <c r="AC5335" t="s">
        <v>184</v>
      </c>
      <c r="AD5335" t="s">
        <v>185</v>
      </c>
      <c r="AM5335" t="s">
        <v>19371</v>
      </c>
      <c r="AS5335">
        <v>2.91</v>
      </c>
      <c r="AT5335" t="s">
        <v>188</v>
      </c>
      <c r="AU5335" t="s">
        <v>189</v>
      </c>
      <c r="AV5335" t="s">
        <v>190</v>
      </c>
      <c r="AW5335" t="s">
        <v>715</v>
      </c>
      <c r="BM5335" t="s">
        <v>193</v>
      </c>
      <c r="BN5335" t="s">
        <v>29709</v>
      </c>
      <c r="BP5335" t="s">
        <v>194</v>
      </c>
      <c r="BQ5335" t="s">
        <v>195</v>
      </c>
      <c r="BS5335">
        <v>14627</v>
      </c>
      <c r="BT5335" t="s">
        <v>196</v>
      </c>
      <c r="BU5335">
        <v>9177753521</v>
      </c>
      <c r="BZ5335" t="s">
        <v>29710</v>
      </c>
      <c r="CC5335" t="s">
        <v>29711</v>
      </c>
      <c r="CD5335" t="s">
        <v>195</v>
      </c>
      <c r="CF5335">
        <v>11377</v>
      </c>
      <c r="CG5335" t="s">
        <v>196</v>
      </c>
      <c r="CH5335">
        <v>9177753521</v>
      </c>
      <c r="CM5335" t="s">
        <v>29712</v>
      </c>
      <c r="CP5335" t="s">
        <v>194</v>
      </c>
      <c r="CQ5335" t="s">
        <v>195</v>
      </c>
      <c r="CS5335">
        <v>14627</v>
      </c>
      <c r="CT5335" t="s">
        <v>196</v>
      </c>
      <c r="CU5335">
        <v>9177753521</v>
      </c>
      <c r="ED5335" t="s">
        <v>195</v>
      </c>
      <c r="EG5335" t="s">
        <v>196</v>
      </c>
      <c r="EH5335">
        <v>9177753521</v>
      </c>
      <c r="EM5335" t="s">
        <v>29710</v>
      </c>
      <c r="EP5335" t="s">
        <v>29711</v>
      </c>
      <c r="EQ5335" t="s">
        <v>195</v>
      </c>
      <c r="ES5335">
        <v>11377</v>
      </c>
      <c r="ET5335" t="s">
        <v>196</v>
      </c>
      <c r="EU5335">
        <v>9177753521</v>
      </c>
    </row>
    <row r="5336" spans="1:151" x14ac:dyDescent="0.2">
      <c r="A5336">
        <v>24735</v>
      </c>
      <c r="B5336" t="s">
        <v>29713</v>
      </c>
      <c r="C5336" t="s">
        <v>29714</v>
      </c>
      <c r="E5336" t="s">
        <v>29715</v>
      </c>
      <c r="F5336" t="s">
        <v>171</v>
      </c>
      <c r="H5336" s="1">
        <v>34315</v>
      </c>
      <c r="K5336" t="s">
        <v>10176</v>
      </c>
      <c r="L5336" t="s">
        <v>10177</v>
      </c>
      <c r="M5336" t="s">
        <v>255</v>
      </c>
      <c r="N5336" t="s">
        <v>2166</v>
      </c>
      <c r="O5336" t="s">
        <v>5927</v>
      </c>
      <c r="P5336" t="s">
        <v>178</v>
      </c>
      <c r="Q5336" t="s">
        <v>172</v>
      </c>
      <c r="S5336">
        <v>30662896</v>
      </c>
      <c r="T5336" t="s">
        <v>179</v>
      </c>
      <c r="U5336" t="s">
        <v>180</v>
      </c>
      <c r="V5336" s="2">
        <v>43625</v>
      </c>
      <c r="W5336" t="s">
        <v>29716</v>
      </c>
      <c r="X5336" t="s">
        <v>29717</v>
      </c>
      <c r="Y5336" t="s">
        <v>613</v>
      </c>
      <c r="Z5336" t="s">
        <v>614</v>
      </c>
      <c r="AA5336" t="s">
        <v>615</v>
      </c>
      <c r="AB5336" t="s">
        <v>259</v>
      </c>
      <c r="AC5336" t="s">
        <v>762</v>
      </c>
      <c r="AD5336" t="s">
        <v>185</v>
      </c>
      <c r="AS5336" t="str">
        <f>"0"</f>
        <v>0</v>
      </c>
      <c r="AT5336" t="s">
        <v>188</v>
      </c>
      <c r="AU5336" t="s">
        <v>1520</v>
      </c>
      <c r="AV5336" t="s">
        <v>6477</v>
      </c>
      <c r="AW5336" t="s">
        <v>191</v>
      </c>
      <c r="BM5336" t="s">
        <v>29718</v>
      </c>
      <c r="BP5336" t="s">
        <v>194</v>
      </c>
      <c r="BQ5336" t="s">
        <v>195</v>
      </c>
      <c r="BS5336">
        <v>14620</v>
      </c>
      <c r="BT5336" t="s">
        <v>196</v>
      </c>
      <c r="BU5336">
        <v>5853513613</v>
      </c>
      <c r="CM5336" t="s">
        <v>29718</v>
      </c>
      <c r="CP5336" t="s">
        <v>194</v>
      </c>
      <c r="CQ5336" t="s">
        <v>195</v>
      </c>
      <c r="CS5336">
        <v>14620</v>
      </c>
      <c r="CT5336" t="s">
        <v>196</v>
      </c>
      <c r="CU5336">
        <v>5853513613</v>
      </c>
    </row>
    <row r="5337" spans="1:151" x14ac:dyDescent="0.2">
      <c r="A5337">
        <v>33816</v>
      </c>
      <c r="B5337" t="s">
        <v>29719</v>
      </c>
      <c r="C5337" t="s">
        <v>29659</v>
      </c>
      <c r="E5337" t="s">
        <v>29720</v>
      </c>
      <c r="F5337" t="s">
        <v>171</v>
      </c>
      <c r="G5337" t="s">
        <v>172</v>
      </c>
      <c r="H5337" s="1">
        <v>36154</v>
      </c>
      <c r="I5337" t="s">
        <v>173</v>
      </c>
      <c r="K5337" t="s">
        <v>1377</v>
      </c>
      <c r="L5337" t="s">
        <v>1378</v>
      </c>
      <c r="M5337" t="s">
        <v>306</v>
      </c>
      <c r="N5337">
        <v>2020</v>
      </c>
      <c r="O5337" t="s">
        <v>1379</v>
      </c>
      <c r="P5337" t="s">
        <v>3256</v>
      </c>
      <c r="Q5337" t="s">
        <v>172</v>
      </c>
      <c r="S5337">
        <v>31321068</v>
      </c>
      <c r="T5337" t="s">
        <v>1382</v>
      </c>
      <c r="U5337" t="s">
        <v>424</v>
      </c>
      <c r="Y5337" t="str">
        <f>"04HSEAS"</f>
        <v>04HSEAS</v>
      </c>
      <c r="Z5337" t="s">
        <v>499</v>
      </c>
      <c r="AA5337" t="s">
        <v>228</v>
      </c>
      <c r="AB5337" t="s">
        <v>229</v>
      </c>
      <c r="AC5337" t="s">
        <v>500</v>
      </c>
      <c r="AD5337" t="s">
        <v>172</v>
      </c>
      <c r="AS5337">
        <v>3.77</v>
      </c>
      <c r="AT5337" t="s">
        <v>1261</v>
      </c>
      <c r="AU5337" t="s">
        <v>235</v>
      </c>
      <c r="AV5337" t="s">
        <v>236</v>
      </c>
      <c r="AW5337" t="s">
        <v>430</v>
      </c>
      <c r="BM5337" t="s">
        <v>29721</v>
      </c>
      <c r="BN5337" t="s">
        <v>239</v>
      </c>
      <c r="BO5337" t="s">
        <v>9867</v>
      </c>
      <c r="BP5337" t="s">
        <v>241</v>
      </c>
      <c r="BQ5337" t="s">
        <v>195</v>
      </c>
      <c r="BS5337">
        <v>14627</v>
      </c>
      <c r="CD5337" t="s">
        <v>195</v>
      </c>
      <c r="CM5337" t="s">
        <v>29722</v>
      </c>
      <c r="CO5337" t="s">
        <v>9867</v>
      </c>
      <c r="CP5337" t="s">
        <v>9867</v>
      </c>
      <c r="CQ5337" t="s">
        <v>9832</v>
      </c>
      <c r="CS5337">
        <v>110032</v>
      </c>
      <c r="CT5337" t="s">
        <v>1382</v>
      </c>
    </row>
    <row r="5338" spans="1:151" x14ac:dyDescent="0.2">
      <c r="A5338">
        <v>26078</v>
      </c>
      <c r="B5338" t="s">
        <v>29719</v>
      </c>
      <c r="C5338" t="s">
        <v>29659</v>
      </c>
      <c r="E5338" t="s">
        <v>29720</v>
      </c>
      <c r="F5338" t="s">
        <v>171</v>
      </c>
      <c r="G5338" t="s">
        <v>172</v>
      </c>
      <c r="H5338" s="1">
        <v>36154</v>
      </c>
      <c r="I5338" t="s">
        <v>173</v>
      </c>
      <c r="K5338" t="s">
        <v>1939</v>
      </c>
      <c r="L5338" t="s">
        <v>1940</v>
      </c>
      <c r="M5338" t="s">
        <v>176</v>
      </c>
      <c r="N5338">
        <v>2019</v>
      </c>
      <c r="O5338" t="s">
        <v>482</v>
      </c>
      <c r="P5338" t="s">
        <v>363</v>
      </c>
      <c r="Q5338" t="s">
        <v>172</v>
      </c>
      <c r="S5338">
        <v>31321068</v>
      </c>
      <c r="T5338" t="s">
        <v>1382</v>
      </c>
      <c r="U5338" t="s">
        <v>424</v>
      </c>
      <c r="Y5338" t="str">
        <f>"04HSEAS"</f>
        <v>04HSEAS</v>
      </c>
      <c r="Z5338" t="s">
        <v>499</v>
      </c>
      <c r="AA5338" t="s">
        <v>228</v>
      </c>
      <c r="AB5338" t="s">
        <v>229</v>
      </c>
      <c r="AC5338" t="s">
        <v>500</v>
      </c>
      <c r="AD5338" t="s">
        <v>172</v>
      </c>
      <c r="AS5338">
        <v>3.77</v>
      </c>
      <c r="AT5338" t="s">
        <v>1261</v>
      </c>
      <c r="AU5338" t="s">
        <v>235</v>
      </c>
      <c r="AV5338" t="s">
        <v>236</v>
      </c>
      <c r="AW5338" t="s">
        <v>430</v>
      </c>
      <c r="BM5338" t="s">
        <v>29721</v>
      </c>
      <c r="BN5338" t="s">
        <v>239</v>
      </c>
      <c r="BO5338" t="s">
        <v>9867</v>
      </c>
      <c r="BP5338" t="s">
        <v>241</v>
      </c>
      <c r="BQ5338" t="s">
        <v>195</v>
      </c>
      <c r="BS5338">
        <v>14627</v>
      </c>
      <c r="CD5338" t="s">
        <v>195</v>
      </c>
      <c r="CM5338" t="s">
        <v>29722</v>
      </c>
      <c r="CO5338" t="s">
        <v>9867</v>
      </c>
      <c r="CP5338" t="s">
        <v>9867</v>
      </c>
      <c r="CQ5338" t="s">
        <v>9832</v>
      </c>
      <c r="CS5338">
        <v>110032</v>
      </c>
      <c r="CT5338" t="s">
        <v>1382</v>
      </c>
    </row>
    <row r="5339" spans="1:151" x14ac:dyDescent="0.2">
      <c r="A5339">
        <v>31414</v>
      </c>
      <c r="B5339" t="s">
        <v>24763</v>
      </c>
      <c r="C5339" t="s">
        <v>29659</v>
      </c>
      <c r="E5339" t="s">
        <v>29723</v>
      </c>
      <c r="F5339" t="s">
        <v>171</v>
      </c>
      <c r="G5339" t="s">
        <v>172</v>
      </c>
      <c r="H5339" s="1">
        <v>35537</v>
      </c>
      <c r="I5339" t="s">
        <v>173</v>
      </c>
      <c r="K5339" t="s">
        <v>18968</v>
      </c>
      <c r="L5339" t="s">
        <v>3238</v>
      </c>
      <c r="M5339" t="s">
        <v>306</v>
      </c>
      <c r="N5339">
        <v>2019</v>
      </c>
      <c r="O5339" t="s">
        <v>534</v>
      </c>
      <c r="P5339" t="s">
        <v>178</v>
      </c>
      <c r="Q5339" t="s">
        <v>172</v>
      </c>
      <c r="S5339">
        <v>28951063</v>
      </c>
      <c r="T5339" t="s">
        <v>196</v>
      </c>
      <c r="W5339" t="s">
        <v>29724</v>
      </c>
      <c r="X5339">
        <v>7346734224</v>
      </c>
      <c r="Y5339" t="s">
        <v>4206</v>
      </c>
      <c r="Z5339" t="s">
        <v>4207</v>
      </c>
      <c r="AA5339" t="s">
        <v>615</v>
      </c>
      <c r="AB5339" t="s">
        <v>4208</v>
      </c>
      <c r="AC5339" t="s">
        <v>4206</v>
      </c>
      <c r="AD5339" t="s">
        <v>185</v>
      </c>
      <c r="AS5339" t="str">
        <f>"0"</f>
        <v>0</v>
      </c>
      <c r="AT5339" t="s">
        <v>188</v>
      </c>
      <c r="AU5339" t="s">
        <v>647</v>
      </c>
      <c r="AV5339" t="s">
        <v>190</v>
      </c>
      <c r="AW5339" t="s">
        <v>715</v>
      </c>
      <c r="BM5339" t="s">
        <v>8468</v>
      </c>
      <c r="BN5339" t="s">
        <v>29725</v>
      </c>
      <c r="BP5339" t="s">
        <v>194</v>
      </c>
      <c r="BQ5339" t="s">
        <v>195</v>
      </c>
      <c r="BS5339">
        <v>14604</v>
      </c>
      <c r="BT5339" t="s">
        <v>196</v>
      </c>
      <c r="BU5339">
        <v>7342337495</v>
      </c>
      <c r="BZ5339" t="s">
        <v>29726</v>
      </c>
      <c r="CC5339" t="s">
        <v>29727</v>
      </c>
      <c r="CD5339" t="s">
        <v>585</v>
      </c>
      <c r="CF5339">
        <v>48382</v>
      </c>
      <c r="CG5339" t="s">
        <v>196</v>
      </c>
      <c r="CH5339">
        <v>7342337495</v>
      </c>
      <c r="CM5339" t="s">
        <v>8468</v>
      </c>
      <c r="CN5339" t="s">
        <v>29725</v>
      </c>
      <c r="CP5339" t="s">
        <v>194</v>
      </c>
      <c r="CQ5339" t="s">
        <v>195</v>
      </c>
      <c r="CS5339">
        <v>14604</v>
      </c>
      <c r="CT5339" t="s">
        <v>196</v>
      </c>
      <c r="CU5339">
        <v>7342337495</v>
      </c>
      <c r="ED5339" t="s">
        <v>585</v>
      </c>
      <c r="EG5339" t="s">
        <v>196</v>
      </c>
      <c r="EH5339">
        <v>7342337495</v>
      </c>
      <c r="EM5339" t="s">
        <v>29726</v>
      </c>
      <c r="EP5339" t="s">
        <v>29727</v>
      </c>
      <c r="EQ5339" t="s">
        <v>585</v>
      </c>
      <c r="ES5339">
        <v>48382</v>
      </c>
      <c r="ET5339" t="s">
        <v>196</v>
      </c>
      <c r="EU5339">
        <v>7342337495</v>
      </c>
    </row>
    <row r="5340" spans="1:151" x14ac:dyDescent="0.2">
      <c r="A5340">
        <v>26877</v>
      </c>
      <c r="B5340" t="s">
        <v>24763</v>
      </c>
      <c r="C5340" t="s">
        <v>29659</v>
      </c>
      <c r="E5340" t="s">
        <v>29723</v>
      </c>
      <c r="F5340" t="s">
        <v>171</v>
      </c>
      <c r="G5340" t="s">
        <v>172</v>
      </c>
      <c r="H5340" s="1">
        <v>35537</v>
      </c>
      <c r="I5340" t="s">
        <v>173</v>
      </c>
      <c r="K5340" t="s">
        <v>18968</v>
      </c>
      <c r="L5340" t="s">
        <v>2172</v>
      </c>
      <c r="M5340" t="s">
        <v>306</v>
      </c>
      <c r="N5340">
        <v>2018</v>
      </c>
      <c r="O5340" t="s">
        <v>307</v>
      </c>
      <c r="P5340" t="s">
        <v>178</v>
      </c>
      <c r="Q5340" t="s">
        <v>172</v>
      </c>
      <c r="S5340">
        <v>28951063</v>
      </c>
      <c r="T5340" t="s">
        <v>196</v>
      </c>
      <c r="W5340" t="s">
        <v>29724</v>
      </c>
      <c r="X5340">
        <v>7346734224</v>
      </c>
      <c r="Y5340" t="s">
        <v>4206</v>
      </c>
      <c r="Z5340" t="s">
        <v>4207</v>
      </c>
      <c r="AA5340" t="s">
        <v>615</v>
      </c>
      <c r="AB5340" t="s">
        <v>4208</v>
      </c>
      <c r="AC5340" t="s">
        <v>4206</v>
      </c>
      <c r="AD5340" t="s">
        <v>185</v>
      </c>
      <c r="AS5340" t="str">
        <f>"0"</f>
        <v>0</v>
      </c>
      <c r="AT5340" t="s">
        <v>188</v>
      </c>
      <c r="AU5340" t="s">
        <v>647</v>
      </c>
      <c r="AV5340" t="s">
        <v>190</v>
      </c>
      <c r="AW5340" t="s">
        <v>715</v>
      </c>
      <c r="BM5340" t="s">
        <v>8468</v>
      </c>
      <c r="BN5340" t="s">
        <v>29725</v>
      </c>
      <c r="BP5340" t="s">
        <v>194</v>
      </c>
      <c r="BQ5340" t="s">
        <v>195</v>
      </c>
      <c r="BS5340">
        <v>14604</v>
      </c>
      <c r="BT5340" t="s">
        <v>196</v>
      </c>
      <c r="BU5340">
        <v>7342337495</v>
      </c>
      <c r="BZ5340" t="s">
        <v>29726</v>
      </c>
      <c r="CC5340" t="s">
        <v>29727</v>
      </c>
      <c r="CD5340" t="s">
        <v>585</v>
      </c>
      <c r="CF5340">
        <v>48382</v>
      </c>
      <c r="CG5340" t="s">
        <v>196</v>
      </c>
      <c r="CH5340">
        <v>7342337495</v>
      </c>
      <c r="CM5340" t="s">
        <v>8468</v>
      </c>
      <c r="CN5340" t="s">
        <v>29725</v>
      </c>
      <c r="CP5340" t="s">
        <v>194</v>
      </c>
      <c r="CQ5340" t="s">
        <v>195</v>
      </c>
      <c r="CS5340">
        <v>14604</v>
      </c>
      <c r="CT5340" t="s">
        <v>196</v>
      </c>
      <c r="CU5340">
        <v>7342337495</v>
      </c>
      <c r="ED5340" t="s">
        <v>585</v>
      </c>
      <c r="EG5340" t="s">
        <v>196</v>
      </c>
      <c r="EH5340">
        <v>7342337495</v>
      </c>
      <c r="EM5340" t="s">
        <v>29726</v>
      </c>
      <c r="EP5340" t="s">
        <v>29727</v>
      </c>
      <c r="EQ5340" t="s">
        <v>585</v>
      </c>
      <c r="ES5340">
        <v>48382</v>
      </c>
      <c r="ET5340" t="s">
        <v>196</v>
      </c>
      <c r="EU5340">
        <v>7342337495</v>
      </c>
    </row>
    <row r="5341" spans="1:151" x14ac:dyDescent="0.2">
      <c r="A5341">
        <v>27017</v>
      </c>
      <c r="B5341" t="s">
        <v>29728</v>
      </c>
      <c r="C5341" t="s">
        <v>29659</v>
      </c>
      <c r="E5341" t="s">
        <v>29729</v>
      </c>
      <c r="F5341" t="s">
        <v>171</v>
      </c>
      <c r="G5341" t="str">
        <f>"0"</f>
        <v>0</v>
      </c>
      <c r="K5341" t="s">
        <v>882</v>
      </c>
      <c r="L5341" t="s">
        <v>318</v>
      </c>
      <c r="M5341" t="s">
        <v>255</v>
      </c>
      <c r="N5341" t="s">
        <v>1347</v>
      </c>
      <c r="O5341" t="s">
        <v>1348</v>
      </c>
      <c r="P5341" t="s">
        <v>178</v>
      </c>
      <c r="Q5341" t="s">
        <v>172</v>
      </c>
      <c r="S5341">
        <v>31421492</v>
      </c>
      <c r="T5341" t="s">
        <v>179</v>
      </c>
      <c r="U5341" t="s">
        <v>180</v>
      </c>
      <c r="V5341" s="2">
        <v>43696</v>
      </c>
      <c r="W5341" t="s">
        <v>29730</v>
      </c>
      <c r="X5341" t="s">
        <v>29731</v>
      </c>
      <c r="Y5341" t="s">
        <v>186</v>
      </c>
      <c r="Z5341" t="s">
        <v>3875</v>
      </c>
      <c r="AA5341" t="s">
        <v>615</v>
      </c>
      <c r="AB5341" t="s">
        <v>259</v>
      </c>
      <c r="AC5341" t="s">
        <v>4115</v>
      </c>
      <c r="AD5341" t="s">
        <v>185</v>
      </c>
      <c r="AS5341" t="str">
        <f>"0"</f>
        <v>0</v>
      </c>
      <c r="AT5341" t="s">
        <v>188</v>
      </c>
      <c r="AU5341" t="s">
        <v>647</v>
      </c>
      <c r="AV5341" t="s">
        <v>190</v>
      </c>
      <c r="AW5341" t="s">
        <v>191</v>
      </c>
      <c r="BM5341" t="s">
        <v>29732</v>
      </c>
      <c r="BP5341" t="s">
        <v>194</v>
      </c>
      <c r="BQ5341" t="s">
        <v>195</v>
      </c>
      <c r="BS5341">
        <v>14623</v>
      </c>
      <c r="BT5341" t="s">
        <v>196</v>
      </c>
      <c r="BU5341">
        <v>7572145895</v>
      </c>
      <c r="CM5341" t="s">
        <v>29733</v>
      </c>
      <c r="CP5341" t="s">
        <v>29734</v>
      </c>
      <c r="CQ5341" t="s">
        <v>3451</v>
      </c>
      <c r="CS5341">
        <v>23693</v>
      </c>
      <c r="CT5341" t="s">
        <v>196</v>
      </c>
      <c r="CU5341">
        <v>7572145895</v>
      </c>
    </row>
    <row r="5342" spans="1:151" x14ac:dyDescent="0.2">
      <c r="A5342">
        <v>27351</v>
      </c>
      <c r="B5342" t="s">
        <v>29735</v>
      </c>
      <c r="C5342" t="s">
        <v>29659</v>
      </c>
      <c r="E5342" t="s">
        <v>29736</v>
      </c>
      <c r="F5342" t="s">
        <v>171</v>
      </c>
      <c r="G5342" t="s">
        <v>172</v>
      </c>
      <c r="H5342" s="1">
        <v>36019</v>
      </c>
      <c r="I5342" t="s">
        <v>221</v>
      </c>
      <c r="K5342" t="s">
        <v>867</v>
      </c>
      <c r="L5342" t="s">
        <v>868</v>
      </c>
      <c r="M5342" t="s">
        <v>224</v>
      </c>
      <c r="N5342">
        <v>2019</v>
      </c>
      <c r="O5342" t="s">
        <v>279</v>
      </c>
      <c r="P5342" t="s">
        <v>363</v>
      </c>
      <c r="Q5342" t="s">
        <v>172</v>
      </c>
      <c r="S5342">
        <v>30619609</v>
      </c>
      <c r="T5342" t="s">
        <v>179</v>
      </c>
      <c r="U5342" t="s">
        <v>180</v>
      </c>
      <c r="V5342" s="2">
        <v>44332</v>
      </c>
      <c r="W5342" t="s">
        <v>29737</v>
      </c>
      <c r="X5342">
        <v>5852782189</v>
      </c>
      <c r="Y5342" t="s">
        <v>186</v>
      </c>
      <c r="Z5342" t="s">
        <v>183</v>
      </c>
      <c r="AA5342">
        <v>2021</v>
      </c>
      <c r="AB5342">
        <v>2021</v>
      </c>
      <c r="AC5342" t="s">
        <v>6542</v>
      </c>
      <c r="AD5342" t="s">
        <v>172</v>
      </c>
      <c r="AS5342">
        <v>3.83</v>
      </c>
      <c r="AT5342" t="s">
        <v>188</v>
      </c>
      <c r="AU5342" t="s">
        <v>189</v>
      </c>
      <c r="AV5342" t="s">
        <v>190</v>
      </c>
      <c r="AW5342" t="s">
        <v>191</v>
      </c>
      <c r="BC5342" t="s">
        <v>474</v>
      </c>
      <c r="BM5342" t="s">
        <v>29738</v>
      </c>
      <c r="BN5342" t="s">
        <v>193</v>
      </c>
      <c r="BP5342" t="s">
        <v>194</v>
      </c>
      <c r="BQ5342" t="s">
        <v>195</v>
      </c>
      <c r="BS5342">
        <v>14627</v>
      </c>
      <c r="BT5342" t="s">
        <v>196</v>
      </c>
      <c r="BU5342">
        <v>6104009394</v>
      </c>
      <c r="BZ5342" t="s">
        <v>29739</v>
      </c>
      <c r="CC5342" t="s">
        <v>29740</v>
      </c>
      <c r="CD5342" t="s">
        <v>650</v>
      </c>
      <c r="CF5342">
        <v>18073</v>
      </c>
      <c r="CG5342" t="s">
        <v>196</v>
      </c>
      <c r="CH5342">
        <v>6104009394</v>
      </c>
      <c r="CM5342" t="s">
        <v>29741</v>
      </c>
      <c r="CP5342" t="s">
        <v>194</v>
      </c>
      <c r="CQ5342" t="s">
        <v>195</v>
      </c>
      <c r="CS5342">
        <v>14608</v>
      </c>
      <c r="CT5342" t="s">
        <v>196</v>
      </c>
      <c r="CU5342">
        <v>6104009394</v>
      </c>
      <c r="ED5342" t="s">
        <v>650</v>
      </c>
      <c r="EG5342" t="s">
        <v>196</v>
      </c>
      <c r="EH5342">
        <v>6104009394</v>
      </c>
      <c r="EM5342" t="s">
        <v>29739</v>
      </c>
      <c r="EP5342" t="s">
        <v>29740</v>
      </c>
      <c r="EQ5342" t="s">
        <v>650</v>
      </c>
      <c r="ES5342">
        <v>18073</v>
      </c>
      <c r="ET5342" t="s">
        <v>196</v>
      </c>
      <c r="EU5342">
        <v>6104009394</v>
      </c>
    </row>
    <row r="5343" spans="1:151" x14ac:dyDescent="0.2">
      <c r="A5343">
        <v>28106</v>
      </c>
      <c r="B5343" t="s">
        <v>29742</v>
      </c>
      <c r="C5343" t="s">
        <v>29659</v>
      </c>
      <c r="E5343" t="s">
        <v>29743</v>
      </c>
      <c r="F5343" t="s">
        <v>171</v>
      </c>
      <c r="G5343" t="s">
        <v>172</v>
      </c>
      <c r="H5343" s="1">
        <v>36303</v>
      </c>
      <c r="I5343" t="s">
        <v>221</v>
      </c>
      <c r="K5343" t="s">
        <v>481</v>
      </c>
      <c r="L5343" t="s">
        <v>318</v>
      </c>
      <c r="M5343" t="s">
        <v>176</v>
      </c>
      <c r="N5343">
        <v>2020</v>
      </c>
      <c r="O5343" t="s">
        <v>978</v>
      </c>
      <c r="P5343" t="s">
        <v>979</v>
      </c>
      <c r="Q5343" t="s">
        <v>172</v>
      </c>
      <c r="S5343">
        <v>30782327</v>
      </c>
      <c r="T5343" t="s">
        <v>226</v>
      </c>
      <c r="Y5343" t="str">
        <f>"01AS"</f>
        <v>01AS</v>
      </c>
      <c r="Z5343" t="s">
        <v>227</v>
      </c>
      <c r="AA5343" t="s">
        <v>320</v>
      </c>
      <c r="AB5343" t="s">
        <v>321</v>
      </c>
      <c r="AC5343" t="s">
        <v>1693</v>
      </c>
      <c r="AD5343" t="s">
        <v>185</v>
      </c>
      <c r="AE5343" t="s">
        <v>1237</v>
      </c>
      <c r="AF5343" t="s">
        <v>426</v>
      </c>
      <c r="AJ5343" t="s">
        <v>1693</v>
      </c>
      <c r="AK5343" t="s">
        <v>185</v>
      </c>
      <c r="AM5343" t="s">
        <v>2618</v>
      </c>
      <c r="AS5343">
        <v>3.61</v>
      </c>
      <c r="AV5343" t="s">
        <v>473</v>
      </c>
      <c r="AW5343" t="s">
        <v>715</v>
      </c>
      <c r="BM5343" t="s">
        <v>29744</v>
      </c>
      <c r="BN5343" t="s">
        <v>239</v>
      </c>
      <c r="BO5343" t="s">
        <v>29745</v>
      </c>
      <c r="BP5343" t="s">
        <v>241</v>
      </c>
      <c r="BQ5343" t="s">
        <v>195</v>
      </c>
      <c r="BS5343">
        <v>14627</v>
      </c>
      <c r="CD5343" t="s">
        <v>195</v>
      </c>
      <c r="CM5343" t="s">
        <v>29746</v>
      </c>
      <c r="CO5343" t="s">
        <v>29745</v>
      </c>
      <c r="CP5343" t="s">
        <v>29747</v>
      </c>
      <c r="CQ5343" t="s">
        <v>735</v>
      </c>
      <c r="CS5343">
        <v>91745</v>
      </c>
      <c r="CT5343" t="s">
        <v>244</v>
      </c>
      <c r="CU5343" t="s">
        <v>29748</v>
      </c>
    </row>
    <row r="5344" spans="1:151" x14ac:dyDescent="0.2">
      <c r="A5344">
        <v>32579</v>
      </c>
      <c r="B5344" t="s">
        <v>29749</v>
      </c>
      <c r="C5344" t="s">
        <v>29659</v>
      </c>
      <c r="E5344" t="s">
        <v>29750</v>
      </c>
      <c r="F5344" t="s">
        <v>171</v>
      </c>
      <c r="G5344" t="s">
        <v>172</v>
      </c>
      <c r="H5344" s="1">
        <v>35331</v>
      </c>
      <c r="I5344" t="s">
        <v>221</v>
      </c>
      <c r="K5344" t="s">
        <v>4669</v>
      </c>
      <c r="L5344" t="s">
        <v>4692</v>
      </c>
      <c r="M5344" t="s">
        <v>255</v>
      </c>
      <c r="N5344" t="s">
        <v>421</v>
      </c>
      <c r="O5344" t="s">
        <v>422</v>
      </c>
      <c r="P5344" t="s">
        <v>178</v>
      </c>
      <c r="Q5344" t="s">
        <v>172</v>
      </c>
      <c r="S5344">
        <v>31562935</v>
      </c>
      <c r="T5344" t="s">
        <v>1382</v>
      </c>
      <c r="U5344" t="s">
        <v>424</v>
      </c>
      <c r="Y5344" t="str">
        <f>"02SBS"</f>
        <v>02SBS</v>
      </c>
      <c r="Z5344" t="s">
        <v>4693</v>
      </c>
      <c r="AA5344" t="s">
        <v>259</v>
      </c>
      <c r="AB5344" t="s">
        <v>260</v>
      </c>
      <c r="AC5344" t="s">
        <v>6061</v>
      </c>
      <c r="AD5344" t="s">
        <v>185</v>
      </c>
      <c r="AS5344">
        <v>3.55</v>
      </c>
      <c r="AT5344" t="s">
        <v>429</v>
      </c>
      <c r="AV5344" t="s">
        <v>823</v>
      </c>
      <c r="AW5344" t="s">
        <v>430</v>
      </c>
      <c r="BO5344" t="s">
        <v>13064</v>
      </c>
      <c r="BQ5344" t="s">
        <v>195</v>
      </c>
      <c r="CA5344" t="s">
        <v>29751</v>
      </c>
      <c r="CD5344" t="s">
        <v>195</v>
      </c>
      <c r="CM5344" t="s">
        <v>29752</v>
      </c>
      <c r="CN5344" t="s">
        <v>29751</v>
      </c>
      <c r="CO5344" t="s">
        <v>13064</v>
      </c>
      <c r="CP5344" t="s">
        <v>13064</v>
      </c>
      <c r="CQ5344" t="s">
        <v>13024</v>
      </c>
      <c r="CS5344">
        <v>430000</v>
      </c>
      <c r="CT5344" t="s">
        <v>1382</v>
      </c>
    </row>
    <row r="5345" spans="1:151" x14ac:dyDescent="0.2">
      <c r="A5345">
        <v>34130</v>
      </c>
      <c r="B5345" t="s">
        <v>29753</v>
      </c>
      <c r="C5345" t="s">
        <v>29659</v>
      </c>
      <c r="E5345" t="s">
        <v>29754</v>
      </c>
      <c r="F5345" t="s">
        <v>171</v>
      </c>
      <c r="G5345" t="s">
        <v>172</v>
      </c>
      <c r="H5345" s="1">
        <v>36158</v>
      </c>
      <c r="I5345" t="s">
        <v>173</v>
      </c>
      <c r="K5345" t="s">
        <v>1377</v>
      </c>
      <c r="L5345" t="s">
        <v>12980</v>
      </c>
      <c r="M5345" t="s">
        <v>306</v>
      </c>
      <c r="N5345">
        <v>2020</v>
      </c>
      <c r="O5345" t="s">
        <v>1379</v>
      </c>
      <c r="P5345" t="s">
        <v>178</v>
      </c>
      <c r="Q5345" t="s">
        <v>172</v>
      </c>
      <c r="S5345">
        <v>30623446</v>
      </c>
      <c r="T5345" t="s">
        <v>1382</v>
      </c>
      <c r="U5345" t="s">
        <v>424</v>
      </c>
      <c r="Y5345" t="str">
        <f>"01AS"</f>
        <v>01AS</v>
      </c>
      <c r="Z5345" t="s">
        <v>227</v>
      </c>
      <c r="AA5345" t="s">
        <v>4344</v>
      </c>
      <c r="AB5345" t="s">
        <v>4345</v>
      </c>
      <c r="AC5345" t="s">
        <v>2351</v>
      </c>
      <c r="AD5345" t="s">
        <v>172</v>
      </c>
      <c r="AS5345">
        <v>0.97</v>
      </c>
      <c r="AT5345" t="s">
        <v>5587</v>
      </c>
      <c r="AU5345" t="s">
        <v>235</v>
      </c>
      <c r="AV5345" t="s">
        <v>1777</v>
      </c>
      <c r="AW5345" t="s">
        <v>430</v>
      </c>
      <c r="BC5345" t="s">
        <v>474</v>
      </c>
      <c r="BO5345" t="s">
        <v>11320</v>
      </c>
      <c r="BQ5345" t="s">
        <v>195</v>
      </c>
      <c r="CA5345" t="s">
        <v>29755</v>
      </c>
      <c r="CD5345" t="s">
        <v>195</v>
      </c>
      <c r="CM5345" t="s">
        <v>29756</v>
      </c>
      <c r="CN5345" t="s">
        <v>29755</v>
      </c>
      <c r="CO5345" t="s">
        <v>11320</v>
      </c>
      <c r="CP5345" t="s">
        <v>11320</v>
      </c>
      <c r="CQ5345" t="s">
        <v>1375</v>
      </c>
      <c r="CS5345">
        <v>230088</v>
      </c>
      <c r="CT5345" t="s">
        <v>1382</v>
      </c>
      <c r="CU5345" t="s">
        <v>29757</v>
      </c>
    </row>
    <row r="5346" spans="1:151" x14ac:dyDescent="0.2">
      <c r="A5346">
        <v>34284</v>
      </c>
      <c r="B5346" t="s">
        <v>29758</v>
      </c>
      <c r="C5346" t="s">
        <v>29714</v>
      </c>
      <c r="E5346" t="s">
        <v>29759</v>
      </c>
      <c r="F5346" t="s">
        <v>171</v>
      </c>
      <c r="I5346" t="s">
        <v>173</v>
      </c>
      <c r="K5346" t="s">
        <v>1377</v>
      </c>
      <c r="L5346" t="s">
        <v>1378</v>
      </c>
      <c r="M5346" t="s">
        <v>306</v>
      </c>
      <c r="N5346">
        <v>2020</v>
      </c>
      <c r="O5346" t="s">
        <v>1379</v>
      </c>
      <c r="P5346" t="s">
        <v>178</v>
      </c>
      <c r="Q5346" t="s">
        <v>185</v>
      </c>
      <c r="BC5346" t="s">
        <v>474</v>
      </c>
      <c r="BM5346" t="s">
        <v>29760</v>
      </c>
      <c r="BN5346" t="s">
        <v>29761</v>
      </c>
      <c r="BO5346" t="s">
        <v>17534</v>
      </c>
      <c r="BP5346" t="s">
        <v>5600</v>
      </c>
      <c r="BR5346" t="s">
        <v>5568</v>
      </c>
      <c r="BS5346">
        <v>215021</v>
      </c>
      <c r="BT5346" t="s">
        <v>1382</v>
      </c>
      <c r="BU5346" t="s">
        <v>29762</v>
      </c>
      <c r="BX5346" t="s">
        <v>29763</v>
      </c>
      <c r="BY5346" t="s">
        <v>1712</v>
      </c>
    </row>
    <row r="5347" spans="1:151" x14ac:dyDescent="0.2">
      <c r="A5347">
        <v>34533</v>
      </c>
      <c r="B5347" t="s">
        <v>29764</v>
      </c>
      <c r="C5347" t="s">
        <v>29714</v>
      </c>
      <c r="E5347" t="s">
        <v>29765</v>
      </c>
      <c r="F5347" t="s">
        <v>171</v>
      </c>
      <c r="I5347" t="s">
        <v>173</v>
      </c>
      <c r="K5347" t="s">
        <v>1377</v>
      </c>
      <c r="L5347" t="s">
        <v>1378</v>
      </c>
      <c r="M5347" t="s">
        <v>306</v>
      </c>
      <c r="N5347">
        <v>2020</v>
      </c>
      <c r="O5347" t="s">
        <v>1379</v>
      </c>
      <c r="P5347" t="s">
        <v>509</v>
      </c>
      <c r="Q5347" t="s">
        <v>185</v>
      </c>
      <c r="BM5347" t="s">
        <v>29766</v>
      </c>
      <c r="BP5347" t="s">
        <v>4702</v>
      </c>
      <c r="BR5347" t="s">
        <v>4702</v>
      </c>
      <c r="BS5347">
        <v>201612</v>
      </c>
      <c r="BT5347" t="s">
        <v>1382</v>
      </c>
      <c r="BU5347" t="s">
        <v>29767</v>
      </c>
      <c r="BW5347" t="s">
        <v>29767</v>
      </c>
    </row>
    <row r="5348" spans="1:151" x14ac:dyDescent="0.2">
      <c r="A5348">
        <v>35625</v>
      </c>
      <c r="B5348" t="s">
        <v>29768</v>
      </c>
      <c r="C5348" t="s">
        <v>29714</v>
      </c>
      <c r="E5348" t="s">
        <v>29769</v>
      </c>
      <c r="F5348" t="s">
        <v>171</v>
      </c>
      <c r="I5348" t="s">
        <v>221</v>
      </c>
      <c r="K5348" t="s">
        <v>1377</v>
      </c>
      <c r="L5348" t="s">
        <v>1378</v>
      </c>
      <c r="M5348" t="s">
        <v>306</v>
      </c>
      <c r="N5348">
        <v>2020</v>
      </c>
      <c r="O5348" t="s">
        <v>1379</v>
      </c>
      <c r="P5348" t="s">
        <v>3256</v>
      </c>
      <c r="Q5348" t="s">
        <v>185</v>
      </c>
      <c r="BM5348" t="s">
        <v>29770</v>
      </c>
      <c r="BP5348" t="s">
        <v>11885</v>
      </c>
      <c r="BR5348" t="s">
        <v>11462</v>
      </c>
      <c r="BS5348">
        <v>266500</v>
      </c>
      <c r="BT5348" t="s">
        <v>1382</v>
      </c>
      <c r="BU5348" t="s">
        <v>29771</v>
      </c>
    </row>
    <row r="5349" spans="1:151" x14ac:dyDescent="0.2">
      <c r="A5349">
        <v>45483</v>
      </c>
      <c r="B5349" t="s">
        <v>29772</v>
      </c>
      <c r="C5349" t="s">
        <v>29714</v>
      </c>
      <c r="E5349" t="s">
        <v>29773</v>
      </c>
      <c r="F5349" t="s">
        <v>171</v>
      </c>
      <c r="G5349" t="str">
        <f>"0"</f>
        <v>0</v>
      </c>
      <c r="H5349" s="1">
        <v>37248</v>
      </c>
      <c r="I5349" t="s">
        <v>173</v>
      </c>
      <c r="K5349" t="s">
        <v>4669</v>
      </c>
      <c r="L5349" t="s">
        <v>1373</v>
      </c>
      <c r="M5349" t="s">
        <v>255</v>
      </c>
      <c r="N5349" t="s">
        <v>1165</v>
      </c>
      <c r="O5349" t="s">
        <v>1214</v>
      </c>
      <c r="P5349" t="s">
        <v>178</v>
      </c>
      <c r="Q5349" t="s">
        <v>172</v>
      </c>
      <c r="S5349">
        <v>32944402</v>
      </c>
      <c r="T5349" t="s">
        <v>1382</v>
      </c>
      <c r="U5349" t="s">
        <v>424</v>
      </c>
      <c r="Y5349" t="str">
        <f>"02SBS"</f>
        <v>02SBS</v>
      </c>
      <c r="Z5349" t="s">
        <v>4693</v>
      </c>
      <c r="AA5349" t="s">
        <v>259</v>
      </c>
      <c r="AB5349" t="s">
        <v>260</v>
      </c>
      <c r="AC5349" t="s">
        <v>12416</v>
      </c>
      <c r="AD5349" t="s">
        <v>185</v>
      </c>
      <c r="AF5349" t="s">
        <v>22024</v>
      </c>
      <c r="AG5349" t="s">
        <v>22025</v>
      </c>
      <c r="AJ5349" t="s">
        <v>29774</v>
      </c>
      <c r="AK5349" t="s">
        <v>185</v>
      </c>
      <c r="AS5349">
        <v>3.78</v>
      </c>
      <c r="AU5349" t="s">
        <v>2925</v>
      </c>
      <c r="AV5349" t="s">
        <v>236</v>
      </c>
      <c r="AW5349" t="s">
        <v>430</v>
      </c>
      <c r="BO5349" t="s">
        <v>4702</v>
      </c>
      <c r="BQ5349" t="s">
        <v>195</v>
      </c>
      <c r="CA5349" t="s">
        <v>29775</v>
      </c>
      <c r="CD5349" t="s">
        <v>195</v>
      </c>
      <c r="CM5349" t="s">
        <v>29776</v>
      </c>
      <c r="CN5349" t="s">
        <v>29775</v>
      </c>
      <c r="CO5349" t="s">
        <v>4702</v>
      </c>
      <c r="CP5349" t="s">
        <v>4702</v>
      </c>
      <c r="CQ5349" t="s">
        <v>4705</v>
      </c>
      <c r="CS5349">
        <v>200125</v>
      </c>
      <c r="CT5349" t="s">
        <v>1382</v>
      </c>
      <c r="CU5349" t="s">
        <v>29777</v>
      </c>
    </row>
    <row r="5350" spans="1:151" x14ac:dyDescent="0.2">
      <c r="A5350">
        <v>45594</v>
      </c>
      <c r="B5350" t="s">
        <v>29778</v>
      </c>
      <c r="C5350" t="s">
        <v>29714</v>
      </c>
      <c r="E5350" t="s">
        <v>29779</v>
      </c>
      <c r="F5350" t="s">
        <v>171</v>
      </c>
      <c r="G5350" t="str">
        <f>"0"</f>
        <v>0</v>
      </c>
      <c r="H5350" s="1">
        <v>38399</v>
      </c>
      <c r="I5350" t="s">
        <v>173</v>
      </c>
      <c r="K5350" t="s">
        <v>8799</v>
      </c>
      <c r="L5350" t="s">
        <v>1047</v>
      </c>
      <c r="M5350" t="s">
        <v>255</v>
      </c>
      <c r="N5350" t="s">
        <v>1165</v>
      </c>
      <c r="O5350" t="s">
        <v>1214</v>
      </c>
      <c r="P5350" t="s">
        <v>178</v>
      </c>
      <c r="Q5350" t="s">
        <v>172</v>
      </c>
      <c r="S5350">
        <v>32804348</v>
      </c>
      <c r="T5350" t="s">
        <v>5995</v>
      </c>
      <c r="U5350" t="s">
        <v>424</v>
      </c>
      <c r="Y5350" t="str">
        <f>"01AS"</f>
        <v>01AS</v>
      </c>
      <c r="Z5350" t="s">
        <v>499</v>
      </c>
      <c r="AA5350" t="s">
        <v>833</v>
      </c>
      <c r="AB5350" t="s">
        <v>834</v>
      </c>
      <c r="AC5350" t="s">
        <v>9681</v>
      </c>
      <c r="AD5350" t="s">
        <v>172</v>
      </c>
      <c r="AS5350">
        <v>2.37</v>
      </c>
      <c r="AU5350" t="s">
        <v>472</v>
      </c>
      <c r="AV5350" t="s">
        <v>473</v>
      </c>
      <c r="AW5350" t="s">
        <v>430</v>
      </c>
      <c r="BM5350" t="s">
        <v>29780</v>
      </c>
      <c r="BN5350" t="s">
        <v>239</v>
      </c>
      <c r="BO5350" t="s">
        <v>4702</v>
      </c>
      <c r="BP5350" t="s">
        <v>241</v>
      </c>
      <c r="BQ5350" t="s">
        <v>195</v>
      </c>
      <c r="BS5350">
        <v>14627</v>
      </c>
      <c r="CD5350" t="s">
        <v>195</v>
      </c>
      <c r="CM5350" t="s">
        <v>29781</v>
      </c>
      <c r="CO5350" t="s">
        <v>4702</v>
      </c>
      <c r="CP5350" t="s">
        <v>4702</v>
      </c>
      <c r="CQ5350" t="s">
        <v>4705</v>
      </c>
      <c r="CS5350">
        <v>200120</v>
      </c>
      <c r="CT5350" t="s">
        <v>1382</v>
      </c>
      <c r="CU5350" t="s">
        <v>29782</v>
      </c>
    </row>
    <row r="5351" spans="1:151" x14ac:dyDescent="0.2">
      <c r="A5351">
        <v>25838</v>
      </c>
      <c r="B5351" t="s">
        <v>29783</v>
      </c>
      <c r="C5351" t="s">
        <v>29784</v>
      </c>
      <c r="E5351" t="s">
        <v>29785</v>
      </c>
      <c r="F5351" t="s">
        <v>171</v>
      </c>
      <c r="G5351" t="s">
        <v>172</v>
      </c>
      <c r="H5351" s="1">
        <v>35589</v>
      </c>
      <c r="I5351" t="s">
        <v>221</v>
      </c>
      <c r="K5351" t="s">
        <v>9557</v>
      </c>
      <c r="L5351" t="s">
        <v>820</v>
      </c>
      <c r="M5351" t="s">
        <v>176</v>
      </c>
      <c r="N5351">
        <v>2019</v>
      </c>
      <c r="O5351" t="s">
        <v>482</v>
      </c>
      <c r="P5351" t="s">
        <v>363</v>
      </c>
      <c r="Q5351" t="s">
        <v>172</v>
      </c>
      <c r="S5351">
        <v>29419647</v>
      </c>
      <c r="T5351" t="s">
        <v>196</v>
      </c>
      <c r="W5351" t="s">
        <v>29786</v>
      </c>
      <c r="X5351">
        <v>9179815125</v>
      </c>
      <c r="Y5351" t="s">
        <v>182</v>
      </c>
      <c r="Z5351" t="s">
        <v>282</v>
      </c>
      <c r="AA5351">
        <v>2019</v>
      </c>
      <c r="AB5351">
        <v>2019</v>
      </c>
      <c r="AC5351" t="s">
        <v>208</v>
      </c>
      <c r="AD5351" t="s">
        <v>185</v>
      </c>
      <c r="AM5351" t="s">
        <v>13318</v>
      </c>
      <c r="AS5351">
        <v>3.21</v>
      </c>
      <c r="AT5351" t="s">
        <v>188</v>
      </c>
      <c r="AU5351" t="s">
        <v>189</v>
      </c>
      <c r="AV5351" t="s">
        <v>190</v>
      </c>
      <c r="AW5351" t="s">
        <v>237</v>
      </c>
      <c r="BM5351" t="s">
        <v>4921</v>
      </c>
      <c r="BN5351" t="s">
        <v>12476</v>
      </c>
      <c r="BP5351" t="s">
        <v>194</v>
      </c>
      <c r="BQ5351" t="s">
        <v>195</v>
      </c>
      <c r="BS5351">
        <v>14627</v>
      </c>
      <c r="BT5351" t="s">
        <v>196</v>
      </c>
      <c r="BU5351">
        <v>9179815131</v>
      </c>
      <c r="BZ5351" t="s">
        <v>29787</v>
      </c>
      <c r="CC5351" t="s">
        <v>704</v>
      </c>
      <c r="CD5351" t="s">
        <v>195</v>
      </c>
      <c r="CF5351">
        <v>11219</v>
      </c>
      <c r="CG5351" t="s">
        <v>196</v>
      </c>
      <c r="CH5351">
        <v>9179815131</v>
      </c>
      <c r="CM5351" t="s">
        <v>29788</v>
      </c>
      <c r="CP5351" t="s">
        <v>194</v>
      </c>
      <c r="CQ5351" t="s">
        <v>195</v>
      </c>
      <c r="CS5351">
        <v>14627</v>
      </c>
      <c r="CT5351" t="s">
        <v>196</v>
      </c>
      <c r="CU5351">
        <v>9179815131</v>
      </c>
      <c r="ED5351" t="s">
        <v>195</v>
      </c>
      <c r="EG5351" t="s">
        <v>196</v>
      </c>
      <c r="EH5351">
        <v>9179815131</v>
      </c>
      <c r="EM5351" t="s">
        <v>29787</v>
      </c>
      <c r="EP5351" t="s">
        <v>704</v>
      </c>
      <c r="EQ5351" t="s">
        <v>195</v>
      </c>
      <c r="ES5351">
        <v>11219</v>
      </c>
      <c r="ET5351" t="s">
        <v>196</v>
      </c>
      <c r="EU5351">
        <v>9179815131</v>
      </c>
    </row>
    <row r="5352" spans="1:151" x14ac:dyDescent="0.2">
      <c r="A5352">
        <v>27360</v>
      </c>
      <c r="B5352" t="s">
        <v>29789</v>
      </c>
      <c r="C5352" t="s">
        <v>29784</v>
      </c>
      <c r="E5352" t="s">
        <v>29790</v>
      </c>
      <c r="F5352" t="s">
        <v>171</v>
      </c>
      <c r="G5352" t="s">
        <v>172</v>
      </c>
      <c r="H5352" s="1">
        <v>36331</v>
      </c>
      <c r="I5352" t="s">
        <v>221</v>
      </c>
      <c r="K5352" t="s">
        <v>5197</v>
      </c>
      <c r="L5352" t="s">
        <v>5198</v>
      </c>
      <c r="M5352" t="s">
        <v>224</v>
      </c>
      <c r="N5352">
        <v>2019</v>
      </c>
      <c r="O5352" t="s">
        <v>279</v>
      </c>
      <c r="P5352" t="s">
        <v>178</v>
      </c>
      <c r="Q5352" t="s">
        <v>172</v>
      </c>
      <c r="S5352">
        <v>31364515</v>
      </c>
      <c r="T5352" t="s">
        <v>179</v>
      </c>
      <c r="U5352" t="s">
        <v>180</v>
      </c>
      <c r="V5352" s="2">
        <v>44696</v>
      </c>
      <c r="W5352" t="s">
        <v>29791</v>
      </c>
      <c r="X5352" t="s">
        <v>29792</v>
      </c>
      <c r="Y5352" t="s">
        <v>186</v>
      </c>
      <c r="Z5352" t="s">
        <v>282</v>
      </c>
      <c r="AA5352">
        <v>2022</v>
      </c>
      <c r="AB5352">
        <v>2022</v>
      </c>
      <c r="AC5352" t="s">
        <v>339</v>
      </c>
      <c r="AD5352" t="s">
        <v>172</v>
      </c>
      <c r="AS5352">
        <v>3.78</v>
      </c>
      <c r="AT5352" t="s">
        <v>188</v>
      </c>
      <c r="AU5352" t="s">
        <v>189</v>
      </c>
      <c r="AV5352" t="s">
        <v>190</v>
      </c>
      <c r="AW5352" t="s">
        <v>191</v>
      </c>
      <c r="BM5352" t="s">
        <v>29793</v>
      </c>
      <c r="BN5352" t="s">
        <v>193</v>
      </c>
      <c r="BP5352" t="s">
        <v>194</v>
      </c>
      <c r="BQ5352" t="s">
        <v>195</v>
      </c>
      <c r="BS5352">
        <v>14627</v>
      </c>
      <c r="BT5352" t="s">
        <v>196</v>
      </c>
      <c r="BU5352">
        <v>6035435543</v>
      </c>
      <c r="CM5352" t="s">
        <v>1073</v>
      </c>
      <c r="CP5352" t="s">
        <v>194</v>
      </c>
      <c r="CQ5352" t="s">
        <v>195</v>
      </c>
      <c r="CS5352">
        <v>14627</v>
      </c>
      <c r="CT5352" t="s">
        <v>196</v>
      </c>
      <c r="CU5352">
        <v>6034385543</v>
      </c>
    </row>
    <row r="5353" spans="1:151" x14ac:dyDescent="0.2">
      <c r="A5353">
        <v>34142</v>
      </c>
      <c r="B5353" t="s">
        <v>29794</v>
      </c>
      <c r="C5353" t="s">
        <v>29784</v>
      </c>
      <c r="E5353" t="s">
        <v>29795</v>
      </c>
      <c r="F5353" t="s">
        <v>171</v>
      </c>
      <c r="G5353" t="s">
        <v>172</v>
      </c>
      <c r="H5353" s="1">
        <v>36807</v>
      </c>
      <c r="I5353" t="s">
        <v>173</v>
      </c>
      <c r="K5353" t="s">
        <v>1377</v>
      </c>
      <c r="L5353" t="s">
        <v>1378</v>
      </c>
      <c r="M5353" t="s">
        <v>306</v>
      </c>
      <c r="N5353">
        <v>2020</v>
      </c>
      <c r="O5353" t="s">
        <v>1379</v>
      </c>
      <c r="P5353" t="s">
        <v>178</v>
      </c>
      <c r="Q5353" t="s">
        <v>172</v>
      </c>
      <c r="S5353">
        <v>31623568</v>
      </c>
      <c r="T5353" t="s">
        <v>1382</v>
      </c>
      <c r="U5353" t="s">
        <v>424</v>
      </c>
      <c r="Y5353" t="str">
        <f>"01AS"</f>
        <v>01AS</v>
      </c>
      <c r="Z5353" t="s">
        <v>227</v>
      </c>
      <c r="AA5353" t="s">
        <v>833</v>
      </c>
      <c r="AB5353" t="s">
        <v>834</v>
      </c>
      <c r="AC5353" t="s">
        <v>2003</v>
      </c>
      <c r="AD5353" t="s">
        <v>172</v>
      </c>
      <c r="AS5353">
        <v>3.76</v>
      </c>
      <c r="AT5353" t="s">
        <v>429</v>
      </c>
      <c r="AU5353" t="s">
        <v>235</v>
      </c>
      <c r="AV5353" t="s">
        <v>236</v>
      </c>
      <c r="AW5353" t="s">
        <v>430</v>
      </c>
      <c r="BM5353" t="s">
        <v>29796</v>
      </c>
      <c r="BN5353" t="s">
        <v>239</v>
      </c>
      <c r="BO5353" t="s">
        <v>11207</v>
      </c>
      <c r="BP5353" t="s">
        <v>241</v>
      </c>
      <c r="BQ5353" t="s">
        <v>195</v>
      </c>
      <c r="BS5353">
        <v>14627</v>
      </c>
      <c r="CA5353" t="s">
        <v>29797</v>
      </c>
      <c r="CD5353" t="s">
        <v>195</v>
      </c>
      <c r="CM5353" t="s">
        <v>29798</v>
      </c>
      <c r="CN5353" t="s">
        <v>29797</v>
      </c>
      <c r="CO5353" t="s">
        <v>11207</v>
      </c>
      <c r="CP5353" t="s">
        <v>11207</v>
      </c>
      <c r="CQ5353" t="s">
        <v>3674</v>
      </c>
      <c r="CS5353">
        <v>226001</v>
      </c>
      <c r="CT5353" t="s">
        <v>1382</v>
      </c>
      <c r="CU5353" t="s">
        <v>29799</v>
      </c>
    </row>
    <row r="5354" spans="1:151" x14ac:dyDescent="0.2">
      <c r="A5354">
        <v>34170</v>
      </c>
      <c r="B5354" t="s">
        <v>29800</v>
      </c>
      <c r="C5354" t="s">
        <v>29801</v>
      </c>
      <c r="E5354" t="s">
        <v>29802</v>
      </c>
      <c r="F5354" t="s">
        <v>171</v>
      </c>
      <c r="I5354" t="s">
        <v>221</v>
      </c>
      <c r="K5354" t="s">
        <v>1377</v>
      </c>
      <c r="L5354" t="s">
        <v>1378</v>
      </c>
      <c r="M5354" t="s">
        <v>306</v>
      </c>
      <c r="N5354">
        <v>2020</v>
      </c>
      <c r="O5354" t="s">
        <v>1379</v>
      </c>
      <c r="P5354" t="s">
        <v>178</v>
      </c>
      <c r="Q5354" t="s">
        <v>185</v>
      </c>
      <c r="BM5354" t="s">
        <v>29803</v>
      </c>
      <c r="BN5354" t="s">
        <v>1189</v>
      </c>
      <c r="BP5354" t="s">
        <v>1381</v>
      </c>
      <c r="BQ5354" t="s">
        <v>29804</v>
      </c>
      <c r="BS5354">
        <v>100032</v>
      </c>
      <c r="BT5354" t="s">
        <v>1382</v>
      </c>
      <c r="BU5354">
        <v>18600562626</v>
      </c>
      <c r="BY5354" t="s">
        <v>29805</v>
      </c>
    </row>
    <row r="5355" spans="1:151" x14ac:dyDescent="0.2">
      <c r="A5355">
        <v>45420</v>
      </c>
      <c r="B5355" t="s">
        <v>29806</v>
      </c>
      <c r="C5355" t="s">
        <v>29801</v>
      </c>
      <c r="E5355" t="s">
        <v>29807</v>
      </c>
      <c r="F5355" t="s">
        <v>171</v>
      </c>
      <c r="G5355" t="str">
        <f>"0"</f>
        <v>0</v>
      </c>
      <c r="H5355" s="1">
        <v>38185</v>
      </c>
      <c r="I5355" t="s">
        <v>173</v>
      </c>
      <c r="K5355" t="s">
        <v>1730</v>
      </c>
      <c r="L5355" t="s">
        <v>1731</v>
      </c>
      <c r="M5355" t="s">
        <v>224</v>
      </c>
      <c r="N5355">
        <v>2025</v>
      </c>
      <c r="O5355" t="s">
        <v>528</v>
      </c>
      <c r="P5355" t="s">
        <v>178</v>
      </c>
      <c r="Q5355" t="s">
        <v>172</v>
      </c>
      <c r="R5355" t="s">
        <v>510</v>
      </c>
      <c r="S5355">
        <v>32268041</v>
      </c>
      <c r="BM5355" t="s">
        <v>7962</v>
      </c>
    </row>
    <row r="5356" spans="1:151" x14ac:dyDescent="0.2">
      <c r="A5356">
        <v>40831</v>
      </c>
      <c r="B5356" t="s">
        <v>29806</v>
      </c>
      <c r="C5356" t="s">
        <v>29801</v>
      </c>
      <c r="E5356" t="s">
        <v>29807</v>
      </c>
      <c r="F5356" t="s">
        <v>171</v>
      </c>
      <c r="G5356" t="str">
        <f>"0"</f>
        <v>0</v>
      </c>
      <c r="H5356" s="1">
        <v>38185</v>
      </c>
      <c r="I5356" t="s">
        <v>173</v>
      </c>
      <c r="K5356" t="s">
        <v>554</v>
      </c>
      <c r="L5356" t="s">
        <v>175</v>
      </c>
      <c r="M5356" t="s">
        <v>176</v>
      </c>
      <c r="N5356">
        <v>2024</v>
      </c>
      <c r="O5356" t="s">
        <v>319</v>
      </c>
      <c r="P5356" t="s">
        <v>178</v>
      </c>
      <c r="Q5356" t="s">
        <v>172</v>
      </c>
      <c r="R5356" t="s">
        <v>510</v>
      </c>
      <c r="S5356">
        <v>32268041</v>
      </c>
      <c r="BM5356" t="s">
        <v>7962</v>
      </c>
    </row>
    <row r="5357" spans="1:151" x14ac:dyDescent="0.2">
      <c r="A5357">
        <v>41845</v>
      </c>
      <c r="B5357" t="s">
        <v>28751</v>
      </c>
      <c r="C5357" t="s">
        <v>29801</v>
      </c>
      <c r="E5357" t="s">
        <v>29808</v>
      </c>
      <c r="F5357" t="s">
        <v>171</v>
      </c>
      <c r="G5357" t="str">
        <f>"0"</f>
        <v>0</v>
      </c>
      <c r="H5357" s="1">
        <v>36529</v>
      </c>
      <c r="I5357" t="s">
        <v>221</v>
      </c>
      <c r="K5357" t="s">
        <v>769</v>
      </c>
      <c r="L5357" t="s">
        <v>2488</v>
      </c>
      <c r="M5357" t="s">
        <v>176</v>
      </c>
      <c r="N5357">
        <v>2024</v>
      </c>
      <c r="O5357" t="s">
        <v>319</v>
      </c>
      <c r="P5357" t="s">
        <v>178</v>
      </c>
      <c r="Q5357" t="s">
        <v>172</v>
      </c>
      <c r="S5357">
        <v>32623161</v>
      </c>
      <c r="T5357" t="s">
        <v>1382</v>
      </c>
      <c r="U5357" t="s">
        <v>424</v>
      </c>
      <c r="Y5357" t="str">
        <f>"02SBS"</f>
        <v>02SBS</v>
      </c>
      <c r="Z5357" t="s">
        <v>4693</v>
      </c>
      <c r="AA5357" t="s">
        <v>259</v>
      </c>
      <c r="AB5357" t="s">
        <v>260</v>
      </c>
      <c r="AC5357" t="s">
        <v>6061</v>
      </c>
      <c r="AD5357" t="s">
        <v>185</v>
      </c>
      <c r="AS5357">
        <v>3.88</v>
      </c>
      <c r="AU5357" t="s">
        <v>2925</v>
      </c>
      <c r="AV5357" t="s">
        <v>236</v>
      </c>
      <c r="AW5357" t="s">
        <v>430</v>
      </c>
      <c r="BO5357" t="s">
        <v>475</v>
      </c>
      <c r="BQ5357" t="s">
        <v>195</v>
      </c>
      <c r="BZ5357" t="s">
        <v>3928</v>
      </c>
      <c r="CB5357" t="s">
        <v>475</v>
      </c>
      <c r="CD5357" t="s">
        <v>195</v>
      </c>
      <c r="CF5357">
        <v>14620</v>
      </c>
      <c r="CG5357" t="s">
        <v>244</v>
      </c>
      <c r="CM5357" t="s">
        <v>29809</v>
      </c>
      <c r="CO5357" t="s">
        <v>475</v>
      </c>
      <c r="CP5357" t="s">
        <v>241</v>
      </c>
      <c r="CQ5357" t="s">
        <v>247</v>
      </c>
      <c r="CS5357">
        <v>14620</v>
      </c>
      <c r="CT5357" t="s">
        <v>244</v>
      </c>
      <c r="CU5357" t="s">
        <v>29810</v>
      </c>
    </row>
    <row r="5358" spans="1:151" x14ac:dyDescent="0.2">
      <c r="A5358">
        <v>45481</v>
      </c>
      <c r="B5358" t="s">
        <v>28751</v>
      </c>
      <c r="C5358" t="s">
        <v>29801</v>
      </c>
      <c r="E5358" t="s">
        <v>29808</v>
      </c>
      <c r="F5358" t="s">
        <v>171</v>
      </c>
      <c r="G5358" t="str">
        <f>"0"</f>
        <v>0</v>
      </c>
      <c r="H5358" s="1">
        <v>36529</v>
      </c>
      <c r="I5358" t="s">
        <v>221</v>
      </c>
      <c r="K5358" t="s">
        <v>4669</v>
      </c>
      <c r="L5358" t="s">
        <v>1373</v>
      </c>
      <c r="M5358" t="s">
        <v>255</v>
      </c>
      <c r="N5358" t="s">
        <v>1165</v>
      </c>
      <c r="O5358" t="s">
        <v>1214</v>
      </c>
      <c r="P5358" t="s">
        <v>178</v>
      </c>
      <c r="Q5358" t="s">
        <v>172</v>
      </c>
      <c r="S5358">
        <v>32623161</v>
      </c>
      <c r="T5358" t="s">
        <v>1382</v>
      </c>
      <c r="U5358" t="s">
        <v>424</v>
      </c>
      <c r="Y5358" t="str">
        <f>"02SBS"</f>
        <v>02SBS</v>
      </c>
      <c r="Z5358" t="s">
        <v>4693</v>
      </c>
      <c r="AA5358" t="s">
        <v>259</v>
      </c>
      <c r="AB5358" t="s">
        <v>260</v>
      </c>
      <c r="AC5358" t="s">
        <v>6061</v>
      </c>
      <c r="AD5358" t="s">
        <v>185</v>
      </c>
      <c r="AS5358">
        <v>3.88</v>
      </c>
      <c r="AU5358" t="s">
        <v>2925</v>
      </c>
      <c r="AV5358" t="s">
        <v>236</v>
      </c>
      <c r="AW5358" t="s">
        <v>430</v>
      </c>
      <c r="BO5358" t="s">
        <v>475</v>
      </c>
      <c r="BQ5358" t="s">
        <v>195</v>
      </c>
      <c r="BZ5358" t="s">
        <v>3928</v>
      </c>
      <c r="CB5358" t="s">
        <v>475</v>
      </c>
      <c r="CD5358" t="s">
        <v>195</v>
      </c>
      <c r="CF5358">
        <v>14620</v>
      </c>
      <c r="CG5358" t="s">
        <v>244</v>
      </c>
      <c r="CM5358" t="s">
        <v>29809</v>
      </c>
      <c r="CO5358" t="s">
        <v>475</v>
      </c>
      <c r="CP5358" t="s">
        <v>241</v>
      </c>
      <c r="CQ5358" t="s">
        <v>247</v>
      </c>
      <c r="CS5358">
        <v>14620</v>
      </c>
      <c r="CT5358" t="s">
        <v>244</v>
      </c>
      <c r="CU5358" t="s">
        <v>29810</v>
      </c>
    </row>
    <row r="5359" spans="1:151" x14ac:dyDescent="0.2">
      <c r="A5359">
        <v>28370</v>
      </c>
      <c r="B5359" t="s">
        <v>850</v>
      </c>
      <c r="C5359" t="s">
        <v>29811</v>
      </c>
      <c r="E5359" t="s">
        <v>29812</v>
      </c>
      <c r="F5359" t="s">
        <v>171</v>
      </c>
      <c r="G5359" t="s">
        <v>172</v>
      </c>
      <c r="H5359" s="1">
        <v>35283</v>
      </c>
      <c r="I5359" t="s">
        <v>221</v>
      </c>
      <c r="K5359" t="s">
        <v>3218</v>
      </c>
      <c r="L5359" t="s">
        <v>2552</v>
      </c>
      <c r="M5359" t="s">
        <v>224</v>
      </c>
      <c r="N5359">
        <v>2019</v>
      </c>
      <c r="O5359" t="s">
        <v>279</v>
      </c>
      <c r="P5359" t="s">
        <v>178</v>
      </c>
      <c r="Q5359" t="s">
        <v>172</v>
      </c>
      <c r="S5359">
        <v>28793397</v>
      </c>
      <c r="T5359" t="s">
        <v>196</v>
      </c>
      <c r="W5359" t="s">
        <v>29813</v>
      </c>
      <c r="X5359">
        <v>7573771830</v>
      </c>
      <c r="Y5359" t="s">
        <v>802</v>
      </c>
      <c r="Z5359" t="s">
        <v>1360</v>
      </c>
      <c r="AA5359" t="s">
        <v>615</v>
      </c>
      <c r="AB5359" t="s">
        <v>259</v>
      </c>
      <c r="AC5359" t="s">
        <v>804</v>
      </c>
      <c r="AD5359" t="s">
        <v>185</v>
      </c>
      <c r="AS5359">
        <v>3.53</v>
      </c>
      <c r="AT5359" t="s">
        <v>188</v>
      </c>
      <c r="AU5359" t="s">
        <v>189</v>
      </c>
      <c r="AV5359" t="s">
        <v>190</v>
      </c>
      <c r="AW5359" t="s">
        <v>264</v>
      </c>
      <c r="BM5359" t="s">
        <v>18974</v>
      </c>
      <c r="BN5359" t="s">
        <v>29814</v>
      </c>
      <c r="BP5359" t="s">
        <v>194</v>
      </c>
      <c r="BQ5359" t="s">
        <v>195</v>
      </c>
      <c r="BS5359">
        <v>14604</v>
      </c>
      <c r="BT5359" t="s">
        <v>196</v>
      </c>
      <c r="BU5359">
        <v>7573774089</v>
      </c>
      <c r="BZ5359" t="s">
        <v>29815</v>
      </c>
      <c r="CC5359" t="s">
        <v>29816</v>
      </c>
      <c r="CD5359" t="s">
        <v>3451</v>
      </c>
      <c r="CF5359">
        <v>233227195</v>
      </c>
      <c r="CG5359" t="s">
        <v>196</v>
      </c>
      <c r="CH5359">
        <v>7574104741</v>
      </c>
      <c r="CM5359" t="s">
        <v>18971</v>
      </c>
      <c r="CN5359" t="s">
        <v>29814</v>
      </c>
      <c r="CP5359" t="s">
        <v>194</v>
      </c>
      <c r="CQ5359" t="s">
        <v>195</v>
      </c>
      <c r="CS5359">
        <v>146042543</v>
      </c>
      <c r="CT5359" t="s">
        <v>196</v>
      </c>
      <c r="CU5359">
        <v>7573774089</v>
      </c>
      <c r="ED5359" t="s">
        <v>3451</v>
      </c>
      <c r="EG5359" t="s">
        <v>196</v>
      </c>
      <c r="EH5359">
        <v>7574104741</v>
      </c>
      <c r="EM5359" t="s">
        <v>29815</v>
      </c>
      <c r="EP5359" t="s">
        <v>29816</v>
      </c>
      <c r="EQ5359" t="s">
        <v>3451</v>
      </c>
      <c r="ES5359">
        <v>233227195</v>
      </c>
      <c r="ET5359" t="s">
        <v>196</v>
      </c>
      <c r="EU5359">
        <v>7574104741</v>
      </c>
    </row>
    <row r="5360" spans="1:151" x14ac:dyDescent="0.2">
      <c r="A5360">
        <v>17868</v>
      </c>
      <c r="B5360" t="s">
        <v>25220</v>
      </c>
      <c r="C5360" t="s">
        <v>13882</v>
      </c>
      <c r="E5360" t="s">
        <v>29817</v>
      </c>
      <c r="F5360" t="s">
        <v>171</v>
      </c>
      <c r="G5360" t="s">
        <v>172</v>
      </c>
      <c r="H5360" s="1">
        <v>34857</v>
      </c>
      <c r="I5360" t="s">
        <v>221</v>
      </c>
      <c r="K5360" t="s">
        <v>222</v>
      </c>
      <c r="L5360" t="s">
        <v>223</v>
      </c>
      <c r="M5360" t="s">
        <v>224</v>
      </c>
      <c r="N5360">
        <v>2016</v>
      </c>
      <c r="O5360" t="s">
        <v>410</v>
      </c>
      <c r="P5360" t="s">
        <v>178</v>
      </c>
      <c r="Q5360" t="s">
        <v>172</v>
      </c>
      <c r="S5360">
        <v>28298212</v>
      </c>
      <c r="T5360" t="s">
        <v>179</v>
      </c>
      <c r="U5360" t="s">
        <v>180</v>
      </c>
      <c r="V5360" s="2">
        <v>42876</v>
      </c>
      <c r="W5360" t="s">
        <v>29818</v>
      </c>
      <c r="X5360" t="s">
        <v>29819</v>
      </c>
      <c r="Y5360" t="s">
        <v>186</v>
      </c>
      <c r="Z5360" t="s">
        <v>282</v>
      </c>
      <c r="AA5360" t="s">
        <v>615</v>
      </c>
      <c r="AB5360" t="s">
        <v>3710</v>
      </c>
      <c r="AC5360" t="s">
        <v>992</v>
      </c>
      <c r="AD5360" t="s">
        <v>185</v>
      </c>
      <c r="AE5360" t="s">
        <v>636</v>
      </c>
      <c r="AS5360">
        <v>3.97</v>
      </c>
      <c r="AT5360" t="s">
        <v>188</v>
      </c>
      <c r="AU5360" t="s">
        <v>189</v>
      </c>
      <c r="AV5360" t="s">
        <v>190</v>
      </c>
      <c r="AW5360" t="s">
        <v>191</v>
      </c>
      <c r="BM5360" t="s">
        <v>17392</v>
      </c>
      <c r="BN5360" t="s">
        <v>193</v>
      </c>
      <c r="BP5360" t="s">
        <v>194</v>
      </c>
      <c r="BQ5360" t="s">
        <v>195</v>
      </c>
      <c r="BS5360">
        <v>14627</v>
      </c>
      <c r="BT5360" t="s">
        <v>196</v>
      </c>
      <c r="BU5360">
        <v>5852780866</v>
      </c>
      <c r="CM5360" t="s">
        <v>29820</v>
      </c>
      <c r="CN5360" t="s">
        <v>29821</v>
      </c>
      <c r="CP5360" t="s">
        <v>194</v>
      </c>
      <c r="CQ5360" t="s">
        <v>195</v>
      </c>
      <c r="CS5360">
        <v>14608</v>
      </c>
      <c r="CT5360" t="s">
        <v>196</v>
      </c>
      <c r="CU5360">
        <v>5852780866</v>
      </c>
    </row>
    <row r="5361" spans="1:151" x14ac:dyDescent="0.2">
      <c r="A5361">
        <v>35573</v>
      </c>
      <c r="B5361" t="s">
        <v>29822</v>
      </c>
      <c r="C5361" t="s">
        <v>13882</v>
      </c>
      <c r="E5361" t="s">
        <v>29823</v>
      </c>
      <c r="F5361" t="s">
        <v>171</v>
      </c>
      <c r="G5361" t="s">
        <v>172</v>
      </c>
      <c r="H5361" s="1">
        <v>36718</v>
      </c>
      <c r="I5361" t="s">
        <v>173</v>
      </c>
      <c r="K5361" t="s">
        <v>1377</v>
      </c>
      <c r="L5361" t="s">
        <v>1378</v>
      </c>
      <c r="M5361" t="s">
        <v>306</v>
      </c>
      <c r="N5361">
        <v>2020</v>
      </c>
      <c r="O5361" t="s">
        <v>1379</v>
      </c>
      <c r="P5361" t="s">
        <v>509</v>
      </c>
      <c r="Q5361" t="s">
        <v>172</v>
      </c>
      <c r="S5361">
        <v>31395755</v>
      </c>
      <c r="T5361" t="s">
        <v>1382</v>
      </c>
      <c r="U5361" t="s">
        <v>424</v>
      </c>
      <c r="Y5361" t="str">
        <f>"01AS"</f>
        <v>01AS</v>
      </c>
      <c r="Z5361" t="s">
        <v>227</v>
      </c>
      <c r="AA5361" t="s">
        <v>228</v>
      </c>
      <c r="AB5361" t="s">
        <v>229</v>
      </c>
      <c r="AC5361" t="s">
        <v>3951</v>
      </c>
      <c r="AD5361" t="s">
        <v>172</v>
      </c>
      <c r="AS5361">
        <v>3.96</v>
      </c>
      <c r="AT5361" t="s">
        <v>1261</v>
      </c>
      <c r="AU5361" t="s">
        <v>235</v>
      </c>
      <c r="AV5361" t="s">
        <v>236</v>
      </c>
      <c r="AW5361" t="s">
        <v>430</v>
      </c>
      <c r="BM5361" t="s">
        <v>29824</v>
      </c>
      <c r="BN5361" t="s">
        <v>239</v>
      </c>
      <c r="BO5361" t="s">
        <v>4702</v>
      </c>
      <c r="BP5361" t="s">
        <v>241</v>
      </c>
      <c r="BQ5361" t="s">
        <v>195</v>
      </c>
      <c r="BS5361">
        <v>14627</v>
      </c>
      <c r="CA5361" t="s">
        <v>29825</v>
      </c>
      <c r="CD5361" t="s">
        <v>195</v>
      </c>
      <c r="CM5361" t="s">
        <v>29826</v>
      </c>
      <c r="CN5361" t="s">
        <v>29825</v>
      </c>
      <c r="CO5361" t="s">
        <v>4702</v>
      </c>
      <c r="CP5361" t="s">
        <v>4702</v>
      </c>
      <c r="CQ5361" t="s">
        <v>4705</v>
      </c>
      <c r="CS5361">
        <v>200442</v>
      </c>
      <c r="CT5361" t="s">
        <v>1382</v>
      </c>
      <c r="CU5361" t="s">
        <v>29827</v>
      </c>
    </row>
    <row r="5362" spans="1:151" x14ac:dyDescent="0.2">
      <c r="A5362">
        <v>34371</v>
      </c>
      <c r="B5362" t="s">
        <v>29828</v>
      </c>
      <c r="C5362" t="s">
        <v>29800</v>
      </c>
      <c r="E5362" t="s">
        <v>29829</v>
      </c>
      <c r="F5362" t="s">
        <v>171</v>
      </c>
      <c r="I5362" t="s">
        <v>173</v>
      </c>
      <c r="K5362" t="s">
        <v>1377</v>
      </c>
      <c r="L5362" t="s">
        <v>1378</v>
      </c>
      <c r="M5362" t="s">
        <v>306</v>
      </c>
      <c r="N5362">
        <v>2020</v>
      </c>
      <c r="O5362" t="s">
        <v>1379</v>
      </c>
      <c r="P5362" t="s">
        <v>509</v>
      </c>
      <c r="Q5362" t="s">
        <v>185</v>
      </c>
      <c r="BM5362" t="s">
        <v>29830</v>
      </c>
      <c r="BP5362" t="s">
        <v>5547</v>
      </c>
      <c r="BR5362" t="s">
        <v>8906</v>
      </c>
      <c r="BS5362">
        <v>518000</v>
      </c>
      <c r="BT5362" t="s">
        <v>1382</v>
      </c>
      <c r="BU5362" t="s">
        <v>29831</v>
      </c>
      <c r="BW5362" t="s">
        <v>29831</v>
      </c>
      <c r="BX5362" t="s">
        <v>29832</v>
      </c>
      <c r="BY5362" t="s">
        <v>5710</v>
      </c>
    </row>
    <row r="5363" spans="1:151" x14ac:dyDescent="0.2">
      <c r="A5363">
        <v>11358</v>
      </c>
      <c r="B5363" t="s">
        <v>29833</v>
      </c>
      <c r="C5363" t="s">
        <v>7431</v>
      </c>
      <c r="E5363" t="s">
        <v>29834</v>
      </c>
      <c r="F5363" t="s">
        <v>171</v>
      </c>
      <c r="G5363" t="s">
        <v>172</v>
      </c>
      <c r="H5363" s="1">
        <v>34273</v>
      </c>
      <c r="I5363" t="s">
        <v>173</v>
      </c>
      <c r="K5363" t="s">
        <v>1518</v>
      </c>
      <c r="L5363" t="s">
        <v>820</v>
      </c>
      <c r="M5363" t="s">
        <v>176</v>
      </c>
      <c r="N5363">
        <v>2015</v>
      </c>
      <c r="O5363" t="s">
        <v>1014</v>
      </c>
      <c r="P5363" t="s">
        <v>178</v>
      </c>
      <c r="Q5363" t="s">
        <v>172</v>
      </c>
      <c r="S5363">
        <v>27840467</v>
      </c>
      <c r="T5363" t="s">
        <v>179</v>
      </c>
      <c r="U5363" t="s">
        <v>180</v>
      </c>
      <c r="V5363" s="2">
        <v>42505</v>
      </c>
      <c r="W5363" t="s">
        <v>29835</v>
      </c>
      <c r="X5363" t="s">
        <v>29836</v>
      </c>
      <c r="Y5363" t="s">
        <v>186</v>
      </c>
      <c r="Z5363" t="s">
        <v>282</v>
      </c>
      <c r="AA5363">
        <v>2016</v>
      </c>
      <c r="AB5363">
        <v>2016</v>
      </c>
      <c r="AC5363" t="s">
        <v>3528</v>
      </c>
      <c r="AD5363" t="s">
        <v>185</v>
      </c>
      <c r="AE5363" t="s">
        <v>1950</v>
      </c>
      <c r="AS5363">
        <v>3.51</v>
      </c>
      <c r="AT5363" t="s">
        <v>188</v>
      </c>
      <c r="AU5363" t="s">
        <v>189</v>
      </c>
      <c r="AV5363" t="s">
        <v>190</v>
      </c>
      <c r="AW5363" t="s">
        <v>191</v>
      </c>
      <c r="BM5363" t="s">
        <v>29837</v>
      </c>
      <c r="BN5363" t="s">
        <v>487</v>
      </c>
      <c r="BP5363" t="s">
        <v>194</v>
      </c>
      <c r="BQ5363" t="s">
        <v>195</v>
      </c>
      <c r="BS5363">
        <v>14627</v>
      </c>
      <c r="BT5363" t="s">
        <v>196</v>
      </c>
      <c r="BU5363">
        <v>5859679685</v>
      </c>
      <c r="BZ5363" t="s">
        <v>29838</v>
      </c>
      <c r="CA5363" t="s">
        <v>29839</v>
      </c>
      <c r="CC5363" t="s">
        <v>29840</v>
      </c>
      <c r="CF5363">
        <v>518048</v>
      </c>
      <c r="CG5363" t="s">
        <v>179</v>
      </c>
      <c r="CH5363" t="s">
        <v>29841</v>
      </c>
      <c r="CM5363" t="s">
        <v>29842</v>
      </c>
      <c r="CP5363" t="s">
        <v>194</v>
      </c>
      <c r="CQ5363" t="s">
        <v>195</v>
      </c>
      <c r="CS5363">
        <v>14627</v>
      </c>
      <c r="CT5363" t="s">
        <v>196</v>
      </c>
      <c r="CU5363">
        <v>5859679685</v>
      </c>
      <c r="CZ5363" t="s">
        <v>29838</v>
      </c>
      <c r="DA5363" t="s">
        <v>29839</v>
      </c>
      <c r="DC5363" t="s">
        <v>29840</v>
      </c>
      <c r="DF5363">
        <v>518048</v>
      </c>
      <c r="DG5363" t="s">
        <v>179</v>
      </c>
      <c r="DH5363" t="s">
        <v>29841</v>
      </c>
      <c r="DZ5363" t="s">
        <v>29843</v>
      </c>
      <c r="EC5363" t="s">
        <v>13854</v>
      </c>
      <c r="EF5363">
        <v>100037</v>
      </c>
      <c r="EG5363" t="s">
        <v>179</v>
      </c>
      <c r="EM5363" t="s">
        <v>29838</v>
      </c>
      <c r="EN5363" t="s">
        <v>29839</v>
      </c>
      <c r="EP5363" t="s">
        <v>29840</v>
      </c>
      <c r="ES5363">
        <v>518048</v>
      </c>
      <c r="ET5363" t="s">
        <v>179</v>
      </c>
      <c r="EU5363" t="s">
        <v>29841</v>
      </c>
    </row>
    <row r="5364" spans="1:151" x14ac:dyDescent="0.2">
      <c r="A5364">
        <v>24436</v>
      </c>
      <c r="B5364" t="s">
        <v>29844</v>
      </c>
      <c r="C5364" t="s">
        <v>7431</v>
      </c>
      <c r="E5364" t="s">
        <v>29845</v>
      </c>
      <c r="F5364" t="s">
        <v>171</v>
      </c>
      <c r="G5364" t="s">
        <v>172</v>
      </c>
      <c r="H5364" s="1">
        <v>35925</v>
      </c>
      <c r="I5364" t="s">
        <v>173</v>
      </c>
      <c r="K5364" t="s">
        <v>392</v>
      </c>
      <c r="L5364" t="s">
        <v>393</v>
      </c>
      <c r="M5364" t="s">
        <v>306</v>
      </c>
      <c r="N5364">
        <v>2018</v>
      </c>
      <c r="O5364" t="s">
        <v>307</v>
      </c>
      <c r="P5364" t="s">
        <v>178</v>
      </c>
      <c r="Q5364" t="s">
        <v>172</v>
      </c>
      <c r="S5364">
        <v>29307616</v>
      </c>
      <c r="T5364" t="s">
        <v>179</v>
      </c>
      <c r="U5364" t="s">
        <v>180</v>
      </c>
      <c r="V5364" s="2">
        <v>43604</v>
      </c>
      <c r="W5364" t="s">
        <v>29846</v>
      </c>
      <c r="X5364" t="str">
        <f>"008618609915960"</f>
        <v>008618609915960</v>
      </c>
      <c r="Y5364" t="s">
        <v>186</v>
      </c>
      <c r="Z5364" t="s">
        <v>282</v>
      </c>
      <c r="AA5364">
        <v>2019</v>
      </c>
      <c r="AB5364">
        <v>2019</v>
      </c>
      <c r="AC5364" t="s">
        <v>696</v>
      </c>
      <c r="AD5364" t="s">
        <v>185</v>
      </c>
      <c r="AE5364" t="s">
        <v>1950</v>
      </c>
      <c r="AM5364" t="s">
        <v>580</v>
      </c>
      <c r="AS5364">
        <v>3.99</v>
      </c>
      <c r="AT5364" t="s">
        <v>188</v>
      </c>
      <c r="AU5364" t="s">
        <v>647</v>
      </c>
      <c r="AV5364" t="s">
        <v>190</v>
      </c>
      <c r="AW5364" t="s">
        <v>191</v>
      </c>
      <c r="BM5364" t="s">
        <v>193</v>
      </c>
      <c r="BN5364" t="s">
        <v>29847</v>
      </c>
      <c r="BP5364" t="s">
        <v>194</v>
      </c>
      <c r="BQ5364" t="s">
        <v>195</v>
      </c>
      <c r="BS5364">
        <v>14627</v>
      </c>
      <c r="BT5364" t="s">
        <v>196</v>
      </c>
      <c r="BU5364">
        <v>5853555876</v>
      </c>
      <c r="CM5364" t="s">
        <v>29848</v>
      </c>
      <c r="CP5364" t="s">
        <v>194</v>
      </c>
      <c r="CQ5364" t="s">
        <v>195</v>
      </c>
      <c r="CS5364">
        <v>14623</v>
      </c>
      <c r="CT5364" t="s">
        <v>196</v>
      </c>
      <c r="CU5364">
        <v>5853555876</v>
      </c>
    </row>
    <row r="5365" spans="1:151" x14ac:dyDescent="0.2">
      <c r="A5365">
        <v>19221</v>
      </c>
      <c r="B5365" t="s">
        <v>29849</v>
      </c>
      <c r="C5365" t="s">
        <v>7431</v>
      </c>
      <c r="E5365" t="s">
        <v>29850</v>
      </c>
      <c r="F5365" t="s">
        <v>171</v>
      </c>
      <c r="G5365" t="s">
        <v>172</v>
      </c>
      <c r="H5365" s="1">
        <v>34703</v>
      </c>
      <c r="I5365" t="s">
        <v>221</v>
      </c>
      <c r="K5365" t="s">
        <v>4354</v>
      </c>
      <c r="L5365" t="s">
        <v>8964</v>
      </c>
      <c r="M5365" t="s">
        <v>306</v>
      </c>
      <c r="N5365">
        <v>2016</v>
      </c>
      <c r="O5365" t="s">
        <v>380</v>
      </c>
      <c r="P5365" t="s">
        <v>178</v>
      </c>
      <c r="Q5365" t="s">
        <v>172</v>
      </c>
      <c r="S5365">
        <v>28853657</v>
      </c>
      <c r="T5365" t="s">
        <v>5384</v>
      </c>
      <c r="U5365" t="s">
        <v>180</v>
      </c>
      <c r="V5365" s="2">
        <v>43240</v>
      </c>
      <c r="W5365" t="s">
        <v>29851</v>
      </c>
      <c r="X5365">
        <v>6472784106</v>
      </c>
      <c r="Y5365" t="s">
        <v>182</v>
      </c>
      <c r="Z5365" t="s">
        <v>183</v>
      </c>
      <c r="AA5365">
        <v>2018</v>
      </c>
      <c r="AB5365">
        <v>2018</v>
      </c>
      <c r="AC5365" t="s">
        <v>752</v>
      </c>
      <c r="AD5365" t="s">
        <v>185</v>
      </c>
      <c r="AS5365">
        <v>3.34</v>
      </c>
      <c r="AT5365" t="s">
        <v>188</v>
      </c>
      <c r="AU5365" t="s">
        <v>189</v>
      </c>
      <c r="AV5365" t="s">
        <v>190</v>
      </c>
      <c r="AW5365" t="s">
        <v>191</v>
      </c>
      <c r="BM5365" t="s">
        <v>29852</v>
      </c>
      <c r="BN5365" t="s">
        <v>193</v>
      </c>
      <c r="BP5365" t="s">
        <v>194</v>
      </c>
      <c r="BQ5365" t="s">
        <v>195</v>
      </c>
      <c r="BS5365">
        <v>14627</v>
      </c>
      <c r="BT5365" t="s">
        <v>196</v>
      </c>
      <c r="BU5365">
        <v>8572076355</v>
      </c>
      <c r="CM5365" t="s">
        <v>29853</v>
      </c>
      <c r="CN5365" t="s">
        <v>487</v>
      </c>
      <c r="CP5365" t="s">
        <v>194</v>
      </c>
      <c r="CQ5365" t="s">
        <v>195</v>
      </c>
      <c r="CS5365">
        <v>14611</v>
      </c>
      <c r="CT5365" t="s">
        <v>196</v>
      </c>
      <c r="CU5365">
        <v>8572076355</v>
      </c>
      <c r="DZ5365" t="s">
        <v>29854</v>
      </c>
      <c r="EC5365" t="s">
        <v>29855</v>
      </c>
      <c r="EF5365" t="str">
        <f>"02144"</f>
        <v>02144</v>
      </c>
    </row>
    <row r="5366" spans="1:151" x14ac:dyDescent="0.2">
      <c r="A5366">
        <v>24263</v>
      </c>
      <c r="B5366" t="s">
        <v>1173</v>
      </c>
      <c r="C5366" t="s">
        <v>7431</v>
      </c>
      <c r="D5366" t="s">
        <v>29856</v>
      </c>
      <c r="E5366" t="s">
        <v>29857</v>
      </c>
      <c r="F5366" t="s">
        <v>171</v>
      </c>
      <c r="G5366" t="s">
        <v>172</v>
      </c>
      <c r="H5366" s="1">
        <v>35151</v>
      </c>
      <c r="I5366" t="s">
        <v>221</v>
      </c>
      <c r="K5366" t="s">
        <v>11287</v>
      </c>
      <c r="L5366" t="s">
        <v>854</v>
      </c>
      <c r="M5366" t="s">
        <v>176</v>
      </c>
      <c r="N5366">
        <v>2018</v>
      </c>
      <c r="O5366" t="s">
        <v>612</v>
      </c>
      <c r="P5366" t="s">
        <v>178</v>
      </c>
      <c r="Q5366" t="s">
        <v>172</v>
      </c>
      <c r="S5366">
        <v>28702412</v>
      </c>
      <c r="T5366" t="s">
        <v>196</v>
      </c>
      <c r="W5366" t="s">
        <v>29858</v>
      </c>
      <c r="X5366">
        <v>5857195649</v>
      </c>
      <c r="Y5366" t="s">
        <v>186</v>
      </c>
      <c r="Z5366" t="s">
        <v>183</v>
      </c>
      <c r="AA5366">
        <v>2019</v>
      </c>
      <c r="AB5366">
        <v>2019</v>
      </c>
      <c r="AC5366" t="s">
        <v>2905</v>
      </c>
      <c r="AD5366" t="s">
        <v>185</v>
      </c>
      <c r="AM5366" t="s">
        <v>3411</v>
      </c>
      <c r="AS5366">
        <v>3.62</v>
      </c>
      <c r="AT5366" t="s">
        <v>188</v>
      </c>
      <c r="AU5366" t="s">
        <v>189</v>
      </c>
      <c r="AV5366" t="s">
        <v>190</v>
      </c>
      <c r="AW5366" t="s">
        <v>715</v>
      </c>
      <c r="BM5366" t="s">
        <v>29859</v>
      </c>
      <c r="BP5366" t="s">
        <v>194</v>
      </c>
      <c r="BQ5366" t="s">
        <v>195</v>
      </c>
      <c r="BS5366">
        <v>14620</v>
      </c>
      <c r="BT5366" t="s">
        <v>196</v>
      </c>
      <c r="BU5366">
        <v>5854911855</v>
      </c>
      <c r="BZ5366" t="s">
        <v>29859</v>
      </c>
      <c r="CC5366" t="s">
        <v>194</v>
      </c>
      <c r="CD5366" t="s">
        <v>195</v>
      </c>
      <c r="CF5366">
        <v>14620</v>
      </c>
      <c r="CG5366" t="s">
        <v>196</v>
      </c>
      <c r="CH5366">
        <v>5852865759</v>
      </c>
      <c r="CM5366" t="s">
        <v>29859</v>
      </c>
      <c r="CP5366" t="s">
        <v>194</v>
      </c>
      <c r="CQ5366" t="s">
        <v>195</v>
      </c>
      <c r="CS5366">
        <v>14620</v>
      </c>
      <c r="CT5366" t="s">
        <v>196</v>
      </c>
      <c r="CU5366">
        <v>5857195649</v>
      </c>
      <c r="DZ5366" t="s">
        <v>29860</v>
      </c>
      <c r="EC5366" t="s">
        <v>10230</v>
      </c>
      <c r="ED5366" t="s">
        <v>195</v>
      </c>
      <c r="EF5366">
        <v>208786480</v>
      </c>
      <c r="EG5366" t="s">
        <v>196</v>
      </c>
      <c r="EH5366">
        <v>5852865759</v>
      </c>
      <c r="EM5366" t="s">
        <v>29859</v>
      </c>
      <c r="EP5366" t="s">
        <v>194</v>
      </c>
      <c r="EQ5366" t="s">
        <v>195</v>
      </c>
      <c r="ES5366">
        <v>14620</v>
      </c>
      <c r="ET5366" t="s">
        <v>196</v>
      </c>
      <c r="EU5366">
        <v>5852865759</v>
      </c>
    </row>
    <row r="5367" spans="1:151" x14ac:dyDescent="0.2">
      <c r="A5367">
        <v>23274</v>
      </c>
      <c r="B5367" t="s">
        <v>1173</v>
      </c>
      <c r="C5367" t="s">
        <v>7431</v>
      </c>
      <c r="D5367" t="s">
        <v>29856</v>
      </c>
      <c r="E5367" t="s">
        <v>29857</v>
      </c>
      <c r="F5367" t="s">
        <v>171</v>
      </c>
      <c r="G5367" t="s">
        <v>172</v>
      </c>
      <c r="H5367" s="1">
        <v>35151</v>
      </c>
      <c r="I5367" t="s">
        <v>221</v>
      </c>
      <c r="K5367" t="s">
        <v>439</v>
      </c>
      <c r="M5367" t="s">
        <v>224</v>
      </c>
      <c r="N5367">
        <v>2017</v>
      </c>
      <c r="O5367" t="s">
        <v>441</v>
      </c>
      <c r="P5367" t="s">
        <v>363</v>
      </c>
      <c r="Q5367" t="s">
        <v>172</v>
      </c>
      <c r="S5367">
        <v>28702412</v>
      </c>
      <c r="T5367" t="s">
        <v>196</v>
      </c>
      <c r="W5367" t="s">
        <v>29858</v>
      </c>
      <c r="X5367">
        <v>5857195649</v>
      </c>
      <c r="Y5367" t="s">
        <v>186</v>
      </c>
      <c r="Z5367" t="s">
        <v>183</v>
      </c>
      <c r="AA5367">
        <v>2019</v>
      </c>
      <c r="AB5367">
        <v>2019</v>
      </c>
      <c r="AC5367" t="s">
        <v>2905</v>
      </c>
      <c r="AD5367" t="s">
        <v>185</v>
      </c>
      <c r="AM5367" t="s">
        <v>3411</v>
      </c>
      <c r="AS5367">
        <v>3.62</v>
      </c>
      <c r="AT5367" t="s">
        <v>188</v>
      </c>
      <c r="AU5367" t="s">
        <v>189</v>
      </c>
      <c r="AV5367" t="s">
        <v>190</v>
      </c>
      <c r="AW5367" t="s">
        <v>715</v>
      </c>
      <c r="BM5367" t="s">
        <v>29859</v>
      </c>
      <c r="BP5367" t="s">
        <v>194</v>
      </c>
      <c r="BQ5367" t="s">
        <v>195</v>
      </c>
      <c r="BS5367">
        <v>14620</v>
      </c>
      <c r="BT5367" t="s">
        <v>196</v>
      </c>
      <c r="BU5367">
        <v>5854911855</v>
      </c>
      <c r="BZ5367" t="s">
        <v>29859</v>
      </c>
      <c r="CC5367" t="s">
        <v>194</v>
      </c>
      <c r="CD5367" t="s">
        <v>195</v>
      </c>
      <c r="CF5367">
        <v>14620</v>
      </c>
      <c r="CG5367" t="s">
        <v>196</v>
      </c>
      <c r="CH5367">
        <v>5852865759</v>
      </c>
      <c r="CM5367" t="s">
        <v>29859</v>
      </c>
      <c r="CP5367" t="s">
        <v>194</v>
      </c>
      <c r="CQ5367" t="s">
        <v>195</v>
      </c>
      <c r="CS5367">
        <v>14620</v>
      </c>
      <c r="CT5367" t="s">
        <v>196</v>
      </c>
      <c r="CU5367">
        <v>5857195649</v>
      </c>
      <c r="DZ5367" t="s">
        <v>29860</v>
      </c>
      <c r="EC5367" t="s">
        <v>10230</v>
      </c>
      <c r="ED5367" t="s">
        <v>195</v>
      </c>
      <c r="EF5367">
        <v>208786480</v>
      </c>
      <c r="EG5367" t="s">
        <v>196</v>
      </c>
      <c r="EH5367">
        <v>5852865759</v>
      </c>
      <c r="EM5367" t="s">
        <v>29859</v>
      </c>
      <c r="EP5367" t="s">
        <v>194</v>
      </c>
      <c r="EQ5367" t="s">
        <v>195</v>
      </c>
      <c r="ES5367">
        <v>14620</v>
      </c>
      <c r="ET5367" t="s">
        <v>196</v>
      </c>
      <c r="EU5367">
        <v>5852865759</v>
      </c>
    </row>
    <row r="5368" spans="1:151" x14ac:dyDescent="0.2">
      <c r="A5368">
        <v>23683</v>
      </c>
      <c r="B5368" t="s">
        <v>29861</v>
      </c>
      <c r="C5368" t="s">
        <v>7431</v>
      </c>
      <c r="E5368" t="s">
        <v>29862</v>
      </c>
      <c r="F5368" t="s">
        <v>29028</v>
      </c>
      <c r="G5368" t="s">
        <v>172</v>
      </c>
      <c r="H5368" s="1">
        <v>35354</v>
      </c>
      <c r="I5368" t="s">
        <v>173</v>
      </c>
      <c r="K5368" t="s">
        <v>554</v>
      </c>
      <c r="L5368" t="s">
        <v>175</v>
      </c>
      <c r="M5368" t="s">
        <v>176</v>
      </c>
      <c r="N5368">
        <v>2018</v>
      </c>
      <c r="O5368" t="s">
        <v>612</v>
      </c>
      <c r="P5368" t="s">
        <v>178</v>
      </c>
      <c r="Q5368" t="s">
        <v>172</v>
      </c>
      <c r="S5368">
        <v>29493401</v>
      </c>
      <c r="T5368" t="s">
        <v>179</v>
      </c>
      <c r="U5368" t="s">
        <v>180</v>
      </c>
      <c r="V5368" s="2">
        <v>43604</v>
      </c>
      <c r="W5368" t="s">
        <v>29863</v>
      </c>
      <c r="X5368">
        <v>8613603016499</v>
      </c>
      <c r="Y5368" t="s">
        <v>186</v>
      </c>
      <c r="Z5368" t="s">
        <v>183</v>
      </c>
      <c r="AA5368">
        <v>2019</v>
      </c>
      <c r="AB5368">
        <v>2019</v>
      </c>
      <c r="AC5368" t="s">
        <v>993</v>
      </c>
      <c r="AD5368" t="s">
        <v>185</v>
      </c>
      <c r="AM5368" t="s">
        <v>208</v>
      </c>
      <c r="AS5368">
        <v>3.94</v>
      </c>
      <c r="AT5368" t="s">
        <v>188</v>
      </c>
      <c r="AU5368" t="s">
        <v>647</v>
      </c>
      <c r="AV5368" t="s">
        <v>190</v>
      </c>
      <c r="AW5368" t="s">
        <v>191</v>
      </c>
      <c r="BM5368" t="s">
        <v>29864</v>
      </c>
      <c r="BN5368" t="s">
        <v>193</v>
      </c>
      <c r="BP5368" t="s">
        <v>194</v>
      </c>
      <c r="BQ5368" t="s">
        <v>195</v>
      </c>
      <c r="BS5368">
        <v>14627</v>
      </c>
      <c r="BT5368" t="s">
        <v>196</v>
      </c>
      <c r="BU5368">
        <v>5856138993</v>
      </c>
      <c r="CM5368" t="s">
        <v>28100</v>
      </c>
      <c r="CN5368" t="s">
        <v>29865</v>
      </c>
      <c r="CP5368" t="s">
        <v>194</v>
      </c>
      <c r="CQ5368" t="s">
        <v>195</v>
      </c>
      <c r="CS5368">
        <v>14627</v>
      </c>
      <c r="CT5368" t="s">
        <v>196</v>
      </c>
      <c r="CU5368">
        <v>5856138993</v>
      </c>
    </row>
    <row r="5369" spans="1:151" x14ac:dyDescent="0.2">
      <c r="A5369">
        <v>24586</v>
      </c>
      <c r="B5369" t="s">
        <v>29866</v>
      </c>
      <c r="C5369" t="s">
        <v>7431</v>
      </c>
      <c r="E5369" t="s">
        <v>29867</v>
      </c>
      <c r="F5369" t="s">
        <v>171</v>
      </c>
      <c r="G5369" t="s">
        <v>172</v>
      </c>
      <c r="H5369" s="1">
        <v>36485</v>
      </c>
      <c r="I5369" t="s">
        <v>221</v>
      </c>
      <c r="K5369" t="s">
        <v>5429</v>
      </c>
      <c r="L5369" t="s">
        <v>1731</v>
      </c>
      <c r="M5369" t="s">
        <v>1164</v>
      </c>
      <c r="N5369" t="s">
        <v>1347</v>
      </c>
      <c r="O5369" t="s">
        <v>22797</v>
      </c>
      <c r="P5369" t="s">
        <v>363</v>
      </c>
      <c r="Q5369" t="s">
        <v>172</v>
      </c>
      <c r="S5369">
        <v>29886708</v>
      </c>
      <c r="T5369" t="s">
        <v>179</v>
      </c>
      <c r="U5369" t="s">
        <v>180</v>
      </c>
      <c r="V5369" s="2">
        <v>43968</v>
      </c>
      <c r="W5369" t="s">
        <v>29868</v>
      </c>
      <c r="X5369">
        <v>5852842850</v>
      </c>
      <c r="Y5369" t="s">
        <v>186</v>
      </c>
      <c r="Z5369" t="s">
        <v>282</v>
      </c>
      <c r="AA5369">
        <v>2020</v>
      </c>
      <c r="AB5369">
        <v>2020</v>
      </c>
      <c r="AC5369" t="s">
        <v>1950</v>
      </c>
      <c r="AD5369" t="s">
        <v>172</v>
      </c>
      <c r="AS5369">
        <v>2.9</v>
      </c>
      <c r="AT5369" t="s">
        <v>742</v>
      </c>
      <c r="AU5369" t="s">
        <v>189</v>
      </c>
      <c r="AV5369" t="s">
        <v>190</v>
      </c>
      <c r="AW5369" t="s">
        <v>191</v>
      </c>
      <c r="BM5369" t="s">
        <v>29869</v>
      </c>
      <c r="BN5369" t="s">
        <v>193</v>
      </c>
      <c r="BP5369" t="s">
        <v>194</v>
      </c>
      <c r="BQ5369" t="s">
        <v>195</v>
      </c>
      <c r="BS5369">
        <v>14627</v>
      </c>
      <c r="BT5369" t="s">
        <v>196</v>
      </c>
      <c r="BU5369">
        <v>6262957524</v>
      </c>
      <c r="CM5369" t="s">
        <v>29870</v>
      </c>
      <c r="CN5369" t="s">
        <v>1524</v>
      </c>
      <c r="CP5369" t="s">
        <v>194</v>
      </c>
      <c r="CQ5369" t="s">
        <v>195</v>
      </c>
      <c r="CS5369">
        <v>14627</v>
      </c>
      <c r="CT5369" t="s">
        <v>196</v>
      </c>
      <c r="CU5369">
        <v>6262957524</v>
      </c>
    </row>
    <row r="5370" spans="1:151" x14ac:dyDescent="0.2">
      <c r="A5370">
        <v>26870</v>
      </c>
      <c r="B5370" t="s">
        <v>29871</v>
      </c>
      <c r="C5370" t="s">
        <v>7431</v>
      </c>
      <c r="E5370" t="s">
        <v>29872</v>
      </c>
      <c r="F5370" t="s">
        <v>171</v>
      </c>
      <c r="G5370" t="s">
        <v>172</v>
      </c>
      <c r="H5370" s="1">
        <v>36069</v>
      </c>
      <c r="I5370" t="s">
        <v>221</v>
      </c>
      <c r="K5370" t="s">
        <v>3198</v>
      </c>
      <c r="M5370" t="s">
        <v>306</v>
      </c>
      <c r="N5370">
        <v>2019</v>
      </c>
      <c r="O5370" t="s">
        <v>534</v>
      </c>
      <c r="P5370" t="s">
        <v>363</v>
      </c>
      <c r="Q5370" t="s">
        <v>172</v>
      </c>
      <c r="S5370">
        <v>29947782</v>
      </c>
      <c r="T5370" t="s">
        <v>179</v>
      </c>
      <c r="U5370" t="s">
        <v>180</v>
      </c>
      <c r="V5370" s="2">
        <v>43968</v>
      </c>
      <c r="W5370" t="s">
        <v>29873</v>
      </c>
      <c r="X5370">
        <v>6464683326</v>
      </c>
      <c r="Y5370" t="s">
        <v>186</v>
      </c>
      <c r="Z5370" t="s">
        <v>183</v>
      </c>
      <c r="AA5370">
        <v>2020</v>
      </c>
      <c r="AB5370">
        <v>2020</v>
      </c>
      <c r="AC5370" t="s">
        <v>2883</v>
      </c>
      <c r="AD5370" t="s">
        <v>185</v>
      </c>
      <c r="AS5370">
        <v>3.37</v>
      </c>
      <c r="AT5370" t="s">
        <v>188</v>
      </c>
      <c r="AU5370" t="s">
        <v>189</v>
      </c>
      <c r="AV5370" t="s">
        <v>190</v>
      </c>
      <c r="AW5370" t="s">
        <v>191</v>
      </c>
      <c r="BM5370" t="s">
        <v>887</v>
      </c>
      <c r="BN5370" t="s">
        <v>29874</v>
      </c>
      <c r="BP5370" t="s">
        <v>194</v>
      </c>
      <c r="BQ5370" t="s">
        <v>195</v>
      </c>
      <c r="BS5370">
        <v>14627</v>
      </c>
      <c r="BT5370" t="s">
        <v>196</v>
      </c>
      <c r="BU5370">
        <v>6464683326</v>
      </c>
      <c r="CM5370" t="s">
        <v>29875</v>
      </c>
      <c r="CP5370" t="s">
        <v>194</v>
      </c>
      <c r="CQ5370" t="s">
        <v>195</v>
      </c>
      <c r="CS5370">
        <v>14627</v>
      </c>
      <c r="CT5370" t="s">
        <v>196</v>
      </c>
      <c r="CU5370">
        <v>6464683326</v>
      </c>
    </row>
    <row r="5371" spans="1:151" x14ac:dyDescent="0.2">
      <c r="A5371">
        <v>29824</v>
      </c>
      <c r="B5371" t="s">
        <v>29876</v>
      </c>
      <c r="C5371" t="s">
        <v>7431</v>
      </c>
      <c r="E5371" t="s">
        <v>29877</v>
      </c>
      <c r="F5371" t="s">
        <v>171</v>
      </c>
      <c r="G5371" t="s">
        <v>172</v>
      </c>
      <c r="H5371" s="1">
        <v>36385</v>
      </c>
      <c r="I5371" t="s">
        <v>173</v>
      </c>
      <c r="K5371" t="s">
        <v>20886</v>
      </c>
      <c r="M5371" t="s">
        <v>176</v>
      </c>
      <c r="N5371">
        <v>2020</v>
      </c>
      <c r="O5371" t="s">
        <v>978</v>
      </c>
      <c r="P5371" t="s">
        <v>363</v>
      </c>
      <c r="Q5371" t="s">
        <v>172</v>
      </c>
      <c r="S5371">
        <v>30845824</v>
      </c>
      <c r="T5371" t="s">
        <v>179</v>
      </c>
      <c r="U5371" t="s">
        <v>337</v>
      </c>
      <c r="W5371" t="s">
        <v>29878</v>
      </c>
      <c r="X5371">
        <v>9173190956</v>
      </c>
      <c r="Y5371" t="s">
        <v>182</v>
      </c>
      <c r="Z5371" t="s">
        <v>183</v>
      </c>
      <c r="AA5371">
        <v>2021</v>
      </c>
      <c r="AB5371">
        <v>2021</v>
      </c>
      <c r="AC5371" t="s">
        <v>208</v>
      </c>
      <c r="AD5371" t="s">
        <v>185</v>
      </c>
      <c r="AS5371">
        <v>3.77</v>
      </c>
      <c r="AT5371" t="s">
        <v>188</v>
      </c>
      <c r="AU5371" t="s">
        <v>189</v>
      </c>
      <c r="AV5371" t="s">
        <v>190</v>
      </c>
      <c r="AW5371" t="s">
        <v>715</v>
      </c>
      <c r="BM5371" t="s">
        <v>29879</v>
      </c>
      <c r="BN5371" t="s">
        <v>193</v>
      </c>
      <c r="BP5371" t="s">
        <v>194</v>
      </c>
      <c r="BQ5371" t="s">
        <v>195</v>
      </c>
      <c r="BS5371">
        <v>14627</v>
      </c>
      <c r="BT5371" t="s">
        <v>196</v>
      </c>
      <c r="BU5371">
        <v>9172885034</v>
      </c>
      <c r="BZ5371" t="s">
        <v>29880</v>
      </c>
      <c r="CC5371" t="s">
        <v>704</v>
      </c>
      <c r="CD5371" t="s">
        <v>195</v>
      </c>
      <c r="CF5371">
        <v>112293914</v>
      </c>
      <c r="CG5371" t="s">
        <v>196</v>
      </c>
      <c r="CH5371">
        <v>9172885034</v>
      </c>
      <c r="CM5371" t="s">
        <v>29881</v>
      </c>
      <c r="CP5371" t="s">
        <v>704</v>
      </c>
      <c r="CQ5371" t="s">
        <v>195</v>
      </c>
      <c r="CS5371">
        <v>11229</v>
      </c>
      <c r="CT5371" t="s">
        <v>196</v>
      </c>
      <c r="CU5371">
        <v>9172885034</v>
      </c>
      <c r="ED5371" t="s">
        <v>195</v>
      </c>
      <c r="EG5371" t="s">
        <v>196</v>
      </c>
      <c r="EH5371">
        <v>9172885034</v>
      </c>
      <c r="EM5371" t="s">
        <v>29880</v>
      </c>
      <c r="EP5371" t="s">
        <v>704</v>
      </c>
      <c r="EQ5371" t="s">
        <v>195</v>
      </c>
      <c r="ES5371">
        <v>112293914</v>
      </c>
      <c r="ET5371" t="s">
        <v>196</v>
      </c>
      <c r="EU5371">
        <v>9172885034</v>
      </c>
    </row>
    <row r="5372" spans="1:151" x14ac:dyDescent="0.2">
      <c r="A5372">
        <v>32548</v>
      </c>
      <c r="B5372" t="s">
        <v>29882</v>
      </c>
      <c r="C5372" t="s">
        <v>7431</v>
      </c>
      <c r="E5372" t="s">
        <v>29883</v>
      </c>
      <c r="F5372" t="s">
        <v>171</v>
      </c>
      <c r="G5372" t="s">
        <v>172</v>
      </c>
      <c r="H5372" s="1">
        <v>35580</v>
      </c>
      <c r="I5372" t="s">
        <v>173</v>
      </c>
      <c r="K5372" t="s">
        <v>4669</v>
      </c>
      <c r="L5372" t="s">
        <v>4692</v>
      </c>
      <c r="M5372" t="s">
        <v>255</v>
      </c>
      <c r="N5372" t="s">
        <v>421</v>
      </c>
      <c r="O5372" t="s">
        <v>422</v>
      </c>
      <c r="P5372" t="s">
        <v>178</v>
      </c>
      <c r="Q5372" t="s">
        <v>172</v>
      </c>
      <c r="S5372">
        <v>31648806</v>
      </c>
      <c r="T5372" t="s">
        <v>1382</v>
      </c>
      <c r="U5372" t="s">
        <v>424</v>
      </c>
      <c r="Y5372" t="str">
        <f>"02SBS"</f>
        <v>02SBS</v>
      </c>
      <c r="Z5372" t="s">
        <v>4693</v>
      </c>
      <c r="AA5372" t="s">
        <v>259</v>
      </c>
      <c r="AB5372" t="s">
        <v>260</v>
      </c>
      <c r="AC5372" t="s">
        <v>4694</v>
      </c>
      <c r="AD5372" t="s">
        <v>185</v>
      </c>
      <c r="AS5372">
        <v>3.48</v>
      </c>
      <c r="AT5372" t="s">
        <v>429</v>
      </c>
      <c r="AV5372" t="s">
        <v>823</v>
      </c>
      <c r="AW5372" t="s">
        <v>430</v>
      </c>
      <c r="BO5372" t="s">
        <v>5458</v>
      </c>
      <c r="BQ5372" t="s">
        <v>195</v>
      </c>
      <c r="CA5372" t="s">
        <v>29884</v>
      </c>
      <c r="CD5372" t="s">
        <v>195</v>
      </c>
      <c r="CM5372" t="s">
        <v>29885</v>
      </c>
      <c r="CN5372" t="s">
        <v>29884</v>
      </c>
      <c r="CO5372" t="s">
        <v>5458</v>
      </c>
      <c r="CP5372" t="s">
        <v>5458</v>
      </c>
      <c r="CQ5372" t="s">
        <v>4882</v>
      </c>
      <c r="CS5372">
        <v>510310</v>
      </c>
      <c r="CT5372" t="s">
        <v>1382</v>
      </c>
      <c r="CU5372" t="s">
        <v>29886</v>
      </c>
    </row>
    <row r="5373" spans="1:151" x14ac:dyDescent="0.2">
      <c r="A5373">
        <v>34224</v>
      </c>
      <c r="B5373" t="s">
        <v>16827</v>
      </c>
      <c r="C5373" t="s">
        <v>7431</v>
      </c>
      <c r="E5373" t="s">
        <v>29887</v>
      </c>
      <c r="F5373" t="s">
        <v>171</v>
      </c>
      <c r="K5373" t="s">
        <v>1377</v>
      </c>
      <c r="L5373" t="s">
        <v>1378</v>
      </c>
      <c r="M5373" t="s">
        <v>306</v>
      </c>
      <c r="N5373">
        <v>2020</v>
      </c>
      <c r="O5373" t="s">
        <v>1379</v>
      </c>
      <c r="P5373" t="s">
        <v>509</v>
      </c>
      <c r="Q5373" t="s">
        <v>172</v>
      </c>
      <c r="S5373">
        <v>30806771</v>
      </c>
      <c r="T5373" t="s">
        <v>1382</v>
      </c>
      <c r="U5373" t="s">
        <v>424</v>
      </c>
      <c r="Y5373" t="str">
        <f>"04HSEAS"</f>
        <v>04HSEAS</v>
      </c>
      <c r="Z5373" t="s">
        <v>499</v>
      </c>
      <c r="AA5373" t="s">
        <v>320</v>
      </c>
      <c r="AB5373" t="s">
        <v>321</v>
      </c>
      <c r="AC5373" t="s">
        <v>500</v>
      </c>
      <c r="AD5373" t="s">
        <v>185</v>
      </c>
      <c r="AE5373" t="s">
        <v>2003</v>
      </c>
      <c r="AS5373">
        <v>3.95</v>
      </c>
      <c r="AT5373" t="s">
        <v>429</v>
      </c>
      <c r="AU5373" t="s">
        <v>235</v>
      </c>
      <c r="AV5373" t="s">
        <v>236</v>
      </c>
      <c r="AW5373" t="s">
        <v>430</v>
      </c>
      <c r="BC5373" t="s">
        <v>474</v>
      </c>
      <c r="BM5373" t="s">
        <v>29888</v>
      </c>
      <c r="BN5373" t="s">
        <v>239</v>
      </c>
      <c r="BO5373" t="s">
        <v>29889</v>
      </c>
      <c r="BP5373" t="s">
        <v>241</v>
      </c>
      <c r="BQ5373" t="s">
        <v>195</v>
      </c>
      <c r="BS5373">
        <v>14627</v>
      </c>
      <c r="CD5373" t="s">
        <v>195</v>
      </c>
      <c r="CM5373" t="s">
        <v>29890</v>
      </c>
      <c r="CO5373" t="s">
        <v>29889</v>
      </c>
      <c r="CP5373" t="s">
        <v>29889</v>
      </c>
      <c r="CQ5373" t="s">
        <v>4705</v>
      </c>
      <c r="CS5373">
        <v>257091</v>
      </c>
      <c r="CT5373" t="s">
        <v>1382</v>
      </c>
      <c r="CU5373" t="s">
        <v>29891</v>
      </c>
    </row>
    <row r="5374" spans="1:151" x14ac:dyDescent="0.2">
      <c r="A5374">
        <v>34019</v>
      </c>
      <c r="B5374" t="s">
        <v>29892</v>
      </c>
      <c r="C5374" t="s">
        <v>7431</v>
      </c>
      <c r="E5374" t="s">
        <v>29893</v>
      </c>
      <c r="F5374" t="s">
        <v>171</v>
      </c>
      <c r="G5374" t="s">
        <v>172</v>
      </c>
      <c r="H5374" s="1">
        <v>36843</v>
      </c>
      <c r="I5374" t="s">
        <v>173</v>
      </c>
      <c r="K5374" t="s">
        <v>1377</v>
      </c>
      <c r="L5374" t="s">
        <v>1378</v>
      </c>
      <c r="M5374" t="s">
        <v>306</v>
      </c>
      <c r="N5374">
        <v>2020</v>
      </c>
      <c r="O5374" t="s">
        <v>1379</v>
      </c>
      <c r="P5374" t="s">
        <v>509</v>
      </c>
      <c r="Q5374" t="s">
        <v>172</v>
      </c>
      <c r="S5374">
        <v>31448345</v>
      </c>
      <c r="T5374" t="s">
        <v>1382</v>
      </c>
      <c r="U5374" t="s">
        <v>424</v>
      </c>
      <c r="Y5374" t="str">
        <f>"04HSEAS"</f>
        <v>04HSEAS</v>
      </c>
      <c r="Z5374" t="s">
        <v>499</v>
      </c>
      <c r="AA5374" t="s">
        <v>228</v>
      </c>
      <c r="AB5374" t="s">
        <v>229</v>
      </c>
      <c r="AC5374" t="s">
        <v>8177</v>
      </c>
      <c r="AD5374" t="s">
        <v>185</v>
      </c>
      <c r="AS5374">
        <v>3</v>
      </c>
      <c r="AT5374" t="s">
        <v>429</v>
      </c>
      <c r="AU5374" t="s">
        <v>235</v>
      </c>
      <c r="AV5374" t="s">
        <v>236</v>
      </c>
      <c r="AW5374" t="s">
        <v>430</v>
      </c>
      <c r="BC5374" t="s">
        <v>474</v>
      </c>
      <c r="BM5374" t="s">
        <v>29894</v>
      </c>
      <c r="BN5374" t="s">
        <v>239</v>
      </c>
      <c r="BO5374" t="s">
        <v>17581</v>
      </c>
      <c r="BP5374" t="s">
        <v>241</v>
      </c>
      <c r="BQ5374" t="s">
        <v>195</v>
      </c>
      <c r="BS5374">
        <v>14627</v>
      </c>
      <c r="CA5374" t="s">
        <v>29895</v>
      </c>
      <c r="CD5374" t="s">
        <v>195</v>
      </c>
      <c r="CM5374" t="s">
        <v>29896</v>
      </c>
      <c r="CN5374" t="s">
        <v>29895</v>
      </c>
      <c r="CO5374" t="s">
        <v>17581</v>
      </c>
      <c r="CP5374" t="s">
        <v>17581</v>
      </c>
      <c r="CQ5374" t="s">
        <v>9766</v>
      </c>
      <c r="CS5374">
        <v>150001</v>
      </c>
      <c r="CT5374" t="s">
        <v>1382</v>
      </c>
      <c r="CU5374" t="s">
        <v>29897</v>
      </c>
    </row>
    <row r="5375" spans="1:151" x14ac:dyDescent="0.2">
      <c r="A5375">
        <v>33980</v>
      </c>
      <c r="B5375" t="s">
        <v>17013</v>
      </c>
      <c r="C5375" t="s">
        <v>7431</v>
      </c>
      <c r="E5375" t="s">
        <v>29898</v>
      </c>
      <c r="F5375" t="s">
        <v>171</v>
      </c>
      <c r="G5375" t="s">
        <v>172</v>
      </c>
      <c r="H5375" s="1">
        <v>36510</v>
      </c>
      <c r="I5375" t="s">
        <v>221</v>
      </c>
      <c r="K5375" t="s">
        <v>1377</v>
      </c>
      <c r="L5375" t="s">
        <v>1378</v>
      </c>
      <c r="M5375" t="s">
        <v>306</v>
      </c>
      <c r="N5375">
        <v>2020</v>
      </c>
      <c r="O5375" t="s">
        <v>1379</v>
      </c>
      <c r="P5375" t="s">
        <v>3256</v>
      </c>
      <c r="Q5375" t="s">
        <v>172</v>
      </c>
      <c r="S5375">
        <v>31642743</v>
      </c>
      <c r="T5375" t="s">
        <v>1382</v>
      </c>
      <c r="U5375" t="s">
        <v>424</v>
      </c>
      <c r="Y5375" t="str">
        <f t="shared" ref="Y5375:Y5382" si="48">"01AS"</f>
        <v>01AS</v>
      </c>
      <c r="Z5375" t="s">
        <v>499</v>
      </c>
      <c r="AA5375" t="s">
        <v>833</v>
      </c>
      <c r="AB5375" t="s">
        <v>834</v>
      </c>
      <c r="AC5375" t="s">
        <v>428</v>
      </c>
      <c r="AD5375" t="s">
        <v>185</v>
      </c>
      <c r="AS5375">
        <v>3.9</v>
      </c>
      <c r="AT5375" t="s">
        <v>429</v>
      </c>
      <c r="AU5375" t="s">
        <v>235</v>
      </c>
      <c r="AV5375" t="s">
        <v>236</v>
      </c>
      <c r="AW5375" t="s">
        <v>430</v>
      </c>
      <c r="BM5375" t="s">
        <v>29899</v>
      </c>
      <c r="BN5375" t="s">
        <v>239</v>
      </c>
      <c r="BO5375" t="s">
        <v>29900</v>
      </c>
      <c r="BP5375" t="s">
        <v>241</v>
      </c>
      <c r="BQ5375" t="s">
        <v>195</v>
      </c>
      <c r="BS5375">
        <v>14627</v>
      </c>
      <c r="CD5375" t="s">
        <v>195</v>
      </c>
      <c r="CM5375" t="s">
        <v>29901</v>
      </c>
      <c r="CO5375" t="s">
        <v>29900</v>
      </c>
      <c r="CP5375" t="s">
        <v>29900</v>
      </c>
      <c r="CQ5375" t="s">
        <v>7039</v>
      </c>
      <c r="CS5375">
        <v>322000</v>
      </c>
      <c r="CT5375" t="s">
        <v>1382</v>
      </c>
      <c r="CU5375" t="s">
        <v>29902</v>
      </c>
    </row>
    <row r="5376" spans="1:151" x14ac:dyDescent="0.2">
      <c r="A5376">
        <v>33958</v>
      </c>
      <c r="B5376" t="s">
        <v>29903</v>
      </c>
      <c r="C5376" t="s">
        <v>7431</v>
      </c>
      <c r="E5376" t="s">
        <v>29904</v>
      </c>
      <c r="F5376" t="s">
        <v>171</v>
      </c>
      <c r="G5376" t="s">
        <v>172</v>
      </c>
      <c r="H5376" s="1">
        <v>36680</v>
      </c>
      <c r="I5376" t="s">
        <v>221</v>
      </c>
      <c r="K5376" t="s">
        <v>1377</v>
      </c>
      <c r="L5376" t="s">
        <v>1378</v>
      </c>
      <c r="M5376" t="s">
        <v>306</v>
      </c>
      <c r="N5376">
        <v>2020</v>
      </c>
      <c r="O5376" t="s">
        <v>1379</v>
      </c>
      <c r="P5376" t="s">
        <v>509</v>
      </c>
      <c r="Q5376" t="s">
        <v>172</v>
      </c>
      <c r="S5376">
        <v>31317436</v>
      </c>
      <c r="T5376" t="s">
        <v>1382</v>
      </c>
      <c r="U5376" t="s">
        <v>424</v>
      </c>
      <c r="Y5376" t="str">
        <f t="shared" si="48"/>
        <v>01AS</v>
      </c>
      <c r="Z5376" t="s">
        <v>227</v>
      </c>
      <c r="AA5376" t="s">
        <v>228</v>
      </c>
      <c r="AB5376" t="s">
        <v>229</v>
      </c>
      <c r="AC5376" t="s">
        <v>1334</v>
      </c>
      <c r="AD5376" t="s">
        <v>172</v>
      </c>
      <c r="AF5376" t="s">
        <v>426</v>
      </c>
      <c r="AG5376" t="s">
        <v>729</v>
      </c>
      <c r="AJ5376" t="s">
        <v>1334</v>
      </c>
      <c r="AK5376" t="s">
        <v>172</v>
      </c>
      <c r="AS5376">
        <v>3.84</v>
      </c>
      <c r="AT5376" t="s">
        <v>429</v>
      </c>
      <c r="AU5376" t="s">
        <v>235</v>
      </c>
      <c r="AV5376" t="s">
        <v>236</v>
      </c>
      <c r="AW5376" t="s">
        <v>430</v>
      </c>
      <c r="BC5376" t="s">
        <v>474</v>
      </c>
      <c r="BM5376" t="s">
        <v>6229</v>
      </c>
      <c r="BN5376" t="s">
        <v>239</v>
      </c>
      <c r="BO5376" t="s">
        <v>11452</v>
      </c>
      <c r="BP5376" t="s">
        <v>241</v>
      </c>
      <c r="BQ5376" t="s">
        <v>195</v>
      </c>
      <c r="BS5376">
        <v>14627</v>
      </c>
      <c r="CA5376" t="s">
        <v>29905</v>
      </c>
      <c r="CD5376" t="s">
        <v>195</v>
      </c>
      <c r="CM5376" t="s">
        <v>29906</v>
      </c>
      <c r="CN5376" t="s">
        <v>29905</v>
      </c>
      <c r="CO5376" t="s">
        <v>11452</v>
      </c>
      <c r="CP5376" t="s">
        <v>11452</v>
      </c>
      <c r="CQ5376" t="s">
        <v>9731</v>
      </c>
      <c r="CS5376">
        <v>350003</v>
      </c>
      <c r="CT5376" t="s">
        <v>1382</v>
      </c>
      <c r="CU5376" t="s">
        <v>29907</v>
      </c>
    </row>
    <row r="5377" spans="1:99" x14ac:dyDescent="0.2">
      <c r="A5377">
        <v>36105</v>
      </c>
      <c r="B5377" t="s">
        <v>29908</v>
      </c>
      <c r="C5377" t="s">
        <v>7431</v>
      </c>
      <c r="E5377" t="s">
        <v>29909</v>
      </c>
      <c r="F5377" t="s">
        <v>171</v>
      </c>
      <c r="G5377" t="s">
        <v>172</v>
      </c>
      <c r="H5377" s="1">
        <v>36447</v>
      </c>
      <c r="I5377" t="s">
        <v>221</v>
      </c>
      <c r="K5377" t="s">
        <v>1377</v>
      </c>
      <c r="L5377" t="s">
        <v>1378</v>
      </c>
      <c r="M5377" t="s">
        <v>176</v>
      </c>
      <c r="N5377">
        <v>2021</v>
      </c>
      <c r="O5377" t="s">
        <v>3142</v>
      </c>
      <c r="P5377" t="s">
        <v>178</v>
      </c>
      <c r="Q5377" t="s">
        <v>172</v>
      </c>
      <c r="S5377">
        <v>31317962</v>
      </c>
      <c r="T5377" t="s">
        <v>1382</v>
      </c>
      <c r="U5377" t="s">
        <v>424</v>
      </c>
      <c r="Y5377" t="str">
        <f t="shared" si="48"/>
        <v>01AS</v>
      </c>
      <c r="Z5377" t="s">
        <v>499</v>
      </c>
      <c r="AA5377" t="s">
        <v>320</v>
      </c>
      <c r="AB5377" t="s">
        <v>321</v>
      </c>
      <c r="AC5377" t="s">
        <v>2066</v>
      </c>
      <c r="AD5377" t="s">
        <v>185</v>
      </c>
      <c r="AF5377" t="s">
        <v>426</v>
      </c>
      <c r="AG5377" t="s">
        <v>729</v>
      </c>
      <c r="AJ5377" t="s">
        <v>5482</v>
      </c>
      <c r="AK5377" t="s">
        <v>185</v>
      </c>
      <c r="AS5377">
        <v>3.77</v>
      </c>
      <c r="AT5377" t="s">
        <v>1261</v>
      </c>
      <c r="AU5377" t="s">
        <v>472</v>
      </c>
      <c r="AV5377" t="s">
        <v>473</v>
      </c>
      <c r="AW5377" t="s">
        <v>430</v>
      </c>
      <c r="BM5377" t="s">
        <v>29910</v>
      </c>
      <c r="BN5377" t="s">
        <v>239</v>
      </c>
      <c r="BO5377" t="s">
        <v>1381</v>
      </c>
      <c r="BP5377" t="s">
        <v>241</v>
      </c>
      <c r="BQ5377" t="s">
        <v>195</v>
      </c>
      <c r="BS5377">
        <v>14627</v>
      </c>
      <c r="CA5377" t="s">
        <v>29911</v>
      </c>
      <c r="CD5377" t="s">
        <v>195</v>
      </c>
      <c r="CM5377" t="s">
        <v>29912</v>
      </c>
      <c r="CN5377" t="s">
        <v>29911</v>
      </c>
      <c r="CO5377" t="s">
        <v>1381</v>
      </c>
      <c r="CP5377" t="s">
        <v>1381</v>
      </c>
      <c r="CQ5377" t="s">
        <v>4697</v>
      </c>
      <c r="CS5377">
        <v>100144</v>
      </c>
      <c r="CT5377" t="s">
        <v>1382</v>
      </c>
      <c r="CU5377" t="s">
        <v>29913</v>
      </c>
    </row>
    <row r="5378" spans="1:99" x14ac:dyDescent="0.2">
      <c r="A5378">
        <v>34026</v>
      </c>
      <c r="B5378" t="s">
        <v>29908</v>
      </c>
      <c r="C5378" t="s">
        <v>7431</v>
      </c>
      <c r="E5378" t="s">
        <v>29909</v>
      </c>
      <c r="F5378" t="s">
        <v>171</v>
      </c>
      <c r="G5378" t="s">
        <v>172</v>
      </c>
      <c r="H5378" s="1">
        <v>36447</v>
      </c>
      <c r="I5378" t="s">
        <v>221</v>
      </c>
      <c r="K5378" t="s">
        <v>1377</v>
      </c>
      <c r="L5378" t="s">
        <v>1378</v>
      </c>
      <c r="M5378" t="s">
        <v>306</v>
      </c>
      <c r="N5378">
        <v>2020</v>
      </c>
      <c r="O5378" t="s">
        <v>1379</v>
      </c>
      <c r="P5378" t="s">
        <v>178</v>
      </c>
      <c r="Q5378" t="s">
        <v>172</v>
      </c>
      <c r="S5378">
        <v>31317962</v>
      </c>
      <c r="T5378" t="s">
        <v>1382</v>
      </c>
      <c r="U5378" t="s">
        <v>424</v>
      </c>
      <c r="Y5378" t="str">
        <f t="shared" si="48"/>
        <v>01AS</v>
      </c>
      <c r="Z5378" t="s">
        <v>499</v>
      </c>
      <c r="AA5378" t="s">
        <v>320</v>
      </c>
      <c r="AB5378" t="s">
        <v>321</v>
      </c>
      <c r="AC5378" t="s">
        <v>2066</v>
      </c>
      <c r="AD5378" t="s">
        <v>185</v>
      </c>
      <c r="AF5378" t="s">
        <v>426</v>
      </c>
      <c r="AG5378" t="s">
        <v>729</v>
      </c>
      <c r="AJ5378" t="s">
        <v>5482</v>
      </c>
      <c r="AK5378" t="s">
        <v>185</v>
      </c>
      <c r="AS5378">
        <v>3.77</v>
      </c>
      <c r="AT5378" t="s">
        <v>1261</v>
      </c>
      <c r="AU5378" t="s">
        <v>472</v>
      </c>
      <c r="AV5378" t="s">
        <v>473</v>
      </c>
      <c r="AW5378" t="s">
        <v>430</v>
      </c>
      <c r="BM5378" t="s">
        <v>29910</v>
      </c>
      <c r="BN5378" t="s">
        <v>239</v>
      </c>
      <c r="BO5378" t="s">
        <v>1381</v>
      </c>
      <c r="BP5378" t="s">
        <v>241</v>
      </c>
      <c r="BQ5378" t="s">
        <v>195</v>
      </c>
      <c r="BS5378">
        <v>14627</v>
      </c>
      <c r="CA5378" t="s">
        <v>29911</v>
      </c>
      <c r="CD5378" t="s">
        <v>195</v>
      </c>
      <c r="CM5378" t="s">
        <v>29912</v>
      </c>
      <c r="CN5378" t="s">
        <v>29911</v>
      </c>
      <c r="CO5378" t="s">
        <v>1381</v>
      </c>
      <c r="CP5378" t="s">
        <v>1381</v>
      </c>
      <c r="CQ5378" t="s">
        <v>4697</v>
      </c>
      <c r="CS5378">
        <v>100144</v>
      </c>
      <c r="CT5378" t="s">
        <v>1382</v>
      </c>
      <c r="CU5378" t="s">
        <v>29913</v>
      </c>
    </row>
    <row r="5379" spans="1:99" x14ac:dyDescent="0.2">
      <c r="A5379">
        <v>34041</v>
      </c>
      <c r="B5379" t="s">
        <v>29914</v>
      </c>
      <c r="C5379" t="s">
        <v>7431</v>
      </c>
      <c r="E5379" t="s">
        <v>29915</v>
      </c>
      <c r="F5379" t="s">
        <v>171</v>
      </c>
      <c r="G5379" t="s">
        <v>172</v>
      </c>
      <c r="H5379" s="1">
        <v>37032</v>
      </c>
      <c r="I5379" t="s">
        <v>221</v>
      </c>
      <c r="K5379" t="s">
        <v>1377</v>
      </c>
      <c r="L5379" t="s">
        <v>1378</v>
      </c>
      <c r="M5379" t="s">
        <v>306</v>
      </c>
      <c r="N5379">
        <v>2020</v>
      </c>
      <c r="O5379" t="s">
        <v>1379</v>
      </c>
      <c r="P5379" t="s">
        <v>509</v>
      </c>
      <c r="Q5379" t="s">
        <v>172</v>
      </c>
      <c r="S5379">
        <v>31548373</v>
      </c>
      <c r="T5379" t="s">
        <v>1382</v>
      </c>
      <c r="U5379" t="s">
        <v>424</v>
      </c>
      <c r="Y5379" t="str">
        <f t="shared" si="48"/>
        <v>01AS</v>
      </c>
      <c r="Z5379" t="s">
        <v>227</v>
      </c>
      <c r="AA5379" t="s">
        <v>833</v>
      </c>
      <c r="AB5379" t="s">
        <v>834</v>
      </c>
      <c r="AC5379" t="s">
        <v>2371</v>
      </c>
      <c r="AD5379" t="s">
        <v>172</v>
      </c>
      <c r="AS5379">
        <v>3.78</v>
      </c>
      <c r="AT5379" t="s">
        <v>1261</v>
      </c>
      <c r="AU5379" t="s">
        <v>235</v>
      </c>
      <c r="AV5379" t="s">
        <v>236</v>
      </c>
      <c r="AW5379" t="s">
        <v>430</v>
      </c>
      <c r="BM5379" t="s">
        <v>29916</v>
      </c>
      <c r="BN5379" t="s">
        <v>239</v>
      </c>
      <c r="BO5379" t="s">
        <v>4702</v>
      </c>
      <c r="BP5379" t="s">
        <v>241</v>
      </c>
      <c r="BQ5379" t="s">
        <v>195</v>
      </c>
      <c r="BS5379">
        <v>14627</v>
      </c>
      <c r="CA5379" t="s">
        <v>29917</v>
      </c>
      <c r="CD5379" t="s">
        <v>195</v>
      </c>
      <c r="CM5379" t="s">
        <v>29918</v>
      </c>
      <c r="CN5379" t="s">
        <v>29917</v>
      </c>
      <c r="CO5379" t="s">
        <v>4702</v>
      </c>
      <c r="CP5379" t="s">
        <v>4702</v>
      </c>
      <c r="CQ5379" t="s">
        <v>4705</v>
      </c>
      <c r="CS5379">
        <v>201204</v>
      </c>
      <c r="CT5379" t="s">
        <v>1382</v>
      </c>
      <c r="CU5379" t="s">
        <v>29919</v>
      </c>
    </row>
    <row r="5380" spans="1:99" x14ac:dyDescent="0.2">
      <c r="A5380">
        <v>34054</v>
      </c>
      <c r="B5380" t="s">
        <v>29920</v>
      </c>
      <c r="C5380" t="s">
        <v>7431</v>
      </c>
      <c r="E5380" t="s">
        <v>29921</v>
      </c>
      <c r="F5380" t="s">
        <v>171</v>
      </c>
      <c r="G5380" t="s">
        <v>172</v>
      </c>
      <c r="H5380" s="1">
        <v>35625</v>
      </c>
      <c r="I5380" t="s">
        <v>221</v>
      </c>
      <c r="K5380" t="s">
        <v>1377</v>
      </c>
      <c r="L5380" t="s">
        <v>12980</v>
      </c>
      <c r="M5380" t="s">
        <v>306</v>
      </c>
      <c r="N5380">
        <v>2020</v>
      </c>
      <c r="O5380" t="s">
        <v>1379</v>
      </c>
      <c r="P5380" t="s">
        <v>178</v>
      </c>
      <c r="Q5380" t="s">
        <v>172</v>
      </c>
      <c r="S5380">
        <v>31437813</v>
      </c>
      <c r="T5380" t="s">
        <v>1382</v>
      </c>
      <c r="U5380" t="s">
        <v>424</v>
      </c>
      <c r="Y5380" t="str">
        <f t="shared" si="48"/>
        <v>01AS</v>
      </c>
      <c r="Z5380" t="s">
        <v>499</v>
      </c>
      <c r="AA5380" t="s">
        <v>320</v>
      </c>
      <c r="AB5380" t="s">
        <v>321</v>
      </c>
      <c r="AC5380" t="s">
        <v>2066</v>
      </c>
      <c r="AD5380" t="s">
        <v>185</v>
      </c>
      <c r="AS5380">
        <v>2.79</v>
      </c>
      <c r="AT5380" t="s">
        <v>5587</v>
      </c>
      <c r="AU5380" t="s">
        <v>472</v>
      </c>
      <c r="AV5380" t="s">
        <v>473</v>
      </c>
      <c r="AW5380" t="s">
        <v>430</v>
      </c>
      <c r="BC5380" t="s">
        <v>474</v>
      </c>
      <c r="BO5380" t="s">
        <v>29922</v>
      </c>
      <c r="BQ5380" t="s">
        <v>195</v>
      </c>
      <c r="CA5380" t="s">
        <v>29923</v>
      </c>
      <c r="CD5380" t="s">
        <v>195</v>
      </c>
      <c r="CM5380" t="s">
        <v>29924</v>
      </c>
      <c r="CN5380" t="s">
        <v>29923</v>
      </c>
      <c r="CO5380" t="s">
        <v>29922</v>
      </c>
      <c r="CP5380" t="s">
        <v>29922</v>
      </c>
      <c r="CQ5380" t="s">
        <v>13024</v>
      </c>
      <c r="CS5380">
        <v>410002</v>
      </c>
      <c r="CT5380" t="s">
        <v>1382</v>
      </c>
      <c r="CU5380" t="s">
        <v>29925</v>
      </c>
    </row>
    <row r="5381" spans="1:99" x14ac:dyDescent="0.2">
      <c r="A5381">
        <v>34076</v>
      </c>
      <c r="B5381" t="s">
        <v>11756</v>
      </c>
      <c r="C5381" t="s">
        <v>7431</v>
      </c>
      <c r="E5381" t="s">
        <v>29926</v>
      </c>
      <c r="F5381" t="s">
        <v>171</v>
      </c>
      <c r="G5381" t="s">
        <v>172</v>
      </c>
      <c r="H5381" s="1">
        <v>37176</v>
      </c>
      <c r="I5381" t="s">
        <v>221</v>
      </c>
      <c r="K5381" t="s">
        <v>1377</v>
      </c>
      <c r="L5381" t="s">
        <v>1378</v>
      </c>
      <c r="M5381" t="s">
        <v>306</v>
      </c>
      <c r="N5381">
        <v>2020</v>
      </c>
      <c r="O5381" t="s">
        <v>1379</v>
      </c>
      <c r="P5381" t="s">
        <v>3256</v>
      </c>
      <c r="Q5381" t="s">
        <v>172</v>
      </c>
      <c r="S5381">
        <v>31528559</v>
      </c>
      <c r="T5381" t="s">
        <v>1382</v>
      </c>
      <c r="U5381" t="s">
        <v>424</v>
      </c>
      <c r="Y5381" t="str">
        <f t="shared" si="48"/>
        <v>01AS</v>
      </c>
      <c r="Z5381" t="s">
        <v>227</v>
      </c>
      <c r="AA5381" t="s">
        <v>833</v>
      </c>
      <c r="AB5381" t="s">
        <v>834</v>
      </c>
      <c r="AC5381" t="s">
        <v>425</v>
      </c>
      <c r="AD5381" t="s">
        <v>172</v>
      </c>
      <c r="AS5381">
        <v>3.17</v>
      </c>
      <c r="AT5381" t="s">
        <v>429</v>
      </c>
      <c r="AU5381" t="s">
        <v>235</v>
      </c>
      <c r="AV5381" t="s">
        <v>236</v>
      </c>
      <c r="AW5381" t="s">
        <v>430</v>
      </c>
      <c r="BM5381" t="s">
        <v>29927</v>
      </c>
      <c r="BN5381" t="s">
        <v>239</v>
      </c>
      <c r="BO5381" t="s">
        <v>11207</v>
      </c>
      <c r="BP5381" t="s">
        <v>241</v>
      </c>
      <c r="BQ5381" t="s">
        <v>195</v>
      </c>
      <c r="BS5381">
        <v>14627</v>
      </c>
      <c r="CD5381" t="s">
        <v>195</v>
      </c>
      <c r="CM5381" t="s">
        <v>29928</v>
      </c>
      <c r="CO5381" t="s">
        <v>11207</v>
      </c>
      <c r="CP5381" t="s">
        <v>11207</v>
      </c>
      <c r="CQ5381" t="s">
        <v>3674</v>
      </c>
      <c r="CS5381">
        <v>226001</v>
      </c>
      <c r="CT5381" t="s">
        <v>1382</v>
      </c>
      <c r="CU5381" t="s">
        <v>29929</v>
      </c>
    </row>
    <row r="5382" spans="1:99" x14ac:dyDescent="0.2">
      <c r="A5382">
        <v>34120</v>
      </c>
      <c r="B5382" t="s">
        <v>29930</v>
      </c>
      <c r="C5382" t="s">
        <v>7431</v>
      </c>
      <c r="E5382" t="s">
        <v>29931</v>
      </c>
      <c r="F5382" t="s">
        <v>171</v>
      </c>
      <c r="G5382" t="s">
        <v>172</v>
      </c>
      <c r="H5382" s="1">
        <v>36423</v>
      </c>
      <c r="I5382" t="s">
        <v>173</v>
      </c>
      <c r="K5382" t="s">
        <v>1377</v>
      </c>
      <c r="L5382" t="s">
        <v>1378</v>
      </c>
      <c r="M5382" t="s">
        <v>306</v>
      </c>
      <c r="N5382">
        <v>2020</v>
      </c>
      <c r="O5382" t="s">
        <v>1379</v>
      </c>
      <c r="P5382" t="s">
        <v>509</v>
      </c>
      <c r="Q5382" t="s">
        <v>172</v>
      </c>
      <c r="S5382">
        <v>31324052</v>
      </c>
      <c r="T5382" t="s">
        <v>1382</v>
      </c>
      <c r="U5382" t="s">
        <v>424</v>
      </c>
      <c r="Y5382" t="str">
        <f t="shared" si="48"/>
        <v>01AS</v>
      </c>
      <c r="Z5382" t="s">
        <v>499</v>
      </c>
      <c r="AA5382" t="s">
        <v>228</v>
      </c>
      <c r="AB5382" t="s">
        <v>229</v>
      </c>
      <c r="AC5382" t="s">
        <v>4871</v>
      </c>
      <c r="AD5382" t="s">
        <v>185</v>
      </c>
      <c r="AS5382">
        <v>3.66</v>
      </c>
      <c r="AT5382" t="s">
        <v>1261</v>
      </c>
      <c r="AU5382" t="s">
        <v>235</v>
      </c>
      <c r="AV5382" t="s">
        <v>236</v>
      </c>
      <c r="AW5382" t="s">
        <v>430</v>
      </c>
      <c r="BC5382" t="s">
        <v>474</v>
      </c>
      <c r="BM5382" t="s">
        <v>29932</v>
      </c>
      <c r="BN5382" t="s">
        <v>239</v>
      </c>
      <c r="BO5382" t="s">
        <v>5458</v>
      </c>
      <c r="BP5382" t="s">
        <v>241</v>
      </c>
      <c r="BQ5382" t="s">
        <v>195</v>
      </c>
      <c r="BS5382">
        <v>14627</v>
      </c>
      <c r="CA5382" t="s">
        <v>29933</v>
      </c>
      <c r="CD5382" t="s">
        <v>195</v>
      </c>
      <c r="CM5382" t="s">
        <v>29934</v>
      </c>
      <c r="CN5382" t="s">
        <v>29933</v>
      </c>
      <c r="CO5382" t="s">
        <v>5458</v>
      </c>
      <c r="CP5382" t="s">
        <v>5458</v>
      </c>
      <c r="CQ5382" t="s">
        <v>4882</v>
      </c>
      <c r="CS5382">
        <v>510180</v>
      </c>
      <c r="CT5382" t="s">
        <v>1382</v>
      </c>
      <c r="CU5382" t="s">
        <v>29935</v>
      </c>
    </row>
    <row r="5383" spans="1:99" x14ac:dyDescent="0.2">
      <c r="A5383">
        <v>34215</v>
      </c>
      <c r="B5383" t="s">
        <v>29936</v>
      </c>
      <c r="C5383" t="s">
        <v>29937</v>
      </c>
      <c r="E5383" t="s">
        <v>29938</v>
      </c>
      <c r="F5383" t="s">
        <v>171</v>
      </c>
      <c r="I5383" t="s">
        <v>221</v>
      </c>
      <c r="K5383" t="s">
        <v>1377</v>
      </c>
      <c r="L5383" t="s">
        <v>1378</v>
      </c>
      <c r="M5383" t="s">
        <v>306</v>
      </c>
      <c r="N5383">
        <v>2020</v>
      </c>
      <c r="O5383" t="s">
        <v>1379</v>
      </c>
      <c r="P5383" t="s">
        <v>178</v>
      </c>
      <c r="Q5383" t="s">
        <v>185</v>
      </c>
      <c r="BC5383" t="s">
        <v>474</v>
      </c>
      <c r="BM5383" t="s">
        <v>29939</v>
      </c>
      <c r="BP5383" t="s">
        <v>9753</v>
      </c>
      <c r="BR5383" t="s">
        <v>29940</v>
      </c>
      <c r="BS5383">
        <v>710061</v>
      </c>
      <c r="BT5383" t="s">
        <v>1382</v>
      </c>
      <c r="BU5383" t="s">
        <v>29941</v>
      </c>
      <c r="BW5383" t="s">
        <v>29941</v>
      </c>
      <c r="BX5383" t="s">
        <v>29942</v>
      </c>
    </row>
    <row r="5384" spans="1:99" x14ac:dyDescent="0.2">
      <c r="A5384">
        <v>34155</v>
      </c>
      <c r="B5384" t="s">
        <v>29943</v>
      </c>
      <c r="C5384" t="s">
        <v>29937</v>
      </c>
      <c r="E5384" t="s">
        <v>29944</v>
      </c>
      <c r="F5384" t="s">
        <v>171</v>
      </c>
      <c r="I5384" t="s">
        <v>221</v>
      </c>
      <c r="K5384" t="s">
        <v>1377</v>
      </c>
      <c r="L5384" t="s">
        <v>1378</v>
      </c>
      <c r="M5384" t="s">
        <v>306</v>
      </c>
      <c r="N5384">
        <v>2020</v>
      </c>
      <c r="O5384" t="s">
        <v>1379</v>
      </c>
      <c r="P5384" t="s">
        <v>3256</v>
      </c>
      <c r="Q5384" t="s">
        <v>185</v>
      </c>
      <c r="BM5384" t="s">
        <v>29945</v>
      </c>
      <c r="BP5384" t="s">
        <v>1381</v>
      </c>
      <c r="BR5384" t="s">
        <v>1381</v>
      </c>
      <c r="BS5384">
        <v>101318</v>
      </c>
      <c r="BT5384" t="s">
        <v>1382</v>
      </c>
      <c r="BU5384" t="s">
        <v>29946</v>
      </c>
      <c r="BX5384" t="s">
        <v>29947</v>
      </c>
      <c r="BY5384" t="s">
        <v>29948</v>
      </c>
    </row>
    <row r="5385" spans="1:99" x14ac:dyDescent="0.2">
      <c r="A5385">
        <v>34328</v>
      </c>
      <c r="B5385" t="s">
        <v>29949</v>
      </c>
      <c r="C5385" t="s">
        <v>29950</v>
      </c>
      <c r="E5385" t="s">
        <v>29951</v>
      </c>
      <c r="F5385" t="s">
        <v>171</v>
      </c>
      <c r="I5385" t="s">
        <v>221</v>
      </c>
      <c r="K5385" t="s">
        <v>1377</v>
      </c>
      <c r="L5385" t="s">
        <v>1378</v>
      </c>
      <c r="M5385" t="s">
        <v>306</v>
      </c>
      <c r="N5385">
        <v>2020</v>
      </c>
      <c r="O5385" t="s">
        <v>1379</v>
      </c>
      <c r="P5385" t="s">
        <v>509</v>
      </c>
      <c r="Q5385" t="s">
        <v>185</v>
      </c>
      <c r="BC5385" t="s">
        <v>474</v>
      </c>
      <c r="BM5385" t="s">
        <v>29952</v>
      </c>
      <c r="BP5385" t="s">
        <v>29953</v>
      </c>
      <c r="BR5385" t="s">
        <v>16810</v>
      </c>
      <c r="BS5385">
        <v>315400</v>
      </c>
      <c r="BT5385" t="s">
        <v>1382</v>
      </c>
      <c r="BU5385" t="s">
        <v>29954</v>
      </c>
      <c r="BW5385" t="s">
        <v>29955</v>
      </c>
    </row>
    <row r="5386" spans="1:99" x14ac:dyDescent="0.2">
      <c r="A5386">
        <v>35590</v>
      </c>
      <c r="B5386" t="s">
        <v>29956</v>
      </c>
      <c r="C5386" t="s">
        <v>29937</v>
      </c>
      <c r="E5386" t="s">
        <v>29957</v>
      </c>
      <c r="F5386" t="s">
        <v>171</v>
      </c>
      <c r="I5386" t="s">
        <v>173</v>
      </c>
      <c r="K5386" t="s">
        <v>1377</v>
      </c>
      <c r="L5386" t="s">
        <v>1378</v>
      </c>
      <c r="M5386" t="s">
        <v>306</v>
      </c>
      <c r="N5386">
        <v>2020</v>
      </c>
      <c r="O5386" t="s">
        <v>1379</v>
      </c>
      <c r="P5386" t="s">
        <v>178</v>
      </c>
      <c r="Q5386" t="s">
        <v>185</v>
      </c>
      <c r="BC5386" t="s">
        <v>474</v>
      </c>
      <c r="BM5386" t="s">
        <v>29958</v>
      </c>
      <c r="BP5386" t="s">
        <v>18050</v>
      </c>
      <c r="BR5386" t="s">
        <v>18050</v>
      </c>
      <c r="BS5386">
        <v>400013</v>
      </c>
      <c r="BT5386" t="s">
        <v>1382</v>
      </c>
      <c r="BU5386">
        <v>8615023052370</v>
      </c>
      <c r="BX5386" t="s">
        <v>29959</v>
      </c>
      <c r="BY5386" t="s">
        <v>29960</v>
      </c>
    </row>
    <row r="5387" spans="1:99" x14ac:dyDescent="0.2">
      <c r="A5387">
        <v>35581</v>
      </c>
      <c r="B5387" t="s">
        <v>29961</v>
      </c>
      <c r="C5387" t="s">
        <v>7431</v>
      </c>
      <c r="E5387" t="s">
        <v>29962</v>
      </c>
      <c r="F5387" t="s">
        <v>171</v>
      </c>
      <c r="G5387" t="s">
        <v>172</v>
      </c>
      <c r="H5387" s="1">
        <v>36459</v>
      </c>
      <c r="I5387" t="s">
        <v>173</v>
      </c>
      <c r="K5387" t="s">
        <v>1377</v>
      </c>
      <c r="L5387" t="s">
        <v>1378</v>
      </c>
      <c r="M5387" t="s">
        <v>306</v>
      </c>
      <c r="N5387">
        <v>2020</v>
      </c>
      <c r="O5387" t="s">
        <v>1379</v>
      </c>
      <c r="P5387" t="s">
        <v>3256</v>
      </c>
      <c r="Q5387" t="s">
        <v>172</v>
      </c>
      <c r="S5387">
        <v>31657136</v>
      </c>
      <c r="T5387" t="s">
        <v>1382</v>
      </c>
      <c r="U5387" t="s">
        <v>424</v>
      </c>
      <c r="Y5387" t="str">
        <f>"01AS"</f>
        <v>01AS</v>
      </c>
      <c r="Z5387" t="s">
        <v>227</v>
      </c>
      <c r="AA5387" t="s">
        <v>228</v>
      </c>
      <c r="AB5387" t="s">
        <v>229</v>
      </c>
      <c r="AC5387" t="s">
        <v>1236</v>
      </c>
      <c r="AD5387" t="s">
        <v>172</v>
      </c>
      <c r="AS5387">
        <v>3.03</v>
      </c>
      <c r="AT5387" t="s">
        <v>429</v>
      </c>
      <c r="AU5387" t="s">
        <v>235</v>
      </c>
      <c r="AV5387" t="s">
        <v>236</v>
      </c>
      <c r="AW5387" t="s">
        <v>430</v>
      </c>
      <c r="BM5387" t="s">
        <v>29963</v>
      </c>
      <c r="BN5387" t="s">
        <v>239</v>
      </c>
      <c r="BO5387" t="s">
        <v>1381</v>
      </c>
      <c r="BP5387" t="s">
        <v>241</v>
      </c>
      <c r="BQ5387" t="s">
        <v>195</v>
      </c>
      <c r="BS5387">
        <v>14627</v>
      </c>
      <c r="CA5387" t="s">
        <v>29964</v>
      </c>
      <c r="CD5387" t="s">
        <v>195</v>
      </c>
      <c r="CM5387" t="s">
        <v>29965</v>
      </c>
      <c r="CN5387" t="s">
        <v>29964</v>
      </c>
      <c r="CO5387" t="s">
        <v>1381</v>
      </c>
      <c r="CP5387" t="s">
        <v>1381</v>
      </c>
      <c r="CQ5387" t="s">
        <v>4697</v>
      </c>
      <c r="CS5387">
        <v>100097</v>
      </c>
      <c r="CT5387" t="s">
        <v>1382</v>
      </c>
      <c r="CU5387" t="s">
        <v>29966</v>
      </c>
    </row>
    <row r="5388" spans="1:99" x14ac:dyDescent="0.2">
      <c r="A5388">
        <v>35605</v>
      </c>
      <c r="B5388" t="s">
        <v>29967</v>
      </c>
      <c r="C5388" t="s">
        <v>29937</v>
      </c>
      <c r="E5388" t="s">
        <v>29968</v>
      </c>
      <c r="F5388" t="s">
        <v>171</v>
      </c>
      <c r="I5388" t="s">
        <v>221</v>
      </c>
      <c r="K5388" t="s">
        <v>1377</v>
      </c>
      <c r="L5388" t="s">
        <v>1378</v>
      </c>
      <c r="M5388" t="s">
        <v>306</v>
      </c>
      <c r="N5388">
        <v>2020</v>
      </c>
      <c r="O5388" t="s">
        <v>1379</v>
      </c>
      <c r="P5388" t="s">
        <v>509</v>
      </c>
      <c r="Q5388" t="s">
        <v>185</v>
      </c>
      <c r="BM5388" t="s">
        <v>29969</v>
      </c>
      <c r="BN5388" t="s">
        <v>29970</v>
      </c>
      <c r="BP5388" t="s">
        <v>7044</v>
      </c>
      <c r="BR5388" t="s">
        <v>7045</v>
      </c>
      <c r="BS5388">
        <v>610074</v>
      </c>
      <c r="BT5388" t="s">
        <v>1382</v>
      </c>
      <c r="BU5388" t="s">
        <v>29971</v>
      </c>
      <c r="BW5388" t="s">
        <v>29971</v>
      </c>
      <c r="BX5388" t="s">
        <v>7385</v>
      </c>
      <c r="BY5388" t="s">
        <v>29972</v>
      </c>
    </row>
    <row r="5389" spans="1:99" x14ac:dyDescent="0.2">
      <c r="A5389">
        <v>35830</v>
      </c>
      <c r="B5389" t="s">
        <v>29936</v>
      </c>
      <c r="C5389" t="s">
        <v>29937</v>
      </c>
      <c r="E5389" t="s">
        <v>29973</v>
      </c>
      <c r="F5389" t="s">
        <v>171</v>
      </c>
      <c r="H5389" s="1">
        <v>37343</v>
      </c>
      <c r="K5389" t="s">
        <v>1377</v>
      </c>
      <c r="L5389" t="s">
        <v>1378</v>
      </c>
      <c r="M5389" t="s">
        <v>176</v>
      </c>
      <c r="N5389">
        <v>2021</v>
      </c>
      <c r="O5389" t="s">
        <v>3142</v>
      </c>
      <c r="P5389" t="s">
        <v>178</v>
      </c>
      <c r="Q5389" t="s">
        <v>172</v>
      </c>
      <c r="S5389">
        <v>31729215</v>
      </c>
      <c r="T5389" t="s">
        <v>1382</v>
      </c>
      <c r="U5389" t="s">
        <v>424</v>
      </c>
      <c r="Y5389" t="str">
        <f>"01AS"</f>
        <v>01AS</v>
      </c>
      <c r="Z5389" t="s">
        <v>499</v>
      </c>
      <c r="AA5389" t="s">
        <v>833</v>
      </c>
      <c r="AB5389" t="s">
        <v>834</v>
      </c>
      <c r="AC5389" t="s">
        <v>5521</v>
      </c>
      <c r="AD5389" t="s">
        <v>172</v>
      </c>
      <c r="AS5389">
        <v>4</v>
      </c>
      <c r="AT5389" t="s">
        <v>429</v>
      </c>
      <c r="AU5389" t="s">
        <v>472</v>
      </c>
      <c r="AV5389" t="s">
        <v>473</v>
      </c>
      <c r="AW5389" t="s">
        <v>430</v>
      </c>
      <c r="BM5389" t="s">
        <v>29974</v>
      </c>
      <c r="BN5389" t="s">
        <v>239</v>
      </c>
      <c r="BO5389" t="s">
        <v>29975</v>
      </c>
      <c r="BP5389" t="s">
        <v>241</v>
      </c>
      <c r="BQ5389" t="s">
        <v>195</v>
      </c>
      <c r="BS5389">
        <v>14627</v>
      </c>
      <c r="CA5389" t="s">
        <v>29976</v>
      </c>
      <c r="CD5389" t="s">
        <v>195</v>
      </c>
      <c r="CM5389" t="s">
        <v>29977</v>
      </c>
      <c r="CN5389" t="s">
        <v>29976</v>
      </c>
      <c r="CO5389" t="s">
        <v>29975</v>
      </c>
      <c r="CP5389" t="s">
        <v>9753</v>
      </c>
      <c r="CQ5389" t="s">
        <v>4705</v>
      </c>
      <c r="CS5389">
        <v>710061</v>
      </c>
      <c r="CT5389" t="s">
        <v>1382</v>
      </c>
      <c r="CU5389" t="s">
        <v>29978</v>
      </c>
    </row>
    <row r="5390" spans="1:99" x14ac:dyDescent="0.2">
      <c r="A5390">
        <v>35852</v>
      </c>
      <c r="B5390" t="s">
        <v>29956</v>
      </c>
      <c r="C5390" t="s">
        <v>29937</v>
      </c>
      <c r="E5390" t="s">
        <v>29979</v>
      </c>
      <c r="F5390" t="s">
        <v>171</v>
      </c>
      <c r="H5390" s="1">
        <v>37348</v>
      </c>
      <c r="K5390" t="s">
        <v>1377</v>
      </c>
      <c r="L5390" t="s">
        <v>1378</v>
      </c>
      <c r="M5390" t="s">
        <v>176</v>
      </c>
      <c r="N5390">
        <v>2021</v>
      </c>
      <c r="O5390" t="s">
        <v>3142</v>
      </c>
      <c r="P5390" t="s">
        <v>178</v>
      </c>
      <c r="Q5390" t="s">
        <v>172</v>
      </c>
      <c r="S5390">
        <v>31726450</v>
      </c>
      <c r="T5390" t="s">
        <v>1382</v>
      </c>
      <c r="U5390" t="s">
        <v>424</v>
      </c>
      <c r="Y5390" t="str">
        <f>"04HSEAS"</f>
        <v>04HSEAS</v>
      </c>
      <c r="Z5390" t="s">
        <v>499</v>
      </c>
      <c r="AA5390" t="s">
        <v>833</v>
      </c>
      <c r="AB5390" t="s">
        <v>834</v>
      </c>
      <c r="AC5390" t="s">
        <v>3358</v>
      </c>
      <c r="AD5390" t="s">
        <v>172</v>
      </c>
      <c r="AS5390">
        <v>0.33</v>
      </c>
      <c r="AT5390" t="s">
        <v>5587</v>
      </c>
      <c r="AU5390" t="s">
        <v>472</v>
      </c>
      <c r="AV5390" t="s">
        <v>473</v>
      </c>
      <c r="AW5390" t="s">
        <v>430</v>
      </c>
      <c r="BM5390" t="s">
        <v>29980</v>
      </c>
      <c r="BN5390" t="s">
        <v>239</v>
      </c>
      <c r="BO5390" t="s">
        <v>18050</v>
      </c>
      <c r="BP5390" t="s">
        <v>241</v>
      </c>
      <c r="BQ5390" t="s">
        <v>195</v>
      </c>
      <c r="BS5390">
        <v>14627</v>
      </c>
      <c r="CA5390" t="s">
        <v>29981</v>
      </c>
      <c r="CD5390" t="s">
        <v>195</v>
      </c>
      <c r="CM5390" t="s">
        <v>29982</v>
      </c>
      <c r="CN5390" t="s">
        <v>29981</v>
      </c>
      <c r="CO5390" t="s">
        <v>18050</v>
      </c>
      <c r="CP5390" t="s">
        <v>18050</v>
      </c>
      <c r="CQ5390" t="s">
        <v>5726</v>
      </c>
      <c r="CS5390">
        <v>400010</v>
      </c>
      <c r="CT5390" t="s">
        <v>1382</v>
      </c>
      <c r="CU5390" t="s">
        <v>29983</v>
      </c>
    </row>
    <row r="5391" spans="1:99" x14ac:dyDescent="0.2">
      <c r="A5391">
        <v>36209</v>
      </c>
      <c r="B5391" t="s">
        <v>29984</v>
      </c>
      <c r="C5391" t="s">
        <v>29937</v>
      </c>
      <c r="E5391" t="s">
        <v>29985</v>
      </c>
      <c r="F5391" t="s">
        <v>171</v>
      </c>
      <c r="H5391" s="1">
        <v>36622</v>
      </c>
      <c r="K5391" t="s">
        <v>1377</v>
      </c>
      <c r="L5391" t="s">
        <v>1378</v>
      </c>
      <c r="M5391" t="s">
        <v>176</v>
      </c>
      <c r="N5391">
        <v>2021</v>
      </c>
      <c r="O5391" t="s">
        <v>3142</v>
      </c>
      <c r="P5391" t="s">
        <v>178</v>
      </c>
      <c r="Q5391" t="s">
        <v>172</v>
      </c>
      <c r="S5391">
        <v>31847292</v>
      </c>
      <c r="T5391" t="s">
        <v>1382</v>
      </c>
      <c r="U5391" t="s">
        <v>424</v>
      </c>
      <c r="Y5391" t="str">
        <f>"01AS"</f>
        <v>01AS</v>
      </c>
      <c r="Z5391" t="s">
        <v>499</v>
      </c>
      <c r="AA5391" t="s">
        <v>228</v>
      </c>
      <c r="AB5391" t="s">
        <v>229</v>
      </c>
      <c r="AC5391" t="s">
        <v>428</v>
      </c>
      <c r="AD5391" t="s">
        <v>172</v>
      </c>
      <c r="AS5391">
        <v>3.95</v>
      </c>
      <c r="AT5391" t="s">
        <v>1261</v>
      </c>
      <c r="AU5391" t="s">
        <v>472</v>
      </c>
      <c r="AV5391" t="s">
        <v>473</v>
      </c>
      <c r="AW5391" t="s">
        <v>430</v>
      </c>
      <c r="BM5391" t="s">
        <v>29986</v>
      </c>
      <c r="BN5391" t="s">
        <v>239</v>
      </c>
      <c r="BO5391" t="s">
        <v>475</v>
      </c>
      <c r="BP5391" t="s">
        <v>241</v>
      </c>
      <c r="BQ5391" t="s">
        <v>195</v>
      </c>
      <c r="BS5391">
        <v>14627</v>
      </c>
      <c r="CA5391" t="s">
        <v>29987</v>
      </c>
      <c r="CD5391" t="s">
        <v>195</v>
      </c>
      <c r="CM5391" t="s">
        <v>29988</v>
      </c>
      <c r="CN5391" t="s">
        <v>29987</v>
      </c>
      <c r="CO5391" t="s">
        <v>475</v>
      </c>
      <c r="CP5391" t="s">
        <v>241</v>
      </c>
      <c r="CQ5391" t="s">
        <v>247</v>
      </c>
      <c r="CS5391">
        <v>14620</v>
      </c>
      <c r="CT5391" t="s">
        <v>244</v>
      </c>
      <c r="CU5391" t="s">
        <v>29989</v>
      </c>
    </row>
    <row r="5392" spans="1:99" x14ac:dyDescent="0.2">
      <c r="A5392">
        <v>36247</v>
      </c>
      <c r="B5392" t="s">
        <v>29990</v>
      </c>
      <c r="C5392" t="s">
        <v>29937</v>
      </c>
      <c r="E5392" t="s">
        <v>29991</v>
      </c>
      <c r="F5392" t="s">
        <v>171</v>
      </c>
      <c r="H5392" s="1">
        <v>36962</v>
      </c>
      <c r="K5392" t="s">
        <v>1377</v>
      </c>
      <c r="L5392" t="s">
        <v>1378</v>
      </c>
      <c r="M5392" t="s">
        <v>176</v>
      </c>
      <c r="N5392">
        <v>2021</v>
      </c>
      <c r="O5392" t="s">
        <v>3142</v>
      </c>
      <c r="P5392" t="s">
        <v>178</v>
      </c>
      <c r="Q5392" t="s">
        <v>172</v>
      </c>
      <c r="S5392">
        <v>31528993</v>
      </c>
      <c r="T5392" t="s">
        <v>1382</v>
      </c>
      <c r="U5392" t="s">
        <v>424</v>
      </c>
      <c r="Y5392" t="str">
        <f>"04HSEAS"</f>
        <v>04HSEAS</v>
      </c>
      <c r="Z5392" t="s">
        <v>499</v>
      </c>
      <c r="AA5392" t="s">
        <v>228</v>
      </c>
      <c r="AB5392" t="s">
        <v>229</v>
      </c>
      <c r="AC5392" t="s">
        <v>1612</v>
      </c>
      <c r="AD5392" t="s">
        <v>172</v>
      </c>
      <c r="AS5392">
        <v>2.61</v>
      </c>
      <c r="AT5392" t="s">
        <v>429</v>
      </c>
      <c r="AU5392" t="s">
        <v>472</v>
      </c>
      <c r="AV5392" t="s">
        <v>473</v>
      </c>
      <c r="AW5392" t="s">
        <v>430</v>
      </c>
      <c r="BM5392" t="s">
        <v>29992</v>
      </c>
      <c r="BN5392" t="s">
        <v>239</v>
      </c>
      <c r="BO5392" t="s">
        <v>4702</v>
      </c>
      <c r="BP5392" t="s">
        <v>241</v>
      </c>
      <c r="BQ5392" t="s">
        <v>195</v>
      </c>
      <c r="BS5392">
        <v>14627</v>
      </c>
      <c r="CA5392" t="s">
        <v>13900</v>
      </c>
      <c r="CD5392" t="s">
        <v>195</v>
      </c>
      <c r="CM5392" t="s">
        <v>29993</v>
      </c>
      <c r="CN5392" t="s">
        <v>13900</v>
      </c>
      <c r="CO5392" t="s">
        <v>4702</v>
      </c>
      <c r="CP5392" t="s">
        <v>4702</v>
      </c>
      <c r="CQ5392" t="s">
        <v>4705</v>
      </c>
      <c r="CS5392">
        <v>201101</v>
      </c>
      <c r="CT5392" t="s">
        <v>1382</v>
      </c>
    </row>
    <row r="5393" spans="1:99" x14ac:dyDescent="0.2">
      <c r="A5393">
        <v>45140</v>
      </c>
      <c r="B5393" t="s">
        <v>29994</v>
      </c>
      <c r="C5393" t="s">
        <v>29937</v>
      </c>
      <c r="E5393" t="s">
        <v>29995</v>
      </c>
      <c r="F5393" t="s">
        <v>171</v>
      </c>
      <c r="G5393" t="str">
        <f t="shared" ref="G5393:G5402" si="49">"0"</f>
        <v>0</v>
      </c>
      <c r="H5393" s="1">
        <v>37746</v>
      </c>
      <c r="I5393" t="s">
        <v>221</v>
      </c>
      <c r="K5393" t="s">
        <v>1829</v>
      </c>
      <c r="M5393" t="s">
        <v>1389</v>
      </c>
      <c r="N5393">
        <v>2024</v>
      </c>
      <c r="O5393" t="s">
        <v>1390</v>
      </c>
      <c r="P5393" t="s">
        <v>509</v>
      </c>
      <c r="Q5393" t="s">
        <v>172</v>
      </c>
      <c r="S5393">
        <v>32025200</v>
      </c>
      <c r="T5393" t="s">
        <v>1382</v>
      </c>
      <c r="U5393" t="s">
        <v>424</v>
      </c>
      <c r="Y5393" t="str">
        <f>"01AS"</f>
        <v>01AS</v>
      </c>
      <c r="Z5393" t="s">
        <v>499</v>
      </c>
      <c r="AA5393" t="s">
        <v>320</v>
      </c>
      <c r="AB5393" t="s">
        <v>321</v>
      </c>
      <c r="AC5393" t="s">
        <v>5612</v>
      </c>
      <c r="AD5393" t="s">
        <v>185</v>
      </c>
      <c r="AE5393" t="s">
        <v>556</v>
      </c>
      <c r="AM5393" t="s">
        <v>2214</v>
      </c>
      <c r="AS5393">
        <v>3.48</v>
      </c>
      <c r="AU5393" t="s">
        <v>235</v>
      </c>
      <c r="AV5393" t="s">
        <v>236</v>
      </c>
      <c r="AW5393" t="s">
        <v>430</v>
      </c>
      <c r="AX5393" t="s">
        <v>29996</v>
      </c>
      <c r="AY5393" t="s">
        <v>8448</v>
      </c>
      <c r="BM5393" t="s">
        <v>29997</v>
      </c>
      <c r="BN5393" t="s">
        <v>239</v>
      </c>
      <c r="BO5393" t="s">
        <v>9726</v>
      </c>
      <c r="BP5393" t="s">
        <v>241</v>
      </c>
      <c r="BQ5393" t="s">
        <v>195</v>
      </c>
      <c r="BS5393">
        <v>14627</v>
      </c>
      <c r="CD5393" t="s">
        <v>195</v>
      </c>
      <c r="CM5393" t="s">
        <v>29998</v>
      </c>
      <c r="CO5393" t="s">
        <v>9726</v>
      </c>
      <c r="CP5393" t="s">
        <v>1381</v>
      </c>
      <c r="CQ5393" t="s">
        <v>4697</v>
      </c>
      <c r="CS5393">
        <v>100107</v>
      </c>
      <c r="CT5393" t="s">
        <v>1382</v>
      </c>
      <c r="CU5393" t="s">
        <v>29999</v>
      </c>
    </row>
    <row r="5394" spans="1:99" x14ac:dyDescent="0.2">
      <c r="A5394">
        <v>40572</v>
      </c>
      <c r="B5394" t="s">
        <v>29994</v>
      </c>
      <c r="C5394" t="s">
        <v>29937</v>
      </c>
      <c r="E5394" t="s">
        <v>29995</v>
      </c>
      <c r="F5394" t="s">
        <v>171</v>
      </c>
      <c r="G5394" t="str">
        <f t="shared" si="49"/>
        <v>0</v>
      </c>
      <c r="H5394" s="1">
        <v>37746</v>
      </c>
      <c r="I5394" t="s">
        <v>221</v>
      </c>
      <c r="K5394" t="s">
        <v>5579</v>
      </c>
      <c r="L5394" t="s">
        <v>5580</v>
      </c>
      <c r="M5394" t="s">
        <v>176</v>
      </c>
      <c r="N5394">
        <v>2024</v>
      </c>
      <c r="O5394" t="s">
        <v>319</v>
      </c>
      <c r="P5394" t="s">
        <v>178</v>
      </c>
      <c r="Q5394" t="s">
        <v>172</v>
      </c>
      <c r="S5394">
        <v>32025200</v>
      </c>
      <c r="T5394" t="s">
        <v>1382</v>
      </c>
      <c r="U5394" t="s">
        <v>424</v>
      </c>
      <c r="Y5394" t="str">
        <f>"01AS"</f>
        <v>01AS</v>
      </c>
      <c r="Z5394" t="s">
        <v>499</v>
      </c>
      <c r="AA5394" t="s">
        <v>320</v>
      </c>
      <c r="AB5394" t="s">
        <v>321</v>
      </c>
      <c r="AC5394" t="s">
        <v>5612</v>
      </c>
      <c r="AD5394" t="s">
        <v>185</v>
      </c>
      <c r="AE5394" t="s">
        <v>556</v>
      </c>
      <c r="AM5394" t="s">
        <v>2214</v>
      </c>
      <c r="AS5394">
        <v>3.48</v>
      </c>
      <c r="AU5394" t="s">
        <v>235</v>
      </c>
      <c r="AV5394" t="s">
        <v>236</v>
      </c>
      <c r="AW5394" t="s">
        <v>430</v>
      </c>
      <c r="AX5394" t="s">
        <v>29996</v>
      </c>
      <c r="AY5394" t="s">
        <v>8448</v>
      </c>
      <c r="BM5394" t="s">
        <v>29997</v>
      </c>
      <c r="BN5394" t="s">
        <v>239</v>
      </c>
      <c r="BO5394" t="s">
        <v>9726</v>
      </c>
      <c r="BP5394" t="s">
        <v>241</v>
      </c>
      <c r="BQ5394" t="s">
        <v>195</v>
      </c>
      <c r="BS5394">
        <v>14627</v>
      </c>
      <c r="CD5394" t="s">
        <v>195</v>
      </c>
      <c r="CM5394" t="s">
        <v>29998</v>
      </c>
      <c r="CO5394" t="s">
        <v>9726</v>
      </c>
      <c r="CP5394" t="s">
        <v>1381</v>
      </c>
      <c r="CQ5394" t="s">
        <v>4697</v>
      </c>
      <c r="CS5394">
        <v>100107</v>
      </c>
      <c r="CT5394" t="s">
        <v>1382</v>
      </c>
      <c r="CU5394" t="s">
        <v>29999</v>
      </c>
    </row>
    <row r="5395" spans="1:99" x14ac:dyDescent="0.2">
      <c r="A5395">
        <v>41794</v>
      </c>
      <c r="B5395" t="s">
        <v>27850</v>
      </c>
      <c r="C5395" t="s">
        <v>29937</v>
      </c>
      <c r="E5395" t="s">
        <v>30000</v>
      </c>
      <c r="F5395" t="s">
        <v>30001</v>
      </c>
      <c r="G5395" t="str">
        <f t="shared" si="49"/>
        <v>0</v>
      </c>
      <c r="H5395" s="1">
        <v>37708</v>
      </c>
      <c r="I5395" t="s">
        <v>221</v>
      </c>
      <c r="K5395" t="s">
        <v>554</v>
      </c>
      <c r="L5395" t="s">
        <v>175</v>
      </c>
      <c r="M5395" t="s">
        <v>306</v>
      </c>
      <c r="N5395">
        <v>2024</v>
      </c>
      <c r="O5395" t="s">
        <v>710</v>
      </c>
      <c r="P5395" t="s">
        <v>178</v>
      </c>
      <c r="Q5395" t="s">
        <v>172</v>
      </c>
      <c r="S5395">
        <v>27683699</v>
      </c>
      <c r="T5395" t="s">
        <v>226</v>
      </c>
      <c r="Y5395" t="str">
        <f>"01AS"</f>
        <v>01AS</v>
      </c>
      <c r="Z5395" t="s">
        <v>227</v>
      </c>
      <c r="AA5395" t="s">
        <v>320</v>
      </c>
      <c r="AB5395" t="s">
        <v>321</v>
      </c>
      <c r="AC5395" t="s">
        <v>1237</v>
      </c>
      <c r="AD5395" t="s">
        <v>185</v>
      </c>
      <c r="AF5395" t="s">
        <v>426</v>
      </c>
      <c r="AG5395" t="s">
        <v>729</v>
      </c>
      <c r="AJ5395" t="s">
        <v>1237</v>
      </c>
      <c r="AK5395" t="s">
        <v>185</v>
      </c>
      <c r="AS5395">
        <v>3.93</v>
      </c>
      <c r="AU5395" t="s">
        <v>472</v>
      </c>
      <c r="AV5395" t="s">
        <v>473</v>
      </c>
      <c r="AW5395" t="s">
        <v>237</v>
      </c>
      <c r="BM5395" t="s">
        <v>30002</v>
      </c>
      <c r="BN5395" t="s">
        <v>239</v>
      </c>
      <c r="BO5395" t="s">
        <v>475</v>
      </c>
      <c r="BP5395" t="s">
        <v>241</v>
      </c>
      <c r="BQ5395" t="s">
        <v>195</v>
      </c>
      <c r="BS5395">
        <v>14627</v>
      </c>
      <c r="CD5395" t="s">
        <v>195</v>
      </c>
      <c r="CM5395" t="s">
        <v>30003</v>
      </c>
      <c r="CO5395" t="s">
        <v>475</v>
      </c>
      <c r="CP5395" t="s">
        <v>241</v>
      </c>
      <c r="CQ5395" t="s">
        <v>247</v>
      </c>
      <c r="CS5395">
        <v>14620</v>
      </c>
      <c r="CT5395" t="s">
        <v>244</v>
      </c>
      <c r="CU5395" t="s">
        <v>30004</v>
      </c>
    </row>
    <row r="5396" spans="1:99" x14ac:dyDescent="0.2">
      <c r="A5396">
        <v>38720</v>
      </c>
      <c r="B5396" t="s">
        <v>1032</v>
      </c>
      <c r="C5396" t="s">
        <v>29937</v>
      </c>
      <c r="D5396" t="s">
        <v>30005</v>
      </c>
      <c r="E5396" t="s">
        <v>30006</v>
      </c>
      <c r="F5396" t="s">
        <v>171</v>
      </c>
      <c r="G5396" t="str">
        <f t="shared" si="49"/>
        <v>0</v>
      </c>
      <c r="I5396" t="s">
        <v>173</v>
      </c>
      <c r="K5396" t="s">
        <v>290</v>
      </c>
      <c r="L5396" t="s">
        <v>291</v>
      </c>
      <c r="M5396" t="s">
        <v>205</v>
      </c>
      <c r="N5396">
        <v>2023</v>
      </c>
      <c r="O5396" t="s">
        <v>921</v>
      </c>
      <c r="P5396" t="s">
        <v>178</v>
      </c>
      <c r="Q5396" t="s">
        <v>172</v>
      </c>
      <c r="S5396">
        <v>32030952</v>
      </c>
      <c r="T5396" t="s">
        <v>226</v>
      </c>
      <c r="Y5396" t="str">
        <f>"01AS"</f>
        <v>01AS</v>
      </c>
      <c r="Z5396" t="s">
        <v>499</v>
      </c>
      <c r="AA5396" t="s">
        <v>228</v>
      </c>
      <c r="AB5396" t="s">
        <v>229</v>
      </c>
      <c r="AC5396" t="s">
        <v>713</v>
      </c>
      <c r="AD5396" t="s">
        <v>185</v>
      </c>
      <c r="AF5396" t="s">
        <v>426</v>
      </c>
      <c r="AG5396" t="s">
        <v>729</v>
      </c>
      <c r="AJ5396" t="s">
        <v>656</v>
      </c>
      <c r="AK5396" t="s">
        <v>185</v>
      </c>
      <c r="AM5396" t="s">
        <v>233</v>
      </c>
      <c r="AS5396">
        <v>3.81</v>
      </c>
      <c r="AU5396" t="s">
        <v>472</v>
      </c>
      <c r="AV5396" t="s">
        <v>473</v>
      </c>
      <c r="AW5396" t="s">
        <v>715</v>
      </c>
      <c r="BM5396" t="s">
        <v>30007</v>
      </c>
      <c r="BN5396" t="s">
        <v>239</v>
      </c>
      <c r="BO5396" t="s">
        <v>30008</v>
      </c>
      <c r="BP5396" t="s">
        <v>241</v>
      </c>
      <c r="BQ5396" t="s">
        <v>195</v>
      </c>
      <c r="BS5396">
        <v>14627</v>
      </c>
      <c r="CD5396" t="s">
        <v>195</v>
      </c>
      <c r="CM5396" t="s">
        <v>30009</v>
      </c>
      <c r="CO5396" t="s">
        <v>30008</v>
      </c>
      <c r="CP5396" t="s">
        <v>5643</v>
      </c>
      <c r="CQ5396" t="s">
        <v>541</v>
      </c>
      <c r="CS5396" t="str">
        <f>"02478-3880"</f>
        <v>02478-3880</v>
      </c>
      <c r="CT5396" t="s">
        <v>244</v>
      </c>
      <c r="CU5396" t="s">
        <v>30010</v>
      </c>
    </row>
    <row r="5397" spans="1:99" x14ac:dyDescent="0.2">
      <c r="A5397">
        <v>42603</v>
      </c>
      <c r="B5397" t="s">
        <v>30011</v>
      </c>
      <c r="C5397" t="s">
        <v>29937</v>
      </c>
      <c r="E5397" t="s">
        <v>30012</v>
      </c>
      <c r="F5397" t="s">
        <v>30013</v>
      </c>
      <c r="G5397" t="str">
        <f t="shared" si="49"/>
        <v>0</v>
      </c>
      <c r="H5397" s="1">
        <v>38140</v>
      </c>
      <c r="I5397" t="s">
        <v>173</v>
      </c>
      <c r="K5397" t="s">
        <v>5579</v>
      </c>
      <c r="L5397" t="s">
        <v>5580</v>
      </c>
      <c r="M5397" t="s">
        <v>176</v>
      </c>
      <c r="N5397">
        <v>2025</v>
      </c>
      <c r="O5397" t="s">
        <v>677</v>
      </c>
      <c r="P5397" t="s">
        <v>178</v>
      </c>
      <c r="Q5397" t="s">
        <v>172</v>
      </c>
      <c r="S5397">
        <v>32248241</v>
      </c>
      <c r="T5397" t="s">
        <v>1382</v>
      </c>
      <c r="U5397" t="s">
        <v>424</v>
      </c>
      <c r="Y5397" t="str">
        <f>"01AS"</f>
        <v>01AS</v>
      </c>
      <c r="Z5397" t="s">
        <v>499</v>
      </c>
      <c r="AA5397" t="s">
        <v>320</v>
      </c>
      <c r="AB5397" t="s">
        <v>321</v>
      </c>
      <c r="AC5397" t="s">
        <v>428</v>
      </c>
      <c r="AD5397" t="s">
        <v>185</v>
      </c>
      <c r="AF5397" t="s">
        <v>426</v>
      </c>
      <c r="AG5397" t="s">
        <v>729</v>
      </c>
      <c r="AJ5397" t="s">
        <v>1334</v>
      </c>
      <c r="AK5397" t="s">
        <v>185</v>
      </c>
      <c r="AS5397">
        <v>3.77</v>
      </c>
      <c r="AU5397" t="s">
        <v>472</v>
      </c>
      <c r="AV5397" t="s">
        <v>473</v>
      </c>
      <c r="AW5397" t="s">
        <v>430</v>
      </c>
      <c r="BM5397" t="s">
        <v>30014</v>
      </c>
      <c r="BN5397" t="s">
        <v>239</v>
      </c>
      <c r="BO5397" t="s">
        <v>20787</v>
      </c>
      <c r="BP5397" t="s">
        <v>241</v>
      </c>
      <c r="BQ5397" t="s">
        <v>195</v>
      </c>
      <c r="BS5397">
        <v>14627</v>
      </c>
      <c r="CD5397" t="s">
        <v>195</v>
      </c>
      <c r="CM5397" t="s">
        <v>30015</v>
      </c>
      <c r="CO5397" t="s">
        <v>20787</v>
      </c>
      <c r="CP5397" t="s">
        <v>194</v>
      </c>
      <c r="CQ5397" t="s">
        <v>247</v>
      </c>
      <c r="CS5397">
        <v>14627</v>
      </c>
      <c r="CT5397" t="s">
        <v>244</v>
      </c>
      <c r="CU5397" t="s">
        <v>30016</v>
      </c>
    </row>
    <row r="5398" spans="1:99" x14ac:dyDescent="0.2">
      <c r="A5398">
        <v>45484</v>
      </c>
      <c r="B5398" t="s">
        <v>30017</v>
      </c>
      <c r="C5398" t="s">
        <v>29937</v>
      </c>
      <c r="E5398" t="s">
        <v>30018</v>
      </c>
      <c r="F5398" t="s">
        <v>171</v>
      </c>
      <c r="G5398" t="str">
        <f t="shared" si="49"/>
        <v>0</v>
      </c>
      <c r="H5398" s="1">
        <v>37504</v>
      </c>
      <c r="I5398" t="s">
        <v>173</v>
      </c>
      <c r="K5398" t="s">
        <v>4669</v>
      </c>
      <c r="L5398" t="s">
        <v>1373</v>
      </c>
      <c r="M5398" t="s">
        <v>255</v>
      </c>
      <c r="N5398" t="s">
        <v>1165</v>
      </c>
      <c r="O5398" t="s">
        <v>1214</v>
      </c>
      <c r="P5398" t="s">
        <v>178</v>
      </c>
      <c r="Q5398" t="s">
        <v>172</v>
      </c>
      <c r="S5398">
        <v>32900941</v>
      </c>
      <c r="T5398" t="s">
        <v>1382</v>
      </c>
      <c r="U5398" t="s">
        <v>424</v>
      </c>
      <c r="Y5398" t="str">
        <f>"02SBS"</f>
        <v>02SBS</v>
      </c>
      <c r="Z5398" t="s">
        <v>4693</v>
      </c>
      <c r="AA5398" t="s">
        <v>259</v>
      </c>
      <c r="AB5398" t="s">
        <v>260</v>
      </c>
      <c r="AC5398" t="s">
        <v>4694</v>
      </c>
      <c r="AD5398" t="s">
        <v>185</v>
      </c>
      <c r="AF5398" t="s">
        <v>22024</v>
      </c>
      <c r="AG5398" t="s">
        <v>22025</v>
      </c>
      <c r="AJ5398" t="s">
        <v>30019</v>
      </c>
      <c r="AK5398" t="s">
        <v>185</v>
      </c>
      <c r="AS5398">
        <v>3.44</v>
      </c>
      <c r="AU5398" t="s">
        <v>2925</v>
      </c>
      <c r="AV5398" t="s">
        <v>236</v>
      </c>
      <c r="AW5398" t="s">
        <v>430</v>
      </c>
      <c r="BO5398" t="s">
        <v>13038</v>
      </c>
      <c r="BQ5398" t="s">
        <v>195</v>
      </c>
      <c r="CD5398" t="s">
        <v>195</v>
      </c>
      <c r="CM5398" t="s">
        <v>30020</v>
      </c>
      <c r="CO5398" t="s">
        <v>13038</v>
      </c>
      <c r="CP5398" t="s">
        <v>13038</v>
      </c>
      <c r="CQ5398" t="s">
        <v>7039</v>
      </c>
      <c r="CS5398">
        <v>325000</v>
      </c>
      <c r="CT5398" t="s">
        <v>1382</v>
      </c>
      <c r="CU5398" t="s">
        <v>30021</v>
      </c>
    </row>
    <row r="5399" spans="1:99" x14ac:dyDescent="0.2">
      <c r="A5399">
        <v>45491</v>
      </c>
      <c r="B5399" t="s">
        <v>18118</v>
      </c>
      <c r="C5399" t="s">
        <v>29937</v>
      </c>
      <c r="E5399" t="s">
        <v>30022</v>
      </c>
      <c r="F5399" t="s">
        <v>171</v>
      </c>
      <c r="G5399" t="str">
        <f t="shared" si="49"/>
        <v>0</v>
      </c>
      <c r="H5399" s="1">
        <v>36091</v>
      </c>
      <c r="I5399" t="s">
        <v>173</v>
      </c>
      <c r="K5399" t="s">
        <v>4669</v>
      </c>
      <c r="L5399" t="s">
        <v>1373</v>
      </c>
      <c r="M5399" t="s">
        <v>255</v>
      </c>
      <c r="N5399" t="s">
        <v>1165</v>
      </c>
      <c r="O5399" t="s">
        <v>1214</v>
      </c>
      <c r="P5399" t="s">
        <v>178</v>
      </c>
      <c r="Q5399" t="s">
        <v>172</v>
      </c>
      <c r="S5399">
        <v>32930412</v>
      </c>
      <c r="T5399" t="s">
        <v>1382</v>
      </c>
      <c r="U5399" t="s">
        <v>424</v>
      </c>
      <c r="Y5399" t="str">
        <f>"02SBS"</f>
        <v>02SBS</v>
      </c>
      <c r="Z5399" t="s">
        <v>4693</v>
      </c>
      <c r="AA5399" t="s">
        <v>259</v>
      </c>
      <c r="AB5399" t="s">
        <v>260</v>
      </c>
      <c r="AC5399" t="s">
        <v>12416</v>
      </c>
      <c r="AD5399" t="s">
        <v>185</v>
      </c>
      <c r="AS5399">
        <v>3.05</v>
      </c>
      <c r="AU5399" t="s">
        <v>2925</v>
      </c>
      <c r="AV5399" t="s">
        <v>236</v>
      </c>
      <c r="AW5399" t="s">
        <v>430</v>
      </c>
      <c r="BO5399" t="s">
        <v>5314</v>
      </c>
      <c r="BQ5399" t="s">
        <v>195</v>
      </c>
      <c r="CD5399" t="s">
        <v>195</v>
      </c>
      <c r="CM5399" t="s">
        <v>30023</v>
      </c>
      <c r="CO5399" t="s">
        <v>5314</v>
      </c>
      <c r="CP5399" t="s">
        <v>241</v>
      </c>
      <c r="CQ5399" t="s">
        <v>247</v>
      </c>
      <c r="CS5399">
        <v>14604</v>
      </c>
      <c r="CT5399" t="s">
        <v>244</v>
      </c>
      <c r="CU5399" t="s">
        <v>30024</v>
      </c>
    </row>
    <row r="5400" spans="1:99" x14ac:dyDescent="0.2">
      <c r="A5400">
        <v>46725</v>
      </c>
      <c r="B5400" t="s">
        <v>30025</v>
      </c>
      <c r="C5400" t="s">
        <v>29937</v>
      </c>
      <c r="E5400" t="s">
        <v>30026</v>
      </c>
      <c r="F5400" t="s">
        <v>30027</v>
      </c>
      <c r="G5400" t="str">
        <f t="shared" si="49"/>
        <v>0</v>
      </c>
      <c r="H5400" s="1">
        <v>37716</v>
      </c>
      <c r="I5400" t="s">
        <v>221</v>
      </c>
      <c r="K5400" t="s">
        <v>5579</v>
      </c>
      <c r="M5400" t="s">
        <v>176</v>
      </c>
      <c r="N5400">
        <v>2026</v>
      </c>
      <c r="O5400" t="s">
        <v>508</v>
      </c>
      <c r="P5400" t="s">
        <v>509</v>
      </c>
      <c r="Q5400" t="s">
        <v>172</v>
      </c>
      <c r="S5400">
        <v>32592665</v>
      </c>
      <c r="T5400" t="s">
        <v>14499</v>
      </c>
      <c r="U5400" t="s">
        <v>424</v>
      </c>
      <c r="Y5400" t="str">
        <f>"01AS"</f>
        <v>01AS</v>
      </c>
      <c r="Z5400" t="s">
        <v>227</v>
      </c>
      <c r="AA5400" t="s">
        <v>228</v>
      </c>
      <c r="AB5400" t="s">
        <v>229</v>
      </c>
      <c r="AC5400" t="s">
        <v>656</v>
      </c>
      <c r="AD5400" t="s">
        <v>172</v>
      </c>
      <c r="AS5400">
        <v>3.46</v>
      </c>
      <c r="AU5400" t="s">
        <v>472</v>
      </c>
      <c r="AV5400" t="s">
        <v>473</v>
      </c>
      <c r="AW5400" t="s">
        <v>430</v>
      </c>
      <c r="BM5400" t="s">
        <v>30028</v>
      </c>
      <c r="BN5400" t="s">
        <v>239</v>
      </c>
      <c r="BO5400" t="s">
        <v>30029</v>
      </c>
      <c r="BP5400" t="s">
        <v>241</v>
      </c>
      <c r="BQ5400" t="s">
        <v>195</v>
      </c>
      <c r="BS5400">
        <v>14627</v>
      </c>
      <c r="CD5400" t="s">
        <v>195</v>
      </c>
      <c r="CM5400" t="s">
        <v>30030</v>
      </c>
      <c r="CO5400" t="s">
        <v>30029</v>
      </c>
      <c r="CP5400" t="s">
        <v>11012</v>
      </c>
      <c r="CQ5400" t="s">
        <v>247</v>
      </c>
      <c r="CS5400" t="str">
        <f>"07675-7331"</f>
        <v>07675-7331</v>
      </c>
      <c r="CT5400" t="s">
        <v>244</v>
      </c>
      <c r="CU5400" t="s">
        <v>30031</v>
      </c>
    </row>
    <row r="5401" spans="1:99" x14ac:dyDescent="0.2">
      <c r="A5401">
        <v>46500</v>
      </c>
      <c r="B5401" t="s">
        <v>30025</v>
      </c>
      <c r="C5401" t="s">
        <v>29937</v>
      </c>
      <c r="E5401" t="s">
        <v>30026</v>
      </c>
      <c r="F5401" t="s">
        <v>30032</v>
      </c>
      <c r="G5401" t="str">
        <f t="shared" si="49"/>
        <v>0</v>
      </c>
      <c r="H5401" s="1">
        <v>37716</v>
      </c>
      <c r="I5401" t="s">
        <v>221</v>
      </c>
      <c r="K5401" t="s">
        <v>498</v>
      </c>
      <c r="M5401" t="s">
        <v>176</v>
      </c>
      <c r="N5401">
        <v>2026</v>
      </c>
      <c r="O5401" t="s">
        <v>508</v>
      </c>
      <c r="P5401" t="s">
        <v>509</v>
      </c>
      <c r="Q5401" t="s">
        <v>172</v>
      </c>
      <c r="S5401">
        <v>32592665</v>
      </c>
      <c r="T5401" t="s">
        <v>14499</v>
      </c>
      <c r="U5401" t="s">
        <v>424</v>
      </c>
      <c r="Y5401" t="str">
        <f>"01AS"</f>
        <v>01AS</v>
      </c>
      <c r="Z5401" t="s">
        <v>227</v>
      </c>
      <c r="AA5401" t="s">
        <v>228</v>
      </c>
      <c r="AB5401" t="s">
        <v>229</v>
      </c>
      <c r="AC5401" t="s">
        <v>656</v>
      </c>
      <c r="AD5401" t="s">
        <v>172</v>
      </c>
      <c r="AS5401">
        <v>3.46</v>
      </c>
      <c r="AU5401" t="s">
        <v>472</v>
      </c>
      <c r="AV5401" t="s">
        <v>473</v>
      </c>
      <c r="AW5401" t="s">
        <v>430</v>
      </c>
      <c r="BM5401" t="s">
        <v>30028</v>
      </c>
      <c r="BN5401" t="s">
        <v>239</v>
      </c>
      <c r="BO5401" t="s">
        <v>30029</v>
      </c>
      <c r="BP5401" t="s">
        <v>241</v>
      </c>
      <c r="BQ5401" t="s">
        <v>195</v>
      </c>
      <c r="BS5401">
        <v>14627</v>
      </c>
      <c r="CD5401" t="s">
        <v>195</v>
      </c>
      <c r="CM5401" t="s">
        <v>30030</v>
      </c>
      <c r="CO5401" t="s">
        <v>30029</v>
      </c>
      <c r="CP5401" t="s">
        <v>11012</v>
      </c>
      <c r="CQ5401" t="s">
        <v>247</v>
      </c>
      <c r="CS5401" t="str">
        <f>"07675-7331"</f>
        <v>07675-7331</v>
      </c>
      <c r="CT5401" t="s">
        <v>244</v>
      </c>
      <c r="CU5401" t="s">
        <v>30031</v>
      </c>
    </row>
    <row r="5402" spans="1:99" x14ac:dyDescent="0.2">
      <c r="A5402">
        <v>46497</v>
      </c>
      <c r="B5402" t="s">
        <v>30025</v>
      </c>
      <c r="C5402" t="s">
        <v>29937</v>
      </c>
      <c r="E5402" t="s">
        <v>30026</v>
      </c>
      <c r="F5402" t="s">
        <v>171</v>
      </c>
      <c r="G5402" t="str">
        <f t="shared" si="49"/>
        <v>0</v>
      </c>
      <c r="H5402" s="1">
        <v>37716</v>
      </c>
      <c r="I5402" t="s">
        <v>221</v>
      </c>
      <c r="K5402" t="s">
        <v>26120</v>
      </c>
      <c r="M5402" t="s">
        <v>176</v>
      </c>
      <c r="N5402">
        <v>2026</v>
      </c>
      <c r="O5402" t="s">
        <v>508</v>
      </c>
      <c r="P5402" t="s">
        <v>509</v>
      </c>
      <c r="Q5402" t="s">
        <v>172</v>
      </c>
      <c r="S5402">
        <v>32592665</v>
      </c>
      <c r="T5402" t="s">
        <v>14499</v>
      </c>
      <c r="U5402" t="s">
        <v>424</v>
      </c>
      <c r="Y5402" t="str">
        <f>"01AS"</f>
        <v>01AS</v>
      </c>
      <c r="Z5402" t="s">
        <v>227</v>
      </c>
      <c r="AA5402" t="s">
        <v>228</v>
      </c>
      <c r="AB5402" t="s">
        <v>229</v>
      </c>
      <c r="AC5402" t="s">
        <v>656</v>
      </c>
      <c r="AD5402" t="s">
        <v>172</v>
      </c>
      <c r="AS5402">
        <v>3.46</v>
      </c>
      <c r="AU5402" t="s">
        <v>472</v>
      </c>
      <c r="AV5402" t="s">
        <v>473</v>
      </c>
      <c r="AW5402" t="s">
        <v>430</v>
      </c>
      <c r="BM5402" t="s">
        <v>30028</v>
      </c>
      <c r="BN5402" t="s">
        <v>239</v>
      </c>
      <c r="BO5402" t="s">
        <v>30029</v>
      </c>
      <c r="BP5402" t="s">
        <v>241</v>
      </c>
      <c r="BQ5402" t="s">
        <v>195</v>
      </c>
      <c r="BS5402">
        <v>14627</v>
      </c>
      <c r="CD5402" t="s">
        <v>195</v>
      </c>
      <c r="CM5402" t="s">
        <v>30030</v>
      </c>
      <c r="CO5402" t="s">
        <v>30029</v>
      </c>
      <c r="CP5402" t="s">
        <v>11012</v>
      </c>
      <c r="CQ5402" t="s">
        <v>247</v>
      </c>
      <c r="CS5402" t="str">
        <f>"07675-7331"</f>
        <v>07675-7331</v>
      </c>
      <c r="CT5402" t="s">
        <v>244</v>
      </c>
      <c r="CU5402" t="s">
        <v>30031</v>
      </c>
    </row>
    <row r="5403" spans="1:99" x14ac:dyDescent="0.2">
      <c r="A5403">
        <v>27325</v>
      </c>
      <c r="B5403" t="s">
        <v>30033</v>
      </c>
      <c r="C5403" t="s">
        <v>17547</v>
      </c>
      <c r="E5403" t="s">
        <v>30034</v>
      </c>
      <c r="F5403" t="s">
        <v>171</v>
      </c>
      <c r="G5403" t="s">
        <v>172</v>
      </c>
      <c r="H5403" s="1">
        <v>35779</v>
      </c>
      <c r="I5403" t="s">
        <v>221</v>
      </c>
      <c r="K5403" t="s">
        <v>1046</v>
      </c>
      <c r="L5403" t="s">
        <v>1047</v>
      </c>
      <c r="M5403" t="s">
        <v>306</v>
      </c>
      <c r="N5403">
        <v>2019</v>
      </c>
      <c r="O5403" t="s">
        <v>534</v>
      </c>
      <c r="P5403" t="s">
        <v>178</v>
      </c>
      <c r="Q5403" t="s">
        <v>172</v>
      </c>
      <c r="S5403">
        <v>29867936</v>
      </c>
      <c r="T5403" t="s">
        <v>1382</v>
      </c>
      <c r="U5403" t="s">
        <v>424</v>
      </c>
      <c r="Y5403" t="str">
        <f>"03WSE"</f>
        <v>03WSE</v>
      </c>
      <c r="Z5403" t="s">
        <v>4693</v>
      </c>
      <c r="AA5403" t="s">
        <v>259</v>
      </c>
      <c r="AB5403" t="s">
        <v>260</v>
      </c>
      <c r="AC5403" t="s">
        <v>30035</v>
      </c>
      <c r="AD5403" t="s">
        <v>185</v>
      </c>
      <c r="AS5403">
        <v>3.9</v>
      </c>
      <c r="AU5403" t="s">
        <v>235</v>
      </c>
      <c r="AV5403" t="s">
        <v>236</v>
      </c>
      <c r="AW5403" t="s">
        <v>430</v>
      </c>
      <c r="BO5403" t="s">
        <v>475</v>
      </c>
      <c r="BQ5403" t="s">
        <v>195</v>
      </c>
      <c r="CA5403" t="s">
        <v>30036</v>
      </c>
      <c r="CD5403" t="s">
        <v>195</v>
      </c>
      <c r="CM5403" t="s">
        <v>30037</v>
      </c>
      <c r="CN5403" t="s">
        <v>30036</v>
      </c>
      <c r="CO5403" t="s">
        <v>475</v>
      </c>
      <c r="CP5403" t="s">
        <v>241</v>
      </c>
      <c r="CQ5403" t="s">
        <v>247</v>
      </c>
      <c r="CS5403">
        <v>14620</v>
      </c>
      <c r="CT5403" t="s">
        <v>244</v>
      </c>
      <c r="CU5403" t="s">
        <v>30038</v>
      </c>
    </row>
    <row r="5404" spans="1:99" x14ac:dyDescent="0.2">
      <c r="A5404">
        <v>25811</v>
      </c>
      <c r="B5404" t="s">
        <v>30033</v>
      </c>
      <c r="C5404" t="s">
        <v>17547</v>
      </c>
      <c r="E5404" t="s">
        <v>30034</v>
      </c>
      <c r="F5404" t="s">
        <v>30039</v>
      </c>
      <c r="G5404" t="s">
        <v>172</v>
      </c>
      <c r="H5404" s="1">
        <v>35779</v>
      </c>
      <c r="I5404" t="s">
        <v>221</v>
      </c>
      <c r="K5404" t="s">
        <v>1078</v>
      </c>
      <c r="L5404" t="s">
        <v>175</v>
      </c>
      <c r="M5404" t="s">
        <v>224</v>
      </c>
      <c r="N5404">
        <v>2018</v>
      </c>
      <c r="O5404" t="s">
        <v>354</v>
      </c>
      <c r="P5404" t="s">
        <v>178</v>
      </c>
      <c r="Q5404" t="s">
        <v>172</v>
      </c>
      <c r="S5404">
        <v>29867936</v>
      </c>
      <c r="T5404" t="s">
        <v>1382</v>
      </c>
      <c r="U5404" t="s">
        <v>424</v>
      </c>
      <c r="Y5404" t="str">
        <f>"03WSE"</f>
        <v>03WSE</v>
      </c>
      <c r="Z5404" t="s">
        <v>4693</v>
      </c>
      <c r="AA5404" t="s">
        <v>259</v>
      </c>
      <c r="AB5404" t="s">
        <v>260</v>
      </c>
      <c r="AC5404" t="s">
        <v>30035</v>
      </c>
      <c r="AD5404" t="s">
        <v>185</v>
      </c>
      <c r="AS5404">
        <v>3.9</v>
      </c>
      <c r="AU5404" t="s">
        <v>235</v>
      </c>
      <c r="AV5404" t="s">
        <v>236</v>
      </c>
      <c r="AW5404" t="s">
        <v>430</v>
      </c>
      <c r="BO5404" t="s">
        <v>475</v>
      </c>
      <c r="BQ5404" t="s">
        <v>195</v>
      </c>
      <c r="CA5404" t="s">
        <v>30036</v>
      </c>
      <c r="CD5404" t="s">
        <v>195</v>
      </c>
      <c r="CM5404" t="s">
        <v>30037</v>
      </c>
      <c r="CN5404" t="s">
        <v>30036</v>
      </c>
      <c r="CO5404" t="s">
        <v>475</v>
      </c>
      <c r="CP5404" t="s">
        <v>241</v>
      </c>
      <c r="CQ5404" t="s">
        <v>247</v>
      </c>
      <c r="CS5404">
        <v>14620</v>
      </c>
      <c r="CT5404" t="s">
        <v>244</v>
      </c>
      <c r="CU5404" t="s">
        <v>30038</v>
      </c>
    </row>
    <row r="5405" spans="1:99" x14ac:dyDescent="0.2">
      <c r="A5405">
        <v>24904</v>
      </c>
      <c r="B5405" t="s">
        <v>30033</v>
      </c>
      <c r="C5405" t="s">
        <v>17547</v>
      </c>
      <c r="E5405" t="s">
        <v>30034</v>
      </c>
      <c r="F5405" t="s">
        <v>171</v>
      </c>
      <c r="G5405" t="s">
        <v>172</v>
      </c>
      <c r="H5405" s="1">
        <v>35779</v>
      </c>
      <c r="I5405" t="s">
        <v>221</v>
      </c>
      <c r="K5405" t="s">
        <v>439</v>
      </c>
      <c r="L5405" t="s">
        <v>175</v>
      </c>
      <c r="M5405" t="s">
        <v>224</v>
      </c>
      <c r="N5405">
        <v>2018</v>
      </c>
      <c r="O5405" t="s">
        <v>354</v>
      </c>
      <c r="P5405" t="s">
        <v>363</v>
      </c>
      <c r="Q5405" t="s">
        <v>172</v>
      </c>
      <c r="S5405">
        <v>29867936</v>
      </c>
      <c r="T5405" t="s">
        <v>1382</v>
      </c>
      <c r="U5405" t="s">
        <v>424</v>
      </c>
      <c r="Y5405" t="str">
        <f>"03WSE"</f>
        <v>03WSE</v>
      </c>
      <c r="Z5405" t="s">
        <v>4693</v>
      </c>
      <c r="AA5405" t="s">
        <v>259</v>
      </c>
      <c r="AB5405" t="s">
        <v>260</v>
      </c>
      <c r="AC5405" t="s">
        <v>30035</v>
      </c>
      <c r="AD5405" t="s">
        <v>185</v>
      </c>
      <c r="AS5405">
        <v>3.9</v>
      </c>
      <c r="AU5405" t="s">
        <v>235</v>
      </c>
      <c r="AV5405" t="s">
        <v>236</v>
      </c>
      <c r="AW5405" t="s">
        <v>430</v>
      </c>
      <c r="BO5405" t="s">
        <v>475</v>
      </c>
      <c r="BQ5405" t="s">
        <v>195</v>
      </c>
      <c r="CA5405" t="s">
        <v>30036</v>
      </c>
      <c r="CD5405" t="s">
        <v>195</v>
      </c>
      <c r="CM5405" t="s">
        <v>30037</v>
      </c>
      <c r="CN5405" t="s">
        <v>30036</v>
      </c>
      <c r="CO5405" t="s">
        <v>475</v>
      </c>
      <c r="CP5405" t="s">
        <v>241</v>
      </c>
      <c r="CQ5405" t="s">
        <v>247</v>
      </c>
      <c r="CS5405">
        <v>14620</v>
      </c>
      <c r="CT5405" t="s">
        <v>244</v>
      </c>
      <c r="CU5405" t="s">
        <v>30038</v>
      </c>
    </row>
    <row r="5406" spans="1:99" x14ac:dyDescent="0.2">
      <c r="A5406">
        <v>33773</v>
      </c>
      <c r="B5406" t="s">
        <v>13135</v>
      </c>
      <c r="C5406" t="s">
        <v>17547</v>
      </c>
      <c r="E5406" t="s">
        <v>30040</v>
      </c>
      <c r="F5406" t="s">
        <v>171</v>
      </c>
      <c r="G5406" t="s">
        <v>172</v>
      </c>
      <c r="H5406" s="1">
        <v>36654</v>
      </c>
      <c r="I5406" t="s">
        <v>221</v>
      </c>
      <c r="K5406" t="s">
        <v>1377</v>
      </c>
      <c r="L5406" t="s">
        <v>1378</v>
      </c>
      <c r="M5406" t="s">
        <v>306</v>
      </c>
      <c r="N5406">
        <v>2020</v>
      </c>
      <c r="O5406" t="s">
        <v>1379</v>
      </c>
      <c r="P5406" t="s">
        <v>509</v>
      </c>
      <c r="Q5406" t="s">
        <v>172</v>
      </c>
      <c r="S5406">
        <v>31318099</v>
      </c>
      <c r="T5406" t="s">
        <v>1382</v>
      </c>
      <c r="U5406" t="s">
        <v>424</v>
      </c>
      <c r="Y5406" t="str">
        <f>"01AS"</f>
        <v>01AS</v>
      </c>
      <c r="Z5406" t="s">
        <v>499</v>
      </c>
      <c r="AA5406" t="s">
        <v>228</v>
      </c>
      <c r="AB5406" t="s">
        <v>229</v>
      </c>
      <c r="AC5406" t="s">
        <v>5962</v>
      </c>
      <c r="AD5406" t="s">
        <v>172</v>
      </c>
      <c r="AS5406">
        <v>3.01</v>
      </c>
      <c r="AT5406" t="s">
        <v>429</v>
      </c>
      <c r="AU5406" t="s">
        <v>235</v>
      </c>
      <c r="AV5406" t="s">
        <v>236</v>
      </c>
      <c r="AW5406" t="s">
        <v>430</v>
      </c>
      <c r="BC5406" t="s">
        <v>474</v>
      </c>
      <c r="BM5406" t="s">
        <v>30041</v>
      </c>
      <c r="BN5406" t="s">
        <v>239</v>
      </c>
      <c r="BO5406" t="s">
        <v>5547</v>
      </c>
      <c r="BP5406" t="s">
        <v>241</v>
      </c>
      <c r="BQ5406" t="s">
        <v>195</v>
      </c>
      <c r="BS5406">
        <v>14627</v>
      </c>
      <c r="CA5406" t="s">
        <v>30042</v>
      </c>
      <c r="CD5406" t="s">
        <v>195</v>
      </c>
      <c r="CM5406" t="s">
        <v>30043</v>
      </c>
      <c r="CN5406" t="s">
        <v>30042</v>
      </c>
      <c r="CO5406" t="s">
        <v>5547</v>
      </c>
      <c r="CP5406" t="s">
        <v>5547</v>
      </c>
      <c r="CQ5406" t="s">
        <v>4882</v>
      </c>
      <c r="CS5406">
        <v>518000</v>
      </c>
      <c r="CT5406" t="s">
        <v>1382</v>
      </c>
      <c r="CU5406" t="s">
        <v>30044</v>
      </c>
    </row>
    <row r="5407" spans="1:99" x14ac:dyDescent="0.2">
      <c r="A5407">
        <v>28480</v>
      </c>
      <c r="B5407" t="s">
        <v>13135</v>
      </c>
      <c r="C5407" t="s">
        <v>17547</v>
      </c>
      <c r="E5407" t="s">
        <v>30040</v>
      </c>
      <c r="F5407" t="s">
        <v>171</v>
      </c>
      <c r="G5407" t="s">
        <v>172</v>
      </c>
      <c r="H5407" s="1">
        <v>36654</v>
      </c>
      <c r="I5407" t="s">
        <v>221</v>
      </c>
      <c r="K5407" t="s">
        <v>4079</v>
      </c>
      <c r="M5407" t="s">
        <v>176</v>
      </c>
      <c r="N5407">
        <v>2020</v>
      </c>
      <c r="O5407" t="s">
        <v>978</v>
      </c>
      <c r="P5407" t="s">
        <v>363</v>
      </c>
      <c r="Q5407" t="s">
        <v>172</v>
      </c>
      <c r="S5407">
        <v>31318099</v>
      </c>
      <c r="T5407" t="s">
        <v>1382</v>
      </c>
      <c r="U5407" t="s">
        <v>424</v>
      </c>
      <c r="Y5407" t="str">
        <f>"01AS"</f>
        <v>01AS</v>
      </c>
      <c r="Z5407" t="s">
        <v>499</v>
      </c>
      <c r="AA5407" t="s">
        <v>228</v>
      </c>
      <c r="AB5407" t="s">
        <v>229</v>
      </c>
      <c r="AC5407" t="s">
        <v>5962</v>
      </c>
      <c r="AD5407" t="s">
        <v>172</v>
      </c>
      <c r="AS5407">
        <v>3.01</v>
      </c>
      <c r="AT5407" t="s">
        <v>429</v>
      </c>
      <c r="AU5407" t="s">
        <v>235</v>
      </c>
      <c r="AV5407" t="s">
        <v>236</v>
      </c>
      <c r="AW5407" t="s">
        <v>430</v>
      </c>
      <c r="BC5407" t="s">
        <v>474</v>
      </c>
      <c r="BM5407" t="s">
        <v>30041</v>
      </c>
      <c r="BN5407" t="s">
        <v>239</v>
      </c>
      <c r="BO5407" t="s">
        <v>5547</v>
      </c>
      <c r="BP5407" t="s">
        <v>241</v>
      </c>
      <c r="BQ5407" t="s">
        <v>195</v>
      </c>
      <c r="BS5407">
        <v>14627</v>
      </c>
      <c r="CA5407" t="s">
        <v>30042</v>
      </c>
      <c r="CD5407" t="s">
        <v>195</v>
      </c>
      <c r="CM5407" t="s">
        <v>30043</v>
      </c>
      <c r="CN5407" t="s">
        <v>30042</v>
      </c>
      <c r="CO5407" t="s">
        <v>5547</v>
      </c>
      <c r="CP5407" t="s">
        <v>5547</v>
      </c>
      <c r="CQ5407" t="s">
        <v>4882</v>
      </c>
      <c r="CS5407">
        <v>518000</v>
      </c>
      <c r="CT5407" t="s">
        <v>1382</v>
      </c>
      <c r="CU5407" t="s">
        <v>30044</v>
      </c>
    </row>
    <row r="5408" spans="1:99" x14ac:dyDescent="0.2">
      <c r="A5408">
        <v>26644</v>
      </c>
      <c r="B5408" t="s">
        <v>13135</v>
      </c>
      <c r="C5408" t="s">
        <v>17547</v>
      </c>
      <c r="E5408" t="s">
        <v>30040</v>
      </c>
      <c r="F5408" t="s">
        <v>171</v>
      </c>
      <c r="G5408" t="s">
        <v>172</v>
      </c>
      <c r="H5408" s="1">
        <v>36654</v>
      </c>
      <c r="I5408" t="s">
        <v>221</v>
      </c>
      <c r="K5408" t="s">
        <v>392</v>
      </c>
      <c r="M5408" t="s">
        <v>306</v>
      </c>
      <c r="N5408">
        <v>2019</v>
      </c>
      <c r="O5408" t="s">
        <v>534</v>
      </c>
      <c r="P5408" t="s">
        <v>363</v>
      </c>
      <c r="Q5408" t="s">
        <v>172</v>
      </c>
      <c r="S5408">
        <v>31318099</v>
      </c>
      <c r="T5408" t="s">
        <v>1382</v>
      </c>
      <c r="U5408" t="s">
        <v>424</v>
      </c>
      <c r="Y5408" t="str">
        <f>"01AS"</f>
        <v>01AS</v>
      </c>
      <c r="Z5408" t="s">
        <v>499</v>
      </c>
      <c r="AA5408" t="s">
        <v>228</v>
      </c>
      <c r="AB5408" t="s">
        <v>229</v>
      </c>
      <c r="AC5408" t="s">
        <v>5962</v>
      </c>
      <c r="AD5408" t="s">
        <v>172</v>
      </c>
      <c r="AS5408">
        <v>3.01</v>
      </c>
      <c r="AT5408" t="s">
        <v>429</v>
      </c>
      <c r="AU5408" t="s">
        <v>235</v>
      </c>
      <c r="AV5408" t="s">
        <v>236</v>
      </c>
      <c r="AW5408" t="s">
        <v>430</v>
      </c>
      <c r="BC5408" t="s">
        <v>474</v>
      </c>
      <c r="BM5408" t="s">
        <v>30041</v>
      </c>
      <c r="BN5408" t="s">
        <v>239</v>
      </c>
      <c r="BO5408" t="s">
        <v>5547</v>
      </c>
      <c r="BP5408" t="s">
        <v>241</v>
      </c>
      <c r="BQ5408" t="s">
        <v>195</v>
      </c>
      <c r="BS5408">
        <v>14627</v>
      </c>
      <c r="CA5408" t="s">
        <v>30042</v>
      </c>
      <c r="CD5408" t="s">
        <v>195</v>
      </c>
      <c r="CM5408" t="s">
        <v>30043</v>
      </c>
      <c r="CN5408" t="s">
        <v>30042</v>
      </c>
      <c r="CO5408" t="s">
        <v>5547</v>
      </c>
      <c r="CP5408" t="s">
        <v>5547</v>
      </c>
      <c r="CQ5408" t="s">
        <v>4882</v>
      </c>
      <c r="CS5408">
        <v>518000</v>
      </c>
      <c r="CT5408" t="s">
        <v>1382</v>
      </c>
      <c r="CU5408" t="s">
        <v>30044</v>
      </c>
    </row>
    <row r="5409" spans="1:151" x14ac:dyDescent="0.2">
      <c r="A5409">
        <v>34277</v>
      </c>
      <c r="B5409" t="s">
        <v>5382</v>
      </c>
      <c r="C5409" t="s">
        <v>17547</v>
      </c>
      <c r="E5409" t="s">
        <v>30045</v>
      </c>
      <c r="F5409" t="s">
        <v>171</v>
      </c>
      <c r="K5409" t="s">
        <v>1377</v>
      </c>
      <c r="L5409" t="s">
        <v>1378</v>
      </c>
      <c r="M5409" t="s">
        <v>306</v>
      </c>
      <c r="N5409">
        <v>2020</v>
      </c>
      <c r="O5409" t="s">
        <v>1379</v>
      </c>
      <c r="P5409" t="s">
        <v>509</v>
      </c>
      <c r="Q5409" t="s">
        <v>172</v>
      </c>
      <c r="S5409">
        <v>31510837</v>
      </c>
      <c r="T5409" t="s">
        <v>1382</v>
      </c>
      <c r="U5409" t="s">
        <v>424</v>
      </c>
      <c r="Y5409" t="str">
        <f>"01AS"</f>
        <v>01AS</v>
      </c>
      <c r="Z5409" t="s">
        <v>499</v>
      </c>
      <c r="AA5409" t="s">
        <v>228</v>
      </c>
      <c r="AB5409" t="s">
        <v>229</v>
      </c>
      <c r="AC5409" t="s">
        <v>2003</v>
      </c>
      <c r="AD5409" t="s">
        <v>185</v>
      </c>
      <c r="AS5409">
        <v>3.58</v>
      </c>
      <c r="AT5409" t="s">
        <v>429</v>
      </c>
      <c r="AU5409" t="s">
        <v>235</v>
      </c>
      <c r="AV5409" t="s">
        <v>236</v>
      </c>
      <c r="AW5409" t="s">
        <v>430</v>
      </c>
      <c r="BC5409" t="s">
        <v>474</v>
      </c>
      <c r="BM5409" t="s">
        <v>30046</v>
      </c>
      <c r="BN5409" t="s">
        <v>239</v>
      </c>
      <c r="BP5409" t="s">
        <v>241</v>
      </c>
      <c r="BQ5409" t="s">
        <v>195</v>
      </c>
      <c r="BS5409">
        <v>14627</v>
      </c>
      <c r="CD5409" t="s">
        <v>195</v>
      </c>
      <c r="CU5409" t="s">
        <v>30047</v>
      </c>
    </row>
    <row r="5410" spans="1:151" x14ac:dyDescent="0.2">
      <c r="A5410">
        <v>34439</v>
      </c>
      <c r="B5410" t="s">
        <v>7961</v>
      </c>
      <c r="C5410" t="s">
        <v>30048</v>
      </c>
      <c r="E5410" t="s">
        <v>30049</v>
      </c>
      <c r="F5410" t="s">
        <v>171</v>
      </c>
      <c r="I5410" t="s">
        <v>221</v>
      </c>
      <c r="K5410" t="s">
        <v>1377</v>
      </c>
      <c r="L5410" t="s">
        <v>1378</v>
      </c>
      <c r="M5410" t="s">
        <v>306</v>
      </c>
      <c r="N5410">
        <v>2020</v>
      </c>
      <c r="O5410" t="s">
        <v>1379</v>
      </c>
      <c r="P5410" t="s">
        <v>178</v>
      </c>
      <c r="Q5410" t="s">
        <v>185</v>
      </c>
      <c r="BC5410" t="s">
        <v>474</v>
      </c>
      <c r="BM5410" t="s">
        <v>30050</v>
      </c>
      <c r="BO5410" t="s">
        <v>30051</v>
      </c>
      <c r="BP5410" t="s">
        <v>30051</v>
      </c>
      <c r="BR5410" t="s">
        <v>30052</v>
      </c>
      <c r="BS5410" t="str">
        <f>"063000"</f>
        <v>063000</v>
      </c>
      <c r="BT5410" t="s">
        <v>1382</v>
      </c>
      <c r="BU5410" t="s">
        <v>30053</v>
      </c>
      <c r="BW5410" t="s">
        <v>30053</v>
      </c>
      <c r="BX5410" t="s">
        <v>30054</v>
      </c>
      <c r="BY5410" t="s">
        <v>7385</v>
      </c>
    </row>
    <row r="5411" spans="1:151" x14ac:dyDescent="0.2">
      <c r="A5411">
        <v>34544</v>
      </c>
      <c r="B5411" t="s">
        <v>30055</v>
      </c>
      <c r="C5411" t="s">
        <v>17547</v>
      </c>
      <c r="E5411" t="s">
        <v>30056</v>
      </c>
      <c r="F5411" t="s">
        <v>171</v>
      </c>
      <c r="G5411" t="s">
        <v>172</v>
      </c>
      <c r="H5411" s="1">
        <v>36286</v>
      </c>
      <c r="I5411" t="s">
        <v>173</v>
      </c>
      <c r="K5411" t="s">
        <v>1377</v>
      </c>
      <c r="L5411" t="s">
        <v>1378</v>
      </c>
      <c r="M5411" t="s">
        <v>306</v>
      </c>
      <c r="N5411">
        <v>2020</v>
      </c>
      <c r="O5411" t="s">
        <v>1379</v>
      </c>
      <c r="P5411" t="s">
        <v>509</v>
      </c>
      <c r="Q5411" t="s">
        <v>172</v>
      </c>
      <c r="S5411">
        <v>31610469</v>
      </c>
      <c r="T5411" t="s">
        <v>1382</v>
      </c>
      <c r="U5411" t="s">
        <v>424</v>
      </c>
      <c r="Y5411" t="str">
        <f>"01AS"</f>
        <v>01AS</v>
      </c>
      <c r="Z5411" t="s">
        <v>227</v>
      </c>
      <c r="AA5411" t="s">
        <v>833</v>
      </c>
      <c r="AB5411" t="s">
        <v>834</v>
      </c>
      <c r="AC5411" t="s">
        <v>2371</v>
      </c>
      <c r="AD5411" t="s">
        <v>172</v>
      </c>
      <c r="AS5411">
        <v>3.22</v>
      </c>
      <c r="AT5411" t="s">
        <v>429</v>
      </c>
      <c r="AU5411" t="s">
        <v>235</v>
      </c>
      <c r="AV5411" t="s">
        <v>236</v>
      </c>
      <c r="AW5411" t="s">
        <v>430</v>
      </c>
      <c r="BM5411" t="s">
        <v>30057</v>
      </c>
      <c r="BN5411" t="s">
        <v>239</v>
      </c>
      <c r="BO5411" t="s">
        <v>4702</v>
      </c>
      <c r="BP5411" t="s">
        <v>241</v>
      </c>
      <c r="BQ5411" t="s">
        <v>195</v>
      </c>
      <c r="BS5411">
        <v>14627</v>
      </c>
      <c r="CA5411" t="s">
        <v>30058</v>
      </c>
      <c r="CD5411" t="s">
        <v>195</v>
      </c>
      <c r="CM5411" t="s">
        <v>30059</v>
      </c>
      <c r="CN5411" t="s">
        <v>30058</v>
      </c>
      <c r="CO5411" t="s">
        <v>4702</v>
      </c>
      <c r="CP5411" t="s">
        <v>4702</v>
      </c>
      <c r="CQ5411" t="s">
        <v>4705</v>
      </c>
      <c r="CS5411">
        <v>200041</v>
      </c>
      <c r="CT5411" t="s">
        <v>1382</v>
      </c>
      <c r="CU5411" t="s">
        <v>30060</v>
      </c>
    </row>
    <row r="5412" spans="1:151" x14ac:dyDescent="0.2">
      <c r="A5412">
        <v>35846</v>
      </c>
      <c r="B5412" t="s">
        <v>17531</v>
      </c>
      <c r="C5412" t="s">
        <v>30048</v>
      </c>
      <c r="E5412" t="s">
        <v>30061</v>
      </c>
      <c r="F5412" t="s">
        <v>171</v>
      </c>
      <c r="H5412" s="1">
        <v>37376</v>
      </c>
      <c r="K5412" t="s">
        <v>1377</v>
      </c>
      <c r="L5412" t="s">
        <v>1378</v>
      </c>
      <c r="M5412" t="s">
        <v>176</v>
      </c>
      <c r="N5412">
        <v>2021</v>
      </c>
      <c r="O5412" t="s">
        <v>3142</v>
      </c>
      <c r="P5412" t="s">
        <v>178</v>
      </c>
      <c r="Q5412" t="s">
        <v>172</v>
      </c>
      <c r="S5412">
        <v>31826440</v>
      </c>
      <c r="T5412" t="s">
        <v>1382</v>
      </c>
      <c r="U5412" t="s">
        <v>424</v>
      </c>
      <c r="Y5412" t="str">
        <f>"01AS"</f>
        <v>01AS</v>
      </c>
      <c r="Z5412" t="s">
        <v>227</v>
      </c>
      <c r="AA5412" t="s">
        <v>833</v>
      </c>
      <c r="AB5412" t="s">
        <v>834</v>
      </c>
      <c r="AC5412" t="s">
        <v>678</v>
      </c>
      <c r="AD5412" t="s">
        <v>185</v>
      </c>
      <c r="AS5412">
        <v>3.85</v>
      </c>
      <c r="AT5412" t="s">
        <v>1261</v>
      </c>
      <c r="AU5412" t="s">
        <v>472</v>
      </c>
      <c r="AV5412" t="s">
        <v>473</v>
      </c>
      <c r="AW5412" t="s">
        <v>430</v>
      </c>
      <c r="BO5412" t="s">
        <v>30051</v>
      </c>
      <c r="BQ5412" t="s">
        <v>195</v>
      </c>
      <c r="CA5412" t="s">
        <v>30062</v>
      </c>
      <c r="CD5412" t="s">
        <v>195</v>
      </c>
      <c r="CM5412" t="s">
        <v>30063</v>
      </c>
      <c r="CN5412" t="s">
        <v>30062</v>
      </c>
      <c r="CO5412" t="s">
        <v>30051</v>
      </c>
      <c r="CP5412" t="s">
        <v>30051</v>
      </c>
      <c r="CQ5412" t="s">
        <v>9766</v>
      </c>
      <c r="CS5412">
        <v>63000</v>
      </c>
      <c r="CT5412" t="s">
        <v>1382</v>
      </c>
      <c r="CU5412" t="s">
        <v>30064</v>
      </c>
    </row>
    <row r="5413" spans="1:151" x14ac:dyDescent="0.2">
      <c r="A5413">
        <v>38668</v>
      </c>
      <c r="B5413" t="s">
        <v>30065</v>
      </c>
      <c r="C5413" t="s">
        <v>30048</v>
      </c>
      <c r="E5413" t="s">
        <v>30066</v>
      </c>
      <c r="F5413" t="s">
        <v>171</v>
      </c>
      <c r="G5413" t="str">
        <f>"0"</f>
        <v>0</v>
      </c>
      <c r="H5413" s="1">
        <v>36383</v>
      </c>
      <c r="I5413" t="s">
        <v>221</v>
      </c>
      <c r="K5413" t="s">
        <v>769</v>
      </c>
      <c r="L5413" t="s">
        <v>2777</v>
      </c>
      <c r="M5413" t="s">
        <v>176</v>
      </c>
      <c r="N5413">
        <v>2023</v>
      </c>
      <c r="O5413" t="s">
        <v>1048</v>
      </c>
      <c r="P5413" t="s">
        <v>178</v>
      </c>
      <c r="Q5413" t="s">
        <v>172</v>
      </c>
      <c r="S5413">
        <v>32409338</v>
      </c>
      <c r="T5413" t="s">
        <v>1382</v>
      </c>
      <c r="U5413" t="s">
        <v>424</v>
      </c>
      <c r="Y5413" t="str">
        <f>"02SBS"</f>
        <v>02SBS</v>
      </c>
      <c r="Z5413" t="s">
        <v>4693</v>
      </c>
      <c r="AA5413" t="s">
        <v>259</v>
      </c>
      <c r="AB5413" t="s">
        <v>260</v>
      </c>
      <c r="AC5413" t="s">
        <v>4694</v>
      </c>
      <c r="AD5413" t="s">
        <v>185</v>
      </c>
      <c r="AS5413">
        <v>3.42</v>
      </c>
      <c r="AU5413" t="s">
        <v>2925</v>
      </c>
      <c r="AV5413" t="s">
        <v>236</v>
      </c>
      <c r="AW5413" t="s">
        <v>430</v>
      </c>
      <c r="BO5413" t="s">
        <v>4702</v>
      </c>
      <c r="BQ5413" t="s">
        <v>195</v>
      </c>
      <c r="CD5413" t="s">
        <v>195</v>
      </c>
      <c r="CM5413" t="s">
        <v>30067</v>
      </c>
      <c r="CO5413" t="s">
        <v>4702</v>
      </c>
      <c r="CP5413" t="s">
        <v>4702</v>
      </c>
      <c r="CQ5413" t="s">
        <v>4705</v>
      </c>
      <c r="CS5413">
        <v>200235</v>
      </c>
      <c r="CT5413" t="s">
        <v>1382</v>
      </c>
      <c r="CU5413" t="s">
        <v>30068</v>
      </c>
    </row>
    <row r="5414" spans="1:151" x14ac:dyDescent="0.2">
      <c r="A5414">
        <v>14655</v>
      </c>
      <c r="B5414" t="s">
        <v>30069</v>
      </c>
      <c r="C5414" t="s">
        <v>30070</v>
      </c>
      <c r="D5414" t="s">
        <v>4955</v>
      </c>
      <c r="E5414" t="s">
        <v>30071</v>
      </c>
      <c r="F5414" t="s">
        <v>171</v>
      </c>
      <c r="G5414" t="s">
        <v>172</v>
      </c>
      <c r="H5414" s="1">
        <v>35318</v>
      </c>
      <c r="I5414" t="s">
        <v>173</v>
      </c>
      <c r="K5414" t="s">
        <v>853</v>
      </c>
      <c r="L5414" t="s">
        <v>854</v>
      </c>
      <c r="M5414" t="s">
        <v>176</v>
      </c>
      <c r="N5414">
        <v>2016</v>
      </c>
      <c r="O5414" t="s">
        <v>634</v>
      </c>
      <c r="P5414" t="s">
        <v>178</v>
      </c>
      <c r="Q5414" t="s">
        <v>172</v>
      </c>
      <c r="S5414">
        <v>28697350</v>
      </c>
      <c r="T5414" t="s">
        <v>693</v>
      </c>
      <c r="W5414" t="s">
        <v>30072</v>
      </c>
      <c r="X5414">
        <v>18095430303</v>
      </c>
      <c r="Y5414" t="s">
        <v>186</v>
      </c>
      <c r="Z5414" t="s">
        <v>282</v>
      </c>
      <c r="AA5414">
        <v>2018</v>
      </c>
      <c r="AB5414">
        <v>2018</v>
      </c>
      <c r="AC5414" t="s">
        <v>187</v>
      </c>
      <c r="AD5414" t="s">
        <v>172</v>
      </c>
      <c r="AS5414">
        <v>3.09</v>
      </c>
      <c r="AT5414" t="s">
        <v>188</v>
      </c>
      <c r="AU5414" t="s">
        <v>1520</v>
      </c>
      <c r="AV5414" t="s">
        <v>18311</v>
      </c>
      <c r="AW5414" t="s">
        <v>210</v>
      </c>
      <c r="BM5414" t="s">
        <v>30073</v>
      </c>
      <c r="BN5414" t="s">
        <v>487</v>
      </c>
      <c r="BP5414" t="s">
        <v>194</v>
      </c>
      <c r="BQ5414" t="s">
        <v>195</v>
      </c>
      <c r="BS5414">
        <v>14627</v>
      </c>
      <c r="BT5414" t="s">
        <v>196</v>
      </c>
      <c r="BU5414">
        <v>5852753991</v>
      </c>
      <c r="CM5414" t="s">
        <v>30074</v>
      </c>
      <c r="CN5414" t="s">
        <v>1758</v>
      </c>
      <c r="CP5414" t="s">
        <v>194</v>
      </c>
      <c r="CQ5414" t="s">
        <v>195</v>
      </c>
      <c r="CS5414">
        <v>14627</v>
      </c>
      <c r="CT5414" t="s">
        <v>196</v>
      </c>
      <c r="CU5414">
        <v>3473710702</v>
      </c>
      <c r="DZ5414" t="s">
        <v>30075</v>
      </c>
      <c r="EC5414" t="s">
        <v>30076</v>
      </c>
      <c r="EF5414">
        <v>33172</v>
      </c>
    </row>
    <row r="5415" spans="1:151" x14ac:dyDescent="0.2">
      <c r="A5415">
        <v>20984</v>
      </c>
      <c r="B5415" t="s">
        <v>3216</v>
      </c>
      <c r="C5415" t="s">
        <v>30077</v>
      </c>
      <c r="D5415" t="s">
        <v>30078</v>
      </c>
      <c r="E5415" t="s">
        <v>30079</v>
      </c>
      <c r="F5415" t="s">
        <v>171</v>
      </c>
      <c r="G5415" t="s">
        <v>172</v>
      </c>
      <c r="H5415" s="1">
        <v>35234</v>
      </c>
      <c r="I5415" t="s">
        <v>173</v>
      </c>
      <c r="K5415" t="s">
        <v>867</v>
      </c>
      <c r="M5415" t="s">
        <v>224</v>
      </c>
      <c r="N5415">
        <v>2017</v>
      </c>
      <c r="O5415" t="s">
        <v>441</v>
      </c>
      <c r="P5415" t="s">
        <v>363</v>
      </c>
      <c r="Q5415" t="s">
        <v>172</v>
      </c>
      <c r="S5415">
        <v>28841074</v>
      </c>
      <c r="T5415" t="s">
        <v>196</v>
      </c>
      <c r="W5415" t="s">
        <v>30080</v>
      </c>
      <c r="X5415">
        <v>7575678937</v>
      </c>
      <c r="Y5415" t="s">
        <v>186</v>
      </c>
      <c r="Z5415" t="s">
        <v>282</v>
      </c>
      <c r="AA5415">
        <v>2018</v>
      </c>
      <c r="AB5415">
        <v>2018</v>
      </c>
      <c r="AC5415" t="s">
        <v>3109</v>
      </c>
      <c r="AD5415" t="s">
        <v>185</v>
      </c>
      <c r="AM5415" t="s">
        <v>5660</v>
      </c>
      <c r="AS5415">
        <v>2.7</v>
      </c>
      <c r="AT5415" t="s">
        <v>188</v>
      </c>
      <c r="AU5415" t="s">
        <v>189</v>
      </c>
      <c r="AV5415" t="s">
        <v>190</v>
      </c>
      <c r="AW5415" t="s">
        <v>264</v>
      </c>
      <c r="BM5415" t="s">
        <v>30081</v>
      </c>
      <c r="BP5415" t="s">
        <v>29678</v>
      </c>
      <c r="BQ5415" t="s">
        <v>3451</v>
      </c>
      <c r="BS5415">
        <v>234643104</v>
      </c>
      <c r="BT5415" t="s">
        <v>196</v>
      </c>
      <c r="BU5415">
        <v>7576524436</v>
      </c>
      <c r="BZ5415" t="s">
        <v>30081</v>
      </c>
      <c r="CC5415" t="s">
        <v>29678</v>
      </c>
      <c r="CD5415" t="s">
        <v>3451</v>
      </c>
      <c r="CF5415">
        <v>234643104</v>
      </c>
      <c r="CG5415" t="s">
        <v>196</v>
      </c>
      <c r="CH5415">
        <v>7576524436</v>
      </c>
      <c r="CM5415" t="s">
        <v>30082</v>
      </c>
      <c r="CN5415" t="s">
        <v>863</v>
      </c>
      <c r="CP5415" t="s">
        <v>194</v>
      </c>
      <c r="CQ5415" t="s">
        <v>195</v>
      </c>
      <c r="CS5415">
        <v>14611</v>
      </c>
      <c r="CT5415" t="s">
        <v>196</v>
      </c>
      <c r="CU5415">
        <v>7576524436</v>
      </c>
      <c r="ED5415" t="s">
        <v>3451</v>
      </c>
      <c r="EG5415" t="s">
        <v>196</v>
      </c>
      <c r="EH5415">
        <v>7576524436</v>
      </c>
      <c r="EM5415" t="s">
        <v>30081</v>
      </c>
      <c r="EP5415" t="s">
        <v>29678</v>
      </c>
      <c r="EQ5415" t="s">
        <v>3451</v>
      </c>
      <c r="ES5415">
        <v>234643104</v>
      </c>
      <c r="ET5415" t="s">
        <v>196</v>
      </c>
      <c r="EU5415">
        <v>7576524436</v>
      </c>
    </row>
    <row r="5416" spans="1:151" x14ac:dyDescent="0.2">
      <c r="A5416">
        <v>23663</v>
      </c>
      <c r="B5416" t="s">
        <v>3216</v>
      </c>
      <c r="C5416" t="s">
        <v>30077</v>
      </c>
      <c r="D5416" t="s">
        <v>30078</v>
      </c>
      <c r="E5416" t="s">
        <v>30079</v>
      </c>
      <c r="F5416" t="s">
        <v>30083</v>
      </c>
      <c r="G5416" t="s">
        <v>172</v>
      </c>
      <c r="H5416" s="1">
        <v>35234</v>
      </c>
      <c r="I5416" t="s">
        <v>173</v>
      </c>
      <c r="K5416" t="s">
        <v>1078</v>
      </c>
      <c r="L5416" t="s">
        <v>1025</v>
      </c>
      <c r="M5416" t="s">
        <v>224</v>
      </c>
      <c r="N5416">
        <v>2017</v>
      </c>
      <c r="O5416" t="s">
        <v>441</v>
      </c>
      <c r="P5416" t="s">
        <v>178</v>
      </c>
      <c r="Q5416" t="s">
        <v>172</v>
      </c>
      <c r="S5416">
        <v>28841074</v>
      </c>
      <c r="T5416" t="s">
        <v>196</v>
      </c>
      <c r="W5416" t="s">
        <v>30080</v>
      </c>
      <c r="X5416">
        <v>7575678937</v>
      </c>
      <c r="Y5416" t="s">
        <v>186</v>
      </c>
      <c r="Z5416" t="s">
        <v>282</v>
      </c>
      <c r="AA5416">
        <v>2018</v>
      </c>
      <c r="AB5416">
        <v>2018</v>
      </c>
      <c r="AC5416" t="s">
        <v>3109</v>
      </c>
      <c r="AD5416" t="s">
        <v>185</v>
      </c>
      <c r="AM5416" t="s">
        <v>5660</v>
      </c>
      <c r="AS5416">
        <v>2.7</v>
      </c>
      <c r="AT5416" t="s">
        <v>188</v>
      </c>
      <c r="AU5416" t="s">
        <v>189</v>
      </c>
      <c r="AV5416" t="s">
        <v>190</v>
      </c>
      <c r="AW5416" t="s">
        <v>264</v>
      </c>
      <c r="BM5416" t="s">
        <v>30081</v>
      </c>
      <c r="BP5416" t="s">
        <v>29678</v>
      </c>
      <c r="BQ5416" t="s">
        <v>3451</v>
      </c>
      <c r="BS5416">
        <v>234643104</v>
      </c>
      <c r="BT5416" t="s">
        <v>196</v>
      </c>
      <c r="BU5416">
        <v>7576524436</v>
      </c>
      <c r="BZ5416" t="s">
        <v>30081</v>
      </c>
      <c r="CC5416" t="s">
        <v>29678</v>
      </c>
      <c r="CD5416" t="s">
        <v>3451</v>
      </c>
      <c r="CF5416">
        <v>234643104</v>
      </c>
      <c r="CG5416" t="s">
        <v>196</v>
      </c>
      <c r="CH5416">
        <v>7576524436</v>
      </c>
      <c r="CM5416" t="s">
        <v>30082</v>
      </c>
      <c r="CN5416" t="s">
        <v>863</v>
      </c>
      <c r="CP5416" t="s">
        <v>194</v>
      </c>
      <c r="CQ5416" t="s">
        <v>195</v>
      </c>
      <c r="CS5416">
        <v>14611</v>
      </c>
      <c r="CT5416" t="s">
        <v>196</v>
      </c>
      <c r="CU5416">
        <v>7576524436</v>
      </c>
      <c r="ED5416" t="s">
        <v>3451</v>
      </c>
      <c r="EG5416" t="s">
        <v>196</v>
      </c>
      <c r="EH5416">
        <v>7576524436</v>
      </c>
      <c r="EM5416" t="s">
        <v>30081</v>
      </c>
      <c r="EP5416" t="s">
        <v>29678</v>
      </c>
      <c r="EQ5416" t="s">
        <v>3451</v>
      </c>
      <c r="ES5416">
        <v>234643104</v>
      </c>
      <c r="ET5416" t="s">
        <v>196</v>
      </c>
      <c r="EU5416">
        <v>7576524436</v>
      </c>
    </row>
    <row r="5417" spans="1:151" x14ac:dyDescent="0.2">
      <c r="A5417">
        <v>10051</v>
      </c>
      <c r="B5417" t="s">
        <v>9515</v>
      </c>
      <c r="C5417" t="s">
        <v>30084</v>
      </c>
      <c r="E5417" t="s">
        <v>30085</v>
      </c>
      <c r="F5417" t="s">
        <v>171</v>
      </c>
      <c r="G5417" t="s">
        <v>172</v>
      </c>
      <c r="H5417" s="1">
        <v>34677</v>
      </c>
      <c r="I5417" t="s">
        <v>173</v>
      </c>
      <c r="K5417" t="s">
        <v>6540</v>
      </c>
      <c r="L5417" t="s">
        <v>2449</v>
      </c>
      <c r="M5417" t="s">
        <v>176</v>
      </c>
      <c r="N5417">
        <v>2015</v>
      </c>
      <c r="O5417" t="s">
        <v>1014</v>
      </c>
      <c r="P5417" t="s">
        <v>178</v>
      </c>
      <c r="Q5417" t="s">
        <v>172</v>
      </c>
      <c r="S5417">
        <v>27819968</v>
      </c>
      <c r="T5417" t="s">
        <v>693</v>
      </c>
      <c r="W5417" t="s">
        <v>30086</v>
      </c>
      <c r="X5417">
        <v>6176808096</v>
      </c>
      <c r="Y5417" t="s">
        <v>186</v>
      </c>
      <c r="Z5417" t="s">
        <v>183</v>
      </c>
      <c r="AA5417">
        <v>2017</v>
      </c>
      <c r="AB5417">
        <v>2017</v>
      </c>
      <c r="AC5417" t="s">
        <v>695</v>
      </c>
      <c r="AD5417" t="s">
        <v>185</v>
      </c>
      <c r="AS5417">
        <v>3.32</v>
      </c>
      <c r="AT5417" t="s">
        <v>188</v>
      </c>
      <c r="AU5417" t="s">
        <v>189</v>
      </c>
      <c r="AV5417" t="s">
        <v>190</v>
      </c>
      <c r="AW5417" t="s">
        <v>264</v>
      </c>
      <c r="BM5417" t="s">
        <v>30087</v>
      </c>
      <c r="BN5417" t="s">
        <v>487</v>
      </c>
      <c r="BP5417" t="s">
        <v>194</v>
      </c>
      <c r="BQ5417" t="s">
        <v>195</v>
      </c>
      <c r="BS5417">
        <v>14627</v>
      </c>
      <c r="BT5417" t="s">
        <v>196</v>
      </c>
      <c r="BU5417">
        <v>5852753333</v>
      </c>
      <c r="BZ5417" t="s">
        <v>30088</v>
      </c>
      <c r="CC5417" t="s">
        <v>30089</v>
      </c>
      <c r="CF5417">
        <v>78600</v>
      </c>
      <c r="CG5417" t="s">
        <v>1684</v>
      </c>
      <c r="CH5417">
        <v>331349341841867</v>
      </c>
      <c r="CM5417" t="s">
        <v>3442</v>
      </c>
      <c r="CN5417" t="s">
        <v>487</v>
      </c>
      <c r="CP5417" t="s">
        <v>194</v>
      </c>
      <c r="CQ5417" t="s">
        <v>195</v>
      </c>
      <c r="CS5417">
        <v>14627</v>
      </c>
      <c r="CT5417" t="s">
        <v>196</v>
      </c>
      <c r="CU5417">
        <v>7819858641</v>
      </c>
      <c r="EM5417" t="s">
        <v>30088</v>
      </c>
      <c r="EP5417" t="s">
        <v>30089</v>
      </c>
      <c r="ES5417">
        <v>78600</v>
      </c>
      <c r="ET5417" t="s">
        <v>1684</v>
      </c>
      <c r="EU5417">
        <v>331349341841867</v>
      </c>
    </row>
    <row r="5418" spans="1:151" x14ac:dyDescent="0.2">
      <c r="A5418">
        <v>13131</v>
      </c>
      <c r="B5418" t="s">
        <v>2521</v>
      </c>
      <c r="C5418" t="s">
        <v>30090</v>
      </c>
      <c r="D5418" t="s">
        <v>25372</v>
      </c>
      <c r="E5418" t="s">
        <v>30091</v>
      </c>
      <c r="F5418" t="s">
        <v>171</v>
      </c>
      <c r="G5418" t="s">
        <v>172</v>
      </c>
      <c r="H5418" s="1">
        <v>34783</v>
      </c>
      <c r="I5418" t="s">
        <v>221</v>
      </c>
      <c r="K5418" t="s">
        <v>2258</v>
      </c>
      <c r="L5418" t="s">
        <v>820</v>
      </c>
      <c r="M5418" t="s">
        <v>176</v>
      </c>
      <c r="N5418">
        <v>2016</v>
      </c>
      <c r="O5418" t="s">
        <v>634</v>
      </c>
      <c r="P5418" t="s">
        <v>178</v>
      </c>
      <c r="Q5418" t="s">
        <v>172</v>
      </c>
      <c r="S5418">
        <v>28215684</v>
      </c>
      <c r="T5418" t="s">
        <v>196</v>
      </c>
      <c r="W5418" t="s">
        <v>30092</v>
      </c>
      <c r="X5418">
        <v>6129409410</v>
      </c>
      <c r="Y5418" t="s">
        <v>186</v>
      </c>
      <c r="Z5418" t="s">
        <v>282</v>
      </c>
      <c r="AA5418">
        <v>2017</v>
      </c>
      <c r="AB5418">
        <v>2017</v>
      </c>
      <c r="AC5418" t="s">
        <v>1288</v>
      </c>
      <c r="AD5418" t="s">
        <v>185</v>
      </c>
      <c r="AM5418" t="s">
        <v>886</v>
      </c>
      <c r="AS5418">
        <v>3.5</v>
      </c>
      <c r="AT5418" t="s">
        <v>188</v>
      </c>
      <c r="AU5418" t="s">
        <v>189</v>
      </c>
      <c r="AV5418" t="s">
        <v>190</v>
      </c>
      <c r="AW5418" t="s">
        <v>264</v>
      </c>
      <c r="BM5418" t="s">
        <v>10063</v>
      </c>
      <c r="BN5418" t="s">
        <v>193</v>
      </c>
      <c r="BP5418" t="s">
        <v>194</v>
      </c>
      <c r="BQ5418" t="s">
        <v>195</v>
      </c>
      <c r="BS5418">
        <v>14627</v>
      </c>
      <c r="BT5418" t="s">
        <v>196</v>
      </c>
      <c r="BU5418">
        <v>6129409410</v>
      </c>
      <c r="BZ5418" t="s">
        <v>30093</v>
      </c>
      <c r="CC5418" t="s">
        <v>30094</v>
      </c>
      <c r="CD5418" t="s">
        <v>3699</v>
      </c>
      <c r="CF5418">
        <v>55104</v>
      </c>
      <c r="CG5418" t="s">
        <v>196</v>
      </c>
      <c r="CH5418">
        <v>6129409410</v>
      </c>
      <c r="CM5418" t="s">
        <v>30095</v>
      </c>
      <c r="CP5418" t="s">
        <v>194</v>
      </c>
      <c r="CQ5418" t="s">
        <v>195</v>
      </c>
      <c r="CS5418">
        <v>14627</v>
      </c>
      <c r="CT5418" t="s">
        <v>196</v>
      </c>
      <c r="CU5418">
        <v>6129409410</v>
      </c>
      <c r="EM5418" t="s">
        <v>30093</v>
      </c>
      <c r="EP5418" t="s">
        <v>30094</v>
      </c>
      <c r="EQ5418" t="s">
        <v>3699</v>
      </c>
      <c r="ES5418">
        <v>55104</v>
      </c>
      <c r="ET5418" t="s">
        <v>196</v>
      </c>
      <c r="EU5418">
        <v>6129409410</v>
      </c>
    </row>
    <row r="5419" spans="1:151" x14ac:dyDescent="0.2">
      <c r="A5419">
        <v>24869</v>
      </c>
      <c r="B5419" t="s">
        <v>30096</v>
      </c>
      <c r="C5419" t="s">
        <v>30097</v>
      </c>
      <c r="E5419" t="s">
        <v>30098</v>
      </c>
      <c r="F5419" t="s">
        <v>171</v>
      </c>
      <c r="K5419" t="s">
        <v>1372</v>
      </c>
      <c r="L5419" t="s">
        <v>1373</v>
      </c>
      <c r="M5419" t="s">
        <v>176</v>
      </c>
      <c r="N5419">
        <v>2017</v>
      </c>
      <c r="O5419" t="s">
        <v>177</v>
      </c>
      <c r="P5419" t="s">
        <v>178</v>
      </c>
      <c r="Q5419" t="s">
        <v>172</v>
      </c>
    </row>
    <row r="5420" spans="1:151" x14ac:dyDescent="0.2">
      <c r="A5420">
        <v>25419</v>
      </c>
      <c r="B5420" t="s">
        <v>30096</v>
      </c>
      <c r="C5420" t="s">
        <v>30097</v>
      </c>
      <c r="E5420" t="s">
        <v>30098</v>
      </c>
      <c r="F5420" t="s">
        <v>171</v>
      </c>
      <c r="K5420" t="s">
        <v>769</v>
      </c>
      <c r="L5420" t="s">
        <v>770</v>
      </c>
      <c r="M5420" t="s">
        <v>176</v>
      </c>
      <c r="N5420">
        <v>2017</v>
      </c>
      <c r="O5420" t="s">
        <v>177</v>
      </c>
      <c r="P5420" t="s">
        <v>178</v>
      </c>
      <c r="Q5420" t="s">
        <v>172</v>
      </c>
    </row>
    <row r="5421" spans="1:151" x14ac:dyDescent="0.2">
      <c r="A5421">
        <v>23564</v>
      </c>
      <c r="B5421" t="s">
        <v>7458</v>
      </c>
      <c r="C5421" t="s">
        <v>30099</v>
      </c>
      <c r="D5421" t="s">
        <v>30100</v>
      </c>
      <c r="E5421" t="s">
        <v>30101</v>
      </c>
      <c r="F5421" t="s">
        <v>171</v>
      </c>
      <c r="G5421" t="s">
        <v>172</v>
      </c>
      <c r="H5421" s="1">
        <v>34740</v>
      </c>
      <c r="I5421" t="s">
        <v>173</v>
      </c>
      <c r="K5421" t="s">
        <v>1046</v>
      </c>
      <c r="L5421" t="s">
        <v>1047</v>
      </c>
      <c r="M5421" t="s">
        <v>306</v>
      </c>
      <c r="N5421">
        <v>2017</v>
      </c>
      <c r="O5421" t="s">
        <v>646</v>
      </c>
      <c r="P5421" t="s">
        <v>178</v>
      </c>
      <c r="Q5421" t="s">
        <v>172</v>
      </c>
      <c r="S5421">
        <v>28233015</v>
      </c>
      <c r="T5421" t="s">
        <v>196</v>
      </c>
      <c r="W5421" t="s">
        <v>30102</v>
      </c>
      <c r="X5421">
        <v>7165536903</v>
      </c>
      <c r="Y5421" t="s">
        <v>186</v>
      </c>
      <c r="Z5421" t="s">
        <v>282</v>
      </c>
      <c r="AA5421">
        <v>2018</v>
      </c>
      <c r="AB5421">
        <v>2018</v>
      </c>
      <c r="AC5421" t="s">
        <v>1280</v>
      </c>
      <c r="AD5421" t="s">
        <v>185</v>
      </c>
      <c r="AE5421" t="s">
        <v>187</v>
      </c>
      <c r="AS5421">
        <v>2.96</v>
      </c>
      <c r="AT5421" t="s">
        <v>188</v>
      </c>
      <c r="AU5421" t="s">
        <v>189</v>
      </c>
      <c r="AV5421" t="s">
        <v>190</v>
      </c>
      <c r="AW5421" t="s">
        <v>264</v>
      </c>
      <c r="BM5421" t="s">
        <v>30103</v>
      </c>
      <c r="BN5421" t="s">
        <v>487</v>
      </c>
      <c r="BP5421" t="s">
        <v>194</v>
      </c>
      <c r="BQ5421" t="s">
        <v>195</v>
      </c>
      <c r="BS5421">
        <v>14627</v>
      </c>
      <c r="BT5421" t="s">
        <v>196</v>
      </c>
      <c r="BU5421">
        <v>7162283397</v>
      </c>
      <c r="BZ5421" t="s">
        <v>30104</v>
      </c>
      <c r="CC5421" t="s">
        <v>30105</v>
      </c>
      <c r="CD5421" t="s">
        <v>195</v>
      </c>
      <c r="CF5421">
        <v>14072</v>
      </c>
      <c r="CG5421" t="s">
        <v>196</v>
      </c>
      <c r="CH5421">
        <v>7167741184</v>
      </c>
      <c r="CM5421" t="s">
        <v>30106</v>
      </c>
      <c r="CN5421" t="s">
        <v>487</v>
      </c>
      <c r="CP5421" t="s">
        <v>194</v>
      </c>
      <c r="CQ5421" t="s">
        <v>195</v>
      </c>
      <c r="CS5421">
        <v>14627</v>
      </c>
      <c r="CT5421" t="s">
        <v>196</v>
      </c>
      <c r="CU5421">
        <v>7162283397</v>
      </c>
      <c r="ED5421" t="s">
        <v>195</v>
      </c>
      <c r="EG5421" t="s">
        <v>196</v>
      </c>
      <c r="EH5421">
        <v>7167741184</v>
      </c>
      <c r="EM5421" t="s">
        <v>30104</v>
      </c>
      <c r="EP5421" t="s">
        <v>30105</v>
      </c>
      <c r="EQ5421" t="s">
        <v>195</v>
      </c>
      <c r="ES5421">
        <v>14072</v>
      </c>
      <c r="ET5421" t="s">
        <v>196</v>
      </c>
      <c r="EU5421">
        <v>7167741184</v>
      </c>
    </row>
    <row r="5422" spans="1:151" x14ac:dyDescent="0.2">
      <c r="A5422">
        <v>24958</v>
      </c>
      <c r="B5422" t="s">
        <v>5219</v>
      </c>
      <c r="C5422" t="s">
        <v>30099</v>
      </c>
      <c r="D5422" t="s">
        <v>169</v>
      </c>
      <c r="E5422" t="s">
        <v>30107</v>
      </c>
      <c r="F5422" t="s">
        <v>5021</v>
      </c>
      <c r="G5422" t="s">
        <v>172</v>
      </c>
      <c r="H5422" s="1">
        <v>35870</v>
      </c>
      <c r="I5422" t="s">
        <v>221</v>
      </c>
      <c r="K5422" t="s">
        <v>2176</v>
      </c>
      <c r="L5422" t="s">
        <v>2177</v>
      </c>
      <c r="M5422" t="s">
        <v>306</v>
      </c>
      <c r="N5422">
        <v>2018</v>
      </c>
      <c r="O5422" t="s">
        <v>307</v>
      </c>
      <c r="P5422" t="s">
        <v>178</v>
      </c>
      <c r="Q5422" t="s">
        <v>172</v>
      </c>
      <c r="S5422">
        <v>29975310</v>
      </c>
      <c r="T5422" t="s">
        <v>196</v>
      </c>
      <c r="W5422" t="s">
        <v>30108</v>
      </c>
      <c r="X5422">
        <v>9083373785</v>
      </c>
      <c r="Y5422" t="s">
        <v>186</v>
      </c>
      <c r="Z5422" t="s">
        <v>282</v>
      </c>
      <c r="AA5422">
        <v>2020</v>
      </c>
      <c r="AB5422">
        <v>2020</v>
      </c>
      <c r="AC5422" t="s">
        <v>696</v>
      </c>
      <c r="AD5422" t="s">
        <v>185</v>
      </c>
      <c r="AE5422" t="s">
        <v>856</v>
      </c>
      <c r="AS5422">
        <v>3.61</v>
      </c>
      <c r="AT5422" t="s">
        <v>188</v>
      </c>
      <c r="AU5422" t="s">
        <v>189</v>
      </c>
      <c r="AV5422" t="s">
        <v>190</v>
      </c>
      <c r="AW5422" t="s">
        <v>264</v>
      </c>
      <c r="BM5422" t="s">
        <v>30109</v>
      </c>
      <c r="BN5422" t="s">
        <v>193</v>
      </c>
      <c r="BP5422" t="s">
        <v>194</v>
      </c>
      <c r="BQ5422" t="s">
        <v>195</v>
      </c>
      <c r="BS5422">
        <v>14627</v>
      </c>
      <c r="BT5422" t="s">
        <v>196</v>
      </c>
      <c r="BU5422">
        <v>9084770282</v>
      </c>
      <c r="BZ5422" t="s">
        <v>30110</v>
      </c>
      <c r="CC5422" t="s">
        <v>30111</v>
      </c>
      <c r="CD5422" t="s">
        <v>1150</v>
      </c>
      <c r="CF5422" t="str">
        <f>"07840"</f>
        <v>07840</v>
      </c>
      <c r="CG5422" t="s">
        <v>196</v>
      </c>
      <c r="CH5422">
        <v>9084770282</v>
      </c>
      <c r="CM5422" t="s">
        <v>30109</v>
      </c>
      <c r="CN5422" t="s">
        <v>193</v>
      </c>
      <c r="CP5422" t="s">
        <v>194</v>
      </c>
      <c r="CQ5422" t="s">
        <v>195</v>
      </c>
      <c r="CS5422">
        <v>14627</v>
      </c>
      <c r="CT5422" t="s">
        <v>196</v>
      </c>
      <c r="CU5422">
        <v>9084770282</v>
      </c>
      <c r="ED5422" t="s">
        <v>1150</v>
      </c>
      <c r="EG5422" t="s">
        <v>196</v>
      </c>
      <c r="EH5422">
        <v>9084770282</v>
      </c>
      <c r="EM5422" t="s">
        <v>30110</v>
      </c>
      <c r="EP5422" t="s">
        <v>30111</v>
      </c>
      <c r="EQ5422" t="s">
        <v>1150</v>
      </c>
      <c r="ES5422" t="str">
        <f>"07840"</f>
        <v>07840</v>
      </c>
      <c r="ET5422" t="s">
        <v>196</v>
      </c>
      <c r="EU5422">
        <v>9084770282</v>
      </c>
    </row>
    <row r="5423" spans="1:151" x14ac:dyDescent="0.2">
      <c r="A5423">
        <v>19451</v>
      </c>
      <c r="B5423" t="s">
        <v>4869</v>
      </c>
      <c r="C5423" t="s">
        <v>30112</v>
      </c>
      <c r="D5423" t="s">
        <v>30113</v>
      </c>
      <c r="E5423" t="s">
        <v>30114</v>
      </c>
      <c r="F5423" t="s">
        <v>171</v>
      </c>
      <c r="G5423" t="s">
        <v>172</v>
      </c>
      <c r="H5423" s="1">
        <v>35279</v>
      </c>
      <c r="I5423" t="s">
        <v>221</v>
      </c>
      <c r="K5423" t="s">
        <v>943</v>
      </c>
      <c r="M5423" t="s">
        <v>176</v>
      </c>
      <c r="N5423">
        <v>2017</v>
      </c>
      <c r="O5423" t="s">
        <v>177</v>
      </c>
      <c r="P5423" t="s">
        <v>178</v>
      </c>
      <c r="Q5423" t="s">
        <v>172</v>
      </c>
      <c r="S5423">
        <v>28778769</v>
      </c>
      <c r="T5423" t="s">
        <v>196</v>
      </c>
      <c r="W5423" t="s">
        <v>30115</v>
      </c>
      <c r="X5423">
        <v>5184694513</v>
      </c>
      <c r="Y5423" t="s">
        <v>186</v>
      </c>
      <c r="Z5423" t="s">
        <v>282</v>
      </c>
      <c r="AA5423">
        <v>2018</v>
      </c>
      <c r="AB5423">
        <v>2018</v>
      </c>
      <c r="AC5423" t="s">
        <v>886</v>
      </c>
      <c r="AD5423" t="s">
        <v>185</v>
      </c>
      <c r="AS5423">
        <v>3.37</v>
      </c>
      <c r="AT5423" t="s">
        <v>188</v>
      </c>
      <c r="AU5423" t="s">
        <v>189</v>
      </c>
      <c r="AV5423" t="s">
        <v>190</v>
      </c>
      <c r="AW5423" t="s">
        <v>264</v>
      </c>
      <c r="BM5423" t="s">
        <v>30116</v>
      </c>
      <c r="BN5423" t="s">
        <v>193</v>
      </c>
      <c r="BP5423" t="s">
        <v>194</v>
      </c>
      <c r="BQ5423" t="s">
        <v>195</v>
      </c>
      <c r="BS5423">
        <v>14627</v>
      </c>
      <c r="BT5423" t="s">
        <v>196</v>
      </c>
      <c r="BU5423">
        <v>5184691196</v>
      </c>
      <c r="BZ5423" t="s">
        <v>30117</v>
      </c>
      <c r="CC5423" t="s">
        <v>30118</v>
      </c>
      <c r="CD5423" t="s">
        <v>195</v>
      </c>
      <c r="CF5423">
        <v>121589734</v>
      </c>
      <c r="CG5423" t="s">
        <v>196</v>
      </c>
      <c r="CH5423">
        <v>5184787249</v>
      </c>
      <c r="CM5423" t="s">
        <v>30119</v>
      </c>
      <c r="CP5423" t="s">
        <v>194</v>
      </c>
      <c r="CQ5423" t="s">
        <v>195</v>
      </c>
      <c r="CS5423">
        <v>14627</v>
      </c>
      <c r="CT5423" t="s">
        <v>196</v>
      </c>
      <c r="CU5423">
        <v>5284691196</v>
      </c>
      <c r="ED5423" t="s">
        <v>195</v>
      </c>
      <c r="EG5423" t="s">
        <v>196</v>
      </c>
      <c r="EH5423">
        <v>5184787249</v>
      </c>
      <c r="EM5423" t="s">
        <v>30117</v>
      </c>
      <c r="EP5423" t="s">
        <v>30118</v>
      </c>
      <c r="EQ5423" t="s">
        <v>195</v>
      </c>
      <c r="ES5423">
        <v>121589734</v>
      </c>
      <c r="ET5423" t="s">
        <v>196</v>
      </c>
      <c r="EU5423">
        <v>5184787249</v>
      </c>
    </row>
    <row r="5424" spans="1:151" x14ac:dyDescent="0.2">
      <c r="A5424">
        <v>24981</v>
      </c>
      <c r="B5424" t="s">
        <v>15596</v>
      </c>
      <c r="C5424" t="s">
        <v>30120</v>
      </c>
      <c r="E5424" t="s">
        <v>30121</v>
      </c>
      <c r="F5424" t="s">
        <v>171</v>
      </c>
      <c r="G5424" t="s">
        <v>172</v>
      </c>
      <c r="H5424" s="1">
        <v>35860</v>
      </c>
      <c r="I5424" t="s">
        <v>221</v>
      </c>
      <c r="K5424" t="s">
        <v>1688</v>
      </c>
      <c r="L5424" t="s">
        <v>1689</v>
      </c>
      <c r="M5424" t="s">
        <v>224</v>
      </c>
      <c r="N5424">
        <v>2018</v>
      </c>
      <c r="O5424" t="s">
        <v>354</v>
      </c>
      <c r="P5424" t="s">
        <v>178</v>
      </c>
      <c r="Q5424" t="s">
        <v>172</v>
      </c>
      <c r="S5424">
        <v>29957804</v>
      </c>
      <c r="T5424" t="s">
        <v>196</v>
      </c>
      <c r="W5424" t="s">
        <v>30122</v>
      </c>
      <c r="X5424">
        <v>5857296619</v>
      </c>
      <c r="Y5424" t="s">
        <v>186</v>
      </c>
      <c r="Z5424" t="s">
        <v>183</v>
      </c>
      <c r="AA5424">
        <v>2020</v>
      </c>
      <c r="AB5424">
        <v>2020</v>
      </c>
      <c r="AC5424" t="s">
        <v>6505</v>
      </c>
      <c r="AD5424" t="s">
        <v>185</v>
      </c>
      <c r="AS5424">
        <v>4</v>
      </c>
      <c r="AT5424" t="s">
        <v>188</v>
      </c>
      <c r="AU5424" t="s">
        <v>189</v>
      </c>
      <c r="AV5424" t="s">
        <v>190</v>
      </c>
      <c r="AW5424" t="s">
        <v>715</v>
      </c>
      <c r="BM5424" t="s">
        <v>30123</v>
      </c>
      <c r="BP5424" t="s">
        <v>194</v>
      </c>
      <c r="BQ5424" t="s">
        <v>195</v>
      </c>
      <c r="BS5424">
        <v>14624</v>
      </c>
      <c r="BT5424" t="s">
        <v>196</v>
      </c>
      <c r="BU5424">
        <v>5858080956</v>
      </c>
      <c r="BZ5424" t="s">
        <v>30123</v>
      </c>
      <c r="CC5424" t="s">
        <v>194</v>
      </c>
      <c r="CD5424" t="s">
        <v>195</v>
      </c>
      <c r="CF5424">
        <v>14624</v>
      </c>
      <c r="CG5424" t="s">
        <v>196</v>
      </c>
      <c r="CH5424">
        <v>5858080956</v>
      </c>
      <c r="CM5424" t="s">
        <v>30124</v>
      </c>
      <c r="CP5424" t="s">
        <v>194</v>
      </c>
      <c r="CQ5424" t="s">
        <v>195</v>
      </c>
      <c r="CS5424">
        <v>14627</v>
      </c>
      <c r="CT5424" t="s">
        <v>196</v>
      </c>
      <c r="CU5424">
        <v>5858080956</v>
      </c>
      <c r="DM5424" t="s">
        <v>30125</v>
      </c>
      <c r="DN5424" t="s">
        <v>30125</v>
      </c>
      <c r="DP5424" t="s">
        <v>241</v>
      </c>
      <c r="DQ5424" t="s">
        <v>195</v>
      </c>
      <c r="DR5424" t="s">
        <v>195</v>
      </c>
      <c r="DS5424">
        <v>14624</v>
      </c>
      <c r="DT5424" t="s">
        <v>226</v>
      </c>
      <c r="DU5424" t="s">
        <v>30126</v>
      </c>
      <c r="DX5424" t="s">
        <v>30127</v>
      </c>
      <c r="DY5424" t="s">
        <v>375</v>
      </c>
      <c r="ED5424" t="s">
        <v>195</v>
      </c>
      <c r="EG5424" t="s">
        <v>196</v>
      </c>
      <c r="EH5424">
        <v>5858080956</v>
      </c>
      <c r="EM5424" t="s">
        <v>30123</v>
      </c>
      <c r="EP5424" t="s">
        <v>194</v>
      </c>
      <c r="EQ5424" t="s">
        <v>195</v>
      </c>
      <c r="ES5424">
        <v>14624</v>
      </c>
      <c r="ET5424" t="s">
        <v>196</v>
      </c>
      <c r="EU5424">
        <v>5858080956</v>
      </c>
    </row>
    <row r="5425" spans="1:151" x14ac:dyDescent="0.2">
      <c r="A5425">
        <v>45350</v>
      </c>
      <c r="B5425" t="s">
        <v>30128</v>
      </c>
      <c r="C5425" t="s">
        <v>30129</v>
      </c>
      <c r="D5425" t="s">
        <v>30130</v>
      </c>
      <c r="E5425" t="s">
        <v>30131</v>
      </c>
      <c r="F5425" t="s">
        <v>171</v>
      </c>
      <c r="G5425" t="str">
        <f>"0"</f>
        <v>0</v>
      </c>
      <c r="H5425" s="1">
        <v>37971</v>
      </c>
      <c r="I5425" t="s">
        <v>221</v>
      </c>
      <c r="K5425" t="s">
        <v>1304</v>
      </c>
      <c r="L5425" t="s">
        <v>633</v>
      </c>
      <c r="M5425" t="s">
        <v>224</v>
      </c>
      <c r="N5425">
        <v>2025</v>
      </c>
      <c r="O5425" t="s">
        <v>528</v>
      </c>
      <c r="P5425" t="s">
        <v>363</v>
      </c>
      <c r="Q5425" t="s">
        <v>172</v>
      </c>
      <c r="S5425">
        <v>28963561</v>
      </c>
      <c r="T5425" t="s">
        <v>226</v>
      </c>
      <c r="Y5425" t="str">
        <f>"01AS"</f>
        <v>01AS</v>
      </c>
      <c r="Z5425" t="s">
        <v>499</v>
      </c>
      <c r="AA5425" t="s">
        <v>228</v>
      </c>
      <c r="AB5425" t="s">
        <v>229</v>
      </c>
      <c r="AC5425" t="s">
        <v>5612</v>
      </c>
      <c r="AD5425" t="s">
        <v>185</v>
      </c>
      <c r="AM5425" t="s">
        <v>2130</v>
      </c>
      <c r="AS5425">
        <v>2.21</v>
      </c>
      <c r="AU5425" t="s">
        <v>472</v>
      </c>
      <c r="AV5425" t="s">
        <v>473</v>
      </c>
      <c r="AW5425" t="s">
        <v>952</v>
      </c>
      <c r="BM5425" t="s">
        <v>30132</v>
      </c>
      <c r="BN5425" t="s">
        <v>239</v>
      </c>
      <c r="BO5425" t="s">
        <v>30133</v>
      </c>
      <c r="BP5425" t="s">
        <v>241</v>
      </c>
      <c r="BQ5425" t="s">
        <v>195</v>
      </c>
      <c r="BS5425">
        <v>14627</v>
      </c>
      <c r="BZ5425" t="s">
        <v>242</v>
      </c>
      <c r="CB5425" t="s">
        <v>243</v>
      </c>
      <c r="CD5425" t="s">
        <v>195</v>
      </c>
      <c r="CF5425">
        <v>14642</v>
      </c>
      <c r="CG5425" t="s">
        <v>244</v>
      </c>
      <c r="CM5425" t="s">
        <v>30134</v>
      </c>
      <c r="CO5425" t="s">
        <v>30133</v>
      </c>
      <c r="CP5425" t="s">
        <v>30135</v>
      </c>
      <c r="CQ5425" t="s">
        <v>247</v>
      </c>
      <c r="CS5425" t="s">
        <v>30136</v>
      </c>
      <c r="CT5425" t="s">
        <v>244</v>
      </c>
      <c r="CU5425" t="s">
        <v>30137</v>
      </c>
    </row>
    <row r="5426" spans="1:151" x14ac:dyDescent="0.2">
      <c r="A5426">
        <v>27778</v>
      </c>
      <c r="B5426" t="s">
        <v>30138</v>
      </c>
      <c r="C5426" t="s">
        <v>30139</v>
      </c>
      <c r="E5426" t="s">
        <v>30140</v>
      </c>
      <c r="F5426" t="s">
        <v>171</v>
      </c>
      <c r="G5426" t="s">
        <v>172</v>
      </c>
      <c r="H5426" s="1">
        <v>35747</v>
      </c>
      <c r="I5426" t="s">
        <v>173</v>
      </c>
      <c r="K5426" t="s">
        <v>203</v>
      </c>
      <c r="L5426" t="s">
        <v>204</v>
      </c>
      <c r="M5426" t="s">
        <v>205</v>
      </c>
      <c r="N5426">
        <v>2019</v>
      </c>
      <c r="O5426" t="s">
        <v>206</v>
      </c>
      <c r="P5426" t="s">
        <v>178</v>
      </c>
      <c r="Q5426" t="s">
        <v>172</v>
      </c>
      <c r="S5426">
        <v>29908370</v>
      </c>
      <c r="T5426" t="s">
        <v>179</v>
      </c>
      <c r="U5426" t="s">
        <v>180</v>
      </c>
      <c r="V5426" s="2">
        <v>43968</v>
      </c>
      <c r="W5426" t="s">
        <v>30141</v>
      </c>
      <c r="X5426">
        <v>5856628611</v>
      </c>
      <c r="Y5426" t="s">
        <v>186</v>
      </c>
      <c r="Z5426" t="s">
        <v>282</v>
      </c>
      <c r="AA5426">
        <v>2020</v>
      </c>
      <c r="AB5426">
        <v>2020</v>
      </c>
      <c r="AC5426" t="s">
        <v>208</v>
      </c>
      <c r="AD5426" t="s">
        <v>172</v>
      </c>
      <c r="AS5426">
        <v>4</v>
      </c>
      <c r="AT5426" t="s">
        <v>188</v>
      </c>
      <c r="AU5426" t="s">
        <v>189</v>
      </c>
      <c r="AV5426" t="s">
        <v>190</v>
      </c>
      <c r="AW5426" t="s">
        <v>191</v>
      </c>
      <c r="BM5426" t="s">
        <v>30142</v>
      </c>
      <c r="BN5426" t="s">
        <v>193</v>
      </c>
      <c r="BP5426" t="s">
        <v>194</v>
      </c>
      <c r="BQ5426" t="s">
        <v>195</v>
      </c>
      <c r="BS5426">
        <v>14627</v>
      </c>
      <c r="BT5426" t="s">
        <v>196</v>
      </c>
      <c r="BU5426">
        <v>5855126835</v>
      </c>
      <c r="CM5426" t="s">
        <v>30143</v>
      </c>
      <c r="CP5426" t="s">
        <v>194</v>
      </c>
      <c r="CQ5426" t="s">
        <v>195</v>
      </c>
      <c r="CS5426">
        <v>14627</v>
      </c>
      <c r="CT5426" t="s">
        <v>196</v>
      </c>
      <c r="CU5426">
        <v>5855126835</v>
      </c>
    </row>
    <row r="5427" spans="1:151" x14ac:dyDescent="0.2">
      <c r="A5427">
        <v>36111</v>
      </c>
      <c r="B5427" t="s">
        <v>30144</v>
      </c>
      <c r="C5427" t="s">
        <v>30139</v>
      </c>
      <c r="E5427" t="s">
        <v>30145</v>
      </c>
      <c r="F5427" t="s">
        <v>171</v>
      </c>
      <c r="G5427" t="s">
        <v>172</v>
      </c>
      <c r="H5427" s="1">
        <v>36657</v>
      </c>
      <c r="I5427" t="s">
        <v>173</v>
      </c>
      <c r="K5427" t="s">
        <v>1377</v>
      </c>
      <c r="L5427" t="s">
        <v>1378</v>
      </c>
      <c r="M5427" t="s">
        <v>176</v>
      </c>
      <c r="N5427">
        <v>2021</v>
      </c>
      <c r="O5427" t="s">
        <v>3142</v>
      </c>
      <c r="P5427" t="s">
        <v>178</v>
      </c>
      <c r="Q5427" t="s">
        <v>172</v>
      </c>
      <c r="S5427">
        <v>31317122</v>
      </c>
      <c r="T5427" t="s">
        <v>1382</v>
      </c>
      <c r="U5427" t="s">
        <v>424</v>
      </c>
      <c r="Y5427" t="str">
        <f>"04HSEAS"</f>
        <v>04HSEAS</v>
      </c>
      <c r="Z5427" t="s">
        <v>499</v>
      </c>
      <c r="AA5427" t="s">
        <v>320</v>
      </c>
      <c r="AB5427" t="s">
        <v>321</v>
      </c>
      <c r="AC5427" t="s">
        <v>8177</v>
      </c>
      <c r="AD5427" t="s">
        <v>185</v>
      </c>
      <c r="AS5427">
        <v>3.6</v>
      </c>
      <c r="AT5427" t="s">
        <v>1261</v>
      </c>
      <c r="AU5427" t="s">
        <v>235</v>
      </c>
      <c r="AV5427" t="s">
        <v>236</v>
      </c>
      <c r="AW5427" t="s">
        <v>430</v>
      </c>
      <c r="BC5427" t="s">
        <v>474</v>
      </c>
      <c r="BM5427" t="s">
        <v>30146</v>
      </c>
      <c r="BN5427" t="s">
        <v>239</v>
      </c>
      <c r="BO5427" t="s">
        <v>4724</v>
      </c>
      <c r="BP5427" t="s">
        <v>241</v>
      </c>
      <c r="BQ5427" t="s">
        <v>195</v>
      </c>
      <c r="BS5427">
        <v>14627</v>
      </c>
      <c r="CD5427" t="s">
        <v>195</v>
      </c>
      <c r="CM5427" t="s">
        <v>30147</v>
      </c>
      <c r="CO5427" t="s">
        <v>4724</v>
      </c>
      <c r="CP5427" t="s">
        <v>4724</v>
      </c>
      <c r="CQ5427" t="s">
        <v>7039</v>
      </c>
      <c r="CS5427">
        <v>310008</v>
      </c>
      <c r="CT5427" t="s">
        <v>1382</v>
      </c>
      <c r="CU5427" t="s">
        <v>30148</v>
      </c>
    </row>
    <row r="5428" spans="1:151" x14ac:dyDescent="0.2">
      <c r="A5428">
        <v>33927</v>
      </c>
      <c r="B5428" t="s">
        <v>30144</v>
      </c>
      <c r="C5428" t="s">
        <v>30139</v>
      </c>
      <c r="E5428" t="s">
        <v>30145</v>
      </c>
      <c r="F5428" t="s">
        <v>171</v>
      </c>
      <c r="G5428" t="s">
        <v>172</v>
      </c>
      <c r="H5428" s="1">
        <v>36657</v>
      </c>
      <c r="I5428" t="s">
        <v>173</v>
      </c>
      <c r="K5428" t="s">
        <v>1377</v>
      </c>
      <c r="L5428" t="s">
        <v>12980</v>
      </c>
      <c r="M5428" t="s">
        <v>306</v>
      </c>
      <c r="N5428">
        <v>2020</v>
      </c>
      <c r="O5428" t="s">
        <v>1379</v>
      </c>
      <c r="P5428" t="s">
        <v>509</v>
      </c>
      <c r="Q5428" t="s">
        <v>172</v>
      </c>
      <c r="S5428">
        <v>31317122</v>
      </c>
      <c r="T5428" t="s">
        <v>1382</v>
      </c>
      <c r="U5428" t="s">
        <v>424</v>
      </c>
      <c r="Y5428" t="str">
        <f>"04HSEAS"</f>
        <v>04HSEAS</v>
      </c>
      <c r="Z5428" t="s">
        <v>499</v>
      </c>
      <c r="AA5428" t="s">
        <v>320</v>
      </c>
      <c r="AB5428" t="s">
        <v>321</v>
      </c>
      <c r="AC5428" t="s">
        <v>8177</v>
      </c>
      <c r="AD5428" t="s">
        <v>185</v>
      </c>
      <c r="AS5428">
        <v>3.6</v>
      </c>
      <c r="AT5428" t="s">
        <v>1261</v>
      </c>
      <c r="AU5428" t="s">
        <v>235</v>
      </c>
      <c r="AV5428" t="s">
        <v>236</v>
      </c>
      <c r="AW5428" t="s">
        <v>430</v>
      </c>
      <c r="BC5428" t="s">
        <v>474</v>
      </c>
      <c r="BM5428" t="s">
        <v>30146</v>
      </c>
      <c r="BN5428" t="s">
        <v>239</v>
      </c>
      <c r="BO5428" t="s">
        <v>4724</v>
      </c>
      <c r="BP5428" t="s">
        <v>241</v>
      </c>
      <c r="BQ5428" t="s">
        <v>195</v>
      </c>
      <c r="BS5428">
        <v>14627</v>
      </c>
      <c r="CD5428" t="s">
        <v>195</v>
      </c>
      <c r="CM5428" t="s">
        <v>30147</v>
      </c>
      <c r="CO5428" t="s">
        <v>4724</v>
      </c>
      <c r="CP5428" t="s">
        <v>4724</v>
      </c>
      <c r="CQ5428" t="s">
        <v>7039</v>
      </c>
      <c r="CS5428">
        <v>310008</v>
      </c>
      <c r="CT5428" t="s">
        <v>1382</v>
      </c>
      <c r="CU5428" t="s">
        <v>30148</v>
      </c>
    </row>
    <row r="5429" spans="1:151" x14ac:dyDescent="0.2">
      <c r="A5429">
        <v>33911</v>
      </c>
      <c r="B5429" t="s">
        <v>30149</v>
      </c>
      <c r="C5429" t="s">
        <v>30139</v>
      </c>
      <c r="E5429" t="s">
        <v>30150</v>
      </c>
      <c r="F5429" t="s">
        <v>171</v>
      </c>
      <c r="G5429" t="s">
        <v>172</v>
      </c>
      <c r="H5429" s="1">
        <v>37029</v>
      </c>
      <c r="I5429" t="s">
        <v>173</v>
      </c>
      <c r="K5429" t="s">
        <v>1377</v>
      </c>
      <c r="L5429" t="s">
        <v>12980</v>
      </c>
      <c r="M5429" t="s">
        <v>306</v>
      </c>
      <c r="N5429">
        <v>2020</v>
      </c>
      <c r="O5429" t="s">
        <v>1379</v>
      </c>
      <c r="P5429" t="s">
        <v>178</v>
      </c>
      <c r="Q5429" t="s">
        <v>172</v>
      </c>
      <c r="S5429">
        <v>31623360</v>
      </c>
      <c r="T5429" t="s">
        <v>1382</v>
      </c>
      <c r="U5429" t="s">
        <v>424</v>
      </c>
      <c r="Y5429" t="str">
        <f>"01AS"</f>
        <v>01AS</v>
      </c>
      <c r="Z5429" t="s">
        <v>227</v>
      </c>
      <c r="AA5429" t="s">
        <v>228</v>
      </c>
      <c r="AB5429" t="s">
        <v>229</v>
      </c>
      <c r="AC5429" t="s">
        <v>1237</v>
      </c>
      <c r="AD5429" t="s">
        <v>172</v>
      </c>
      <c r="AS5429">
        <v>3.94</v>
      </c>
      <c r="AT5429" t="s">
        <v>1261</v>
      </c>
      <c r="AU5429" t="s">
        <v>235</v>
      </c>
      <c r="AV5429" t="s">
        <v>236</v>
      </c>
      <c r="AW5429" t="s">
        <v>430</v>
      </c>
      <c r="BC5429" t="s">
        <v>474</v>
      </c>
      <c r="BM5429" t="s">
        <v>21377</v>
      </c>
      <c r="BN5429" t="s">
        <v>239</v>
      </c>
      <c r="BO5429" t="s">
        <v>4724</v>
      </c>
      <c r="BP5429" t="s">
        <v>241</v>
      </c>
      <c r="BQ5429" t="s">
        <v>195</v>
      </c>
      <c r="BS5429">
        <v>14627</v>
      </c>
      <c r="CA5429" t="s">
        <v>30151</v>
      </c>
      <c r="CD5429" t="s">
        <v>195</v>
      </c>
      <c r="CM5429" t="s">
        <v>30152</v>
      </c>
      <c r="CN5429" t="s">
        <v>30151</v>
      </c>
      <c r="CO5429" t="s">
        <v>4724</v>
      </c>
      <c r="CP5429" t="s">
        <v>4724</v>
      </c>
      <c r="CQ5429" t="s">
        <v>7039</v>
      </c>
      <c r="CS5429">
        <v>310000</v>
      </c>
      <c r="CT5429" t="s">
        <v>1382</v>
      </c>
    </row>
    <row r="5430" spans="1:151" x14ac:dyDescent="0.2">
      <c r="A5430">
        <v>34160</v>
      </c>
      <c r="B5430" t="s">
        <v>30153</v>
      </c>
      <c r="C5430" t="s">
        <v>30065</v>
      </c>
      <c r="E5430" t="s">
        <v>30154</v>
      </c>
      <c r="F5430" t="s">
        <v>171</v>
      </c>
      <c r="I5430" t="s">
        <v>221</v>
      </c>
      <c r="K5430" t="s">
        <v>1377</v>
      </c>
      <c r="L5430" t="s">
        <v>1378</v>
      </c>
      <c r="M5430" t="s">
        <v>306</v>
      </c>
      <c r="N5430">
        <v>2020</v>
      </c>
      <c r="O5430" t="s">
        <v>1379</v>
      </c>
      <c r="P5430" t="s">
        <v>509</v>
      </c>
      <c r="Q5430" t="s">
        <v>185</v>
      </c>
      <c r="BM5430" t="s">
        <v>30155</v>
      </c>
      <c r="BN5430" t="s">
        <v>30156</v>
      </c>
      <c r="BP5430" t="s">
        <v>4702</v>
      </c>
      <c r="BR5430" t="s">
        <v>4702</v>
      </c>
      <c r="BS5430">
        <v>201103</v>
      </c>
      <c r="BT5430" t="s">
        <v>1382</v>
      </c>
      <c r="BU5430" t="s">
        <v>30157</v>
      </c>
    </row>
    <row r="5431" spans="1:151" x14ac:dyDescent="0.2">
      <c r="A5431">
        <v>34325</v>
      </c>
      <c r="B5431" t="s">
        <v>30158</v>
      </c>
      <c r="C5431" t="s">
        <v>30065</v>
      </c>
      <c r="D5431" t="s">
        <v>30065</v>
      </c>
      <c r="E5431" t="s">
        <v>30159</v>
      </c>
      <c r="F5431" t="s">
        <v>171</v>
      </c>
      <c r="I5431" t="s">
        <v>173</v>
      </c>
      <c r="K5431" t="s">
        <v>1377</v>
      </c>
      <c r="L5431" t="s">
        <v>1378</v>
      </c>
      <c r="M5431" t="s">
        <v>306</v>
      </c>
      <c r="N5431">
        <v>2020</v>
      </c>
      <c r="O5431" t="s">
        <v>1379</v>
      </c>
      <c r="P5431" t="s">
        <v>509</v>
      </c>
      <c r="Q5431" t="s">
        <v>185</v>
      </c>
      <c r="BC5431" t="s">
        <v>474</v>
      </c>
      <c r="BM5431" t="s">
        <v>30160</v>
      </c>
      <c r="BO5431" t="s">
        <v>30161</v>
      </c>
      <c r="BP5431" t="s">
        <v>30161</v>
      </c>
      <c r="BR5431" t="s">
        <v>30162</v>
      </c>
      <c r="BS5431">
        <v>741000</v>
      </c>
      <c r="BT5431" t="s">
        <v>1382</v>
      </c>
      <c r="BU5431">
        <v>17789492609</v>
      </c>
      <c r="BW5431">
        <v>17789492609</v>
      </c>
    </row>
    <row r="5432" spans="1:151" x14ac:dyDescent="0.2">
      <c r="A5432">
        <v>34331</v>
      </c>
      <c r="B5432" t="s">
        <v>30163</v>
      </c>
      <c r="C5432" t="s">
        <v>30139</v>
      </c>
      <c r="E5432" t="s">
        <v>30164</v>
      </c>
      <c r="F5432" t="s">
        <v>171</v>
      </c>
      <c r="G5432" t="s">
        <v>172</v>
      </c>
      <c r="H5432" s="1">
        <v>35616</v>
      </c>
      <c r="I5432" t="s">
        <v>173</v>
      </c>
      <c r="K5432" t="s">
        <v>1377</v>
      </c>
      <c r="L5432" t="s">
        <v>1378</v>
      </c>
      <c r="M5432" t="s">
        <v>306</v>
      </c>
      <c r="N5432">
        <v>2020</v>
      </c>
      <c r="O5432" t="s">
        <v>1379</v>
      </c>
      <c r="P5432" t="s">
        <v>509</v>
      </c>
      <c r="Q5432" t="s">
        <v>172</v>
      </c>
      <c r="S5432">
        <v>30642683</v>
      </c>
      <c r="T5432" t="s">
        <v>1382</v>
      </c>
      <c r="U5432" t="s">
        <v>424</v>
      </c>
      <c r="Y5432" t="str">
        <f>"04HSEAS"</f>
        <v>04HSEAS</v>
      </c>
      <c r="Z5432" t="s">
        <v>499</v>
      </c>
      <c r="AA5432" t="s">
        <v>320</v>
      </c>
      <c r="AB5432" t="s">
        <v>321</v>
      </c>
      <c r="AC5432" t="s">
        <v>500</v>
      </c>
      <c r="AD5432" t="s">
        <v>185</v>
      </c>
      <c r="AF5432" t="s">
        <v>981</v>
      </c>
      <c r="AG5432" t="s">
        <v>729</v>
      </c>
      <c r="AJ5432" t="s">
        <v>5261</v>
      </c>
      <c r="AK5432" t="s">
        <v>185</v>
      </c>
      <c r="AM5432" t="s">
        <v>8216</v>
      </c>
      <c r="AS5432">
        <v>3.72</v>
      </c>
      <c r="AT5432" t="s">
        <v>429</v>
      </c>
      <c r="AU5432" t="s">
        <v>235</v>
      </c>
      <c r="AV5432" t="s">
        <v>236</v>
      </c>
      <c r="AW5432" t="s">
        <v>430</v>
      </c>
      <c r="BM5432" t="s">
        <v>26986</v>
      </c>
      <c r="BN5432" t="s">
        <v>239</v>
      </c>
      <c r="BO5432" t="s">
        <v>30165</v>
      </c>
      <c r="BP5432" t="s">
        <v>241</v>
      </c>
      <c r="BQ5432" t="s">
        <v>195</v>
      </c>
      <c r="BS5432">
        <v>14627</v>
      </c>
      <c r="CA5432" t="s">
        <v>30166</v>
      </c>
      <c r="CD5432" t="s">
        <v>195</v>
      </c>
      <c r="CM5432" t="s">
        <v>30167</v>
      </c>
      <c r="CN5432" t="s">
        <v>30166</v>
      </c>
      <c r="CO5432" t="s">
        <v>30165</v>
      </c>
      <c r="CP5432" t="s">
        <v>4702</v>
      </c>
      <c r="CQ5432" t="s">
        <v>4705</v>
      </c>
      <c r="CS5432">
        <v>200062</v>
      </c>
      <c r="CT5432" t="s">
        <v>1382</v>
      </c>
      <c r="CU5432" t="s">
        <v>30168</v>
      </c>
    </row>
    <row r="5433" spans="1:151" x14ac:dyDescent="0.2">
      <c r="A5433">
        <v>34361</v>
      </c>
      <c r="B5433" t="s">
        <v>30169</v>
      </c>
      <c r="C5433" t="s">
        <v>30065</v>
      </c>
      <c r="E5433" t="s">
        <v>30170</v>
      </c>
      <c r="F5433" t="s">
        <v>171</v>
      </c>
      <c r="I5433" t="s">
        <v>221</v>
      </c>
      <c r="K5433" t="s">
        <v>1377</v>
      </c>
      <c r="L5433" t="s">
        <v>1378</v>
      </c>
      <c r="M5433" t="s">
        <v>306</v>
      </c>
      <c r="N5433">
        <v>2020</v>
      </c>
      <c r="O5433" t="s">
        <v>1379</v>
      </c>
      <c r="P5433" t="s">
        <v>509</v>
      </c>
      <c r="Q5433" t="s">
        <v>185</v>
      </c>
      <c r="BM5433" t="s">
        <v>30171</v>
      </c>
      <c r="BP5433" t="s">
        <v>5458</v>
      </c>
      <c r="BR5433" t="s">
        <v>8906</v>
      </c>
      <c r="BS5433">
        <v>511300</v>
      </c>
      <c r="BT5433" t="s">
        <v>1382</v>
      </c>
      <c r="BU5433" t="s">
        <v>30172</v>
      </c>
      <c r="BW5433" t="s">
        <v>30172</v>
      </c>
    </row>
    <row r="5434" spans="1:151" x14ac:dyDescent="0.2">
      <c r="A5434">
        <v>38753</v>
      </c>
      <c r="B5434" t="s">
        <v>30173</v>
      </c>
      <c r="C5434" t="s">
        <v>30174</v>
      </c>
      <c r="E5434" t="s">
        <v>30175</v>
      </c>
      <c r="F5434" t="s">
        <v>171</v>
      </c>
      <c r="G5434" t="str">
        <f>"0"</f>
        <v>0</v>
      </c>
      <c r="H5434" s="1">
        <v>32238</v>
      </c>
      <c r="I5434" t="s">
        <v>173</v>
      </c>
      <c r="K5434" t="s">
        <v>610</v>
      </c>
      <c r="L5434" t="s">
        <v>969</v>
      </c>
      <c r="M5434" t="s">
        <v>176</v>
      </c>
      <c r="N5434">
        <v>2023</v>
      </c>
      <c r="O5434" t="s">
        <v>1048</v>
      </c>
      <c r="P5434" t="s">
        <v>178</v>
      </c>
      <c r="Q5434" t="s">
        <v>172</v>
      </c>
      <c r="R5434" t="s">
        <v>510</v>
      </c>
      <c r="S5434">
        <v>27683019</v>
      </c>
      <c r="BM5434" t="s">
        <v>30176</v>
      </c>
    </row>
    <row r="5435" spans="1:151" x14ac:dyDescent="0.2">
      <c r="A5435">
        <v>37218</v>
      </c>
      <c r="B5435" t="s">
        <v>30177</v>
      </c>
      <c r="C5435" t="s">
        <v>30178</v>
      </c>
      <c r="D5435" t="s">
        <v>30179</v>
      </c>
      <c r="E5435" t="s">
        <v>30180</v>
      </c>
      <c r="F5435" t="s">
        <v>171</v>
      </c>
      <c r="G5435" t="s">
        <v>172</v>
      </c>
      <c r="H5435" s="1">
        <v>36553</v>
      </c>
      <c r="I5435" t="s">
        <v>221</v>
      </c>
      <c r="K5435" t="s">
        <v>4354</v>
      </c>
      <c r="L5435" t="s">
        <v>4355</v>
      </c>
      <c r="M5435" t="s">
        <v>306</v>
      </c>
      <c r="N5435">
        <v>2022</v>
      </c>
      <c r="O5435" t="s">
        <v>782</v>
      </c>
      <c r="P5435" t="s">
        <v>178</v>
      </c>
      <c r="Q5435" t="s">
        <v>172</v>
      </c>
      <c r="S5435">
        <v>31357524</v>
      </c>
      <c r="T5435" t="s">
        <v>226</v>
      </c>
      <c r="Y5435" t="str">
        <f>"01AS"</f>
        <v>01AS</v>
      </c>
      <c r="Z5435" t="s">
        <v>499</v>
      </c>
      <c r="AA5435" t="s">
        <v>321</v>
      </c>
      <c r="AC5435" t="s">
        <v>728</v>
      </c>
      <c r="AD5435" t="s">
        <v>185</v>
      </c>
      <c r="AM5435" t="s">
        <v>4152</v>
      </c>
      <c r="AN5435" t="s">
        <v>233</v>
      </c>
      <c r="AS5435">
        <v>3.92</v>
      </c>
      <c r="AU5435" t="s">
        <v>235</v>
      </c>
      <c r="AV5435" t="s">
        <v>236</v>
      </c>
      <c r="AW5435" t="s">
        <v>264</v>
      </c>
      <c r="BF5435" t="s">
        <v>474</v>
      </c>
      <c r="BO5435" t="s">
        <v>30181</v>
      </c>
      <c r="BQ5435" t="s">
        <v>195</v>
      </c>
      <c r="CD5435" t="s">
        <v>195</v>
      </c>
      <c r="CM5435" t="s">
        <v>30182</v>
      </c>
      <c r="CO5435" t="s">
        <v>30181</v>
      </c>
      <c r="CP5435" t="s">
        <v>30183</v>
      </c>
      <c r="CQ5435" t="s">
        <v>4463</v>
      </c>
      <c r="CS5435" t="s">
        <v>30184</v>
      </c>
      <c r="CT5435" t="s">
        <v>244</v>
      </c>
      <c r="CU5435" t="s">
        <v>30185</v>
      </c>
    </row>
    <row r="5436" spans="1:151" x14ac:dyDescent="0.2">
      <c r="A5436">
        <v>38726</v>
      </c>
      <c r="B5436" t="s">
        <v>23430</v>
      </c>
      <c r="C5436" t="s">
        <v>30186</v>
      </c>
      <c r="D5436" t="s">
        <v>9449</v>
      </c>
      <c r="E5436" t="s">
        <v>30187</v>
      </c>
      <c r="F5436" t="s">
        <v>171</v>
      </c>
      <c r="G5436" t="str">
        <f>"0"</f>
        <v>0</v>
      </c>
      <c r="I5436" t="s">
        <v>221</v>
      </c>
      <c r="K5436" t="s">
        <v>290</v>
      </c>
      <c r="L5436" t="s">
        <v>291</v>
      </c>
      <c r="M5436" t="s">
        <v>205</v>
      </c>
      <c r="N5436">
        <v>2023</v>
      </c>
      <c r="O5436" t="s">
        <v>921</v>
      </c>
      <c r="P5436" t="s">
        <v>178</v>
      </c>
      <c r="Q5436" t="s">
        <v>172</v>
      </c>
      <c r="S5436">
        <v>32239720</v>
      </c>
      <c r="T5436" t="s">
        <v>226</v>
      </c>
      <c r="Y5436" t="str">
        <f>"01AS"</f>
        <v>01AS</v>
      </c>
      <c r="Z5436" t="s">
        <v>227</v>
      </c>
      <c r="AA5436" t="s">
        <v>833</v>
      </c>
      <c r="AB5436" t="s">
        <v>834</v>
      </c>
      <c r="AC5436" t="s">
        <v>598</v>
      </c>
      <c r="AD5436" t="s">
        <v>172</v>
      </c>
      <c r="AS5436">
        <v>3.41</v>
      </c>
      <c r="AU5436" t="s">
        <v>472</v>
      </c>
      <c r="AV5436" t="s">
        <v>473</v>
      </c>
      <c r="AW5436" t="s">
        <v>264</v>
      </c>
      <c r="BM5436" t="s">
        <v>3938</v>
      </c>
      <c r="BN5436" t="s">
        <v>239</v>
      </c>
      <c r="BO5436" t="s">
        <v>30188</v>
      </c>
      <c r="BP5436" t="s">
        <v>241</v>
      </c>
      <c r="BQ5436" t="s">
        <v>195</v>
      </c>
      <c r="BS5436">
        <v>14627</v>
      </c>
      <c r="CD5436" t="s">
        <v>195</v>
      </c>
      <c r="CM5436" t="s">
        <v>30189</v>
      </c>
      <c r="CO5436" t="s">
        <v>30188</v>
      </c>
      <c r="CP5436" t="s">
        <v>30190</v>
      </c>
      <c r="CQ5436" t="s">
        <v>247</v>
      </c>
      <c r="CS5436" t="s">
        <v>30191</v>
      </c>
      <c r="CT5436" t="s">
        <v>244</v>
      </c>
      <c r="CU5436" t="s">
        <v>30192</v>
      </c>
    </row>
    <row r="5437" spans="1:151" x14ac:dyDescent="0.2">
      <c r="A5437">
        <v>23156</v>
      </c>
      <c r="B5437" t="s">
        <v>30193</v>
      </c>
      <c r="C5437" t="s">
        <v>30194</v>
      </c>
      <c r="E5437" t="s">
        <v>30195</v>
      </c>
      <c r="F5437" t="s">
        <v>171</v>
      </c>
      <c r="G5437" t="s">
        <v>172</v>
      </c>
      <c r="H5437" s="1">
        <v>35398</v>
      </c>
      <c r="I5437" t="s">
        <v>221</v>
      </c>
      <c r="K5437" t="s">
        <v>1046</v>
      </c>
      <c r="L5437" t="s">
        <v>1047</v>
      </c>
      <c r="M5437" t="s">
        <v>306</v>
      </c>
      <c r="N5437">
        <v>2017</v>
      </c>
      <c r="O5437" t="s">
        <v>646</v>
      </c>
      <c r="P5437" t="s">
        <v>178</v>
      </c>
      <c r="Q5437" t="s">
        <v>172</v>
      </c>
      <c r="S5437">
        <v>28820192</v>
      </c>
      <c r="T5437" t="s">
        <v>196</v>
      </c>
      <c r="W5437" t="s">
        <v>30196</v>
      </c>
      <c r="X5437">
        <v>9093678569</v>
      </c>
      <c r="Y5437" t="s">
        <v>186</v>
      </c>
      <c r="Z5437" t="s">
        <v>282</v>
      </c>
      <c r="AA5437">
        <v>2018</v>
      </c>
      <c r="AB5437">
        <v>2018</v>
      </c>
      <c r="AC5437" t="s">
        <v>1280</v>
      </c>
      <c r="AD5437" t="s">
        <v>185</v>
      </c>
      <c r="AE5437" t="s">
        <v>382</v>
      </c>
      <c r="AS5437">
        <v>3.89</v>
      </c>
      <c r="AT5437" t="s">
        <v>188</v>
      </c>
      <c r="AU5437" t="s">
        <v>189</v>
      </c>
      <c r="AV5437" t="s">
        <v>190</v>
      </c>
      <c r="AW5437" t="s">
        <v>237</v>
      </c>
      <c r="BM5437" t="s">
        <v>26733</v>
      </c>
      <c r="BN5437" t="s">
        <v>193</v>
      </c>
      <c r="BP5437" t="s">
        <v>194</v>
      </c>
      <c r="BQ5437" t="s">
        <v>195</v>
      </c>
      <c r="BS5437">
        <v>14627</v>
      </c>
      <c r="BT5437" t="s">
        <v>196</v>
      </c>
      <c r="BU5437">
        <v>9093678539</v>
      </c>
      <c r="BZ5437" t="s">
        <v>30197</v>
      </c>
      <c r="CC5437" t="s">
        <v>25042</v>
      </c>
      <c r="CD5437" t="s">
        <v>461</v>
      </c>
      <c r="CF5437">
        <v>91709</v>
      </c>
      <c r="CG5437" t="s">
        <v>196</v>
      </c>
      <c r="CH5437">
        <v>9093678539</v>
      </c>
      <c r="CM5437" t="s">
        <v>10482</v>
      </c>
      <c r="CN5437" t="s">
        <v>1434</v>
      </c>
      <c r="CP5437" t="s">
        <v>194</v>
      </c>
      <c r="CQ5437" t="s">
        <v>195</v>
      </c>
      <c r="CS5437">
        <v>14627</v>
      </c>
      <c r="CT5437" t="s">
        <v>196</v>
      </c>
      <c r="CU5437">
        <v>9093678539</v>
      </c>
      <c r="ED5437" t="s">
        <v>461</v>
      </c>
      <c r="EG5437" t="s">
        <v>196</v>
      </c>
      <c r="EH5437">
        <v>9093678539</v>
      </c>
      <c r="EM5437" t="s">
        <v>30197</v>
      </c>
      <c r="EP5437" t="s">
        <v>25042</v>
      </c>
      <c r="EQ5437" t="s">
        <v>461</v>
      </c>
      <c r="ES5437">
        <v>91709</v>
      </c>
      <c r="ET5437" t="s">
        <v>196</v>
      </c>
      <c r="EU5437">
        <v>9093678539</v>
      </c>
    </row>
    <row r="5438" spans="1:151" x14ac:dyDescent="0.2">
      <c r="A5438">
        <v>42541</v>
      </c>
      <c r="B5438" t="s">
        <v>30198</v>
      </c>
      <c r="C5438" t="s">
        <v>30199</v>
      </c>
      <c r="E5438" t="s">
        <v>30200</v>
      </c>
      <c r="F5438" t="s">
        <v>171</v>
      </c>
      <c r="G5438" t="str">
        <f>"0"</f>
        <v>0</v>
      </c>
      <c r="H5438" s="1">
        <v>35511</v>
      </c>
      <c r="I5438" t="s">
        <v>221</v>
      </c>
      <c r="K5438" t="s">
        <v>687</v>
      </c>
      <c r="L5438" t="s">
        <v>5580</v>
      </c>
      <c r="M5438" t="s">
        <v>224</v>
      </c>
      <c r="N5438">
        <v>2024</v>
      </c>
      <c r="O5438" t="s">
        <v>225</v>
      </c>
      <c r="P5438" t="s">
        <v>178</v>
      </c>
      <c r="Q5438" t="s">
        <v>172</v>
      </c>
      <c r="S5438">
        <v>30026643</v>
      </c>
      <c r="T5438" t="s">
        <v>14499</v>
      </c>
      <c r="U5438" t="s">
        <v>424</v>
      </c>
      <c r="Y5438" t="str">
        <f>"04HSEAS"</f>
        <v>04HSEAS</v>
      </c>
      <c r="Z5438" t="s">
        <v>470</v>
      </c>
      <c r="AA5438" t="s">
        <v>259</v>
      </c>
      <c r="AB5438" t="s">
        <v>260</v>
      </c>
      <c r="AC5438" t="s">
        <v>3358</v>
      </c>
      <c r="AD5438" t="s">
        <v>185</v>
      </c>
      <c r="AS5438" t="str">
        <f>"0"</f>
        <v>0</v>
      </c>
      <c r="AU5438" t="s">
        <v>472</v>
      </c>
      <c r="AV5438" t="s">
        <v>473</v>
      </c>
      <c r="AW5438" t="s">
        <v>430</v>
      </c>
      <c r="BO5438" t="s">
        <v>2114</v>
      </c>
      <c r="BQ5438" t="s">
        <v>195</v>
      </c>
      <c r="BZ5438" t="s">
        <v>6372</v>
      </c>
      <c r="CB5438" t="s">
        <v>267</v>
      </c>
      <c r="CD5438" t="s">
        <v>195</v>
      </c>
      <c r="CF5438">
        <v>14627</v>
      </c>
      <c r="CG5438" t="s">
        <v>244</v>
      </c>
      <c r="CM5438" t="s">
        <v>30201</v>
      </c>
      <c r="CO5438" t="s">
        <v>2114</v>
      </c>
      <c r="CP5438" t="s">
        <v>241</v>
      </c>
      <c r="CQ5438" t="s">
        <v>247</v>
      </c>
      <c r="CS5438">
        <v>14623</v>
      </c>
      <c r="CT5438" t="s">
        <v>244</v>
      </c>
      <c r="CU5438" t="s">
        <v>30202</v>
      </c>
      <c r="DM5438" t="s">
        <v>30203</v>
      </c>
      <c r="DP5438" t="s">
        <v>30204</v>
      </c>
      <c r="DS5438" t="str">
        <f>"05571"</f>
        <v>05571</v>
      </c>
      <c r="DT5438" t="s">
        <v>30205</v>
      </c>
      <c r="DW5438" t="s">
        <v>30206</v>
      </c>
      <c r="DX5438" t="s">
        <v>30207</v>
      </c>
      <c r="DY5438" t="s">
        <v>4043</v>
      </c>
    </row>
    <row r="5439" spans="1:151" x14ac:dyDescent="0.2">
      <c r="A5439">
        <v>25713</v>
      </c>
      <c r="B5439" t="s">
        <v>30198</v>
      </c>
      <c r="C5439" t="s">
        <v>30199</v>
      </c>
      <c r="E5439" t="s">
        <v>30200</v>
      </c>
      <c r="F5439" t="s">
        <v>171</v>
      </c>
      <c r="G5439" t="str">
        <f>"0"</f>
        <v>0</v>
      </c>
      <c r="H5439" s="1">
        <v>35511</v>
      </c>
      <c r="I5439" t="s">
        <v>221</v>
      </c>
      <c r="K5439" t="s">
        <v>352</v>
      </c>
      <c r="L5439" t="s">
        <v>353</v>
      </c>
      <c r="M5439" t="s">
        <v>224</v>
      </c>
      <c r="N5439">
        <v>2018</v>
      </c>
      <c r="O5439" t="s">
        <v>354</v>
      </c>
      <c r="P5439" t="s">
        <v>178</v>
      </c>
      <c r="Q5439" t="s">
        <v>172</v>
      </c>
      <c r="S5439">
        <v>30026643</v>
      </c>
      <c r="T5439" t="s">
        <v>14499</v>
      </c>
      <c r="U5439" t="s">
        <v>424</v>
      </c>
      <c r="Y5439" t="str">
        <f>"04HSEAS"</f>
        <v>04HSEAS</v>
      </c>
      <c r="Z5439" t="s">
        <v>470</v>
      </c>
      <c r="AA5439" t="s">
        <v>259</v>
      </c>
      <c r="AB5439" t="s">
        <v>260</v>
      </c>
      <c r="AC5439" t="s">
        <v>3358</v>
      </c>
      <c r="AD5439" t="s">
        <v>185</v>
      </c>
      <c r="AS5439" t="str">
        <f>"0"</f>
        <v>0</v>
      </c>
      <c r="AU5439" t="s">
        <v>472</v>
      </c>
      <c r="AV5439" t="s">
        <v>473</v>
      </c>
      <c r="AW5439" t="s">
        <v>430</v>
      </c>
      <c r="BO5439" t="s">
        <v>2114</v>
      </c>
      <c r="BQ5439" t="s">
        <v>195</v>
      </c>
      <c r="BZ5439" t="s">
        <v>6372</v>
      </c>
      <c r="CB5439" t="s">
        <v>267</v>
      </c>
      <c r="CD5439" t="s">
        <v>195</v>
      </c>
      <c r="CF5439">
        <v>14627</v>
      </c>
      <c r="CG5439" t="s">
        <v>244</v>
      </c>
      <c r="CM5439" t="s">
        <v>30201</v>
      </c>
      <c r="CO5439" t="s">
        <v>2114</v>
      </c>
      <c r="CP5439" t="s">
        <v>241</v>
      </c>
      <c r="CQ5439" t="s">
        <v>247</v>
      </c>
      <c r="CS5439">
        <v>14623</v>
      </c>
      <c r="CT5439" t="s">
        <v>244</v>
      </c>
      <c r="CU5439" t="s">
        <v>30202</v>
      </c>
      <c r="DM5439" t="s">
        <v>30203</v>
      </c>
      <c r="DP5439" t="s">
        <v>30204</v>
      </c>
      <c r="DS5439" t="str">
        <f>"05571"</f>
        <v>05571</v>
      </c>
      <c r="DT5439" t="s">
        <v>30205</v>
      </c>
      <c r="DW5439" t="s">
        <v>30206</v>
      </c>
      <c r="DX5439" t="s">
        <v>30207</v>
      </c>
      <c r="DY5439" t="s">
        <v>4043</v>
      </c>
    </row>
    <row r="5440" spans="1:151" x14ac:dyDescent="0.2">
      <c r="A5440">
        <v>45403</v>
      </c>
      <c r="B5440" t="s">
        <v>30208</v>
      </c>
      <c r="C5440" t="s">
        <v>30199</v>
      </c>
      <c r="E5440" t="s">
        <v>30209</v>
      </c>
      <c r="F5440" t="s">
        <v>171</v>
      </c>
      <c r="G5440" t="str">
        <f>"0"</f>
        <v>0</v>
      </c>
      <c r="H5440" s="1">
        <v>38579</v>
      </c>
      <c r="I5440" t="s">
        <v>221</v>
      </c>
      <c r="K5440" t="s">
        <v>409</v>
      </c>
      <c r="L5440" t="s">
        <v>1643</v>
      </c>
      <c r="M5440" t="s">
        <v>224</v>
      </c>
      <c r="N5440">
        <v>2025</v>
      </c>
      <c r="O5440" t="s">
        <v>528</v>
      </c>
      <c r="P5440" t="s">
        <v>178</v>
      </c>
      <c r="Q5440" t="s">
        <v>172</v>
      </c>
      <c r="S5440">
        <v>32567229</v>
      </c>
      <c r="T5440" t="s">
        <v>226</v>
      </c>
      <c r="Y5440" t="str">
        <f>"01AS"</f>
        <v>01AS</v>
      </c>
      <c r="Z5440" t="s">
        <v>499</v>
      </c>
      <c r="AA5440" t="s">
        <v>228</v>
      </c>
      <c r="AB5440" t="s">
        <v>229</v>
      </c>
      <c r="AC5440" t="s">
        <v>556</v>
      </c>
      <c r="AD5440" t="s">
        <v>185</v>
      </c>
      <c r="AS5440">
        <v>3.86</v>
      </c>
      <c r="AU5440" t="s">
        <v>472</v>
      </c>
      <c r="AV5440" t="s">
        <v>473</v>
      </c>
      <c r="AW5440" t="s">
        <v>715</v>
      </c>
      <c r="BM5440" t="s">
        <v>12394</v>
      </c>
      <c r="BN5440" t="s">
        <v>239</v>
      </c>
      <c r="BO5440" t="s">
        <v>30210</v>
      </c>
      <c r="BP5440" t="s">
        <v>241</v>
      </c>
      <c r="BQ5440" t="s">
        <v>195</v>
      </c>
      <c r="BS5440">
        <v>14627</v>
      </c>
      <c r="CD5440" t="s">
        <v>195</v>
      </c>
      <c r="CM5440" t="s">
        <v>30211</v>
      </c>
      <c r="CO5440" t="s">
        <v>30210</v>
      </c>
      <c r="CP5440" t="s">
        <v>15149</v>
      </c>
      <c r="CQ5440" t="s">
        <v>247</v>
      </c>
      <c r="CS5440" t="str">
        <f>"07675-7318"</f>
        <v>07675-7318</v>
      </c>
      <c r="CT5440" t="s">
        <v>244</v>
      </c>
      <c r="CU5440" t="s">
        <v>30212</v>
      </c>
    </row>
    <row r="5441" spans="1:151" x14ac:dyDescent="0.2">
      <c r="A5441">
        <v>24762</v>
      </c>
      <c r="B5441" t="s">
        <v>30213</v>
      </c>
      <c r="C5441" t="s">
        <v>30214</v>
      </c>
      <c r="D5441" t="s">
        <v>7892</v>
      </c>
      <c r="E5441" t="s">
        <v>30215</v>
      </c>
      <c r="F5441" t="s">
        <v>171</v>
      </c>
      <c r="G5441" t="s">
        <v>172</v>
      </c>
      <c r="H5441" s="1">
        <v>36016</v>
      </c>
      <c r="I5441" t="s">
        <v>221</v>
      </c>
      <c r="K5441" t="s">
        <v>2902</v>
      </c>
      <c r="L5441" t="s">
        <v>2903</v>
      </c>
      <c r="M5441" t="s">
        <v>224</v>
      </c>
      <c r="N5441">
        <v>2018</v>
      </c>
      <c r="O5441" t="s">
        <v>354</v>
      </c>
      <c r="P5441" t="s">
        <v>178</v>
      </c>
      <c r="Q5441" t="s">
        <v>172</v>
      </c>
      <c r="S5441">
        <v>29858446</v>
      </c>
      <c r="T5441" t="s">
        <v>196</v>
      </c>
      <c r="W5441" t="s">
        <v>30216</v>
      </c>
      <c r="X5441">
        <v>5705753559</v>
      </c>
      <c r="Y5441" t="s">
        <v>186</v>
      </c>
      <c r="Z5441" t="s">
        <v>282</v>
      </c>
      <c r="AA5441">
        <v>2020</v>
      </c>
      <c r="AB5441">
        <v>2020</v>
      </c>
      <c r="AC5441" t="s">
        <v>396</v>
      </c>
      <c r="AD5441" t="s">
        <v>185</v>
      </c>
      <c r="AF5441" t="s">
        <v>186</v>
      </c>
      <c r="AG5441" t="s">
        <v>183</v>
      </c>
      <c r="AH5441">
        <v>2020</v>
      </c>
      <c r="AI5441">
        <v>2020</v>
      </c>
      <c r="AJ5441" t="s">
        <v>993</v>
      </c>
      <c r="AK5441" t="s">
        <v>185</v>
      </c>
      <c r="AS5441">
        <v>3.9</v>
      </c>
      <c r="AT5441" t="s">
        <v>188</v>
      </c>
      <c r="AU5441" t="s">
        <v>189</v>
      </c>
      <c r="AV5441" t="s">
        <v>190</v>
      </c>
      <c r="AW5441" t="s">
        <v>264</v>
      </c>
      <c r="BM5441" t="s">
        <v>30217</v>
      </c>
      <c r="BN5441" t="s">
        <v>193</v>
      </c>
      <c r="BP5441" t="s">
        <v>194</v>
      </c>
      <c r="BQ5441" t="s">
        <v>195</v>
      </c>
      <c r="BS5441">
        <v>14627</v>
      </c>
      <c r="BT5441" t="s">
        <v>196</v>
      </c>
      <c r="BU5441">
        <v>5706875010</v>
      </c>
      <c r="BZ5441" t="s">
        <v>30218</v>
      </c>
      <c r="CC5441" t="s">
        <v>30219</v>
      </c>
      <c r="CD5441" t="s">
        <v>650</v>
      </c>
      <c r="CF5441">
        <v>18504</v>
      </c>
      <c r="CG5441" t="s">
        <v>196</v>
      </c>
      <c r="CH5441">
        <v>5706875010</v>
      </c>
      <c r="ED5441" t="s">
        <v>650</v>
      </c>
      <c r="EG5441" t="s">
        <v>196</v>
      </c>
      <c r="EH5441">
        <v>5706875010</v>
      </c>
      <c r="EM5441" t="s">
        <v>30218</v>
      </c>
      <c r="EP5441" t="s">
        <v>30219</v>
      </c>
      <c r="EQ5441" t="s">
        <v>650</v>
      </c>
      <c r="ES5441">
        <v>18504</v>
      </c>
      <c r="ET5441" t="s">
        <v>196</v>
      </c>
      <c r="EU5441">
        <v>5706875010</v>
      </c>
    </row>
    <row r="5442" spans="1:151" x14ac:dyDescent="0.2">
      <c r="A5442">
        <v>41766</v>
      </c>
      <c r="B5442" t="s">
        <v>30220</v>
      </c>
      <c r="C5442" t="s">
        <v>30221</v>
      </c>
      <c r="E5442" t="s">
        <v>30222</v>
      </c>
      <c r="F5442" t="s">
        <v>171</v>
      </c>
      <c r="G5442" t="str">
        <f>"0"</f>
        <v>0</v>
      </c>
      <c r="H5442" s="1">
        <v>37774</v>
      </c>
      <c r="I5442" t="s">
        <v>221</v>
      </c>
      <c r="K5442" t="s">
        <v>2724</v>
      </c>
      <c r="L5442" t="s">
        <v>820</v>
      </c>
      <c r="M5442" t="s">
        <v>306</v>
      </c>
      <c r="N5442">
        <v>2024</v>
      </c>
      <c r="O5442" t="s">
        <v>710</v>
      </c>
      <c r="P5442" t="s">
        <v>178</v>
      </c>
      <c r="Q5442" t="s">
        <v>172</v>
      </c>
      <c r="S5442">
        <v>32347845</v>
      </c>
      <c r="T5442" t="s">
        <v>5995</v>
      </c>
      <c r="U5442" t="s">
        <v>424</v>
      </c>
      <c r="Y5442" t="str">
        <f>"01AS"</f>
        <v>01AS</v>
      </c>
      <c r="Z5442" t="s">
        <v>499</v>
      </c>
      <c r="AA5442" t="s">
        <v>320</v>
      </c>
      <c r="AB5442" t="s">
        <v>321</v>
      </c>
      <c r="AC5442" t="s">
        <v>556</v>
      </c>
      <c r="AD5442" t="s">
        <v>185</v>
      </c>
      <c r="AM5442" t="s">
        <v>1819</v>
      </c>
      <c r="AS5442">
        <v>3.84</v>
      </c>
      <c r="AU5442" t="s">
        <v>472</v>
      </c>
      <c r="AV5442" t="s">
        <v>473</v>
      </c>
      <c r="AW5442" t="s">
        <v>430</v>
      </c>
      <c r="BM5442" t="s">
        <v>4209</v>
      </c>
      <c r="BN5442" t="s">
        <v>239</v>
      </c>
      <c r="BP5442" t="s">
        <v>241</v>
      </c>
      <c r="BQ5442" t="s">
        <v>195</v>
      </c>
      <c r="BS5442">
        <v>14627</v>
      </c>
      <c r="CA5442" t="s">
        <v>30223</v>
      </c>
      <c r="CD5442" t="s">
        <v>195</v>
      </c>
      <c r="CM5442" t="s">
        <v>30224</v>
      </c>
      <c r="CN5442" t="s">
        <v>30223</v>
      </c>
      <c r="CP5442" t="s">
        <v>5995</v>
      </c>
      <c r="CQ5442" t="s">
        <v>26526</v>
      </c>
      <c r="CT5442" t="s">
        <v>5995</v>
      </c>
      <c r="CU5442" t="s">
        <v>30225</v>
      </c>
    </row>
    <row r="5443" spans="1:151" x14ac:dyDescent="0.2">
      <c r="A5443">
        <v>23476</v>
      </c>
      <c r="B5443" t="s">
        <v>30226</v>
      </c>
      <c r="C5443" t="s">
        <v>5403</v>
      </c>
      <c r="E5443" t="s">
        <v>30227</v>
      </c>
      <c r="F5443" t="s">
        <v>18183</v>
      </c>
      <c r="K5443" t="s">
        <v>943</v>
      </c>
      <c r="M5443" t="s">
        <v>176</v>
      </c>
      <c r="N5443">
        <v>2018</v>
      </c>
      <c r="O5443" t="s">
        <v>612</v>
      </c>
      <c r="P5443" t="s">
        <v>178</v>
      </c>
      <c r="Q5443" t="s">
        <v>172</v>
      </c>
      <c r="S5443">
        <v>29290260</v>
      </c>
      <c r="T5443" t="s">
        <v>196</v>
      </c>
      <c r="W5443" t="s">
        <v>30228</v>
      </c>
      <c r="X5443">
        <v>6154732216</v>
      </c>
      <c r="Y5443" t="s">
        <v>186</v>
      </c>
      <c r="Z5443" t="s">
        <v>282</v>
      </c>
      <c r="AA5443">
        <v>2019</v>
      </c>
      <c r="AB5443">
        <v>2019</v>
      </c>
      <c r="AC5443" t="s">
        <v>886</v>
      </c>
      <c r="AD5443" t="s">
        <v>185</v>
      </c>
      <c r="AS5443">
        <v>3.95</v>
      </c>
      <c r="AT5443" t="s">
        <v>188</v>
      </c>
      <c r="AU5443" t="s">
        <v>189</v>
      </c>
      <c r="AV5443" t="s">
        <v>190</v>
      </c>
      <c r="AW5443" t="s">
        <v>715</v>
      </c>
      <c r="BM5443" t="s">
        <v>30229</v>
      </c>
      <c r="BN5443" t="s">
        <v>193</v>
      </c>
      <c r="BP5443" t="s">
        <v>194</v>
      </c>
      <c r="BQ5443" t="s">
        <v>195</v>
      </c>
      <c r="BS5443">
        <v>14627</v>
      </c>
      <c r="BT5443" t="s">
        <v>196</v>
      </c>
      <c r="BU5443">
        <v>6156137170</v>
      </c>
      <c r="BZ5443" t="s">
        <v>30230</v>
      </c>
      <c r="CC5443" t="s">
        <v>9516</v>
      </c>
      <c r="CD5443" t="s">
        <v>1039</v>
      </c>
      <c r="CF5443">
        <v>37067</v>
      </c>
      <c r="CG5443" t="s">
        <v>196</v>
      </c>
      <c r="CH5443">
        <v>6156137170</v>
      </c>
      <c r="CM5443" t="s">
        <v>30231</v>
      </c>
      <c r="CP5443" t="s">
        <v>194</v>
      </c>
      <c r="CQ5443" t="s">
        <v>195</v>
      </c>
      <c r="CS5443">
        <v>146204149</v>
      </c>
      <c r="CT5443" t="s">
        <v>196</v>
      </c>
      <c r="CU5443">
        <v>6156137170</v>
      </c>
      <c r="ED5443" t="s">
        <v>1039</v>
      </c>
      <c r="EG5443" t="s">
        <v>196</v>
      </c>
      <c r="EH5443">
        <v>6156137170</v>
      </c>
      <c r="EM5443" t="s">
        <v>30230</v>
      </c>
      <c r="EP5443" t="s">
        <v>9516</v>
      </c>
      <c r="EQ5443" t="s">
        <v>1039</v>
      </c>
      <c r="ES5443">
        <v>37067</v>
      </c>
      <c r="ET5443" t="s">
        <v>196</v>
      </c>
      <c r="EU5443">
        <v>6156137170</v>
      </c>
    </row>
    <row r="5444" spans="1:151" x14ac:dyDescent="0.2">
      <c r="A5444">
        <v>19618</v>
      </c>
      <c r="B5444" t="s">
        <v>2028</v>
      </c>
      <c r="C5444" t="s">
        <v>17193</v>
      </c>
      <c r="D5444" t="s">
        <v>1154</v>
      </c>
      <c r="E5444" t="s">
        <v>30232</v>
      </c>
      <c r="F5444" t="s">
        <v>171</v>
      </c>
      <c r="G5444" t="s">
        <v>172</v>
      </c>
      <c r="H5444" s="1">
        <v>35052</v>
      </c>
      <c r="I5444" t="s">
        <v>173</v>
      </c>
      <c r="K5444" t="s">
        <v>14590</v>
      </c>
      <c r="L5444" t="s">
        <v>577</v>
      </c>
      <c r="M5444" t="s">
        <v>176</v>
      </c>
      <c r="N5444">
        <v>2017</v>
      </c>
      <c r="O5444" t="s">
        <v>177</v>
      </c>
      <c r="P5444" t="s">
        <v>178</v>
      </c>
      <c r="Q5444" t="s">
        <v>172</v>
      </c>
      <c r="S5444">
        <v>28804628</v>
      </c>
      <c r="T5444" t="s">
        <v>196</v>
      </c>
      <c r="W5444" t="s">
        <v>30233</v>
      </c>
      <c r="X5444">
        <v>9259183287</v>
      </c>
      <c r="Y5444" t="s">
        <v>186</v>
      </c>
      <c r="Z5444" t="s">
        <v>282</v>
      </c>
      <c r="AA5444">
        <v>2018</v>
      </c>
      <c r="AB5444">
        <v>2018</v>
      </c>
      <c r="AC5444" t="s">
        <v>1950</v>
      </c>
      <c r="AD5444" t="s">
        <v>185</v>
      </c>
      <c r="AE5444" t="s">
        <v>8482</v>
      </c>
      <c r="AS5444">
        <v>3.41</v>
      </c>
      <c r="AT5444" t="s">
        <v>188</v>
      </c>
      <c r="AU5444" t="s">
        <v>189</v>
      </c>
      <c r="AV5444" t="s">
        <v>190</v>
      </c>
      <c r="AW5444" t="s">
        <v>715</v>
      </c>
      <c r="BM5444" t="s">
        <v>26478</v>
      </c>
      <c r="BN5444" t="s">
        <v>193</v>
      </c>
      <c r="BP5444" t="s">
        <v>194</v>
      </c>
      <c r="BQ5444" t="s">
        <v>195</v>
      </c>
      <c r="BS5444">
        <v>14627</v>
      </c>
      <c r="BT5444" t="s">
        <v>196</v>
      </c>
      <c r="BU5444">
        <v>9257890581</v>
      </c>
      <c r="BZ5444" t="s">
        <v>30234</v>
      </c>
      <c r="CC5444" t="s">
        <v>30235</v>
      </c>
      <c r="CD5444" t="s">
        <v>461</v>
      </c>
      <c r="CF5444">
        <v>94588</v>
      </c>
      <c r="CG5444" t="s">
        <v>196</v>
      </c>
      <c r="CH5444">
        <v>9257890581</v>
      </c>
      <c r="CM5444" t="s">
        <v>30236</v>
      </c>
      <c r="CP5444" t="s">
        <v>194</v>
      </c>
      <c r="CQ5444" t="s">
        <v>195</v>
      </c>
      <c r="CS5444">
        <v>14627</v>
      </c>
      <c r="CT5444" t="s">
        <v>196</v>
      </c>
      <c r="CU5444">
        <v>9257890581</v>
      </c>
      <c r="ED5444" t="s">
        <v>461</v>
      </c>
      <c r="EG5444" t="s">
        <v>196</v>
      </c>
      <c r="EH5444">
        <v>9257890581</v>
      </c>
      <c r="EM5444" t="s">
        <v>30234</v>
      </c>
      <c r="EP5444" t="s">
        <v>30235</v>
      </c>
      <c r="EQ5444" t="s">
        <v>461</v>
      </c>
      <c r="ES5444">
        <v>94588</v>
      </c>
      <c r="ET5444" t="s">
        <v>196</v>
      </c>
      <c r="EU5444">
        <v>9257890581</v>
      </c>
    </row>
    <row r="5445" spans="1:151" x14ac:dyDescent="0.2">
      <c r="A5445">
        <v>33778</v>
      </c>
      <c r="B5445" t="s">
        <v>30237</v>
      </c>
      <c r="C5445" t="s">
        <v>30238</v>
      </c>
      <c r="E5445" t="s">
        <v>30239</v>
      </c>
      <c r="F5445" t="s">
        <v>171</v>
      </c>
      <c r="G5445" t="s">
        <v>172</v>
      </c>
      <c r="H5445" s="1">
        <v>36579</v>
      </c>
      <c r="I5445" t="s">
        <v>173</v>
      </c>
      <c r="K5445" t="s">
        <v>1377</v>
      </c>
      <c r="L5445" t="s">
        <v>1378</v>
      </c>
      <c r="M5445" t="s">
        <v>306</v>
      </c>
      <c r="N5445">
        <v>2020</v>
      </c>
      <c r="O5445" t="s">
        <v>1379</v>
      </c>
      <c r="P5445" t="s">
        <v>509</v>
      </c>
      <c r="Q5445" t="s">
        <v>172</v>
      </c>
      <c r="S5445">
        <v>31386128</v>
      </c>
      <c r="T5445" t="s">
        <v>1382</v>
      </c>
      <c r="U5445" t="s">
        <v>424</v>
      </c>
      <c r="Y5445" t="str">
        <f>"01AS"</f>
        <v>01AS</v>
      </c>
      <c r="Z5445" t="s">
        <v>227</v>
      </c>
      <c r="AA5445" t="s">
        <v>228</v>
      </c>
      <c r="AB5445" t="s">
        <v>229</v>
      </c>
      <c r="AC5445" t="s">
        <v>2003</v>
      </c>
      <c r="AD5445" t="s">
        <v>172</v>
      </c>
      <c r="AS5445">
        <v>2.54</v>
      </c>
      <c r="AT5445" t="s">
        <v>429</v>
      </c>
      <c r="AU5445" t="s">
        <v>235</v>
      </c>
      <c r="AV5445" t="s">
        <v>236</v>
      </c>
      <c r="AW5445" t="s">
        <v>430</v>
      </c>
      <c r="BC5445" t="s">
        <v>474</v>
      </c>
      <c r="BM5445" t="s">
        <v>18905</v>
      </c>
      <c r="BN5445" t="s">
        <v>239</v>
      </c>
      <c r="BO5445" t="s">
        <v>10705</v>
      </c>
      <c r="BP5445" t="s">
        <v>241</v>
      </c>
      <c r="BQ5445" t="s">
        <v>195</v>
      </c>
      <c r="BS5445">
        <v>14627</v>
      </c>
      <c r="CD5445" t="s">
        <v>195</v>
      </c>
      <c r="CM5445" t="s">
        <v>30240</v>
      </c>
      <c r="CO5445" t="s">
        <v>10705</v>
      </c>
      <c r="CP5445" t="s">
        <v>10705</v>
      </c>
      <c r="CQ5445" t="s">
        <v>7039</v>
      </c>
      <c r="CS5445">
        <v>314000</v>
      </c>
      <c r="CT5445" t="s">
        <v>1382</v>
      </c>
      <c r="CU5445" t="s">
        <v>30241</v>
      </c>
    </row>
    <row r="5446" spans="1:151" x14ac:dyDescent="0.2">
      <c r="A5446">
        <v>33761</v>
      </c>
      <c r="B5446" t="s">
        <v>30242</v>
      </c>
      <c r="C5446" t="s">
        <v>30238</v>
      </c>
      <c r="E5446" t="s">
        <v>30243</v>
      </c>
      <c r="F5446" t="s">
        <v>171</v>
      </c>
      <c r="G5446" t="s">
        <v>172</v>
      </c>
      <c r="H5446" s="1">
        <v>36287</v>
      </c>
      <c r="I5446" t="s">
        <v>221</v>
      </c>
      <c r="K5446" t="s">
        <v>1377</v>
      </c>
      <c r="L5446" t="s">
        <v>1378</v>
      </c>
      <c r="M5446" t="s">
        <v>306</v>
      </c>
      <c r="N5446">
        <v>2020</v>
      </c>
      <c r="O5446" t="s">
        <v>1379</v>
      </c>
      <c r="P5446" t="s">
        <v>3256</v>
      </c>
      <c r="Q5446" t="s">
        <v>172</v>
      </c>
      <c r="S5446">
        <v>31386173</v>
      </c>
      <c r="T5446" t="s">
        <v>1382</v>
      </c>
      <c r="U5446" t="s">
        <v>424</v>
      </c>
      <c r="Y5446" t="str">
        <f>"01AS"</f>
        <v>01AS</v>
      </c>
      <c r="Z5446" t="s">
        <v>227</v>
      </c>
      <c r="AA5446" t="s">
        <v>228</v>
      </c>
      <c r="AB5446" t="s">
        <v>229</v>
      </c>
      <c r="AC5446" t="s">
        <v>425</v>
      </c>
      <c r="AD5446" t="s">
        <v>172</v>
      </c>
      <c r="AS5446">
        <v>3.78</v>
      </c>
      <c r="AT5446" t="s">
        <v>429</v>
      </c>
      <c r="AU5446" t="s">
        <v>235</v>
      </c>
      <c r="AV5446" t="s">
        <v>236</v>
      </c>
      <c r="AW5446" t="s">
        <v>430</v>
      </c>
      <c r="BM5446" t="s">
        <v>30244</v>
      </c>
      <c r="BN5446" t="s">
        <v>239</v>
      </c>
      <c r="BO5446" t="s">
        <v>30245</v>
      </c>
      <c r="BP5446" t="s">
        <v>241</v>
      </c>
      <c r="BQ5446" t="s">
        <v>195</v>
      </c>
      <c r="BS5446">
        <v>14627</v>
      </c>
      <c r="CA5446" t="s">
        <v>17417</v>
      </c>
      <c r="CD5446" t="s">
        <v>195</v>
      </c>
      <c r="CM5446" t="s">
        <v>30246</v>
      </c>
      <c r="CN5446" t="s">
        <v>17417</v>
      </c>
      <c r="CO5446" t="s">
        <v>30245</v>
      </c>
      <c r="CP5446" t="s">
        <v>30245</v>
      </c>
      <c r="CQ5446" t="s">
        <v>4697</v>
      </c>
      <c r="CS5446">
        <v>100101</v>
      </c>
      <c r="CT5446" t="s">
        <v>1382</v>
      </c>
      <c r="CU5446" t="s">
        <v>30247</v>
      </c>
    </row>
    <row r="5447" spans="1:151" x14ac:dyDescent="0.2">
      <c r="A5447">
        <v>28189</v>
      </c>
      <c r="B5447" t="s">
        <v>30242</v>
      </c>
      <c r="C5447" t="s">
        <v>30238</v>
      </c>
      <c r="E5447" t="s">
        <v>30243</v>
      </c>
      <c r="F5447" t="s">
        <v>171</v>
      </c>
      <c r="G5447" t="s">
        <v>172</v>
      </c>
      <c r="H5447" s="1">
        <v>36287</v>
      </c>
      <c r="I5447" t="s">
        <v>221</v>
      </c>
      <c r="K5447" t="s">
        <v>392</v>
      </c>
      <c r="M5447" t="s">
        <v>176</v>
      </c>
      <c r="N5447">
        <v>2020</v>
      </c>
      <c r="O5447" t="s">
        <v>978</v>
      </c>
      <c r="P5447" t="s">
        <v>363</v>
      </c>
      <c r="Q5447" t="s">
        <v>172</v>
      </c>
      <c r="S5447">
        <v>31386173</v>
      </c>
      <c r="T5447" t="s">
        <v>1382</v>
      </c>
      <c r="U5447" t="s">
        <v>424</v>
      </c>
      <c r="Y5447" t="str">
        <f>"01AS"</f>
        <v>01AS</v>
      </c>
      <c r="Z5447" t="s">
        <v>227</v>
      </c>
      <c r="AA5447" t="s">
        <v>228</v>
      </c>
      <c r="AB5447" t="s">
        <v>229</v>
      </c>
      <c r="AC5447" t="s">
        <v>425</v>
      </c>
      <c r="AD5447" t="s">
        <v>172</v>
      </c>
      <c r="AS5447">
        <v>3.78</v>
      </c>
      <c r="AT5447" t="s">
        <v>429</v>
      </c>
      <c r="AU5447" t="s">
        <v>235</v>
      </c>
      <c r="AV5447" t="s">
        <v>236</v>
      </c>
      <c r="AW5447" t="s">
        <v>430</v>
      </c>
      <c r="BM5447" t="s">
        <v>30244</v>
      </c>
      <c r="BN5447" t="s">
        <v>239</v>
      </c>
      <c r="BO5447" t="s">
        <v>30245</v>
      </c>
      <c r="BP5447" t="s">
        <v>241</v>
      </c>
      <c r="BQ5447" t="s">
        <v>195</v>
      </c>
      <c r="BS5447">
        <v>14627</v>
      </c>
      <c r="CA5447" t="s">
        <v>17417</v>
      </c>
      <c r="CD5447" t="s">
        <v>195</v>
      </c>
      <c r="CM5447" t="s">
        <v>30246</v>
      </c>
      <c r="CN5447" t="s">
        <v>17417</v>
      </c>
      <c r="CO5447" t="s">
        <v>30245</v>
      </c>
      <c r="CP5447" t="s">
        <v>30245</v>
      </c>
      <c r="CQ5447" t="s">
        <v>4697</v>
      </c>
      <c r="CS5447">
        <v>100101</v>
      </c>
      <c r="CT5447" t="s">
        <v>1382</v>
      </c>
      <c r="CU5447" t="s">
        <v>30247</v>
      </c>
    </row>
    <row r="5448" spans="1:151" x14ac:dyDescent="0.2">
      <c r="A5448">
        <v>34214</v>
      </c>
      <c r="B5448" t="s">
        <v>29943</v>
      </c>
      <c r="C5448" t="s">
        <v>30248</v>
      </c>
      <c r="E5448" t="s">
        <v>30249</v>
      </c>
      <c r="F5448" t="s">
        <v>171</v>
      </c>
      <c r="I5448" t="s">
        <v>173</v>
      </c>
      <c r="K5448" t="s">
        <v>1377</v>
      </c>
      <c r="L5448" t="s">
        <v>1378</v>
      </c>
      <c r="M5448" t="s">
        <v>306</v>
      </c>
      <c r="N5448">
        <v>2020</v>
      </c>
      <c r="O5448" t="s">
        <v>1379</v>
      </c>
      <c r="P5448" t="s">
        <v>509</v>
      </c>
      <c r="Q5448" t="s">
        <v>185</v>
      </c>
      <c r="BM5448" t="s">
        <v>30250</v>
      </c>
      <c r="BP5448" t="s">
        <v>4702</v>
      </c>
      <c r="BQ5448" t="s">
        <v>4705</v>
      </c>
      <c r="BR5448" t="s">
        <v>4702</v>
      </c>
      <c r="BS5448">
        <v>201499</v>
      </c>
      <c r="BT5448" t="s">
        <v>1382</v>
      </c>
      <c r="BU5448" t="s">
        <v>30251</v>
      </c>
      <c r="BW5448" t="s">
        <v>30251</v>
      </c>
      <c r="BX5448" t="s">
        <v>30252</v>
      </c>
      <c r="BY5448" t="s">
        <v>1712</v>
      </c>
    </row>
    <row r="5449" spans="1:151" x14ac:dyDescent="0.2">
      <c r="A5449">
        <v>34527</v>
      </c>
      <c r="B5449" t="s">
        <v>30253</v>
      </c>
      <c r="C5449" t="s">
        <v>30248</v>
      </c>
      <c r="E5449" t="s">
        <v>30254</v>
      </c>
      <c r="F5449" t="s">
        <v>171</v>
      </c>
      <c r="I5449" t="s">
        <v>173</v>
      </c>
      <c r="K5449" t="s">
        <v>1377</v>
      </c>
      <c r="L5449" t="s">
        <v>1378</v>
      </c>
      <c r="M5449" t="s">
        <v>306</v>
      </c>
      <c r="N5449">
        <v>2020</v>
      </c>
      <c r="O5449" t="s">
        <v>1379</v>
      </c>
      <c r="P5449" t="s">
        <v>509</v>
      </c>
      <c r="Q5449" t="s">
        <v>185</v>
      </c>
      <c r="BM5449" t="s">
        <v>30255</v>
      </c>
      <c r="BN5449" t="s">
        <v>30256</v>
      </c>
      <c r="BO5449" t="s">
        <v>30257</v>
      </c>
      <c r="BP5449" t="s">
        <v>5511</v>
      </c>
      <c r="BR5449" t="s">
        <v>5568</v>
      </c>
      <c r="BS5449">
        <v>210000</v>
      </c>
      <c r="BT5449" t="s">
        <v>1382</v>
      </c>
      <c r="BU5449">
        <v>8613912961579</v>
      </c>
      <c r="BW5449">
        <v>8613912961579</v>
      </c>
      <c r="BX5449" t="s">
        <v>7385</v>
      </c>
      <c r="BY5449" t="s">
        <v>17557</v>
      </c>
    </row>
    <row r="5450" spans="1:151" x14ac:dyDescent="0.2">
      <c r="A5450">
        <v>34484</v>
      </c>
      <c r="B5450" t="s">
        <v>30258</v>
      </c>
      <c r="C5450" t="s">
        <v>30238</v>
      </c>
      <c r="E5450" t="s">
        <v>30259</v>
      </c>
      <c r="F5450" t="s">
        <v>171</v>
      </c>
      <c r="G5450" t="s">
        <v>172</v>
      </c>
      <c r="H5450" s="1">
        <v>36273</v>
      </c>
      <c r="I5450" t="s">
        <v>173</v>
      </c>
      <c r="K5450" t="s">
        <v>1377</v>
      </c>
      <c r="L5450" t="s">
        <v>1378</v>
      </c>
      <c r="M5450" t="s">
        <v>306</v>
      </c>
      <c r="N5450">
        <v>2020</v>
      </c>
      <c r="O5450" t="s">
        <v>1379</v>
      </c>
      <c r="P5450" t="s">
        <v>3256</v>
      </c>
      <c r="Q5450" t="s">
        <v>172</v>
      </c>
      <c r="S5450">
        <v>30615656</v>
      </c>
      <c r="T5450" t="s">
        <v>1382</v>
      </c>
      <c r="U5450" t="s">
        <v>424</v>
      </c>
      <c r="Y5450" t="str">
        <f>"01AS"</f>
        <v>01AS</v>
      </c>
      <c r="Z5450" t="s">
        <v>499</v>
      </c>
      <c r="AA5450" t="s">
        <v>320</v>
      </c>
      <c r="AB5450" t="s">
        <v>321</v>
      </c>
      <c r="AC5450" t="s">
        <v>1334</v>
      </c>
      <c r="AD5450" t="s">
        <v>185</v>
      </c>
      <c r="AF5450" t="s">
        <v>426</v>
      </c>
      <c r="AG5450" t="s">
        <v>729</v>
      </c>
      <c r="AJ5450" t="s">
        <v>2285</v>
      </c>
      <c r="AK5450" t="s">
        <v>185</v>
      </c>
      <c r="AS5450">
        <v>3.51</v>
      </c>
      <c r="AT5450" t="s">
        <v>429</v>
      </c>
      <c r="AU5450" t="s">
        <v>235</v>
      </c>
      <c r="AV5450" t="s">
        <v>236</v>
      </c>
      <c r="AW5450" t="s">
        <v>430</v>
      </c>
      <c r="BM5450" t="s">
        <v>30260</v>
      </c>
      <c r="BN5450" t="s">
        <v>239</v>
      </c>
      <c r="BO5450" t="s">
        <v>1381</v>
      </c>
      <c r="BP5450" t="s">
        <v>241</v>
      </c>
      <c r="BQ5450" t="s">
        <v>195</v>
      </c>
      <c r="BS5450">
        <v>14627</v>
      </c>
      <c r="CA5450" t="s">
        <v>30261</v>
      </c>
      <c r="CD5450" t="s">
        <v>195</v>
      </c>
      <c r="CM5450" t="s">
        <v>30262</v>
      </c>
      <c r="CN5450" t="s">
        <v>30261</v>
      </c>
      <c r="CO5450" t="s">
        <v>1381</v>
      </c>
      <c r="CP5450" t="s">
        <v>1381</v>
      </c>
      <c r="CQ5450" t="s">
        <v>4697</v>
      </c>
      <c r="CS5450">
        <v>100032</v>
      </c>
      <c r="CT5450" t="s">
        <v>1382</v>
      </c>
      <c r="CU5450" t="s">
        <v>30263</v>
      </c>
    </row>
    <row r="5451" spans="1:151" x14ac:dyDescent="0.2">
      <c r="A5451">
        <v>34495</v>
      </c>
      <c r="B5451" t="s">
        <v>17547</v>
      </c>
      <c r="C5451" t="s">
        <v>30238</v>
      </c>
      <c r="E5451" t="s">
        <v>30264</v>
      </c>
      <c r="F5451" t="s">
        <v>171</v>
      </c>
      <c r="G5451" t="s">
        <v>172</v>
      </c>
      <c r="H5451" s="1">
        <v>37230</v>
      </c>
      <c r="I5451" t="s">
        <v>173</v>
      </c>
      <c r="K5451" t="s">
        <v>1377</v>
      </c>
      <c r="L5451" t="s">
        <v>1378</v>
      </c>
      <c r="M5451" t="s">
        <v>306</v>
      </c>
      <c r="N5451">
        <v>2020</v>
      </c>
      <c r="O5451" t="s">
        <v>1379</v>
      </c>
      <c r="P5451" t="s">
        <v>509</v>
      </c>
      <c r="Q5451" t="s">
        <v>172</v>
      </c>
      <c r="S5451">
        <v>31524711</v>
      </c>
      <c r="T5451" t="s">
        <v>1382</v>
      </c>
      <c r="U5451" t="s">
        <v>424</v>
      </c>
      <c r="Y5451" t="str">
        <f>"01AS"</f>
        <v>01AS</v>
      </c>
      <c r="Z5451" t="s">
        <v>227</v>
      </c>
      <c r="AA5451" t="s">
        <v>833</v>
      </c>
      <c r="AB5451" t="s">
        <v>834</v>
      </c>
      <c r="AC5451" t="s">
        <v>3310</v>
      </c>
      <c r="AD5451" t="s">
        <v>172</v>
      </c>
      <c r="AS5451">
        <v>2.21</v>
      </c>
      <c r="AT5451" t="s">
        <v>429</v>
      </c>
      <c r="AU5451" t="s">
        <v>235</v>
      </c>
      <c r="AV5451" t="s">
        <v>236</v>
      </c>
      <c r="AW5451" t="s">
        <v>430</v>
      </c>
      <c r="BM5451" t="s">
        <v>29580</v>
      </c>
      <c r="BN5451" t="s">
        <v>239</v>
      </c>
      <c r="BO5451" t="s">
        <v>4702</v>
      </c>
      <c r="BP5451" t="s">
        <v>241</v>
      </c>
      <c r="BQ5451" t="s">
        <v>195</v>
      </c>
      <c r="BS5451">
        <v>14627</v>
      </c>
      <c r="CD5451" t="s">
        <v>195</v>
      </c>
      <c r="CM5451" t="s">
        <v>30265</v>
      </c>
      <c r="CO5451" t="s">
        <v>4702</v>
      </c>
      <c r="CP5451" t="s">
        <v>4702</v>
      </c>
      <c r="CQ5451" t="s">
        <v>4705</v>
      </c>
      <c r="CS5451">
        <v>200126</v>
      </c>
      <c r="CT5451" t="s">
        <v>1382</v>
      </c>
      <c r="CU5451" t="s">
        <v>30266</v>
      </c>
    </row>
    <row r="5452" spans="1:151" x14ac:dyDescent="0.2">
      <c r="A5452">
        <v>36225</v>
      </c>
      <c r="B5452" t="s">
        <v>30267</v>
      </c>
      <c r="C5452" t="s">
        <v>30248</v>
      </c>
      <c r="E5452" t="s">
        <v>30268</v>
      </c>
      <c r="F5452" t="s">
        <v>171</v>
      </c>
      <c r="H5452" s="1">
        <v>36788</v>
      </c>
      <c r="I5452" t="s">
        <v>221</v>
      </c>
      <c r="K5452" t="s">
        <v>1377</v>
      </c>
      <c r="L5452" t="s">
        <v>1378</v>
      </c>
      <c r="M5452" t="s">
        <v>176</v>
      </c>
      <c r="N5452">
        <v>2021</v>
      </c>
      <c r="O5452" t="s">
        <v>3142</v>
      </c>
      <c r="P5452" t="s">
        <v>178</v>
      </c>
      <c r="Q5452" t="s">
        <v>172</v>
      </c>
      <c r="S5452">
        <v>31958844</v>
      </c>
      <c r="T5452" t="s">
        <v>1382</v>
      </c>
      <c r="U5452" t="s">
        <v>424</v>
      </c>
      <c r="Y5452" t="str">
        <f>"01AS"</f>
        <v>01AS</v>
      </c>
      <c r="Z5452" t="s">
        <v>227</v>
      </c>
      <c r="AA5452" t="s">
        <v>228</v>
      </c>
      <c r="AB5452" t="s">
        <v>229</v>
      </c>
      <c r="AC5452" t="s">
        <v>656</v>
      </c>
      <c r="AD5452" t="s">
        <v>185</v>
      </c>
      <c r="AM5452" t="s">
        <v>3319</v>
      </c>
      <c r="AS5452">
        <v>3.67</v>
      </c>
      <c r="AT5452" t="s">
        <v>1261</v>
      </c>
      <c r="AU5452" t="s">
        <v>472</v>
      </c>
      <c r="AV5452" t="s">
        <v>473</v>
      </c>
      <c r="AW5452" t="s">
        <v>430</v>
      </c>
      <c r="BM5452" t="s">
        <v>30269</v>
      </c>
      <c r="BN5452" t="s">
        <v>239</v>
      </c>
      <c r="BO5452" t="s">
        <v>13064</v>
      </c>
      <c r="BP5452" t="s">
        <v>241</v>
      </c>
      <c r="BQ5452" t="s">
        <v>195</v>
      </c>
      <c r="BS5452">
        <v>14627</v>
      </c>
      <c r="CA5452" t="s">
        <v>30270</v>
      </c>
      <c r="CD5452" t="s">
        <v>195</v>
      </c>
      <c r="CM5452" t="s">
        <v>30271</v>
      </c>
      <c r="CN5452" t="s">
        <v>30270</v>
      </c>
      <c r="CO5452" t="s">
        <v>13064</v>
      </c>
      <c r="CP5452" t="s">
        <v>13064</v>
      </c>
      <c r="CQ5452" t="s">
        <v>13024</v>
      </c>
      <c r="CS5452">
        <v>430000</v>
      </c>
      <c r="CT5452" t="s">
        <v>1382</v>
      </c>
      <c r="CU5452" t="s">
        <v>30272</v>
      </c>
    </row>
    <row r="5453" spans="1:151" x14ac:dyDescent="0.2">
      <c r="A5453">
        <v>12799</v>
      </c>
      <c r="B5453" t="s">
        <v>30273</v>
      </c>
      <c r="C5453" t="s">
        <v>30274</v>
      </c>
      <c r="E5453" t="s">
        <v>30275</v>
      </c>
      <c r="F5453" t="s">
        <v>171</v>
      </c>
      <c r="G5453" t="s">
        <v>172</v>
      </c>
      <c r="H5453" s="1">
        <v>34122</v>
      </c>
      <c r="I5453" t="s">
        <v>173</v>
      </c>
      <c r="K5453" t="s">
        <v>554</v>
      </c>
      <c r="L5453" t="s">
        <v>175</v>
      </c>
      <c r="M5453" t="s">
        <v>306</v>
      </c>
      <c r="N5453">
        <v>2015</v>
      </c>
      <c r="O5453" t="s">
        <v>517</v>
      </c>
      <c r="P5453" t="s">
        <v>178</v>
      </c>
      <c r="Q5453" t="s">
        <v>172</v>
      </c>
      <c r="S5453">
        <v>28930372</v>
      </c>
      <c r="T5453" t="s">
        <v>179</v>
      </c>
      <c r="U5453" t="s">
        <v>180</v>
      </c>
      <c r="V5453" s="2">
        <v>42876</v>
      </c>
      <c r="W5453" t="s">
        <v>30276</v>
      </c>
      <c r="X5453" t="s">
        <v>30277</v>
      </c>
      <c r="Y5453" t="s">
        <v>186</v>
      </c>
      <c r="Z5453" t="s">
        <v>282</v>
      </c>
      <c r="AA5453">
        <v>2017</v>
      </c>
      <c r="AB5453">
        <v>2017</v>
      </c>
      <c r="AC5453" t="s">
        <v>23646</v>
      </c>
      <c r="AD5453" t="s">
        <v>185</v>
      </c>
      <c r="AM5453" t="s">
        <v>636</v>
      </c>
      <c r="AS5453">
        <v>3.52</v>
      </c>
      <c r="AT5453" t="s">
        <v>188</v>
      </c>
      <c r="AU5453" t="s">
        <v>189</v>
      </c>
      <c r="AV5453" t="s">
        <v>190</v>
      </c>
      <c r="AW5453" t="s">
        <v>191</v>
      </c>
      <c r="BM5453" t="s">
        <v>30278</v>
      </c>
      <c r="BN5453" t="s">
        <v>487</v>
      </c>
      <c r="BP5453" t="s">
        <v>194</v>
      </c>
      <c r="BQ5453" t="s">
        <v>195</v>
      </c>
      <c r="BS5453">
        <v>14627</v>
      </c>
      <c r="BT5453" t="s">
        <v>196</v>
      </c>
      <c r="BU5453">
        <v>5859553839</v>
      </c>
      <c r="CM5453" t="s">
        <v>30279</v>
      </c>
      <c r="CN5453" t="s">
        <v>487</v>
      </c>
      <c r="CP5453" t="s">
        <v>194</v>
      </c>
      <c r="CQ5453" t="s">
        <v>195</v>
      </c>
      <c r="CS5453">
        <v>14627</v>
      </c>
      <c r="CT5453" t="s">
        <v>196</v>
      </c>
      <c r="CU5453">
        <v>5859553839</v>
      </c>
    </row>
    <row r="5454" spans="1:151" x14ac:dyDescent="0.2">
      <c r="A5454">
        <v>13230</v>
      </c>
      <c r="B5454" t="s">
        <v>30273</v>
      </c>
      <c r="C5454" t="s">
        <v>30274</v>
      </c>
      <c r="E5454" t="s">
        <v>30275</v>
      </c>
      <c r="F5454" t="s">
        <v>171</v>
      </c>
      <c r="G5454" t="s">
        <v>172</v>
      </c>
      <c r="H5454" s="1">
        <v>34122</v>
      </c>
      <c r="I5454" t="s">
        <v>173</v>
      </c>
      <c r="K5454" t="s">
        <v>222</v>
      </c>
      <c r="L5454" t="s">
        <v>223</v>
      </c>
      <c r="M5454" t="s">
        <v>224</v>
      </c>
      <c r="N5454">
        <v>2015</v>
      </c>
      <c r="O5454" t="s">
        <v>692</v>
      </c>
      <c r="P5454" t="s">
        <v>178</v>
      </c>
      <c r="Q5454" t="s">
        <v>172</v>
      </c>
      <c r="S5454">
        <v>28930372</v>
      </c>
      <c r="T5454" t="s">
        <v>179</v>
      </c>
      <c r="U5454" t="s">
        <v>180</v>
      </c>
      <c r="V5454" s="2">
        <v>42876</v>
      </c>
      <c r="W5454" t="s">
        <v>30276</v>
      </c>
      <c r="X5454" t="s">
        <v>30277</v>
      </c>
      <c r="Y5454" t="s">
        <v>186</v>
      </c>
      <c r="Z5454" t="s">
        <v>282</v>
      </c>
      <c r="AA5454">
        <v>2017</v>
      </c>
      <c r="AB5454">
        <v>2017</v>
      </c>
      <c r="AC5454" t="s">
        <v>23646</v>
      </c>
      <c r="AD5454" t="s">
        <v>185</v>
      </c>
      <c r="AM5454" t="s">
        <v>636</v>
      </c>
      <c r="AS5454">
        <v>3.52</v>
      </c>
      <c r="AT5454" t="s">
        <v>188</v>
      </c>
      <c r="AU5454" t="s">
        <v>189</v>
      </c>
      <c r="AV5454" t="s">
        <v>190</v>
      </c>
      <c r="AW5454" t="s">
        <v>191</v>
      </c>
      <c r="BM5454" t="s">
        <v>30278</v>
      </c>
      <c r="BN5454" t="s">
        <v>487</v>
      </c>
      <c r="BP5454" t="s">
        <v>194</v>
      </c>
      <c r="BQ5454" t="s">
        <v>195</v>
      </c>
      <c r="BS5454">
        <v>14627</v>
      </c>
      <c r="BT5454" t="s">
        <v>196</v>
      </c>
      <c r="BU5454">
        <v>5859553839</v>
      </c>
      <c r="CM5454" t="s">
        <v>30279</v>
      </c>
      <c r="CN5454" t="s">
        <v>487</v>
      </c>
      <c r="CP5454" t="s">
        <v>194</v>
      </c>
      <c r="CQ5454" t="s">
        <v>195</v>
      </c>
      <c r="CS5454">
        <v>14627</v>
      </c>
      <c r="CT5454" t="s">
        <v>196</v>
      </c>
      <c r="CU5454">
        <v>5859553839</v>
      </c>
    </row>
    <row r="5455" spans="1:151" x14ac:dyDescent="0.2">
      <c r="A5455">
        <v>23566</v>
      </c>
      <c r="B5455" t="s">
        <v>30280</v>
      </c>
      <c r="C5455" t="s">
        <v>30274</v>
      </c>
      <c r="E5455" t="s">
        <v>30281</v>
      </c>
      <c r="F5455" t="s">
        <v>13223</v>
      </c>
      <c r="G5455" t="s">
        <v>172</v>
      </c>
      <c r="H5455" s="1">
        <v>34976</v>
      </c>
      <c r="I5455" t="s">
        <v>221</v>
      </c>
      <c r="K5455" t="s">
        <v>943</v>
      </c>
      <c r="M5455" t="s">
        <v>306</v>
      </c>
      <c r="N5455">
        <v>2017</v>
      </c>
      <c r="O5455" t="s">
        <v>646</v>
      </c>
      <c r="P5455" t="s">
        <v>178</v>
      </c>
      <c r="Q5455" t="s">
        <v>172</v>
      </c>
      <c r="S5455">
        <v>28882015</v>
      </c>
      <c r="T5455" t="s">
        <v>179</v>
      </c>
      <c r="U5455" t="s">
        <v>180</v>
      </c>
      <c r="V5455" s="2">
        <v>43240</v>
      </c>
      <c r="W5455" t="s">
        <v>30282</v>
      </c>
      <c r="X5455" t="s">
        <v>30283</v>
      </c>
      <c r="Y5455" t="s">
        <v>186</v>
      </c>
      <c r="Z5455" t="s">
        <v>183</v>
      </c>
      <c r="AA5455">
        <v>2018</v>
      </c>
      <c r="AB5455">
        <v>2018</v>
      </c>
      <c r="AC5455" t="s">
        <v>187</v>
      </c>
      <c r="AD5455" t="s">
        <v>185</v>
      </c>
      <c r="AS5455">
        <v>3.5</v>
      </c>
      <c r="AT5455" t="s">
        <v>188</v>
      </c>
      <c r="AU5455" t="s">
        <v>189</v>
      </c>
      <c r="AV5455" t="s">
        <v>190</v>
      </c>
      <c r="AW5455" t="s">
        <v>191</v>
      </c>
      <c r="BM5455" t="s">
        <v>30284</v>
      </c>
      <c r="BN5455" t="s">
        <v>193</v>
      </c>
      <c r="BP5455" t="s">
        <v>194</v>
      </c>
      <c r="BQ5455" t="s">
        <v>195</v>
      </c>
      <c r="BS5455">
        <v>14627</v>
      </c>
      <c r="BT5455" t="s">
        <v>196</v>
      </c>
      <c r="BU5455">
        <v>5852850801</v>
      </c>
      <c r="CM5455" t="s">
        <v>30285</v>
      </c>
      <c r="CN5455" t="s">
        <v>30286</v>
      </c>
      <c r="CP5455" t="s">
        <v>194</v>
      </c>
      <c r="CQ5455" t="s">
        <v>195</v>
      </c>
      <c r="CS5455">
        <v>14620</v>
      </c>
      <c r="CT5455" t="s">
        <v>196</v>
      </c>
      <c r="CU5455">
        <v>5852850801</v>
      </c>
    </row>
    <row r="5456" spans="1:151" x14ac:dyDescent="0.2">
      <c r="A5456">
        <v>19257</v>
      </c>
      <c r="B5456" t="s">
        <v>30287</v>
      </c>
      <c r="C5456" t="s">
        <v>30288</v>
      </c>
      <c r="E5456" t="s">
        <v>30289</v>
      </c>
      <c r="F5456" t="s">
        <v>171</v>
      </c>
      <c r="G5456" t="s">
        <v>172</v>
      </c>
      <c r="H5456" s="1">
        <v>34399</v>
      </c>
      <c r="I5456" t="s">
        <v>221</v>
      </c>
      <c r="K5456" t="s">
        <v>1035</v>
      </c>
      <c r="M5456" t="s">
        <v>224</v>
      </c>
      <c r="N5456">
        <v>2016</v>
      </c>
      <c r="O5456" t="s">
        <v>410</v>
      </c>
      <c r="P5456" t="s">
        <v>178</v>
      </c>
      <c r="Q5456" t="s">
        <v>172</v>
      </c>
      <c r="S5456">
        <v>27843185</v>
      </c>
      <c r="T5456" t="s">
        <v>196</v>
      </c>
      <c r="W5456" t="s">
        <v>30290</v>
      </c>
      <c r="X5456">
        <v>2018186707</v>
      </c>
      <c r="Y5456" t="s">
        <v>186</v>
      </c>
      <c r="Z5456" t="s">
        <v>183</v>
      </c>
      <c r="AA5456" t="s">
        <v>615</v>
      </c>
      <c r="AB5456" t="s">
        <v>3710</v>
      </c>
      <c r="AC5456" t="s">
        <v>2905</v>
      </c>
      <c r="AD5456" t="s">
        <v>185</v>
      </c>
      <c r="AS5456">
        <v>3.61</v>
      </c>
      <c r="AT5456" t="s">
        <v>188</v>
      </c>
      <c r="AU5456" t="s">
        <v>189</v>
      </c>
      <c r="AV5456" t="s">
        <v>190</v>
      </c>
      <c r="AW5456" t="s">
        <v>715</v>
      </c>
      <c r="BM5456" t="s">
        <v>30291</v>
      </c>
      <c r="BP5456" t="s">
        <v>10443</v>
      </c>
      <c r="BQ5456" t="s">
        <v>1150</v>
      </c>
      <c r="BS5456" t="str">
        <f>"07446"</f>
        <v>07446</v>
      </c>
      <c r="BT5456" t="s">
        <v>196</v>
      </c>
      <c r="BU5456">
        <v>2018186707</v>
      </c>
      <c r="BZ5456" t="s">
        <v>30291</v>
      </c>
      <c r="CC5456" t="s">
        <v>10443</v>
      </c>
      <c r="CD5456" t="s">
        <v>1150</v>
      </c>
      <c r="CF5456" t="str">
        <f>"07446"</f>
        <v>07446</v>
      </c>
      <c r="CG5456" t="s">
        <v>196</v>
      </c>
      <c r="CH5456">
        <v>2018186707</v>
      </c>
      <c r="CM5456" t="s">
        <v>30292</v>
      </c>
      <c r="CN5456" t="s">
        <v>487</v>
      </c>
      <c r="CP5456" t="s">
        <v>194</v>
      </c>
      <c r="CQ5456" t="s">
        <v>195</v>
      </c>
      <c r="CS5456">
        <v>14627</v>
      </c>
      <c r="CT5456" t="s">
        <v>196</v>
      </c>
      <c r="CU5456">
        <v>5517955758</v>
      </c>
      <c r="ED5456" t="s">
        <v>1150</v>
      </c>
      <c r="EG5456" t="s">
        <v>196</v>
      </c>
      <c r="EH5456">
        <v>2018186707</v>
      </c>
      <c r="EM5456" t="s">
        <v>30291</v>
      </c>
      <c r="EP5456" t="s">
        <v>10443</v>
      </c>
      <c r="EQ5456" t="s">
        <v>1150</v>
      </c>
      <c r="ES5456" t="str">
        <f>"07446"</f>
        <v>07446</v>
      </c>
      <c r="ET5456" t="s">
        <v>196</v>
      </c>
      <c r="EU5456">
        <v>2018186707</v>
      </c>
    </row>
    <row r="5457" spans="1:151" x14ac:dyDescent="0.2">
      <c r="A5457">
        <v>20977</v>
      </c>
      <c r="B5457" t="s">
        <v>30293</v>
      </c>
      <c r="C5457" t="s">
        <v>30288</v>
      </c>
      <c r="E5457" t="s">
        <v>30294</v>
      </c>
      <c r="F5457" t="s">
        <v>171</v>
      </c>
      <c r="G5457" t="s">
        <v>172</v>
      </c>
      <c r="H5457" s="1">
        <v>34992</v>
      </c>
      <c r="I5457" t="s">
        <v>221</v>
      </c>
      <c r="K5457" t="s">
        <v>222</v>
      </c>
      <c r="L5457" t="s">
        <v>223</v>
      </c>
      <c r="M5457" t="s">
        <v>224</v>
      </c>
      <c r="N5457">
        <v>2017</v>
      </c>
      <c r="O5457" t="s">
        <v>441</v>
      </c>
      <c r="P5457" t="s">
        <v>363</v>
      </c>
      <c r="Q5457" t="s">
        <v>172</v>
      </c>
      <c r="S5457">
        <v>29421794</v>
      </c>
      <c r="T5457" t="s">
        <v>800</v>
      </c>
      <c r="U5457" t="s">
        <v>337</v>
      </c>
      <c r="W5457" t="s">
        <v>30295</v>
      </c>
      <c r="X5457">
        <v>7039739880</v>
      </c>
      <c r="Y5457" t="s">
        <v>186</v>
      </c>
      <c r="Z5457" t="s">
        <v>282</v>
      </c>
      <c r="AA5457">
        <v>2019</v>
      </c>
      <c r="AB5457">
        <v>2019</v>
      </c>
      <c r="AC5457" t="s">
        <v>1068</v>
      </c>
      <c r="AD5457" t="s">
        <v>172</v>
      </c>
      <c r="AS5457">
        <v>3.62</v>
      </c>
      <c r="AT5457" t="s">
        <v>188</v>
      </c>
      <c r="AU5457" t="s">
        <v>189</v>
      </c>
      <c r="AV5457" t="s">
        <v>190</v>
      </c>
      <c r="AW5457" t="s">
        <v>715</v>
      </c>
      <c r="BM5457" t="s">
        <v>30296</v>
      </c>
      <c r="BN5457" t="s">
        <v>193</v>
      </c>
      <c r="BP5457" t="s">
        <v>194</v>
      </c>
      <c r="BQ5457" t="s">
        <v>195</v>
      </c>
      <c r="BS5457">
        <v>14627</v>
      </c>
      <c r="BT5457" t="s">
        <v>196</v>
      </c>
      <c r="BU5457">
        <v>4437141188</v>
      </c>
      <c r="BZ5457" t="s">
        <v>30297</v>
      </c>
      <c r="CC5457" t="s">
        <v>1140</v>
      </c>
      <c r="CD5457" t="s">
        <v>3451</v>
      </c>
      <c r="CF5457">
        <v>22030</v>
      </c>
      <c r="CG5457" t="s">
        <v>196</v>
      </c>
      <c r="CH5457">
        <v>4437141188</v>
      </c>
      <c r="CM5457" t="s">
        <v>2183</v>
      </c>
      <c r="CP5457" t="s">
        <v>194</v>
      </c>
      <c r="CQ5457" t="s">
        <v>195</v>
      </c>
      <c r="CS5457">
        <v>14627</v>
      </c>
      <c r="CT5457" t="s">
        <v>196</v>
      </c>
      <c r="CU5457">
        <v>4437141188</v>
      </c>
      <c r="ED5457" t="s">
        <v>3451</v>
      </c>
      <c r="EG5457" t="s">
        <v>196</v>
      </c>
      <c r="EH5457">
        <v>4437141188</v>
      </c>
      <c r="EM5457" t="s">
        <v>30297</v>
      </c>
      <c r="EP5457" t="s">
        <v>1140</v>
      </c>
      <c r="EQ5457" t="s">
        <v>3451</v>
      </c>
      <c r="ES5457">
        <v>22030</v>
      </c>
      <c r="ET5457" t="s">
        <v>196</v>
      </c>
      <c r="EU5457">
        <v>4437141188</v>
      </c>
    </row>
    <row r="5458" spans="1:151" x14ac:dyDescent="0.2">
      <c r="A5458">
        <v>20978</v>
      </c>
      <c r="B5458" t="s">
        <v>30293</v>
      </c>
      <c r="C5458" t="s">
        <v>30288</v>
      </c>
      <c r="E5458" t="s">
        <v>30294</v>
      </c>
      <c r="F5458" t="s">
        <v>171</v>
      </c>
      <c r="G5458" t="s">
        <v>172</v>
      </c>
      <c r="H5458" s="1">
        <v>34992</v>
      </c>
      <c r="I5458" t="s">
        <v>221</v>
      </c>
      <c r="K5458" t="s">
        <v>439</v>
      </c>
      <c r="M5458" t="s">
        <v>224</v>
      </c>
      <c r="N5458">
        <v>2017</v>
      </c>
      <c r="O5458" t="s">
        <v>441</v>
      </c>
      <c r="P5458" t="s">
        <v>363</v>
      </c>
      <c r="Q5458" t="s">
        <v>172</v>
      </c>
      <c r="S5458">
        <v>29421794</v>
      </c>
      <c r="T5458" t="s">
        <v>800</v>
      </c>
      <c r="U5458" t="s">
        <v>337</v>
      </c>
      <c r="W5458" t="s">
        <v>30295</v>
      </c>
      <c r="X5458">
        <v>7039739880</v>
      </c>
      <c r="Y5458" t="s">
        <v>186</v>
      </c>
      <c r="Z5458" t="s">
        <v>282</v>
      </c>
      <c r="AA5458">
        <v>2019</v>
      </c>
      <c r="AB5458">
        <v>2019</v>
      </c>
      <c r="AC5458" t="s">
        <v>1068</v>
      </c>
      <c r="AD5458" t="s">
        <v>172</v>
      </c>
      <c r="AS5458">
        <v>3.62</v>
      </c>
      <c r="AT5458" t="s">
        <v>188</v>
      </c>
      <c r="AU5458" t="s">
        <v>189</v>
      </c>
      <c r="AV5458" t="s">
        <v>190</v>
      </c>
      <c r="AW5458" t="s">
        <v>715</v>
      </c>
      <c r="BM5458" t="s">
        <v>30296</v>
      </c>
      <c r="BN5458" t="s">
        <v>193</v>
      </c>
      <c r="BP5458" t="s">
        <v>194</v>
      </c>
      <c r="BQ5458" t="s">
        <v>195</v>
      </c>
      <c r="BS5458">
        <v>14627</v>
      </c>
      <c r="BT5458" t="s">
        <v>196</v>
      </c>
      <c r="BU5458">
        <v>4437141188</v>
      </c>
      <c r="BZ5458" t="s">
        <v>30297</v>
      </c>
      <c r="CC5458" t="s">
        <v>1140</v>
      </c>
      <c r="CD5458" t="s">
        <v>3451</v>
      </c>
      <c r="CF5458">
        <v>22030</v>
      </c>
      <c r="CG5458" t="s">
        <v>196</v>
      </c>
      <c r="CH5458">
        <v>4437141188</v>
      </c>
      <c r="CM5458" t="s">
        <v>2183</v>
      </c>
      <c r="CP5458" t="s">
        <v>194</v>
      </c>
      <c r="CQ5458" t="s">
        <v>195</v>
      </c>
      <c r="CS5458">
        <v>14627</v>
      </c>
      <c r="CT5458" t="s">
        <v>196</v>
      </c>
      <c r="CU5458">
        <v>4437141188</v>
      </c>
      <c r="ED5458" t="s">
        <v>3451</v>
      </c>
      <c r="EG5458" t="s">
        <v>196</v>
      </c>
      <c r="EH5458">
        <v>4437141188</v>
      </c>
      <c r="EM5458" t="s">
        <v>30297</v>
      </c>
      <c r="EP5458" t="s">
        <v>1140</v>
      </c>
      <c r="EQ5458" t="s">
        <v>3451</v>
      </c>
      <c r="ES5458">
        <v>22030</v>
      </c>
      <c r="ET5458" t="s">
        <v>196</v>
      </c>
      <c r="EU5458">
        <v>4437141188</v>
      </c>
    </row>
    <row r="5459" spans="1:151" x14ac:dyDescent="0.2">
      <c r="A5459">
        <v>25310</v>
      </c>
      <c r="B5459" t="s">
        <v>30298</v>
      </c>
      <c r="C5459" t="s">
        <v>30299</v>
      </c>
      <c r="E5459" t="s">
        <v>30300</v>
      </c>
      <c r="F5459" t="s">
        <v>171</v>
      </c>
      <c r="G5459" t="s">
        <v>172</v>
      </c>
      <c r="H5459" s="1">
        <v>36243</v>
      </c>
      <c r="I5459" t="s">
        <v>221</v>
      </c>
      <c r="K5459" t="s">
        <v>174</v>
      </c>
      <c r="L5459" t="s">
        <v>175</v>
      </c>
      <c r="M5459" t="s">
        <v>224</v>
      </c>
      <c r="N5459">
        <v>2018</v>
      </c>
      <c r="O5459" t="s">
        <v>354</v>
      </c>
      <c r="P5459" t="s">
        <v>363</v>
      </c>
      <c r="Q5459" t="s">
        <v>172</v>
      </c>
      <c r="S5459">
        <v>30811898</v>
      </c>
      <c r="T5459" t="s">
        <v>179</v>
      </c>
      <c r="U5459" t="s">
        <v>180</v>
      </c>
      <c r="V5459" s="2">
        <v>44332</v>
      </c>
      <c r="W5459" t="s">
        <v>30301</v>
      </c>
      <c r="X5459" t="s">
        <v>30302</v>
      </c>
      <c r="Y5459" t="s">
        <v>186</v>
      </c>
      <c r="Z5459" t="s">
        <v>282</v>
      </c>
      <c r="AA5459">
        <v>2021</v>
      </c>
      <c r="AB5459">
        <v>2021</v>
      </c>
      <c r="AC5459" t="s">
        <v>339</v>
      </c>
      <c r="AD5459" t="s">
        <v>172</v>
      </c>
      <c r="AS5459">
        <v>3.08</v>
      </c>
      <c r="AT5459" t="s">
        <v>188</v>
      </c>
      <c r="AU5459" t="s">
        <v>189</v>
      </c>
      <c r="AV5459" t="s">
        <v>190</v>
      </c>
      <c r="AW5459" t="s">
        <v>191</v>
      </c>
      <c r="BM5459" t="s">
        <v>30303</v>
      </c>
      <c r="BN5459" t="s">
        <v>193</v>
      </c>
      <c r="BP5459" t="s">
        <v>194</v>
      </c>
      <c r="BQ5459" t="s">
        <v>195</v>
      </c>
      <c r="BS5459">
        <v>14627</v>
      </c>
      <c r="BT5459" t="s">
        <v>196</v>
      </c>
      <c r="CM5459" t="s">
        <v>487</v>
      </c>
      <c r="CN5459" t="s">
        <v>30304</v>
      </c>
      <c r="CP5459" t="s">
        <v>194</v>
      </c>
      <c r="CQ5459" t="s">
        <v>195</v>
      </c>
      <c r="CS5459">
        <v>14627</v>
      </c>
      <c r="CT5459" t="s">
        <v>196</v>
      </c>
      <c r="CU5459">
        <v>5855032153</v>
      </c>
    </row>
    <row r="5460" spans="1:151" x14ac:dyDescent="0.2">
      <c r="A5460">
        <v>25311</v>
      </c>
      <c r="B5460" t="s">
        <v>30298</v>
      </c>
      <c r="C5460" t="s">
        <v>30299</v>
      </c>
      <c r="E5460" t="s">
        <v>30300</v>
      </c>
      <c r="F5460" t="s">
        <v>171</v>
      </c>
      <c r="G5460" t="s">
        <v>172</v>
      </c>
      <c r="H5460" s="1">
        <v>36243</v>
      </c>
      <c r="I5460" t="s">
        <v>221</v>
      </c>
      <c r="K5460" t="s">
        <v>174</v>
      </c>
      <c r="L5460" t="s">
        <v>175</v>
      </c>
      <c r="M5460" t="s">
        <v>224</v>
      </c>
      <c r="N5460">
        <v>2018</v>
      </c>
      <c r="O5460" t="s">
        <v>354</v>
      </c>
      <c r="P5460" t="s">
        <v>363</v>
      </c>
      <c r="Q5460" t="s">
        <v>172</v>
      </c>
      <c r="S5460">
        <v>30811898</v>
      </c>
      <c r="T5460" t="s">
        <v>179</v>
      </c>
      <c r="U5460" t="s">
        <v>180</v>
      </c>
      <c r="V5460" s="2">
        <v>44332</v>
      </c>
      <c r="W5460" t="s">
        <v>30301</v>
      </c>
      <c r="X5460" t="s">
        <v>30302</v>
      </c>
      <c r="Y5460" t="s">
        <v>186</v>
      </c>
      <c r="Z5460" t="s">
        <v>282</v>
      </c>
      <c r="AA5460">
        <v>2021</v>
      </c>
      <c r="AB5460">
        <v>2021</v>
      </c>
      <c r="AC5460" t="s">
        <v>339</v>
      </c>
      <c r="AD5460" t="s">
        <v>172</v>
      </c>
      <c r="AS5460">
        <v>3.08</v>
      </c>
      <c r="AT5460" t="s">
        <v>188</v>
      </c>
      <c r="AU5460" t="s">
        <v>189</v>
      </c>
      <c r="AV5460" t="s">
        <v>190</v>
      </c>
      <c r="AW5460" t="s">
        <v>191</v>
      </c>
      <c r="BM5460" t="s">
        <v>30303</v>
      </c>
      <c r="BN5460" t="s">
        <v>193</v>
      </c>
      <c r="BP5460" t="s">
        <v>194</v>
      </c>
      <c r="BQ5460" t="s">
        <v>195</v>
      </c>
      <c r="BS5460">
        <v>14627</v>
      </c>
      <c r="BT5460" t="s">
        <v>196</v>
      </c>
      <c r="CM5460" t="s">
        <v>487</v>
      </c>
      <c r="CN5460" t="s">
        <v>30304</v>
      </c>
      <c r="CP5460" t="s">
        <v>194</v>
      </c>
      <c r="CQ5460" t="s">
        <v>195</v>
      </c>
      <c r="CS5460">
        <v>14627</v>
      </c>
      <c r="CT5460" t="s">
        <v>196</v>
      </c>
      <c r="CU5460">
        <v>5855032153</v>
      </c>
    </row>
    <row r="5461" spans="1:151" x14ac:dyDescent="0.2">
      <c r="A5461">
        <v>22073</v>
      </c>
      <c r="B5461" t="s">
        <v>1475</v>
      </c>
      <c r="C5461" t="s">
        <v>30305</v>
      </c>
      <c r="D5461" t="s">
        <v>10983</v>
      </c>
      <c r="E5461" t="s">
        <v>30306</v>
      </c>
      <c r="F5461" t="s">
        <v>30307</v>
      </c>
      <c r="G5461" t="s">
        <v>172</v>
      </c>
      <c r="H5461" s="1">
        <v>35159</v>
      </c>
      <c r="I5461" t="s">
        <v>173</v>
      </c>
      <c r="K5461" t="s">
        <v>1078</v>
      </c>
      <c r="L5461" t="s">
        <v>1643</v>
      </c>
      <c r="M5461" t="s">
        <v>224</v>
      </c>
      <c r="N5461">
        <v>2017</v>
      </c>
      <c r="O5461" t="s">
        <v>441</v>
      </c>
      <c r="P5461" t="s">
        <v>178</v>
      </c>
      <c r="Q5461" t="s">
        <v>172</v>
      </c>
      <c r="S5461">
        <v>28765080</v>
      </c>
      <c r="T5461" t="s">
        <v>196</v>
      </c>
      <c r="W5461" t="s">
        <v>30308</v>
      </c>
      <c r="X5461">
        <v>5182569436</v>
      </c>
      <c r="Y5461" t="s">
        <v>186</v>
      </c>
      <c r="Z5461" t="s">
        <v>183</v>
      </c>
      <c r="AA5461">
        <v>2018</v>
      </c>
      <c r="AB5461">
        <v>2018</v>
      </c>
      <c r="AC5461" t="s">
        <v>6542</v>
      </c>
      <c r="AD5461" t="s">
        <v>185</v>
      </c>
      <c r="AM5461" t="s">
        <v>1228</v>
      </c>
      <c r="AN5461" t="s">
        <v>697</v>
      </c>
      <c r="AS5461">
        <v>3.48</v>
      </c>
      <c r="AT5461" t="s">
        <v>188</v>
      </c>
      <c r="AU5461" t="s">
        <v>189</v>
      </c>
      <c r="AV5461" t="s">
        <v>190</v>
      </c>
      <c r="AW5461" t="s">
        <v>264</v>
      </c>
      <c r="BM5461" t="s">
        <v>30309</v>
      </c>
      <c r="BN5461" t="s">
        <v>193</v>
      </c>
      <c r="BP5461" t="s">
        <v>194</v>
      </c>
      <c r="BQ5461" t="s">
        <v>195</v>
      </c>
      <c r="BS5461">
        <v>14627</v>
      </c>
      <c r="BT5461" t="s">
        <v>196</v>
      </c>
      <c r="BU5461">
        <v>5182584017</v>
      </c>
      <c r="BZ5461" t="s">
        <v>30310</v>
      </c>
      <c r="CC5461" t="s">
        <v>7339</v>
      </c>
      <c r="CD5461" t="s">
        <v>195</v>
      </c>
      <c r="CF5461">
        <v>12159</v>
      </c>
      <c r="CG5461" t="s">
        <v>196</v>
      </c>
      <c r="CH5461">
        <v>5182584017</v>
      </c>
      <c r="CM5461" t="s">
        <v>23016</v>
      </c>
      <c r="CP5461" t="s">
        <v>194</v>
      </c>
      <c r="CQ5461" t="s">
        <v>195</v>
      </c>
      <c r="CS5461">
        <v>14611</v>
      </c>
      <c r="CT5461" t="s">
        <v>196</v>
      </c>
      <c r="CU5461">
        <v>5182584017</v>
      </c>
      <c r="ED5461" t="s">
        <v>195</v>
      </c>
      <c r="EG5461" t="s">
        <v>196</v>
      </c>
      <c r="EH5461">
        <v>5182584017</v>
      </c>
      <c r="EM5461" t="s">
        <v>30310</v>
      </c>
      <c r="EP5461" t="s">
        <v>7339</v>
      </c>
      <c r="EQ5461" t="s">
        <v>195</v>
      </c>
      <c r="ES5461">
        <v>12159</v>
      </c>
      <c r="ET5461" t="s">
        <v>196</v>
      </c>
      <c r="EU5461">
        <v>5182584017</v>
      </c>
    </row>
    <row r="5462" spans="1:151" x14ac:dyDescent="0.2">
      <c r="A5462">
        <v>24755</v>
      </c>
      <c r="B5462" t="s">
        <v>30311</v>
      </c>
      <c r="C5462" t="s">
        <v>30305</v>
      </c>
      <c r="D5462" t="s">
        <v>2585</v>
      </c>
      <c r="E5462" t="s">
        <v>30312</v>
      </c>
      <c r="F5462" t="s">
        <v>171</v>
      </c>
      <c r="G5462" t="s">
        <v>172</v>
      </c>
      <c r="H5462" s="1">
        <v>35497</v>
      </c>
      <c r="I5462" t="s">
        <v>173</v>
      </c>
      <c r="K5462" t="s">
        <v>2902</v>
      </c>
      <c r="L5462" t="s">
        <v>2903</v>
      </c>
      <c r="M5462" t="s">
        <v>224</v>
      </c>
      <c r="N5462">
        <v>2018</v>
      </c>
      <c r="O5462" t="s">
        <v>354</v>
      </c>
      <c r="P5462" t="s">
        <v>178</v>
      </c>
      <c r="Q5462" t="s">
        <v>172</v>
      </c>
      <c r="S5462">
        <v>30013834</v>
      </c>
      <c r="T5462" t="s">
        <v>196</v>
      </c>
      <c r="W5462" t="s">
        <v>30313</v>
      </c>
      <c r="X5462">
        <v>9785784227</v>
      </c>
      <c r="Y5462" t="s">
        <v>182</v>
      </c>
      <c r="Z5462" t="s">
        <v>183</v>
      </c>
      <c r="AA5462">
        <v>2020</v>
      </c>
      <c r="AB5462">
        <v>2020</v>
      </c>
      <c r="AC5462" t="s">
        <v>208</v>
      </c>
      <c r="AD5462" t="s">
        <v>185</v>
      </c>
      <c r="AF5462" t="s">
        <v>186</v>
      </c>
      <c r="AG5462" t="s">
        <v>282</v>
      </c>
      <c r="AH5462">
        <v>2020</v>
      </c>
      <c r="AI5462">
        <v>2020</v>
      </c>
      <c r="AJ5462" t="s">
        <v>413</v>
      </c>
      <c r="AK5462" t="s">
        <v>185</v>
      </c>
      <c r="AS5462">
        <v>3.96</v>
      </c>
      <c r="AT5462" t="s">
        <v>188</v>
      </c>
      <c r="AU5462" t="s">
        <v>189</v>
      </c>
      <c r="AV5462" t="s">
        <v>190</v>
      </c>
      <c r="AW5462" t="s">
        <v>264</v>
      </c>
      <c r="BM5462" t="s">
        <v>30314</v>
      </c>
      <c r="BN5462" t="s">
        <v>4921</v>
      </c>
      <c r="BP5462" t="s">
        <v>194</v>
      </c>
      <c r="BQ5462" t="s">
        <v>195</v>
      </c>
      <c r="BS5462">
        <v>146273802</v>
      </c>
      <c r="BT5462" t="s">
        <v>196</v>
      </c>
      <c r="BU5462">
        <v>9788101557</v>
      </c>
      <c r="BZ5462" t="s">
        <v>30315</v>
      </c>
      <c r="CC5462" t="s">
        <v>584</v>
      </c>
      <c r="CD5462" t="s">
        <v>401</v>
      </c>
      <c r="CF5462" t="str">
        <f>"01944"</f>
        <v>01944</v>
      </c>
      <c r="CG5462" t="s">
        <v>196</v>
      </c>
      <c r="CH5462">
        <v>9788101557</v>
      </c>
      <c r="CM5462" t="s">
        <v>30316</v>
      </c>
      <c r="CP5462" t="s">
        <v>194</v>
      </c>
      <c r="CQ5462" t="s">
        <v>195</v>
      </c>
      <c r="CS5462">
        <v>14627</v>
      </c>
      <c r="CT5462" t="s">
        <v>196</v>
      </c>
      <c r="CU5462">
        <v>9788101557</v>
      </c>
      <c r="ED5462" t="s">
        <v>401</v>
      </c>
      <c r="EG5462" t="s">
        <v>196</v>
      </c>
      <c r="EH5462">
        <v>9788101557</v>
      </c>
      <c r="EM5462" t="s">
        <v>30315</v>
      </c>
      <c r="EP5462" t="s">
        <v>584</v>
      </c>
      <c r="EQ5462" t="s">
        <v>401</v>
      </c>
      <c r="ES5462" t="str">
        <f>"01944"</f>
        <v>01944</v>
      </c>
      <c r="ET5462" t="s">
        <v>196</v>
      </c>
      <c r="EU5462">
        <v>9788101557</v>
      </c>
    </row>
    <row r="5463" spans="1:151" x14ac:dyDescent="0.2">
      <c r="A5463">
        <v>42715</v>
      </c>
      <c r="B5463" t="s">
        <v>30317</v>
      </c>
      <c r="C5463" t="s">
        <v>30318</v>
      </c>
      <c r="D5463" t="s">
        <v>169</v>
      </c>
      <c r="E5463" t="s">
        <v>30319</v>
      </c>
      <c r="F5463" t="s">
        <v>171</v>
      </c>
      <c r="G5463" t="str">
        <f>"0"</f>
        <v>0</v>
      </c>
      <c r="H5463" s="1">
        <v>38057</v>
      </c>
      <c r="I5463" t="s">
        <v>221</v>
      </c>
      <c r="K5463" t="s">
        <v>1046</v>
      </c>
      <c r="L5463" t="s">
        <v>1047</v>
      </c>
      <c r="M5463" t="s">
        <v>176</v>
      </c>
      <c r="N5463">
        <v>2025</v>
      </c>
      <c r="O5463" t="s">
        <v>677</v>
      </c>
      <c r="P5463" t="s">
        <v>178</v>
      </c>
      <c r="Q5463" t="s">
        <v>172</v>
      </c>
      <c r="R5463" t="s">
        <v>510</v>
      </c>
      <c r="S5463">
        <v>32339239</v>
      </c>
      <c r="BM5463" t="s">
        <v>2479</v>
      </c>
    </row>
    <row r="5464" spans="1:151" x14ac:dyDescent="0.2">
      <c r="A5464">
        <v>19255</v>
      </c>
      <c r="B5464" t="s">
        <v>17870</v>
      </c>
      <c r="C5464" t="s">
        <v>11205</v>
      </c>
      <c r="E5464" t="s">
        <v>30320</v>
      </c>
      <c r="F5464" t="s">
        <v>171</v>
      </c>
      <c r="G5464" t="s">
        <v>172</v>
      </c>
      <c r="H5464" s="1">
        <v>35060</v>
      </c>
      <c r="I5464" t="s">
        <v>221</v>
      </c>
      <c r="K5464" t="s">
        <v>3300</v>
      </c>
      <c r="L5464" t="s">
        <v>3174</v>
      </c>
      <c r="M5464" t="s">
        <v>224</v>
      </c>
      <c r="N5464">
        <v>2016</v>
      </c>
      <c r="O5464" t="s">
        <v>410</v>
      </c>
      <c r="P5464" t="s">
        <v>178</v>
      </c>
      <c r="Q5464" t="s">
        <v>172</v>
      </c>
      <c r="S5464">
        <v>28867296</v>
      </c>
      <c r="T5464" t="s">
        <v>179</v>
      </c>
      <c r="U5464" t="s">
        <v>180</v>
      </c>
      <c r="V5464" s="2">
        <v>43240</v>
      </c>
      <c r="W5464" t="s">
        <v>30321</v>
      </c>
      <c r="X5464">
        <v>8613586945421</v>
      </c>
      <c r="Y5464" t="s">
        <v>182</v>
      </c>
      <c r="Z5464" t="s">
        <v>183</v>
      </c>
      <c r="AA5464">
        <v>2018</v>
      </c>
      <c r="AB5464">
        <v>2018</v>
      </c>
      <c r="AC5464" t="s">
        <v>1786</v>
      </c>
      <c r="AD5464" t="s">
        <v>185</v>
      </c>
      <c r="AS5464">
        <v>2.92</v>
      </c>
      <c r="AT5464" t="s">
        <v>188</v>
      </c>
      <c r="AU5464" t="s">
        <v>189</v>
      </c>
      <c r="AV5464" t="s">
        <v>190</v>
      </c>
      <c r="AW5464" t="s">
        <v>191</v>
      </c>
      <c r="BM5464" t="s">
        <v>30322</v>
      </c>
      <c r="BN5464" t="s">
        <v>193</v>
      </c>
      <c r="BP5464" t="s">
        <v>194</v>
      </c>
      <c r="BQ5464" t="s">
        <v>195</v>
      </c>
      <c r="BS5464">
        <v>14627</v>
      </c>
      <c r="BT5464" t="s">
        <v>196</v>
      </c>
      <c r="BU5464">
        <v>5852843635</v>
      </c>
      <c r="CM5464" t="s">
        <v>30323</v>
      </c>
      <c r="CP5464" t="s">
        <v>194</v>
      </c>
      <c r="CQ5464" t="s">
        <v>195</v>
      </c>
      <c r="CS5464">
        <v>14620</v>
      </c>
      <c r="CT5464" t="s">
        <v>196</v>
      </c>
      <c r="CU5464">
        <v>5852843635</v>
      </c>
    </row>
    <row r="5465" spans="1:151" x14ac:dyDescent="0.2">
      <c r="A5465">
        <v>19360</v>
      </c>
      <c r="B5465" t="s">
        <v>16508</v>
      </c>
      <c r="C5465" t="s">
        <v>11205</v>
      </c>
      <c r="D5465" t="s">
        <v>9429</v>
      </c>
      <c r="E5465" t="s">
        <v>30324</v>
      </c>
      <c r="F5465" t="s">
        <v>171</v>
      </c>
      <c r="G5465" t="s">
        <v>172</v>
      </c>
      <c r="H5465" s="1">
        <v>34345</v>
      </c>
      <c r="I5465" t="s">
        <v>221</v>
      </c>
      <c r="K5465" t="s">
        <v>2307</v>
      </c>
      <c r="L5465" t="s">
        <v>2308</v>
      </c>
      <c r="M5465" t="s">
        <v>224</v>
      </c>
      <c r="N5465">
        <v>2016</v>
      </c>
      <c r="O5465" t="s">
        <v>410</v>
      </c>
      <c r="P5465" t="s">
        <v>178</v>
      </c>
      <c r="Q5465" t="s">
        <v>172</v>
      </c>
      <c r="R5465" t="s">
        <v>510</v>
      </c>
      <c r="S5465">
        <v>27714225</v>
      </c>
      <c r="BM5465" t="s">
        <v>15747</v>
      </c>
    </row>
    <row r="5466" spans="1:151" x14ac:dyDescent="0.2">
      <c r="A5466">
        <v>20911</v>
      </c>
      <c r="B5466" t="s">
        <v>30325</v>
      </c>
      <c r="C5466" t="s">
        <v>11205</v>
      </c>
      <c r="E5466" t="s">
        <v>30326</v>
      </c>
      <c r="F5466" t="s">
        <v>171</v>
      </c>
      <c r="G5466" t="str">
        <f>"0"</f>
        <v>0</v>
      </c>
      <c r="H5466" s="1">
        <v>34989</v>
      </c>
      <c r="I5466" t="s">
        <v>221</v>
      </c>
      <c r="K5466" t="s">
        <v>882</v>
      </c>
      <c r="L5466" t="s">
        <v>318</v>
      </c>
      <c r="M5466" t="s">
        <v>255</v>
      </c>
      <c r="N5466">
        <v>2016</v>
      </c>
      <c r="O5466" t="s">
        <v>883</v>
      </c>
      <c r="P5466" t="s">
        <v>178</v>
      </c>
      <c r="Q5466" t="s">
        <v>172</v>
      </c>
      <c r="S5466">
        <v>28789376</v>
      </c>
      <c r="T5466" t="s">
        <v>179</v>
      </c>
      <c r="U5466" t="s">
        <v>180</v>
      </c>
      <c r="V5466" s="2">
        <v>43240</v>
      </c>
      <c r="W5466" t="s">
        <v>30327</v>
      </c>
      <c r="X5466" t="s">
        <v>30328</v>
      </c>
      <c r="Y5466" t="s">
        <v>186</v>
      </c>
      <c r="Z5466" t="s">
        <v>282</v>
      </c>
      <c r="AA5466">
        <v>2018</v>
      </c>
      <c r="AB5466">
        <v>2018</v>
      </c>
      <c r="AC5466" t="s">
        <v>579</v>
      </c>
      <c r="AD5466" t="s">
        <v>185</v>
      </c>
      <c r="AM5466" t="s">
        <v>3411</v>
      </c>
      <c r="AS5466">
        <v>3.83</v>
      </c>
      <c r="AT5466" t="s">
        <v>188</v>
      </c>
      <c r="AU5466" t="s">
        <v>189</v>
      </c>
      <c r="AV5466" t="s">
        <v>190</v>
      </c>
      <c r="AW5466" t="s">
        <v>191</v>
      </c>
      <c r="BM5466" t="s">
        <v>30329</v>
      </c>
      <c r="BN5466" t="s">
        <v>193</v>
      </c>
      <c r="BP5466" t="s">
        <v>194</v>
      </c>
      <c r="BQ5466" t="s">
        <v>195</v>
      </c>
      <c r="BS5466">
        <v>14627</v>
      </c>
      <c r="BT5466" t="s">
        <v>196</v>
      </c>
      <c r="BU5466">
        <v>5857337190</v>
      </c>
      <c r="CM5466" t="s">
        <v>30330</v>
      </c>
      <c r="CP5466" t="s">
        <v>194</v>
      </c>
      <c r="CQ5466" t="s">
        <v>195</v>
      </c>
      <c r="CS5466">
        <v>14604</v>
      </c>
      <c r="CT5466" t="s">
        <v>196</v>
      </c>
      <c r="CU5466">
        <v>5857337190</v>
      </c>
    </row>
    <row r="5467" spans="1:151" x14ac:dyDescent="0.2">
      <c r="A5467">
        <v>20961</v>
      </c>
      <c r="B5467" t="s">
        <v>16789</v>
      </c>
      <c r="C5467" t="s">
        <v>11205</v>
      </c>
      <c r="E5467" t="s">
        <v>30331</v>
      </c>
      <c r="F5467" t="s">
        <v>171</v>
      </c>
      <c r="G5467" t="s">
        <v>172</v>
      </c>
      <c r="H5467" s="1">
        <v>35068</v>
      </c>
      <c r="I5467" t="s">
        <v>221</v>
      </c>
      <c r="K5467" t="s">
        <v>392</v>
      </c>
      <c r="L5467" t="s">
        <v>318</v>
      </c>
      <c r="M5467" t="s">
        <v>176</v>
      </c>
      <c r="N5467">
        <v>2018</v>
      </c>
      <c r="O5467" t="s">
        <v>612</v>
      </c>
      <c r="P5467" t="s">
        <v>178</v>
      </c>
      <c r="Q5467" t="s">
        <v>172</v>
      </c>
      <c r="S5467">
        <v>29845699</v>
      </c>
      <c r="T5467" t="s">
        <v>179</v>
      </c>
      <c r="U5467" t="s">
        <v>180</v>
      </c>
      <c r="V5467" s="2">
        <v>43604</v>
      </c>
      <c r="W5467" t="s">
        <v>30332</v>
      </c>
      <c r="X5467">
        <v>6264105799</v>
      </c>
      <c r="Y5467" t="s">
        <v>186</v>
      </c>
      <c r="Z5467" t="s">
        <v>282</v>
      </c>
      <c r="AA5467">
        <v>2019</v>
      </c>
      <c r="AB5467">
        <v>2019</v>
      </c>
      <c r="AC5467" t="s">
        <v>3159</v>
      </c>
      <c r="AD5467" t="s">
        <v>185</v>
      </c>
      <c r="AE5467" t="s">
        <v>1441</v>
      </c>
      <c r="AS5467">
        <v>3.97</v>
      </c>
      <c r="AT5467" t="s">
        <v>188</v>
      </c>
      <c r="AU5467" t="s">
        <v>189</v>
      </c>
      <c r="AV5467" t="s">
        <v>190</v>
      </c>
      <c r="AW5467" t="s">
        <v>191</v>
      </c>
      <c r="BM5467" t="s">
        <v>27615</v>
      </c>
      <c r="BN5467" t="s">
        <v>30333</v>
      </c>
      <c r="BP5467" t="s">
        <v>194</v>
      </c>
      <c r="BQ5467" t="s">
        <v>195</v>
      </c>
      <c r="BS5467">
        <v>14627</v>
      </c>
      <c r="BT5467" t="s">
        <v>196</v>
      </c>
      <c r="BU5467">
        <v>6177355778</v>
      </c>
      <c r="CM5467" t="s">
        <v>30334</v>
      </c>
      <c r="CP5467" t="s">
        <v>194</v>
      </c>
      <c r="CQ5467" t="s">
        <v>195</v>
      </c>
      <c r="CS5467">
        <v>14627</v>
      </c>
      <c r="CT5467" t="s">
        <v>196</v>
      </c>
      <c r="CU5467">
        <v>6177355778</v>
      </c>
    </row>
    <row r="5468" spans="1:151" x14ac:dyDescent="0.2">
      <c r="A5468">
        <v>24737</v>
      </c>
      <c r="B5468" t="s">
        <v>7481</v>
      </c>
      <c r="C5468" t="s">
        <v>11205</v>
      </c>
      <c r="E5468" t="s">
        <v>30335</v>
      </c>
      <c r="F5468" t="s">
        <v>171</v>
      </c>
      <c r="G5468" t="s">
        <v>172</v>
      </c>
      <c r="H5468" s="1">
        <v>35451</v>
      </c>
      <c r="I5468" t="s">
        <v>221</v>
      </c>
      <c r="K5468" t="s">
        <v>1046</v>
      </c>
      <c r="L5468" t="s">
        <v>1047</v>
      </c>
      <c r="M5468" t="s">
        <v>176</v>
      </c>
      <c r="N5468">
        <v>2019</v>
      </c>
      <c r="O5468" t="s">
        <v>482</v>
      </c>
      <c r="P5468" t="s">
        <v>178</v>
      </c>
      <c r="Q5468" t="s">
        <v>172</v>
      </c>
      <c r="S5468">
        <v>29998968</v>
      </c>
      <c r="T5468" t="s">
        <v>179</v>
      </c>
      <c r="U5468" t="s">
        <v>180</v>
      </c>
      <c r="V5468" s="2">
        <v>43968</v>
      </c>
      <c r="W5468" t="s">
        <v>30336</v>
      </c>
      <c r="X5468">
        <v>5852197620</v>
      </c>
      <c r="Y5468" t="s">
        <v>186</v>
      </c>
      <c r="Z5468" t="s">
        <v>282</v>
      </c>
      <c r="AA5468">
        <v>2020</v>
      </c>
      <c r="AB5468">
        <v>2020</v>
      </c>
      <c r="AC5468" t="s">
        <v>187</v>
      </c>
      <c r="AD5468" t="s">
        <v>172</v>
      </c>
      <c r="AS5468">
        <v>4</v>
      </c>
      <c r="AT5468" t="s">
        <v>188</v>
      </c>
      <c r="AU5468" t="s">
        <v>189</v>
      </c>
      <c r="AV5468" t="s">
        <v>190</v>
      </c>
      <c r="AW5468" t="s">
        <v>191</v>
      </c>
      <c r="BM5468" t="s">
        <v>30337</v>
      </c>
      <c r="BN5468" t="s">
        <v>193</v>
      </c>
      <c r="BP5468" t="s">
        <v>194</v>
      </c>
      <c r="BQ5468" t="s">
        <v>195</v>
      </c>
      <c r="BS5468">
        <v>14627</v>
      </c>
      <c r="BT5468" t="s">
        <v>196</v>
      </c>
      <c r="BU5468">
        <v>3478825537</v>
      </c>
      <c r="CM5468" t="s">
        <v>23117</v>
      </c>
      <c r="CP5468" t="s">
        <v>194</v>
      </c>
      <c r="CQ5468" t="s">
        <v>195</v>
      </c>
      <c r="CS5468">
        <v>14620</v>
      </c>
      <c r="CT5468" t="s">
        <v>196</v>
      </c>
      <c r="CU5468">
        <v>3478825537</v>
      </c>
      <c r="DT5468" t="s">
        <v>226</v>
      </c>
      <c r="DW5468" t="s">
        <v>30338</v>
      </c>
      <c r="DX5468" t="s">
        <v>30339</v>
      </c>
      <c r="DY5468" t="s">
        <v>30340</v>
      </c>
    </row>
    <row r="5469" spans="1:151" x14ac:dyDescent="0.2">
      <c r="A5469">
        <v>35868</v>
      </c>
      <c r="B5469" t="s">
        <v>30341</v>
      </c>
      <c r="C5469" t="s">
        <v>11205</v>
      </c>
      <c r="E5469" t="s">
        <v>30342</v>
      </c>
      <c r="F5469" t="s">
        <v>171</v>
      </c>
      <c r="G5469" t="s">
        <v>172</v>
      </c>
      <c r="H5469" s="1">
        <v>36592</v>
      </c>
      <c r="I5469" t="s">
        <v>173</v>
      </c>
      <c r="K5469" t="s">
        <v>1377</v>
      </c>
      <c r="L5469" t="s">
        <v>1378</v>
      </c>
      <c r="M5469" t="s">
        <v>176</v>
      </c>
      <c r="N5469">
        <v>2021</v>
      </c>
      <c r="O5469" t="s">
        <v>3142</v>
      </c>
      <c r="P5469" t="s">
        <v>178</v>
      </c>
      <c r="Q5469" t="s">
        <v>172</v>
      </c>
      <c r="S5469">
        <v>31320634</v>
      </c>
      <c r="T5469" t="s">
        <v>1382</v>
      </c>
      <c r="U5469" t="s">
        <v>424</v>
      </c>
      <c r="Y5469" t="str">
        <f>"01AS"</f>
        <v>01AS</v>
      </c>
      <c r="Z5469" t="s">
        <v>227</v>
      </c>
      <c r="AA5469" t="s">
        <v>320</v>
      </c>
      <c r="AB5469" t="s">
        <v>321</v>
      </c>
      <c r="AC5469" t="s">
        <v>2003</v>
      </c>
      <c r="AD5469" t="s">
        <v>185</v>
      </c>
      <c r="AS5469">
        <v>3.17</v>
      </c>
      <c r="AT5469" t="s">
        <v>429</v>
      </c>
      <c r="AU5469" t="s">
        <v>472</v>
      </c>
      <c r="AV5469" t="s">
        <v>473</v>
      </c>
      <c r="AW5469" t="s">
        <v>430</v>
      </c>
      <c r="BC5469" t="s">
        <v>474</v>
      </c>
      <c r="BM5469" t="s">
        <v>30343</v>
      </c>
      <c r="BN5469" t="s">
        <v>239</v>
      </c>
      <c r="BO5469" t="s">
        <v>13064</v>
      </c>
      <c r="BP5469" t="s">
        <v>241</v>
      </c>
      <c r="BQ5469" t="s">
        <v>195</v>
      </c>
      <c r="BS5469">
        <v>14627</v>
      </c>
      <c r="CD5469" t="s">
        <v>195</v>
      </c>
      <c r="CM5469" t="s">
        <v>30344</v>
      </c>
      <c r="CO5469" t="s">
        <v>13064</v>
      </c>
      <c r="CP5469" t="s">
        <v>13064</v>
      </c>
      <c r="CQ5469" t="s">
        <v>13024</v>
      </c>
      <c r="CS5469">
        <v>430079</v>
      </c>
      <c r="CT5469" t="s">
        <v>1382</v>
      </c>
      <c r="CU5469" t="s">
        <v>30345</v>
      </c>
    </row>
    <row r="5470" spans="1:151" x14ac:dyDescent="0.2">
      <c r="A5470">
        <v>33966</v>
      </c>
      <c r="B5470" t="s">
        <v>30341</v>
      </c>
      <c r="C5470" t="s">
        <v>11205</v>
      </c>
      <c r="E5470" t="s">
        <v>30342</v>
      </c>
      <c r="F5470" t="s">
        <v>171</v>
      </c>
      <c r="G5470" t="s">
        <v>172</v>
      </c>
      <c r="H5470" s="1">
        <v>36592</v>
      </c>
      <c r="I5470" t="s">
        <v>173</v>
      </c>
      <c r="K5470" t="s">
        <v>1377</v>
      </c>
      <c r="L5470" t="s">
        <v>1378</v>
      </c>
      <c r="M5470" t="s">
        <v>306</v>
      </c>
      <c r="N5470">
        <v>2020</v>
      </c>
      <c r="O5470" t="s">
        <v>1379</v>
      </c>
      <c r="P5470" t="s">
        <v>178</v>
      </c>
      <c r="Q5470" t="s">
        <v>172</v>
      </c>
      <c r="S5470">
        <v>31320634</v>
      </c>
      <c r="T5470" t="s">
        <v>1382</v>
      </c>
      <c r="U5470" t="s">
        <v>424</v>
      </c>
      <c r="Y5470" t="str">
        <f>"01AS"</f>
        <v>01AS</v>
      </c>
      <c r="Z5470" t="s">
        <v>227</v>
      </c>
      <c r="AA5470" t="s">
        <v>320</v>
      </c>
      <c r="AB5470" t="s">
        <v>321</v>
      </c>
      <c r="AC5470" t="s">
        <v>2003</v>
      </c>
      <c r="AD5470" t="s">
        <v>185</v>
      </c>
      <c r="AS5470">
        <v>3.17</v>
      </c>
      <c r="AT5470" t="s">
        <v>429</v>
      </c>
      <c r="AU5470" t="s">
        <v>472</v>
      </c>
      <c r="AV5470" t="s">
        <v>473</v>
      </c>
      <c r="AW5470" t="s">
        <v>430</v>
      </c>
      <c r="BC5470" t="s">
        <v>474</v>
      </c>
      <c r="BM5470" t="s">
        <v>30343</v>
      </c>
      <c r="BN5470" t="s">
        <v>239</v>
      </c>
      <c r="BO5470" t="s">
        <v>13064</v>
      </c>
      <c r="BP5470" t="s">
        <v>241</v>
      </c>
      <c r="BQ5470" t="s">
        <v>195</v>
      </c>
      <c r="BS5470">
        <v>14627</v>
      </c>
      <c r="CD5470" t="s">
        <v>195</v>
      </c>
      <c r="CM5470" t="s">
        <v>30344</v>
      </c>
      <c r="CO5470" t="s">
        <v>13064</v>
      </c>
      <c r="CP5470" t="s">
        <v>13064</v>
      </c>
      <c r="CQ5470" t="s">
        <v>13024</v>
      </c>
      <c r="CS5470">
        <v>430079</v>
      </c>
      <c r="CT5470" t="s">
        <v>1382</v>
      </c>
      <c r="CU5470" t="s">
        <v>30345</v>
      </c>
    </row>
    <row r="5471" spans="1:151" x14ac:dyDescent="0.2">
      <c r="A5471">
        <v>33993</v>
      </c>
      <c r="B5471" t="s">
        <v>30346</v>
      </c>
      <c r="C5471" t="s">
        <v>11205</v>
      </c>
      <c r="E5471" t="s">
        <v>30347</v>
      </c>
      <c r="F5471" t="s">
        <v>171</v>
      </c>
      <c r="G5471" t="s">
        <v>172</v>
      </c>
      <c r="H5471" s="1">
        <v>36606</v>
      </c>
      <c r="I5471" t="s">
        <v>173</v>
      </c>
      <c r="K5471" t="s">
        <v>1377</v>
      </c>
      <c r="L5471" t="s">
        <v>1378</v>
      </c>
      <c r="M5471" t="s">
        <v>306</v>
      </c>
      <c r="N5471">
        <v>2020</v>
      </c>
      <c r="O5471" t="s">
        <v>1379</v>
      </c>
      <c r="P5471" t="s">
        <v>509</v>
      </c>
      <c r="Q5471" t="s">
        <v>172</v>
      </c>
      <c r="S5471">
        <v>31318358</v>
      </c>
      <c r="T5471" t="s">
        <v>1382</v>
      </c>
      <c r="U5471" t="s">
        <v>424</v>
      </c>
      <c r="Y5471" t="str">
        <f>"01AS"</f>
        <v>01AS</v>
      </c>
      <c r="Z5471" t="s">
        <v>227</v>
      </c>
      <c r="AA5471" t="s">
        <v>228</v>
      </c>
      <c r="AB5471" t="s">
        <v>229</v>
      </c>
      <c r="AC5471" t="s">
        <v>10077</v>
      </c>
      <c r="AD5471" t="s">
        <v>172</v>
      </c>
      <c r="AF5471" t="s">
        <v>426</v>
      </c>
      <c r="AJ5471" t="s">
        <v>10077</v>
      </c>
      <c r="AK5471" t="s">
        <v>172</v>
      </c>
      <c r="AS5471">
        <v>3.91</v>
      </c>
      <c r="AT5471" t="s">
        <v>1261</v>
      </c>
      <c r="AU5471" t="s">
        <v>235</v>
      </c>
      <c r="AV5471" t="s">
        <v>236</v>
      </c>
      <c r="AW5471" t="s">
        <v>430</v>
      </c>
      <c r="BM5471" t="s">
        <v>25035</v>
      </c>
      <c r="BN5471" t="s">
        <v>239</v>
      </c>
      <c r="BO5471" t="s">
        <v>5567</v>
      </c>
      <c r="BP5471" t="s">
        <v>241</v>
      </c>
      <c r="BQ5471" t="s">
        <v>195</v>
      </c>
      <c r="BS5471">
        <v>14627</v>
      </c>
      <c r="CD5471" t="s">
        <v>195</v>
      </c>
      <c r="CM5471" t="s">
        <v>30348</v>
      </c>
      <c r="CO5471" t="s">
        <v>5567</v>
      </c>
      <c r="CP5471" t="s">
        <v>5567</v>
      </c>
      <c r="CQ5471" t="s">
        <v>3674</v>
      </c>
      <c r="CS5471">
        <v>214000</v>
      </c>
      <c r="CT5471" t="s">
        <v>1382</v>
      </c>
      <c r="CU5471" t="s">
        <v>30349</v>
      </c>
    </row>
    <row r="5472" spans="1:151" x14ac:dyDescent="0.2">
      <c r="A5472">
        <v>34125</v>
      </c>
      <c r="B5472" t="s">
        <v>30350</v>
      </c>
      <c r="C5472" t="s">
        <v>11205</v>
      </c>
      <c r="E5472" t="s">
        <v>30351</v>
      </c>
      <c r="F5472" t="s">
        <v>171</v>
      </c>
      <c r="G5472" t="s">
        <v>172</v>
      </c>
      <c r="H5472" s="1">
        <v>36677</v>
      </c>
      <c r="I5472" t="s">
        <v>173</v>
      </c>
      <c r="K5472" t="s">
        <v>1377</v>
      </c>
      <c r="L5472" t="s">
        <v>1378</v>
      </c>
      <c r="M5472" t="s">
        <v>306</v>
      </c>
      <c r="N5472">
        <v>2020</v>
      </c>
      <c r="O5472" t="s">
        <v>1379</v>
      </c>
      <c r="P5472" t="s">
        <v>509</v>
      </c>
      <c r="Q5472" t="s">
        <v>172</v>
      </c>
      <c r="S5472">
        <v>31318990</v>
      </c>
      <c r="T5472" t="s">
        <v>1382</v>
      </c>
      <c r="U5472" t="s">
        <v>424</v>
      </c>
      <c r="Y5472" t="str">
        <f>"01AS"</f>
        <v>01AS</v>
      </c>
      <c r="Z5472" t="s">
        <v>499</v>
      </c>
      <c r="AA5472" t="s">
        <v>228</v>
      </c>
      <c r="AB5472" t="s">
        <v>229</v>
      </c>
      <c r="AC5472" t="s">
        <v>1334</v>
      </c>
      <c r="AD5472" t="s">
        <v>185</v>
      </c>
      <c r="AS5472">
        <v>3.36</v>
      </c>
      <c r="AT5472" t="s">
        <v>429</v>
      </c>
      <c r="AU5472" t="s">
        <v>235</v>
      </c>
      <c r="AV5472" t="s">
        <v>236</v>
      </c>
      <c r="AW5472" t="s">
        <v>430</v>
      </c>
      <c r="BM5472" t="s">
        <v>1281</v>
      </c>
      <c r="BN5472" t="s">
        <v>239</v>
      </c>
      <c r="BO5472" t="s">
        <v>4702</v>
      </c>
      <c r="BP5472" t="s">
        <v>241</v>
      </c>
      <c r="BQ5472" t="s">
        <v>195</v>
      </c>
      <c r="BS5472">
        <v>14627</v>
      </c>
      <c r="CA5472" t="s">
        <v>30352</v>
      </c>
      <c r="CD5472" t="s">
        <v>195</v>
      </c>
      <c r="CM5472" t="s">
        <v>30353</v>
      </c>
      <c r="CN5472" t="s">
        <v>30352</v>
      </c>
      <c r="CO5472" t="s">
        <v>4702</v>
      </c>
      <c r="CP5472" t="s">
        <v>4702</v>
      </c>
      <c r="CQ5472" t="s">
        <v>4705</v>
      </c>
      <c r="CS5472">
        <v>200135</v>
      </c>
      <c r="CT5472" t="s">
        <v>1382</v>
      </c>
      <c r="CU5472" t="s">
        <v>30354</v>
      </c>
    </row>
    <row r="5473" spans="1:151" x14ac:dyDescent="0.2">
      <c r="A5473">
        <v>34500</v>
      </c>
      <c r="B5473" t="s">
        <v>30355</v>
      </c>
      <c r="C5473" t="s">
        <v>11881</v>
      </c>
      <c r="E5473" t="s">
        <v>30356</v>
      </c>
      <c r="F5473" t="s">
        <v>171</v>
      </c>
      <c r="I5473" t="s">
        <v>221</v>
      </c>
      <c r="K5473" t="s">
        <v>1377</v>
      </c>
      <c r="L5473" t="s">
        <v>1378</v>
      </c>
      <c r="M5473" t="s">
        <v>306</v>
      </c>
      <c r="N5473">
        <v>2020</v>
      </c>
      <c r="O5473" t="s">
        <v>1379</v>
      </c>
      <c r="P5473" t="s">
        <v>178</v>
      </c>
      <c r="Q5473" t="s">
        <v>185</v>
      </c>
      <c r="BM5473" t="s">
        <v>30357</v>
      </c>
      <c r="BP5473" t="s">
        <v>1381</v>
      </c>
      <c r="BR5473" t="s">
        <v>1381</v>
      </c>
      <c r="BS5473">
        <v>10019</v>
      </c>
      <c r="BT5473" t="s">
        <v>1382</v>
      </c>
      <c r="BU5473" t="s">
        <v>30358</v>
      </c>
    </row>
    <row r="5474" spans="1:151" x14ac:dyDescent="0.2">
      <c r="A5474">
        <v>34338</v>
      </c>
      <c r="B5474" t="s">
        <v>30359</v>
      </c>
      <c r="C5474" t="s">
        <v>11881</v>
      </c>
      <c r="E5474" t="s">
        <v>30360</v>
      </c>
      <c r="F5474" t="s">
        <v>171</v>
      </c>
      <c r="I5474" t="s">
        <v>173</v>
      </c>
      <c r="K5474" t="s">
        <v>1377</v>
      </c>
      <c r="L5474" t="s">
        <v>1378</v>
      </c>
      <c r="M5474" t="s">
        <v>306</v>
      </c>
      <c r="N5474">
        <v>2020</v>
      </c>
      <c r="O5474" t="s">
        <v>1379</v>
      </c>
      <c r="P5474" t="s">
        <v>509</v>
      </c>
      <c r="Q5474" t="s">
        <v>185</v>
      </c>
      <c r="BC5474" t="s">
        <v>474</v>
      </c>
      <c r="BM5474" t="s">
        <v>30361</v>
      </c>
      <c r="BP5474" t="s">
        <v>30362</v>
      </c>
      <c r="BR5474" t="s">
        <v>9750</v>
      </c>
      <c r="BS5474">
        <v>557700</v>
      </c>
      <c r="BT5474" t="s">
        <v>1382</v>
      </c>
      <c r="BU5474">
        <v>18984605996</v>
      </c>
      <c r="BX5474" t="s">
        <v>30363</v>
      </c>
      <c r="BY5474" t="s">
        <v>1712</v>
      </c>
    </row>
    <row r="5475" spans="1:151" x14ac:dyDescent="0.2">
      <c r="A5475">
        <v>34372</v>
      </c>
      <c r="B5475" t="s">
        <v>30364</v>
      </c>
      <c r="C5475" t="s">
        <v>11205</v>
      </c>
      <c r="E5475" t="s">
        <v>30365</v>
      </c>
      <c r="F5475" t="s">
        <v>171</v>
      </c>
      <c r="G5475" t="s">
        <v>172</v>
      </c>
      <c r="H5475" s="1">
        <v>34414</v>
      </c>
      <c r="I5475" t="s">
        <v>221</v>
      </c>
      <c r="K5475" t="s">
        <v>1377</v>
      </c>
      <c r="L5475" t="s">
        <v>1378</v>
      </c>
      <c r="M5475" t="s">
        <v>306</v>
      </c>
      <c r="N5475">
        <v>2020</v>
      </c>
      <c r="O5475" t="s">
        <v>1379</v>
      </c>
      <c r="P5475" t="s">
        <v>509</v>
      </c>
      <c r="Q5475" t="s">
        <v>172</v>
      </c>
      <c r="S5475">
        <v>31634700</v>
      </c>
      <c r="T5475" t="s">
        <v>1382</v>
      </c>
      <c r="U5475" t="s">
        <v>424</v>
      </c>
      <c r="Y5475" t="str">
        <f>"04HSEAS"</f>
        <v>04HSEAS</v>
      </c>
      <c r="Z5475" t="s">
        <v>4693</v>
      </c>
      <c r="AA5475" t="s">
        <v>259</v>
      </c>
      <c r="AB5475" t="s">
        <v>260</v>
      </c>
      <c r="AC5475" t="s">
        <v>500</v>
      </c>
      <c r="AD5475" t="s">
        <v>185</v>
      </c>
      <c r="AS5475" t="str">
        <f>"0"</f>
        <v>0</v>
      </c>
      <c r="AT5475" t="s">
        <v>429</v>
      </c>
      <c r="AU5475" t="s">
        <v>235</v>
      </c>
      <c r="AV5475" t="s">
        <v>236</v>
      </c>
      <c r="AW5475" t="s">
        <v>430</v>
      </c>
      <c r="BO5475" t="s">
        <v>2114</v>
      </c>
      <c r="BQ5475" t="s">
        <v>195</v>
      </c>
      <c r="CA5475" t="s">
        <v>169</v>
      </c>
      <c r="CD5475" t="s">
        <v>195</v>
      </c>
      <c r="CM5475" t="s">
        <v>30366</v>
      </c>
      <c r="CN5475" t="s">
        <v>169</v>
      </c>
      <c r="CO5475" t="s">
        <v>2114</v>
      </c>
      <c r="CP5475" t="s">
        <v>241</v>
      </c>
      <c r="CQ5475" t="s">
        <v>247</v>
      </c>
      <c r="CS5475">
        <v>14623</v>
      </c>
      <c r="CT5475" t="s">
        <v>244</v>
      </c>
      <c r="CU5475" t="s">
        <v>30367</v>
      </c>
    </row>
    <row r="5476" spans="1:151" x14ac:dyDescent="0.2">
      <c r="A5476">
        <v>36135</v>
      </c>
      <c r="B5476" t="s">
        <v>30359</v>
      </c>
      <c r="C5476" t="s">
        <v>11881</v>
      </c>
      <c r="E5476" t="s">
        <v>30360</v>
      </c>
      <c r="F5476" t="s">
        <v>171</v>
      </c>
      <c r="H5476" s="1">
        <v>37326</v>
      </c>
      <c r="I5476" t="s">
        <v>173</v>
      </c>
      <c r="K5476" t="s">
        <v>1377</v>
      </c>
      <c r="L5476" t="s">
        <v>30368</v>
      </c>
      <c r="M5476" t="s">
        <v>176</v>
      </c>
      <c r="N5476">
        <v>2021</v>
      </c>
      <c r="O5476" t="s">
        <v>3142</v>
      </c>
      <c r="P5476" t="s">
        <v>178</v>
      </c>
      <c r="Q5476" t="s">
        <v>172</v>
      </c>
      <c r="S5476">
        <v>31839570</v>
      </c>
      <c r="T5476" t="s">
        <v>1382</v>
      </c>
      <c r="U5476" t="s">
        <v>424</v>
      </c>
      <c r="Y5476" t="str">
        <f>"01AS"</f>
        <v>01AS</v>
      </c>
      <c r="Z5476" t="s">
        <v>227</v>
      </c>
      <c r="AA5476" t="s">
        <v>4344</v>
      </c>
      <c r="AB5476" t="s">
        <v>4345</v>
      </c>
      <c r="AC5476" t="s">
        <v>2351</v>
      </c>
      <c r="AD5476" t="s">
        <v>172</v>
      </c>
      <c r="AS5476">
        <v>3.93</v>
      </c>
      <c r="AT5476" t="s">
        <v>429</v>
      </c>
      <c r="AU5476" t="s">
        <v>472</v>
      </c>
      <c r="AV5476" t="s">
        <v>473</v>
      </c>
      <c r="AW5476" t="s">
        <v>430</v>
      </c>
      <c r="BM5476" t="s">
        <v>30369</v>
      </c>
      <c r="BN5476" t="s">
        <v>239</v>
      </c>
      <c r="BO5476" t="s">
        <v>30362</v>
      </c>
      <c r="BP5476" t="s">
        <v>241</v>
      </c>
      <c r="BQ5476" t="s">
        <v>195</v>
      </c>
      <c r="BS5476">
        <v>14627</v>
      </c>
      <c r="CA5476" t="s">
        <v>30370</v>
      </c>
      <c r="CD5476" t="s">
        <v>195</v>
      </c>
      <c r="CM5476" t="s">
        <v>30371</v>
      </c>
      <c r="CN5476" t="s">
        <v>30370</v>
      </c>
      <c r="CO5476" t="s">
        <v>30362</v>
      </c>
      <c r="CP5476" t="s">
        <v>30362</v>
      </c>
      <c r="CQ5476" t="s">
        <v>4882</v>
      </c>
      <c r="CS5476">
        <v>557700</v>
      </c>
      <c r="CT5476" t="s">
        <v>1382</v>
      </c>
      <c r="CU5476" t="s">
        <v>30372</v>
      </c>
    </row>
    <row r="5477" spans="1:151" x14ac:dyDescent="0.2">
      <c r="A5477">
        <v>36091</v>
      </c>
      <c r="B5477" t="s">
        <v>30355</v>
      </c>
      <c r="C5477" t="s">
        <v>11881</v>
      </c>
      <c r="E5477" t="s">
        <v>30373</v>
      </c>
      <c r="F5477" t="s">
        <v>171</v>
      </c>
      <c r="H5477" s="1">
        <v>37211</v>
      </c>
      <c r="K5477" t="s">
        <v>1377</v>
      </c>
      <c r="L5477" t="s">
        <v>1378</v>
      </c>
      <c r="M5477" t="s">
        <v>176</v>
      </c>
      <c r="N5477">
        <v>2021</v>
      </c>
      <c r="O5477" t="s">
        <v>3142</v>
      </c>
      <c r="P5477" t="s">
        <v>178</v>
      </c>
      <c r="Q5477" t="s">
        <v>172</v>
      </c>
      <c r="S5477">
        <v>31727075</v>
      </c>
      <c r="T5477" t="s">
        <v>1382</v>
      </c>
      <c r="U5477" t="s">
        <v>424</v>
      </c>
      <c r="Y5477" t="str">
        <f>"01AS"</f>
        <v>01AS</v>
      </c>
      <c r="Z5477" t="s">
        <v>499</v>
      </c>
      <c r="AA5477" t="s">
        <v>833</v>
      </c>
      <c r="AB5477" t="s">
        <v>834</v>
      </c>
      <c r="AC5477" t="s">
        <v>5521</v>
      </c>
      <c r="AD5477" t="s">
        <v>172</v>
      </c>
      <c r="AS5477">
        <v>3.96</v>
      </c>
      <c r="AT5477" t="s">
        <v>1261</v>
      </c>
      <c r="AU5477" t="s">
        <v>472</v>
      </c>
      <c r="AV5477" t="s">
        <v>473</v>
      </c>
      <c r="AW5477" t="s">
        <v>430</v>
      </c>
      <c r="BM5477" t="s">
        <v>16631</v>
      </c>
      <c r="BN5477" t="s">
        <v>239</v>
      </c>
      <c r="BO5477" t="s">
        <v>1381</v>
      </c>
      <c r="BP5477" t="s">
        <v>241</v>
      </c>
      <c r="BQ5477" t="s">
        <v>195</v>
      </c>
      <c r="BS5477">
        <v>14627</v>
      </c>
      <c r="CA5477" t="s">
        <v>30374</v>
      </c>
      <c r="CD5477" t="s">
        <v>195</v>
      </c>
      <c r="CM5477" t="s">
        <v>30375</v>
      </c>
      <c r="CN5477" t="s">
        <v>30374</v>
      </c>
      <c r="CO5477" t="s">
        <v>1381</v>
      </c>
      <c r="CP5477" t="s">
        <v>1381</v>
      </c>
      <c r="CQ5477" t="s">
        <v>4697</v>
      </c>
      <c r="CS5477">
        <v>100190</v>
      </c>
      <c r="CT5477" t="s">
        <v>1382</v>
      </c>
      <c r="CU5477" t="s">
        <v>30376</v>
      </c>
    </row>
    <row r="5478" spans="1:151" x14ac:dyDescent="0.2">
      <c r="A5478">
        <v>41846</v>
      </c>
      <c r="B5478" t="s">
        <v>17531</v>
      </c>
      <c r="C5478" t="s">
        <v>11881</v>
      </c>
      <c r="E5478" t="s">
        <v>30377</v>
      </c>
      <c r="F5478" t="s">
        <v>171</v>
      </c>
      <c r="G5478" t="str">
        <f>"0"</f>
        <v>0</v>
      </c>
      <c r="H5478" s="1">
        <v>36805</v>
      </c>
      <c r="I5478" t="s">
        <v>221</v>
      </c>
      <c r="K5478" t="s">
        <v>769</v>
      </c>
      <c r="L5478" t="s">
        <v>2488</v>
      </c>
      <c r="M5478" t="s">
        <v>176</v>
      </c>
      <c r="N5478">
        <v>2024</v>
      </c>
      <c r="O5478" t="s">
        <v>319</v>
      </c>
      <c r="P5478" t="s">
        <v>178</v>
      </c>
      <c r="Q5478" t="s">
        <v>172</v>
      </c>
      <c r="S5478">
        <v>32629378</v>
      </c>
      <c r="T5478" t="s">
        <v>1382</v>
      </c>
      <c r="U5478" t="s">
        <v>424</v>
      </c>
      <c r="Y5478" t="str">
        <f>"02SBS"</f>
        <v>02SBS</v>
      </c>
      <c r="Z5478" t="s">
        <v>4693</v>
      </c>
      <c r="AA5478" t="s">
        <v>259</v>
      </c>
      <c r="AB5478" t="s">
        <v>260</v>
      </c>
      <c r="AC5478" t="s">
        <v>4694</v>
      </c>
      <c r="AD5478" t="s">
        <v>185</v>
      </c>
      <c r="AS5478">
        <v>3.12</v>
      </c>
      <c r="AU5478" t="s">
        <v>235</v>
      </c>
      <c r="AV5478" t="s">
        <v>236</v>
      </c>
      <c r="AW5478" t="s">
        <v>430</v>
      </c>
      <c r="BO5478" t="s">
        <v>475</v>
      </c>
      <c r="BQ5478" t="s">
        <v>195</v>
      </c>
      <c r="CA5478">
        <v>410</v>
      </c>
      <c r="CD5478" t="s">
        <v>195</v>
      </c>
      <c r="CM5478" t="s">
        <v>476</v>
      </c>
      <c r="CN5478">
        <v>410</v>
      </c>
      <c r="CO5478" t="s">
        <v>475</v>
      </c>
      <c r="CP5478" t="s">
        <v>241</v>
      </c>
      <c r="CQ5478" t="s">
        <v>247</v>
      </c>
      <c r="CS5478">
        <v>14620</v>
      </c>
      <c r="CT5478" t="s">
        <v>244</v>
      </c>
      <c r="CU5478" t="s">
        <v>30378</v>
      </c>
    </row>
    <row r="5479" spans="1:151" x14ac:dyDescent="0.2">
      <c r="A5479">
        <v>11430</v>
      </c>
      <c r="B5479" t="s">
        <v>30379</v>
      </c>
      <c r="C5479" t="s">
        <v>30380</v>
      </c>
      <c r="E5479" t="s">
        <v>30381</v>
      </c>
      <c r="F5479" t="s">
        <v>30382</v>
      </c>
      <c r="G5479" t="s">
        <v>172</v>
      </c>
      <c r="H5479" s="1">
        <v>34328</v>
      </c>
      <c r="I5479" t="s">
        <v>221</v>
      </c>
      <c r="K5479" t="s">
        <v>1078</v>
      </c>
      <c r="L5479" t="s">
        <v>1731</v>
      </c>
      <c r="M5479" t="s">
        <v>1164</v>
      </c>
      <c r="N5479" t="s">
        <v>30383</v>
      </c>
      <c r="O5479" t="s">
        <v>30384</v>
      </c>
      <c r="P5479" t="s">
        <v>178</v>
      </c>
      <c r="Q5479" t="s">
        <v>172</v>
      </c>
      <c r="S5479">
        <v>28346234</v>
      </c>
      <c r="T5479" t="s">
        <v>179</v>
      </c>
      <c r="U5479" t="s">
        <v>180</v>
      </c>
      <c r="V5479" s="2">
        <v>42505</v>
      </c>
      <c r="W5479" t="s">
        <v>30385</v>
      </c>
      <c r="X5479">
        <v>5852983908</v>
      </c>
      <c r="Y5479" t="s">
        <v>182</v>
      </c>
      <c r="Z5479" t="s">
        <v>282</v>
      </c>
      <c r="AA5479">
        <v>2016</v>
      </c>
      <c r="AB5479">
        <v>2016</v>
      </c>
      <c r="AC5479" t="s">
        <v>3101</v>
      </c>
      <c r="AD5479" t="s">
        <v>185</v>
      </c>
      <c r="AS5479">
        <v>3.43</v>
      </c>
      <c r="AT5479" t="s">
        <v>188</v>
      </c>
      <c r="AU5479" t="s">
        <v>1520</v>
      </c>
      <c r="AV5479" t="s">
        <v>3529</v>
      </c>
      <c r="AW5479" t="s">
        <v>191</v>
      </c>
      <c r="BM5479" t="s">
        <v>6675</v>
      </c>
      <c r="BN5479" t="s">
        <v>30386</v>
      </c>
      <c r="BP5479" t="s">
        <v>194</v>
      </c>
      <c r="BQ5479" t="s">
        <v>195</v>
      </c>
      <c r="BS5479">
        <v>14604</v>
      </c>
      <c r="BT5479" t="s">
        <v>196</v>
      </c>
      <c r="BU5479">
        <v>5852983908</v>
      </c>
      <c r="BZ5479" t="s">
        <v>30387</v>
      </c>
      <c r="CA5479" t="s">
        <v>30388</v>
      </c>
      <c r="CC5479" t="s">
        <v>13854</v>
      </c>
      <c r="CF5479">
        <v>100190</v>
      </c>
      <c r="CG5479" t="s">
        <v>179</v>
      </c>
      <c r="CH5479" t="s">
        <v>30389</v>
      </c>
      <c r="CM5479" t="s">
        <v>6675</v>
      </c>
      <c r="CN5479" t="s">
        <v>30386</v>
      </c>
      <c r="CP5479" t="s">
        <v>194</v>
      </c>
      <c r="CQ5479" t="s">
        <v>195</v>
      </c>
      <c r="CS5479">
        <v>14604</v>
      </c>
      <c r="CT5479" t="s">
        <v>196</v>
      </c>
      <c r="CU5479">
        <v>5852983908</v>
      </c>
      <c r="CZ5479" t="s">
        <v>30387</v>
      </c>
      <c r="DA5479" t="s">
        <v>30388</v>
      </c>
      <c r="DC5479" t="s">
        <v>13854</v>
      </c>
      <c r="DF5479">
        <v>100190</v>
      </c>
      <c r="DG5479" t="s">
        <v>179</v>
      </c>
      <c r="DH5479" t="s">
        <v>30389</v>
      </c>
      <c r="EM5479" t="s">
        <v>30387</v>
      </c>
      <c r="EN5479" t="s">
        <v>30388</v>
      </c>
      <c r="EP5479" t="s">
        <v>13854</v>
      </c>
      <c r="ES5479">
        <v>100190</v>
      </c>
      <c r="ET5479" t="s">
        <v>179</v>
      </c>
      <c r="EU5479" t="s">
        <v>30389</v>
      </c>
    </row>
    <row r="5480" spans="1:151" x14ac:dyDescent="0.2">
      <c r="A5480">
        <v>34516</v>
      </c>
      <c r="B5480" t="s">
        <v>30390</v>
      </c>
      <c r="C5480" t="s">
        <v>30391</v>
      </c>
      <c r="E5480" t="s">
        <v>30392</v>
      </c>
      <c r="F5480" t="s">
        <v>171</v>
      </c>
      <c r="H5480" s="1">
        <v>37286</v>
      </c>
      <c r="I5480" t="s">
        <v>221</v>
      </c>
      <c r="K5480" t="s">
        <v>1377</v>
      </c>
      <c r="L5480" t="s">
        <v>1378</v>
      </c>
      <c r="M5480" t="s">
        <v>306</v>
      </c>
      <c r="N5480">
        <v>2020</v>
      </c>
      <c r="O5480" t="s">
        <v>1379</v>
      </c>
      <c r="P5480" t="s">
        <v>3256</v>
      </c>
      <c r="Q5480" t="s">
        <v>185</v>
      </c>
      <c r="S5480">
        <v>31726689</v>
      </c>
      <c r="AX5480" t="s">
        <v>30393</v>
      </c>
      <c r="AY5480" t="s">
        <v>30394</v>
      </c>
      <c r="BA5480" t="s">
        <v>30395</v>
      </c>
      <c r="BM5480" t="s">
        <v>30396</v>
      </c>
      <c r="BP5480" t="s">
        <v>9867</v>
      </c>
      <c r="BR5480" t="s">
        <v>9868</v>
      </c>
      <c r="BS5480">
        <v>110003</v>
      </c>
      <c r="BT5480" t="s">
        <v>1382</v>
      </c>
      <c r="BU5480" t="str">
        <f>"008617740079000"</f>
        <v>008617740079000</v>
      </c>
      <c r="BX5480" t="s">
        <v>7385</v>
      </c>
    </row>
    <row r="5481" spans="1:151" x14ac:dyDescent="0.2">
      <c r="A5481">
        <v>34201</v>
      </c>
      <c r="B5481" t="s">
        <v>30397</v>
      </c>
      <c r="C5481" t="s">
        <v>30391</v>
      </c>
      <c r="E5481" t="s">
        <v>30398</v>
      </c>
      <c r="F5481" t="s">
        <v>171</v>
      </c>
      <c r="I5481" t="s">
        <v>173</v>
      </c>
      <c r="K5481" t="s">
        <v>1377</v>
      </c>
      <c r="L5481" t="s">
        <v>12980</v>
      </c>
      <c r="M5481" t="s">
        <v>306</v>
      </c>
      <c r="N5481">
        <v>2020</v>
      </c>
      <c r="O5481" t="s">
        <v>1379</v>
      </c>
      <c r="P5481" t="s">
        <v>178</v>
      </c>
      <c r="Q5481" t="s">
        <v>185</v>
      </c>
      <c r="BC5481" t="s">
        <v>474</v>
      </c>
      <c r="BM5481" t="s">
        <v>30399</v>
      </c>
      <c r="BP5481" t="s">
        <v>5458</v>
      </c>
      <c r="BR5481" t="s">
        <v>8906</v>
      </c>
      <c r="BS5481">
        <v>510645</v>
      </c>
      <c r="BT5481" t="s">
        <v>1382</v>
      </c>
      <c r="BU5481" t="s">
        <v>30400</v>
      </c>
      <c r="BW5481" t="s">
        <v>30401</v>
      </c>
    </row>
    <row r="5482" spans="1:151" x14ac:dyDescent="0.2">
      <c r="A5482">
        <v>34233</v>
      </c>
      <c r="B5482" t="s">
        <v>30402</v>
      </c>
      <c r="C5482" t="s">
        <v>30391</v>
      </c>
      <c r="E5482" t="s">
        <v>30403</v>
      </c>
      <c r="F5482" t="s">
        <v>171</v>
      </c>
      <c r="I5482" t="s">
        <v>173</v>
      </c>
      <c r="K5482" t="s">
        <v>1377</v>
      </c>
      <c r="L5482" t="s">
        <v>1378</v>
      </c>
      <c r="M5482" t="s">
        <v>306</v>
      </c>
      <c r="N5482">
        <v>2020</v>
      </c>
      <c r="O5482" t="s">
        <v>1379</v>
      </c>
      <c r="P5482" t="s">
        <v>509</v>
      </c>
      <c r="Q5482" t="s">
        <v>185</v>
      </c>
      <c r="BM5482" t="s">
        <v>30404</v>
      </c>
      <c r="BP5482" t="s">
        <v>28416</v>
      </c>
      <c r="BQ5482" t="s">
        <v>5534</v>
      </c>
      <c r="BR5482" t="s">
        <v>28416</v>
      </c>
      <c r="BS5482">
        <v>200050</v>
      </c>
      <c r="BT5482" t="s">
        <v>1382</v>
      </c>
      <c r="BU5482">
        <v>13341681469</v>
      </c>
      <c r="BV5482" t="s">
        <v>5534</v>
      </c>
      <c r="BW5482" t="s">
        <v>5534</v>
      </c>
      <c r="BX5482" t="s">
        <v>5534</v>
      </c>
      <c r="BY5482" t="s">
        <v>5534</v>
      </c>
    </row>
    <row r="5483" spans="1:151" x14ac:dyDescent="0.2">
      <c r="A5483">
        <v>34489</v>
      </c>
      <c r="B5483" t="s">
        <v>30405</v>
      </c>
      <c r="C5483" t="s">
        <v>30391</v>
      </c>
      <c r="E5483" t="s">
        <v>30406</v>
      </c>
      <c r="F5483" t="s">
        <v>171</v>
      </c>
      <c r="I5483" t="s">
        <v>173</v>
      </c>
      <c r="K5483" t="s">
        <v>1377</v>
      </c>
      <c r="L5483" t="s">
        <v>1378</v>
      </c>
      <c r="M5483" t="s">
        <v>306</v>
      </c>
      <c r="N5483">
        <v>2020</v>
      </c>
      <c r="O5483" t="s">
        <v>1379</v>
      </c>
      <c r="P5483" t="s">
        <v>178</v>
      </c>
      <c r="Q5483" t="s">
        <v>185</v>
      </c>
      <c r="BM5483" t="s">
        <v>30407</v>
      </c>
      <c r="BP5483" t="s">
        <v>26479</v>
      </c>
      <c r="BR5483" t="s">
        <v>11462</v>
      </c>
      <c r="BT5483" t="s">
        <v>1382</v>
      </c>
      <c r="BU5483">
        <v>18663862361</v>
      </c>
      <c r="BW5483">
        <v>18663862361</v>
      </c>
      <c r="BX5483" t="s">
        <v>7385</v>
      </c>
    </row>
    <row r="5484" spans="1:151" x14ac:dyDescent="0.2">
      <c r="A5484">
        <v>36034</v>
      </c>
      <c r="B5484" t="s">
        <v>30405</v>
      </c>
      <c r="C5484" t="s">
        <v>30391</v>
      </c>
      <c r="E5484" t="s">
        <v>30406</v>
      </c>
      <c r="F5484" t="s">
        <v>171</v>
      </c>
      <c r="H5484" s="1">
        <v>37014</v>
      </c>
      <c r="K5484" t="s">
        <v>1377</v>
      </c>
      <c r="L5484" t="s">
        <v>1378</v>
      </c>
      <c r="M5484" t="s">
        <v>176</v>
      </c>
      <c r="N5484">
        <v>2021</v>
      </c>
      <c r="O5484" t="s">
        <v>3142</v>
      </c>
      <c r="P5484" t="s">
        <v>178</v>
      </c>
      <c r="Q5484" t="s">
        <v>172</v>
      </c>
      <c r="S5484">
        <v>31752893</v>
      </c>
      <c r="T5484" t="s">
        <v>1382</v>
      </c>
      <c r="U5484" t="s">
        <v>424</v>
      </c>
      <c r="Y5484" t="str">
        <f>"04HSEAS"</f>
        <v>04HSEAS</v>
      </c>
      <c r="Z5484" t="s">
        <v>227</v>
      </c>
      <c r="AA5484" t="s">
        <v>833</v>
      </c>
      <c r="AB5484" t="s">
        <v>834</v>
      </c>
      <c r="AC5484" t="s">
        <v>500</v>
      </c>
      <c r="AD5484" t="s">
        <v>172</v>
      </c>
      <c r="AS5484">
        <v>3.88</v>
      </c>
      <c r="AT5484" t="s">
        <v>1261</v>
      </c>
      <c r="AU5484" t="s">
        <v>472</v>
      </c>
      <c r="AV5484" t="s">
        <v>473</v>
      </c>
      <c r="AW5484" t="s">
        <v>430</v>
      </c>
      <c r="BM5484" t="s">
        <v>30408</v>
      </c>
      <c r="BN5484" t="s">
        <v>239</v>
      </c>
      <c r="BO5484" t="s">
        <v>30409</v>
      </c>
      <c r="BP5484" t="s">
        <v>241</v>
      </c>
      <c r="BQ5484" t="s">
        <v>195</v>
      </c>
      <c r="BS5484">
        <v>14627</v>
      </c>
      <c r="CD5484" t="s">
        <v>195</v>
      </c>
      <c r="CM5484" t="s">
        <v>502</v>
      </c>
      <c r="CO5484" t="s">
        <v>30409</v>
      </c>
      <c r="CP5484" t="s">
        <v>241</v>
      </c>
      <c r="CQ5484" t="s">
        <v>247</v>
      </c>
      <c r="CS5484" t="s">
        <v>30410</v>
      </c>
      <c r="CT5484" t="s">
        <v>244</v>
      </c>
      <c r="CU5484" t="s">
        <v>30411</v>
      </c>
    </row>
    <row r="5485" spans="1:151" x14ac:dyDescent="0.2">
      <c r="A5485">
        <v>45416</v>
      </c>
      <c r="B5485" t="s">
        <v>11457</v>
      </c>
      <c r="C5485" t="s">
        <v>30391</v>
      </c>
      <c r="E5485" t="s">
        <v>30412</v>
      </c>
      <c r="F5485" t="s">
        <v>3256</v>
      </c>
      <c r="G5485" t="str">
        <f>"0"</f>
        <v>0</v>
      </c>
      <c r="H5485" s="1">
        <v>38016</v>
      </c>
      <c r="I5485" t="s">
        <v>173</v>
      </c>
      <c r="K5485" t="s">
        <v>554</v>
      </c>
      <c r="L5485" t="s">
        <v>175</v>
      </c>
      <c r="M5485" t="s">
        <v>306</v>
      </c>
      <c r="N5485">
        <v>2025</v>
      </c>
      <c r="O5485" t="s">
        <v>2065</v>
      </c>
      <c r="P5485" t="s">
        <v>178</v>
      </c>
      <c r="Q5485" t="s">
        <v>172</v>
      </c>
      <c r="R5485" t="s">
        <v>510</v>
      </c>
      <c r="S5485">
        <v>32352481</v>
      </c>
      <c r="BM5485" t="s">
        <v>4408</v>
      </c>
    </row>
    <row r="5486" spans="1:151" x14ac:dyDescent="0.2">
      <c r="A5486">
        <v>12519</v>
      </c>
      <c r="B5486" t="s">
        <v>30413</v>
      </c>
      <c r="C5486" t="s">
        <v>30414</v>
      </c>
      <c r="E5486" t="s">
        <v>30415</v>
      </c>
      <c r="F5486" t="s">
        <v>171</v>
      </c>
      <c r="G5486" t="s">
        <v>172</v>
      </c>
      <c r="H5486" s="1">
        <v>34381</v>
      </c>
      <c r="I5486" t="s">
        <v>173</v>
      </c>
      <c r="K5486" t="s">
        <v>439</v>
      </c>
      <c r="L5486" t="s">
        <v>175</v>
      </c>
      <c r="M5486" t="s">
        <v>224</v>
      </c>
      <c r="N5486">
        <v>2015</v>
      </c>
      <c r="O5486" t="s">
        <v>692</v>
      </c>
      <c r="P5486" t="s">
        <v>363</v>
      </c>
      <c r="Q5486" t="s">
        <v>172</v>
      </c>
      <c r="S5486">
        <v>27708880</v>
      </c>
      <c r="T5486" t="s">
        <v>196</v>
      </c>
      <c r="W5486" t="s">
        <v>30416</v>
      </c>
      <c r="X5486">
        <v>4082686613</v>
      </c>
      <c r="Y5486" t="s">
        <v>802</v>
      </c>
      <c r="Z5486" t="s">
        <v>1583</v>
      </c>
      <c r="AA5486">
        <v>2016</v>
      </c>
      <c r="AB5486">
        <v>2016</v>
      </c>
      <c r="AC5486" t="s">
        <v>1584</v>
      </c>
      <c r="AD5486" t="s">
        <v>185</v>
      </c>
      <c r="AS5486">
        <v>3.02</v>
      </c>
      <c r="AT5486" t="s">
        <v>30417</v>
      </c>
      <c r="AU5486" t="s">
        <v>189</v>
      </c>
      <c r="AV5486" t="s">
        <v>190</v>
      </c>
      <c r="AW5486" t="s">
        <v>715</v>
      </c>
      <c r="BM5486" t="s">
        <v>30418</v>
      </c>
      <c r="BN5486" t="s">
        <v>9421</v>
      </c>
      <c r="BP5486" t="s">
        <v>194</v>
      </c>
      <c r="BQ5486" t="s">
        <v>195</v>
      </c>
      <c r="BS5486">
        <v>14605</v>
      </c>
      <c r="BT5486" t="s">
        <v>196</v>
      </c>
      <c r="BU5486">
        <v>4088967649</v>
      </c>
      <c r="BZ5486" t="s">
        <v>30419</v>
      </c>
      <c r="CC5486" t="s">
        <v>13718</v>
      </c>
      <c r="CD5486" t="s">
        <v>461</v>
      </c>
      <c r="CF5486">
        <v>95120</v>
      </c>
      <c r="CG5486" t="s">
        <v>196</v>
      </c>
      <c r="CH5486">
        <v>4082686613</v>
      </c>
      <c r="CM5486" t="s">
        <v>30418</v>
      </c>
      <c r="CN5486" t="s">
        <v>9421</v>
      </c>
      <c r="CP5486" t="s">
        <v>194</v>
      </c>
      <c r="CQ5486" t="s">
        <v>195</v>
      </c>
      <c r="CS5486">
        <v>14605</v>
      </c>
      <c r="CT5486" t="s">
        <v>196</v>
      </c>
      <c r="CU5486">
        <v>4088967649</v>
      </c>
      <c r="EM5486" t="s">
        <v>30419</v>
      </c>
      <c r="EP5486" t="s">
        <v>13718</v>
      </c>
      <c r="EQ5486" t="s">
        <v>461</v>
      </c>
      <c r="ES5486">
        <v>95120</v>
      </c>
      <c r="ET5486" t="s">
        <v>196</v>
      </c>
      <c r="EU5486">
        <v>4082686613</v>
      </c>
    </row>
    <row r="5487" spans="1:151" x14ac:dyDescent="0.2">
      <c r="A5487">
        <v>19728</v>
      </c>
      <c r="B5487" t="s">
        <v>30420</v>
      </c>
      <c r="C5487" t="s">
        <v>30414</v>
      </c>
      <c r="E5487" t="s">
        <v>30421</v>
      </c>
      <c r="F5487" t="s">
        <v>171</v>
      </c>
      <c r="G5487" t="s">
        <v>172</v>
      </c>
      <c r="H5487" s="1">
        <v>35350</v>
      </c>
      <c r="I5487" t="s">
        <v>221</v>
      </c>
      <c r="K5487" t="s">
        <v>7946</v>
      </c>
      <c r="L5487" t="s">
        <v>7947</v>
      </c>
      <c r="M5487" t="s">
        <v>176</v>
      </c>
      <c r="N5487">
        <v>2017</v>
      </c>
      <c r="O5487" t="s">
        <v>177</v>
      </c>
      <c r="P5487" t="s">
        <v>178</v>
      </c>
      <c r="Q5487" t="s">
        <v>172</v>
      </c>
      <c r="S5487">
        <v>28834786</v>
      </c>
      <c r="T5487" t="s">
        <v>1941</v>
      </c>
      <c r="U5487" t="s">
        <v>337</v>
      </c>
      <c r="W5487" t="s">
        <v>30416</v>
      </c>
      <c r="X5487">
        <v>4083078535</v>
      </c>
      <c r="Y5487" t="s">
        <v>182</v>
      </c>
      <c r="Z5487" t="s">
        <v>183</v>
      </c>
      <c r="AA5487">
        <v>2018</v>
      </c>
      <c r="AB5487">
        <v>2018</v>
      </c>
      <c r="AC5487" t="s">
        <v>4374</v>
      </c>
      <c r="AD5487" t="s">
        <v>185</v>
      </c>
      <c r="AM5487" t="s">
        <v>30422</v>
      </c>
      <c r="AS5487">
        <v>3.5</v>
      </c>
      <c r="AT5487" t="s">
        <v>188</v>
      </c>
      <c r="AU5487" t="s">
        <v>189</v>
      </c>
      <c r="AV5487" t="s">
        <v>190</v>
      </c>
      <c r="AW5487" t="s">
        <v>715</v>
      </c>
      <c r="BM5487" t="s">
        <v>30423</v>
      </c>
      <c r="BN5487" t="s">
        <v>193</v>
      </c>
      <c r="BP5487" t="s">
        <v>194</v>
      </c>
      <c r="BQ5487" t="s">
        <v>195</v>
      </c>
      <c r="BS5487">
        <v>14627</v>
      </c>
      <c r="BT5487" t="s">
        <v>196</v>
      </c>
      <c r="BU5487">
        <v>4084066797</v>
      </c>
      <c r="BZ5487" t="s">
        <v>30424</v>
      </c>
      <c r="CC5487" t="s">
        <v>13718</v>
      </c>
      <c r="CD5487" t="s">
        <v>461</v>
      </c>
      <c r="CF5487">
        <v>95123</v>
      </c>
      <c r="CG5487" t="s">
        <v>196</v>
      </c>
      <c r="CH5487">
        <v>4082686613</v>
      </c>
      <c r="CM5487" t="s">
        <v>5863</v>
      </c>
      <c r="CP5487" t="s">
        <v>194</v>
      </c>
      <c r="CQ5487" t="s">
        <v>195</v>
      </c>
      <c r="CS5487">
        <v>14169</v>
      </c>
      <c r="CT5487" t="s">
        <v>196</v>
      </c>
      <c r="CU5487">
        <v>4084066797</v>
      </c>
      <c r="ED5487" t="s">
        <v>461</v>
      </c>
      <c r="EG5487" t="s">
        <v>196</v>
      </c>
      <c r="EH5487">
        <v>4082686613</v>
      </c>
      <c r="EM5487" t="s">
        <v>30424</v>
      </c>
      <c r="EP5487" t="s">
        <v>13718</v>
      </c>
      <c r="EQ5487" t="s">
        <v>461</v>
      </c>
      <c r="ES5487">
        <v>95123</v>
      </c>
      <c r="ET5487" t="s">
        <v>196</v>
      </c>
      <c r="EU5487">
        <v>4082686613</v>
      </c>
    </row>
    <row r="5488" spans="1:151" x14ac:dyDescent="0.2">
      <c r="A5488">
        <v>42076</v>
      </c>
      <c r="B5488" t="s">
        <v>6618</v>
      </c>
      <c r="C5488" t="s">
        <v>30425</v>
      </c>
      <c r="D5488" t="s">
        <v>3186</v>
      </c>
      <c r="E5488" t="s">
        <v>30426</v>
      </c>
      <c r="F5488" t="s">
        <v>171</v>
      </c>
      <c r="G5488" t="str">
        <f>"0"</f>
        <v>0</v>
      </c>
      <c r="H5488" s="1">
        <v>37321</v>
      </c>
      <c r="I5488" t="s">
        <v>221</v>
      </c>
      <c r="K5488" t="s">
        <v>2349</v>
      </c>
      <c r="L5488" t="s">
        <v>2350</v>
      </c>
      <c r="M5488" t="s">
        <v>205</v>
      </c>
      <c r="N5488">
        <v>2024</v>
      </c>
      <c r="O5488" t="s">
        <v>2271</v>
      </c>
      <c r="P5488" t="s">
        <v>178</v>
      </c>
      <c r="Q5488" t="s">
        <v>172</v>
      </c>
      <c r="R5488" t="s">
        <v>510</v>
      </c>
      <c r="S5488">
        <v>31726603</v>
      </c>
      <c r="BM5488" t="s">
        <v>6385</v>
      </c>
    </row>
    <row r="5489" spans="1:151" x14ac:dyDescent="0.2">
      <c r="A5489">
        <v>19817</v>
      </c>
      <c r="B5489" t="s">
        <v>30427</v>
      </c>
      <c r="C5489" t="s">
        <v>30428</v>
      </c>
      <c r="E5489" t="s">
        <v>30429</v>
      </c>
      <c r="F5489" t="s">
        <v>171</v>
      </c>
      <c r="G5489" t="s">
        <v>172</v>
      </c>
      <c r="H5489" s="1">
        <v>35223</v>
      </c>
      <c r="I5489" t="s">
        <v>173</v>
      </c>
      <c r="K5489" t="s">
        <v>222</v>
      </c>
      <c r="L5489" t="s">
        <v>223</v>
      </c>
      <c r="M5489" t="s">
        <v>224</v>
      </c>
      <c r="N5489">
        <v>2017</v>
      </c>
      <c r="O5489" t="s">
        <v>441</v>
      </c>
      <c r="P5489" t="s">
        <v>363</v>
      </c>
      <c r="Q5489" t="s">
        <v>172</v>
      </c>
      <c r="S5489">
        <v>28754589</v>
      </c>
      <c r="T5489" t="s">
        <v>1941</v>
      </c>
      <c r="U5489" t="s">
        <v>337</v>
      </c>
      <c r="W5489" t="s">
        <v>30430</v>
      </c>
      <c r="X5489">
        <v>9175869884</v>
      </c>
      <c r="Y5489" t="s">
        <v>186</v>
      </c>
      <c r="Z5489" t="s">
        <v>282</v>
      </c>
      <c r="AA5489">
        <v>2018</v>
      </c>
      <c r="AB5489">
        <v>2018</v>
      </c>
      <c r="AC5489" t="s">
        <v>1068</v>
      </c>
      <c r="AD5489" t="s">
        <v>185</v>
      </c>
      <c r="AS5489">
        <v>3.37</v>
      </c>
      <c r="AT5489" t="s">
        <v>188</v>
      </c>
      <c r="AU5489" t="s">
        <v>189</v>
      </c>
      <c r="AV5489" t="s">
        <v>190</v>
      </c>
      <c r="AW5489" t="s">
        <v>715</v>
      </c>
      <c r="BM5489" t="s">
        <v>29180</v>
      </c>
      <c r="BN5489" t="s">
        <v>193</v>
      </c>
      <c r="BP5489" t="s">
        <v>194</v>
      </c>
      <c r="BQ5489" t="s">
        <v>195</v>
      </c>
      <c r="BS5489">
        <v>14627</v>
      </c>
      <c r="BT5489" t="s">
        <v>196</v>
      </c>
      <c r="BU5489">
        <v>5167109662</v>
      </c>
      <c r="BZ5489" t="s">
        <v>4921</v>
      </c>
      <c r="CC5489" t="s">
        <v>194</v>
      </c>
      <c r="CD5489" t="s">
        <v>195</v>
      </c>
      <c r="CF5489">
        <v>14627</v>
      </c>
      <c r="CG5489" t="s">
        <v>196</v>
      </c>
      <c r="CM5489" t="s">
        <v>30431</v>
      </c>
      <c r="CP5489" t="s">
        <v>22842</v>
      </c>
      <c r="CQ5489" t="s">
        <v>195</v>
      </c>
      <c r="CS5489">
        <v>11364</v>
      </c>
      <c r="CT5489" t="s">
        <v>196</v>
      </c>
      <c r="CU5489">
        <v>5167109662</v>
      </c>
      <c r="ED5489" t="s">
        <v>195</v>
      </c>
      <c r="EG5489" t="s">
        <v>196</v>
      </c>
      <c r="EH5489">
        <v>7184234631</v>
      </c>
      <c r="EM5489" t="s">
        <v>30432</v>
      </c>
      <c r="EP5489" t="s">
        <v>22842</v>
      </c>
      <c r="EQ5489" t="s">
        <v>195</v>
      </c>
      <c r="ES5489">
        <v>11364</v>
      </c>
      <c r="ET5489" t="s">
        <v>196</v>
      </c>
      <c r="EU5489">
        <v>7184234631</v>
      </c>
    </row>
    <row r="5490" spans="1:151" x14ac:dyDescent="0.2">
      <c r="A5490">
        <v>26885</v>
      </c>
      <c r="B5490" t="s">
        <v>4305</v>
      </c>
      <c r="C5490" t="s">
        <v>17013</v>
      </c>
      <c r="E5490" t="s">
        <v>30433</v>
      </c>
      <c r="F5490" t="s">
        <v>171</v>
      </c>
      <c r="G5490" t="s">
        <v>172</v>
      </c>
      <c r="H5490" s="1">
        <v>35621</v>
      </c>
      <c r="I5490" t="s">
        <v>173</v>
      </c>
      <c r="K5490" t="s">
        <v>18968</v>
      </c>
      <c r="L5490" t="s">
        <v>7264</v>
      </c>
      <c r="M5490" t="s">
        <v>306</v>
      </c>
      <c r="N5490">
        <v>2018</v>
      </c>
      <c r="O5490" t="s">
        <v>307</v>
      </c>
      <c r="P5490" t="s">
        <v>178</v>
      </c>
      <c r="Q5490" t="s">
        <v>172</v>
      </c>
      <c r="S5490">
        <v>29509829</v>
      </c>
      <c r="T5490" t="s">
        <v>196</v>
      </c>
      <c r="W5490" t="s">
        <v>30434</v>
      </c>
      <c r="X5490">
        <v>4238381589</v>
      </c>
      <c r="Y5490" t="s">
        <v>802</v>
      </c>
      <c r="Z5490" t="s">
        <v>1583</v>
      </c>
      <c r="AA5490">
        <v>2019</v>
      </c>
      <c r="AB5490">
        <v>2019</v>
      </c>
      <c r="AC5490" t="s">
        <v>1584</v>
      </c>
      <c r="AD5490" t="s">
        <v>185</v>
      </c>
      <c r="AS5490">
        <v>3.98</v>
      </c>
      <c r="AT5490" t="s">
        <v>188</v>
      </c>
      <c r="AU5490" t="s">
        <v>189</v>
      </c>
      <c r="AV5490" t="s">
        <v>190</v>
      </c>
      <c r="AW5490" t="s">
        <v>715</v>
      </c>
      <c r="BM5490" t="s">
        <v>11965</v>
      </c>
      <c r="BN5490" t="s">
        <v>30435</v>
      </c>
      <c r="BP5490" t="s">
        <v>194</v>
      </c>
      <c r="BQ5490" t="s">
        <v>195</v>
      </c>
      <c r="BS5490">
        <v>14604</v>
      </c>
      <c r="BT5490" t="s">
        <v>196</v>
      </c>
      <c r="BU5490">
        <v>4233165936</v>
      </c>
      <c r="BZ5490" t="s">
        <v>30436</v>
      </c>
      <c r="CC5490" t="s">
        <v>30437</v>
      </c>
      <c r="CD5490" t="s">
        <v>1072</v>
      </c>
      <c r="CF5490">
        <v>307368173</v>
      </c>
      <c r="CG5490" t="s">
        <v>196</v>
      </c>
      <c r="CH5490">
        <v>4233165936</v>
      </c>
      <c r="CM5490" t="s">
        <v>11965</v>
      </c>
      <c r="CN5490" t="s">
        <v>30435</v>
      </c>
      <c r="CP5490" t="s">
        <v>194</v>
      </c>
      <c r="CQ5490" t="s">
        <v>195</v>
      </c>
      <c r="CS5490">
        <v>14604</v>
      </c>
      <c r="CT5490" t="s">
        <v>196</v>
      </c>
      <c r="CU5490">
        <v>4233165936</v>
      </c>
      <c r="ED5490" t="s">
        <v>1072</v>
      </c>
      <c r="EG5490" t="s">
        <v>196</v>
      </c>
      <c r="EH5490">
        <v>4233165936</v>
      </c>
      <c r="EM5490" t="s">
        <v>30436</v>
      </c>
      <c r="EP5490" t="s">
        <v>30437</v>
      </c>
      <c r="EQ5490" t="s">
        <v>1072</v>
      </c>
      <c r="ES5490">
        <v>307368173</v>
      </c>
      <c r="ET5490" t="s">
        <v>196</v>
      </c>
      <c r="EU5490">
        <v>4233165936</v>
      </c>
    </row>
    <row r="5491" spans="1:151" x14ac:dyDescent="0.2">
      <c r="A5491">
        <v>35904</v>
      </c>
      <c r="B5491" t="s">
        <v>30438</v>
      </c>
      <c r="C5491" t="s">
        <v>17013</v>
      </c>
      <c r="E5491" t="s">
        <v>30439</v>
      </c>
      <c r="F5491" t="s">
        <v>171</v>
      </c>
      <c r="G5491" t="s">
        <v>172</v>
      </c>
      <c r="H5491" s="1">
        <v>36948</v>
      </c>
      <c r="I5491" t="s">
        <v>173</v>
      </c>
      <c r="K5491" t="s">
        <v>1377</v>
      </c>
      <c r="L5491" t="s">
        <v>1378</v>
      </c>
      <c r="M5491" t="s">
        <v>176</v>
      </c>
      <c r="N5491">
        <v>2021</v>
      </c>
      <c r="O5491" t="s">
        <v>3142</v>
      </c>
      <c r="P5491" t="s">
        <v>178</v>
      </c>
      <c r="Q5491" t="s">
        <v>172</v>
      </c>
      <c r="S5491">
        <v>31573917</v>
      </c>
      <c r="T5491" t="s">
        <v>1382</v>
      </c>
      <c r="U5491" t="s">
        <v>424</v>
      </c>
      <c r="Y5491" t="str">
        <f>"01AS"</f>
        <v>01AS</v>
      </c>
      <c r="Z5491" t="s">
        <v>227</v>
      </c>
      <c r="AA5491" t="s">
        <v>228</v>
      </c>
      <c r="AB5491" t="s">
        <v>229</v>
      </c>
      <c r="AC5491" t="s">
        <v>425</v>
      </c>
      <c r="AD5491" t="s">
        <v>172</v>
      </c>
      <c r="AS5491">
        <v>3.6</v>
      </c>
      <c r="AT5491" t="s">
        <v>1261</v>
      </c>
      <c r="AU5491" t="s">
        <v>472</v>
      </c>
      <c r="AV5491" t="s">
        <v>473</v>
      </c>
      <c r="AW5491" t="s">
        <v>430</v>
      </c>
      <c r="BC5491" t="s">
        <v>474</v>
      </c>
      <c r="BM5491" t="s">
        <v>19921</v>
      </c>
      <c r="BN5491" t="s">
        <v>239</v>
      </c>
      <c r="BO5491" t="s">
        <v>30440</v>
      </c>
      <c r="BP5491" t="s">
        <v>241</v>
      </c>
      <c r="BQ5491" t="s">
        <v>195</v>
      </c>
      <c r="BS5491">
        <v>14627</v>
      </c>
      <c r="CD5491" t="s">
        <v>195</v>
      </c>
      <c r="CM5491" t="s">
        <v>30441</v>
      </c>
      <c r="CO5491" t="s">
        <v>30440</v>
      </c>
      <c r="CP5491" t="s">
        <v>30442</v>
      </c>
      <c r="CQ5491" t="s">
        <v>9766</v>
      </c>
      <c r="CS5491">
        <v>472000</v>
      </c>
      <c r="CT5491" t="s">
        <v>1382</v>
      </c>
      <c r="CU5491" t="s">
        <v>30443</v>
      </c>
    </row>
    <row r="5492" spans="1:151" x14ac:dyDescent="0.2">
      <c r="A5492">
        <v>34043</v>
      </c>
      <c r="B5492" t="s">
        <v>30438</v>
      </c>
      <c r="C5492" t="s">
        <v>17013</v>
      </c>
      <c r="E5492" t="s">
        <v>30439</v>
      </c>
      <c r="F5492" t="s">
        <v>171</v>
      </c>
      <c r="G5492" t="s">
        <v>172</v>
      </c>
      <c r="H5492" s="1">
        <v>36948</v>
      </c>
      <c r="I5492" t="s">
        <v>173</v>
      </c>
      <c r="K5492" t="s">
        <v>1377</v>
      </c>
      <c r="L5492" t="s">
        <v>1378</v>
      </c>
      <c r="M5492" t="s">
        <v>306</v>
      </c>
      <c r="N5492">
        <v>2020</v>
      </c>
      <c r="O5492" t="s">
        <v>1379</v>
      </c>
      <c r="P5492" t="s">
        <v>178</v>
      </c>
      <c r="Q5492" t="s">
        <v>172</v>
      </c>
      <c r="S5492">
        <v>31573917</v>
      </c>
      <c r="T5492" t="s">
        <v>1382</v>
      </c>
      <c r="U5492" t="s">
        <v>424</v>
      </c>
      <c r="Y5492" t="str">
        <f>"01AS"</f>
        <v>01AS</v>
      </c>
      <c r="Z5492" t="s">
        <v>227</v>
      </c>
      <c r="AA5492" t="s">
        <v>228</v>
      </c>
      <c r="AB5492" t="s">
        <v>229</v>
      </c>
      <c r="AC5492" t="s">
        <v>425</v>
      </c>
      <c r="AD5492" t="s">
        <v>172</v>
      </c>
      <c r="AS5492">
        <v>3.6</v>
      </c>
      <c r="AT5492" t="s">
        <v>1261</v>
      </c>
      <c r="AU5492" t="s">
        <v>472</v>
      </c>
      <c r="AV5492" t="s">
        <v>473</v>
      </c>
      <c r="AW5492" t="s">
        <v>430</v>
      </c>
      <c r="BC5492" t="s">
        <v>474</v>
      </c>
      <c r="BM5492" t="s">
        <v>19921</v>
      </c>
      <c r="BN5492" t="s">
        <v>239</v>
      </c>
      <c r="BO5492" t="s">
        <v>30440</v>
      </c>
      <c r="BP5492" t="s">
        <v>241</v>
      </c>
      <c r="BQ5492" t="s">
        <v>195</v>
      </c>
      <c r="BS5492">
        <v>14627</v>
      </c>
      <c r="CD5492" t="s">
        <v>195</v>
      </c>
      <c r="CM5492" t="s">
        <v>30441</v>
      </c>
      <c r="CO5492" t="s">
        <v>30440</v>
      </c>
      <c r="CP5492" t="s">
        <v>30442</v>
      </c>
      <c r="CQ5492" t="s">
        <v>9766</v>
      </c>
      <c r="CS5492">
        <v>472000</v>
      </c>
      <c r="CT5492" t="s">
        <v>1382</v>
      </c>
      <c r="CU5492" t="s">
        <v>30443</v>
      </c>
    </row>
    <row r="5493" spans="1:151" x14ac:dyDescent="0.2">
      <c r="A5493">
        <v>27002</v>
      </c>
      <c r="B5493" t="s">
        <v>19917</v>
      </c>
      <c r="C5493" t="s">
        <v>30444</v>
      </c>
      <c r="E5493" t="s">
        <v>30445</v>
      </c>
      <c r="F5493" t="s">
        <v>171</v>
      </c>
      <c r="G5493" t="str">
        <f>"0"</f>
        <v>0</v>
      </c>
      <c r="K5493" t="s">
        <v>760</v>
      </c>
      <c r="L5493" t="s">
        <v>761</v>
      </c>
      <c r="M5493" t="s">
        <v>306</v>
      </c>
      <c r="N5493">
        <v>2018</v>
      </c>
      <c r="O5493" t="s">
        <v>307</v>
      </c>
      <c r="P5493" t="s">
        <v>178</v>
      </c>
      <c r="Q5493" t="s">
        <v>172</v>
      </c>
      <c r="S5493">
        <v>30998858</v>
      </c>
      <c r="T5493" t="s">
        <v>196</v>
      </c>
      <c r="Y5493" t="s">
        <v>613</v>
      </c>
      <c r="Z5493" t="s">
        <v>614</v>
      </c>
      <c r="AA5493" t="s">
        <v>615</v>
      </c>
      <c r="AB5493" t="s">
        <v>259</v>
      </c>
      <c r="AC5493" t="s">
        <v>762</v>
      </c>
      <c r="AD5493" t="s">
        <v>185</v>
      </c>
      <c r="AS5493" t="str">
        <f>"0"</f>
        <v>0</v>
      </c>
      <c r="AT5493" t="s">
        <v>188</v>
      </c>
      <c r="AU5493" t="s">
        <v>189</v>
      </c>
      <c r="AV5493" t="s">
        <v>190</v>
      </c>
      <c r="AW5493" t="s">
        <v>294</v>
      </c>
      <c r="BM5493" t="s">
        <v>30446</v>
      </c>
      <c r="BP5493" t="s">
        <v>521</v>
      </c>
      <c r="BQ5493" t="s">
        <v>195</v>
      </c>
      <c r="BS5493">
        <v>10465</v>
      </c>
      <c r="BT5493" t="s">
        <v>196</v>
      </c>
      <c r="BU5493">
        <v>3479075446</v>
      </c>
      <c r="BZ5493" t="s">
        <v>30446</v>
      </c>
      <c r="CC5493" t="s">
        <v>521</v>
      </c>
      <c r="CD5493" t="s">
        <v>195</v>
      </c>
      <c r="CF5493">
        <v>10465</v>
      </c>
      <c r="CG5493" t="s">
        <v>196</v>
      </c>
      <c r="CH5493">
        <v>3479075446</v>
      </c>
      <c r="CM5493" t="s">
        <v>30446</v>
      </c>
      <c r="CP5493" t="s">
        <v>521</v>
      </c>
      <c r="CQ5493" t="s">
        <v>195</v>
      </c>
      <c r="CS5493">
        <v>10465</v>
      </c>
      <c r="CT5493" t="s">
        <v>196</v>
      </c>
      <c r="CU5493">
        <v>3479075446</v>
      </c>
    </row>
    <row r="5494" spans="1:151" x14ac:dyDescent="0.2">
      <c r="A5494">
        <v>41863</v>
      </c>
      <c r="B5494" t="s">
        <v>30447</v>
      </c>
      <c r="C5494" t="s">
        <v>30448</v>
      </c>
      <c r="E5494" t="s">
        <v>30449</v>
      </c>
      <c r="F5494" t="s">
        <v>171</v>
      </c>
      <c r="G5494" t="str">
        <f>"0"</f>
        <v>0</v>
      </c>
      <c r="H5494" s="1">
        <v>37661</v>
      </c>
      <c r="I5494" t="s">
        <v>221</v>
      </c>
      <c r="K5494" t="s">
        <v>819</v>
      </c>
      <c r="L5494" t="s">
        <v>820</v>
      </c>
      <c r="M5494" t="s">
        <v>224</v>
      </c>
      <c r="N5494">
        <v>2024</v>
      </c>
      <c r="O5494" t="s">
        <v>225</v>
      </c>
      <c r="P5494" t="s">
        <v>178</v>
      </c>
      <c r="Q5494" t="s">
        <v>172</v>
      </c>
      <c r="S5494">
        <v>32017724</v>
      </c>
      <c r="T5494" t="s">
        <v>226</v>
      </c>
      <c r="Y5494" t="str">
        <f>"01AS"</f>
        <v>01AS</v>
      </c>
      <c r="Z5494" t="s">
        <v>499</v>
      </c>
      <c r="AA5494" t="s">
        <v>320</v>
      </c>
      <c r="AB5494" t="s">
        <v>321</v>
      </c>
      <c r="AC5494" t="s">
        <v>1003</v>
      </c>
      <c r="AD5494" t="s">
        <v>185</v>
      </c>
      <c r="AM5494" t="s">
        <v>2239</v>
      </c>
      <c r="AS5494">
        <v>3.96</v>
      </c>
      <c r="AU5494" t="s">
        <v>235</v>
      </c>
      <c r="AV5494" t="s">
        <v>823</v>
      </c>
      <c r="AW5494" t="s">
        <v>264</v>
      </c>
      <c r="BM5494" t="s">
        <v>30450</v>
      </c>
      <c r="BN5494" t="s">
        <v>239</v>
      </c>
      <c r="BO5494" t="s">
        <v>30451</v>
      </c>
      <c r="BP5494" t="s">
        <v>241</v>
      </c>
      <c r="BQ5494" t="s">
        <v>195</v>
      </c>
      <c r="BS5494">
        <v>14627</v>
      </c>
      <c r="BZ5494" t="s">
        <v>242</v>
      </c>
      <c r="CB5494" t="s">
        <v>243</v>
      </c>
      <c r="CD5494" t="s">
        <v>195</v>
      </c>
      <c r="CF5494">
        <v>14642</v>
      </c>
      <c r="CG5494" t="s">
        <v>244</v>
      </c>
      <c r="CM5494" t="s">
        <v>30452</v>
      </c>
      <c r="CO5494" t="s">
        <v>30451</v>
      </c>
      <c r="CP5494" t="s">
        <v>9163</v>
      </c>
      <c r="CQ5494" t="s">
        <v>247</v>
      </c>
      <c r="CS5494" t="s">
        <v>30453</v>
      </c>
      <c r="CT5494" t="s">
        <v>244</v>
      </c>
      <c r="CU5494" t="s">
        <v>30454</v>
      </c>
    </row>
    <row r="5495" spans="1:151" x14ac:dyDescent="0.2">
      <c r="A5495">
        <v>27986</v>
      </c>
      <c r="B5495" t="s">
        <v>4432</v>
      </c>
      <c r="C5495" t="s">
        <v>30455</v>
      </c>
      <c r="D5495" t="s">
        <v>1580</v>
      </c>
      <c r="E5495" t="s">
        <v>30456</v>
      </c>
      <c r="F5495" t="s">
        <v>171</v>
      </c>
      <c r="G5495" t="s">
        <v>172</v>
      </c>
      <c r="H5495" s="1">
        <v>33700</v>
      </c>
      <c r="I5495" t="s">
        <v>221</v>
      </c>
      <c r="K5495" t="s">
        <v>1372</v>
      </c>
      <c r="L5495" t="s">
        <v>1373</v>
      </c>
      <c r="M5495" t="s">
        <v>176</v>
      </c>
      <c r="N5495">
        <v>2019</v>
      </c>
      <c r="O5495" t="s">
        <v>482</v>
      </c>
      <c r="P5495" t="s">
        <v>178</v>
      </c>
      <c r="Q5495" t="s">
        <v>172</v>
      </c>
      <c r="S5495">
        <v>27435359</v>
      </c>
      <c r="T5495" t="s">
        <v>196</v>
      </c>
      <c r="W5495" t="s">
        <v>30457</v>
      </c>
      <c r="X5495">
        <v>7164881724</v>
      </c>
      <c r="Y5495" t="s">
        <v>613</v>
      </c>
      <c r="Z5495" t="s">
        <v>614</v>
      </c>
      <c r="AA5495" t="s">
        <v>615</v>
      </c>
      <c r="AB5495" t="s">
        <v>259</v>
      </c>
      <c r="AC5495" t="s">
        <v>4245</v>
      </c>
      <c r="AD5495" t="s">
        <v>185</v>
      </c>
      <c r="AS5495" t="str">
        <f>"0"</f>
        <v>0</v>
      </c>
      <c r="AT5495" t="s">
        <v>188</v>
      </c>
      <c r="AU5495" t="s">
        <v>647</v>
      </c>
      <c r="AV5495" t="s">
        <v>190</v>
      </c>
      <c r="AW5495" t="s">
        <v>264</v>
      </c>
      <c r="BM5495" t="s">
        <v>30458</v>
      </c>
      <c r="BP5495" t="s">
        <v>4976</v>
      </c>
      <c r="BQ5495" t="s">
        <v>195</v>
      </c>
      <c r="BS5495">
        <v>14214</v>
      </c>
      <c r="BT5495" t="s">
        <v>196</v>
      </c>
      <c r="BU5495">
        <v>7163971817</v>
      </c>
      <c r="BZ5495" t="s">
        <v>30458</v>
      </c>
      <c r="CC5495" t="s">
        <v>4976</v>
      </c>
      <c r="CD5495" t="s">
        <v>195</v>
      </c>
      <c r="CF5495">
        <v>14214</v>
      </c>
      <c r="CG5495" t="s">
        <v>196</v>
      </c>
      <c r="CH5495">
        <v>7163971817</v>
      </c>
      <c r="CM5495" t="s">
        <v>30458</v>
      </c>
      <c r="CP5495" t="s">
        <v>4976</v>
      </c>
      <c r="CQ5495" t="s">
        <v>195</v>
      </c>
      <c r="CS5495">
        <v>14214</v>
      </c>
      <c r="CT5495" t="s">
        <v>196</v>
      </c>
      <c r="CU5495">
        <v>7163971817</v>
      </c>
      <c r="DT5495" t="s">
        <v>226</v>
      </c>
      <c r="ED5495" t="s">
        <v>195</v>
      </c>
      <c r="EG5495" t="s">
        <v>196</v>
      </c>
      <c r="EH5495">
        <v>7164881724</v>
      </c>
      <c r="EM5495" t="s">
        <v>30459</v>
      </c>
      <c r="EP5495" t="s">
        <v>30460</v>
      </c>
      <c r="EQ5495" t="s">
        <v>195</v>
      </c>
      <c r="ES5495">
        <v>14701</v>
      </c>
      <c r="ET5495" t="s">
        <v>196</v>
      </c>
      <c r="EU5495">
        <v>7164881724</v>
      </c>
    </row>
    <row r="5496" spans="1:151" x14ac:dyDescent="0.2">
      <c r="A5496">
        <v>28000</v>
      </c>
      <c r="B5496" t="s">
        <v>4432</v>
      </c>
      <c r="C5496" t="s">
        <v>30455</v>
      </c>
      <c r="D5496" t="s">
        <v>1580</v>
      </c>
      <c r="E5496" t="s">
        <v>30456</v>
      </c>
      <c r="F5496" t="s">
        <v>171</v>
      </c>
      <c r="G5496" t="s">
        <v>172</v>
      </c>
      <c r="H5496" s="1">
        <v>33700</v>
      </c>
      <c r="I5496" t="s">
        <v>221</v>
      </c>
      <c r="K5496" t="s">
        <v>769</v>
      </c>
      <c r="L5496" t="s">
        <v>6811</v>
      </c>
      <c r="M5496" t="s">
        <v>176</v>
      </c>
      <c r="N5496">
        <v>2019</v>
      </c>
      <c r="O5496" t="s">
        <v>482</v>
      </c>
      <c r="P5496" t="s">
        <v>178</v>
      </c>
      <c r="Q5496" t="s">
        <v>172</v>
      </c>
      <c r="S5496">
        <v>27435359</v>
      </c>
      <c r="T5496" t="s">
        <v>196</v>
      </c>
      <c r="W5496" t="s">
        <v>30457</v>
      </c>
      <c r="X5496">
        <v>7164881724</v>
      </c>
      <c r="Y5496" t="s">
        <v>613</v>
      </c>
      <c r="Z5496" t="s">
        <v>614</v>
      </c>
      <c r="AA5496" t="s">
        <v>615</v>
      </c>
      <c r="AB5496" t="s">
        <v>259</v>
      </c>
      <c r="AC5496" t="s">
        <v>4245</v>
      </c>
      <c r="AD5496" t="s">
        <v>185</v>
      </c>
      <c r="AS5496" t="str">
        <f>"0"</f>
        <v>0</v>
      </c>
      <c r="AT5496" t="s">
        <v>188</v>
      </c>
      <c r="AU5496" t="s">
        <v>647</v>
      </c>
      <c r="AV5496" t="s">
        <v>190</v>
      </c>
      <c r="AW5496" t="s">
        <v>264</v>
      </c>
      <c r="BM5496" t="s">
        <v>30458</v>
      </c>
      <c r="BP5496" t="s">
        <v>4976</v>
      </c>
      <c r="BQ5496" t="s">
        <v>195</v>
      </c>
      <c r="BS5496">
        <v>14214</v>
      </c>
      <c r="BT5496" t="s">
        <v>196</v>
      </c>
      <c r="BU5496">
        <v>7163971817</v>
      </c>
      <c r="BZ5496" t="s">
        <v>30458</v>
      </c>
      <c r="CC5496" t="s">
        <v>4976</v>
      </c>
      <c r="CD5496" t="s">
        <v>195</v>
      </c>
      <c r="CF5496">
        <v>14214</v>
      </c>
      <c r="CG5496" t="s">
        <v>196</v>
      </c>
      <c r="CH5496">
        <v>7163971817</v>
      </c>
      <c r="CM5496" t="s">
        <v>30458</v>
      </c>
      <c r="CP5496" t="s">
        <v>4976</v>
      </c>
      <c r="CQ5496" t="s">
        <v>195</v>
      </c>
      <c r="CS5496">
        <v>14214</v>
      </c>
      <c r="CT5496" t="s">
        <v>196</v>
      </c>
      <c r="CU5496">
        <v>7163971817</v>
      </c>
      <c r="DT5496" t="s">
        <v>226</v>
      </c>
      <c r="ED5496" t="s">
        <v>195</v>
      </c>
      <c r="EG5496" t="s">
        <v>196</v>
      </c>
      <c r="EH5496">
        <v>7164881724</v>
      </c>
      <c r="EM5496" t="s">
        <v>30459</v>
      </c>
      <c r="EP5496" t="s">
        <v>30460</v>
      </c>
      <c r="EQ5496" t="s">
        <v>195</v>
      </c>
      <c r="ES5496">
        <v>14701</v>
      </c>
      <c r="ET5496" t="s">
        <v>196</v>
      </c>
      <c r="EU5496">
        <v>7164881724</v>
      </c>
    </row>
    <row r="5497" spans="1:151" x14ac:dyDescent="0.2">
      <c r="A5497">
        <v>11365</v>
      </c>
      <c r="B5497" t="s">
        <v>5290</v>
      </c>
      <c r="C5497" t="s">
        <v>30461</v>
      </c>
      <c r="E5497" t="s">
        <v>30462</v>
      </c>
      <c r="F5497" t="s">
        <v>171</v>
      </c>
      <c r="G5497" t="s">
        <v>172</v>
      </c>
      <c r="H5497" s="1">
        <v>34728</v>
      </c>
      <c r="I5497" t="s">
        <v>221</v>
      </c>
      <c r="K5497" t="s">
        <v>481</v>
      </c>
      <c r="L5497" t="s">
        <v>318</v>
      </c>
      <c r="M5497" t="s">
        <v>1164</v>
      </c>
      <c r="N5497" t="s">
        <v>6120</v>
      </c>
      <c r="O5497" t="s">
        <v>6121</v>
      </c>
      <c r="P5497" t="s">
        <v>178</v>
      </c>
      <c r="Q5497" t="s">
        <v>172</v>
      </c>
      <c r="S5497">
        <v>28335467</v>
      </c>
      <c r="T5497" t="s">
        <v>1752</v>
      </c>
      <c r="U5497" t="s">
        <v>180</v>
      </c>
      <c r="V5497" s="2">
        <v>42876</v>
      </c>
      <c r="W5497" t="s">
        <v>30463</v>
      </c>
      <c r="X5497" t="s">
        <v>30464</v>
      </c>
      <c r="Y5497" t="s">
        <v>186</v>
      </c>
      <c r="Z5497" t="s">
        <v>183</v>
      </c>
      <c r="AA5497">
        <v>2017</v>
      </c>
      <c r="AB5497">
        <v>2017</v>
      </c>
      <c r="AC5497" t="s">
        <v>1092</v>
      </c>
      <c r="AD5497" t="s">
        <v>185</v>
      </c>
      <c r="AS5497">
        <v>4</v>
      </c>
      <c r="AT5497" t="s">
        <v>188</v>
      </c>
      <c r="AU5497" t="s">
        <v>189</v>
      </c>
      <c r="AV5497" t="s">
        <v>190</v>
      </c>
      <c r="AW5497" t="s">
        <v>191</v>
      </c>
      <c r="BM5497" t="s">
        <v>30465</v>
      </c>
      <c r="BN5497" t="s">
        <v>193</v>
      </c>
      <c r="BP5497" t="s">
        <v>194</v>
      </c>
      <c r="BQ5497" t="s">
        <v>195</v>
      </c>
      <c r="BS5497">
        <v>14627</v>
      </c>
      <c r="BT5497" t="s">
        <v>196</v>
      </c>
      <c r="BU5497">
        <v>5854890425</v>
      </c>
      <c r="CM5497" t="s">
        <v>30465</v>
      </c>
      <c r="CN5497" t="s">
        <v>193</v>
      </c>
      <c r="CP5497" t="s">
        <v>194</v>
      </c>
      <c r="CQ5497" t="s">
        <v>195</v>
      </c>
      <c r="CS5497">
        <v>14627</v>
      </c>
      <c r="CT5497" t="s">
        <v>196</v>
      </c>
      <c r="CU5497">
        <v>5854890425</v>
      </c>
      <c r="DZ5497" t="s">
        <v>4921</v>
      </c>
      <c r="EA5497" t="s">
        <v>30466</v>
      </c>
      <c r="EC5497" t="s">
        <v>194</v>
      </c>
      <c r="ED5497" t="s">
        <v>195</v>
      </c>
      <c r="EF5497">
        <v>146271824</v>
      </c>
      <c r="EG5497" t="s">
        <v>196</v>
      </c>
      <c r="EH5497">
        <v>5857320193</v>
      </c>
    </row>
    <row r="5498" spans="1:151" x14ac:dyDescent="0.2">
      <c r="A5498">
        <v>28056</v>
      </c>
      <c r="B5498" t="s">
        <v>30467</v>
      </c>
      <c r="C5498" t="s">
        <v>30468</v>
      </c>
      <c r="E5498" t="s">
        <v>30469</v>
      </c>
      <c r="F5498" t="s">
        <v>171</v>
      </c>
      <c r="K5498" t="s">
        <v>1372</v>
      </c>
      <c r="L5498" t="s">
        <v>1373</v>
      </c>
      <c r="M5498" t="s">
        <v>176</v>
      </c>
      <c r="N5498">
        <v>2019</v>
      </c>
      <c r="O5498" t="s">
        <v>482</v>
      </c>
      <c r="P5498" t="s">
        <v>178</v>
      </c>
      <c r="Q5498" t="s">
        <v>172</v>
      </c>
    </row>
    <row r="5499" spans="1:151" x14ac:dyDescent="0.2">
      <c r="A5499">
        <v>46687</v>
      </c>
      <c r="B5499" t="s">
        <v>30470</v>
      </c>
      <c r="C5499" t="s">
        <v>30471</v>
      </c>
      <c r="D5499" t="s">
        <v>1154</v>
      </c>
      <c r="E5499" t="s">
        <v>30472</v>
      </c>
      <c r="F5499" t="s">
        <v>30473</v>
      </c>
      <c r="G5499" t="str">
        <f>"0"</f>
        <v>0</v>
      </c>
      <c r="H5499" s="1">
        <v>37783</v>
      </c>
      <c r="I5499" t="s">
        <v>221</v>
      </c>
      <c r="K5499" t="s">
        <v>515</v>
      </c>
      <c r="L5499" t="s">
        <v>516</v>
      </c>
      <c r="M5499" t="s">
        <v>176</v>
      </c>
      <c r="N5499">
        <v>2026</v>
      </c>
      <c r="O5499" t="s">
        <v>508</v>
      </c>
      <c r="P5499" t="s">
        <v>509</v>
      </c>
      <c r="Q5499" t="s">
        <v>172</v>
      </c>
      <c r="R5499" t="s">
        <v>510</v>
      </c>
      <c r="S5499">
        <v>32504811</v>
      </c>
      <c r="BM5499" t="s">
        <v>4408</v>
      </c>
    </row>
    <row r="5500" spans="1:151" x14ac:dyDescent="0.2">
      <c r="A5500">
        <v>36864</v>
      </c>
      <c r="B5500" t="s">
        <v>30474</v>
      </c>
      <c r="C5500" t="s">
        <v>30475</v>
      </c>
      <c r="E5500" t="s">
        <v>30476</v>
      </c>
      <c r="F5500" t="s">
        <v>171</v>
      </c>
      <c r="G5500" t="s">
        <v>172</v>
      </c>
      <c r="H5500" s="1">
        <v>37077</v>
      </c>
      <c r="I5500" t="s">
        <v>221</v>
      </c>
      <c r="K5500" t="s">
        <v>1853</v>
      </c>
      <c r="L5500" t="s">
        <v>516</v>
      </c>
      <c r="M5500" t="s">
        <v>176</v>
      </c>
      <c r="N5500">
        <v>2022</v>
      </c>
      <c r="O5500" t="s">
        <v>555</v>
      </c>
      <c r="P5500" t="s">
        <v>178</v>
      </c>
      <c r="Q5500" t="s">
        <v>172</v>
      </c>
      <c r="S5500">
        <v>31611893</v>
      </c>
      <c r="T5500" t="s">
        <v>2339</v>
      </c>
      <c r="U5500" t="s">
        <v>424</v>
      </c>
      <c r="Y5500" t="str">
        <f>"01AS"</f>
        <v>01AS</v>
      </c>
      <c r="Z5500" t="s">
        <v>227</v>
      </c>
      <c r="AA5500" t="s">
        <v>321</v>
      </c>
      <c r="AC5500" t="s">
        <v>1451</v>
      </c>
      <c r="AD5500" t="s">
        <v>185</v>
      </c>
      <c r="AE5500" t="s">
        <v>656</v>
      </c>
      <c r="AM5500" t="s">
        <v>2988</v>
      </c>
      <c r="AN5500" t="s">
        <v>680</v>
      </c>
      <c r="AS5500">
        <v>3.99</v>
      </c>
      <c r="AU5500" t="s">
        <v>235</v>
      </c>
      <c r="AV5500" t="s">
        <v>236</v>
      </c>
      <c r="AW5500" t="s">
        <v>430</v>
      </c>
      <c r="BD5500" t="s">
        <v>474</v>
      </c>
      <c r="BF5500" t="s">
        <v>474</v>
      </c>
      <c r="BG5500" t="s">
        <v>474</v>
      </c>
      <c r="BM5500" t="s">
        <v>30477</v>
      </c>
      <c r="BN5500" t="s">
        <v>239</v>
      </c>
      <c r="BO5500" t="s">
        <v>30478</v>
      </c>
      <c r="BP5500" t="s">
        <v>241</v>
      </c>
      <c r="BQ5500" t="s">
        <v>195</v>
      </c>
      <c r="BS5500">
        <v>14627</v>
      </c>
      <c r="CD5500" t="s">
        <v>195</v>
      </c>
      <c r="CM5500" t="s">
        <v>30479</v>
      </c>
      <c r="CO5500" t="s">
        <v>30478</v>
      </c>
      <c r="CQ5500" t="s">
        <v>30480</v>
      </c>
      <c r="CS5500">
        <v>12551</v>
      </c>
      <c r="CT5500" t="s">
        <v>2339</v>
      </c>
      <c r="CU5500" t="s">
        <v>30481</v>
      </c>
    </row>
    <row r="5501" spans="1:151" x14ac:dyDescent="0.2">
      <c r="A5501">
        <v>36434</v>
      </c>
      <c r="B5501" t="s">
        <v>30474</v>
      </c>
      <c r="C5501" t="s">
        <v>30475</v>
      </c>
      <c r="E5501" t="s">
        <v>30476</v>
      </c>
      <c r="F5501" t="s">
        <v>171</v>
      </c>
      <c r="G5501" t="s">
        <v>172</v>
      </c>
      <c r="H5501" s="1">
        <v>37077</v>
      </c>
      <c r="I5501" t="s">
        <v>221</v>
      </c>
      <c r="K5501" t="s">
        <v>317</v>
      </c>
      <c r="L5501" t="s">
        <v>318</v>
      </c>
      <c r="M5501" t="s">
        <v>306</v>
      </c>
      <c r="N5501">
        <v>2021</v>
      </c>
      <c r="O5501" t="s">
        <v>1673</v>
      </c>
      <c r="P5501" t="s">
        <v>178</v>
      </c>
      <c r="Q5501" t="s">
        <v>172</v>
      </c>
      <c r="S5501">
        <v>31611893</v>
      </c>
      <c r="T5501" t="s">
        <v>2339</v>
      </c>
      <c r="U5501" t="s">
        <v>424</v>
      </c>
      <c r="Y5501" t="str">
        <f>"01AS"</f>
        <v>01AS</v>
      </c>
      <c r="Z5501" t="s">
        <v>227</v>
      </c>
      <c r="AA5501" t="s">
        <v>321</v>
      </c>
      <c r="AC5501" t="s">
        <v>1451</v>
      </c>
      <c r="AD5501" t="s">
        <v>185</v>
      </c>
      <c r="AE5501" t="s">
        <v>656</v>
      </c>
      <c r="AM5501" t="s">
        <v>2988</v>
      </c>
      <c r="AN5501" t="s">
        <v>680</v>
      </c>
      <c r="AS5501">
        <v>3.99</v>
      </c>
      <c r="AU5501" t="s">
        <v>235</v>
      </c>
      <c r="AV5501" t="s">
        <v>236</v>
      </c>
      <c r="AW5501" t="s">
        <v>430</v>
      </c>
      <c r="BD5501" t="s">
        <v>474</v>
      </c>
      <c r="BF5501" t="s">
        <v>474</v>
      </c>
      <c r="BG5501" t="s">
        <v>474</v>
      </c>
      <c r="BM5501" t="s">
        <v>30477</v>
      </c>
      <c r="BN5501" t="s">
        <v>239</v>
      </c>
      <c r="BO5501" t="s">
        <v>30478</v>
      </c>
      <c r="BP5501" t="s">
        <v>241</v>
      </c>
      <c r="BQ5501" t="s">
        <v>195</v>
      </c>
      <c r="BS5501">
        <v>14627</v>
      </c>
      <c r="CD5501" t="s">
        <v>195</v>
      </c>
      <c r="CM5501" t="s">
        <v>30479</v>
      </c>
      <c r="CO5501" t="s">
        <v>30478</v>
      </c>
      <c r="CQ5501" t="s">
        <v>30480</v>
      </c>
      <c r="CS5501">
        <v>12551</v>
      </c>
      <c r="CT5501" t="s">
        <v>2339</v>
      </c>
      <c r="CU5501" t="s">
        <v>30481</v>
      </c>
    </row>
    <row r="5502" spans="1:151" x14ac:dyDescent="0.2">
      <c r="A5502">
        <v>26576</v>
      </c>
      <c r="B5502" t="s">
        <v>30482</v>
      </c>
      <c r="C5502" t="s">
        <v>30483</v>
      </c>
      <c r="E5502" t="s">
        <v>30484</v>
      </c>
      <c r="F5502" t="s">
        <v>21655</v>
      </c>
      <c r="G5502" t="s">
        <v>172</v>
      </c>
      <c r="H5502" s="1">
        <v>35996</v>
      </c>
      <c r="I5502" t="s">
        <v>173</v>
      </c>
      <c r="K5502" t="s">
        <v>8734</v>
      </c>
      <c r="L5502" t="s">
        <v>3334</v>
      </c>
      <c r="M5502" t="s">
        <v>176</v>
      </c>
      <c r="N5502">
        <v>2019</v>
      </c>
      <c r="O5502" t="s">
        <v>482</v>
      </c>
      <c r="P5502" t="s">
        <v>178</v>
      </c>
      <c r="Q5502" t="s">
        <v>172</v>
      </c>
      <c r="S5502">
        <v>30008656</v>
      </c>
      <c r="T5502" t="s">
        <v>196</v>
      </c>
      <c r="W5502" t="s">
        <v>30485</v>
      </c>
      <c r="X5502">
        <v>7737639721</v>
      </c>
      <c r="Y5502" t="s">
        <v>186</v>
      </c>
      <c r="Z5502" t="s">
        <v>282</v>
      </c>
      <c r="AA5502">
        <v>2020</v>
      </c>
      <c r="AB5502">
        <v>2020</v>
      </c>
      <c r="AC5502" t="s">
        <v>396</v>
      </c>
      <c r="AD5502" t="s">
        <v>172</v>
      </c>
      <c r="AS5502">
        <v>3.68</v>
      </c>
      <c r="AT5502" t="s">
        <v>188</v>
      </c>
      <c r="AU5502" t="s">
        <v>189</v>
      </c>
      <c r="AV5502" t="s">
        <v>190</v>
      </c>
      <c r="AW5502" t="s">
        <v>264</v>
      </c>
      <c r="BM5502" t="s">
        <v>193</v>
      </c>
      <c r="BN5502" t="s">
        <v>30486</v>
      </c>
      <c r="BP5502" t="s">
        <v>194</v>
      </c>
      <c r="BQ5502" t="s">
        <v>195</v>
      </c>
      <c r="BS5502">
        <v>14627</v>
      </c>
      <c r="BT5502" t="s">
        <v>196</v>
      </c>
      <c r="BU5502">
        <v>7737066228</v>
      </c>
      <c r="BZ5502" t="s">
        <v>30487</v>
      </c>
      <c r="CC5502" t="s">
        <v>30488</v>
      </c>
      <c r="CD5502" t="s">
        <v>1648</v>
      </c>
      <c r="CF5502">
        <v>60016</v>
      </c>
      <c r="CG5502" t="s">
        <v>196</v>
      </c>
      <c r="CH5502">
        <v>7737066228</v>
      </c>
      <c r="CM5502" t="s">
        <v>19540</v>
      </c>
      <c r="CP5502" t="s">
        <v>194</v>
      </c>
      <c r="CQ5502" t="s">
        <v>195</v>
      </c>
      <c r="CS5502">
        <v>14627</v>
      </c>
      <c r="CT5502" t="s">
        <v>196</v>
      </c>
      <c r="CU5502">
        <v>7737066228</v>
      </c>
      <c r="DZ5502" t="s">
        <v>30489</v>
      </c>
      <c r="EC5502" t="s">
        <v>30490</v>
      </c>
      <c r="ED5502" t="s">
        <v>1648</v>
      </c>
      <c r="EF5502">
        <v>60714</v>
      </c>
      <c r="EG5502" t="s">
        <v>196</v>
      </c>
      <c r="EH5502">
        <v>7737066228</v>
      </c>
      <c r="EM5502" t="s">
        <v>30487</v>
      </c>
      <c r="EP5502" t="s">
        <v>30488</v>
      </c>
      <c r="EQ5502" t="s">
        <v>1648</v>
      </c>
      <c r="ES5502">
        <v>60016</v>
      </c>
      <c r="ET5502" t="s">
        <v>196</v>
      </c>
      <c r="EU5502">
        <v>7737066228</v>
      </c>
    </row>
    <row r="5503" spans="1:151" x14ac:dyDescent="0.2">
      <c r="A5503">
        <v>41934</v>
      </c>
      <c r="B5503" t="s">
        <v>30491</v>
      </c>
      <c r="C5503" t="s">
        <v>30492</v>
      </c>
      <c r="D5503" t="s">
        <v>22054</v>
      </c>
      <c r="E5503" t="s">
        <v>30493</v>
      </c>
      <c r="F5503" t="s">
        <v>171</v>
      </c>
      <c r="G5503" t="str">
        <f>"0"</f>
        <v>0</v>
      </c>
      <c r="H5503" s="1">
        <v>37904</v>
      </c>
      <c r="I5503" t="s">
        <v>173</v>
      </c>
      <c r="K5503" t="s">
        <v>3061</v>
      </c>
      <c r="L5503" t="s">
        <v>1409</v>
      </c>
      <c r="M5503" t="s">
        <v>224</v>
      </c>
      <c r="N5503">
        <v>2024</v>
      </c>
      <c r="O5503" t="s">
        <v>225</v>
      </c>
      <c r="P5503" t="s">
        <v>363</v>
      </c>
      <c r="Q5503" t="s">
        <v>172</v>
      </c>
      <c r="S5503">
        <v>32302400</v>
      </c>
      <c r="T5503" t="s">
        <v>226</v>
      </c>
      <c r="Y5503" t="str">
        <f>"01AS"</f>
        <v>01AS</v>
      </c>
      <c r="Z5503" t="s">
        <v>499</v>
      </c>
      <c r="AA5503" t="s">
        <v>833</v>
      </c>
      <c r="AB5503" t="s">
        <v>834</v>
      </c>
      <c r="AC5503" t="s">
        <v>1003</v>
      </c>
      <c r="AD5503" t="s">
        <v>172</v>
      </c>
      <c r="AS5503">
        <v>1.87</v>
      </c>
      <c r="AU5503" t="s">
        <v>472</v>
      </c>
      <c r="AV5503" t="s">
        <v>473</v>
      </c>
      <c r="AW5503" t="s">
        <v>210</v>
      </c>
      <c r="BM5503" t="s">
        <v>30494</v>
      </c>
      <c r="BN5503" t="s">
        <v>239</v>
      </c>
      <c r="BO5503" t="s">
        <v>30495</v>
      </c>
      <c r="BP5503" t="s">
        <v>241</v>
      </c>
      <c r="BQ5503" t="s">
        <v>195</v>
      </c>
      <c r="BS5503">
        <v>14627</v>
      </c>
      <c r="CA5503" t="s">
        <v>30496</v>
      </c>
      <c r="CD5503" t="s">
        <v>195</v>
      </c>
      <c r="CM5503" t="s">
        <v>30497</v>
      </c>
      <c r="CN5503" t="s">
        <v>30496</v>
      </c>
      <c r="CO5503" t="s">
        <v>30495</v>
      </c>
      <c r="CP5503" t="s">
        <v>1884</v>
      </c>
      <c r="CQ5503" t="s">
        <v>1885</v>
      </c>
      <c r="CS5503" t="str">
        <f>"00926-6931"</f>
        <v>00926-6931</v>
      </c>
      <c r="CT5503" t="s">
        <v>244</v>
      </c>
      <c r="CU5503" t="s">
        <v>30498</v>
      </c>
    </row>
    <row r="5504" spans="1:151" x14ac:dyDescent="0.2">
      <c r="A5504">
        <v>24738</v>
      </c>
      <c r="B5504" t="s">
        <v>27811</v>
      </c>
      <c r="C5504" t="s">
        <v>30499</v>
      </c>
      <c r="D5504" t="s">
        <v>19766</v>
      </c>
      <c r="E5504" t="s">
        <v>30500</v>
      </c>
      <c r="F5504" t="s">
        <v>9200</v>
      </c>
      <c r="G5504" t="s">
        <v>172</v>
      </c>
      <c r="H5504" s="1">
        <v>36054</v>
      </c>
      <c r="I5504" t="s">
        <v>221</v>
      </c>
      <c r="K5504" t="s">
        <v>7496</v>
      </c>
      <c r="L5504" t="s">
        <v>7497</v>
      </c>
      <c r="M5504" t="s">
        <v>176</v>
      </c>
      <c r="N5504">
        <v>2019</v>
      </c>
      <c r="O5504" t="s">
        <v>482</v>
      </c>
      <c r="P5504" t="s">
        <v>178</v>
      </c>
      <c r="Q5504" t="s">
        <v>172</v>
      </c>
      <c r="S5504">
        <v>29942541</v>
      </c>
      <c r="T5504" t="s">
        <v>196</v>
      </c>
      <c r="W5504" t="s">
        <v>30501</v>
      </c>
      <c r="X5504">
        <v>4019960998</v>
      </c>
      <c r="Y5504" t="s">
        <v>186</v>
      </c>
      <c r="Z5504" t="s">
        <v>282</v>
      </c>
      <c r="AA5504">
        <v>2020</v>
      </c>
      <c r="AB5504">
        <v>2020</v>
      </c>
      <c r="AC5504" t="s">
        <v>857</v>
      </c>
      <c r="AD5504" t="s">
        <v>172</v>
      </c>
      <c r="AS5504">
        <v>3.75</v>
      </c>
      <c r="AT5504" t="s">
        <v>188</v>
      </c>
      <c r="AU5504" t="s">
        <v>189</v>
      </c>
      <c r="AV5504" t="s">
        <v>190</v>
      </c>
      <c r="AW5504" t="s">
        <v>264</v>
      </c>
      <c r="BM5504" t="s">
        <v>30502</v>
      </c>
      <c r="BN5504" t="s">
        <v>193</v>
      </c>
      <c r="BP5504" t="s">
        <v>194</v>
      </c>
      <c r="BQ5504" t="s">
        <v>195</v>
      </c>
      <c r="BS5504">
        <v>14627</v>
      </c>
      <c r="BT5504" t="s">
        <v>196</v>
      </c>
      <c r="BU5504">
        <v>4016885858</v>
      </c>
      <c r="BZ5504" t="s">
        <v>30503</v>
      </c>
      <c r="CC5504" t="s">
        <v>9428</v>
      </c>
      <c r="CD5504" t="s">
        <v>6508</v>
      </c>
      <c r="CF5504" t="str">
        <f>"02825"</f>
        <v>02825</v>
      </c>
      <c r="CG5504" t="s">
        <v>196</v>
      </c>
      <c r="CH5504">
        <v>4016885858</v>
      </c>
      <c r="CM5504" t="s">
        <v>3212</v>
      </c>
      <c r="CN5504" t="s">
        <v>17767</v>
      </c>
      <c r="CP5504" t="s">
        <v>194</v>
      </c>
      <c r="CQ5504" t="s">
        <v>195</v>
      </c>
      <c r="CS5504">
        <v>14611</v>
      </c>
      <c r="CT5504" t="s">
        <v>196</v>
      </c>
      <c r="CU5504">
        <v>4016885858</v>
      </c>
      <c r="ED5504" t="s">
        <v>6508</v>
      </c>
      <c r="EG5504" t="s">
        <v>196</v>
      </c>
      <c r="EH5504">
        <v>4016885858</v>
      </c>
      <c r="EM5504" t="s">
        <v>30503</v>
      </c>
      <c r="EP5504" t="s">
        <v>9428</v>
      </c>
      <c r="EQ5504" t="s">
        <v>6508</v>
      </c>
      <c r="ES5504" t="str">
        <f>"02825"</f>
        <v>02825</v>
      </c>
      <c r="ET5504" t="s">
        <v>196</v>
      </c>
      <c r="EU5504">
        <v>4016885858</v>
      </c>
    </row>
    <row r="5505" spans="1:151" x14ac:dyDescent="0.2">
      <c r="A5505">
        <v>23324</v>
      </c>
      <c r="B5505" t="s">
        <v>2701</v>
      </c>
      <c r="C5505" t="s">
        <v>30504</v>
      </c>
      <c r="E5505" t="s">
        <v>30505</v>
      </c>
      <c r="F5505" t="s">
        <v>4450</v>
      </c>
      <c r="H5505" s="1">
        <v>35334</v>
      </c>
      <c r="I5505" t="s">
        <v>173</v>
      </c>
      <c r="J5505" t="s">
        <v>28842</v>
      </c>
      <c r="K5505" t="s">
        <v>1304</v>
      </c>
      <c r="L5505" t="s">
        <v>633</v>
      </c>
      <c r="M5505" t="s">
        <v>224</v>
      </c>
      <c r="N5505">
        <v>2017</v>
      </c>
      <c r="O5505" t="s">
        <v>441</v>
      </c>
      <c r="P5505" t="s">
        <v>178</v>
      </c>
      <c r="Q5505" t="s">
        <v>185</v>
      </c>
    </row>
    <row r="5506" spans="1:151" x14ac:dyDescent="0.2">
      <c r="A5506">
        <v>36628</v>
      </c>
      <c r="B5506" t="s">
        <v>30506</v>
      </c>
      <c r="C5506" t="s">
        <v>30507</v>
      </c>
      <c r="D5506" t="s">
        <v>3856</v>
      </c>
      <c r="E5506" t="s">
        <v>30508</v>
      </c>
      <c r="F5506" t="s">
        <v>171</v>
      </c>
      <c r="G5506" t="str">
        <f>"0"</f>
        <v>0</v>
      </c>
      <c r="H5506" s="1">
        <v>36162</v>
      </c>
      <c r="I5506" t="s">
        <v>1450</v>
      </c>
      <c r="K5506" t="s">
        <v>515</v>
      </c>
      <c r="L5506" t="s">
        <v>516</v>
      </c>
      <c r="M5506" t="s">
        <v>176</v>
      </c>
      <c r="N5506">
        <v>2022</v>
      </c>
      <c r="O5506" t="s">
        <v>555</v>
      </c>
      <c r="P5506" t="s">
        <v>178</v>
      </c>
      <c r="Q5506" t="s">
        <v>172</v>
      </c>
      <c r="S5506">
        <v>31529792</v>
      </c>
      <c r="T5506" t="s">
        <v>2284</v>
      </c>
      <c r="U5506" t="s">
        <v>424</v>
      </c>
      <c r="Y5506" t="str">
        <f>"04HSEAS"</f>
        <v>04HSEAS</v>
      </c>
      <c r="Z5506" t="s">
        <v>499</v>
      </c>
      <c r="AA5506" t="s">
        <v>321</v>
      </c>
      <c r="AC5506" t="s">
        <v>500</v>
      </c>
      <c r="AD5506" t="s">
        <v>185</v>
      </c>
      <c r="AS5506">
        <v>3.05</v>
      </c>
      <c r="AU5506" t="s">
        <v>235</v>
      </c>
      <c r="AV5506" t="s">
        <v>236</v>
      </c>
      <c r="AW5506" t="s">
        <v>430</v>
      </c>
      <c r="BF5506" t="s">
        <v>474</v>
      </c>
      <c r="BG5506" t="s">
        <v>474</v>
      </c>
      <c r="BM5506" t="s">
        <v>30509</v>
      </c>
      <c r="BN5506" t="s">
        <v>239</v>
      </c>
      <c r="BO5506" t="s">
        <v>16064</v>
      </c>
      <c r="BP5506" t="s">
        <v>241</v>
      </c>
      <c r="BQ5506" t="s">
        <v>195</v>
      </c>
      <c r="BS5506">
        <v>14627</v>
      </c>
      <c r="CD5506" t="s">
        <v>195</v>
      </c>
      <c r="CM5506" t="s">
        <v>30510</v>
      </c>
      <c r="CO5506" t="s">
        <v>16064</v>
      </c>
      <c r="CP5506" t="s">
        <v>16064</v>
      </c>
      <c r="CQ5506" t="s">
        <v>5739</v>
      </c>
      <c r="CT5506" t="s">
        <v>2284</v>
      </c>
      <c r="CU5506" t="s">
        <v>30511</v>
      </c>
    </row>
    <row r="5507" spans="1:151" x14ac:dyDescent="0.2">
      <c r="A5507">
        <v>41817</v>
      </c>
      <c r="B5507" t="s">
        <v>4340</v>
      </c>
      <c r="C5507" t="s">
        <v>30512</v>
      </c>
      <c r="D5507" t="s">
        <v>30513</v>
      </c>
      <c r="E5507" t="s">
        <v>30514</v>
      </c>
      <c r="F5507" t="s">
        <v>171</v>
      </c>
      <c r="G5507" t="str">
        <f>"0"</f>
        <v>0</v>
      </c>
      <c r="H5507" s="1">
        <v>37980</v>
      </c>
      <c r="I5507" t="s">
        <v>221</v>
      </c>
      <c r="K5507" t="s">
        <v>819</v>
      </c>
      <c r="L5507" t="s">
        <v>820</v>
      </c>
      <c r="M5507" t="s">
        <v>224</v>
      </c>
      <c r="N5507">
        <v>2024</v>
      </c>
      <c r="O5507" t="s">
        <v>225</v>
      </c>
      <c r="P5507" t="s">
        <v>178</v>
      </c>
      <c r="Q5507" t="s">
        <v>172</v>
      </c>
      <c r="S5507">
        <v>32235913</v>
      </c>
      <c r="T5507" t="s">
        <v>226</v>
      </c>
      <c r="Y5507" t="str">
        <f>"01AS"</f>
        <v>01AS</v>
      </c>
      <c r="Z5507" t="s">
        <v>499</v>
      </c>
      <c r="AA5507" t="s">
        <v>228</v>
      </c>
      <c r="AB5507" t="s">
        <v>229</v>
      </c>
      <c r="AC5507" t="s">
        <v>2129</v>
      </c>
      <c r="AD5507" t="s">
        <v>185</v>
      </c>
      <c r="AF5507" t="s">
        <v>426</v>
      </c>
      <c r="AG5507" t="s">
        <v>729</v>
      </c>
      <c r="AJ5507" t="s">
        <v>1237</v>
      </c>
      <c r="AK5507" t="s">
        <v>185</v>
      </c>
      <c r="AS5507">
        <v>3.99</v>
      </c>
      <c r="AU5507" t="s">
        <v>235</v>
      </c>
      <c r="AV5507" t="s">
        <v>236</v>
      </c>
      <c r="AW5507" t="s">
        <v>264</v>
      </c>
      <c r="BM5507" t="s">
        <v>30515</v>
      </c>
      <c r="BN5507" t="s">
        <v>239</v>
      </c>
      <c r="BO5507" t="s">
        <v>30516</v>
      </c>
      <c r="BP5507" t="s">
        <v>241</v>
      </c>
      <c r="BQ5507" t="s">
        <v>195</v>
      </c>
      <c r="BS5507">
        <v>14627</v>
      </c>
      <c r="BZ5507" t="s">
        <v>242</v>
      </c>
      <c r="CB5507" t="s">
        <v>243</v>
      </c>
      <c r="CD5507" t="s">
        <v>195</v>
      </c>
      <c r="CF5507">
        <v>14642</v>
      </c>
      <c r="CG5507" t="s">
        <v>244</v>
      </c>
      <c r="CM5507" t="s">
        <v>30517</v>
      </c>
      <c r="CO5507" t="s">
        <v>30516</v>
      </c>
      <c r="CP5507" t="s">
        <v>30518</v>
      </c>
      <c r="CQ5507" t="s">
        <v>2079</v>
      </c>
      <c r="CS5507" t="s">
        <v>30519</v>
      </c>
      <c r="CT5507" t="s">
        <v>244</v>
      </c>
      <c r="CU5507" t="s">
        <v>30520</v>
      </c>
    </row>
    <row r="5508" spans="1:151" x14ac:dyDescent="0.2">
      <c r="A5508">
        <v>19455</v>
      </c>
      <c r="B5508" t="s">
        <v>17976</v>
      </c>
      <c r="C5508" t="s">
        <v>30521</v>
      </c>
      <c r="E5508" t="s">
        <v>30522</v>
      </c>
      <c r="F5508" t="s">
        <v>171</v>
      </c>
      <c r="G5508" t="s">
        <v>172</v>
      </c>
      <c r="H5508" s="1">
        <v>35325</v>
      </c>
      <c r="I5508" t="s">
        <v>221</v>
      </c>
      <c r="K5508" t="s">
        <v>1278</v>
      </c>
      <c r="L5508" t="s">
        <v>1503</v>
      </c>
      <c r="M5508" t="s">
        <v>176</v>
      </c>
      <c r="N5508">
        <v>2017</v>
      </c>
      <c r="O5508" t="s">
        <v>177</v>
      </c>
      <c r="P5508" t="s">
        <v>178</v>
      </c>
      <c r="Q5508" t="s">
        <v>172</v>
      </c>
      <c r="S5508">
        <v>28810674</v>
      </c>
      <c r="T5508" t="s">
        <v>196</v>
      </c>
      <c r="W5508" t="s">
        <v>30523</v>
      </c>
      <c r="X5508">
        <v>5853146966</v>
      </c>
      <c r="Y5508" t="s">
        <v>186</v>
      </c>
      <c r="Z5508" t="s">
        <v>282</v>
      </c>
      <c r="AA5508">
        <v>2018</v>
      </c>
      <c r="AB5508">
        <v>2018</v>
      </c>
      <c r="AC5508" t="s">
        <v>696</v>
      </c>
      <c r="AD5508" t="s">
        <v>185</v>
      </c>
      <c r="AE5508" t="s">
        <v>960</v>
      </c>
      <c r="AS5508">
        <v>3.7</v>
      </c>
      <c r="AT5508" t="s">
        <v>188</v>
      </c>
      <c r="AU5508" t="s">
        <v>189</v>
      </c>
      <c r="AV5508" t="s">
        <v>190</v>
      </c>
      <c r="AW5508" t="s">
        <v>264</v>
      </c>
      <c r="BM5508" t="s">
        <v>30524</v>
      </c>
      <c r="BN5508" t="s">
        <v>193</v>
      </c>
      <c r="BP5508" t="s">
        <v>194</v>
      </c>
      <c r="BQ5508" t="s">
        <v>195</v>
      </c>
      <c r="BS5508">
        <v>14627</v>
      </c>
      <c r="BT5508" t="s">
        <v>196</v>
      </c>
      <c r="BU5508">
        <v>5859674508</v>
      </c>
      <c r="BZ5508" t="s">
        <v>30525</v>
      </c>
      <c r="CC5508" t="s">
        <v>963</v>
      </c>
      <c r="CD5508" t="s">
        <v>195</v>
      </c>
      <c r="CF5508">
        <v>14424</v>
      </c>
      <c r="CG5508" t="s">
        <v>196</v>
      </c>
      <c r="CH5508">
        <v>5859674508</v>
      </c>
      <c r="CM5508" t="s">
        <v>997</v>
      </c>
      <c r="CP5508" t="s">
        <v>194</v>
      </c>
      <c r="CQ5508" t="s">
        <v>195</v>
      </c>
      <c r="CS5508">
        <v>14627</v>
      </c>
      <c r="CT5508" t="s">
        <v>196</v>
      </c>
      <c r="CU5508">
        <v>5859674508</v>
      </c>
      <c r="ED5508" t="s">
        <v>195</v>
      </c>
      <c r="EG5508" t="s">
        <v>196</v>
      </c>
      <c r="EH5508">
        <v>5859674508</v>
      </c>
      <c r="EM5508" t="s">
        <v>30525</v>
      </c>
      <c r="EP5508" t="s">
        <v>963</v>
      </c>
      <c r="EQ5508" t="s">
        <v>195</v>
      </c>
      <c r="ES5508">
        <v>14424</v>
      </c>
      <c r="ET5508" t="s">
        <v>196</v>
      </c>
      <c r="EU5508">
        <v>5859674508</v>
      </c>
    </row>
    <row r="5509" spans="1:151" x14ac:dyDescent="0.2">
      <c r="A5509">
        <v>24067</v>
      </c>
      <c r="B5509" t="s">
        <v>1173</v>
      </c>
      <c r="C5509" t="s">
        <v>30526</v>
      </c>
      <c r="D5509" t="s">
        <v>169</v>
      </c>
      <c r="E5509" t="s">
        <v>30527</v>
      </c>
      <c r="F5509" t="s">
        <v>171</v>
      </c>
      <c r="G5509" t="s">
        <v>172</v>
      </c>
      <c r="H5509" s="1">
        <v>35391</v>
      </c>
      <c r="I5509" t="s">
        <v>221</v>
      </c>
      <c r="K5509" t="s">
        <v>1961</v>
      </c>
      <c r="L5509" t="s">
        <v>2552</v>
      </c>
      <c r="M5509" t="s">
        <v>176</v>
      </c>
      <c r="N5509">
        <v>2018</v>
      </c>
      <c r="O5509" t="s">
        <v>612</v>
      </c>
      <c r="P5509" t="s">
        <v>178</v>
      </c>
      <c r="Q5509" t="s">
        <v>172</v>
      </c>
      <c r="S5509">
        <v>29231270</v>
      </c>
      <c r="T5509" t="s">
        <v>196</v>
      </c>
      <c r="W5509" t="s">
        <v>30528</v>
      </c>
      <c r="X5509">
        <v>2153962292</v>
      </c>
      <c r="Y5509" t="s">
        <v>186</v>
      </c>
      <c r="Z5509" t="s">
        <v>282</v>
      </c>
      <c r="AA5509">
        <v>2019</v>
      </c>
      <c r="AB5509">
        <v>2019</v>
      </c>
      <c r="AC5509" t="s">
        <v>396</v>
      </c>
      <c r="AD5509" t="s">
        <v>185</v>
      </c>
      <c r="AM5509" t="s">
        <v>2261</v>
      </c>
      <c r="AN5509" t="s">
        <v>1308</v>
      </c>
      <c r="AS5509">
        <v>3.41</v>
      </c>
      <c r="AT5509" t="s">
        <v>188</v>
      </c>
      <c r="AU5509" t="s">
        <v>189</v>
      </c>
      <c r="AV5509" t="s">
        <v>190</v>
      </c>
      <c r="AW5509" t="s">
        <v>264</v>
      </c>
      <c r="BM5509" t="s">
        <v>30529</v>
      </c>
      <c r="BN5509" t="s">
        <v>193</v>
      </c>
      <c r="BP5509" t="s">
        <v>194</v>
      </c>
      <c r="BQ5509" t="s">
        <v>195</v>
      </c>
      <c r="BS5509">
        <v>14627</v>
      </c>
      <c r="BT5509" t="s">
        <v>196</v>
      </c>
      <c r="BU5509">
        <v>2153962292</v>
      </c>
      <c r="BZ5509" t="s">
        <v>30530</v>
      </c>
      <c r="CC5509" t="s">
        <v>30531</v>
      </c>
      <c r="CD5509" t="s">
        <v>650</v>
      </c>
      <c r="CF5509">
        <v>18974</v>
      </c>
      <c r="CG5509" t="s">
        <v>196</v>
      </c>
      <c r="CH5509">
        <v>2153702510</v>
      </c>
      <c r="CM5509" t="s">
        <v>14439</v>
      </c>
      <c r="CP5509" t="s">
        <v>194</v>
      </c>
      <c r="CQ5509" t="s">
        <v>195</v>
      </c>
      <c r="CS5509">
        <v>14620</v>
      </c>
      <c r="CT5509" t="s">
        <v>196</v>
      </c>
      <c r="CU5509">
        <v>2153702510</v>
      </c>
      <c r="ED5509" t="s">
        <v>650</v>
      </c>
      <c r="EG5509" t="s">
        <v>196</v>
      </c>
      <c r="EH5509">
        <v>2153702510</v>
      </c>
      <c r="EM5509" t="s">
        <v>30530</v>
      </c>
      <c r="EP5509" t="s">
        <v>30531</v>
      </c>
      <c r="EQ5509" t="s">
        <v>650</v>
      </c>
      <c r="ES5509">
        <v>18974</v>
      </c>
      <c r="ET5509" t="s">
        <v>196</v>
      </c>
      <c r="EU5509">
        <v>2153702510</v>
      </c>
    </row>
    <row r="5510" spans="1:151" x14ac:dyDescent="0.2">
      <c r="A5510">
        <v>10081</v>
      </c>
      <c r="B5510" t="s">
        <v>6691</v>
      </c>
      <c r="C5510" t="s">
        <v>30532</v>
      </c>
      <c r="D5510" t="s">
        <v>940</v>
      </c>
      <c r="E5510" t="s">
        <v>30533</v>
      </c>
      <c r="F5510" t="s">
        <v>171</v>
      </c>
      <c r="G5510" t="s">
        <v>172</v>
      </c>
      <c r="H5510" s="1">
        <v>34397</v>
      </c>
      <c r="I5510" t="s">
        <v>221</v>
      </c>
      <c r="K5510" t="s">
        <v>1961</v>
      </c>
      <c r="L5510" t="s">
        <v>2552</v>
      </c>
      <c r="M5510" t="s">
        <v>176</v>
      </c>
      <c r="N5510">
        <v>2015</v>
      </c>
      <c r="O5510" t="s">
        <v>1014</v>
      </c>
      <c r="P5510" t="s">
        <v>178</v>
      </c>
      <c r="Q5510" t="s">
        <v>172</v>
      </c>
      <c r="S5510">
        <v>27774502</v>
      </c>
      <c r="T5510" t="s">
        <v>196</v>
      </c>
      <c r="W5510" t="s">
        <v>30534</v>
      </c>
      <c r="X5510">
        <v>4152466073</v>
      </c>
      <c r="Y5510" t="s">
        <v>186</v>
      </c>
      <c r="Z5510" t="s">
        <v>282</v>
      </c>
      <c r="AA5510">
        <v>2016</v>
      </c>
      <c r="AB5510">
        <v>2016</v>
      </c>
      <c r="AC5510" t="s">
        <v>1280</v>
      </c>
      <c r="AD5510" t="s">
        <v>185</v>
      </c>
      <c r="AE5510" t="s">
        <v>960</v>
      </c>
      <c r="AS5510">
        <v>3.57</v>
      </c>
      <c r="AT5510" t="s">
        <v>188</v>
      </c>
      <c r="AU5510" t="s">
        <v>189</v>
      </c>
      <c r="AV5510" t="s">
        <v>190</v>
      </c>
      <c r="AW5510" t="s">
        <v>237</v>
      </c>
      <c r="BM5510" t="s">
        <v>30535</v>
      </c>
      <c r="BN5510" t="s">
        <v>487</v>
      </c>
      <c r="BP5510" t="s">
        <v>194</v>
      </c>
      <c r="BQ5510" t="s">
        <v>195</v>
      </c>
      <c r="BS5510">
        <v>14627</v>
      </c>
      <c r="BT5510" t="s">
        <v>196</v>
      </c>
      <c r="BU5510">
        <v>4153428943</v>
      </c>
      <c r="BZ5510" t="s">
        <v>30536</v>
      </c>
      <c r="CC5510" t="s">
        <v>13312</v>
      </c>
      <c r="CD5510" t="s">
        <v>461</v>
      </c>
      <c r="CF5510">
        <v>94903</v>
      </c>
      <c r="CG5510" t="s">
        <v>196</v>
      </c>
      <c r="CH5510">
        <v>4154911580</v>
      </c>
      <c r="CM5510" t="s">
        <v>3132</v>
      </c>
      <c r="CP5510" t="s">
        <v>194</v>
      </c>
      <c r="CQ5510" t="s">
        <v>195</v>
      </c>
      <c r="CS5510">
        <v>14611</v>
      </c>
      <c r="CT5510" t="s">
        <v>196</v>
      </c>
      <c r="CU5510">
        <v>4153428943</v>
      </c>
      <c r="EM5510" t="s">
        <v>30536</v>
      </c>
      <c r="EP5510" t="s">
        <v>13312</v>
      </c>
      <c r="EQ5510" t="s">
        <v>461</v>
      </c>
      <c r="ES5510">
        <v>94903</v>
      </c>
      <c r="ET5510" t="s">
        <v>196</v>
      </c>
      <c r="EU5510">
        <v>4154911580</v>
      </c>
    </row>
    <row r="5511" spans="1:151" x14ac:dyDescent="0.2">
      <c r="A5511">
        <v>12852</v>
      </c>
      <c r="B5511" t="s">
        <v>6691</v>
      </c>
      <c r="C5511" t="s">
        <v>30532</v>
      </c>
      <c r="D5511" t="s">
        <v>940</v>
      </c>
      <c r="E5511" t="s">
        <v>30533</v>
      </c>
      <c r="F5511" t="s">
        <v>171</v>
      </c>
      <c r="G5511" t="s">
        <v>172</v>
      </c>
      <c r="H5511" s="1">
        <v>34397</v>
      </c>
      <c r="I5511" t="s">
        <v>221</v>
      </c>
      <c r="K5511" t="s">
        <v>18504</v>
      </c>
      <c r="L5511" t="s">
        <v>1089</v>
      </c>
      <c r="M5511" t="s">
        <v>224</v>
      </c>
      <c r="N5511">
        <v>2015</v>
      </c>
      <c r="O5511" t="s">
        <v>692</v>
      </c>
      <c r="P5511" t="s">
        <v>509</v>
      </c>
      <c r="Q5511" t="s">
        <v>172</v>
      </c>
      <c r="S5511">
        <v>27774502</v>
      </c>
      <c r="T5511" t="s">
        <v>196</v>
      </c>
      <c r="W5511" t="s">
        <v>30534</v>
      </c>
      <c r="X5511">
        <v>4152466073</v>
      </c>
      <c r="Y5511" t="s">
        <v>186</v>
      </c>
      <c r="Z5511" t="s">
        <v>282</v>
      </c>
      <c r="AA5511">
        <v>2016</v>
      </c>
      <c r="AB5511">
        <v>2016</v>
      </c>
      <c r="AC5511" t="s">
        <v>1280</v>
      </c>
      <c r="AD5511" t="s">
        <v>185</v>
      </c>
      <c r="AE5511" t="s">
        <v>960</v>
      </c>
      <c r="AS5511">
        <v>3.57</v>
      </c>
      <c r="AT5511" t="s">
        <v>188</v>
      </c>
      <c r="AU5511" t="s">
        <v>189</v>
      </c>
      <c r="AV5511" t="s">
        <v>190</v>
      </c>
      <c r="AW5511" t="s">
        <v>237</v>
      </c>
      <c r="BM5511" t="s">
        <v>30535</v>
      </c>
      <c r="BN5511" t="s">
        <v>487</v>
      </c>
      <c r="BP5511" t="s">
        <v>194</v>
      </c>
      <c r="BQ5511" t="s">
        <v>195</v>
      </c>
      <c r="BS5511">
        <v>14627</v>
      </c>
      <c r="BT5511" t="s">
        <v>196</v>
      </c>
      <c r="BU5511">
        <v>4153428943</v>
      </c>
      <c r="BZ5511" t="s">
        <v>30536</v>
      </c>
      <c r="CC5511" t="s">
        <v>13312</v>
      </c>
      <c r="CD5511" t="s">
        <v>461</v>
      </c>
      <c r="CF5511">
        <v>94903</v>
      </c>
      <c r="CG5511" t="s">
        <v>196</v>
      </c>
      <c r="CH5511">
        <v>4154911580</v>
      </c>
      <c r="CM5511" t="s">
        <v>3132</v>
      </c>
      <c r="CP5511" t="s">
        <v>194</v>
      </c>
      <c r="CQ5511" t="s">
        <v>195</v>
      </c>
      <c r="CS5511">
        <v>14611</v>
      </c>
      <c r="CT5511" t="s">
        <v>196</v>
      </c>
      <c r="CU5511">
        <v>4153428943</v>
      </c>
      <c r="EM5511" t="s">
        <v>30536</v>
      </c>
      <c r="EP5511" t="s">
        <v>13312</v>
      </c>
      <c r="EQ5511" t="s">
        <v>461</v>
      </c>
      <c r="ES5511">
        <v>94903</v>
      </c>
      <c r="ET5511" t="s">
        <v>196</v>
      </c>
      <c r="EU5511">
        <v>4154911580</v>
      </c>
    </row>
    <row r="5512" spans="1:151" x14ac:dyDescent="0.2">
      <c r="A5512">
        <v>41346</v>
      </c>
      <c r="B5512" t="s">
        <v>2127</v>
      </c>
      <c r="C5512" t="s">
        <v>30537</v>
      </c>
      <c r="E5512" t="s">
        <v>30538</v>
      </c>
      <c r="F5512" t="s">
        <v>171</v>
      </c>
      <c r="G5512" t="str">
        <f>"0"</f>
        <v>0</v>
      </c>
      <c r="H5512" s="1">
        <v>38293</v>
      </c>
      <c r="I5512" t="s">
        <v>221</v>
      </c>
      <c r="K5512" t="s">
        <v>2001</v>
      </c>
      <c r="L5512" t="s">
        <v>1257</v>
      </c>
      <c r="M5512" t="s">
        <v>224</v>
      </c>
      <c r="N5512">
        <v>2024</v>
      </c>
      <c r="O5512" t="s">
        <v>225</v>
      </c>
      <c r="P5512" t="s">
        <v>178</v>
      </c>
      <c r="Q5512" t="s">
        <v>172</v>
      </c>
      <c r="S5512">
        <v>32289541</v>
      </c>
      <c r="T5512" t="s">
        <v>226</v>
      </c>
      <c r="Y5512" t="str">
        <f>"01AS"</f>
        <v>01AS</v>
      </c>
      <c r="Z5512" t="s">
        <v>227</v>
      </c>
      <c r="AA5512" t="s">
        <v>833</v>
      </c>
      <c r="AB5512" t="s">
        <v>834</v>
      </c>
      <c r="AC5512" t="s">
        <v>1237</v>
      </c>
      <c r="AD5512" t="s">
        <v>172</v>
      </c>
      <c r="AS5512">
        <v>4</v>
      </c>
      <c r="AU5512" t="s">
        <v>235</v>
      </c>
      <c r="AV5512" t="s">
        <v>236</v>
      </c>
      <c r="AW5512" t="s">
        <v>264</v>
      </c>
      <c r="BM5512" t="s">
        <v>14194</v>
      </c>
      <c r="BN5512" t="s">
        <v>239</v>
      </c>
      <c r="BO5512" t="s">
        <v>30539</v>
      </c>
      <c r="BP5512" t="s">
        <v>241</v>
      </c>
      <c r="BQ5512" t="s">
        <v>195</v>
      </c>
      <c r="BS5512">
        <v>14627</v>
      </c>
      <c r="BZ5512" t="s">
        <v>242</v>
      </c>
      <c r="CB5512" t="s">
        <v>243</v>
      </c>
      <c r="CD5512" t="s">
        <v>195</v>
      </c>
      <c r="CF5512">
        <v>14642</v>
      </c>
      <c r="CG5512" t="s">
        <v>244</v>
      </c>
      <c r="CM5512" t="s">
        <v>30540</v>
      </c>
      <c r="CO5512" t="s">
        <v>30539</v>
      </c>
      <c r="CP5512" t="s">
        <v>720</v>
      </c>
      <c r="CQ5512" t="s">
        <v>247</v>
      </c>
      <c r="CS5512" t="s">
        <v>30541</v>
      </c>
      <c r="CT5512" t="s">
        <v>244</v>
      </c>
      <c r="CU5512" t="s">
        <v>30542</v>
      </c>
    </row>
    <row r="5513" spans="1:151" x14ac:dyDescent="0.2">
      <c r="A5513">
        <v>14573</v>
      </c>
      <c r="B5513" t="s">
        <v>30543</v>
      </c>
      <c r="C5513" t="s">
        <v>30544</v>
      </c>
      <c r="D5513" t="s">
        <v>22886</v>
      </c>
      <c r="E5513" t="s">
        <v>30545</v>
      </c>
      <c r="F5513" t="s">
        <v>171</v>
      </c>
      <c r="G5513" t="s">
        <v>172</v>
      </c>
      <c r="H5513" s="1">
        <v>34796</v>
      </c>
      <c r="I5513" t="s">
        <v>221</v>
      </c>
      <c r="K5513" t="s">
        <v>3487</v>
      </c>
      <c r="L5513" t="s">
        <v>3488</v>
      </c>
      <c r="M5513" t="s">
        <v>224</v>
      </c>
      <c r="N5513">
        <v>2016</v>
      </c>
      <c r="O5513" t="s">
        <v>410</v>
      </c>
      <c r="P5513" t="s">
        <v>363</v>
      </c>
      <c r="Q5513" t="s">
        <v>172</v>
      </c>
      <c r="S5513">
        <v>28241836</v>
      </c>
      <c r="T5513" t="s">
        <v>196</v>
      </c>
      <c r="W5513" t="s">
        <v>30546</v>
      </c>
      <c r="X5513">
        <v>3392255515</v>
      </c>
      <c r="Y5513" t="s">
        <v>186</v>
      </c>
      <c r="Z5513" t="s">
        <v>183</v>
      </c>
      <c r="AA5513">
        <v>2017</v>
      </c>
      <c r="AB5513">
        <v>2017</v>
      </c>
      <c r="AC5513" t="s">
        <v>3984</v>
      </c>
      <c r="AD5513" t="s">
        <v>185</v>
      </c>
      <c r="AF5513" t="s">
        <v>186</v>
      </c>
      <c r="AG5513" t="s">
        <v>282</v>
      </c>
      <c r="AH5513">
        <v>2017</v>
      </c>
      <c r="AI5513">
        <v>2017</v>
      </c>
      <c r="AJ5513" t="s">
        <v>396</v>
      </c>
      <c r="AK5513" t="s">
        <v>185</v>
      </c>
      <c r="AS5513">
        <v>3.56</v>
      </c>
      <c r="AT5513" t="s">
        <v>188</v>
      </c>
      <c r="AU5513" t="s">
        <v>189</v>
      </c>
      <c r="AV5513" t="s">
        <v>190</v>
      </c>
      <c r="AW5513" t="s">
        <v>715</v>
      </c>
      <c r="BM5513" t="s">
        <v>30547</v>
      </c>
      <c r="BN5513" t="s">
        <v>487</v>
      </c>
      <c r="BP5513" t="s">
        <v>194</v>
      </c>
      <c r="BQ5513" t="s">
        <v>195</v>
      </c>
      <c r="BS5513">
        <v>14627</v>
      </c>
      <c r="BT5513" t="s">
        <v>196</v>
      </c>
      <c r="BU5513">
        <v>3392255516</v>
      </c>
      <c r="BZ5513" t="s">
        <v>30548</v>
      </c>
      <c r="CC5513" t="s">
        <v>4623</v>
      </c>
      <c r="CD5513" t="s">
        <v>401</v>
      </c>
      <c r="CF5513" t="str">
        <f>"02459"</f>
        <v>02459</v>
      </c>
      <c r="CG5513" t="s">
        <v>196</v>
      </c>
      <c r="CH5513">
        <v>6173325429</v>
      </c>
      <c r="CM5513" t="s">
        <v>30549</v>
      </c>
      <c r="CP5513" t="s">
        <v>194</v>
      </c>
      <c r="CQ5513" t="s">
        <v>195</v>
      </c>
      <c r="CS5513">
        <v>14627</v>
      </c>
      <c r="CT5513" t="s">
        <v>196</v>
      </c>
      <c r="CU5513">
        <v>3392255516</v>
      </c>
      <c r="EM5513" t="s">
        <v>30548</v>
      </c>
      <c r="EP5513" t="s">
        <v>4623</v>
      </c>
      <c r="EQ5513" t="s">
        <v>401</v>
      </c>
      <c r="ES5513" t="str">
        <f>"02459"</f>
        <v>02459</v>
      </c>
      <c r="ET5513" t="s">
        <v>196</v>
      </c>
      <c r="EU5513">
        <v>6173325429</v>
      </c>
    </row>
    <row r="5514" spans="1:151" x14ac:dyDescent="0.2">
      <c r="A5514">
        <v>23172</v>
      </c>
      <c r="B5514" t="s">
        <v>30550</v>
      </c>
      <c r="C5514" t="s">
        <v>30544</v>
      </c>
      <c r="E5514" t="s">
        <v>30551</v>
      </c>
      <c r="F5514" t="s">
        <v>171</v>
      </c>
      <c r="G5514" t="s">
        <v>172</v>
      </c>
      <c r="H5514" s="1">
        <v>35566</v>
      </c>
      <c r="I5514" t="s">
        <v>221</v>
      </c>
      <c r="K5514" t="s">
        <v>3792</v>
      </c>
      <c r="L5514" t="s">
        <v>1025</v>
      </c>
      <c r="M5514" t="s">
        <v>306</v>
      </c>
      <c r="N5514">
        <v>2017</v>
      </c>
      <c r="O5514" t="s">
        <v>646</v>
      </c>
      <c r="P5514" t="s">
        <v>178</v>
      </c>
      <c r="Q5514" t="s">
        <v>172</v>
      </c>
      <c r="S5514">
        <v>29405916</v>
      </c>
      <c r="T5514" t="s">
        <v>179</v>
      </c>
      <c r="U5514" t="s">
        <v>180</v>
      </c>
      <c r="V5514" s="2">
        <v>43604</v>
      </c>
      <c r="W5514" t="s">
        <v>30552</v>
      </c>
      <c r="X5514" t="s">
        <v>30553</v>
      </c>
      <c r="Y5514" t="s">
        <v>186</v>
      </c>
      <c r="Z5514" t="s">
        <v>183</v>
      </c>
      <c r="AA5514">
        <v>2019</v>
      </c>
      <c r="AB5514">
        <v>2019</v>
      </c>
      <c r="AC5514" t="s">
        <v>1442</v>
      </c>
      <c r="AD5514" t="s">
        <v>185</v>
      </c>
      <c r="AF5514" t="s">
        <v>186</v>
      </c>
      <c r="AG5514" t="s">
        <v>282</v>
      </c>
      <c r="AH5514">
        <v>2019</v>
      </c>
      <c r="AI5514">
        <v>2019</v>
      </c>
      <c r="AJ5514" t="s">
        <v>397</v>
      </c>
      <c r="AK5514" t="s">
        <v>185</v>
      </c>
      <c r="AS5514">
        <v>3.57</v>
      </c>
      <c r="AT5514" t="s">
        <v>188</v>
      </c>
      <c r="AU5514" t="s">
        <v>189</v>
      </c>
      <c r="AV5514" t="s">
        <v>190</v>
      </c>
      <c r="AW5514" t="s">
        <v>191</v>
      </c>
      <c r="BM5514" t="s">
        <v>30554</v>
      </c>
      <c r="BN5514" t="s">
        <v>193</v>
      </c>
      <c r="BP5514" t="s">
        <v>194</v>
      </c>
      <c r="BQ5514" t="s">
        <v>195</v>
      </c>
      <c r="BS5514">
        <v>14627</v>
      </c>
      <c r="BT5514" t="s">
        <v>196</v>
      </c>
      <c r="BU5514">
        <v>5855328828</v>
      </c>
      <c r="CM5514" t="s">
        <v>30555</v>
      </c>
      <c r="CP5514" t="s">
        <v>194</v>
      </c>
      <c r="CQ5514" t="s">
        <v>195</v>
      </c>
      <c r="CS5514">
        <v>14620</v>
      </c>
      <c r="CT5514" t="s">
        <v>196</v>
      </c>
      <c r="CU5514">
        <v>5857053816</v>
      </c>
    </row>
    <row r="5515" spans="1:151" x14ac:dyDescent="0.2">
      <c r="A5515">
        <v>34483</v>
      </c>
      <c r="B5515" t="s">
        <v>30556</v>
      </c>
      <c r="C5515" t="s">
        <v>30557</v>
      </c>
      <c r="E5515" t="s">
        <v>30558</v>
      </c>
      <c r="F5515" t="s">
        <v>171</v>
      </c>
      <c r="I5515" t="s">
        <v>173</v>
      </c>
      <c r="K5515" t="s">
        <v>1377</v>
      </c>
      <c r="L5515" t="s">
        <v>1378</v>
      </c>
      <c r="M5515" t="s">
        <v>306</v>
      </c>
      <c r="N5515">
        <v>2020</v>
      </c>
      <c r="O5515" t="s">
        <v>1379</v>
      </c>
      <c r="P5515" t="s">
        <v>178</v>
      </c>
      <c r="Q5515" t="s">
        <v>185</v>
      </c>
      <c r="BC5515" t="s">
        <v>474</v>
      </c>
      <c r="BM5515" t="s">
        <v>30559</v>
      </c>
      <c r="BP5515" t="s">
        <v>5547</v>
      </c>
      <c r="BR5515" t="s">
        <v>8906</v>
      </c>
      <c r="BS5515">
        <v>518034</v>
      </c>
      <c r="BT5515" t="s">
        <v>1382</v>
      </c>
      <c r="BU5515" t="s">
        <v>30560</v>
      </c>
      <c r="BX5515" t="s">
        <v>30561</v>
      </c>
      <c r="BY5515" t="s">
        <v>5710</v>
      </c>
    </row>
    <row r="5516" spans="1:151" x14ac:dyDescent="0.2">
      <c r="A5516">
        <v>34537</v>
      </c>
      <c r="B5516" t="s">
        <v>30562</v>
      </c>
      <c r="C5516" t="s">
        <v>30544</v>
      </c>
      <c r="E5516" t="s">
        <v>30563</v>
      </c>
      <c r="F5516" t="s">
        <v>171</v>
      </c>
      <c r="G5516" t="s">
        <v>172</v>
      </c>
      <c r="H5516" s="1">
        <v>36486</v>
      </c>
      <c r="I5516" t="s">
        <v>173</v>
      </c>
      <c r="K5516" t="s">
        <v>1377</v>
      </c>
      <c r="L5516" t="s">
        <v>1378</v>
      </c>
      <c r="M5516" t="s">
        <v>306</v>
      </c>
      <c r="N5516">
        <v>2020</v>
      </c>
      <c r="O5516" t="s">
        <v>1379</v>
      </c>
      <c r="P5516" t="s">
        <v>3256</v>
      </c>
      <c r="Q5516" t="s">
        <v>172</v>
      </c>
      <c r="S5516">
        <v>31527989</v>
      </c>
      <c r="T5516" t="s">
        <v>1382</v>
      </c>
      <c r="U5516" t="s">
        <v>424</v>
      </c>
      <c r="Y5516" t="str">
        <f>"01AS"</f>
        <v>01AS</v>
      </c>
      <c r="Z5516" t="s">
        <v>227</v>
      </c>
      <c r="AA5516" t="s">
        <v>833</v>
      </c>
      <c r="AB5516" t="s">
        <v>834</v>
      </c>
      <c r="AC5516" t="s">
        <v>425</v>
      </c>
      <c r="AD5516" t="s">
        <v>172</v>
      </c>
      <c r="AS5516">
        <v>3.7</v>
      </c>
      <c r="AT5516" t="s">
        <v>429</v>
      </c>
      <c r="AU5516" t="s">
        <v>235</v>
      </c>
      <c r="AV5516" t="s">
        <v>236</v>
      </c>
      <c r="AW5516" t="s">
        <v>430</v>
      </c>
      <c r="BM5516" t="s">
        <v>27699</v>
      </c>
      <c r="BN5516" t="s">
        <v>239</v>
      </c>
      <c r="BO5516" t="s">
        <v>5547</v>
      </c>
      <c r="BP5516" t="s">
        <v>241</v>
      </c>
      <c r="BQ5516" t="s">
        <v>195</v>
      </c>
      <c r="BS5516">
        <v>14627</v>
      </c>
      <c r="CD5516" t="s">
        <v>195</v>
      </c>
      <c r="CM5516" t="s">
        <v>30564</v>
      </c>
      <c r="CO5516" t="s">
        <v>5547</v>
      </c>
      <c r="CP5516" t="s">
        <v>5547</v>
      </c>
      <c r="CQ5516" t="s">
        <v>4882</v>
      </c>
      <c r="CS5516">
        <v>518067</v>
      </c>
      <c r="CT5516" t="s">
        <v>1382</v>
      </c>
    </row>
    <row r="5517" spans="1:151" x14ac:dyDescent="0.2">
      <c r="A5517">
        <v>36193</v>
      </c>
      <c r="B5517" t="s">
        <v>30565</v>
      </c>
      <c r="C5517" t="s">
        <v>30544</v>
      </c>
      <c r="E5517" t="s">
        <v>30566</v>
      </c>
      <c r="F5517" t="s">
        <v>171</v>
      </c>
      <c r="G5517" t="s">
        <v>172</v>
      </c>
      <c r="H5517" s="1">
        <v>36622</v>
      </c>
      <c r="I5517" t="s">
        <v>221</v>
      </c>
      <c r="K5517" t="s">
        <v>1377</v>
      </c>
      <c r="L5517" t="s">
        <v>1378</v>
      </c>
      <c r="M5517" t="s">
        <v>176</v>
      </c>
      <c r="N5517">
        <v>2021</v>
      </c>
      <c r="O5517" t="s">
        <v>3142</v>
      </c>
      <c r="P5517" t="s">
        <v>178</v>
      </c>
      <c r="Q5517" t="s">
        <v>172</v>
      </c>
      <c r="S5517">
        <v>31642606</v>
      </c>
      <c r="T5517" t="s">
        <v>1382</v>
      </c>
      <c r="U5517" t="s">
        <v>424</v>
      </c>
      <c r="Y5517" t="str">
        <f>"01AS"</f>
        <v>01AS</v>
      </c>
      <c r="Z5517" t="s">
        <v>499</v>
      </c>
      <c r="AA5517" t="s">
        <v>228</v>
      </c>
      <c r="AB5517" t="s">
        <v>229</v>
      </c>
      <c r="AC5517" t="s">
        <v>428</v>
      </c>
      <c r="AD5517" t="s">
        <v>185</v>
      </c>
      <c r="AS5517">
        <v>3.44</v>
      </c>
      <c r="AT5517" t="s">
        <v>429</v>
      </c>
      <c r="AU5517" t="s">
        <v>472</v>
      </c>
      <c r="AV5517" t="s">
        <v>473</v>
      </c>
      <c r="AW5517" t="s">
        <v>430</v>
      </c>
      <c r="BM5517" t="s">
        <v>30567</v>
      </c>
      <c r="BN5517" t="s">
        <v>239</v>
      </c>
      <c r="BO5517" t="s">
        <v>5547</v>
      </c>
      <c r="BP5517" t="s">
        <v>241</v>
      </c>
      <c r="BQ5517" t="s">
        <v>195</v>
      </c>
      <c r="BS5517">
        <v>14627</v>
      </c>
      <c r="CA5517" t="s">
        <v>30568</v>
      </c>
      <c r="CD5517" t="s">
        <v>195</v>
      </c>
      <c r="CM5517" t="s">
        <v>30569</v>
      </c>
      <c r="CN5517" t="s">
        <v>30568</v>
      </c>
      <c r="CO5517" t="s">
        <v>5547</v>
      </c>
      <c r="CP5517" t="s">
        <v>5547</v>
      </c>
      <c r="CQ5517" t="s">
        <v>4882</v>
      </c>
      <c r="CS5517">
        <v>518000</v>
      </c>
      <c r="CT5517" t="s">
        <v>1382</v>
      </c>
    </row>
    <row r="5518" spans="1:151" x14ac:dyDescent="0.2">
      <c r="A5518">
        <v>34300</v>
      </c>
      <c r="B5518" t="s">
        <v>30570</v>
      </c>
      <c r="C5518" t="s">
        <v>30557</v>
      </c>
      <c r="E5518" t="s">
        <v>30571</v>
      </c>
      <c r="F5518" t="s">
        <v>171</v>
      </c>
      <c r="I5518" t="s">
        <v>221</v>
      </c>
      <c r="K5518" t="s">
        <v>1377</v>
      </c>
      <c r="L5518" t="s">
        <v>1378</v>
      </c>
      <c r="M5518" t="s">
        <v>306</v>
      </c>
      <c r="N5518">
        <v>2020</v>
      </c>
      <c r="O5518" t="s">
        <v>1379</v>
      </c>
      <c r="P5518" t="s">
        <v>509</v>
      </c>
      <c r="Q5518" t="s">
        <v>185</v>
      </c>
      <c r="BM5518" t="s">
        <v>30572</v>
      </c>
      <c r="BP5518" t="s">
        <v>5458</v>
      </c>
      <c r="BR5518" t="s">
        <v>8906</v>
      </c>
      <c r="BS5518">
        <v>510000</v>
      </c>
      <c r="BT5518" t="s">
        <v>1382</v>
      </c>
      <c r="BU5518" t="s">
        <v>30573</v>
      </c>
      <c r="BX5518" t="s">
        <v>30574</v>
      </c>
      <c r="BY5518" t="s">
        <v>7385</v>
      </c>
    </row>
    <row r="5519" spans="1:151" x14ac:dyDescent="0.2">
      <c r="A5519">
        <v>40674</v>
      </c>
      <c r="B5519" t="s">
        <v>14109</v>
      </c>
      <c r="C5519" t="s">
        <v>30557</v>
      </c>
      <c r="D5519" t="s">
        <v>30575</v>
      </c>
      <c r="E5519" t="s">
        <v>30576</v>
      </c>
      <c r="F5519" t="s">
        <v>171</v>
      </c>
      <c r="G5519" t="str">
        <f t="shared" ref="G5519:G5525" si="50">"0"</f>
        <v>0</v>
      </c>
      <c r="H5519" s="1">
        <v>37661</v>
      </c>
      <c r="I5519" t="s">
        <v>173</v>
      </c>
      <c r="K5519" t="s">
        <v>1001</v>
      </c>
      <c r="L5519" t="s">
        <v>1002</v>
      </c>
      <c r="M5519" t="s">
        <v>224</v>
      </c>
      <c r="N5519">
        <v>2023</v>
      </c>
      <c r="O5519" t="s">
        <v>597</v>
      </c>
      <c r="P5519" t="s">
        <v>178</v>
      </c>
      <c r="Q5519" t="s">
        <v>172</v>
      </c>
      <c r="S5519">
        <v>32060980</v>
      </c>
      <c r="T5519" t="s">
        <v>226</v>
      </c>
      <c r="Y5519" t="str">
        <f>"01AS"</f>
        <v>01AS</v>
      </c>
      <c r="Z5519" t="s">
        <v>499</v>
      </c>
      <c r="AA5519" t="s">
        <v>320</v>
      </c>
      <c r="AB5519" t="s">
        <v>321</v>
      </c>
      <c r="AC5519" t="s">
        <v>7289</v>
      </c>
      <c r="AD5519" t="s">
        <v>172</v>
      </c>
      <c r="AS5519">
        <v>3.82</v>
      </c>
      <c r="AU5519" t="s">
        <v>472</v>
      </c>
      <c r="AV5519" t="s">
        <v>473</v>
      </c>
      <c r="AW5519" t="s">
        <v>715</v>
      </c>
      <c r="BO5519" t="s">
        <v>30577</v>
      </c>
      <c r="BQ5519" t="s">
        <v>195</v>
      </c>
      <c r="CD5519" t="s">
        <v>195</v>
      </c>
      <c r="CM5519" t="s">
        <v>30578</v>
      </c>
      <c r="CO5519" t="s">
        <v>30577</v>
      </c>
      <c r="CP5519" t="s">
        <v>30579</v>
      </c>
      <c r="CQ5519" t="s">
        <v>2276</v>
      </c>
      <c r="CS5519" t="s">
        <v>30580</v>
      </c>
      <c r="CT5519" t="s">
        <v>244</v>
      </c>
      <c r="CU5519" t="s">
        <v>30581</v>
      </c>
    </row>
    <row r="5520" spans="1:151" x14ac:dyDescent="0.2">
      <c r="A5520">
        <v>39359</v>
      </c>
      <c r="B5520" t="s">
        <v>14109</v>
      </c>
      <c r="C5520" t="s">
        <v>30557</v>
      </c>
      <c r="D5520" t="s">
        <v>30575</v>
      </c>
      <c r="E5520" t="s">
        <v>30576</v>
      </c>
      <c r="F5520" t="s">
        <v>171</v>
      </c>
      <c r="G5520" t="str">
        <f t="shared" si="50"/>
        <v>0</v>
      </c>
      <c r="H5520" s="1">
        <v>37661</v>
      </c>
      <c r="I5520" t="s">
        <v>173</v>
      </c>
      <c r="K5520" t="s">
        <v>2246</v>
      </c>
      <c r="L5520" t="s">
        <v>30582</v>
      </c>
      <c r="M5520" t="s">
        <v>224</v>
      </c>
      <c r="N5520">
        <v>2023</v>
      </c>
      <c r="O5520" t="s">
        <v>597</v>
      </c>
      <c r="P5520" t="s">
        <v>178</v>
      </c>
      <c r="Q5520" t="s">
        <v>172</v>
      </c>
      <c r="S5520">
        <v>32060980</v>
      </c>
      <c r="T5520" t="s">
        <v>226</v>
      </c>
      <c r="Y5520" t="str">
        <f>"01AS"</f>
        <v>01AS</v>
      </c>
      <c r="Z5520" t="s">
        <v>499</v>
      </c>
      <c r="AA5520" t="s">
        <v>320</v>
      </c>
      <c r="AB5520" t="s">
        <v>321</v>
      </c>
      <c r="AC5520" t="s">
        <v>7289</v>
      </c>
      <c r="AD5520" t="s">
        <v>172</v>
      </c>
      <c r="AS5520">
        <v>3.82</v>
      </c>
      <c r="AU5520" t="s">
        <v>472</v>
      </c>
      <c r="AV5520" t="s">
        <v>473</v>
      </c>
      <c r="AW5520" t="s">
        <v>715</v>
      </c>
      <c r="BO5520" t="s">
        <v>30577</v>
      </c>
      <c r="BQ5520" t="s">
        <v>195</v>
      </c>
      <c r="CD5520" t="s">
        <v>195</v>
      </c>
      <c r="CM5520" t="s">
        <v>30578</v>
      </c>
      <c r="CO5520" t="s">
        <v>30577</v>
      </c>
      <c r="CP5520" t="s">
        <v>30579</v>
      </c>
      <c r="CQ5520" t="s">
        <v>2276</v>
      </c>
      <c r="CS5520" t="s">
        <v>30580</v>
      </c>
      <c r="CT5520" t="s">
        <v>244</v>
      </c>
      <c r="CU5520" t="s">
        <v>30581</v>
      </c>
    </row>
    <row r="5521" spans="1:151" x14ac:dyDescent="0.2">
      <c r="A5521">
        <v>41483</v>
      </c>
      <c r="B5521" t="s">
        <v>30583</v>
      </c>
      <c r="C5521" t="s">
        <v>30557</v>
      </c>
      <c r="E5521" t="s">
        <v>30584</v>
      </c>
      <c r="F5521" t="s">
        <v>171</v>
      </c>
      <c r="G5521" t="str">
        <f t="shared" si="50"/>
        <v>0</v>
      </c>
      <c r="H5521" s="1">
        <v>38290</v>
      </c>
      <c r="I5521" t="s">
        <v>221</v>
      </c>
      <c r="K5521" t="s">
        <v>1730</v>
      </c>
      <c r="L5521" t="s">
        <v>1731</v>
      </c>
      <c r="M5521" t="s">
        <v>224</v>
      </c>
      <c r="N5521">
        <v>2024</v>
      </c>
      <c r="O5521" t="s">
        <v>225</v>
      </c>
      <c r="P5521" t="s">
        <v>178</v>
      </c>
      <c r="Q5521" t="s">
        <v>172</v>
      </c>
      <c r="S5521">
        <v>32248067</v>
      </c>
      <c r="T5521" t="s">
        <v>1382</v>
      </c>
      <c r="U5521" t="s">
        <v>424</v>
      </c>
      <c r="Y5521" t="str">
        <f>"01AS"</f>
        <v>01AS</v>
      </c>
      <c r="Z5521" t="s">
        <v>227</v>
      </c>
      <c r="AA5521" t="s">
        <v>228</v>
      </c>
      <c r="AB5521" t="s">
        <v>229</v>
      </c>
      <c r="AC5521" t="s">
        <v>5781</v>
      </c>
      <c r="AD5521" t="s">
        <v>185</v>
      </c>
      <c r="AS5521">
        <v>3.54</v>
      </c>
      <c r="AU5521" t="s">
        <v>235</v>
      </c>
      <c r="AV5521" t="s">
        <v>236</v>
      </c>
      <c r="AW5521" t="s">
        <v>430</v>
      </c>
      <c r="AX5521" t="s">
        <v>30585</v>
      </c>
      <c r="AY5521" t="s">
        <v>7760</v>
      </c>
      <c r="BM5521" t="s">
        <v>30586</v>
      </c>
      <c r="BN5521" t="s">
        <v>239</v>
      </c>
      <c r="BO5521" t="s">
        <v>7044</v>
      </c>
      <c r="BP5521" t="s">
        <v>241</v>
      </c>
      <c r="BQ5521" t="s">
        <v>195</v>
      </c>
      <c r="BS5521">
        <v>14627</v>
      </c>
      <c r="CD5521" t="s">
        <v>195</v>
      </c>
      <c r="CM5521" t="s">
        <v>30587</v>
      </c>
      <c r="CO5521" t="s">
        <v>7044</v>
      </c>
      <c r="CP5521" t="s">
        <v>7044</v>
      </c>
      <c r="CQ5521" t="s">
        <v>5257</v>
      </c>
      <c r="CS5521">
        <v>610000</v>
      </c>
      <c r="CT5521" t="s">
        <v>1382</v>
      </c>
      <c r="CU5521" t="s">
        <v>30588</v>
      </c>
    </row>
    <row r="5522" spans="1:151" x14ac:dyDescent="0.2">
      <c r="A5522">
        <v>41686</v>
      </c>
      <c r="B5522" t="s">
        <v>30589</v>
      </c>
      <c r="C5522" t="s">
        <v>30557</v>
      </c>
      <c r="D5522" t="s">
        <v>30590</v>
      </c>
      <c r="E5522" t="s">
        <v>30591</v>
      </c>
      <c r="F5522" t="s">
        <v>171</v>
      </c>
      <c r="G5522" t="str">
        <f t="shared" si="50"/>
        <v>0</v>
      </c>
      <c r="H5522" s="1">
        <v>37379</v>
      </c>
      <c r="I5522" t="s">
        <v>221</v>
      </c>
      <c r="K5522" t="s">
        <v>1866</v>
      </c>
      <c r="L5522" t="s">
        <v>1867</v>
      </c>
      <c r="M5522" t="s">
        <v>255</v>
      </c>
      <c r="N5522" t="s">
        <v>256</v>
      </c>
      <c r="O5522" t="s">
        <v>257</v>
      </c>
      <c r="P5522" t="s">
        <v>178</v>
      </c>
      <c r="Q5522" t="s">
        <v>172</v>
      </c>
      <c r="S5522">
        <v>31727273</v>
      </c>
      <c r="T5522" t="s">
        <v>226</v>
      </c>
      <c r="Y5522" t="str">
        <f>"04HSEAS"</f>
        <v>04HSEAS</v>
      </c>
      <c r="Z5522" t="s">
        <v>227</v>
      </c>
      <c r="AA5522" t="s">
        <v>1572</v>
      </c>
      <c r="AB5522" t="s">
        <v>1573</v>
      </c>
      <c r="AC5522" t="s">
        <v>500</v>
      </c>
      <c r="AD5522" t="s">
        <v>185</v>
      </c>
      <c r="AF5522" t="s">
        <v>426</v>
      </c>
      <c r="AG5522" t="s">
        <v>729</v>
      </c>
      <c r="AJ5522" t="s">
        <v>1167</v>
      </c>
      <c r="AK5522" t="s">
        <v>185</v>
      </c>
      <c r="AS5522">
        <v>3.75</v>
      </c>
      <c r="AU5522" t="s">
        <v>235</v>
      </c>
      <c r="AV5522" t="s">
        <v>236</v>
      </c>
      <c r="AW5522" t="s">
        <v>264</v>
      </c>
      <c r="BM5522" t="s">
        <v>30592</v>
      </c>
      <c r="BN5522" t="s">
        <v>239</v>
      </c>
      <c r="BO5522" t="s">
        <v>30593</v>
      </c>
      <c r="BP5522" t="s">
        <v>241</v>
      </c>
      <c r="BQ5522" t="s">
        <v>195</v>
      </c>
      <c r="BS5522">
        <v>14627</v>
      </c>
      <c r="BZ5522" t="s">
        <v>242</v>
      </c>
      <c r="CA5522" t="s">
        <v>30594</v>
      </c>
      <c r="CB5522" t="s">
        <v>243</v>
      </c>
      <c r="CD5522" t="s">
        <v>195</v>
      </c>
      <c r="CF5522">
        <v>14642</v>
      </c>
      <c r="CG5522" t="s">
        <v>244</v>
      </c>
      <c r="CM5522" t="s">
        <v>30595</v>
      </c>
      <c r="CN5522" t="s">
        <v>30594</v>
      </c>
      <c r="CO5522" t="s">
        <v>30593</v>
      </c>
      <c r="CP5522" t="s">
        <v>30596</v>
      </c>
      <c r="CQ5522" t="s">
        <v>571</v>
      </c>
      <c r="CS5522">
        <v>18350</v>
      </c>
      <c r="CT5522" t="s">
        <v>244</v>
      </c>
      <c r="CU5522" t="s">
        <v>30597</v>
      </c>
    </row>
    <row r="5523" spans="1:151" x14ac:dyDescent="0.2">
      <c r="A5523">
        <v>46351</v>
      </c>
      <c r="B5523" t="s">
        <v>4547</v>
      </c>
      <c r="C5523" t="s">
        <v>30557</v>
      </c>
      <c r="E5523" t="s">
        <v>30598</v>
      </c>
      <c r="F5523" t="s">
        <v>30599</v>
      </c>
      <c r="G5523" t="str">
        <f t="shared" si="50"/>
        <v>0</v>
      </c>
      <c r="H5523" s="1">
        <v>38194</v>
      </c>
      <c r="I5523" t="s">
        <v>221</v>
      </c>
      <c r="K5523" t="s">
        <v>1074</v>
      </c>
      <c r="L5523" t="s">
        <v>318</v>
      </c>
      <c r="M5523" t="s">
        <v>176</v>
      </c>
      <c r="N5523">
        <v>2026</v>
      </c>
      <c r="O5523" t="s">
        <v>508</v>
      </c>
      <c r="P5523" t="s">
        <v>509</v>
      </c>
      <c r="Q5523" t="s">
        <v>172</v>
      </c>
      <c r="R5523" t="s">
        <v>510</v>
      </c>
      <c r="S5523">
        <v>32576597</v>
      </c>
      <c r="BM5523" t="s">
        <v>22043</v>
      </c>
    </row>
    <row r="5524" spans="1:151" x14ac:dyDescent="0.2">
      <c r="A5524">
        <v>45458</v>
      </c>
      <c r="B5524" t="s">
        <v>4547</v>
      </c>
      <c r="C5524" t="s">
        <v>30557</v>
      </c>
      <c r="E5524" t="s">
        <v>30598</v>
      </c>
      <c r="F5524" t="s">
        <v>171</v>
      </c>
      <c r="G5524" t="str">
        <f t="shared" si="50"/>
        <v>0</v>
      </c>
      <c r="H5524" s="1">
        <v>38194</v>
      </c>
      <c r="I5524" t="s">
        <v>221</v>
      </c>
      <c r="K5524" t="s">
        <v>4091</v>
      </c>
      <c r="L5524" t="s">
        <v>3127</v>
      </c>
      <c r="M5524" t="s">
        <v>224</v>
      </c>
      <c r="N5524">
        <v>2025</v>
      </c>
      <c r="O5524" t="s">
        <v>528</v>
      </c>
      <c r="P5524" t="s">
        <v>178</v>
      </c>
      <c r="Q5524" t="s">
        <v>172</v>
      </c>
      <c r="R5524" t="s">
        <v>510</v>
      </c>
      <c r="S5524">
        <v>32576597</v>
      </c>
      <c r="BM5524" t="s">
        <v>22043</v>
      </c>
    </row>
    <row r="5525" spans="1:151" x14ac:dyDescent="0.2">
      <c r="A5525">
        <v>45812</v>
      </c>
      <c r="B5525" t="s">
        <v>30570</v>
      </c>
      <c r="C5525" t="s">
        <v>30557</v>
      </c>
      <c r="E5525" t="s">
        <v>30600</v>
      </c>
      <c r="F5525" t="s">
        <v>30601</v>
      </c>
      <c r="G5525" t="str">
        <f t="shared" si="50"/>
        <v>0</v>
      </c>
      <c r="H5525" s="1">
        <v>37178</v>
      </c>
      <c r="I5525" t="s">
        <v>221</v>
      </c>
      <c r="K5525" t="s">
        <v>4535</v>
      </c>
      <c r="L5525" t="s">
        <v>1689</v>
      </c>
      <c r="M5525" t="s">
        <v>224</v>
      </c>
      <c r="N5525">
        <v>2025</v>
      </c>
      <c r="O5525" t="s">
        <v>528</v>
      </c>
      <c r="P5525" t="s">
        <v>178</v>
      </c>
      <c r="Q5525" t="s">
        <v>172</v>
      </c>
      <c r="S5525">
        <v>31857963</v>
      </c>
      <c r="T5525" t="s">
        <v>1382</v>
      </c>
      <c r="U5525" t="s">
        <v>424</v>
      </c>
      <c r="Y5525" t="str">
        <f>"06ESM"</f>
        <v>06ESM</v>
      </c>
      <c r="Z5525" t="s">
        <v>1717</v>
      </c>
      <c r="AA5525" t="s">
        <v>320</v>
      </c>
      <c r="AB5525" t="s">
        <v>321</v>
      </c>
      <c r="AC5525" t="s">
        <v>30602</v>
      </c>
      <c r="AD5525" t="s">
        <v>185</v>
      </c>
      <c r="AS5525">
        <v>3.76</v>
      </c>
      <c r="AU5525" t="s">
        <v>472</v>
      </c>
      <c r="AV5525" t="s">
        <v>473</v>
      </c>
      <c r="AW5525" t="s">
        <v>430</v>
      </c>
      <c r="BO5525" t="s">
        <v>5458</v>
      </c>
      <c r="BQ5525" t="s">
        <v>195</v>
      </c>
      <c r="CD5525" t="s">
        <v>195</v>
      </c>
      <c r="CM5525" t="s">
        <v>30603</v>
      </c>
      <c r="CO5525" t="s">
        <v>5458</v>
      </c>
      <c r="CP5525" t="s">
        <v>5458</v>
      </c>
      <c r="CQ5525" t="s">
        <v>4882</v>
      </c>
      <c r="CS5525">
        <v>510000</v>
      </c>
      <c r="CT5525" t="s">
        <v>1382</v>
      </c>
      <c r="CU5525" t="s">
        <v>30604</v>
      </c>
    </row>
    <row r="5526" spans="1:151" x14ac:dyDescent="0.2">
      <c r="A5526">
        <v>27542</v>
      </c>
      <c r="B5526" t="s">
        <v>7168</v>
      </c>
      <c r="C5526" t="s">
        <v>30605</v>
      </c>
      <c r="E5526" t="s">
        <v>30606</v>
      </c>
      <c r="F5526" t="s">
        <v>171</v>
      </c>
      <c r="H5526" s="1">
        <v>33292</v>
      </c>
      <c r="I5526" t="s">
        <v>221</v>
      </c>
      <c r="J5526" t="s">
        <v>30607</v>
      </c>
      <c r="K5526" t="s">
        <v>1304</v>
      </c>
      <c r="L5526" t="s">
        <v>633</v>
      </c>
      <c r="M5526" t="s">
        <v>224</v>
      </c>
      <c r="N5526">
        <v>2019</v>
      </c>
      <c r="O5526" t="s">
        <v>279</v>
      </c>
      <c r="P5526" t="s">
        <v>178</v>
      </c>
      <c r="Q5526" t="s">
        <v>185</v>
      </c>
      <c r="BM5526" t="s">
        <v>30608</v>
      </c>
      <c r="BP5526" t="s">
        <v>30609</v>
      </c>
      <c r="BQ5526" t="s">
        <v>5759</v>
      </c>
      <c r="BS5526">
        <v>84005</v>
      </c>
      <c r="BT5526" t="s">
        <v>226</v>
      </c>
      <c r="BU5526" t="s">
        <v>30610</v>
      </c>
      <c r="BW5526" t="s">
        <v>30610</v>
      </c>
    </row>
    <row r="5527" spans="1:151" x14ac:dyDescent="0.2">
      <c r="A5527">
        <v>20846</v>
      </c>
      <c r="B5527" t="s">
        <v>2028</v>
      </c>
      <c r="C5527" t="s">
        <v>30611</v>
      </c>
      <c r="D5527" t="s">
        <v>3981</v>
      </c>
      <c r="E5527" t="s">
        <v>30612</v>
      </c>
      <c r="F5527" t="s">
        <v>171</v>
      </c>
      <c r="G5527" t="s">
        <v>172</v>
      </c>
      <c r="H5527" s="1">
        <v>35151</v>
      </c>
      <c r="I5527" t="s">
        <v>173</v>
      </c>
      <c r="K5527" t="s">
        <v>867</v>
      </c>
      <c r="L5527" t="s">
        <v>868</v>
      </c>
      <c r="M5527" t="s">
        <v>224</v>
      </c>
      <c r="N5527">
        <v>2017</v>
      </c>
      <c r="O5527" t="s">
        <v>441</v>
      </c>
      <c r="P5527" t="s">
        <v>363</v>
      </c>
      <c r="Q5527" t="s">
        <v>172</v>
      </c>
      <c r="S5527">
        <v>28926047</v>
      </c>
      <c r="T5527" t="s">
        <v>196</v>
      </c>
      <c r="W5527" t="s">
        <v>30613</v>
      </c>
      <c r="X5527">
        <v>2102596424</v>
      </c>
      <c r="Y5527" t="s">
        <v>802</v>
      </c>
      <c r="Z5527" t="s">
        <v>1583</v>
      </c>
      <c r="AA5527">
        <v>2018</v>
      </c>
      <c r="AB5527">
        <v>2018</v>
      </c>
      <c r="AC5527" t="s">
        <v>1584</v>
      </c>
      <c r="AD5527" t="s">
        <v>185</v>
      </c>
      <c r="AS5527">
        <v>3.83</v>
      </c>
      <c r="AT5527" t="s">
        <v>188</v>
      </c>
      <c r="AU5527" t="s">
        <v>189</v>
      </c>
      <c r="AV5527" t="s">
        <v>190</v>
      </c>
      <c r="AW5527" t="s">
        <v>210</v>
      </c>
      <c r="BM5527" t="s">
        <v>30614</v>
      </c>
      <c r="BN5527" t="s">
        <v>9421</v>
      </c>
      <c r="BP5527" t="s">
        <v>194</v>
      </c>
      <c r="BQ5527" t="s">
        <v>195</v>
      </c>
      <c r="BS5527">
        <v>14605</v>
      </c>
      <c r="BT5527" t="s">
        <v>196</v>
      </c>
      <c r="BU5527">
        <v>2108829906</v>
      </c>
      <c r="BZ5527" t="s">
        <v>30615</v>
      </c>
      <c r="CC5527" t="s">
        <v>1557</v>
      </c>
      <c r="CD5527" t="s">
        <v>344</v>
      </c>
      <c r="CF5527">
        <v>782163402</v>
      </c>
      <c r="CG5527" t="s">
        <v>196</v>
      </c>
      <c r="CH5527">
        <v>2108829906</v>
      </c>
      <c r="CM5527" t="s">
        <v>30614</v>
      </c>
      <c r="CN5527" t="s">
        <v>9421</v>
      </c>
      <c r="CP5527" t="s">
        <v>194</v>
      </c>
      <c r="CQ5527" t="s">
        <v>195</v>
      </c>
      <c r="CS5527">
        <v>14605</v>
      </c>
      <c r="CT5527" t="s">
        <v>196</v>
      </c>
      <c r="CU5527">
        <v>2108829906</v>
      </c>
      <c r="ED5527" t="s">
        <v>344</v>
      </c>
      <c r="EG5527" t="s">
        <v>196</v>
      </c>
      <c r="EH5527">
        <v>2108829906</v>
      </c>
      <c r="EM5527" t="s">
        <v>30615</v>
      </c>
      <c r="EP5527" t="s">
        <v>1557</v>
      </c>
      <c r="EQ5527" t="s">
        <v>344</v>
      </c>
      <c r="ES5527">
        <v>782163402</v>
      </c>
      <c r="ET5527" t="s">
        <v>196</v>
      </c>
      <c r="EU5527">
        <v>2108829906</v>
      </c>
    </row>
    <row r="5528" spans="1:151" x14ac:dyDescent="0.2">
      <c r="A5528">
        <v>33774</v>
      </c>
      <c r="B5528" t="s">
        <v>28396</v>
      </c>
      <c r="C5528" t="s">
        <v>30616</v>
      </c>
      <c r="E5528" t="s">
        <v>30617</v>
      </c>
      <c r="F5528" t="s">
        <v>171</v>
      </c>
      <c r="G5528" t="s">
        <v>172</v>
      </c>
      <c r="H5528" s="1">
        <v>36676</v>
      </c>
      <c r="I5528" t="s">
        <v>173</v>
      </c>
      <c r="K5528" t="s">
        <v>1377</v>
      </c>
      <c r="L5528" t="s">
        <v>1378</v>
      </c>
      <c r="M5528" t="s">
        <v>306</v>
      </c>
      <c r="N5528">
        <v>2020</v>
      </c>
      <c r="O5528" t="s">
        <v>1379</v>
      </c>
      <c r="P5528" t="s">
        <v>509</v>
      </c>
      <c r="Q5528" t="s">
        <v>172</v>
      </c>
      <c r="S5528">
        <v>31344814</v>
      </c>
      <c r="T5528" t="s">
        <v>1382</v>
      </c>
      <c r="U5528" t="s">
        <v>424</v>
      </c>
      <c r="Y5528" t="str">
        <f>"01AS"</f>
        <v>01AS</v>
      </c>
      <c r="Z5528" t="s">
        <v>499</v>
      </c>
      <c r="AA5528" t="s">
        <v>228</v>
      </c>
      <c r="AB5528" t="s">
        <v>229</v>
      </c>
      <c r="AC5528" t="s">
        <v>4871</v>
      </c>
      <c r="AD5528" t="s">
        <v>185</v>
      </c>
      <c r="AS5528">
        <v>3.18</v>
      </c>
      <c r="AT5528" t="s">
        <v>5587</v>
      </c>
      <c r="AU5528" t="s">
        <v>235</v>
      </c>
      <c r="AV5528" t="s">
        <v>236</v>
      </c>
      <c r="AW5528" t="s">
        <v>430</v>
      </c>
      <c r="BM5528" t="s">
        <v>30618</v>
      </c>
      <c r="BN5528" t="s">
        <v>239</v>
      </c>
      <c r="BO5528" t="s">
        <v>5458</v>
      </c>
      <c r="BP5528" t="s">
        <v>241</v>
      </c>
      <c r="BQ5528" t="s">
        <v>195</v>
      </c>
      <c r="BS5528">
        <v>14627</v>
      </c>
      <c r="CA5528" t="s">
        <v>5459</v>
      </c>
      <c r="CD5528" t="s">
        <v>195</v>
      </c>
      <c r="CM5528" t="s">
        <v>30619</v>
      </c>
      <c r="CN5528" t="s">
        <v>5459</v>
      </c>
      <c r="CO5528" t="s">
        <v>5458</v>
      </c>
      <c r="CP5528" t="s">
        <v>5458</v>
      </c>
      <c r="CQ5528" t="s">
        <v>4882</v>
      </c>
      <c r="CS5528">
        <v>510095</v>
      </c>
      <c r="CT5528" t="s">
        <v>1382</v>
      </c>
      <c r="CU5528" t="s">
        <v>30620</v>
      </c>
    </row>
    <row r="5529" spans="1:151" x14ac:dyDescent="0.2">
      <c r="A5529">
        <v>38669</v>
      </c>
      <c r="B5529" t="s">
        <v>30621</v>
      </c>
      <c r="C5529" t="s">
        <v>30622</v>
      </c>
      <c r="E5529" t="s">
        <v>30623</v>
      </c>
      <c r="F5529" t="s">
        <v>171</v>
      </c>
      <c r="G5529" t="str">
        <f>"0"</f>
        <v>0</v>
      </c>
      <c r="H5529" s="1">
        <v>36437</v>
      </c>
      <c r="I5529" t="s">
        <v>221</v>
      </c>
      <c r="K5529" t="s">
        <v>769</v>
      </c>
      <c r="L5529" t="s">
        <v>2777</v>
      </c>
      <c r="M5529" t="s">
        <v>176</v>
      </c>
      <c r="N5529">
        <v>2023</v>
      </c>
      <c r="O5529" t="s">
        <v>1048</v>
      </c>
      <c r="P5529" t="s">
        <v>178</v>
      </c>
      <c r="Q5529" t="s">
        <v>172</v>
      </c>
      <c r="S5529">
        <v>32430004</v>
      </c>
      <c r="T5529" t="s">
        <v>1382</v>
      </c>
      <c r="U5529" t="s">
        <v>424</v>
      </c>
      <c r="Y5529" t="str">
        <f>"02SBS"</f>
        <v>02SBS</v>
      </c>
      <c r="Z5529" t="s">
        <v>4693</v>
      </c>
      <c r="AA5529" t="s">
        <v>259</v>
      </c>
      <c r="AB5529" t="s">
        <v>260</v>
      </c>
      <c r="AC5529" t="s">
        <v>4694</v>
      </c>
      <c r="AD5529" t="s">
        <v>185</v>
      </c>
      <c r="AS5529">
        <v>3.78</v>
      </c>
      <c r="AU5529" t="s">
        <v>2925</v>
      </c>
      <c r="AV5529" t="s">
        <v>236</v>
      </c>
      <c r="AW5529" t="s">
        <v>430</v>
      </c>
      <c r="BO5529" t="s">
        <v>30624</v>
      </c>
      <c r="BQ5529" t="s">
        <v>195</v>
      </c>
      <c r="CD5529" t="s">
        <v>195</v>
      </c>
      <c r="CM5529" t="s">
        <v>30625</v>
      </c>
      <c r="CO5529" t="s">
        <v>30624</v>
      </c>
      <c r="CP5529" t="s">
        <v>30624</v>
      </c>
      <c r="CQ5529" t="s">
        <v>9832</v>
      </c>
      <c r="CS5529">
        <v>118000</v>
      </c>
      <c r="CT5529" t="s">
        <v>1382</v>
      </c>
      <c r="CU5529" t="s">
        <v>30626</v>
      </c>
    </row>
    <row r="5530" spans="1:151" x14ac:dyDescent="0.2">
      <c r="A5530">
        <v>22131</v>
      </c>
      <c r="B5530" t="s">
        <v>30627</v>
      </c>
      <c r="C5530" t="s">
        <v>28396</v>
      </c>
      <c r="E5530" t="s">
        <v>30628</v>
      </c>
      <c r="F5530" t="s">
        <v>171</v>
      </c>
      <c r="G5530" t="s">
        <v>172</v>
      </c>
      <c r="H5530" s="1">
        <v>35296</v>
      </c>
      <c r="I5530" t="s">
        <v>221</v>
      </c>
      <c r="K5530" t="s">
        <v>3708</v>
      </c>
      <c r="L5530" t="s">
        <v>1689</v>
      </c>
      <c r="M5530" t="s">
        <v>306</v>
      </c>
      <c r="N5530">
        <v>2017</v>
      </c>
      <c r="O5530" t="s">
        <v>646</v>
      </c>
      <c r="P5530" t="s">
        <v>178</v>
      </c>
      <c r="Q5530" t="s">
        <v>172</v>
      </c>
      <c r="S5530">
        <v>28684985</v>
      </c>
      <c r="T5530" t="s">
        <v>179</v>
      </c>
      <c r="U5530" t="s">
        <v>180</v>
      </c>
      <c r="V5530" s="2">
        <v>43240</v>
      </c>
      <c r="W5530" t="s">
        <v>30629</v>
      </c>
      <c r="X5530">
        <v>5855000029</v>
      </c>
      <c r="Y5530" t="s">
        <v>186</v>
      </c>
      <c r="Z5530" t="s">
        <v>183</v>
      </c>
      <c r="AA5530">
        <v>2018</v>
      </c>
      <c r="AB5530">
        <v>2018</v>
      </c>
      <c r="AC5530" t="s">
        <v>187</v>
      </c>
      <c r="AD5530" t="s">
        <v>185</v>
      </c>
      <c r="AS5530">
        <v>3.62</v>
      </c>
      <c r="AT5530" t="s">
        <v>188</v>
      </c>
      <c r="AU5530" t="s">
        <v>647</v>
      </c>
      <c r="AV5530" t="s">
        <v>190</v>
      </c>
      <c r="AW5530" t="s">
        <v>191</v>
      </c>
      <c r="BM5530" t="s">
        <v>30630</v>
      </c>
      <c r="BN5530" t="s">
        <v>887</v>
      </c>
      <c r="BP5530" t="s">
        <v>194</v>
      </c>
      <c r="BQ5530" t="s">
        <v>195</v>
      </c>
      <c r="BS5530">
        <v>14627</v>
      </c>
      <c r="BT5530" t="s">
        <v>196</v>
      </c>
      <c r="BU5530">
        <v>5857471841</v>
      </c>
      <c r="CM5530" t="s">
        <v>30630</v>
      </c>
      <c r="CN5530" t="s">
        <v>887</v>
      </c>
      <c r="CP5530" t="s">
        <v>194</v>
      </c>
      <c r="CQ5530" t="s">
        <v>195</v>
      </c>
      <c r="CS5530">
        <v>14627</v>
      </c>
      <c r="CT5530" t="s">
        <v>196</v>
      </c>
      <c r="CU5530">
        <v>5855000028</v>
      </c>
    </row>
    <row r="5531" spans="1:151" x14ac:dyDescent="0.2">
      <c r="A5531">
        <v>19038</v>
      </c>
      <c r="B5531" t="s">
        <v>30631</v>
      </c>
      <c r="C5531" t="s">
        <v>30632</v>
      </c>
      <c r="D5531" t="s">
        <v>1887</v>
      </c>
      <c r="E5531" t="s">
        <v>30633</v>
      </c>
      <c r="F5531" t="s">
        <v>3199</v>
      </c>
      <c r="G5531" t="s">
        <v>172</v>
      </c>
      <c r="H5531" s="1">
        <v>34744</v>
      </c>
      <c r="I5531" t="s">
        <v>221</v>
      </c>
      <c r="K5531" t="s">
        <v>937</v>
      </c>
      <c r="L5531" t="s">
        <v>2172</v>
      </c>
      <c r="M5531" t="s">
        <v>224</v>
      </c>
      <c r="N5531">
        <v>2016</v>
      </c>
      <c r="O5531" t="s">
        <v>410</v>
      </c>
      <c r="P5531" t="s">
        <v>178</v>
      </c>
      <c r="Q5531" t="s">
        <v>172</v>
      </c>
      <c r="S5531">
        <v>28313687</v>
      </c>
      <c r="T5531" t="s">
        <v>179</v>
      </c>
      <c r="U5531" t="s">
        <v>180</v>
      </c>
      <c r="V5531" s="2">
        <v>42876</v>
      </c>
      <c r="W5531" t="s">
        <v>30634</v>
      </c>
      <c r="X5531">
        <v>6034960377</v>
      </c>
      <c r="Y5531" t="s">
        <v>182</v>
      </c>
      <c r="Z5531" t="s">
        <v>183</v>
      </c>
      <c r="AA5531">
        <v>2017</v>
      </c>
      <c r="AB5531">
        <v>2017</v>
      </c>
      <c r="AC5531" t="s">
        <v>293</v>
      </c>
      <c r="AD5531" t="s">
        <v>185</v>
      </c>
      <c r="AM5531" t="s">
        <v>752</v>
      </c>
      <c r="AS5531">
        <v>3.57</v>
      </c>
      <c r="AT5531" t="s">
        <v>188</v>
      </c>
      <c r="AU5531" t="s">
        <v>189</v>
      </c>
      <c r="AV5531" t="s">
        <v>190</v>
      </c>
      <c r="AW5531" t="s">
        <v>191</v>
      </c>
      <c r="BM5531" t="s">
        <v>26074</v>
      </c>
      <c r="BN5531" t="s">
        <v>193</v>
      </c>
      <c r="BP5531" t="s">
        <v>194</v>
      </c>
      <c r="BQ5531" t="s">
        <v>195</v>
      </c>
      <c r="BS5531">
        <v>14627</v>
      </c>
      <c r="BT5531" t="s">
        <v>196</v>
      </c>
      <c r="BU5531">
        <v>5853091413</v>
      </c>
      <c r="CM5531" t="s">
        <v>402</v>
      </c>
      <c r="CN5531" t="s">
        <v>193</v>
      </c>
      <c r="CP5531" t="s">
        <v>194</v>
      </c>
      <c r="CQ5531" t="s">
        <v>195</v>
      </c>
      <c r="CS5531">
        <v>14627</v>
      </c>
      <c r="CT5531" t="s">
        <v>196</v>
      </c>
      <c r="CU5531">
        <v>5854835012</v>
      </c>
      <c r="DZ5531" t="s">
        <v>30635</v>
      </c>
      <c r="EC5531" t="s">
        <v>30636</v>
      </c>
      <c r="ED5531" t="s">
        <v>2752</v>
      </c>
      <c r="EF5531" t="str">
        <f>"03258"</f>
        <v>03258</v>
      </c>
      <c r="EG5531" t="s">
        <v>196</v>
      </c>
      <c r="EH5531">
        <v>5853091413</v>
      </c>
    </row>
    <row r="5532" spans="1:151" x14ac:dyDescent="0.2">
      <c r="A5532">
        <v>11409</v>
      </c>
      <c r="B5532" t="s">
        <v>30631</v>
      </c>
      <c r="C5532" t="s">
        <v>30632</v>
      </c>
      <c r="D5532" t="s">
        <v>1887</v>
      </c>
      <c r="E5532" t="s">
        <v>30633</v>
      </c>
      <c r="F5532" t="s">
        <v>171</v>
      </c>
      <c r="G5532" t="s">
        <v>172</v>
      </c>
      <c r="H5532" s="1">
        <v>34744</v>
      </c>
      <c r="I5532" t="s">
        <v>221</v>
      </c>
      <c r="K5532" t="s">
        <v>4354</v>
      </c>
      <c r="L5532" t="s">
        <v>30637</v>
      </c>
      <c r="M5532" t="s">
        <v>306</v>
      </c>
      <c r="N5532">
        <v>2015</v>
      </c>
      <c r="O5532" t="s">
        <v>517</v>
      </c>
      <c r="P5532" t="s">
        <v>178</v>
      </c>
      <c r="Q5532" t="s">
        <v>172</v>
      </c>
      <c r="S5532">
        <v>28313687</v>
      </c>
      <c r="T5532" t="s">
        <v>179</v>
      </c>
      <c r="U5532" t="s">
        <v>180</v>
      </c>
      <c r="V5532" s="2">
        <v>42876</v>
      </c>
      <c r="W5532" t="s">
        <v>30634</v>
      </c>
      <c r="X5532">
        <v>6034960377</v>
      </c>
      <c r="Y5532" t="s">
        <v>182</v>
      </c>
      <c r="Z5532" t="s">
        <v>183</v>
      </c>
      <c r="AA5532">
        <v>2017</v>
      </c>
      <c r="AB5532">
        <v>2017</v>
      </c>
      <c r="AC5532" t="s">
        <v>293</v>
      </c>
      <c r="AD5532" t="s">
        <v>185</v>
      </c>
      <c r="AM5532" t="s">
        <v>752</v>
      </c>
      <c r="AS5532">
        <v>3.57</v>
      </c>
      <c r="AT5532" t="s">
        <v>188</v>
      </c>
      <c r="AU5532" t="s">
        <v>189</v>
      </c>
      <c r="AV5532" t="s">
        <v>190</v>
      </c>
      <c r="AW5532" t="s">
        <v>191</v>
      </c>
      <c r="BM5532" t="s">
        <v>26074</v>
      </c>
      <c r="BN5532" t="s">
        <v>193</v>
      </c>
      <c r="BP5532" t="s">
        <v>194</v>
      </c>
      <c r="BQ5532" t="s">
        <v>195</v>
      </c>
      <c r="BS5532">
        <v>14627</v>
      </c>
      <c r="BT5532" t="s">
        <v>196</v>
      </c>
      <c r="BU5532">
        <v>5853091413</v>
      </c>
      <c r="CM5532" t="s">
        <v>402</v>
      </c>
      <c r="CN5532" t="s">
        <v>193</v>
      </c>
      <c r="CP5532" t="s">
        <v>194</v>
      </c>
      <c r="CQ5532" t="s">
        <v>195</v>
      </c>
      <c r="CS5532">
        <v>14627</v>
      </c>
      <c r="CT5532" t="s">
        <v>196</v>
      </c>
      <c r="CU5532">
        <v>5854835012</v>
      </c>
      <c r="DZ5532" t="s">
        <v>30635</v>
      </c>
      <c r="EC5532" t="s">
        <v>30636</v>
      </c>
      <c r="ED5532" t="s">
        <v>2752</v>
      </c>
      <c r="EF5532" t="str">
        <f>"03258"</f>
        <v>03258</v>
      </c>
      <c r="EG5532" t="s">
        <v>196</v>
      </c>
      <c r="EH5532">
        <v>5853091413</v>
      </c>
    </row>
    <row r="5533" spans="1:151" x14ac:dyDescent="0.2">
      <c r="A5533">
        <v>13038</v>
      </c>
      <c r="B5533" t="s">
        <v>30638</v>
      </c>
      <c r="C5533" t="s">
        <v>30632</v>
      </c>
      <c r="E5533" t="s">
        <v>30639</v>
      </c>
      <c r="F5533" t="s">
        <v>171</v>
      </c>
      <c r="G5533" t="s">
        <v>172</v>
      </c>
      <c r="H5533" s="1">
        <v>34201</v>
      </c>
      <c r="I5533" t="s">
        <v>173</v>
      </c>
      <c r="K5533" t="s">
        <v>4255</v>
      </c>
      <c r="M5533" t="s">
        <v>224</v>
      </c>
      <c r="N5533">
        <v>2015</v>
      </c>
      <c r="O5533" t="s">
        <v>692</v>
      </c>
      <c r="P5533" t="s">
        <v>178</v>
      </c>
      <c r="Q5533" t="s">
        <v>172</v>
      </c>
      <c r="S5533">
        <v>27858295</v>
      </c>
      <c r="T5533" t="s">
        <v>179</v>
      </c>
      <c r="U5533" t="s">
        <v>180</v>
      </c>
      <c r="V5533" s="2">
        <v>42505</v>
      </c>
      <c r="W5533" t="s">
        <v>30640</v>
      </c>
      <c r="X5533">
        <v>4342965106</v>
      </c>
      <c r="Y5533" t="s">
        <v>186</v>
      </c>
      <c r="Z5533" t="s">
        <v>282</v>
      </c>
      <c r="AA5533">
        <v>2016</v>
      </c>
      <c r="AB5533">
        <v>2016</v>
      </c>
      <c r="AC5533" t="s">
        <v>396</v>
      </c>
      <c r="AD5533" t="s">
        <v>185</v>
      </c>
      <c r="AE5533" t="s">
        <v>310</v>
      </c>
      <c r="AM5533" t="s">
        <v>187</v>
      </c>
      <c r="AS5533">
        <v>3.16</v>
      </c>
      <c r="AT5533" t="s">
        <v>188</v>
      </c>
      <c r="AU5533" t="s">
        <v>189</v>
      </c>
      <c r="AV5533" t="s">
        <v>190</v>
      </c>
      <c r="AW5533" t="s">
        <v>191</v>
      </c>
      <c r="BM5533" t="s">
        <v>30641</v>
      </c>
      <c r="BN5533" t="s">
        <v>487</v>
      </c>
      <c r="BP5533" t="s">
        <v>194</v>
      </c>
      <c r="BQ5533" t="s">
        <v>195</v>
      </c>
      <c r="BS5533">
        <v>14627</v>
      </c>
      <c r="BT5533" t="s">
        <v>196</v>
      </c>
      <c r="BU5533">
        <v>4342499789</v>
      </c>
      <c r="BZ5533" t="s">
        <v>30642</v>
      </c>
      <c r="CA5533" t="s">
        <v>30643</v>
      </c>
      <c r="CC5533" t="s">
        <v>30644</v>
      </c>
      <c r="CF5533">
        <v>361009</v>
      </c>
      <c r="CG5533" t="s">
        <v>179</v>
      </c>
      <c r="CH5533" t="s">
        <v>30645</v>
      </c>
      <c r="CM5533" t="s">
        <v>30646</v>
      </c>
      <c r="CP5533" t="s">
        <v>194</v>
      </c>
      <c r="CQ5533" t="s">
        <v>195</v>
      </c>
      <c r="CS5533">
        <v>14611</v>
      </c>
      <c r="CT5533" t="s">
        <v>196</v>
      </c>
      <c r="CU5533">
        <v>4342499789</v>
      </c>
      <c r="CZ5533" t="s">
        <v>30642</v>
      </c>
      <c r="DA5533" t="s">
        <v>30643</v>
      </c>
      <c r="DC5533" t="s">
        <v>30644</v>
      </c>
      <c r="DF5533">
        <v>361009</v>
      </c>
      <c r="DG5533" t="s">
        <v>179</v>
      </c>
      <c r="DH5533" t="s">
        <v>30645</v>
      </c>
      <c r="EM5533" t="s">
        <v>30642</v>
      </c>
      <c r="EN5533" t="s">
        <v>30643</v>
      </c>
      <c r="EP5533" t="s">
        <v>30644</v>
      </c>
      <c r="ES5533">
        <v>361009</v>
      </c>
      <c r="ET5533" t="s">
        <v>179</v>
      </c>
      <c r="EU5533" t="s">
        <v>30645</v>
      </c>
    </row>
    <row r="5534" spans="1:151" x14ac:dyDescent="0.2">
      <c r="A5534">
        <v>13100</v>
      </c>
      <c r="B5534" t="s">
        <v>17870</v>
      </c>
      <c r="C5534" t="s">
        <v>30632</v>
      </c>
      <c r="E5534" t="s">
        <v>30647</v>
      </c>
      <c r="F5534" t="s">
        <v>30648</v>
      </c>
      <c r="G5534" t="s">
        <v>172</v>
      </c>
      <c r="H5534" s="1">
        <v>34190</v>
      </c>
      <c r="I5534" t="s">
        <v>173</v>
      </c>
      <c r="K5534" t="s">
        <v>1078</v>
      </c>
      <c r="L5534" t="s">
        <v>1025</v>
      </c>
      <c r="M5534" t="s">
        <v>224</v>
      </c>
      <c r="N5534">
        <v>2015</v>
      </c>
      <c r="O5534" t="s">
        <v>692</v>
      </c>
      <c r="P5534" t="s">
        <v>178</v>
      </c>
      <c r="Q5534" t="s">
        <v>172</v>
      </c>
      <c r="S5534">
        <v>27717493</v>
      </c>
      <c r="T5534" t="s">
        <v>179</v>
      </c>
      <c r="U5534" t="s">
        <v>180</v>
      </c>
      <c r="V5534" s="2">
        <v>42505</v>
      </c>
      <c r="W5534" t="s">
        <v>30649</v>
      </c>
      <c r="X5534">
        <v>5177759750</v>
      </c>
      <c r="Y5534" t="s">
        <v>186</v>
      </c>
      <c r="Z5534" t="s">
        <v>282</v>
      </c>
      <c r="AA5534">
        <v>2016</v>
      </c>
      <c r="AB5534">
        <v>2016</v>
      </c>
      <c r="AC5534" t="s">
        <v>187</v>
      </c>
      <c r="AD5534" t="s">
        <v>185</v>
      </c>
      <c r="AE5534" t="s">
        <v>396</v>
      </c>
      <c r="AS5534">
        <v>3.07</v>
      </c>
      <c r="AT5534" t="s">
        <v>188</v>
      </c>
      <c r="AU5534" t="s">
        <v>189</v>
      </c>
      <c r="AV5534" t="s">
        <v>190</v>
      </c>
      <c r="AW5534" t="s">
        <v>191</v>
      </c>
      <c r="BM5534" t="s">
        <v>30650</v>
      </c>
      <c r="BN5534" t="s">
        <v>487</v>
      </c>
      <c r="BP5534" t="s">
        <v>194</v>
      </c>
      <c r="BQ5534" t="s">
        <v>195</v>
      </c>
      <c r="BS5534">
        <v>14627</v>
      </c>
      <c r="BT5534" t="s">
        <v>196</v>
      </c>
      <c r="BU5534">
        <v>5857050382</v>
      </c>
      <c r="BZ5534" t="s">
        <v>30651</v>
      </c>
      <c r="CA5534" t="s">
        <v>30652</v>
      </c>
      <c r="CC5534" t="s">
        <v>30653</v>
      </c>
      <c r="CF5534">
        <v>400010</v>
      </c>
      <c r="CG5534" t="s">
        <v>179</v>
      </c>
      <c r="CH5534" t="s">
        <v>30654</v>
      </c>
      <c r="CM5534" t="s">
        <v>7844</v>
      </c>
      <c r="CP5534" t="s">
        <v>194</v>
      </c>
      <c r="CQ5534" t="s">
        <v>195</v>
      </c>
      <c r="CS5534">
        <v>14611</v>
      </c>
      <c r="CT5534" t="s">
        <v>196</v>
      </c>
      <c r="CU5534">
        <v>5857058707</v>
      </c>
      <c r="CZ5534" t="s">
        <v>30651</v>
      </c>
      <c r="DA5534" t="s">
        <v>30652</v>
      </c>
      <c r="DC5534" t="s">
        <v>30653</v>
      </c>
      <c r="DF5534">
        <v>400010</v>
      </c>
      <c r="DG5534" t="s">
        <v>179</v>
      </c>
      <c r="DH5534" t="s">
        <v>30654</v>
      </c>
      <c r="EM5534" t="s">
        <v>30651</v>
      </c>
      <c r="EN5534" t="s">
        <v>30652</v>
      </c>
      <c r="EP5534" t="s">
        <v>30653</v>
      </c>
      <c r="ES5534">
        <v>400010</v>
      </c>
      <c r="ET5534" t="s">
        <v>179</v>
      </c>
      <c r="EU5534" t="s">
        <v>30654</v>
      </c>
    </row>
    <row r="5535" spans="1:151" x14ac:dyDescent="0.2">
      <c r="A5535">
        <v>13171</v>
      </c>
      <c r="B5535" t="s">
        <v>7822</v>
      </c>
      <c r="C5535" t="s">
        <v>30632</v>
      </c>
      <c r="E5535" t="s">
        <v>30655</v>
      </c>
      <c r="F5535" t="s">
        <v>171</v>
      </c>
      <c r="G5535" t="s">
        <v>172</v>
      </c>
      <c r="H5535" s="1">
        <v>35349</v>
      </c>
      <c r="I5535" t="s">
        <v>221</v>
      </c>
      <c r="K5535" t="s">
        <v>174</v>
      </c>
      <c r="M5535" t="s">
        <v>176</v>
      </c>
      <c r="N5535">
        <v>2016</v>
      </c>
      <c r="O5535" t="s">
        <v>634</v>
      </c>
      <c r="P5535" t="s">
        <v>363</v>
      </c>
      <c r="Q5535" t="s">
        <v>172</v>
      </c>
      <c r="S5535">
        <v>28828464</v>
      </c>
      <c r="T5535" t="s">
        <v>179</v>
      </c>
      <c r="U5535" t="s">
        <v>180</v>
      </c>
      <c r="V5535" s="2">
        <v>43240</v>
      </c>
      <c r="W5535" t="s">
        <v>30656</v>
      </c>
      <c r="X5535">
        <v>9179135628</v>
      </c>
      <c r="Y5535" t="s">
        <v>186</v>
      </c>
      <c r="Z5535" t="s">
        <v>282</v>
      </c>
      <c r="AA5535">
        <v>2020</v>
      </c>
      <c r="AB5535">
        <v>2020</v>
      </c>
      <c r="AC5535" t="s">
        <v>283</v>
      </c>
      <c r="AD5535" t="s">
        <v>172</v>
      </c>
      <c r="AS5535">
        <v>3.43</v>
      </c>
      <c r="AT5535" t="s">
        <v>188</v>
      </c>
      <c r="AU5535" t="s">
        <v>1520</v>
      </c>
      <c r="AV5535" t="s">
        <v>15037</v>
      </c>
      <c r="AW5535" t="s">
        <v>191</v>
      </c>
      <c r="BM5535" t="s">
        <v>30657</v>
      </c>
      <c r="BN5535" t="s">
        <v>487</v>
      </c>
      <c r="BP5535" t="s">
        <v>194</v>
      </c>
      <c r="BQ5535" t="s">
        <v>195</v>
      </c>
      <c r="BS5535">
        <v>14627</v>
      </c>
      <c r="BT5535" t="s">
        <v>196</v>
      </c>
      <c r="BU5535">
        <v>9179126597</v>
      </c>
      <c r="BZ5535" t="s">
        <v>30658</v>
      </c>
      <c r="CA5535" t="s">
        <v>30659</v>
      </c>
      <c r="CC5535" t="s">
        <v>13854</v>
      </c>
      <c r="CF5535">
        <v>102401</v>
      </c>
      <c r="CG5535" t="s">
        <v>179</v>
      </c>
      <c r="CH5535">
        <v>8613501233057</v>
      </c>
      <c r="CM5535" t="s">
        <v>30660</v>
      </c>
      <c r="CN5535" t="s">
        <v>487</v>
      </c>
      <c r="CP5535" t="s">
        <v>194</v>
      </c>
      <c r="CQ5535" t="s">
        <v>195</v>
      </c>
      <c r="CS5535">
        <v>14627</v>
      </c>
      <c r="CT5535" t="s">
        <v>196</v>
      </c>
      <c r="CU5535">
        <v>9179126597</v>
      </c>
      <c r="CZ5535" t="s">
        <v>30658</v>
      </c>
      <c r="DA5535" t="s">
        <v>30659</v>
      </c>
      <c r="DC5535" t="s">
        <v>13854</v>
      </c>
      <c r="DF5535">
        <v>102401</v>
      </c>
      <c r="DG5535" t="s">
        <v>179</v>
      </c>
      <c r="DH5535">
        <v>8613501233057</v>
      </c>
      <c r="EM5535" t="s">
        <v>30658</v>
      </c>
      <c r="EN5535" t="s">
        <v>30659</v>
      </c>
      <c r="EP5535" t="s">
        <v>13854</v>
      </c>
      <c r="ES5535">
        <v>102401</v>
      </c>
      <c r="ET5535" t="s">
        <v>179</v>
      </c>
      <c r="EU5535">
        <v>8613501233057</v>
      </c>
    </row>
    <row r="5536" spans="1:151" x14ac:dyDescent="0.2">
      <c r="A5536">
        <v>19232</v>
      </c>
      <c r="B5536" t="s">
        <v>30661</v>
      </c>
      <c r="C5536" t="s">
        <v>30632</v>
      </c>
      <c r="E5536" t="s">
        <v>30662</v>
      </c>
      <c r="F5536" t="s">
        <v>171</v>
      </c>
      <c r="G5536" t="s">
        <v>172</v>
      </c>
      <c r="H5536" s="1">
        <v>34886</v>
      </c>
      <c r="I5536" t="s">
        <v>173</v>
      </c>
      <c r="K5536" t="s">
        <v>4372</v>
      </c>
      <c r="L5536" t="s">
        <v>1731</v>
      </c>
      <c r="M5536" t="s">
        <v>176</v>
      </c>
      <c r="N5536">
        <v>2017</v>
      </c>
      <c r="O5536" t="s">
        <v>177</v>
      </c>
      <c r="P5536" t="s">
        <v>178</v>
      </c>
      <c r="Q5536" t="s">
        <v>172</v>
      </c>
      <c r="S5536">
        <v>28770909</v>
      </c>
      <c r="T5536" t="s">
        <v>196</v>
      </c>
      <c r="W5536" t="s">
        <v>30663</v>
      </c>
      <c r="X5536">
        <v>9182003413</v>
      </c>
      <c r="Y5536" t="s">
        <v>186</v>
      </c>
      <c r="Z5536" t="s">
        <v>183</v>
      </c>
      <c r="AA5536">
        <v>2018</v>
      </c>
      <c r="AB5536">
        <v>2018</v>
      </c>
      <c r="AC5536" t="s">
        <v>339</v>
      </c>
      <c r="AD5536" t="s">
        <v>185</v>
      </c>
      <c r="AM5536" t="s">
        <v>310</v>
      </c>
      <c r="AS5536">
        <v>3.36</v>
      </c>
      <c r="AT5536" t="s">
        <v>188</v>
      </c>
      <c r="AU5536" t="s">
        <v>189</v>
      </c>
      <c r="AV5536" t="s">
        <v>190</v>
      </c>
      <c r="AW5536" t="s">
        <v>237</v>
      </c>
      <c r="BM5536" t="s">
        <v>30664</v>
      </c>
      <c r="BN5536" t="s">
        <v>193</v>
      </c>
      <c r="BP5536" t="s">
        <v>194</v>
      </c>
      <c r="BQ5536" t="s">
        <v>195</v>
      </c>
      <c r="BS5536">
        <v>14627</v>
      </c>
      <c r="BT5536" t="s">
        <v>196</v>
      </c>
      <c r="BU5536">
        <v>9182003413</v>
      </c>
      <c r="BZ5536" t="s">
        <v>30665</v>
      </c>
      <c r="CC5536" t="s">
        <v>25460</v>
      </c>
      <c r="CD5536" t="s">
        <v>1648</v>
      </c>
      <c r="CF5536">
        <v>60048</v>
      </c>
      <c r="CG5536" t="s">
        <v>196</v>
      </c>
      <c r="CH5536">
        <v>9182003413</v>
      </c>
      <c r="CM5536" t="s">
        <v>30666</v>
      </c>
      <c r="CP5536" t="s">
        <v>194</v>
      </c>
      <c r="CQ5536" t="s">
        <v>195</v>
      </c>
      <c r="CS5536">
        <v>14627</v>
      </c>
      <c r="CT5536" t="s">
        <v>196</v>
      </c>
      <c r="CU5536">
        <v>9182003413</v>
      </c>
      <c r="ED5536" t="s">
        <v>1648</v>
      </c>
      <c r="EG5536" t="s">
        <v>196</v>
      </c>
      <c r="EH5536">
        <v>9182003413</v>
      </c>
      <c r="EM5536" t="s">
        <v>30665</v>
      </c>
      <c r="EP5536" t="s">
        <v>25460</v>
      </c>
      <c r="EQ5536" t="s">
        <v>1648</v>
      </c>
      <c r="ES5536">
        <v>60048</v>
      </c>
      <c r="ET5536" t="s">
        <v>196</v>
      </c>
      <c r="EU5536">
        <v>9182003413</v>
      </c>
    </row>
    <row r="5537" spans="1:151" x14ac:dyDescent="0.2">
      <c r="A5537">
        <v>19201</v>
      </c>
      <c r="B5537" t="s">
        <v>30667</v>
      </c>
      <c r="C5537" t="s">
        <v>30632</v>
      </c>
      <c r="E5537" t="s">
        <v>30668</v>
      </c>
      <c r="F5537" t="s">
        <v>171</v>
      </c>
      <c r="G5537" t="s">
        <v>172</v>
      </c>
      <c r="H5537" s="1">
        <v>34996</v>
      </c>
      <c r="I5537" t="s">
        <v>173</v>
      </c>
      <c r="K5537" t="s">
        <v>392</v>
      </c>
      <c r="M5537" t="s">
        <v>176</v>
      </c>
      <c r="N5537">
        <v>2017</v>
      </c>
      <c r="O5537" t="s">
        <v>177</v>
      </c>
      <c r="P5537" t="s">
        <v>363</v>
      </c>
      <c r="Q5537" t="s">
        <v>172</v>
      </c>
      <c r="S5537">
        <v>29474233</v>
      </c>
      <c r="T5537" t="s">
        <v>179</v>
      </c>
      <c r="U5537" t="s">
        <v>180</v>
      </c>
      <c r="V5537" s="2">
        <v>43604</v>
      </c>
      <c r="W5537" t="s">
        <v>30669</v>
      </c>
      <c r="X5537">
        <v>8613904080518</v>
      </c>
      <c r="Y5537" t="s">
        <v>186</v>
      </c>
      <c r="Z5537" t="s">
        <v>282</v>
      </c>
      <c r="AA5537">
        <v>2018</v>
      </c>
      <c r="AB5537">
        <v>2018</v>
      </c>
      <c r="AC5537" t="s">
        <v>382</v>
      </c>
      <c r="AD5537" t="s">
        <v>185</v>
      </c>
      <c r="AS5537" t="str">
        <f>"0"</f>
        <v>0</v>
      </c>
      <c r="AT5537" t="s">
        <v>188</v>
      </c>
      <c r="AU5537" t="s">
        <v>189</v>
      </c>
      <c r="AV5537" t="s">
        <v>190</v>
      </c>
      <c r="AW5537" t="s">
        <v>191</v>
      </c>
      <c r="BM5537" t="s">
        <v>18242</v>
      </c>
      <c r="BN5537" t="s">
        <v>193</v>
      </c>
      <c r="BP5537" t="s">
        <v>194</v>
      </c>
      <c r="BQ5537" t="s">
        <v>195</v>
      </c>
      <c r="BS5537">
        <v>14627</v>
      </c>
      <c r="BT5537" t="s">
        <v>196</v>
      </c>
      <c r="BU5537">
        <v>5855328340</v>
      </c>
      <c r="CM5537" t="s">
        <v>10058</v>
      </c>
      <c r="CP5537" t="s">
        <v>194</v>
      </c>
      <c r="CQ5537" t="s">
        <v>195</v>
      </c>
      <c r="CS5537">
        <v>14627</v>
      </c>
      <c r="CT5537" t="s">
        <v>196</v>
      </c>
      <c r="CU5537">
        <v>5855328340</v>
      </c>
    </row>
    <row r="5538" spans="1:151" x14ac:dyDescent="0.2">
      <c r="A5538">
        <v>17906</v>
      </c>
      <c r="B5538" t="s">
        <v>30667</v>
      </c>
      <c r="C5538" t="s">
        <v>30632</v>
      </c>
      <c r="E5538" t="s">
        <v>30668</v>
      </c>
      <c r="F5538" t="s">
        <v>171</v>
      </c>
      <c r="G5538" t="s">
        <v>172</v>
      </c>
      <c r="H5538" s="1">
        <v>34996</v>
      </c>
      <c r="I5538" t="s">
        <v>173</v>
      </c>
      <c r="K5538" t="s">
        <v>937</v>
      </c>
      <c r="M5538" t="s">
        <v>224</v>
      </c>
      <c r="N5538">
        <v>2016</v>
      </c>
      <c r="O5538" t="s">
        <v>410</v>
      </c>
      <c r="P5538" t="s">
        <v>178</v>
      </c>
      <c r="Q5538" t="s">
        <v>172</v>
      </c>
      <c r="S5538">
        <v>29474233</v>
      </c>
      <c r="T5538" t="s">
        <v>179</v>
      </c>
      <c r="U5538" t="s">
        <v>180</v>
      </c>
      <c r="V5538" s="2">
        <v>43604</v>
      </c>
      <c r="W5538" t="s">
        <v>30669</v>
      </c>
      <c r="X5538">
        <v>8613904080518</v>
      </c>
      <c r="Y5538" t="s">
        <v>186</v>
      </c>
      <c r="Z5538" t="s">
        <v>282</v>
      </c>
      <c r="AA5538">
        <v>2018</v>
      </c>
      <c r="AB5538">
        <v>2018</v>
      </c>
      <c r="AC5538" t="s">
        <v>382</v>
      </c>
      <c r="AD5538" t="s">
        <v>185</v>
      </c>
      <c r="AS5538" t="str">
        <f>"0"</f>
        <v>0</v>
      </c>
      <c r="AT5538" t="s">
        <v>188</v>
      </c>
      <c r="AU5538" t="s">
        <v>189</v>
      </c>
      <c r="AV5538" t="s">
        <v>190</v>
      </c>
      <c r="AW5538" t="s">
        <v>191</v>
      </c>
      <c r="BM5538" t="s">
        <v>18242</v>
      </c>
      <c r="BN5538" t="s">
        <v>193</v>
      </c>
      <c r="BP5538" t="s">
        <v>194</v>
      </c>
      <c r="BQ5538" t="s">
        <v>195</v>
      </c>
      <c r="BS5538">
        <v>14627</v>
      </c>
      <c r="BT5538" t="s">
        <v>196</v>
      </c>
      <c r="BU5538">
        <v>5855328340</v>
      </c>
      <c r="CM5538" t="s">
        <v>10058</v>
      </c>
      <c r="CP5538" t="s">
        <v>194</v>
      </c>
      <c r="CQ5538" t="s">
        <v>195</v>
      </c>
      <c r="CS5538">
        <v>14627</v>
      </c>
      <c r="CT5538" t="s">
        <v>196</v>
      </c>
      <c r="CU5538">
        <v>5855328340</v>
      </c>
    </row>
    <row r="5539" spans="1:151" x14ac:dyDescent="0.2">
      <c r="A5539">
        <v>19505</v>
      </c>
      <c r="B5539" t="s">
        <v>30670</v>
      </c>
      <c r="C5539" t="s">
        <v>30632</v>
      </c>
      <c r="E5539" t="s">
        <v>30671</v>
      </c>
      <c r="F5539" t="s">
        <v>171</v>
      </c>
      <c r="G5539" t="s">
        <v>172</v>
      </c>
      <c r="H5539" s="1">
        <v>35095</v>
      </c>
      <c r="I5539" t="s">
        <v>221</v>
      </c>
      <c r="K5539" t="s">
        <v>317</v>
      </c>
      <c r="L5539" t="s">
        <v>318</v>
      </c>
      <c r="M5539" t="s">
        <v>176</v>
      </c>
      <c r="N5539">
        <v>2017</v>
      </c>
      <c r="O5539" t="s">
        <v>177</v>
      </c>
      <c r="P5539" t="s">
        <v>178</v>
      </c>
      <c r="Q5539" t="s">
        <v>172</v>
      </c>
      <c r="S5539">
        <v>29215201</v>
      </c>
      <c r="T5539" t="s">
        <v>179</v>
      </c>
      <c r="U5539" t="s">
        <v>180</v>
      </c>
      <c r="V5539" s="2">
        <v>43240</v>
      </c>
      <c r="W5539" t="s">
        <v>30672</v>
      </c>
      <c r="X5539" t="s">
        <v>30673</v>
      </c>
      <c r="Y5539" t="s">
        <v>186</v>
      </c>
      <c r="Z5539" t="s">
        <v>282</v>
      </c>
      <c r="AA5539">
        <v>2018</v>
      </c>
      <c r="AB5539">
        <v>2018</v>
      </c>
      <c r="AC5539" t="s">
        <v>395</v>
      </c>
      <c r="AD5539" t="s">
        <v>185</v>
      </c>
      <c r="AM5539" t="s">
        <v>1309</v>
      </c>
      <c r="AN5539" t="s">
        <v>2230</v>
      </c>
      <c r="AS5539">
        <v>3.21</v>
      </c>
      <c r="AT5539" t="s">
        <v>188</v>
      </c>
      <c r="AU5539" t="s">
        <v>189</v>
      </c>
      <c r="AV5539" t="s">
        <v>190</v>
      </c>
      <c r="AW5539" t="s">
        <v>191</v>
      </c>
      <c r="BM5539" t="s">
        <v>28980</v>
      </c>
      <c r="BN5539" t="s">
        <v>193</v>
      </c>
      <c r="BP5539" t="s">
        <v>194</v>
      </c>
      <c r="BQ5539" t="s">
        <v>195</v>
      </c>
      <c r="BS5539">
        <v>14627</v>
      </c>
      <c r="BT5539" t="s">
        <v>196</v>
      </c>
      <c r="BU5539">
        <v>8573894097</v>
      </c>
      <c r="CM5539" t="s">
        <v>30674</v>
      </c>
      <c r="CP5539" t="s">
        <v>194</v>
      </c>
      <c r="CQ5539" t="s">
        <v>195</v>
      </c>
      <c r="CS5539">
        <v>14620</v>
      </c>
      <c r="CT5539" t="s">
        <v>196</v>
      </c>
      <c r="CU5539">
        <v>8573894097</v>
      </c>
    </row>
    <row r="5540" spans="1:151" x14ac:dyDescent="0.2">
      <c r="A5540">
        <v>23960</v>
      </c>
      <c r="B5540" t="s">
        <v>30675</v>
      </c>
      <c r="C5540" t="s">
        <v>30632</v>
      </c>
      <c r="E5540" t="s">
        <v>30676</v>
      </c>
      <c r="F5540" t="s">
        <v>171</v>
      </c>
      <c r="G5540" t="s">
        <v>172</v>
      </c>
      <c r="H5540" s="1">
        <v>33991</v>
      </c>
      <c r="I5540" t="s">
        <v>221</v>
      </c>
      <c r="K5540" t="s">
        <v>4902</v>
      </c>
      <c r="L5540" t="s">
        <v>633</v>
      </c>
      <c r="M5540" t="s">
        <v>306</v>
      </c>
      <c r="N5540">
        <v>2017</v>
      </c>
      <c r="O5540" t="s">
        <v>646</v>
      </c>
      <c r="P5540" t="s">
        <v>178</v>
      </c>
      <c r="Q5540" t="s">
        <v>172</v>
      </c>
      <c r="S5540">
        <v>28023791</v>
      </c>
      <c r="T5540" t="s">
        <v>179</v>
      </c>
      <c r="U5540" t="s">
        <v>180</v>
      </c>
      <c r="V5540" s="2">
        <v>43465</v>
      </c>
      <c r="W5540" t="s">
        <v>30677</v>
      </c>
      <c r="X5540">
        <v>6072290149</v>
      </c>
      <c r="Y5540" t="s">
        <v>802</v>
      </c>
      <c r="Z5540" t="s">
        <v>1360</v>
      </c>
      <c r="AA5540" t="s">
        <v>615</v>
      </c>
      <c r="AB5540" t="s">
        <v>259</v>
      </c>
      <c r="AC5540" t="s">
        <v>804</v>
      </c>
      <c r="AD5540" t="s">
        <v>185</v>
      </c>
      <c r="AS5540" t="str">
        <f>"0"</f>
        <v>0</v>
      </c>
      <c r="AT5540" t="s">
        <v>188</v>
      </c>
      <c r="AU5540" t="s">
        <v>647</v>
      </c>
      <c r="AV5540" t="s">
        <v>190</v>
      </c>
      <c r="AW5540" t="s">
        <v>191</v>
      </c>
      <c r="BM5540" t="s">
        <v>30678</v>
      </c>
      <c r="BP5540" t="s">
        <v>2421</v>
      </c>
      <c r="BQ5540" t="s">
        <v>195</v>
      </c>
      <c r="BS5540">
        <v>14450</v>
      </c>
      <c r="BT5540" t="s">
        <v>196</v>
      </c>
      <c r="BU5540">
        <v>5853631173</v>
      </c>
      <c r="BZ5540" t="s">
        <v>30678</v>
      </c>
      <c r="CC5540" t="s">
        <v>2421</v>
      </c>
      <c r="CD5540" t="s">
        <v>195</v>
      </c>
      <c r="CF5540">
        <v>14450</v>
      </c>
      <c r="CG5540" t="s">
        <v>196</v>
      </c>
      <c r="CH5540">
        <v>5853631173</v>
      </c>
      <c r="CM5540" t="s">
        <v>30678</v>
      </c>
      <c r="CP5540" t="s">
        <v>2421</v>
      </c>
      <c r="CQ5540" t="s">
        <v>195</v>
      </c>
      <c r="CS5540">
        <v>14450</v>
      </c>
      <c r="CT5540" t="s">
        <v>196</v>
      </c>
      <c r="CU5540">
        <v>5853631173</v>
      </c>
    </row>
    <row r="5541" spans="1:151" x14ac:dyDescent="0.2">
      <c r="A5541">
        <v>19433</v>
      </c>
      <c r="B5541" t="s">
        <v>30675</v>
      </c>
      <c r="C5541" t="s">
        <v>30632</v>
      </c>
      <c r="E5541" t="s">
        <v>30676</v>
      </c>
      <c r="F5541" t="s">
        <v>171</v>
      </c>
      <c r="G5541" t="s">
        <v>172</v>
      </c>
      <c r="H5541" s="1">
        <v>33991</v>
      </c>
      <c r="I5541" t="s">
        <v>221</v>
      </c>
      <c r="K5541" t="s">
        <v>1357</v>
      </c>
      <c r="L5541" t="s">
        <v>1358</v>
      </c>
      <c r="M5541" t="s">
        <v>224</v>
      </c>
      <c r="N5541">
        <v>2016</v>
      </c>
      <c r="O5541" t="s">
        <v>410</v>
      </c>
      <c r="P5541" t="s">
        <v>178</v>
      </c>
      <c r="Q5541" t="s">
        <v>172</v>
      </c>
      <c r="S5541">
        <v>28023791</v>
      </c>
      <c r="T5541" t="s">
        <v>179</v>
      </c>
      <c r="U5541" t="s">
        <v>180</v>
      </c>
      <c r="V5541" s="2">
        <v>43465</v>
      </c>
      <c r="W5541" t="s">
        <v>30677</v>
      </c>
      <c r="X5541">
        <v>6072290149</v>
      </c>
      <c r="Y5541" t="s">
        <v>802</v>
      </c>
      <c r="Z5541" t="s">
        <v>1360</v>
      </c>
      <c r="AA5541" t="s">
        <v>615</v>
      </c>
      <c r="AB5541" t="s">
        <v>259</v>
      </c>
      <c r="AC5541" t="s">
        <v>804</v>
      </c>
      <c r="AD5541" t="s">
        <v>185</v>
      </c>
      <c r="AS5541" t="str">
        <f>"0"</f>
        <v>0</v>
      </c>
      <c r="AT5541" t="s">
        <v>188</v>
      </c>
      <c r="AU5541" t="s">
        <v>647</v>
      </c>
      <c r="AV5541" t="s">
        <v>190</v>
      </c>
      <c r="AW5541" t="s">
        <v>191</v>
      </c>
      <c r="BM5541" t="s">
        <v>30678</v>
      </c>
      <c r="BP5541" t="s">
        <v>2421</v>
      </c>
      <c r="BQ5541" t="s">
        <v>195</v>
      </c>
      <c r="BS5541">
        <v>14450</v>
      </c>
      <c r="BT5541" t="s">
        <v>196</v>
      </c>
      <c r="BU5541">
        <v>5853631173</v>
      </c>
      <c r="BZ5541" t="s">
        <v>30678</v>
      </c>
      <c r="CC5541" t="s">
        <v>2421</v>
      </c>
      <c r="CD5541" t="s">
        <v>195</v>
      </c>
      <c r="CF5541">
        <v>14450</v>
      </c>
      <c r="CG5541" t="s">
        <v>196</v>
      </c>
      <c r="CH5541">
        <v>5853631173</v>
      </c>
      <c r="CM5541" t="s">
        <v>30678</v>
      </c>
      <c r="CP5541" t="s">
        <v>2421</v>
      </c>
      <c r="CQ5541" t="s">
        <v>195</v>
      </c>
      <c r="CS5541">
        <v>14450</v>
      </c>
      <c r="CT5541" t="s">
        <v>196</v>
      </c>
      <c r="CU5541">
        <v>5853631173</v>
      </c>
    </row>
    <row r="5542" spans="1:151" x14ac:dyDescent="0.2">
      <c r="A5542">
        <v>19475</v>
      </c>
      <c r="B5542" t="s">
        <v>955</v>
      </c>
      <c r="C5542" t="s">
        <v>30632</v>
      </c>
      <c r="E5542" t="s">
        <v>30679</v>
      </c>
      <c r="F5542" t="s">
        <v>171</v>
      </c>
      <c r="G5542" t="s">
        <v>172</v>
      </c>
      <c r="H5542" s="1">
        <v>35018</v>
      </c>
      <c r="I5542" t="s">
        <v>221</v>
      </c>
      <c r="K5542" t="s">
        <v>304</v>
      </c>
      <c r="L5542" t="s">
        <v>305</v>
      </c>
      <c r="M5542" t="s">
        <v>176</v>
      </c>
      <c r="N5542">
        <v>2017</v>
      </c>
      <c r="O5542" t="s">
        <v>177</v>
      </c>
      <c r="P5542" t="s">
        <v>178</v>
      </c>
      <c r="Q5542" t="s">
        <v>172</v>
      </c>
      <c r="S5542">
        <v>28815259</v>
      </c>
      <c r="T5542" t="s">
        <v>196</v>
      </c>
      <c r="W5542" t="s">
        <v>30680</v>
      </c>
      <c r="X5542">
        <v>7026832266</v>
      </c>
      <c r="Y5542" t="s">
        <v>186</v>
      </c>
      <c r="Z5542" t="s">
        <v>282</v>
      </c>
      <c r="AA5542">
        <v>2018</v>
      </c>
      <c r="AB5542">
        <v>2018</v>
      </c>
      <c r="AC5542" t="s">
        <v>857</v>
      </c>
      <c r="AD5542" t="s">
        <v>185</v>
      </c>
      <c r="AF5542" t="s">
        <v>186</v>
      </c>
      <c r="AG5542" t="s">
        <v>183</v>
      </c>
      <c r="AH5542">
        <v>2018</v>
      </c>
      <c r="AI5542">
        <v>2018</v>
      </c>
      <c r="AJ5542" t="s">
        <v>1442</v>
      </c>
      <c r="AK5542" t="s">
        <v>185</v>
      </c>
      <c r="AS5542">
        <v>3.69</v>
      </c>
      <c r="AT5542" t="s">
        <v>188</v>
      </c>
      <c r="AU5542" t="s">
        <v>189</v>
      </c>
      <c r="AV5542" t="s">
        <v>190</v>
      </c>
      <c r="AW5542" t="s">
        <v>715</v>
      </c>
      <c r="BM5542" t="s">
        <v>30146</v>
      </c>
      <c r="BN5542" t="s">
        <v>193</v>
      </c>
      <c r="BP5542" t="s">
        <v>194</v>
      </c>
      <c r="BQ5542" t="s">
        <v>195</v>
      </c>
      <c r="BS5542">
        <v>14627</v>
      </c>
      <c r="BT5542" t="s">
        <v>196</v>
      </c>
      <c r="BU5542">
        <v>7027384788</v>
      </c>
      <c r="BZ5542" t="s">
        <v>30681</v>
      </c>
      <c r="CC5542" t="s">
        <v>24993</v>
      </c>
      <c r="CD5542" t="s">
        <v>3094</v>
      </c>
      <c r="CF5542">
        <v>89149</v>
      </c>
      <c r="CG5542" t="s">
        <v>196</v>
      </c>
      <c r="CH5542">
        <v>7027384788</v>
      </c>
      <c r="CM5542" t="s">
        <v>1094</v>
      </c>
      <c r="CN5542" t="s">
        <v>30682</v>
      </c>
      <c r="CP5542" t="s">
        <v>194</v>
      </c>
      <c r="CQ5542" t="s">
        <v>195</v>
      </c>
      <c r="CS5542">
        <v>14627</v>
      </c>
      <c r="CT5542" t="s">
        <v>196</v>
      </c>
      <c r="CU5542">
        <v>7027384788</v>
      </c>
      <c r="DZ5542" t="s">
        <v>30683</v>
      </c>
      <c r="EC5542" t="s">
        <v>24993</v>
      </c>
      <c r="ED5542" t="s">
        <v>3094</v>
      </c>
      <c r="EF5542">
        <v>891484621</v>
      </c>
      <c r="EG5542" t="s">
        <v>196</v>
      </c>
      <c r="EH5542">
        <v>7027384788</v>
      </c>
      <c r="EM5542" t="s">
        <v>30681</v>
      </c>
      <c r="EP5542" t="s">
        <v>24993</v>
      </c>
      <c r="EQ5542" t="s">
        <v>3094</v>
      </c>
      <c r="ES5542">
        <v>89149</v>
      </c>
      <c r="ET5542" t="s">
        <v>196</v>
      </c>
      <c r="EU5542">
        <v>7027384788</v>
      </c>
    </row>
    <row r="5543" spans="1:151" x14ac:dyDescent="0.2">
      <c r="A5543">
        <v>20858</v>
      </c>
      <c r="B5543" t="s">
        <v>5513</v>
      </c>
      <c r="C5543" t="s">
        <v>30632</v>
      </c>
      <c r="E5543" t="s">
        <v>30684</v>
      </c>
      <c r="F5543" t="s">
        <v>171</v>
      </c>
      <c r="G5543" t="s">
        <v>172</v>
      </c>
      <c r="H5543" s="1">
        <v>35727</v>
      </c>
      <c r="I5543" t="s">
        <v>221</v>
      </c>
      <c r="K5543" t="s">
        <v>222</v>
      </c>
      <c r="L5543" t="s">
        <v>223</v>
      </c>
      <c r="M5543" t="s">
        <v>224</v>
      </c>
      <c r="N5543">
        <v>2017</v>
      </c>
      <c r="O5543" t="s">
        <v>441</v>
      </c>
      <c r="P5543" t="s">
        <v>363</v>
      </c>
      <c r="Q5543" t="s">
        <v>172</v>
      </c>
      <c r="S5543">
        <v>29845613</v>
      </c>
      <c r="T5543" t="s">
        <v>179</v>
      </c>
      <c r="U5543" t="s">
        <v>180</v>
      </c>
      <c r="V5543" s="2">
        <v>43968</v>
      </c>
      <c r="W5543" t="s">
        <v>30685</v>
      </c>
      <c r="X5543">
        <v>5166170289</v>
      </c>
      <c r="Y5543" t="s">
        <v>186</v>
      </c>
      <c r="Z5543" t="s">
        <v>282</v>
      </c>
      <c r="AA5543">
        <v>2020</v>
      </c>
      <c r="AB5543">
        <v>2020</v>
      </c>
      <c r="AC5543" t="s">
        <v>1109</v>
      </c>
      <c r="AD5543" t="s">
        <v>172</v>
      </c>
      <c r="AS5543">
        <v>3.8</v>
      </c>
      <c r="AT5543" t="s">
        <v>188</v>
      </c>
      <c r="AU5543" t="s">
        <v>189</v>
      </c>
      <c r="AV5543" t="s">
        <v>190</v>
      </c>
      <c r="AW5543" t="s">
        <v>191</v>
      </c>
      <c r="BM5543" t="s">
        <v>193</v>
      </c>
      <c r="BN5543" t="s">
        <v>30686</v>
      </c>
      <c r="BP5543" t="s">
        <v>194</v>
      </c>
      <c r="BQ5543" t="s">
        <v>195</v>
      </c>
      <c r="BS5543">
        <v>14627</v>
      </c>
      <c r="BT5543" t="s">
        <v>196</v>
      </c>
      <c r="BU5543">
        <v>9293131024</v>
      </c>
      <c r="CM5543" t="s">
        <v>30687</v>
      </c>
      <c r="CP5543" t="s">
        <v>194</v>
      </c>
      <c r="CQ5543" t="s">
        <v>195</v>
      </c>
      <c r="CS5543">
        <v>14627</v>
      </c>
      <c r="CT5543" t="s">
        <v>196</v>
      </c>
      <c r="CU5543">
        <v>9293131024</v>
      </c>
    </row>
    <row r="5544" spans="1:151" x14ac:dyDescent="0.2">
      <c r="A5544">
        <v>22134</v>
      </c>
      <c r="B5544" t="s">
        <v>30688</v>
      </c>
      <c r="C5544" t="s">
        <v>30632</v>
      </c>
      <c r="E5544" t="s">
        <v>30689</v>
      </c>
      <c r="F5544" t="s">
        <v>1502</v>
      </c>
      <c r="G5544" t="s">
        <v>172</v>
      </c>
      <c r="H5544" s="1">
        <v>35119</v>
      </c>
      <c r="I5544" t="s">
        <v>173</v>
      </c>
      <c r="K5544" t="s">
        <v>937</v>
      </c>
      <c r="M5544" t="s">
        <v>224</v>
      </c>
      <c r="N5544">
        <v>2017</v>
      </c>
      <c r="O5544" t="s">
        <v>441</v>
      </c>
      <c r="P5544" t="s">
        <v>178</v>
      </c>
      <c r="Q5544" t="s">
        <v>172</v>
      </c>
      <c r="S5544">
        <v>28799481</v>
      </c>
      <c r="T5544" t="s">
        <v>179</v>
      </c>
      <c r="U5544" t="s">
        <v>180</v>
      </c>
      <c r="V5544" s="2">
        <v>43240</v>
      </c>
      <c r="W5544" t="s">
        <v>30690</v>
      </c>
      <c r="X5544">
        <v>6262423830</v>
      </c>
      <c r="Y5544" t="s">
        <v>186</v>
      </c>
      <c r="Z5544" t="s">
        <v>282</v>
      </c>
      <c r="AA5544">
        <v>2018</v>
      </c>
      <c r="AB5544">
        <v>2018</v>
      </c>
      <c r="AC5544" t="s">
        <v>382</v>
      </c>
      <c r="AD5544" t="s">
        <v>185</v>
      </c>
      <c r="AS5544">
        <v>2.96</v>
      </c>
      <c r="AT5544" t="s">
        <v>188</v>
      </c>
      <c r="AU5544" t="s">
        <v>189</v>
      </c>
      <c r="AV5544" t="s">
        <v>190</v>
      </c>
      <c r="AW5544" t="s">
        <v>191</v>
      </c>
      <c r="BM5544" t="s">
        <v>30691</v>
      </c>
      <c r="BN5544" t="s">
        <v>193</v>
      </c>
      <c r="BP5544" t="s">
        <v>194</v>
      </c>
      <c r="BQ5544" t="s">
        <v>195</v>
      </c>
      <c r="BS5544">
        <v>14627</v>
      </c>
      <c r="BT5544" t="s">
        <v>196</v>
      </c>
      <c r="BU5544">
        <v>6262423830</v>
      </c>
      <c r="CM5544" t="s">
        <v>30692</v>
      </c>
      <c r="CP5544" t="s">
        <v>194</v>
      </c>
      <c r="CQ5544" t="s">
        <v>195</v>
      </c>
      <c r="CS5544">
        <v>146204128</v>
      </c>
      <c r="CT5544" t="s">
        <v>196</v>
      </c>
      <c r="CU5544">
        <v>6262423830</v>
      </c>
    </row>
    <row r="5545" spans="1:151" x14ac:dyDescent="0.2">
      <c r="A5545">
        <v>23603</v>
      </c>
      <c r="B5545" t="s">
        <v>30693</v>
      </c>
      <c r="C5545" t="s">
        <v>30632</v>
      </c>
      <c r="E5545" t="s">
        <v>30694</v>
      </c>
      <c r="F5545" t="s">
        <v>171</v>
      </c>
      <c r="G5545" t="str">
        <f>"0"</f>
        <v>0</v>
      </c>
      <c r="K5545" t="s">
        <v>595</v>
      </c>
      <c r="L5545" t="s">
        <v>3763</v>
      </c>
      <c r="M5545" t="s">
        <v>224</v>
      </c>
      <c r="N5545">
        <v>2017</v>
      </c>
      <c r="O5545" t="s">
        <v>441</v>
      </c>
      <c r="P5545" t="s">
        <v>178</v>
      </c>
      <c r="Q5545" t="s">
        <v>172</v>
      </c>
      <c r="S5545">
        <v>29369973</v>
      </c>
      <c r="T5545" t="s">
        <v>693</v>
      </c>
      <c r="W5545" t="s">
        <v>30695</v>
      </c>
      <c r="X5545">
        <v>819039321866</v>
      </c>
      <c r="Y5545" t="s">
        <v>186</v>
      </c>
      <c r="Z5545" t="s">
        <v>183</v>
      </c>
      <c r="AA5545">
        <v>2019</v>
      </c>
      <c r="AB5545">
        <v>2019</v>
      </c>
      <c r="AC5545" t="s">
        <v>4381</v>
      </c>
      <c r="AD5545" t="s">
        <v>185</v>
      </c>
      <c r="AS5545">
        <v>3.95</v>
      </c>
      <c r="AT5545" t="s">
        <v>188</v>
      </c>
      <c r="AU5545" t="s">
        <v>189</v>
      </c>
      <c r="AV5545" t="s">
        <v>190</v>
      </c>
      <c r="AW5545" t="s">
        <v>715</v>
      </c>
      <c r="BM5545" t="s">
        <v>25903</v>
      </c>
      <c r="BN5545" t="s">
        <v>193</v>
      </c>
      <c r="BP5545" t="s">
        <v>194</v>
      </c>
      <c r="BQ5545" t="s">
        <v>195</v>
      </c>
      <c r="BS5545">
        <v>14627</v>
      </c>
      <c r="BT5545" t="s">
        <v>196</v>
      </c>
      <c r="BU5545">
        <v>6035832282</v>
      </c>
      <c r="BZ5545" t="s">
        <v>30696</v>
      </c>
      <c r="CA5545" t="s">
        <v>30697</v>
      </c>
      <c r="CC5545" t="s">
        <v>194</v>
      </c>
      <c r="CD5545" t="s">
        <v>195</v>
      </c>
      <c r="CF5545">
        <v>14607</v>
      </c>
      <c r="CG5545" t="s">
        <v>196</v>
      </c>
      <c r="CM5545" t="s">
        <v>30698</v>
      </c>
      <c r="CP5545" t="s">
        <v>194</v>
      </c>
      <c r="CQ5545" t="s">
        <v>195</v>
      </c>
      <c r="CS5545">
        <v>14627</v>
      </c>
      <c r="CT5545" t="s">
        <v>196</v>
      </c>
      <c r="CU5545">
        <v>6035832282</v>
      </c>
    </row>
    <row r="5546" spans="1:151" x14ac:dyDescent="0.2">
      <c r="A5546">
        <v>23893</v>
      </c>
      <c r="B5546" t="s">
        <v>7481</v>
      </c>
      <c r="C5546" t="s">
        <v>30632</v>
      </c>
      <c r="E5546" t="s">
        <v>30699</v>
      </c>
      <c r="F5546" t="s">
        <v>30700</v>
      </c>
      <c r="G5546" t="s">
        <v>172</v>
      </c>
      <c r="H5546" s="1">
        <v>35805</v>
      </c>
      <c r="I5546" t="s">
        <v>221</v>
      </c>
      <c r="K5546" t="s">
        <v>1078</v>
      </c>
      <c r="L5546" t="s">
        <v>30701</v>
      </c>
      <c r="M5546" t="s">
        <v>224</v>
      </c>
      <c r="N5546">
        <v>2017</v>
      </c>
      <c r="O5546" t="s">
        <v>441</v>
      </c>
      <c r="P5546" t="s">
        <v>178</v>
      </c>
      <c r="Q5546" t="s">
        <v>172</v>
      </c>
      <c r="S5546">
        <v>30026520</v>
      </c>
      <c r="T5546" t="s">
        <v>196</v>
      </c>
      <c r="W5546" t="s">
        <v>30702</v>
      </c>
      <c r="X5546">
        <v>9173258881</v>
      </c>
      <c r="Y5546" t="s">
        <v>186</v>
      </c>
      <c r="Z5546" t="s">
        <v>282</v>
      </c>
      <c r="AA5546">
        <v>2020</v>
      </c>
      <c r="AB5546">
        <v>2020</v>
      </c>
      <c r="AC5546" t="s">
        <v>1280</v>
      </c>
      <c r="AD5546" t="s">
        <v>185</v>
      </c>
      <c r="AM5546" t="s">
        <v>412</v>
      </c>
      <c r="AN5546" t="s">
        <v>5117</v>
      </c>
      <c r="AS5546">
        <v>2.46</v>
      </c>
      <c r="AT5546" t="s">
        <v>188</v>
      </c>
      <c r="AU5546" t="s">
        <v>189</v>
      </c>
      <c r="AV5546" t="s">
        <v>190</v>
      </c>
      <c r="AW5546" t="s">
        <v>715</v>
      </c>
      <c r="BM5546" t="s">
        <v>193</v>
      </c>
      <c r="BN5546" t="s">
        <v>30703</v>
      </c>
      <c r="BP5546" t="s">
        <v>194</v>
      </c>
      <c r="BQ5546" t="s">
        <v>195</v>
      </c>
      <c r="BS5546">
        <v>14627</v>
      </c>
      <c r="BT5546" t="s">
        <v>196</v>
      </c>
      <c r="BU5546">
        <v>9298880575</v>
      </c>
      <c r="BZ5546" t="s">
        <v>30704</v>
      </c>
      <c r="CC5546" t="s">
        <v>704</v>
      </c>
      <c r="CD5546" t="s">
        <v>195</v>
      </c>
      <c r="CF5546">
        <v>11214</v>
      </c>
      <c r="CG5546" t="s">
        <v>196</v>
      </c>
      <c r="CH5546">
        <v>9298880575</v>
      </c>
      <c r="CM5546" t="s">
        <v>345</v>
      </c>
      <c r="CP5546" t="s">
        <v>194</v>
      </c>
      <c r="CQ5546" t="s">
        <v>195</v>
      </c>
      <c r="CS5546">
        <v>14627</v>
      </c>
      <c r="CT5546" t="s">
        <v>196</v>
      </c>
      <c r="CU5546">
        <v>9298880575</v>
      </c>
      <c r="ED5546" t="s">
        <v>195</v>
      </c>
      <c r="EG5546" t="s">
        <v>196</v>
      </c>
      <c r="EH5546">
        <v>9298880575</v>
      </c>
      <c r="EM5546" t="s">
        <v>30704</v>
      </c>
      <c r="EP5546" t="s">
        <v>704</v>
      </c>
      <c r="EQ5546" t="s">
        <v>195</v>
      </c>
      <c r="ES5546">
        <v>11214</v>
      </c>
      <c r="ET5546" t="s">
        <v>196</v>
      </c>
      <c r="EU5546">
        <v>9298880575</v>
      </c>
    </row>
    <row r="5547" spans="1:151" x14ac:dyDescent="0.2">
      <c r="A5547">
        <v>24988</v>
      </c>
      <c r="B5547" t="s">
        <v>30705</v>
      </c>
      <c r="C5547" t="s">
        <v>30632</v>
      </c>
      <c r="E5547" t="s">
        <v>30706</v>
      </c>
      <c r="F5547" s="2">
        <v>43126</v>
      </c>
      <c r="G5547" t="s">
        <v>172</v>
      </c>
      <c r="H5547" s="1">
        <v>35152</v>
      </c>
      <c r="I5547" t="s">
        <v>173</v>
      </c>
      <c r="K5547" t="s">
        <v>174</v>
      </c>
      <c r="L5547" t="s">
        <v>175</v>
      </c>
      <c r="M5547" t="s">
        <v>224</v>
      </c>
      <c r="N5547">
        <v>2018</v>
      </c>
      <c r="O5547" t="s">
        <v>354</v>
      </c>
      <c r="P5547" t="s">
        <v>363</v>
      </c>
      <c r="Q5547" t="s">
        <v>172</v>
      </c>
      <c r="S5547">
        <v>30577428</v>
      </c>
      <c r="T5547" t="s">
        <v>179</v>
      </c>
      <c r="U5547" t="s">
        <v>180</v>
      </c>
      <c r="V5547" s="2">
        <v>43456</v>
      </c>
      <c r="W5547" t="s">
        <v>30707</v>
      </c>
      <c r="X5547">
        <v>5854518165</v>
      </c>
      <c r="Y5547" t="s">
        <v>182</v>
      </c>
      <c r="Z5547" t="s">
        <v>282</v>
      </c>
      <c r="AA5547">
        <v>2020</v>
      </c>
      <c r="AB5547">
        <v>2020</v>
      </c>
      <c r="AC5547" t="s">
        <v>208</v>
      </c>
      <c r="AD5547" t="s">
        <v>185</v>
      </c>
      <c r="AF5547" t="s">
        <v>186</v>
      </c>
      <c r="AG5547" t="s">
        <v>282</v>
      </c>
      <c r="AH5547">
        <v>2020</v>
      </c>
      <c r="AI5547">
        <v>2020</v>
      </c>
      <c r="AJ5547" t="s">
        <v>579</v>
      </c>
      <c r="AK5547" t="s">
        <v>185</v>
      </c>
      <c r="AS5547">
        <v>3.52</v>
      </c>
      <c r="AT5547" t="s">
        <v>188</v>
      </c>
      <c r="AU5547" t="s">
        <v>189</v>
      </c>
      <c r="AV5547" t="s">
        <v>190</v>
      </c>
      <c r="AW5547" t="s">
        <v>191</v>
      </c>
      <c r="BM5547" t="s">
        <v>30708</v>
      </c>
      <c r="BP5547" t="s">
        <v>194</v>
      </c>
      <c r="BQ5547" t="s">
        <v>195</v>
      </c>
      <c r="BS5547">
        <v>14620</v>
      </c>
      <c r="BT5547" t="s">
        <v>196</v>
      </c>
      <c r="BU5547">
        <v>4158320258</v>
      </c>
      <c r="CM5547" t="s">
        <v>30708</v>
      </c>
      <c r="CP5547" t="s">
        <v>194</v>
      </c>
      <c r="CQ5547" t="s">
        <v>195</v>
      </c>
      <c r="CS5547">
        <v>14620</v>
      </c>
      <c r="CT5547" t="s">
        <v>196</v>
      </c>
      <c r="CU5547">
        <v>4158320258</v>
      </c>
      <c r="ED5547" t="s">
        <v>195</v>
      </c>
      <c r="EG5547" t="s">
        <v>196</v>
      </c>
      <c r="EH5547">
        <v>4158320258</v>
      </c>
      <c r="EM5547" t="s">
        <v>30708</v>
      </c>
      <c r="EP5547" t="s">
        <v>194</v>
      </c>
      <c r="EQ5547" t="s">
        <v>195</v>
      </c>
      <c r="ES5547">
        <v>14620</v>
      </c>
      <c r="ET5547" t="s">
        <v>196</v>
      </c>
      <c r="EU5547">
        <v>4158320258</v>
      </c>
    </row>
    <row r="5548" spans="1:151" x14ac:dyDescent="0.2">
      <c r="A5548">
        <v>36087</v>
      </c>
      <c r="B5548" t="s">
        <v>30709</v>
      </c>
      <c r="C5548" t="s">
        <v>30632</v>
      </c>
      <c r="E5548" t="s">
        <v>30710</v>
      </c>
      <c r="F5548" t="s">
        <v>171</v>
      </c>
      <c r="G5548" t="s">
        <v>172</v>
      </c>
      <c r="H5548" s="1">
        <v>35856</v>
      </c>
      <c r="I5548" t="s">
        <v>221</v>
      </c>
      <c r="K5548" t="s">
        <v>1377</v>
      </c>
      <c r="L5548" t="s">
        <v>1378</v>
      </c>
      <c r="M5548" t="s">
        <v>176</v>
      </c>
      <c r="N5548">
        <v>2021</v>
      </c>
      <c r="O5548" t="s">
        <v>3142</v>
      </c>
      <c r="P5548" t="s">
        <v>178</v>
      </c>
      <c r="Q5548" t="s">
        <v>172</v>
      </c>
      <c r="S5548">
        <v>31448253</v>
      </c>
      <c r="T5548" t="s">
        <v>1382</v>
      </c>
      <c r="U5548" t="s">
        <v>424</v>
      </c>
      <c r="Y5548" t="str">
        <f>"01AS"</f>
        <v>01AS</v>
      </c>
      <c r="Z5548" t="s">
        <v>499</v>
      </c>
      <c r="AA5548" t="s">
        <v>320</v>
      </c>
      <c r="AB5548" t="s">
        <v>321</v>
      </c>
      <c r="AC5548" t="s">
        <v>2066</v>
      </c>
      <c r="AD5548" t="s">
        <v>185</v>
      </c>
      <c r="AS5548">
        <v>2.87</v>
      </c>
      <c r="AT5548" t="s">
        <v>429</v>
      </c>
      <c r="AV5548" t="s">
        <v>823</v>
      </c>
      <c r="AW5548" t="s">
        <v>430</v>
      </c>
      <c r="BC5548" t="s">
        <v>474</v>
      </c>
      <c r="BM5548" t="s">
        <v>24586</v>
      </c>
      <c r="BN5548" t="s">
        <v>239</v>
      </c>
      <c r="BO5548" t="s">
        <v>10705</v>
      </c>
      <c r="BP5548" t="s">
        <v>241</v>
      </c>
      <c r="BQ5548" t="s">
        <v>195</v>
      </c>
      <c r="BS5548">
        <v>14627</v>
      </c>
      <c r="CA5548" t="s">
        <v>30711</v>
      </c>
      <c r="CD5548" t="s">
        <v>195</v>
      </c>
      <c r="CM5548" t="s">
        <v>30712</v>
      </c>
      <c r="CN5548" t="s">
        <v>30711</v>
      </c>
      <c r="CO5548" t="s">
        <v>10705</v>
      </c>
      <c r="CP5548" t="s">
        <v>10705</v>
      </c>
      <c r="CQ5548" t="s">
        <v>7039</v>
      </c>
      <c r="CS5548">
        <v>314051</v>
      </c>
      <c r="CT5548" t="s">
        <v>1382</v>
      </c>
      <c r="CU5548" t="s">
        <v>30713</v>
      </c>
    </row>
    <row r="5549" spans="1:151" x14ac:dyDescent="0.2">
      <c r="A5549">
        <v>33830</v>
      </c>
      <c r="B5549" t="s">
        <v>30709</v>
      </c>
      <c r="C5549" t="s">
        <v>30632</v>
      </c>
      <c r="E5549" t="s">
        <v>30710</v>
      </c>
      <c r="F5549" t="s">
        <v>171</v>
      </c>
      <c r="G5549" t="s">
        <v>172</v>
      </c>
      <c r="H5549" s="1">
        <v>35856</v>
      </c>
      <c r="I5549" t="s">
        <v>221</v>
      </c>
      <c r="K5549" t="s">
        <v>1377</v>
      </c>
      <c r="L5549" t="s">
        <v>30714</v>
      </c>
      <c r="M5549" t="s">
        <v>306</v>
      </c>
      <c r="N5549">
        <v>2020</v>
      </c>
      <c r="O5549" t="s">
        <v>1379</v>
      </c>
      <c r="P5549" t="s">
        <v>178</v>
      </c>
      <c r="Q5549" t="s">
        <v>172</v>
      </c>
      <c r="S5549">
        <v>31448253</v>
      </c>
      <c r="T5549" t="s">
        <v>1382</v>
      </c>
      <c r="U5549" t="s">
        <v>424</v>
      </c>
      <c r="Y5549" t="str">
        <f>"01AS"</f>
        <v>01AS</v>
      </c>
      <c r="Z5549" t="s">
        <v>499</v>
      </c>
      <c r="AA5549" t="s">
        <v>320</v>
      </c>
      <c r="AB5549" t="s">
        <v>321</v>
      </c>
      <c r="AC5549" t="s">
        <v>2066</v>
      </c>
      <c r="AD5549" t="s">
        <v>185</v>
      </c>
      <c r="AS5549">
        <v>2.87</v>
      </c>
      <c r="AT5549" t="s">
        <v>429</v>
      </c>
      <c r="AV5549" t="s">
        <v>823</v>
      </c>
      <c r="AW5549" t="s">
        <v>430</v>
      </c>
      <c r="BC5549" t="s">
        <v>474</v>
      </c>
      <c r="BM5549" t="s">
        <v>24586</v>
      </c>
      <c r="BN5549" t="s">
        <v>239</v>
      </c>
      <c r="BO5549" t="s">
        <v>10705</v>
      </c>
      <c r="BP5549" t="s">
        <v>241</v>
      </c>
      <c r="BQ5549" t="s">
        <v>195</v>
      </c>
      <c r="BS5549">
        <v>14627</v>
      </c>
      <c r="CA5549" t="s">
        <v>30711</v>
      </c>
      <c r="CD5549" t="s">
        <v>195</v>
      </c>
      <c r="CM5549" t="s">
        <v>30712</v>
      </c>
      <c r="CN5549" t="s">
        <v>30711</v>
      </c>
      <c r="CO5549" t="s">
        <v>10705</v>
      </c>
      <c r="CP5549" t="s">
        <v>10705</v>
      </c>
      <c r="CQ5549" t="s">
        <v>7039</v>
      </c>
      <c r="CS5549">
        <v>314051</v>
      </c>
      <c r="CT5549" t="s">
        <v>1382</v>
      </c>
      <c r="CU5549" t="s">
        <v>30713</v>
      </c>
    </row>
    <row r="5550" spans="1:151" x14ac:dyDescent="0.2">
      <c r="A5550">
        <v>27105</v>
      </c>
      <c r="B5550" t="s">
        <v>30715</v>
      </c>
      <c r="C5550" t="s">
        <v>30632</v>
      </c>
      <c r="E5550" t="s">
        <v>30716</v>
      </c>
      <c r="F5550" t="s">
        <v>171</v>
      </c>
      <c r="G5550" t="s">
        <v>172</v>
      </c>
      <c r="H5550" s="1">
        <v>36112</v>
      </c>
      <c r="I5550" t="s">
        <v>173</v>
      </c>
      <c r="K5550" t="s">
        <v>867</v>
      </c>
      <c r="L5550" t="s">
        <v>868</v>
      </c>
      <c r="M5550" t="s">
        <v>224</v>
      </c>
      <c r="N5550">
        <v>2019</v>
      </c>
      <c r="O5550" t="s">
        <v>279</v>
      </c>
      <c r="P5550" t="s">
        <v>178</v>
      </c>
      <c r="Q5550" t="s">
        <v>172</v>
      </c>
      <c r="S5550">
        <v>30763630</v>
      </c>
      <c r="T5550" t="s">
        <v>179</v>
      </c>
      <c r="U5550" t="s">
        <v>180</v>
      </c>
      <c r="V5550" s="2">
        <v>44332</v>
      </c>
      <c r="W5550" t="s">
        <v>30717</v>
      </c>
      <c r="X5550">
        <v>6123278863</v>
      </c>
      <c r="Y5550" t="s">
        <v>186</v>
      </c>
      <c r="Z5550" t="s">
        <v>282</v>
      </c>
      <c r="AA5550">
        <v>2021</v>
      </c>
      <c r="AB5550">
        <v>2021</v>
      </c>
      <c r="AC5550" t="s">
        <v>187</v>
      </c>
      <c r="AD5550" t="s">
        <v>172</v>
      </c>
      <c r="AS5550">
        <v>3.35</v>
      </c>
      <c r="AT5550" t="s">
        <v>188</v>
      </c>
      <c r="AU5550" t="s">
        <v>189</v>
      </c>
      <c r="AV5550" t="s">
        <v>190</v>
      </c>
      <c r="AW5550" t="s">
        <v>191</v>
      </c>
      <c r="BM5550" t="s">
        <v>30718</v>
      </c>
      <c r="BN5550" t="s">
        <v>193</v>
      </c>
      <c r="BP5550" t="s">
        <v>194</v>
      </c>
      <c r="BQ5550" t="s">
        <v>195</v>
      </c>
      <c r="BS5550">
        <v>14627</v>
      </c>
      <c r="BT5550" t="s">
        <v>196</v>
      </c>
      <c r="BU5550">
        <v>9522011158</v>
      </c>
      <c r="BZ5550" t="s">
        <v>30719</v>
      </c>
      <c r="CC5550" t="s">
        <v>30720</v>
      </c>
      <c r="CD5550" t="s">
        <v>3699</v>
      </c>
      <c r="CF5550">
        <v>55423</v>
      </c>
      <c r="CG5550" t="s">
        <v>196</v>
      </c>
      <c r="CH5550">
        <v>9522011158</v>
      </c>
      <c r="CM5550" t="s">
        <v>9254</v>
      </c>
      <c r="CP5550" t="s">
        <v>194</v>
      </c>
      <c r="CQ5550" t="s">
        <v>195</v>
      </c>
      <c r="CS5550">
        <v>14611</v>
      </c>
      <c r="CT5550" t="s">
        <v>196</v>
      </c>
      <c r="CU5550">
        <v>9522011158</v>
      </c>
      <c r="ED5550" t="s">
        <v>3699</v>
      </c>
      <c r="EG5550" t="s">
        <v>196</v>
      </c>
      <c r="EH5550">
        <v>9522011158</v>
      </c>
      <c r="EM5550" t="s">
        <v>30719</v>
      </c>
      <c r="EP5550" t="s">
        <v>30720</v>
      </c>
      <c r="EQ5550" t="s">
        <v>3699</v>
      </c>
      <c r="ES5550">
        <v>55423</v>
      </c>
      <c r="ET5550" t="s">
        <v>196</v>
      </c>
      <c r="EU5550">
        <v>9522011158</v>
      </c>
    </row>
    <row r="5551" spans="1:151" x14ac:dyDescent="0.2">
      <c r="A5551">
        <v>34492</v>
      </c>
      <c r="B5551" t="s">
        <v>30721</v>
      </c>
      <c r="C5551" t="s">
        <v>30632</v>
      </c>
      <c r="E5551" t="s">
        <v>30722</v>
      </c>
      <c r="F5551" t="s">
        <v>171</v>
      </c>
      <c r="G5551" t="s">
        <v>172</v>
      </c>
      <c r="H5551" s="1">
        <v>36696</v>
      </c>
      <c r="I5551" t="s">
        <v>221</v>
      </c>
      <c r="K5551" t="s">
        <v>1377</v>
      </c>
      <c r="L5551" t="s">
        <v>1378</v>
      </c>
      <c r="M5551" t="s">
        <v>306</v>
      </c>
      <c r="N5551">
        <v>2020</v>
      </c>
      <c r="O5551" t="s">
        <v>1379</v>
      </c>
      <c r="P5551" t="s">
        <v>3256</v>
      </c>
      <c r="Q5551" t="s">
        <v>172</v>
      </c>
      <c r="S5551">
        <v>31317429</v>
      </c>
      <c r="T5551" t="s">
        <v>1382</v>
      </c>
      <c r="U5551" t="s">
        <v>424</v>
      </c>
      <c r="Y5551" t="str">
        <f>"01AS"</f>
        <v>01AS</v>
      </c>
      <c r="Z5551" t="s">
        <v>499</v>
      </c>
      <c r="AA5551" t="s">
        <v>228</v>
      </c>
      <c r="AB5551" t="s">
        <v>229</v>
      </c>
      <c r="AC5551" t="s">
        <v>428</v>
      </c>
      <c r="AD5551" t="s">
        <v>185</v>
      </c>
      <c r="AF5551" t="s">
        <v>426</v>
      </c>
      <c r="AG5551" t="s">
        <v>729</v>
      </c>
      <c r="AJ5551" t="s">
        <v>2371</v>
      </c>
      <c r="AK5551" t="s">
        <v>185</v>
      </c>
      <c r="AS5551">
        <v>3.52</v>
      </c>
      <c r="AT5551" t="s">
        <v>429</v>
      </c>
      <c r="AU5551" t="s">
        <v>235</v>
      </c>
      <c r="AV5551" t="s">
        <v>236</v>
      </c>
      <c r="AW5551" t="s">
        <v>430</v>
      </c>
      <c r="BM5551" t="s">
        <v>30723</v>
      </c>
      <c r="BN5551" t="s">
        <v>239</v>
      </c>
      <c r="BO5551" t="s">
        <v>1381</v>
      </c>
      <c r="BP5551" t="s">
        <v>241</v>
      </c>
      <c r="BQ5551" t="s">
        <v>195</v>
      </c>
      <c r="BS5551">
        <v>14627</v>
      </c>
      <c r="CD5551" t="s">
        <v>195</v>
      </c>
      <c r="CM5551" t="s">
        <v>30724</v>
      </c>
      <c r="CO5551" t="s">
        <v>1381</v>
      </c>
      <c r="CP5551" t="s">
        <v>1381</v>
      </c>
      <c r="CQ5551" t="s">
        <v>4697</v>
      </c>
      <c r="CS5551">
        <v>100022</v>
      </c>
      <c r="CT5551" t="s">
        <v>1382</v>
      </c>
    </row>
    <row r="5552" spans="1:151" x14ac:dyDescent="0.2">
      <c r="A5552">
        <v>27293</v>
      </c>
      <c r="B5552" t="s">
        <v>30721</v>
      </c>
      <c r="C5552" t="s">
        <v>30632</v>
      </c>
      <c r="E5552" t="s">
        <v>30722</v>
      </c>
      <c r="F5552" t="s">
        <v>171</v>
      </c>
      <c r="G5552" t="s">
        <v>172</v>
      </c>
      <c r="H5552" s="1">
        <v>36696</v>
      </c>
      <c r="I5552" t="s">
        <v>221</v>
      </c>
      <c r="K5552" t="s">
        <v>867</v>
      </c>
      <c r="L5552" t="s">
        <v>868</v>
      </c>
      <c r="M5552" t="s">
        <v>224</v>
      </c>
      <c r="N5552">
        <v>2019</v>
      </c>
      <c r="O5552" t="s">
        <v>279</v>
      </c>
      <c r="P5552" t="s">
        <v>363</v>
      </c>
      <c r="Q5552" t="s">
        <v>172</v>
      </c>
      <c r="S5552">
        <v>31317429</v>
      </c>
      <c r="T5552" t="s">
        <v>1382</v>
      </c>
      <c r="U5552" t="s">
        <v>424</v>
      </c>
      <c r="Y5552" t="str">
        <f>"01AS"</f>
        <v>01AS</v>
      </c>
      <c r="Z5552" t="s">
        <v>499</v>
      </c>
      <c r="AA5552" t="s">
        <v>228</v>
      </c>
      <c r="AB5552" t="s">
        <v>229</v>
      </c>
      <c r="AC5552" t="s">
        <v>428</v>
      </c>
      <c r="AD5552" t="s">
        <v>185</v>
      </c>
      <c r="AF5552" t="s">
        <v>426</v>
      </c>
      <c r="AG5552" t="s">
        <v>729</v>
      </c>
      <c r="AJ5552" t="s">
        <v>2371</v>
      </c>
      <c r="AK5552" t="s">
        <v>185</v>
      </c>
      <c r="AS5552">
        <v>3.52</v>
      </c>
      <c r="AT5552" t="s">
        <v>429</v>
      </c>
      <c r="AU5552" t="s">
        <v>235</v>
      </c>
      <c r="AV5552" t="s">
        <v>236</v>
      </c>
      <c r="AW5552" t="s">
        <v>430</v>
      </c>
      <c r="BM5552" t="s">
        <v>30723</v>
      </c>
      <c r="BN5552" t="s">
        <v>239</v>
      </c>
      <c r="BO5552" t="s">
        <v>1381</v>
      </c>
      <c r="BP5552" t="s">
        <v>241</v>
      </c>
      <c r="BQ5552" t="s">
        <v>195</v>
      </c>
      <c r="BS5552">
        <v>14627</v>
      </c>
      <c r="CD5552" t="s">
        <v>195</v>
      </c>
      <c r="CM5552" t="s">
        <v>30724</v>
      </c>
      <c r="CO5552" t="s">
        <v>1381</v>
      </c>
      <c r="CP5552" t="s">
        <v>1381</v>
      </c>
      <c r="CQ5552" t="s">
        <v>4697</v>
      </c>
      <c r="CS5552">
        <v>100022</v>
      </c>
      <c r="CT5552" t="s">
        <v>1382</v>
      </c>
    </row>
    <row r="5553" spans="1:99" x14ac:dyDescent="0.2">
      <c r="A5553">
        <v>27346</v>
      </c>
      <c r="B5553" t="s">
        <v>30725</v>
      </c>
      <c r="C5553" t="s">
        <v>30632</v>
      </c>
      <c r="E5553" t="s">
        <v>30726</v>
      </c>
      <c r="F5553" t="s">
        <v>171</v>
      </c>
      <c r="G5553" t="s">
        <v>172</v>
      </c>
      <c r="H5553" s="1">
        <v>36644</v>
      </c>
      <c r="I5553" t="s">
        <v>173</v>
      </c>
      <c r="K5553" t="s">
        <v>576</v>
      </c>
      <c r="L5553" t="s">
        <v>577</v>
      </c>
      <c r="M5553" t="s">
        <v>224</v>
      </c>
      <c r="N5553">
        <v>2019</v>
      </c>
      <c r="O5553" t="s">
        <v>279</v>
      </c>
      <c r="P5553" t="s">
        <v>178</v>
      </c>
      <c r="Q5553" t="s">
        <v>172</v>
      </c>
      <c r="R5553" t="s">
        <v>5734</v>
      </c>
      <c r="S5553">
        <v>31318808</v>
      </c>
      <c r="T5553" t="s">
        <v>1382</v>
      </c>
      <c r="U5553" t="s">
        <v>424</v>
      </c>
      <c r="Y5553" t="str">
        <f>"01AS"</f>
        <v>01AS</v>
      </c>
      <c r="Z5553" t="s">
        <v>227</v>
      </c>
      <c r="AC5553" t="s">
        <v>3992</v>
      </c>
      <c r="AS5553">
        <v>3.89</v>
      </c>
      <c r="AT5553" t="s">
        <v>429</v>
      </c>
      <c r="AW5553" t="s">
        <v>430</v>
      </c>
      <c r="BA5553" t="s">
        <v>30727</v>
      </c>
      <c r="BM5553" t="s">
        <v>30728</v>
      </c>
      <c r="BN5553" t="s">
        <v>239</v>
      </c>
      <c r="BO5553" t="s">
        <v>5511</v>
      </c>
      <c r="BP5553" t="s">
        <v>241</v>
      </c>
      <c r="BQ5553" t="s">
        <v>195</v>
      </c>
      <c r="BS5553">
        <v>14627</v>
      </c>
      <c r="CA5553" t="s">
        <v>30729</v>
      </c>
      <c r="CD5553" t="s">
        <v>195</v>
      </c>
      <c r="CM5553" t="s">
        <v>30730</v>
      </c>
      <c r="CN5553" t="s">
        <v>30729</v>
      </c>
      <c r="CO5553" t="s">
        <v>5511</v>
      </c>
      <c r="CP5553" t="s">
        <v>5511</v>
      </c>
      <c r="CQ5553" t="s">
        <v>3674</v>
      </c>
      <c r="CS5553">
        <v>210008</v>
      </c>
      <c r="CT5553" t="s">
        <v>1382</v>
      </c>
      <c r="CU5553" t="s">
        <v>30731</v>
      </c>
    </row>
    <row r="5554" spans="1:99" x14ac:dyDescent="0.2">
      <c r="A5554">
        <v>34269</v>
      </c>
      <c r="B5554" t="s">
        <v>30732</v>
      </c>
      <c r="C5554" t="s">
        <v>30632</v>
      </c>
      <c r="E5554" t="s">
        <v>30733</v>
      </c>
      <c r="F5554" t="s">
        <v>171</v>
      </c>
      <c r="G5554" t="s">
        <v>172</v>
      </c>
      <c r="H5554" s="1">
        <v>36835</v>
      </c>
      <c r="I5554" t="s">
        <v>173</v>
      </c>
      <c r="K5554" t="s">
        <v>1377</v>
      </c>
      <c r="L5554" t="s">
        <v>1378</v>
      </c>
      <c r="M5554" t="s">
        <v>306</v>
      </c>
      <c r="N5554">
        <v>2020</v>
      </c>
      <c r="O5554" t="s">
        <v>1379</v>
      </c>
      <c r="P5554" t="s">
        <v>3256</v>
      </c>
      <c r="Q5554" t="s">
        <v>172</v>
      </c>
      <c r="S5554">
        <v>31336581</v>
      </c>
      <c r="T5554" t="s">
        <v>1382</v>
      </c>
      <c r="U5554" t="s">
        <v>424</v>
      </c>
      <c r="Y5554" t="str">
        <f>"04HSEAS"</f>
        <v>04HSEAS</v>
      </c>
      <c r="Z5554" t="s">
        <v>499</v>
      </c>
      <c r="AA5554" t="s">
        <v>228</v>
      </c>
      <c r="AB5554" t="s">
        <v>229</v>
      </c>
      <c r="AC5554" t="s">
        <v>500</v>
      </c>
      <c r="AD5554" t="s">
        <v>185</v>
      </c>
      <c r="AE5554" t="s">
        <v>5521</v>
      </c>
      <c r="AS5554">
        <v>3.96</v>
      </c>
      <c r="AT5554" t="s">
        <v>1261</v>
      </c>
      <c r="AU5554" t="s">
        <v>235</v>
      </c>
      <c r="AV5554" t="s">
        <v>236</v>
      </c>
      <c r="AW5554" t="s">
        <v>430</v>
      </c>
      <c r="BM5554" t="s">
        <v>30734</v>
      </c>
      <c r="BN5554" t="s">
        <v>239</v>
      </c>
      <c r="BO5554" t="s">
        <v>1381</v>
      </c>
      <c r="BP5554" t="s">
        <v>241</v>
      </c>
      <c r="BQ5554" t="s">
        <v>195</v>
      </c>
      <c r="BS5554">
        <v>14627</v>
      </c>
      <c r="CA5554" t="s">
        <v>30735</v>
      </c>
      <c r="CD5554" t="s">
        <v>195</v>
      </c>
      <c r="CM5554" t="s">
        <v>30736</v>
      </c>
      <c r="CN5554" t="s">
        <v>30735</v>
      </c>
      <c r="CO5554" t="s">
        <v>1381</v>
      </c>
      <c r="CP5554" t="s">
        <v>1381</v>
      </c>
      <c r="CQ5554" t="s">
        <v>4697</v>
      </c>
      <c r="CS5554">
        <v>102699</v>
      </c>
      <c r="CT5554" t="s">
        <v>1382</v>
      </c>
      <c r="CU5554" t="s">
        <v>30737</v>
      </c>
    </row>
    <row r="5555" spans="1:99" x14ac:dyDescent="0.2">
      <c r="A5555">
        <v>34036</v>
      </c>
      <c r="B5555" t="s">
        <v>30738</v>
      </c>
      <c r="C5555" t="s">
        <v>30632</v>
      </c>
      <c r="E5555" t="s">
        <v>30739</v>
      </c>
      <c r="F5555" t="s">
        <v>171</v>
      </c>
      <c r="G5555" t="s">
        <v>172</v>
      </c>
      <c r="H5555" s="1">
        <v>37282</v>
      </c>
      <c r="I5555" t="s">
        <v>221</v>
      </c>
      <c r="K5555" t="s">
        <v>1377</v>
      </c>
      <c r="L5555" t="s">
        <v>1378</v>
      </c>
      <c r="M5555" t="s">
        <v>306</v>
      </c>
      <c r="N5555">
        <v>2020</v>
      </c>
      <c r="O5555" t="s">
        <v>1379</v>
      </c>
      <c r="P5555" t="s">
        <v>509</v>
      </c>
      <c r="Q5555" t="s">
        <v>172</v>
      </c>
      <c r="S5555">
        <v>31549387</v>
      </c>
      <c r="T5555" t="s">
        <v>1382</v>
      </c>
      <c r="U5555" t="s">
        <v>712</v>
      </c>
      <c r="Y5555" t="str">
        <f>"04HSEAS"</f>
        <v>04HSEAS</v>
      </c>
      <c r="Z5555" t="s">
        <v>227</v>
      </c>
      <c r="AA5555" t="s">
        <v>833</v>
      </c>
      <c r="AB5555" t="s">
        <v>834</v>
      </c>
      <c r="AC5555" t="s">
        <v>500</v>
      </c>
      <c r="AD5555" t="s">
        <v>172</v>
      </c>
      <c r="AS5555">
        <v>4</v>
      </c>
      <c r="AT5555" t="s">
        <v>429</v>
      </c>
      <c r="AU5555" t="s">
        <v>235</v>
      </c>
      <c r="AV5555" t="s">
        <v>236</v>
      </c>
      <c r="AW5555" t="s">
        <v>715</v>
      </c>
      <c r="BC5555" t="s">
        <v>474</v>
      </c>
      <c r="BM5555" t="s">
        <v>30002</v>
      </c>
      <c r="BN5555" t="s">
        <v>239</v>
      </c>
      <c r="BO5555" t="s">
        <v>30740</v>
      </c>
      <c r="BP5555" t="s">
        <v>241</v>
      </c>
      <c r="BQ5555" t="s">
        <v>195</v>
      </c>
      <c r="BS5555">
        <v>14627</v>
      </c>
      <c r="CD5555" t="s">
        <v>195</v>
      </c>
      <c r="CM5555" t="s">
        <v>30741</v>
      </c>
      <c r="CO5555" t="s">
        <v>30740</v>
      </c>
      <c r="CP5555" t="s">
        <v>10714</v>
      </c>
      <c r="CQ5555" t="s">
        <v>735</v>
      </c>
      <c r="CS5555" t="s">
        <v>30742</v>
      </c>
      <c r="CT5555" t="s">
        <v>244</v>
      </c>
      <c r="CU5555" t="s">
        <v>30743</v>
      </c>
    </row>
    <row r="5556" spans="1:99" x14ac:dyDescent="0.2">
      <c r="A5556">
        <v>35991</v>
      </c>
      <c r="B5556" t="s">
        <v>30744</v>
      </c>
      <c r="C5556" t="s">
        <v>30632</v>
      </c>
      <c r="E5556" t="s">
        <v>30745</v>
      </c>
      <c r="F5556" t="s">
        <v>171</v>
      </c>
      <c r="G5556" t="s">
        <v>172</v>
      </c>
      <c r="H5556" s="1">
        <v>36214</v>
      </c>
      <c r="I5556" t="s">
        <v>173</v>
      </c>
      <c r="K5556" t="s">
        <v>1377</v>
      </c>
      <c r="L5556" t="s">
        <v>1378</v>
      </c>
      <c r="M5556" t="s">
        <v>176</v>
      </c>
      <c r="N5556">
        <v>2021</v>
      </c>
      <c r="O5556" t="s">
        <v>3142</v>
      </c>
      <c r="P5556" t="s">
        <v>178</v>
      </c>
      <c r="Q5556" t="s">
        <v>172</v>
      </c>
      <c r="S5556">
        <v>31520713</v>
      </c>
      <c r="T5556" t="s">
        <v>1382</v>
      </c>
      <c r="U5556" t="s">
        <v>424</v>
      </c>
      <c r="Y5556" t="str">
        <f>"01AS"</f>
        <v>01AS</v>
      </c>
      <c r="Z5556" t="s">
        <v>499</v>
      </c>
      <c r="AA5556" t="s">
        <v>228</v>
      </c>
      <c r="AB5556" t="s">
        <v>229</v>
      </c>
      <c r="AC5556" t="s">
        <v>2066</v>
      </c>
      <c r="AD5556" t="s">
        <v>185</v>
      </c>
      <c r="AS5556">
        <v>2.75</v>
      </c>
      <c r="AT5556" t="s">
        <v>5587</v>
      </c>
      <c r="AU5556" t="s">
        <v>472</v>
      </c>
      <c r="AV5556" t="s">
        <v>473</v>
      </c>
      <c r="AW5556" t="s">
        <v>430</v>
      </c>
      <c r="BM5556" t="s">
        <v>30746</v>
      </c>
      <c r="BN5556" t="s">
        <v>239</v>
      </c>
      <c r="BO5556" t="s">
        <v>11320</v>
      </c>
      <c r="BP5556" t="s">
        <v>241</v>
      </c>
      <c r="BQ5556" t="s">
        <v>195</v>
      </c>
      <c r="BS5556">
        <v>14627</v>
      </c>
      <c r="CA5556" t="s">
        <v>30747</v>
      </c>
      <c r="CD5556" t="s">
        <v>195</v>
      </c>
      <c r="CM5556" t="s">
        <v>30748</v>
      </c>
      <c r="CN5556" t="s">
        <v>30747</v>
      </c>
      <c r="CO5556" t="s">
        <v>11320</v>
      </c>
      <c r="CP5556" t="s">
        <v>11320</v>
      </c>
      <c r="CQ5556" t="s">
        <v>1375</v>
      </c>
      <c r="CS5556">
        <v>230031</v>
      </c>
      <c r="CT5556" t="s">
        <v>1382</v>
      </c>
      <c r="CU5556" t="s">
        <v>30749</v>
      </c>
    </row>
    <row r="5557" spans="1:99" x14ac:dyDescent="0.2">
      <c r="A5557">
        <v>33977</v>
      </c>
      <c r="B5557" t="s">
        <v>30744</v>
      </c>
      <c r="C5557" t="s">
        <v>30632</v>
      </c>
      <c r="E5557" t="s">
        <v>30745</v>
      </c>
      <c r="F5557" t="s">
        <v>171</v>
      </c>
      <c r="G5557" t="s">
        <v>172</v>
      </c>
      <c r="H5557" s="1">
        <v>36214</v>
      </c>
      <c r="I5557" t="s">
        <v>173</v>
      </c>
      <c r="K5557" t="s">
        <v>1377</v>
      </c>
      <c r="L5557" t="s">
        <v>1378</v>
      </c>
      <c r="M5557" t="s">
        <v>306</v>
      </c>
      <c r="N5557">
        <v>2020</v>
      </c>
      <c r="O5557" t="s">
        <v>1379</v>
      </c>
      <c r="P5557" t="s">
        <v>178</v>
      </c>
      <c r="Q5557" t="s">
        <v>172</v>
      </c>
      <c r="S5557">
        <v>31520713</v>
      </c>
      <c r="T5557" t="s">
        <v>1382</v>
      </c>
      <c r="U5557" t="s">
        <v>424</v>
      </c>
      <c r="Y5557" t="str">
        <f>"01AS"</f>
        <v>01AS</v>
      </c>
      <c r="Z5557" t="s">
        <v>499</v>
      </c>
      <c r="AA5557" t="s">
        <v>228</v>
      </c>
      <c r="AB5557" t="s">
        <v>229</v>
      </c>
      <c r="AC5557" t="s">
        <v>2066</v>
      </c>
      <c r="AD5557" t="s">
        <v>185</v>
      </c>
      <c r="AS5557">
        <v>2.75</v>
      </c>
      <c r="AT5557" t="s">
        <v>5587</v>
      </c>
      <c r="AU5557" t="s">
        <v>472</v>
      </c>
      <c r="AV5557" t="s">
        <v>473</v>
      </c>
      <c r="AW5557" t="s">
        <v>430</v>
      </c>
      <c r="BM5557" t="s">
        <v>30746</v>
      </c>
      <c r="BN5557" t="s">
        <v>239</v>
      </c>
      <c r="BO5557" t="s">
        <v>11320</v>
      </c>
      <c r="BP5557" t="s">
        <v>241</v>
      </c>
      <c r="BQ5557" t="s">
        <v>195</v>
      </c>
      <c r="BS5557">
        <v>14627</v>
      </c>
      <c r="CA5557" t="s">
        <v>30747</v>
      </c>
      <c r="CD5557" t="s">
        <v>195</v>
      </c>
      <c r="CM5557" t="s">
        <v>30748</v>
      </c>
      <c r="CN5557" t="s">
        <v>30747</v>
      </c>
      <c r="CO5557" t="s">
        <v>11320</v>
      </c>
      <c r="CP5557" t="s">
        <v>11320</v>
      </c>
      <c r="CQ5557" t="s">
        <v>1375</v>
      </c>
      <c r="CS5557">
        <v>230031</v>
      </c>
      <c r="CT5557" t="s">
        <v>1382</v>
      </c>
      <c r="CU5557" t="s">
        <v>30749</v>
      </c>
    </row>
    <row r="5558" spans="1:99" x14ac:dyDescent="0.2">
      <c r="A5558">
        <v>32553</v>
      </c>
      <c r="B5558" t="s">
        <v>30750</v>
      </c>
      <c r="C5558" t="s">
        <v>30632</v>
      </c>
      <c r="E5558" t="s">
        <v>30751</v>
      </c>
      <c r="F5558" t="s">
        <v>171</v>
      </c>
      <c r="G5558" t="s">
        <v>172</v>
      </c>
      <c r="H5558" s="1">
        <v>35518</v>
      </c>
      <c r="I5558" t="s">
        <v>221</v>
      </c>
      <c r="K5558" t="s">
        <v>4669</v>
      </c>
      <c r="L5558" t="s">
        <v>4692</v>
      </c>
      <c r="M5558" t="s">
        <v>255</v>
      </c>
      <c r="N5558" t="s">
        <v>421</v>
      </c>
      <c r="O5558" t="s">
        <v>422</v>
      </c>
      <c r="P5558" t="s">
        <v>178</v>
      </c>
      <c r="Q5558" t="s">
        <v>172</v>
      </c>
      <c r="S5558">
        <v>31633512</v>
      </c>
      <c r="T5558" t="s">
        <v>1382</v>
      </c>
      <c r="U5558" t="s">
        <v>424</v>
      </c>
      <c r="Y5558" t="str">
        <f>"02SBS"</f>
        <v>02SBS</v>
      </c>
      <c r="Z5558" t="s">
        <v>4693</v>
      </c>
      <c r="AA5558" t="s">
        <v>259</v>
      </c>
      <c r="AB5558" t="s">
        <v>260</v>
      </c>
      <c r="AC5558" t="s">
        <v>4694</v>
      </c>
      <c r="AD5558" t="s">
        <v>185</v>
      </c>
      <c r="AS5558">
        <v>3.6</v>
      </c>
      <c r="AT5558" t="s">
        <v>429</v>
      </c>
      <c r="AV5558" t="s">
        <v>823</v>
      </c>
      <c r="AW5558" t="s">
        <v>430</v>
      </c>
      <c r="BO5558" t="s">
        <v>8910</v>
      </c>
      <c r="BQ5558" t="s">
        <v>195</v>
      </c>
      <c r="CA5558" t="s">
        <v>17169</v>
      </c>
      <c r="CD5558" t="s">
        <v>195</v>
      </c>
      <c r="CM5558" t="s">
        <v>30752</v>
      </c>
      <c r="CN5558" t="s">
        <v>17169</v>
      </c>
      <c r="CO5558" t="s">
        <v>8910</v>
      </c>
      <c r="CP5558" t="s">
        <v>4702</v>
      </c>
      <c r="CQ5558" t="s">
        <v>4705</v>
      </c>
      <c r="CS5558">
        <v>201316</v>
      </c>
      <c r="CT5558" t="s">
        <v>1382</v>
      </c>
      <c r="CU5558" t="s">
        <v>30753</v>
      </c>
    </row>
    <row r="5559" spans="1:99" x14ac:dyDescent="0.2">
      <c r="A5559">
        <v>37551</v>
      </c>
      <c r="B5559" t="s">
        <v>30754</v>
      </c>
      <c r="C5559" t="s">
        <v>30632</v>
      </c>
      <c r="E5559" t="s">
        <v>30755</v>
      </c>
      <c r="F5559" t="s">
        <v>171</v>
      </c>
      <c r="G5559" t="s">
        <v>172</v>
      </c>
      <c r="H5559" s="1">
        <v>36812</v>
      </c>
      <c r="I5559" t="s">
        <v>221</v>
      </c>
      <c r="K5559" t="s">
        <v>2923</v>
      </c>
      <c r="L5559" t="s">
        <v>920</v>
      </c>
      <c r="M5559" t="s">
        <v>224</v>
      </c>
      <c r="N5559">
        <v>2022</v>
      </c>
      <c r="O5559" t="s">
        <v>468</v>
      </c>
      <c r="P5559" t="s">
        <v>178</v>
      </c>
      <c r="Q5559" t="s">
        <v>172</v>
      </c>
      <c r="S5559">
        <v>31318815</v>
      </c>
      <c r="T5559" t="s">
        <v>1382</v>
      </c>
      <c r="U5559" t="s">
        <v>424</v>
      </c>
      <c r="Y5559" t="str">
        <f t="shared" ref="Y5559:Y5566" si="51">"01AS"</f>
        <v>01AS</v>
      </c>
      <c r="Z5559" t="s">
        <v>227</v>
      </c>
      <c r="AA5559" t="s">
        <v>320</v>
      </c>
      <c r="AB5559" t="s">
        <v>321</v>
      </c>
      <c r="AC5559" t="s">
        <v>12671</v>
      </c>
      <c r="AD5559" t="s">
        <v>185</v>
      </c>
      <c r="AE5559" t="s">
        <v>1693</v>
      </c>
      <c r="AS5559">
        <v>3.88</v>
      </c>
      <c r="AT5559" t="s">
        <v>1261</v>
      </c>
      <c r="AV5559" t="s">
        <v>473</v>
      </c>
      <c r="AW5559" t="s">
        <v>430</v>
      </c>
      <c r="BM5559" t="s">
        <v>30756</v>
      </c>
      <c r="BN5559" t="s">
        <v>239</v>
      </c>
      <c r="BO5559" t="s">
        <v>5547</v>
      </c>
      <c r="BP5559" t="s">
        <v>241</v>
      </c>
      <c r="BQ5559" t="s">
        <v>195</v>
      </c>
      <c r="BS5559">
        <v>14627</v>
      </c>
      <c r="CA5559" t="s">
        <v>30757</v>
      </c>
      <c r="CD5559" t="s">
        <v>195</v>
      </c>
      <c r="CM5559" t="s">
        <v>30758</v>
      </c>
      <c r="CN5559" t="s">
        <v>30757</v>
      </c>
      <c r="CO5559" t="s">
        <v>5547</v>
      </c>
      <c r="CP5559" t="s">
        <v>5547</v>
      </c>
      <c r="CQ5559" t="s">
        <v>4882</v>
      </c>
      <c r="CS5559">
        <v>518051</v>
      </c>
      <c r="CT5559" t="s">
        <v>1382</v>
      </c>
    </row>
    <row r="5560" spans="1:99" x14ac:dyDescent="0.2">
      <c r="A5560">
        <v>35856</v>
      </c>
      <c r="B5560" t="s">
        <v>30759</v>
      </c>
      <c r="C5560" t="s">
        <v>30632</v>
      </c>
      <c r="E5560" t="s">
        <v>30760</v>
      </c>
      <c r="F5560" t="s">
        <v>171</v>
      </c>
      <c r="G5560" t="s">
        <v>172</v>
      </c>
      <c r="H5560" s="1">
        <v>36692</v>
      </c>
      <c r="I5560" t="s">
        <v>221</v>
      </c>
      <c r="K5560" t="s">
        <v>1377</v>
      </c>
      <c r="L5560" t="s">
        <v>1378</v>
      </c>
      <c r="M5560" t="s">
        <v>176</v>
      </c>
      <c r="N5560">
        <v>2021</v>
      </c>
      <c r="O5560" t="s">
        <v>3142</v>
      </c>
      <c r="P5560" t="s">
        <v>178</v>
      </c>
      <c r="Q5560" t="s">
        <v>172</v>
      </c>
      <c r="S5560">
        <v>31318075</v>
      </c>
      <c r="T5560" t="s">
        <v>1382</v>
      </c>
      <c r="U5560" t="s">
        <v>424</v>
      </c>
      <c r="Y5560" t="str">
        <f t="shared" si="51"/>
        <v>01AS</v>
      </c>
      <c r="Z5560" t="s">
        <v>499</v>
      </c>
      <c r="AA5560" t="s">
        <v>320</v>
      </c>
      <c r="AB5560" t="s">
        <v>321</v>
      </c>
      <c r="AC5560" t="s">
        <v>1334</v>
      </c>
      <c r="AD5560" t="s">
        <v>185</v>
      </c>
      <c r="AF5560" t="s">
        <v>426</v>
      </c>
      <c r="AG5560" t="s">
        <v>729</v>
      </c>
      <c r="AJ5560" t="s">
        <v>1236</v>
      </c>
      <c r="AK5560" t="s">
        <v>185</v>
      </c>
      <c r="AS5560">
        <v>3.86</v>
      </c>
      <c r="AT5560" t="s">
        <v>429</v>
      </c>
      <c r="AU5560" t="s">
        <v>235</v>
      </c>
      <c r="AV5560" t="s">
        <v>236</v>
      </c>
      <c r="AW5560" t="s">
        <v>430</v>
      </c>
      <c r="BC5560" t="s">
        <v>474</v>
      </c>
      <c r="BM5560" t="s">
        <v>30761</v>
      </c>
      <c r="BN5560" t="s">
        <v>239</v>
      </c>
      <c r="BO5560" t="s">
        <v>18143</v>
      </c>
      <c r="BP5560" t="s">
        <v>241</v>
      </c>
      <c r="BQ5560" t="s">
        <v>195</v>
      </c>
      <c r="BS5560">
        <v>14627</v>
      </c>
      <c r="CA5560" t="s">
        <v>30762</v>
      </c>
      <c r="CD5560" t="s">
        <v>195</v>
      </c>
      <c r="CM5560" t="s">
        <v>30763</v>
      </c>
      <c r="CN5560" t="s">
        <v>30762</v>
      </c>
      <c r="CO5560" t="s">
        <v>18143</v>
      </c>
      <c r="CP5560" t="s">
        <v>18143</v>
      </c>
      <c r="CQ5560" t="s">
        <v>3674</v>
      </c>
      <c r="CS5560">
        <v>215600</v>
      </c>
      <c r="CT5560" t="s">
        <v>1382</v>
      </c>
      <c r="CU5560" t="s">
        <v>30764</v>
      </c>
    </row>
    <row r="5561" spans="1:99" x14ac:dyDescent="0.2">
      <c r="A5561">
        <v>33948</v>
      </c>
      <c r="B5561" t="s">
        <v>30765</v>
      </c>
      <c r="C5561" t="s">
        <v>30632</v>
      </c>
      <c r="E5561" t="s">
        <v>30766</v>
      </c>
      <c r="F5561" t="s">
        <v>171</v>
      </c>
      <c r="G5561" t="s">
        <v>172</v>
      </c>
      <c r="H5561" s="1">
        <v>36634</v>
      </c>
      <c r="I5561" t="s">
        <v>173</v>
      </c>
      <c r="K5561" t="s">
        <v>1377</v>
      </c>
      <c r="L5561" t="s">
        <v>1378</v>
      </c>
      <c r="M5561" t="s">
        <v>306</v>
      </c>
      <c r="N5561">
        <v>2020</v>
      </c>
      <c r="O5561" t="s">
        <v>1379</v>
      </c>
      <c r="P5561" t="s">
        <v>3256</v>
      </c>
      <c r="Q5561" t="s">
        <v>172</v>
      </c>
      <c r="S5561">
        <v>31321334</v>
      </c>
      <c r="T5561" t="s">
        <v>1382</v>
      </c>
      <c r="U5561" t="s">
        <v>424</v>
      </c>
      <c r="Y5561" t="str">
        <f t="shared" si="51"/>
        <v>01AS</v>
      </c>
      <c r="Z5561" t="s">
        <v>227</v>
      </c>
      <c r="AA5561" t="s">
        <v>228</v>
      </c>
      <c r="AB5561" t="s">
        <v>229</v>
      </c>
      <c r="AC5561" t="s">
        <v>5482</v>
      </c>
      <c r="AD5561" t="s">
        <v>185</v>
      </c>
      <c r="AF5561" t="s">
        <v>426</v>
      </c>
      <c r="AG5561" t="s">
        <v>427</v>
      </c>
      <c r="AJ5561" t="s">
        <v>5592</v>
      </c>
      <c r="AK5561" t="s">
        <v>185</v>
      </c>
      <c r="AS5561">
        <v>3.58</v>
      </c>
      <c r="AT5561" t="s">
        <v>429</v>
      </c>
      <c r="AU5561" t="s">
        <v>235</v>
      </c>
      <c r="AV5561" t="s">
        <v>236</v>
      </c>
      <c r="AW5561" t="s">
        <v>430</v>
      </c>
      <c r="BM5561" t="s">
        <v>30767</v>
      </c>
      <c r="BN5561" t="s">
        <v>239</v>
      </c>
      <c r="BO5561" t="s">
        <v>30768</v>
      </c>
      <c r="BP5561" t="s">
        <v>241</v>
      </c>
      <c r="BQ5561" t="s">
        <v>195</v>
      </c>
      <c r="BS5561">
        <v>14627</v>
      </c>
      <c r="CA5561" t="s">
        <v>30769</v>
      </c>
      <c r="CD5561" t="s">
        <v>195</v>
      </c>
      <c r="CM5561" t="s">
        <v>30770</v>
      </c>
      <c r="CN5561" t="s">
        <v>30769</v>
      </c>
      <c r="CO5561" t="s">
        <v>30768</v>
      </c>
      <c r="CP5561" t="s">
        <v>30768</v>
      </c>
      <c r="CQ5561" t="s">
        <v>5855</v>
      </c>
      <c r="CS5561">
        <v>730000</v>
      </c>
      <c r="CT5561" t="s">
        <v>1382</v>
      </c>
    </row>
    <row r="5562" spans="1:99" x14ac:dyDescent="0.2">
      <c r="A5562">
        <v>35859</v>
      </c>
      <c r="B5562" t="s">
        <v>16068</v>
      </c>
      <c r="C5562" t="s">
        <v>30632</v>
      </c>
      <c r="E5562" t="s">
        <v>30771</v>
      </c>
      <c r="F5562" t="s">
        <v>171</v>
      </c>
      <c r="G5562" t="s">
        <v>172</v>
      </c>
      <c r="H5562" s="1">
        <v>37190</v>
      </c>
      <c r="I5562" t="s">
        <v>221</v>
      </c>
      <c r="K5562" t="s">
        <v>1377</v>
      </c>
      <c r="L5562" t="s">
        <v>1378</v>
      </c>
      <c r="M5562" t="s">
        <v>176</v>
      </c>
      <c r="N5562">
        <v>2021</v>
      </c>
      <c r="O5562" t="s">
        <v>3142</v>
      </c>
      <c r="P5562" t="s">
        <v>178</v>
      </c>
      <c r="Q5562" t="s">
        <v>172</v>
      </c>
      <c r="S5562">
        <v>31529808</v>
      </c>
      <c r="T5562" t="s">
        <v>1382</v>
      </c>
      <c r="U5562" t="s">
        <v>424</v>
      </c>
      <c r="Y5562" t="str">
        <f t="shared" si="51"/>
        <v>01AS</v>
      </c>
      <c r="Z5562" t="s">
        <v>227</v>
      </c>
      <c r="AA5562" t="s">
        <v>228</v>
      </c>
      <c r="AB5562" t="s">
        <v>229</v>
      </c>
      <c r="AC5562" t="s">
        <v>5261</v>
      </c>
      <c r="AD5562" t="s">
        <v>185</v>
      </c>
      <c r="AF5562" t="s">
        <v>426</v>
      </c>
      <c r="AG5562" t="s">
        <v>427</v>
      </c>
      <c r="AJ5562" t="s">
        <v>428</v>
      </c>
      <c r="AK5562" t="s">
        <v>185</v>
      </c>
      <c r="AM5562" t="s">
        <v>8216</v>
      </c>
      <c r="AS5562">
        <v>3.48</v>
      </c>
      <c r="AT5562" t="s">
        <v>1261</v>
      </c>
      <c r="AU5562" t="s">
        <v>472</v>
      </c>
      <c r="AV5562" t="s">
        <v>473</v>
      </c>
      <c r="AW5562" t="s">
        <v>430</v>
      </c>
      <c r="BC5562" t="s">
        <v>474</v>
      </c>
      <c r="BM5562" t="s">
        <v>30772</v>
      </c>
      <c r="BN5562" t="s">
        <v>239</v>
      </c>
      <c r="BO5562" t="s">
        <v>30773</v>
      </c>
      <c r="BP5562" t="s">
        <v>241</v>
      </c>
      <c r="BQ5562" t="s">
        <v>195</v>
      </c>
      <c r="BS5562">
        <v>14627</v>
      </c>
      <c r="CD5562" t="s">
        <v>195</v>
      </c>
      <c r="CM5562" t="s">
        <v>30774</v>
      </c>
      <c r="CO5562" t="s">
        <v>30773</v>
      </c>
      <c r="CP5562" t="s">
        <v>30773</v>
      </c>
      <c r="CQ5562" t="s">
        <v>13024</v>
      </c>
      <c r="CS5562">
        <v>430074</v>
      </c>
      <c r="CT5562" t="s">
        <v>1382</v>
      </c>
      <c r="CU5562" t="s">
        <v>30775</v>
      </c>
    </row>
    <row r="5563" spans="1:99" x14ac:dyDescent="0.2">
      <c r="A5563">
        <v>34081</v>
      </c>
      <c r="B5563" t="s">
        <v>16068</v>
      </c>
      <c r="C5563" t="s">
        <v>30632</v>
      </c>
      <c r="E5563" t="s">
        <v>30771</v>
      </c>
      <c r="F5563" t="s">
        <v>171</v>
      </c>
      <c r="G5563" t="s">
        <v>172</v>
      </c>
      <c r="H5563" s="1">
        <v>37190</v>
      </c>
      <c r="I5563" t="s">
        <v>221</v>
      </c>
      <c r="K5563" t="s">
        <v>1377</v>
      </c>
      <c r="L5563" t="s">
        <v>1378</v>
      </c>
      <c r="M5563" t="s">
        <v>306</v>
      </c>
      <c r="N5563">
        <v>2020</v>
      </c>
      <c r="O5563" t="s">
        <v>1379</v>
      </c>
      <c r="P5563" t="s">
        <v>178</v>
      </c>
      <c r="Q5563" t="s">
        <v>172</v>
      </c>
      <c r="S5563">
        <v>31529808</v>
      </c>
      <c r="T5563" t="s">
        <v>1382</v>
      </c>
      <c r="U5563" t="s">
        <v>424</v>
      </c>
      <c r="Y5563" t="str">
        <f t="shared" si="51"/>
        <v>01AS</v>
      </c>
      <c r="Z5563" t="s">
        <v>227</v>
      </c>
      <c r="AA5563" t="s">
        <v>228</v>
      </c>
      <c r="AB5563" t="s">
        <v>229</v>
      </c>
      <c r="AC5563" t="s">
        <v>5261</v>
      </c>
      <c r="AD5563" t="s">
        <v>185</v>
      </c>
      <c r="AF5563" t="s">
        <v>426</v>
      </c>
      <c r="AG5563" t="s">
        <v>427</v>
      </c>
      <c r="AJ5563" t="s">
        <v>428</v>
      </c>
      <c r="AK5563" t="s">
        <v>185</v>
      </c>
      <c r="AM5563" t="s">
        <v>8216</v>
      </c>
      <c r="AS5563">
        <v>3.48</v>
      </c>
      <c r="AT5563" t="s">
        <v>1261</v>
      </c>
      <c r="AU5563" t="s">
        <v>472</v>
      </c>
      <c r="AV5563" t="s">
        <v>473</v>
      </c>
      <c r="AW5563" t="s">
        <v>430</v>
      </c>
      <c r="BC5563" t="s">
        <v>474</v>
      </c>
      <c r="BM5563" t="s">
        <v>30772</v>
      </c>
      <c r="BN5563" t="s">
        <v>239</v>
      </c>
      <c r="BO5563" t="s">
        <v>30773</v>
      </c>
      <c r="BP5563" t="s">
        <v>241</v>
      </c>
      <c r="BQ5563" t="s">
        <v>195</v>
      </c>
      <c r="BS5563">
        <v>14627</v>
      </c>
      <c r="CD5563" t="s">
        <v>195</v>
      </c>
      <c r="CM5563" t="s">
        <v>30774</v>
      </c>
      <c r="CO5563" t="s">
        <v>30773</v>
      </c>
      <c r="CP5563" t="s">
        <v>30773</v>
      </c>
      <c r="CQ5563" t="s">
        <v>13024</v>
      </c>
      <c r="CS5563">
        <v>430074</v>
      </c>
      <c r="CT5563" t="s">
        <v>1382</v>
      </c>
      <c r="CU5563" t="s">
        <v>30775</v>
      </c>
    </row>
    <row r="5564" spans="1:99" x14ac:dyDescent="0.2">
      <c r="A5564">
        <v>34385</v>
      </c>
      <c r="B5564" t="s">
        <v>30776</v>
      </c>
      <c r="C5564" t="s">
        <v>30632</v>
      </c>
      <c r="E5564" t="s">
        <v>30777</v>
      </c>
      <c r="F5564" t="s">
        <v>171</v>
      </c>
      <c r="G5564" t="s">
        <v>172</v>
      </c>
      <c r="H5564" s="1">
        <v>36758</v>
      </c>
      <c r="I5564" t="s">
        <v>173</v>
      </c>
      <c r="K5564" t="s">
        <v>1377</v>
      </c>
      <c r="L5564" t="s">
        <v>1378</v>
      </c>
      <c r="M5564" t="s">
        <v>306</v>
      </c>
      <c r="N5564">
        <v>2020</v>
      </c>
      <c r="O5564" t="s">
        <v>1379</v>
      </c>
      <c r="P5564" t="s">
        <v>509</v>
      </c>
      <c r="Q5564" t="s">
        <v>172</v>
      </c>
      <c r="S5564">
        <v>31319058</v>
      </c>
      <c r="T5564" t="s">
        <v>1382</v>
      </c>
      <c r="U5564" t="s">
        <v>424</v>
      </c>
      <c r="Y5564" t="str">
        <f t="shared" si="51"/>
        <v>01AS</v>
      </c>
      <c r="Z5564" t="s">
        <v>227</v>
      </c>
      <c r="AA5564" t="s">
        <v>228</v>
      </c>
      <c r="AB5564" t="s">
        <v>229</v>
      </c>
      <c r="AC5564" t="s">
        <v>2003</v>
      </c>
      <c r="AD5564" t="s">
        <v>172</v>
      </c>
      <c r="AS5564">
        <v>3.2</v>
      </c>
      <c r="AT5564" t="s">
        <v>429</v>
      </c>
      <c r="AU5564" t="s">
        <v>235</v>
      </c>
      <c r="AV5564" t="s">
        <v>236</v>
      </c>
      <c r="AW5564" t="s">
        <v>430</v>
      </c>
      <c r="BM5564" t="s">
        <v>30778</v>
      </c>
      <c r="BN5564" t="s">
        <v>239</v>
      </c>
      <c r="BO5564" t="s">
        <v>4702</v>
      </c>
      <c r="BP5564" t="s">
        <v>241</v>
      </c>
      <c r="BQ5564" t="s">
        <v>195</v>
      </c>
      <c r="BS5564">
        <v>14627</v>
      </c>
      <c r="CD5564" t="s">
        <v>195</v>
      </c>
      <c r="CM5564" t="s">
        <v>30779</v>
      </c>
      <c r="CO5564" t="s">
        <v>4702</v>
      </c>
      <c r="CP5564" t="s">
        <v>4702</v>
      </c>
      <c r="CQ5564" t="s">
        <v>4705</v>
      </c>
      <c r="CS5564">
        <v>201206</v>
      </c>
      <c r="CT5564" t="s">
        <v>1382</v>
      </c>
      <c r="CU5564" t="s">
        <v>30780</v>
      </c>
    </row>
    <row r="5565" spans="1:99" x14ac:dyDescent="0.2">
      <c r="A5565">
        <v>34091</v>
      </c>
      <c r="B5565" t="s">
        <v>30781</v>
      </c>
      <c r="C5565" t="s">
        <v>30632</v>
      </c>
      <c r="E5565" t="s">
        <v>30782</v>
      </c>
      <c r="F5565" t="s">
        <v>171</v>
      </c>
      <c r="G5565" t="s">
        <v>172</v>
      </c>
      <c r="H5565" s="1">
        <v>36773</v>
      </c>
      <c r="I5565" t="s">
        <v>221</v>
      </c>
      <c r="K5565" t="s">
        <v>1377</v>
      </c>
      <c r="L5565" t="s">
        <v>1378</v>
      </c>
      <c r="M5565" t="s">
        <v>306</v>
      </c>
      <c r="N5565">
        <v>2020</v>
      </c>
      <c r="O5565" t="s">
        <v>1379</v>
      </c>
      <c r="P5565" t="s">
        <v>509</v>
      </c>
      <c r="Q5565" t="s">
        <v>172</v>
      </c>
      <c r="S5565">
        <v>31528948</v>
      </c>
      <c r="T5565" t="s">
        <v>1382</v>
      </c>
      <c r="U5565" t="s">
        <v>424</v>
      </c>
      <c r="Y5565" t="str">
        <f t="shared" si="51"/>
        <v>01AS</v>
      </c>
      <c r="Z5565" t="s">
        <v>499</v>
      </c>
      <c r="AA5565" t="s">
        <v>228</v>
      </c>
      <c r="AB5565" t="s">
        <v>229</v>
      </c>
      <c r="AC5565" t="s">
        <v>1854</v>
      </c>
      <c r="AD5565" t="s">
        <v>185</v>
      </c>
      <c r="AS5565">
        <v>3.68</v>
      </c>
      <c r="AT5565" t="s">
        <v>1261</v>
      </c>
      <c r="AU5565" t="s">
        <v>472</v>
      </c>
      <c r="AV5565" t="s">
        <v>473</v>
      </c>
      <c r="AW5565" t="s">
        <v>430</v>
      </c>
      <c r="BM5565" t="s">
        <v>20329</v>
      </c>
      <c r="BN5565" t="s">
        <v>239</v>
      </c>
      <c r="BO5565" t="s">
        <v>4702</v>
      </c>
      <c r="BP5565" t="s">
        <v>241</v>
      </c>
      <c r="BQ5565" t="s">
        <v>195</v>
      </c>
      <c r="BS5565">
        <v>14627</v>
      </c>
      <c r="CD5565" t="s">
        <v>195</v>
      </c>
      <c r="CM5565" t="s">
        <v>30783</v>
      </c>
      <c r="CO5565" t="s">
        <v>4702</v>
      </c>
      <c r="CP5565" t="s">
        <v>4702</v>
      </c>
      <c r="CQ5565" t="s">
        <v>4705</v>
      </c>
      <c r="CS5565">
        <v>200335</v>
      </c>
      <c r="CT5565" t="s">
        <v>1382</v>
      </c>
      <c r="CU5565" t="s">
        <v>30784</v>
      </c>
    </row>
    <row r="5566" spans="1:99" x14ac:dyDescent="0.2">
      <c r="A5566">
        <v>34099</v>
      </c>
      <c r="B5566" t="s">
        <v>30785</v>
      </c>
      <c r="C5566" t="s">
        <v>30632</v>
      </c>
      <c r="E5566" t="s">
        <v>30786</v>
      </c>
      <c r="F5566" t="s">
        <v>171</v>
      </c>
      <c r="G5566" t="s">
        <v>172</v>
      </c>
      <c r="H5566" s="1">
        <v>36459</v>
      </c>
      <c r="I5566" t="s">
        <v>221</v>
      </c>
      <c r="K5566" t="s">
        <v>1377</v>
      </c>
      <c r="L5566" t="s">
        <v>1378</v>
      </c>
      <c r="M5566" t="s">
        <v>306</v>
      </c>
      <c r="N5566">
        <v>2020</v>
      </c>
      <c r="O5566" t="s">
        <v>1379</v>
      </c>
      <c r="P5566" t="s">
        <v>509</v>
      </c>
      <c r="Q5566" t="s">
        <v>172</v>
      </c>
      <c r="S5566">
        <v>30836235</v>
      </c>
      <c r="T5566" t="s">
        <v>1382</v>
      </c>
      <c r="U5566" t="s">
        <v>424</v>
      </c>
      <c r="Y5566" t="str">
        <f t="shared" si="51"/>
        <v>01AS</v>
      </c>
      <c r="Z5566" t="s">
        <v>499</v>
      </c>
      <c r="AA5566" t="s">
        <v>320</v>
      </c>
      <c r="AB5566" t="s">
        <v>321</v>
      </c>
      <c r="AC5566" t="s">
        <v>5521</v>
      </c>
      <c r="AD5566" t="s">
        <v>185</v>
      </c>
      <c r="AE5566" t="s">
        <v>2066</v>
      </c>
      <c r="AF5566" t="s">
        <v>426</v>
      </c>
      <c r="AJ5566" t="s">
        <v>5521</v>
      </c>
      <c r="AK5566" t="s">
        <v>185</v>
      </c>
      <c r="AS5566">
        <v>3.69</v>
      </c>
      <c r="AT5566" t="s">
        <v>429</v>
      </c>
      <c r="AU5566" t="s">
        <v>472</v>
      </c>
      <c r="AV5566" t="s">
        <v>823</v>
      </c>
      <c r="AW5566" t="s">
        <v>430</v>
      </c>
      <c r="BC5566" t="s">
        <v>474</v>
      </c>
      <c r="BM5566" t="s">
        <v>30787</v>
      </c>
      <c r="BN5566" t="s">
        <v>239</v>
      </c>
      <c r="BO5566" t="s">
        <v>30788</v>
      </c>
      <c r="BP5566" t="s">
        <v>241</v>
      </c>
      <c r="BQ5566" t="s">
        <v>195</v>
      </c>
      <c r="BS5566">
        <v>14627</v>
      </c>
      <c r="CA5566" t="s">
        <v>30789</v>
      </c>
      <c r="CD5566" t="s">
        <v>195</v>
      </c>
      <c r="CM5566" t="s">
        <v>30790</v>
      </c>
      <c r="CN5566" t="s">
        <v>30789</v>
      </c>
      <c r="CO5566" t="s">
        <v>30788</v>
      </c>
      <c r="CP5566" t="s">
        <v>30788</v>
      </c>
      <c r="CQ5566" t="s">
        <v>3674</v>
      </c>
      <c r="CS5566">
        <v>330038</v>
      </c>
      <c r="CT5566" t="s">
        <v>1382</v>
      </c>
      <c r="CU5566" t="s">
        <v>30791</v>
      </c>
    </row>
    <row r="5567" spans="1:99" x14ac:dyDescent="0.2">
      <c r="A5567">
        <v>34207</v>
      </c>
      <c r="B5567" t="s">
        <v>30792</v>
      </c>
      <c r="C5567" t="s">
        <v>30793</v>
      </c>
      <c r="E5567" t="s">
        <v>30794</v>
      </c>
      <c r="F5567" t="s">
        <v>171</v>
      </c>
      <c r="H5567" s="1">
        <v>37419</v>
      </c>
      <c r="I5567" t="s">
        <v>173</v>
      </c>
      <c r="K5567" t="s">
        <v>1377</v>
      </c>
      <c r="L5567" t="s">
        <v>1378</v>
      </c>
      <c r="M5567" t="s">
        <v>306</v>
      </c>
      <c r="N5567">
        <v>2020</v>
      </c>
      <c r="O5567" t="s">
        <v>1379</v>
      </c>
      <c r="P5567" t="s">
        <v>178</v>
      </c>
      <c r="Q5567" t="s">
        <v>185</v>
      </c>
      <c r="BC5567" t="s">
        <v>474</v>
      </c>
      <c r="BM5567" t="s">
        <v>30795</v>
      </c>
      <c r="BN5567" t="s">
        <v>30796</v>
      </c>
      <c r="BO5567" t="s">
        <v>30797</v>
      </c>
      <c r="BP5567" t="s">
        <v>9087</v>
      </c>
      <c r="BQ5567" t="s">
        <v>9766</v>
      </c>
      <c r="BR5567" t="s">
        <v>9088</v>
      </c>
      <c r="BS5567">
        <v>450000</v>
      </c>
      <c r="BT5567" t="s">
        <v>1382</v>
      </c>
      <c r="BU5567" t="s">
        <v>30798</v>
      </c>
      <c r="BW5567" t="s">
        <v>30798</v>
      </c>
      <c r="BX5567" t="s">
        <v>30799</v>
      </c>
      <c r="BY5567" t="s">
        <v>7385</v>
      </c>
    </row>
    <row r="5568" spans="1:99" x14ac:dyDescent="0.2">
      <c r="A5568">
        <v>34270</v>
      </c>
      <c r="B5568" t="s">
        <v>30800</v>
      </c>
      <c r="C5568" t="s">
        <v>30801</v>
      </c>
      <c r="E5568" t="s">
        <v>30802</v>
      </c>
      <c r="F5568" t="s">
        <v>171</v>
      </c>
      <c r="I5568" t="s">
        <v>221</v>
      </c>
      <c r="K5568" t="s">
        <v>1377</v>
      </c>
      <c r="L5568" t="s">
        <v>1378</v>
      </c>
      <c r="M5568" t="s">
        <v>306</v>
      </c>
      <c r="N5568">
        <v>2020</v>
      </c>
      <c r="O5568" t="s">
        <v>1379</v>
      </c>
      <c r="P5568" t="s">
        <v>509</v>
      </c>
      <c r="Q5568" t="s">
        <v>185</v>
      </c>
      <c r="BM5568" t="s">
        <v>30803</v>
      </c>
      <c r="BN5568" t="s">
        <v>30804</v>
      </c>
      <c r="BO5568" t="s">
        <v>30805</v>
      </c>
      <c r="BP5568" t="s">
        <v>4724</v>
      </c>
      <c r="BR5568" t="s">
        <v>4725</v>
      </c>
      <c r="BS5568">
        <v>311100</v>
      </c>
      <c r="BT5568" t="s">
        <v>1382</v>
      </c>
      <c r="BU5568" t="s">
        <v>30806</v>
      </c>
      <c r="BW5568" t="s">
        <v>30806</v>
      </c>
      <c r="BX5568" t="s">
        <v>30807</v>
      </c>
      <c r="BY5568" t="s">
        <v>1712</v>
      </c>
    </row>
    <row r="5569" spans="1:77" x14ac:dyDescent="0.2">
      <c r="A5569">
        <v>34205</v>
      </c>
      <c r="B5569" t="s">
        <v>9730</v>
      </c>
      <c r="C5569" t="s">
        <v>30801</v>
      </c>
      <c r="E5569" t="s">
        <v>30808</v>
      </c>
      <c r="F5569" t="s">
        <v>171</v>
      </c>
      <c r="I5569" t="s">
        <v>221</v>
      </c>
      <c r="K5569" t="s">
        <v>1377</v>
      </c>
      <c r="L5569" t="s">
        <v>1378</v>
      </c>
      <c r="M5569" t="s">
        <v>306</v>
      </c>
      <c r="N5569">
        <v>2020</v>
      </c>
      <c r="O5569" t="s">
        <v>1379</v>
      </c>
      <c r="P5569" t="s">
        <v>178</v>
      </c>
      <c r="Q5569" t="s">
        <v>185</v>
      </c>
      <c r="BM5569" t="s">
        <v>30809</v>
      </c>
      <c r="BN5569" t="s">
        <v>30810</v>
      </c>
      <c r="BO5569" t="s">
        <v>13084</v>
      </c>
      <c r="BP5569" t="s">
        <v>1381</v>
      </c>
      <c r="BR5569" t="s">
        <v>1381</v>
      </c>
      <c r="BS5569">
        <v>100097</v>
      </c>
      <c r="BT5569" t="s">
        <v>1382</v>
      </c>
      <c r="BU5569" t="s">
        <v>30811</v>
      </c>
      <c r="BX5569" t="s">
        <v>30812</v>
      </c>
      <c r="BY5569" t="s">
        <v>1384</v>
      </c>
    </row>
    <row r="5570" spans="1:77" x14ac:dyDescent="0.2">
      <c r="A5570">
        <v>34221</v>
      </c>
      <c r="B5570" t="s">
        <v>29551</v>
      </c>
      <c r="C5570" t="s">
        <v>30801</v>
      </c>
      <c r="E5570" t="s">
        <v>30813</v>
      </c>
      <c r="F5570" t="s">
        <v>171</v>
      </c>
      <c r="I5570" t="s">
        <v>221</v>
      </c>
      <c r="K5570" t="s">
        <v>1377</v>
      </c>
      <c r="L5570" t="s">
        <v>1378</v>
      </c>
      <c r="M5570" t="s">
        <v>306</v>
      </c>
      <c r="N5570">
        <v>2020</v>
      </c>
      <c r="O5570" t="s">
        <v>1379</v>
      </c>
      <c r="P5570" t="s">
        <v>178</v>
      </c>
      <c r="Q5570" t="s">
        <v>185</v>
      </c>
      <c r="BC5570" t="s">
        <v>474</v>
      </c>
      <c r="BM5570" t="s">
        <v>30814</v>
      </c>
      <c r="BP5570" t="s">
        <v>7631</v>
      </c>
      <c r="BR5570" t="s">
        <v>5568</v>
      </c>
      <c r="BS5570">
        <v>213000</v>
      </c>
      <c r="BT5570" t="s">
        <v>1382</v>
      </c>
      <c r="BU5570" t="s">
        <v>30815</v>
      </c>
    </row>
    <row r="5571" spans="1:77" x14ac:dyDescent="0.2">
      <c r="A5571">
        <v>34240</v>
      </c>
      <c r="B5571" t="s">
        <v>18118</v>
      </c>
      <c r="C5571" t="s">
        <v>30801</v>
      </c>
      <c r="E5571" t="s">
        <v>30816</v>
      </c>
      <c r="F5571" t="s">
        <v>171</v>
      </c>
      <c r="I5571" t="s">
        <v>173</v>
      </c>
      <c r="K5571" t="s">
        <v>1377</v>
      </c>
      <c r="L5571" t="s">
        <v>1378</v>
      </c>
      <c r="M5571" t="s">
        <v>306</v>
      </c>
      <c r="N5571">
        <v>2020</v>
      </c>
      <c r="O5571" t="s">
        <v>1379</v>
      </c>
      <c r="P5571" t="s">
        <v>178</v>
      </c>
      <c r="Q5571" t="s">
        <v>185</v>
      </c>
      <c r="BM5571" t="s">
        <v>30817</v>
      </c>
      <c r="BN5571" t="s">
        <v>30818</v>
      </c>
      <c r="BO5571" t="s">
        <v>9758</v>
      </c>
      <c r="BP5571" t="s">
        <v>5547</v>
      </c>
      <c r="BR5571" t="s">
        <v>8906</v>
      </c>
      <c r="BS5571">
        <v>518054</v>
      </c>
      <c r="BT5571" t="s">
        <v>1382</v>
      </c>
      <c r="BU5571" t="s">
        <v>30819</v>
      </c>
      <c r="BX5571" t="s">
        <v>30820</v>
      </c>
      <c r="BY5571" t="s">
        <v>406</v>
      </c>
    </row>
    <row r="5572" spans="1:77" x14ac:dyDescent="0.2">
      <c r="A5572">
        <v>34461</v>
      </c>
      <c r="B5572" t="s">
        <v>30821</v>
      </c>
      <c r="C5572" t="s">
        <v>30801</v>
      </c>
      <c r="E5572" t="s">
        <v>30822</v>
      </c>
      <c r="F5572" t="s">
        <v>171</v>
      </c>
      <c r="I5572" t="s">
        <v>221</v>
      </c>
      <c r="K5572" t="s">
        <v>1377</v>
      </c>
      <c r="L5572" t="s">
        <v>1378</v>
      </c>
      <c r="M5572" t="s">
        <v>306</v>
      </c>
      <c r="N5572">
        <v>2020</v>
      </c>
      <c r="O5572" t="s">
        <v>1379</v>
      </c>
      <c r="P5572" t="s">
        <v>509</v>
      </c>
      <c r="Q5572" t="s">
        <v>185</v>
      </c>
      <c r="BM5572" t="s">
        <v>30823</v>
      </c>
      <c r="BN5572" t="s">
        <v>30824</v>
      </c>
      <c r="BP5572" t="s">
        <v>16938</v>
      </c>
      <c r="BQ5572" t="s">
        <v>28436</v>
      </c>
      <c r="BR5572" t="s">
        <v>9868</v>
      </c>
      <c r="BS5572">
        <v>116001</v>
      </c>
      <c r="BT5572" t="s">
        <v>1382</v>
      </c>
      <c r="BU5572" t="s">
        <v>30825</v>
      </c>
      <c r="BW5572" t="s">
        <v>30826</v>
      </c>
      <c r="BX5572" t="s">
        <v>30827</v>
      </c>
      <c r="BY5572" t="s">
        <v>30828</v>
      </c>
    </row>
    <row r="5573" spans="1:77" x14ac:dyDescent="0.2">
      <c r="A5573">
        <v>34304</v>
      </c>
      <c r="B5573" t="s">
        <v>30829</v>
      </c>
      <c r="C5573" t="s">
        <v>30801</v>
      </c>
      <c r="E5573" t="s">
        <v>30830</v>
      </c>
      <c r="F5573" t="s">
        <v>171</v>
      </c>
      <c r="I5573" t="s">
        <v>173</v>
      </c>
      <c r="K5573" t="s">
        <v>1377</v>
      </c>
      <c r="L5573" t="s">
        <v>1378</v>
      </c>
      <c r="M5573" t="s">
        <v>306</v>
      </c>
      <c r="N5573">
        <v>2020</v>
      </c>
      <c r="O5573" t="s">
        <v>1379</v>
      </c>
      <c r="P5573" t="s">
        <v>3256</v>
      </c>
      <c r="Q5573" t="s">
        <v>185</v>
      </c>
      <c r="BM5573" t="s">
        <v>30831</v>
      </c>
      <c r="BN5573" t="s">
        <v>28448</v>
      </c>
      <c r="BP5573" t="s">
        <v>1381</v>
      </c>
      <c r="BQ5573" t="s">
        <v>29804</v>
      </c>
      <c r="BS5573">
        <v>100086</v>
      </c>
      <c r="BT5573" t="s">
        <v>1382</v>
      </c>
      <c r="BU5573" t="s">
        <v>30832</v>
      </c>
    </row>
    <row r="5574" spans="1:77" x14ac:dyDescent="0.2">
      <c r="A5574">
        <v>34305</v>
      </c>
      <c r="B5574" t="s">
        <v>30833</v>
      </c>
      <c r="C5574" t="s">
        <v>30801</v>
      </c>
      <c r="E5574" t="s">
        <v>30834</v>
      </c>
      <c r="F5574" t="s">
        <v>171</v>
      </c>
      <c r="I5574" t="s">
        <v>221</v>
      </c>
      <c r="K5574" t="s">
        <v>1377</v>
      </c>
      <c r="L5574" t="s">
        <v>1378</v>
      </c>
      <c r="M5574" t="s">
        <v>306</v>
      </c>
      <c r="N5574">
        <v>2020</v>
      </c>
      <c r="O5574" t="s">
        <v>1379</v>
      </c>
      <c r="P5574" t="s">
        <v>3256</v>
      </c>
      <c r="Q5574" t="s">
        <v>185</v>
      </c>
      <c r="BM5574" t="s">
        <v>30835</v>
      </c>
      <c r="BP5574" t="s">
        <v>30836</v>
      </c>
      <c r="BR5574" t="s">
        <v>30836</v>
      </c>
      <c r="BS5574">
        <v>100192</v>
      </c>
      <c r="BT5574" t="s">
        <v>1382</v>
      </c>
      <c r="BU5574" t="s">
        <v>30837</v>
      </c>
    </row>
    <row r="5575" spans="1:77" x14ac:dyDescent="0.2">
      <c r="A5575">
        <v>34348</v>
      </c>
      <c r="B5575" t="s">
        <v>30838</v>
      </c>
      <c r="C5575" t="s">
        <v>30801</v>
      </c>
      <c r="E5575" t="s">
        <v>30839</v>
      </c>
      <c r="F5575" t="s">
        <v>171</v>
      </c>
      <c r="I5575" t="s">
        <v>221</v>
      </c>
      <c r="K5575" t="s">
        <v>1377</v>
      </c>
      <c r="L5575" t="s">
        <v>1378</v>
      </c>
      <c r="M5575" t="s">
        <v>306</v>
      </c>
      <c r="N5575">
        <v>2020</v>
      </c>
      <c r="O5575" t="s">
        <v>1379</v>
      </c>
      <c r="P5575" t="s">
        <v>509</v>
      </c>
      <c r="Q5575" t="s">
        <v>185</v>
      </c>
      <c r="BM5575" t="s">
        <v>30840</v>
      </c>
      <c r="BP5575" t="s">
        <v>30841</v>
      </c>
      <c r="BR5575" t="s">
        <v>20846</v>
      </c>
      <c r="BS5575">
        <v>441021</v>
      </c>
      <c r="BT5575" t="s">
        <v>1382</v>
      </c>
      <c r="BU5575" t="s">
        <v>30842</v>
      </c>
      <c r="BX5575" t="s">
        <v>30843</v>
      </c>
      <c r="BY5575" t="s">
        <v>30844</v>
      </c>
    </row>
    <row r="5576" spans="1:77" x14ac:dyDescent="0.2">
      <c r="A5576">
        <v>34337</v>
      </c>
      <c r="B5576" t="s">
        <v>30845</v>
      </c>
      <c r="C5576" t="s">
        <v>30801</v>
      </c>
      <c r="E5576" t="s">
        <v>30846</v>
      </c>
      <c r="F5576" t="s">
        <v>171</v>
      </c>
      <c r="I5576" t="s">
        <v>221</v>
      </c>
      <c r="K5576" t="s">
        <v>1377</v>
      </c>
      <c r="L5576" t="s">
        <v>1378</v>
      </c>
      <c r="M5576" t="s">
        <v>306</v>
      </c>
      <c r="N5576">
        <v>2020</v>
      </c>
      <c r="O5576" t="s">
        <v>1379</v>
      </c>
      <c r="P5576" t="s">
        <v>178</v>
      </c>
      <c r="Q5576" t="s">
        <v>185</v>
      </c>
      <c r="BC5576" t="s">
        <v>474</v>
      </c>
      <c r="BM5576" t="s">
        <v>30847</v>
      </c>
      <c r="BP5576" t="s">
        <v>5477</v>
      </c>
      <c r="BR5576" t="s">
        <v>8139</v>
      </c>
      <c r="BS5576" t="str">
        <f>"030013"</f>
        <v>030013</v>
      </c>
      <c r="BT5576" t="s">
        <v>1382</v>
      </c>
      <c r="BU5576">
        <v>13934510116</v>
      </c>
      <c r="BX5576" t="s">
        <v>30848</v>
      </c>
    </row>
    <row r="5577" spans="1:77" x14ac:dyDescent="0.2">
      <c r="A5577">
        <v>34380</v>
      </c>
      <c r="B5577" t="s">
        <v>30849</v>
      </c>
      <c r="C5577" t="s">
        <v>30801</v>
      </c>
      <c r="E5577" t="s">
        <v>30850</v>
      </c>
      <c r="F5577" t="s">
        <v>171</v>
      </c>
      <c r="I5577" t="s">
        <v>221</v>
      </c>
      <c r="K5577" t="s">
        <v>1377</v>
      </c>
      <c r="L5577" t="s">
        <v>1378</v>
      </c>
      <c r="M5577" t="s">
        <v>306</v>
      </c>
      <c r="N5577">
        <v>2020</v>
      </c>
      <c r="O5577" t="s">
        <v>1379</v>
      </c>
      <c r="P5577" t="s">
        <v>3256</v>
      </c>
      <c r="Q5577" t="s">
        <v>185</v>
      </c>
      <c r="S5577">
        <v>31845519</v>
      </c>
      <c r="AA5577">
        <v>2024</v>
      </c>
      <c r="AC5577" t="s">
        <v>28358</v>
      </c>
      <c r="AX5577" t="s">
        <v>3258</v>
      </c>
      <c r="AY5577" t="s">
        <v>4603</v>
      </c>
      <c r="BA5577" t="s">
        <v>28358</v>
      </c>
      <c r="BM5577" t="s">
        <v>30851</v>
      </c>
      <c r="BN5577" t="s">
        <v>30852</v>
      </c>
      <c r="BO5577" t="s">
        <v>30853</v>
      </c>
      <c r="BP5577" t="s">
        <v>1381</v>
      </c>
      <c r="BR5577" t="s">
        <v>1381</v>
      </c>
      <c r="BS5577">
        <v>100000</v>
      </c>
      <c r="BT5577" t="s">
        <v>1382</v>
      </c>
      <c r="BW5577" t="s">
        <v>30854</v>
      </c>
      <c r="BX5577" t="s">
        <v>30855</v>
      </c>
      <c r="BY5577" t="s">
        <v>7385</v>
      </c>
    </row>
    <row r="5578" spans="1:77" x14ac:dyDescent="0.2">
      <c r="A5578">
        <v>34446</v>
      </c>
      <c r="B5578" t="s">
        <v>30856</v>
      </c>
      <c r="C5578" t="s">
        <v>30801</v>
      </c>
      <c r="E5578" t="s">
        <v>30857</v>
      </c>
      <c r="F5578" t="s">
        <v>171</v>
      </c>
      <c r="I5578" t="s">
        <v>173</v>
      </c>
      <c r="K5578" t="s">
        <v>1377</v>
      </c>
      <c r="L5578" t="s">
        <v>1378</v>
      </c>
      <c r="M5578" t="s">
        <v>306</v>
      </c>
      <c r="N5578">
        <v>2020</v>
      </c>
      <c r="O5578" t="s">
        <v>1379</v>
      </c>
      <c r="P5578" t="s">
        <v>509</v>
      </c>
      <c r="Q5578" t="s">
        <v>185</v>
      </c>
      <c r="BM5578" t="s">
        <v>30858</v>
      </c>
      <c r="BP5578" t="s">
        <v>4702</v>
      </c>
      <c r="BR5578" t="s">
        <v>4702</v>
      </c>
      <c r="BS5578">
        <v>200120</v>
      </c>
      <c r="BT5578" t="s">
        <v>1382</v>
      </c>
      <c r="BU5578">
        <v>17521712076</v>
      </c>
      <c r="BX5578" t="s">
        <v>30859</v>
      </c>
      <c r="BY5578" t="s">
        <v>406</v>
      </c>
    </row>
    <row r="5579" spans="1:77" x14ac:dyDescent="0.2">
      <c r="A5579">
        <v>34420</v>
      </c>
      <c r="B5579" t="s">
        <v>30860</v>
      </c>
      <c r="C5579" t="s">
        <v>30801</v>
      </c>
      <c r="E5579" t="s">
        <v>30861</v>
      </c>
      <c r="F5579" t="s">
        <v>171</v>
      </c>
      <c r="I5579" t="s">
        <v>221</v>
      </c>
      <c r="K5579" t="s">
        <v>1377</v>
      </c>
      <c r="L5579" t="s">
        <v>1378</v>
      </c>
      <c r="M5579" t="s">
        <v>306</v>
      </c>
      <c r="N5579">
        <v>2020</v>
      </c>
      <c r="O5579" t="s">
        <v>1379</v>
      </c>
      <c r="P5579" t="s">
        <v>509</v>
      </c>
      <c r="Q5579" t="s">
        <v>185</v>
      </c>
      <c r="BM5579" t="s">
        <v>30862</v>
      </c>
      <c r="BN5579" t="s">
        <v>30863</v>
      </c>
      <c r="BP5579" t="s">
        <v>4702</v>
      </c>
      <c r="BR5579" t="s">
        <v>4702</v>
      </c>
      <c r="BS5579">
        <v>201103</v>
      </c>
      <c r="BT5579" t="s">
        <v>1382</v>
      </c>
      <c r="BU5579">
        <v>15021577188</v>
      </c>
      <c r="BW5579">
        <v>15021577188</v>
      </c>
      <c r="BX5579" t="s">
        <v>30864</v>
      </c>
    </row>
    <row r="5580" spans="1:77" x14ac:dyDescent="0.2">
      <c r="A5580">
        <v>34438</v>
      </c>
      <c r="B5580" t="s">
        <v>30865</v>
      </c>
      <c r="C5580" t="s">
        <v>30801</v>
      </c>
      <c r="E5580" t="s">
        <v>30866</v>
      </c>
      <c r="F5580" t="s">
        <v>171</v>
      </c>
      <c r="I5580" t="s">
        <v>221</v>
      </c>
      <c r="K5580" t="s">
        <v>1377</v>
      </c>
      <c r="L5580" t="s">
        <v>1378</v>
      </c>
      <c r="M5580" t="s">
        <v>306</v>
      </c>
      <c r="N5580">
        <v>2020</v>
      </c>
      <c r="O5580" t="s">
        <v>1379</v>
      </c>
      <c r="P5580" t="s">
        <v>509</v>
      </c>
      <c r="Q5580" t="s">
        <v>185</v>
      </c>
      <c r="BC5580" t="s">
        <v>474</v>
      </c>
      <c r="BM5580" t="s">
        <v>30867</v>
      </c>
      <c r="BP5580" t="s">
        <v>5600</v>
      </c>
      <c r="BR5580" t="s">
        <v>5568</v>
      </c>
      <c r="BS5580">
        <v>215000</v>
      </c>
      <c r="BT5580" t="s">
        <v>1382</v>
      </c>
      <c r="BU5580" t="s">
        <v>30868</v>
      </c>
      <c r="BW5580" t="s">
        <v>30868</v>
      </c>
      <c r="BX5580" t="s">
        <v>30869</v>
      </c>
      <c r="BY5580" t="s">
        <v>406</v>
      </c>
    </row>
    <row r="5581" spans="1:77" x14ac:dyDescent="0.2">
      <c r="A5581">
        <v>34434</v>
      </c>
      <c r="B5581" t="s">
        <v>30870</v>
      </c>
      <c r="C5581" t="s">
        <v>30801</v>
      </c>
      <c r="E5581" t="s">
        <v>30871</v>
      </c>
      <c r="F5581" t="s">
        <v>171</v>
      </c>
      <c r="I5581" t="s">
        <v>173</v>
      </c>
      <c r="K5581" t="s">
        <v>1377</v>
      </c>
      <c r="L5581" t="s">
        <v>1378</v>
      </c>
      <c r="M5581" t="s">
        <v>306</v>
      </c>
      <c r="N5581">
        <v>2020</v>
      </c>
      <c r="O5581" t="s">
        <v>1379</v>
      </c>
      <c r="P5581" t="s">
        <v>509</v>
      </c>
      <c r="Q5581" t="s">
        <v>185</v>
      </c>
      <c r="BC5581" t="s">
        <v>474</v>
      </c>
      <c r="BM5581" t="s">
        <v>30872</v>
      </c>
      <c r="BN5581" t="s">
        <v>30873</v>
      </c>
      <c r="BP5581" t="s">
        <v>9753</v>
      </c>
      <c r="BR5581" t="s">
        <v>29940</v>
      </c>
      <c r="BS5581">
        <v>710072</v>
      </c>
      <c r="BT5581" t="s">
        <v>1382</v>
      </c>
      <c r="BU5581" t="s">
        <v>30874</v>
      </c>
      <c r="BW5581" t="s">
        <v>30875</v>
      </c>
      <c r="BX5581" t="s">
        <v>30876</v>
      </c>
      <c r="BY5581" t="s">
        <v>5467</v>
      </c>
    </row>
    <row r="5582" spans="1:77" x14ac:dyDescent="0.2">
      <c r="A5582">
        <v>34465</v>
      </c>
      <c r="B5582" t="s">
        <v>30877</v>
      </c>
      <c r="C5582" t="s">
        <v>30801</v>
      </c>
      <c r="E5582" t="s">
        <v>30878</v>
      </c>
      <c r="F5582" t="s">
        <v>171</v>
      </c>
      <c r="I5582" t="s">
        <v>173</v>
      </c>
      <c r="K5582" t="s">
        <v>1377</v>
      </c>
      <c r="L5582" t="s">
        <v>1378</v>
      </c>
      <c r="M5582" t="s">
        <v>306</v>
      </c>
      <c r="N5582">
        <v>2020</v>
      </c>
      <c r="O5582" t="s">
        <v>1379</v>
      </c>
      <c r="P5582" t="s">
        <v>509</v>
      </c>
      <c r="Q5582" t="s">
        <v>185</v>
      </c>
      <c r="BM5582" t="s">
        <v>30879</v>
      </c>
      <c r="BP5582" t="s">
        <v>30880</v>
      </c>
      <c r="BR5582" t="s">
        <v>11462</v>
      </c>
      <c r="BS5582">
        <v>276000</v>
      </c>
      <c r="BT5582" t="s">
        <v>1382</v>
      </c>
      <c r="BU5582" t="s">
        <v>30881</v>
      </c>
      <c r="BW5582" t="s">
        <v>30882</v>
      </c>
    </row>
    <row r="5583" spans="1:77" x14ac:dyDescent="0.2">
      <c r="A5583">
        <v>34468</v>
      </c>
      <c r="B5583" t="s">
        <v>9730</v>
      </c>
      <c r="C5583" t="s">
        <v>30801</v>
      </c>
      <c r="E5583" t="s">
        <v>30883</v>
      </c>
      <c r="F5583" t="s">
        <v>171</v>
      </c>
      <c r="I5583" t="s">
        <v>221</v>
      </c>
      <c r="K5583" t="s">
        <v>1377</v>
      </c>
      <c r="L5583" t="s">
        <v>1378</v>
      </c>
      <c r="M5583" t="s">
        <v>306</v>
      </c>
      <c r="N5583">
        <v>2020</v>
      </c>
      <c r="O5583" t="s">
        <v>1379</v>
      </c>
      <c r="P5583" t="s">
        <v>178</v>
      </c>
      <c r="Q5583" t="s">
        <v>185</v>
      </c>
      <c r="BM5583" t="s">
        <v>30884</v>
      </c>
      <c r="BN5583" t="s">
        <v>30885</v>
      </c>
      <c r="BP5583" t="s">
        <v>5547</v>
      </c>
      <c r="BR5583" t="s">
        <v>8906</v>
      </c>
      <c r="BS5583">
        <v>518000</v>
      </c>
      <c r="BT5583" t="s">
        <v>1382</v>
      </c>
      <c r="BU5583">
        <v>8613682572296</v>
      </c>
      <c r="BW5583">
        <v>8613682572296</v>
      </c>
      <c r="BX5583" t="s">
        <v>30886</v>
      </c>
      <c r="BY5583" t="s">
        <v>5710</v>
      </c>
    </row>
    <row r="5584" spans="1:77" x14ac:dyDescent="0.2">
      <c r="A5584">
        <v>34494</v>
      </c>
      <c r="B5584" t="s">
        <v>30887</v>
      </c>
      <c r="C5584" t="s">
        <v>30801</v>
      </c>
      <c r="E5584" t="s">
        <v>30888</v>
      </c>
      <c r="F5584" t="s">
        <v>171</v>
      </c>
      <c r="I5584" t="s">
        <v>221</v>
      </c>
      <c r="K5584" t="s">
        <v>1377</v>
      </c>
      <c r="L5584" t="s">
        <v>1378</v>
      </c>
      <c r="M5584" t="s">
        <v>306</v>
      </c>
      <c r="N5584">
        <v>2020</v>
      </c>
      <c r="O5584" t="s">
        <v>1379</v>
      </c>
      <c r="P5584" t="s">
        <v>178</v>
      </c>
      <c r="Q5584" t="s">
        <v>185</v>
      </c>
      <c r="BC5584" t="s">
        <v>474</v>
      </c>
      <c r="BM5584" t="s">
        <v>30889</v>
      </c>
      <c r="BP5584" t="s">
        <v>30890</v>
      </c>
      <c r="BR5584" t="s">
        <v>18050</v>
      </c>
      <c r="BS5584">
        <v>402560</v>
      </c>
      <c r="BT5584" t="s">
        <v>1382</v>
      </c>
      <c r="BU5584" t="s">
        <v>30891</v>
      </c>
    </row>
    <row r="5585" spans="1:99" x14ac:dyDescent="0.2">
      <c r="A5585">
        <v>34502</v>
      </c>
      <c r="B5585" t="s">
        <v>30892</v>
      </c>
      <c r="C5585" t="s">
        <v>30801</v>
      </c>
      <c r="E5585" t="s">
        <v>30893</v>
      </c>
      <c r="F5585" t="s">
        <v>171</v>
      </c>
      <c r="I5585" t="s">
        <v>221</v>
      </c>
      <c r="K5585" t="s">
        <v>1377</v>
      </c>
      <c r="L5585" t="s">
        <v>1378</v>
      </c>
      <c r="M5585" t="s">
        <v>306</v>
      </c>
      <c r="N5585">
        <v>2020</v>
      </c>
      <c r="O5585" t="s">
        <v>1379</v>
      </c>
      <c r="P5585" t="s">
        <v>178</v>
      </c>
      <c r="Q5585" t="s">
        <v>185</v>
      </c>
      <c r="BM5585" t="s">
        <v>30894</v>
      </c>
      <c r="BN5585" t="s">
        <v>30895</v>
      </c>
      <c r="BP5585" t="s">
        <v>1381</v>
      </c>
      <c r="BR5585" t="s">
        <v>1381</v>
      </c>
      <c r="BT5585" t="s">
        <v>1382</v>
      </c>
      <c r="BU5585">
        <v>18514509006</v>
      </c>
    </row>
    <row r="5586" spans="1:99" x14ac:dyDescent="0.2">
      <c r="A5586">
        <v>34519</v>
      </c>
      <c r="B5586" t="s">
        <v>30896</v>
      </c>
      <c r="C5586" t="s">
        <v>30801</v>
      </c>
      <c r="E5586" t="s">
        <v>30897</v>
      </c>
      <c r="F5586" t="s">
        <v>171</v>
      </c>
      <c r="I5586" t="s">
        <v>221</v>
      </c>
      <c r="K5586" t="s">
        <v>1377</v>
      </c>
      <c r="L5586" t="s">
        <v>1378</v>
      </c>
      <c r="M5586" t="s">
        <v>306</v>
      </c>
      <c r="N5586">
        <v>2020</v>
      </c>
      <c r="O5586" t="s">
        <v>1379</v>
      </c>
      <c r="P5586" t="s">
        <v>178</v>
      </c>
      <c r="Q5586" t="s">
        <v>185</v>
      </c>
      <c r="BC5586" t="s">
        <v>474</v>
      </c>
      <c r="BM5586" t="s">
        <v>30898</v>
      </c>
      <c r="BP5586" t="s">
        <v>30899</v>
      </c>
      <c r="BR5586" t="s">
        <v>18175</v>
      </c>
      <c r="BS5586">
        <v>332000</v>
      </c>
      <c r="BT5586" t="s">
        <v>1382</v>
      </c>
      <c r="BU5586" t="s">
        <v>30900</v>
      </c>
      <c r="BW5586" t="s">
        <v>30900</v>
      </c>
      <c r="BX5586" t="s">
        <v>30901</v>
      </c>
      <c r="BY5586" t="s">
        <v>5710</v>
      </c>
    </row>
    <row r="5587" spans="1:99" x14ac:dyDescent="0.2">
      <c r="A5587">
        <v>34521</v>
      </c>
      <c r="B5587" t="s">
        <v>30902</v>
      </c>
      <c r="C5587" t="s">
        <v>30632</v>
      </c>
      <c r="E5587" t="s">
        <v>30903</v>
      </c>
      <c r="F5587" t="s">
        <v>171</v>
      </c>
      <c r="G5587" t="s">
        <v>172</v>
      </c>
      <c r="H5587" s="1">
        <v>36542</v>
      </c>
      <c r="I5587" t="s">
        <v>221</v>
      </c>
      <c r="K5587" t="s">
        <v>1377</v>
      </c>
      <c r="L5587" t="s">
        <v>1378</v>
      </c>
      <c r="M5587" t="s">
        <v>306</v>
      </c>
      <c r="N5587">
        <v>2020</v>
      </c>
      <c r="O5587" t="s">
        <v>1379</v>
      </c>
      <c r="P5587" t="s">
        <v>509</v>
      </c>
      <c r="Q5587" t="s">
        <v>172</v>
      </c>
      <c r="S5587">
        <v>31324526</v>
      </c>
      <c r="T5587" t="s">
        <v>1382</v>
      </c>
      <c r="U5587" t="s">
        <v>424</v>
      </c>
      <c r="Y5587" t="str">
        <f>"01AS"</f>
        <v>01AS</v>
      </c>
      <c r="Z5587" t="s">
        <v>499</v>
      </c>
      <c r="AA5587" t="s">
        <v>228</v>
      </c>
      <c r="AB5587" t="s">
        <v>229</v>
      </c>
      <c r="AC5587" t="s">
        <v>5521</v>
      </c>
      <c r="AD5587" t="s">
        <v>172</v>
      </c>
      <c r="AS5587">
        <v>3.69</v>
      </c>
      <c r="AT5587" t="s">
        <v>429</v>
      </c>
      <c r="AU5587" t="s">
        <v>235</v>
      </c>
      <c r="AV5587" t="s">
        <v>236</v>
      </c>
      <c r="AW5587" t="s">
        <v>430</v>
      </c>
      <c r="BC5587" t="s">
        <v>474</v>
      </c>
      <c r="BM5587" t="s">
        <v>30904</v>
      </c>
      <c r="BN5587" t="s">
        <v>239</v>
      </c>
      <c r="BO5587" t="s">
        <v>5458</v>
      </c>
      <c r="BP5587" t="s">
        <v>241</v>
      </c>
      <c r="BQ5587" t="s">
        <v>195</v>
      </c>
      <c r="BS5587">
        <v>14627</v>
      </c>
      <c r="CA5587" t="s">
        <v>30905</v>
      </c>
      <c r="CD5587" t="s">
        <v>195</v>
      </c>
      <c r="CM5587" t="s">
        <v>30906</v>
      </c>
      <c r="CN5587" t="s">
        <v>30905</v>
      </c>
      <c r="CO5587" t="s">
        <v>5458</v>
      </c>
      <c r="CP5587" t="s">
        <v>5458</v>
      </c>
      <c r="CQ5587" t="s">
        <v>4882</v>
      </c>
      <c r="CS5587">
        <v>510095</v>
      </c>
      <c r="CT5587" t="s">
        <v>1382</v>
      </c>
      <c r="CU5587" t="s">
        <v>30907</v>
      </c>
    </row>
    <row r="5588" spans="1:99" x14ac:dyDescent="0.2">
      <c r="A5588">
        <v>34543</v>
      </c>
      <c r="B5588" t="s">
        <v>30908</v>
      </c>
      <c r="C5588" t="s">
        <v>30801</v>
      </c>
      <c r="E5588" t="s">
        <v>30909</v>
      </c>
      <c r="F5588" t="s">
        <v>171</v>
      </c>
      <c r="I5588" t="s">
        <v>221</v>
      </c>
      <c r="K5588" t="s">
        <v>1377</v>
      </c>
      <c r="L5588" t="s">
        <v>1378</v>
      </c>
      <c r="M5588" t="s">
        <v>306</v>
      </c>
      <c r="N5588">
        <v>2020</v>
      </c>
      <c r="O5588" t="s">
        <v>1379</v>
      </c>
      <c r="P5588" t="s">
        <v>509</v>
      </c>
      <c r="Q5588" t="s">
        <v>185</v>
      </c>
      <c r="BM5588" t="s">
        <v>30910</v>
      </c>
      <c r="BN5588" t="s">
        <v>30911</v>
      </c>
      <c r="BP5588" t="s">
        <v>4702</v>
      </c>
      <c r="BR5588" t="s">
        <v>4702</v>
      </c>
      <c r="BS5588">
        <v>200237</v>
      </c>
      <c r="BT5588" t="s">
        <v>1382</v>
      </c>
      <c r="BU5588">
        <v>19901707230</v>
      </c>
      <c r="BX5588" t="s">
        <v>30912</v>
      </c>
      <c r="BY5588" t="s">
        <v>6713</v>
      </c>
    </row>
    <row r="5589" spans="1:99" x14ac:dyDescent="0.2">
      <c r="A5589">
        <v>34536</v>
      </c>
      <c r="B5589" t="s">
        <v>30913</v>
      </c>
      <c r="C5589" t="s">
        <v>30632</v>
      </c>
      <c r="E5589" t="s">
        <v>30914</v>
      </c>
      <c r="F5589" t="s">
        <v>171</v>
      </c>
      <c r="G5589" t="s">
        <v>172</v>
      </c>
      <c r="H5589" s="1">
        <v>36463</v>
      </c>
      <c r="I5589" t="s">
        <v>221</v>
      </c>
      <c r="K5589" t="s">
        <v>1377</v>
      </c>
      <c r="L5589" t="s">
        <v>1378</v>
      </c>
      <c r="M5589" t="s">
        <v>306</v>
      </c>
      <c r="N5589">
        <v>2020</v>
      </c>
      <c r="O5589" t="s">
        <v>1379</v>
      </c>
      <c r="P5589" t="s">
        <v>509</v>
      </c>
      <c r="Q5589" t="s">
        <v>172</v>
      </c>
      <c r="S5589">
        <v>31528009</v>
      </c>
      <c r="T5589" t="s">
        <v>1382</v>
      </c>
      <c r="U5589" t="s">
        <v>424</v>
      </c>
      <c r="Y5589" t="str">
        <f>"01AS"</f>
        <v>01AS</v>
      </c>
      <c r="Z5589" t="s">
        <v>227</v>
      </c>
      <c r="AA5589" t="s">
        <v>833</v>
      </c>
      <c r="AB5589" t="s">
        <v>834</v>
      </c>
      <c r="AC5589" t="s">
        <v>3310</v>
      </c>
      <c r="AD5589" t="s">
        <v>172</v>
      </c>
      <c r="AS5589">
        <v>3.6</v>
      </c>
      <c r="AT5589" t="s">
        <v>1261</v>
      </c>
      <c r="AU5589" t="s">
        <v>235</v>
      </c>
      <c r="AV5589" t="s">
        <v>236</v>
      </c>
      <c r="AW5589" t="s">
        <v>430</v>
      </c>
      <c r="BC5589" t="s">
        <v>474</v>
      </c>
      <c r="BM5589" t="s">
        <v>15639</v>
      </c>
      <c r="BN5589" t="s">
        <v>239</v>
      </c>
      <c r="BO5589" t="s">
        <v>25175</v>
      </c>
      <c r="BP5589" t="s">
        <v>241</v>
      </c>
      <c r="BQ5589" t="s">
        <v>195</v>
      </c>
      <c r="BS5589">
        <v>14627</v>
      </c>
      <c r="CD5589" t="s">
        <v>195</v>
      </c>
      <c r="CM5589" t="s">
        <v>30915</v>
      </c>
      <c r="CO5589" t="s">
        <v>25175</v>
      </c>
      <c r="CP5589" t="s">
        <v>11795</v>
      </c>
      <c r="CQ5589" t="s">
        <v>11797</v>
      </c>
      <c r="CS5589">
        <v>300000</v>
      </c>
      <c r="CT5589" t="s">
        <v>1382</v>
      </c>
      <c r="CU5589" t="s">
        <v>30916</v>
      </c>
    </row>
    <row r="5590" spans="1:99" x14ac:dyDescent="0.2">
      <c r="A5590">
        <v>35558</v>
      </c>
      <c r="B5590" t="s">
        <v>30917</v>
      </c>
      <c r="C5590" t="s">
        <v>30632</v>
      </c>
      <c r="E5590" t="s">
        <v>30918</v>
      </c>
      <c r="F5590" t="s">
        <v>171</v>
      </c>
      <c r="G5590" t="s">
        <v>172</v>
      </c>
      <c r="H5590" s="1">
        <v>36118</v>
      </c>
      <c r="I5590" t="s">
        <v>221</v>
      </c>
      <c r="K5590" t="s">
        <v>1377</v>
      </c>
      <c r="L5590" t="s">
        <v>1378</v>
      </c>
      <c r="M5590" t="s">
        <v>306</v>
      </c>
      <c r="N5590">
        <v>2020</v>
      </c>
      <c r="O5590" t="s">
        <v>1379</v>
      </c>
      <c r="P5590" t="s">
        <v>509</v>
      </c>
      <c r="Q5590" t="s">
        <v>172</v>
      </c>
      <c r="S5590">
        <v>30685444</v>
      </c>
      <c r="T5590" t="s">
        <v>1382</v>
      </c>
      <c r="U5590" t="s">
        <v>424</v>
      </c>
      <c r="Y5590" t="str">
        <f>"01AS"</f>
        <v>01AS</v>
      </c>
      <c r="Z5590" t="s">
        <v>499</v>
      </c>
      <c r="AA5590" t="s">
        <v>320</v>
      </c>
      <c r="AB5590" t="s">
        <v>321</v>
      </c>
      <c r="AC5590" t="s">
        <v>4871</v>
      </c>
      <c r="AD5590" t="s">
        <v>185</v>
      </c>
      <c r="AS5590">
        <v>3.6</v>
      </c>
      <c r="AT5590" t="s">
        <v>429</v>
      </c>
      <c r="AU5590" t="s">
        <v>6620</v>
      </c>
      <c r="AV5590" t="s">
        <v>236</v>
      </c>
      <c r="AW5590" t="s">
        <v>430</v>
      </c>
      <c r="BC5590" t="s">
        <v>474</v>
      </c>
      <c r="BM5590" t="s">
        <v>30919</v>
      </c>
      <c r="BN5590" t="s">
        <v>239</v>
      </c>
      <c r="BO5590" t="s">
        <v>30920</v>
      </c>
      <c r="BP5590" t="s">
        <v>241</v>
      </c>
      <c r="BQ5590" t="s">
        <v>195</v>
      </c>
      <c r="BS5590">
        <v>14627</v>
      </c>
      <c r="CA5590" t="s">
        <v>30921</v>
      </c>
      <c r="CD5590" t="s">
        <v>195</v>
      </c>
      <c r="CM5590" t="s">
        <v>30922</v>
      </c>
      <c r="CN5590" t="s">
        <v>30921</v>
      </c>
      <c r="CO5590" t="s">
        <v>30920</v>
      </c>
      <c r="CP5590" t="s">
        <v>30920</v>
      </c>
      <c r="CQ5590" t="s">
        <v>7039</v>
      </c>
      <c r="CS5590">
        <v>316000</v>
      </c>
      <c r="CT5590" t="s">
        <v>1382</v>
      </c>
      <c r="CU5590" t="s">
        <v>30923</v>
      </c>
    </row>
    <row r="5591" spans="1:99" x14ac:dyDescent="0.2">
      <c r="A5591">
        <v>35586</v>
      </c>
      <c r="B5591" t="s">
        <v>30924</v>
      </c>
      <c r="C5591" t="s">
        <v>30632</v>
      </c>
      <c r="E5591" t="s">
        <v>30925</v>
      </c>
      <c r="F5591" t="s">
        <v>171</v>
      </c>
      <c r="G5591" t="s">
        <v>172</v>
      </c>
      <c r="H5591" s="1">
        <v>36816</v>
      </c>
      <c r="I5591" t="s">
        <v>173</v>
      </c>
      <c r="K5591" t="s">
        <v>1377</v>
      </c>
      <c r="L5591" t="s">
        <v>1378</v>
      </c>
      <c r="M5591" t="s">
        <v>306</v>
      </c>
      <c r="N5591">
        <v>2020</v>
      </c>
      <c r="O5591" t="s">
        <v>1379</v>
      </c>
      <c r="P5591" t="s">
        <v>509</v>
      </c>
      <c r="Q5591" t="s">
        <v>172</v>
      </c>
      <c r="S5591">
        <v>31524476</v>
      </c>
      <c r="T5591" t="s">
        <v>1382</v>
      </c>
      <c r="U5591" t="s">
        <v>424</v>
      </c>
      <c r="Y5591" t="str">
        <f>"01AS"</f>
        <v>01AS</v>
      </c>
      <c r="Z5591" t="s">
        <v>227</v>
      </c>
      <c r="AA5591" t="s">
        <v>833</v>
      </c>
      <c r="AB5591" t="s">
        <v>834</v>
      </c>
      <c r="AC5591" t="s">
        <v>1237</v>
      </c>
      <c r="AD5591" t="s">
        <v>172</v>
      </c>
      <c r="AS5591">
        <v>3.93</v>
      </c>
      <c r="AT5591" t="s">
        <v>429</v>
      </c>
      <c r="AU5591" t="s">
        <v>235</v>
      </c>
      <c r="AV5591" t="s">
        <v>236</v>
      </c>
      <c r="AW5591" t="s">
        <v>430</v>
      </c>
      <c r="BC5591" t="s">
        <v>474</v>
      </c>
      <c r="BM5591" t="s">
        <v>30926</v>
      </c>
      <c r="BN5591" t="s">
        <v>239</v>
      </c>
      <c r="BO5591" t="s">
        <v>9753</v>
      </c>
      <c r="BP5591" t="s">
        <v>241</v>
      </c>
      <c r="BQ5591" t="s">
        <v>195</v>
      </c>
      <c r="BS5591">
        <v>14627</v>
      </c>
      <c r="CA5591" t="s">
        <v>30927</v>
      </c>
      <c r="CD5591" t="s">
        <v>195</v>
      </c>
      <c r="CM5591" t="s">
        <v>30928</v>
      </c>
      <c r="CN5591" t="s">
        <v>30927</v>
      </c>
      <c r="CO5591" t="s">
        <v>9753</v>
      </c>
      <c r="CP5591" t="s">
        <v>9753</v>
      </c>
      <c r="CQ5591" t="s">
        <v>4705</v>
      </c>
      <c r="CS5591">
        <v>710061</v>
      </c>
      <c r="CT5591" t="s">
        <v>1382</v>
      </c>
      <c r="CU5591" t="s">
        <v>30929</v>
      </c>
    </row>
    <row r="5592" spans="1:99" x14ac:dyDescent="0.2">
      <c r="A5592">
        <v>35604</v>
      </c>
      <c r="B5592" t="s">
        <v>30930</v>
      </c>
      <c r="C5592" t="s">
        <v>30801</v>
      </c>
      <c r="E5592" t="s">
        <v>30931</v>
      </c>
      <c r="F5592" t="s">
        <v>171</v>
      </c>
      <c r="I5592" t="s">
        <v>173</v>
      </c>
      <c r="K5592" t="s">
        <v>1377</v>
      </c>
      <c r="L5592" t="s">
        <v>1378</v>
      </c>
      <c r="M5592" t="s">
        <v>306</v>
      </c>
      <c r="N5592">
        <v>2020</v>
      </c>
      <c r="O5592" t="s">
        <v>1379</v>
      </c>
      <c r="P5592" t="s">
        <v>178</v>
      </c>
      <c r="Q5592" t="s">
        <v>185</v>
      </c>
      <c r="BM5592" t="s">
        <v>30932</v>
      </c>
      <c r="BP5592" t="s">
        <v>5600</v>
      </c>
      <c r="BR5592" t="s">
        <v>4725</v>
      </c>
      <c r="BT5592" t="s">
        <v>1382</v>
      </c>
      <c r="BU5592">
        <v>1893519</v>
      </c>
    </row>
    <row r="5593" spans="1:99" x14ac:dyDescent="0.2">
      <c r="A5593">
        <v>35622</v>
      </c>
      <c r="B5593" t="s">
        <v>30933</v>
      </c>
      <c r="C5593" t="s">
        <v>30632</v>
      </c>
      <c r="E5593" t="s">
        <v>30934</v>
      </c>
      <c r="F5593" t="s">
        <v>171</v>
      </c>
      <c r="G5593" t="s">
        <v>172</v>
      </c>
      <c r="H5593" s="1">
        <v>36494</v>
      </c>
      <c r="I5593" t="s">
        <v>173</v>
      </c>
      <c r="K5593" t="s">
        <v>1377</v>
      </c>
      <c r="L5593" t="s">
        <v>1378</v>
      </c>
      <c r="M5593" t="s">
        <v>306</v>
      </c>
      <c r="N5593">
        <v>2020</v>
      </c>
      <c r="O5593" t="s">
        <v>1379</v>
      </c>
      <c r="P5593" t="s">
        <v>3256</v>
      </c>
      <c r="Q5593" t="s">
        <v>172</v>
      </c>
      <c r="S5593">
        <v>31401333</v>
      </c>
      <c r="T5593" t="s">
        <v>1382</v>
      </c>
      <c r="U5593" t="s">
        <v>424</v>
      </c>
      <c r="Y5593" t="str">
        <f>"01AS"</f>
        <v>01AS</v>
      </c>
      <c r="Z5593" t="s">
        <v>499</v>
      </c>
      <c r="AA5593" t="s">
        <v>228</v>
      </c>
      <c r="AB5593" t="s">
        <v>229</v>
      </c>
      <c r="AC5593" t="s">
        <v>1334</v>
      </c>
      <c r="AD5593" t="s">
        <v>185</v>
      </c>
      <c r="AF5593" t="s">
        <v>426</v>
      </c>
      <c r="AG5593" t="s">
        <v>729</v>
      </c>
      <c r="AJ5593" t="s">
        <v>1334</v>
      </c>
      <c r="AK5593" t="s">
        <v>185</v>
      </c>
      <c r="AL5593" t="s">
        <v>1236</v>
      </c>
      <c r="AS5593">
        <v>3.9</v>
      </c>
      <c r="AT5593" t="s">
        <v>429</v>
      </c>
      <c r="AU5593" t="s">
        <v>472</v>
      </c>
      <c r="AV5593" t="s">
        <v>473</v>
      </c>
      <c r="AW5593" t="s">
        <v>430</v>
      </c>
      <c r="BM5593" t="s">
        <v>28717</v>
      </c>
      <c r="BN5593" t="s">
        <v>239</v>
      </c>
      <c r="BO5593" t="s">
        <v>11795</v>
      </c>
      <c r="BP5593" t="s">
        <v>241</v>
      </c>
      <c r="BQ5593" t="s">
        <v>195</v>
      </c>
      <c r="BS5593">
        <v>14627</v>
      </c>
      <c r="CA5593" t="s">
        <v>30935</v>
      </c>
      <c r="CD5593" t="s">
        <v>195</v>
      </c>
      <c r="CM5593" t="s">
        <v>30936</v>
      </c>
      <c r="CN5593" t="s">
        <v>30935</v>
      </c>
      <c r="CO5593" t="s">
        <v>11795</v>
      </c>
      <c r="CP5593" t="s">
        <v>11795</v>
      </c>
      <c r="CQ5593" t="s">
        <v>11797</v>
      </c>
      <c r="CS5593">
        <v>300070</v>
      </c>
      <c r="CT5593" t="s">
        <v>1382</v>
      </c>
      <c r="CU5593" t="s">
        <v>30937</v>
      </c>
    </row>
    <row r="5594" spans="1:99" x14ac:dyDescent="0.2">
      <c r="A5594">
        <v>35954</v>
      </c>
      <c r="B5594" t="s">
        <v>30938</v>
      </c>
      <c r="C5594" t="s">
        <v>30801</v>
      </c>
      <c r="E5594" t="s">
        <v>30794</v>
      </c>
      <c r="F5594" t="s">
        <v>171</v>
      </c>
      <c r="H5594" s="1">
        <v>37419</v>
      </c>
      <c r="K5594" t="s">
        <v>1377</v>
      </c>
      <c r="L5594" t="s">
        <v>1378</v>
      </c>
      <c r="M5594" t="s">
        <v>176</v>
      </c>
      <c r="N5594">
        <v>2021</v>
      </c>
      <c r="O5594" t="s">
        <v>3142</v>
      </c>
      <c r="P5594" t="s">
        <v>178</v>
      </c>
      <c r="Q5594" t="s">
        <v>172</v>
      </c>
      <c r="S5594">
        <v>31752916</v>
      </c>
      <c r="T5594" t="s">
        <v>1382</v>
      </c>
      <c r="U5594" t="s">
        <v>424</v>
      </c>
      <c r="Y5594" t="str">
        <f>"04HSEAS"</f>
        <v>04HSEAS</v>
      </c>
      <c r="Z5594" t="s">
        <v>499</v>
      </c>
      <c r="AA5594" t="s">
        <v>833</v>
      </c>
      <c r="AB5594" t="s">
        <v>834</v>
      </c>
      <c r="AC5594" t="s">
        <v>8177</v>
      </c>
      <c r="AD5594" t="s">
        <v>172</v>
      </c>
      <c r="AS5594">
        <v>3.67</v>
      </c>
      <c r="AT5594" t="s">
        <v>429</v>
      </c>
      <c r="AU5594" t="s">
        <v>472</v>
      </c>
      <c r="AV5594" t="s">
        <v>473</v>
      </c>
      <c r="AW5594" t="s">
        <v>430</v>
      </c>
      <c r="BM5594" t="s">
        <v>30939</v>
      </c>
      <c r="BN5594" t="s">
        <v>239</v>
      </c>
      <c r="BO5594" t="s">
        <v>9087</v>
      </c>
      <c r="BP5594" t="s">
        <v>241</v>
      </c>
      <c r="BQ5594" t="s">
        <v>195</v>
      </c>
      <c r="BS5594">
        <v>14627</v>
      </c>
      <c r="CA5594" t="s">
        <v>30940</v>
      </c>
      <c r="CD5594" t="s">
        <v>195</v>
      </c>
      <c r="CM5594" t="s">
        <v>30941</v>
      </c>
      <c r="CN5594" t="s">
        <v>30940</v>
      </c>
      <c r="CO5594" t="s">
        <v>9087</v>
      </c>
      <c r="CP5594" t="s">
        <v>9087</v>
      </c>
      <c r="CQ5594" t="s">
        <v>9766</v>
      </c>
      <c r="CS5594">
        <v>450000</v>
      </c>
      <c r="CT5594" t="s">
        <v>1382</v>
      </c>
      <c r="CU5594" t="s">
        <v>30942</v>
      </c>
    </row>
    <row r="5595" spans="1:99" x14ac:dyDescent="0.2">
      <c r="A5595">
        <v>35947</v>
      </c>
      <c r="B5595" t="s">
        <v>30887</v>
      </c>
      <c r="C5595" t="s">
        <v>30801</v>
      </c>
      <c r="E5595" t="s">
        <v>30943</v>
      </c>
      <c r="F5595" t="s">
        <v>171</v>
      </c>
      <c r="H5595" s="1">
        <v>36907</v>
      </c>
      <c r="K5595" t="s">
        <v>1377</v>
      </c>
      <c r="L5595" t="s">
        <v>1378</v>
      </c>
      <c r="M5595" t="s">
        <v>176</v>
      </c>
      <c r="N5595">
        <v>2021</v>
      </c>
      <c r="O5595" t="s">
        <v>3142</v>
      </c>
      <c r="P5595" t="s">
        <v>178</v>
      </c>
      <c r="Q5595" t="s">
        <v>172</v>
      </c>
      <c r="S5595">
        <v>31826938</v>
      </c>
      <c r="T5595" t="s">
        <v>1382</v>
      </c>
      <c r="U5595" t="s">
        <v>424</v>
      </c>
      <c r="Y5595" t="str">
        <f t="shared" ref="Y5595:Y5600" si="52">"01AS"</f>
        <v>01AS</v>
      </c>
      <c r="Z5595" t="s">
        <v>227</v>
      </c>
      <c r="AA5595" t="s">
        <v>833</v>
      </c>
      <c r="AB5595" t="s">
        <v>834</v>
      </c>
      <c r="AC5595" t="s">
        <v>678</v>
      </c>
      <c r="AD5595" t="s">
        <v>172</v>
      </c>
      <c r="AS5595">
        <v>3.94</v>
      </c>
      <c r="AT5595" t="s">
        <v>429</v>
      </c>
      <c r="AU5595" t="s">
        <v>472</v>
      </c>
      <c r="AV5595" t="s">
        <v>473</v>
      </c>
      <c r="AW5595" t="s">
        <v>430</v>
      </c>
      <c r="BM5595" t="s">
        <v>30944</v>
      </c>
      <c r="BN5595" t="s">
        <v>239</v>
      </c>
      <c r="BO5595" t="s">
        <v>267</v>
      </c>
      <c r="BP5595" t="s">
        <v>241</v>
      </c>
      <c r="BQ5595" t="s">
        <v>195</v>
      </c>
      <c r="BS5595">
        <v>14627</v>
      </c>
      <c r="CD5595" t="s">
        <v>195</v>
      </c>
      <c r="CM5595" t="s">
        <v>30945</v>
      </c>
      <c r="CO5595" t="s">
        <v>267</v>
      </c>
      <c r="CP5595" t="s">
        <v>241</v>
      </c>
      <c r="CQ5595" t="s">
        <v>247</v>
      </c>
      <c r="CS5595">
        <v>14627</v>
      </c>
      <c r="CT5595" t="s">
        <v>244</v>
      </c>
      <c r="CU5595" t="s">
        <v>30946</v>
      </c>
    </row>
    <row r="5596" spans="1:99" x14ac:dyDescent="0.2">
      <c r="A5596">
        <v>35935</v>
      </c>
      <c r="B5596" t="s">
        <v>29551</v>
      </c>
      <c r="C5596" t="s">
        <v>30801</v>
      </c>
      <c r="E5596" t="s">
        <v>30813</v>
      </c>
      <c r="F5596" t="s">
        <v>171</v>
      </c>
      <c r="H5596" s="1">
        <v>37421</v>
      </c>
      <c r="K5596" t="s">
        <v>1377</v>
      </c>
      <c r="L5596" t="s">
        <v>1378</v>
      </c>
      <c r="M5596" t="s">
        <v>176</v>
      </c>
      <c r="N5596">
        <v>2021</v>
      </c>
      <c r="O5596" t="s">
        <v>3142</v>
      </c>
      <c r="P5596" t="s">
        <v>178</v>
      </c>
      <c r="Q5596" t="s">
        <v>172</v>
      </c>
      <c r="S5596">
        <v>31829595</v>
      </c>
      <c r="T5596" t="s">
        <v>1382</v>
      </c>
      <c r="U5596" t="s">
        <v>424</v>
      </c>
      <c r="Y5596" t="str">
        <f t="shared" si="52"/>
        <v>01AS</v>
      </c>
      <c r="Z5596" t="s">
        <v>499</v>
      </c>
      <c r="AA5596" t="s">
        <v>4344</v>
      </c>
      <c r="AB5596" t="s">
        <v>4345</v>
      </c>
      <c r="AC5596" t="s">
        <v>1236</v>
      </c>
      <c r="AD5596" t="s">
        <v>172</v>
      </c>
      <c r="AS5596">
        <v>3.93</v>
      </c>
      <c r="AT5596" t="s">
        <v>1261</v>
      </c>
      <c r="AU5596" t="s">
        <v>472</v>
      </c>
      <c r="AV5596" t="s">
        <v>1777</v>
      </c>
      <c r="AW5596" t="s">
        <v>430</v>
      </c>
      <c r="BM5596" t="s">
        <v>30947</v>
      </c>
      <c r="BN5596" t="s">
        <v>239</v>
      </c>
      <c r="BO5596" t="s">
        <v>7631</v>
      </c>
      <c r="BP5596" t="s">
        <v>241</v>
      </c>
      <c r="BQ5596" t="s">
        <v>195</v>
      </c>
      <c r="BS5596">
        <v>14627</v>
      </c>
      <c r="CA5596" t="s">
        <v>30948</v>
      </c>
      <c r="CD5596" t="s">
        <v>195</v>
      </c>
      <c r="CM5596" t="s">
        <v>30949</v>
      </c>
      <c r="CN5596" t="s">
        <v>30948</v>
      </c>
      <c r="CO5596" t="s">
        <v>7631</v>
      </c>
      <c r="CP5596" t="s">
        <v>7631</v>
      </c>
      <c r="CQ5596" t="s">
        <v>3674</v>
      </c>
      <c r="CS5596">
        <v>213033</v>
      </c>
      <c r="CT5596" t="s">
        <v>1382</v>
      </c>
      <c r="CU5596" t="s">
        <v>30950</v>
      </c>
    </row>
    <row r="5597" spans="1:99" x14ac:dyDescent="0.2">
      <c r="A5597">
        <v>36010</v>
      </c>
      <c r="B5597" t="s">
        <v>30845</v>
      </c>
      <c r="C5597" t="s">
        <v>30801</v>
      </c>
      <c r="E5597" t="s">
        <v>30846</v>
      </c>
      <c r="F5597" t="s">
        <v>171</v>
      </c>
      <c r="H5597" s="1">
        <v>36930</v>
      </c>
      <c r="K5597" t="s">
        <v>1377</v>
      </c>
      <c r="L5597" t="s">
        <v>1378</v>
      </c>
      <c r="M5597" t="s">
        <v>176</v>
      </c>
      <c r="N5597">
        <v>2021</v>
      </c>
      <c r="O5597" t="s">
        <v>3142</v>
      </c>
      <c r="P5597" t="s">
        <v>178</v>
      </c>
      <c r="Q5597" t="s">
        <v>172</v>
      </c>
      <c r="S5597">
        <v>31845656</v>
      </c>
      <c r="T5597" t="s">
        <v>1382</v>
      </c>
      <c r="U5597" t="s">
        <v>424</v>
      </c>
      <c r="Y5597" t="str">
        <f t="shared" si="52"/>
        <v>01AS</v>
      </c>
      <c r="Z5597" t="s">
        <v>227</v>
      </c>
      <c r="AA5597" t="s">
        <v>833</v>
      </c>
      <c r="AB5597" t="s">
        <v>834</v>
      </c>
      <c r="AC5597" t="s">
        <v>2003</v>
      </c>
      <c r="AD5597" t="s">
        <v>172</v>
      </c>
      <c r="AS5597">
        <v>3.72</v>
      </c>
      <c r="AT5597" t="s">
        <v>429</v>
      </c>
      <c r="AU5597" t="s">
        <v>472</v>
      </c>
      <c r="AV5597" t="s">
        <v>473</v>
      </c>
      <c r="AW5597" t="s">
        <v>430</v>
      </c>
      <c r="BM5597" t="s">
        <v>14896</v>
      </c>
      <c r="BN5597" t="s">
        <v>239</v>
      </c>
      <c r="BO5597" t="s">
        <v>5477</v>
      </c>
      <c r="BP5597" t="s">
        <v>241</v>
      </c>
      <c r="BQ5597" t="s">
        <v>195</v>
      </c>
      <c r="BS5597">
        <v>14627</v>
      </c>
      <c r="CD5597" t="s">
        <v>195</v>
      </c>
      <c r="CM5597" t="s">
        <v>30951</v>
      </c>
      <c r="CO5597" t="s">
        <v>5477</v>
      </c>
      <c r="CP5597" t="s">
        <v>5477</v>
      </c>
      <c r="CQ5597" t="s">
        <v>4705</v>
      </c>
      <c r="CS5597" t="str">
        <f>"030013"</f>
        <v>030013</v>
      </c>
      <c r="CT5597" t="s">
        <v>1382</v>
      </c>
      <c r="CU5597" t="s">
        <v>30952</v>
      </c>
    </row>
    <row r="5598" spans="1:99" x14ac:dyDescent="0.2">
      <c r="A5598">
        <v>35945</v>
      </c>
      <c r="B5598" t="s">
        <v>18118</v>
      </c>
      <c r="C5598" t="s">
        <v>30801</v>
      </c>
      <c r="E5598" t="s">
        <v>30953</v>
      </c>
      <c r="F5598" t="s">
        <v>171</v>
      </c>
      <c r="H5598" s="1">
        <v>37083</v>
      </c>
      <c r="K5598" t="s">
        <v>1377</v>
      </c>
      <c r="L5598" t="s">
        <v>1378</v>
      </c>
      <c r="M5598" t="s">
        <v>176</v>
      </c>
      <c r="N5598">
        <v>2021</v>
      </c>
      <c r="O5598" t="s">
        <v>3142</v>
      </c>
      <c r="P5598" t="s">
        <v>178</v>
      </c>
      <c r="Q5598" t="s">
        <v>172</v>
      </c>
      <c r="S5598">
        <v>31753227</v>
      </c>
      <c r="T5598" t="s">
        <v>5995</v>
      </c>
      <c r="U5598" t="s">
        <v>424</v>
      </c>
      <c r="Y5598" t="str">
        <f t="shared" si="52"/>
        <v>01AS</v>
      </c>
      <c r="Z5598" t="s">
        <v>227</v>
      </c>
      <c r="AA5598" t="s">
        <v>4344</v>
      </c>
      <c r="AB5598" t="s">
        <v>4345</v>
      </c>
      <c r="AC5598" t="s">
        <v>425</v>
      </c>
      <c r="AD5598" t="s">
        <v>172</v>
      </c>
      <c r="AS5598">
        <v>3.68</v>
      </c>
      <c r="AT5598" t="s">
        <v>429</v>
      </c>
      <c r="AU5598" t="s">
        <v>472</v>
      </c>
      <c r="AV5598" t="s">
        <v>1777</v>
      </c>
      <c r="AW5598" t="s">
        <v>430</v>
      </c>
      <c r="BM5598" t="s">
        <v>30954</v>
      </c>
      <c r="BN5598" t="s">
        <v>239</v>
      </c>
      <c r="BO5598" t="s">
        <v>30955</v>
      </c>
      <c r="BP5598" t="s">
        <v>241</v>
      </c>
      <c r="BQ5598" t="s">
        <v>195</v>
      </c>
      <c r="BS5598">
        <v>14627</v>
      </c>
      <c r="CA5598" t="s">
        <v>30956</v>
      </c>
      <c r="CD5598" t="s">
        <v>195</v>
      </c>
      <c r="CM5598" t="s">
        <v>30957</v>
      </c>
      <c r="CN5598" t="s">
        <v>30956</v>
      </c>
      <c r="CO5598" t="s">
        <v>30955</v>
      </c>
      <c r="CP5598" t="s">
        <v>5547</v>
      </c>
      <c r="CQ5598" t="s">
        <v>4882</v>
      </c>
      <c r="CS5598">
        <v>518054</v>
      </c>
      <c r="CT5598" t="s">
        <v>1382</v>
      </c>
      <c r="CU5598" t="s">
        <v>30958</v>
      </c>
    </row>
    <row r="5599" spans="1:99" x14ac:dyDescent="0.2">
      <c r="A5599">
        <v>36099</v>
      </c>
      <c r="B5599" t="s">
        <v>30892</v>
      </c>
      <c r="C5599" t="s">
        <v>30801</v>
      </c>
      <c r="E5599" t="s">
        <v>30959</v>
      </c>
      <c r="F5599" t="s">
        <v>171</v>
      </c>
      <c r="H5599" s="1">
        <v>37464</v>
      </c>
      <c r="K5599" t="s">
        <v>1377</v>
      </c>
      <c r="L5599" t="s">
        <v>1378</v>
      </c>
      <c r="M5599" t="s">
        <v>176</v>
      </c>
      <c r="N5599">
        <v>2021</v>
      </c>
      <c r="O5599" t="s">
        <v>3142</v>
      </c>
      <c r="P5599" t="s">
        <v>178</v>
      </c>
      <c r="Q5599" t="s">
        <v>172</v>
      </c>
      <c r="S5599">
        <v>31753302</v>
      </c>
      <c r="T5599" t="s">
        <v>1382</v>
      </c>
      <c r="U5599" t="s">
        <v>424</v>
      </c>
      <c r="Y5599" t="str">
        <f t="shared" si="52"/>
        <v>01AS</v>
      </c>
      <c r="Z5599" t="s">
        <v>227</v>
      </c>
      <c r="AA5599" t="s">
        <v>833</v>
      </c>
      <c r="AB5599" t="s">
        <v>834</v>
      </c>
      <c r="AC5599" t="s">
        <v>1237</v>
      </c>
      <c r="AD5599" t="s">
        <v>172</v>
      </c>
      <c r="AS5599">
        <v>3.95</v>
      </c>
      <c r="AT5599" t="s">
        <v>1261</v>
      </c>
      <c r="AU5599" t="s">
        <v>472</v>
      </c>
      <c r="AV5599" t="s">
        <v>473</v>
      </c>
      <c r="AW5599" t="s">
        <v>430</v>
      </c>
      <c r="BM5599" t="s">
        <v>30960</v>
      </c>
      <c r="BN5599" t="s">
        <v>239</v>
      </c>
      <c r="BO5599" t="s">
        <v>1381</v>
      </c>
      <c r="BP5599" t="s">
        <v>241</v>
      </c>
      <c r="BQ5599" t="s">
        <v>195</v>
      </c>
      <c r="BS5599">
        <v>14627</v>
      </c>
      <c r="CA5599" t="s">
        <v>30961</v>
      </c>
      <c r="CD5599" t="s">
        <v>195</v>
      </c>
      <c r="CM5599" t="s">
        <v>30962</v>
      </c>
      <c r="CN5599" t="s">
        <v>30961</v>
      </c>
      <c r="CO5599" t="s">
        <v>1381</v>
      </c>
      <c r="CP5599" t="s">
        <v>1381</v>
      </c>
      <c r="CQ5599" t="s">
        <v>4697</v>
      </c>
      <c r="CS5599">
        <v>100176</v>
      </c>
      <c r="CT5599" t="s">
        <v>1382</v>
      </c>
      <c r="CU5599" t="s">
        <v>30963</v>
      </c>
    </row>
    <row r="5600" spans="1:99" x14ac:dyDescent="0.2">
      <c r="A5600">
        <v>36184</v>
      </c>
      <c r="B5600" t="s">
        <v>30930</v>
      </c>
      <c r="C5600" t="s">
        <v>30801</v>
      </c>
      <c r="E5600" t="s">
        <v>30964</v>
      </c>
      <c r="F5600" t="s">
        <v>171</v>
      </c>
      <c r="H5600" s="1">
        <v>37338</v>
      </c>
      <c r="K5600" t="s">
        <v>1377</v>
      </c>
      <c r="L5600" t="s">
        <v>1378</v>
      </c>
      <c r="M5600" t="s">
        <v>176</v>
      </c>
      <c r="N5600">
        <v>2021</v>
      </c>
      <c r="O5600" t="s">
        <v>3142</v>
      </c>
      <c r="P5600" t="s">
        <v>178</v>
      </c>
      <c r="Q5600" t="s">
        <v>172</v>
      </c>
      <c r="S5600">
        <v>31829281</v>
      </c>
      <c r="T5600" t="s">
        <v>1382</v>
      </c>
      <c r="U5600" t="s">
        <v>424</v>
      </c>
      <c r="Y5600" t="str">
        <f t="shared" si="52"/>
        <v>01AS</v>
      </c>
      <c r="Z5600" t="s">
        <v>227</v>
      </c>
      <c r="AA5600" t="s">
        <v>4344</v>
      </c>
      <c r="AB5600" t="s">
        <v>4345</v>
      </c>
      <c r="AC5600" t="s">
        <v>2351</v>
      </c>
      <c r="AD5600" t="s">
        <v>172</v>
      </c>
      <c r="AS5600">
        <v>3.2</v>
      </c>
      <c r="AT5600" t="s">
        <v>429</v>
      </c>
      <c r="AU5600" t="s">
        <v>472</v>
      </c>
      <c r="AV5600" t="s">
        <v>473</v>
      </c>
      <c r="AW5600" t="s">
        <v>430</v>
      </c>
      <c r="BM5600" t="s">
        <v>30965</v>
      </c>
      <c r="BN5600" t="s">
        <v>239</v>
      </c>
      <c r="BO5600" t="s">
        <v>5477</v>
      </c>
      <c r="BP5600" t="s">
        <v>241</v>
      </c>
      <c r="BQ5600" t="s">
        <v>195</v>
      </c>
      <c r="BS5600">
        <v>14627</v>
      </c>
      <c r="CA5600" t="s">
        <v>30966</v>
      </c>
      <c r="CD5600" t="s">
        <v>195</v>
      </c>
      <c r="CM5600" t="s">
        <v>30967</v>
      </c>
      <c r="CN5600" t="s">
        <v>30966</v>
      </c>
      <c r="CO5600" t="s">
        <v>5477</v>
      </c>
      <c r="CP5600" t="s">
        <v>5477</v>
      </c>
      <c r="CQ5600" t="s">
        <v>4705</v>
      </c>
      <c r="CS5600" t="str">
        <f>"030000"</f>
        <v>030000</v>
      </c>
      <c r="CT5600" t="s">
        <v>1382</v>
      </c>
      <c r="CU5600" t="s">
        <v>30968</v>
      </c>
    </row>
    <row r="5601" spans="1:151" x14ac:dyDescent="0.2">
      <c r="A5601">
        <v>38300</v>
      </c>
      <c r="B5601" t="s">
        <v>12849</v>
      </c>
      <c r="C5601" t="s">
        <v>30801</v>
      </c>
      <c r="E5601" t="s">
        <v>30969</v>
      </c>
      <c r="F5601" t="s">
        <v>171</v>
      </c>
      <c r="G5601" t="str">
        <f t="shared" ref="G5601:G5608" si="53">"0"</f>
        <v>0</v>
      </c>
      <c r="H5601" s="1">
        <v>37567</v>
      </c>
      <c r="I5601" t="s">
        <v>173</v>
      </c>
      <c r="K5601" t="s">
        <v>2435</v>
      </c>
      <c r="L5601" t="s">
        <v>16028</v>
      </c>
      <c r="M5601" t="s">
        <v>255</v>
      </c>
      <c r="N5601" t="s">
        <v>2610</v>
      </c>
      <c r="O5601" t="s">
        <v>2611</v>
      </c>
      <c r="P5601" t="s">
        <v>178</v>
      </c>
      <c r="Q5601" t="s">
        <v>172</v>
      </c>
      <c r="S5601">
        <v>32023473</v>
      </c>
      <c r="T5601" t="s">
        <v>1382</v>
      </c>
      <c r="U5601" t="s">
        <v>424</v>
      </c>
      <c r="Y5601" t="str">
        <f>"04HSEAS"</f>
        <v>04HSEAS</v>
      </c>
      <c r="Z5601" t="s">
        <v>499</v>
      </c>
      <c r="AA5601" t="s">
        <v>320</v>
      </c>
      <c r="AB5601" t="s">
        <v>321</v>
      </c>
      <c r="AC5601" t="s">
        <v>535</v>
      </c>
      <c r="AD5601" t="s">
        <v>185</v>
      </c>
      <c r="AS5601">
        <v>3.52</v>
      </c>
      <c r="AU5601" t="s">
        <v>472</v>
      </c>
      <c r="AV5601" t="s">
        <v>473</v>
      </c>
      <c r="AW5601" t="s">
        <v>430</v>
      </c>
      <c r="BO5601" t="s">
        <v>30970</v>
      </c>
      <c r="BQ5601" t="s">
        <v>195</v>
      </c>
      <c r="CA5601" t="s">
        <v>30971</v>
      </c>
      <c r="CD5601" t="s">
        <v>195</v>
      </c>
      <c r="CM5601" t="s">
        <v>30972</v>
      </c>
      <c r="CN5601" t="s">
        <v>30971</v>
      </c>
      <c r="CO5601" t="s">
        <v>30970</v>
      </c>
      <c r="CP5601" t="s">
        <v>30970</v>
      </c>
      <c r="CQ5601" t="s">
        <v>4882</v>
      </c>
      <c r="CS5601">
        <v>510000</v>
      </c>
      <c r="CT5601" t="s">
        <v>1382</v>
      </c>
      <c r="CU5601" t="s">
        <v>30973</v>
      </c>
    </row>
    <row r="5602" spans="1:151" x14ac:dyDescent="0.2">
      <c r="A5602">
        <v>42482</v>
      </c>
      <c r="B5602" t="s">
        <v>30974</v>
      </c>
      <c r="C5602" t="s">
        <v>30801</v>
      </c>
      <c r="E5602" t="s">
        <v>30975</v>
      </c>
      <c r="F5602" t="s">
        <v>30976</v>
      </c>
      <c r="G5602" t="str">
        <f t="shared" si="53"/>
        <v>0</v>
      </c>
      <c r="H5602" s="1">
        <v>37620</v>
      </c>
      <c r="I5602" t="s">
        <v>221</v>
      </c>
      <c r="K5602" t="s">
        <v>5579</v>
      </c>
      <c r="L5602" t="s">
        <v>5580</v>
      </c>
      <c r="M5602" t="s">
        <v>176</v>
      </c>
      <c r="N5602">
        <v>2025</v>
      </c>
      <c r="O5602" t="s">
        <v>677</v>
      </c>
      <c r="P5602" t="s">
        <v>178</v>
      </c>
      <c r="Q5602" t="s">
        <v>172</v>
      </c>
      <c r="S5602">
        <v>32277043</v>
      </c>
      <c r="T5602" t="s">
        <v>1382</v>
      </c>
      <c r="U5602" t="s">
        <v>424</v>
      </c>
      <c r="Y5602" t="str">
        <f>"01AS"</f>
        <v>01AS</v>
      </c>
      <c r="Z5602" t="s">
        <v>499</v>
      </c>
      <c r="AA5602" t="s">
        <v>320</v>
      </c>
      <c r="AB5602" t="s">
        <v>321</v>
      </c>
      <c r="AC5602" t="s">
        <v>7289</v>
      </c>
      <c r="AD5602" t="s">
        <v>185</v>
      </c>
      <c r="AF5602" t="s">
        <v>426</v>
      </c>
      <c r="AG5602" t="s">
        <v>729</v>
      </c>
      <c r="AJ5602" t="s">
        <v>5781</v>
      </c>
      <c r="AK5602" t="s">
        <v>185</v>
      </c>
      <c r="AS5602">
        <v>3.79</v>
      </c>
      <c r="AU5602" t="s">
        <v>472</v>
      </c>
      <c r="AV5602" t="s">
        <v>473</v>
      </c>
      <c r="AW5602" t="s">
        <v>430</v>
      </c>
      <c r="AX5602" t="s">
        <v>30974</v>
      </c>
      <c r="AY5602" t="s">
        <v>8448</v>
      </c>
      <c r="BM5602" t="s">
        <v>30977</v>
      </c>
      <c r="BN5602" t="s">
        <v>239</v>
      </c>
      <c r="BO5602" t="s">
        <v>267</v>
      </c>
      <c r="BP5602" t="s">
        <v>241</v>
      </c>
      <c r="BQ5602" t="s">
        <v>195</v>
      </c>
      <c r="BS5602">
        <v>14627</v>
      </c>
      <c r="CA5602" t="s">
        <v>30978</v>
      </c>
      <c r="CD5602" t="s">
        <v>195</v>
      </c>
      <c r="CM5602" t="s">
        <v>502</v>
      </c>
      <c r="CN5602" t="s">
        <v>30978</v>
      </c>
      <c r="CO5602" t="s">
        <v>267</v>
      </c>
      <c r="CP5602" t="s">
        <v>241</v>
      </c>
      <c r="CQ5602" t="s">
        <v>247</v>
      </c>
      <c r="CS5602">
        <v>14627</v>
      </c>
      <c r="CT5602" t="s">
        <v>244</v>
      </c>
      <c r="CU5602" t="s">
        <v>30979</v>
      </c>
    </row>
    <row r="5603" spans="1:151" x14ac:dyDescent="0.2">
      <c r="A5603">
        <v>44918</v>
      </c>
      <c r="B5603" t="s">
        <v>30974</v>
      </c>
      <c r="C5603" t="s">
        <v>30801</v>
      </c>
      <c r="E5603" t="s">
        <v>30975</v>
      </c>
      <c r="F5603" t="s">
        <v>171</v>
      </c>
      <c r="G5603" t="str">
        <f t="shared" si="53"/>
        <v>0</v>
      </c>
      <c r="H5603" s="1">
        <v>37620</v>
      </c>
      <c r="I5603" t="s">
        <v>221</v>
      </c>
      <c r="K5603" t="s">
        <v>3576</v>
      </c>
      <c r="L5603" t="s">
        <v>633</v>
      </c>
      <c r="M5603" t="s">
        <v>1389</v>
      </c>
      <c r="N5603">
        <v>2024</v>
      </c>
      <c r="O5603" t="s">
        <v>1390</v>
      </c>
      <c r="P5603" t="s">
        <v>178</v>
      </c>
      <c r="Q5603" t="s">
        <v>172</v>
      </c>
      <c r="S5603">
        <v>32277043</v>
      </c>
      <c r="T5603" t="s">
        <v>1382</v>
      </c>
      <c r="U5603" t="s">
        <v>424</v>
      </c>
      <c r="Y5603" t="str">
        <f>"01AS"</f>
        <v>01AS</v>
      </c>
      <c r="Z5603" t="s">
        <v>499</v>
      </c>
      <c r="AA5603" t="s">
        <v>320</v>
      </c>
      <c r="AB5603" t="s">
        <v>321</v>
      </c>
      <c r="AC5603" t="s">
        <v>7289</v>
      </c>
      <c r="AD5603" t="s">
        <v>185</v>
      </c>
      <c r="AF5603" t="s">
        <v>426</v>
      </c>
      <c r="AG5603" t="s">
        <v>729</v>
      </c>
      <c r="AJ5603" t="s">
        <v>5781</v>
      </c>
      <c r="AK5603" t="s">
        <v>185</v>
      </c>
      <c r="AS5603">
        <v>3.79</v>
      </c>
      <c r="AU5603" t="s">
        <v>472</v>
      </c>
      <c r="AV5603" t="s">
        <v>473</v>
      </c>
      <c r="AW5603" t="s">
        <v>430</v>
      </c>
      <c r="AX5603" t="s">
        <v>30974</v>
      </c>
      <c r="AY5603" t="s">
        <v>8448</v>
      </c>
      <c r="BM5603" t="s">
        <v>30977</v>
      </c>
      <c r="BN5603" t="s">
        <v>239</v>
      </c>
      <c r="BO5603" t="s">
        <v>267</v>
      </c>
      <c r="BP5603" t="s">
        <v>241</v>
      </c>
      <c r="BQ5603" t="s">
        <v>195</v>
      </c>
      <c r="BS5603">
        <v>14627</v>
      </c>
      <c r="CA5603" t="s">
        <v>30978</v>
      </c>
      <c r="CD5603" t="s">
        <v>195</v>
      </c>
      <c r="CM5603" t="s">
        <v>502</v>
      </c>
      <c r="CN5603" t="s">
        <v>30978</v>
      </c>
      <c r="CO5603" t="s">
        <v>267</v>
      </c>
      <c r="CP5603" t="s">
        <v>241</v>
      </c>
      <c r="CQ5603" t="s">
        <v>247</v>
      </c>
      <c r="CS5603">
        <v>14627</v>
      </c>
      <c r="CT5603" t="s">
        <v>244</v>
      </c>
      <c r="CU5603" t="s">
        <v>30979</v>
      </c>
    </row>
    <row r="5604" spans="1:151" x14ac:dyDescent="0.2">
      <c r="A5604">
        <v>38310</v>
      </c>
      <c r="B5604" t="s">
        <v>28871</v>
      </c>
      <c r="C5604" t="s">
        <v>30801</v>
      </c>
      <c r="E5604" t="s">
        <v>30980</v>
      </c>
      <c r="F5604" t="s">
        <v>171</v>
      </c>
      <c r="G5604" t="str">
        <f t="shared" si="53"/>
        <v>0</v>
      </c>
      <c r="H5604" s="1">
        <v>36595</v>
      </c>
      <c r="I5604" t="s">
        <v>1450</v>
      </c>
      <c r="K5604" t="s">
        <v>882</v>
      </c>
      <c r="L5604" t="s">
        <v>318</v>
      </c>
      <c r="M5604" t="s">
        <v>255</v>
      </c>
      <c r="N5604" t="s">
        <v>2610</v>
      </c>
      <c r="O5604" t="s">
        <v>2611</v>
      </c>
      <c r="P5604" t="s">
        <v>178</v>
      </c>
      <c r="Q5604" t="s">
        <v>172</v>
      </c>
      <c r="S5604">
        <v>32222135</v>
      </c>
      <c r="T5604" t="s">
        <v>1382</v>
      </c>
      <c r="U5604" t="s">
        <v>424</v>
      </c>
      <c r="Y5604" t="str">
        <f>"01AS"</f>
        <v>01AS</v>
      </c>
      <c r="Z5604" t="s">
        <v>499</v>
      </c>
      <c r="AA5604" t="s">
        <v>229</v>
      </c>
      <c r="AC5604" t="s">
        <v>713</v>
      </c>
      <c r="AD5604" t="s">
        <v>185</v>
      </c>
      <c r="AS5604">
        <v>3.63</v>
      </c>
      <c r="AU5604" t="s">
        <v>472</v>
      </c>
      <c r="AV5604" t="s">
        <v>1777</v>
      </c>
      <c r="AW5604" t="s">
        <v>430</v>
      </c>
      <c r="BM5604" t="s">
        <v>21052</v>
      </c>
      <c r="BN5604" t="s">
        <v>239</v>
      </c>
      <c r="BO5604" t="s">
        <v>4702</v>
      </c>
      <c r="BP5604" t="s">
        <v>241</v>
      </c>
      <c r="BQ5604" t="s">
        <v>195</v>
      </c>
      <c r="BS5604">
        <v>14627</v>
      </c>
      <c r="CA5604" t="s">
        <v>30981</v>
      </c>
      <c r="CD5604" t="s">
        <v>195</v>
      </c>
      <c r="CM5604" t="s">
        <v>30982</v>
      </c>
      <c r="CN5604" t="s">
        <v>30981</v>
      </c>
      <c r="CO5604" t="s">
        <v>4702</v>
      </c>
      <c r="CP5604" t="s">
        <v>4702</v>
      </c>
      <c r="CQ5604" t="s">
        <v>4705</v>
      </c>
      <c r="CS5604">
        <v>201314</v>
      </c>
      <c r="CT5604" t="s">
        <v>1382</v>
      </c>
      <c r="CU5604" t="s">
        <v>30983</v>
      </c>
    </row>
    <row r="5605" spans="1:151" x14ac:dyDescent="0.2">
      <c r="A5605">
        <v>38722</v>
      </c>
      <c r="B5605" t="s">
        <v>7209</v>
      </c>
      <c r="C5605" t="s">
        <v>30801</v>
      </c>
      <c r="D5605" t="s">
        <v>2244</v>
      </c>
      <c r="E5605" t="s">
        <v>30984</v>
      </c>
      <c r="F5605" t="s">
        <v>171</v>
      </c>
      <c r="G5605" t="str">
        <f t="shared" si="53"/>
        <v>0</v>
      </c>
      <c r="I5605" t="s">
        <v>173</v>
      </c>
      <c r="K5605" t="s">
        <v>290</v>
      </c>
      <c r="L5605" t="s">
        <v>291</v>
      </c>
      <c r="M5605" t="s">
        <v>205</v>
      </c>
      <c r="N5605">
        <v>2023</v>
      </c>
      <c r="O5605" t="s">
        <v>921</v>
      </c>
      <c r="P5605" t="s">
        <v>178</v>
      </c>
      <c r="Q5605" t="s">
        <v>172</v>
      </c>
      <c r="S5605">
        <v>32327779</v>
      </c>
      <c r="T5605" t="s">
        <v>226</v>
      </c>
      <c r="Y5605" t="str">
        <f>"01AS"</f>
        <v>01AS</v>
      </c>
      <c r="Z5605" t="s">
        <v>227</v>
      </c>
      <c r="AA5605" t="s">
        <v>833</v>
      </c>
      <c r="AB5605" t="s">
        <v>834</v>
      </c>
      <c r="AC5605" t="s">
        <v>4356</v>
      </c>
      <c r="AD5605" t="s">
        <v>172</v>
      </c>
      <c r="AS5605">
        <v>3.52</v>
      </c>
      <c r="AU5605" t="s">
        <v>472</v>
      </c>
      <c r="AV5605" t="s">
        <v>473</v>
      </c>
      <c r="AW5605" t="s">
        <v>715</v>
      </c>
      <c r="BM5605" t="s">
        <v>25195</v>
      </c>
      <c r="BN5605" t="s">
        <v>239</v>
      </c>
      <c r="BO5605" t="s">
        <v>30985</v>
      </c>
      <c r="BP5605" t="s">
        <v>241</v>
      </c>
      <c r="BQ5605" t="s">
        <v>195</v>
      </c>
      <c r="BS5605">
        <v>14627</v>
      </c>
      <c r="CD5605" t="s">
        <v>195</v>
      </c>
      <c r="CM5605" t="s">
        <v>30986</v>
      </c>
      <c r="CO5605" t="s">
        <v>30985</v>
      </c>
      <c r="CP5605" t="s">
        <v>9848</v>
      </c>
      <c r="CQ5605" t="s">
        <v>247</v>
      </c>
      <c r="CS5605" t="str">
        <f>"07090-1821"</f>
        <v>07090-1821</v>
      </c>
      <c r="CT5605" t="s">
        <v>244</v>
      </c>
      <c r="CU5605" t="s">
        <v>30987</v>
      </c>
    </row>
    <row r="5606" spans="1:151" x14ac:dyDescent="0.2">
      <c r="A5606">
        <v>41992</v>
      </c>
      <c r="B5606" t="s">
        <v>30988</v>
      </c>
      <c r="C5606" t="s">
        <v>30801</v>
      </c>
      <c r="E5606" t="s">
        <v>30989</v>
      </c>
      <c r="F5606" t="s">
        <v>30990</v>
      </c>
      <c r="G5606" t="str">
        <f t="shared" si="53"/>
        <v>0</v>
      </c>
      <c r="H5606" s="1">
        <v>36969</v>
      </c>
      <c r="I5606" t="s">
        <v>221</v>
      </c>
      <c r="K5606" t="s">
        <v>1910</v>
      </c>
      <c r="L5606" t="s">
        <v>1911</v>
      </c>
      <c r="M5606" t="s">
        <v>306</v>
      </c>
      <c r="N5606">
        <v>2024</v>
      </c>
      <c r="O5606" t="s">
        <v>710</v>
      </c>
      <c r="P5606" t="s">
        <v>178</v>
      </c>
      <c r="Q5606" t="s">
        <v>172</v>
      </c>
      <c r="S5606">
        <v>31824972</v>
      </c>
      <c r="T5606" t="s">
        <v>1382</v>
      </c>
      <c r="U5606" t="s">
        <v>424</v>
      </c>
      <c r="Y5606" t="str">
        <f>"01AS"</f>
        <v>01AS</v>
      </c>
      <c r="Z5606" t="s">
        <v>499</v>
      </c>
      <c r="AA5606" t="s">
        <v>320</v>
      </c>
      <c r="AB5606" t="s">
        <v>321</v>
      </c>
      <c r="AC5606" t="s">
        <v>821</v>
      </c>
      <c r="AD5606" t="s">
        <v>185</v>
      </c>
      <c r="AS5606">
        <v>3.93</v>
      </c>
      <c r="AU5606" t="s">
        <v>235</v>
      </c>
      <c r="AV5606" t="s">
        <v>236</v>
      </c>
      <c r="AW5606" t="s">
        <v>430</v>
      </c>
      <c r="BM5606" t="s">
        <v>23958</v>
      </c>
      <c r="BN5606" t="s">
        <v>239</v>
      </c>
      <c r="BO5606" t="s">
        <v>30991</v>
      </c>
      <c r="BP5606" t="s">
        <v>241</v>
      </c>
      <c r="BQ5606" t="s">
        <v>195</v>
      </c>
      <c r="BS5606">
        <v>14627</v>
      </c>
      <c r="CD5606" t="s">
        <v>195</v>
      </c>
      <c r="CM5606" t="s">
        <v>30992</v>
      </c>
      <c r="CO5606" t="s">
        <v>30991</v>
      </c>
      <c r="CP5606" t="s">
        <v>30993</v>
      </c>
      <c r="CQ5606" t="s">
        <v>735</v>
      </c>
      <c r="CS5606">
        <v>94618</v>
      </c>
      <c r="CT5606" t="s">
        <v>244</v>
      </c>
      <c r="CU5606" t="s">
        <v>30994</v>
      </c>
    </row>
    <row r="5607" spans="1:151" x14ac:dyDescent="0.2">
      <c r="A5607">
        <v>41847</v>
      </c>
      <c r="B5607" t="s">
        <v>22878</v>
      </c>
      <c r="C5607" t="s">
        <v>30801</v>
      </c>
      <c r="E5607" t="s">
        <v>30995</v>
      </c>
      <c r="F5607" t="s">
        <v>171</v>
      </c>
      <c r="G5607" t="str">
        <f t="shared" si="53"/>
        <v>0</v>
      </c>
      <c r="H5607" s="1">
        <v>36670</v>
      </c>
      <c r="I5607" t="s">
        <v>221</v>
      </c>
      <c r="K5607" t="s">
        <v>769</v>
      </c>
      <c r="L5607" t="s">
        <v>2488</v>
      </c>
      <c r="M5607" t="s">
        <v>176</v>
      </c>
      <c r="N5607">
        <v>2024</v>
      </c>
      <c r="O5607" t="s">
        <v>319</v>
      </c>
      <c r="P5607" t="s">
        <v>178</v>
      </c>
      <c r="Q5607" t="s">
        <v>172</v>
      </c>
      <c r="S5607">
        <v>32643480</v>
      </c>
      <c r="T5607" t="s">
        <v>1382</v>
      </c>
      <c r="U5607" t="s">
        <v>424</v>
      </c>
      <c r="Y5607" t="str">
        <f>"02SBS"</f>
        <v>02SBS</v>
      </c>
      <c r="Z5607" t="s">
        <v>4693</v>
      </c>
      <c r="AA5607" t="s">
        <v>259</v>
      </c>
      <c r="AB5607" t="s">
        <v>260</v>
      </c>
      <c r="AC5607" t="s">
        <v>4694</v>
      </c>
      <c r="AD5607" t="s">
        <v>185</v>
      </c>
      <c r="AS5607">
        <v>3.34</v>
      </c>
      <c r="AU5607" t="s">
        <v>2925</v>
      </c>
      <c r="AV5607" t="s">
        <v>236</v>
      </c>
      <c r="AW5607" t="s">
        <v>430</v>
      </c>
      <c r="BO5607" t="s">
        <v>5314</v>
      </c>
      <c r="BQ5607" t="s">
        <v>195</v>
      </c>
      <c r="CA5607" t="s">
        <v>30996</v>
      </c>
      <c r="CD5607" t="s">
        <v>195</v>
      </c>
      <c r="CM5607" t="s">
        <v>30997</v>
      </c>
      <c r="CN5607" t="s">
        <v>30996</v>
      </c>
      <c r="CO5607" t="s">
        <v>5314</v>
      </c>
      <c r="CP5607" t="s">
        <v>241</v>
      </c>
      <c r="CQ5607" t="s">
        <v>247</v>
      </c>
      <c r="CS5607">
        <v>14604</v>
      </c>
      <c r="CT5607" t="s">
        <v>244</v>
      </c>
      <c r="CU5607" t="s">
        <v>30998</v>
      </c>
    </row>
    <row r="5608" spans="1:151" x14ac:dyDescent="0.2">
      <c r="A5608">
        <v>41911</v>
      </c>
      <c r="B5608" t="s">
        <v>30999</v>
      </c>
      <c r="C5608" t="s">
        <v>30801</v>
      </c>
      <c r="E5608" t="s">
        <v>31000</v>
      </c>
      <c r="F5608" t="s">
        <v>171</v>
      </c>
      <c r="G5608" t="str">
        <f t="shared" si="53"/>
        <v>0</v>
      </c>
      <c r="H5608" s="1">
        <v>38380</v>
      </c>
      <c r="I5608" t="s">
        <v>173</v>
      </c>
      <c r="K5608" t="s">
        <v>31001</v>
      </c>
      <c r="L5608" t="s">
        <v>516</v>
      </c>
      <c r="M5608" t="s">
        <v>224</v>
      </c>
      <c r="N5608">
        <v>2024</v>
      </c>
      <c r="O5608" t="s">
        <v>225</v>
      </c>
      <c r="P5608" t="s">
        <v>178</v>
      </c>
      <c r="Q5608" t="s">
        <v>172</v>
      </c>
      <c r="S5608">
        <v>32528411</v>
      </c>
      <c r="T5608" t="s">
        <v>1382</v>
      </c>
      <c r="U5608" t="s">
        <v>424</v>
      </c>
      <c r="Y5608" t="str">
        <f>"04HSEAS"</f>
        <v>04HSEAS</v>
      </c>
      <c r="Z5608" t="s">
        <v>499</v>
      </c>
      <c r="AA5608" t="s">
        <v>833</v>
      </c>
      <c r="AB5608" t="s">
        <v>834</v>
      </c>
      <c r="AC5608" t="s">
        <v>3358</v>
      </c>
      <c r="AD5608" t="s">
        <v>172</v>
      </c>
      <c r="AS5608">
        <v>3.64</v>
      </c>
      <c r="AU5608" t="s">
        <v>235</v>
      </c>
      <c r="AV5608" t="s">
        <v>236</v>
      </c>
      <c r="AW5608" t="s">
        <v>430</v>
      </c>
      <c r="BM5608" t="s">
        <v>31002</v>
      </c>
      <c r="BN5608" t="s">
        <v>239</v>
      </c>
      <c r="BO5608" t="s">
        <v>1381</v>
      </c>
      <c r="BP5608" t="s">
        <v>241</v>
      </c>
      <c r="BQ5608" t="s">
        <v>195</v>
      </c>
      <c r="BS5608">
        <v>14627</v>
      </c>
      <c r="CD5608" t="s">
        <v>195</v>
      </c>
      <c r="CM5608" t="s">
        <v>31003</v>
      </c>
      <c r="CO5608" t="s">
        <v>1381</v>
      </c>
      <c r="CP5608" t="s">
        <v>1381</v>
      </c>
      <c r="CQ5608" t="s">
        <v>4697</v>
      </c>
      <c r="CS5608">
        <v>102308</v>
      </c>
      <c r="CT5608" t="s">
        <v>1382</v>
      </c>
      <c r="CU5608" t="s">
        <v>31004</v>
      </c>
    </row>
    <row r="5609" spans="1:151" x14ac:dyDescent="0.2">
      <c r="A5609">
        <v>14437</v>
      </c>
      <c r="B5609" t="s">
        <v>31005</v>
      </c>
      <c r="C5609" t="s">
        <v>31006</v>
      </c>
      <c r="E5609" t="s">
        <v>31007</v>
      </c>
      <c r="F5609" t="s">
        <v>171</v>
      </c>
      <c r="G5609" t="s">
        <v>172</v>
      </c>
      <c r="H5609" s="1">
        <v>35133</v>
      </c>
      <c r="I5609" t="s">
        <v>221</v>
      </c>
      <c r="K5609" t="s">
        <v>174</v>
      </c>
      <c r="M5609" t="s">
        <v>176</v>
      </c>
      <c r="N5609">
        <v>2016</v>
      </c>
      <c r="O5609" t="s">
        <v>634</v>
      </c>
      <c r="P5609" t="s">
        <v>178</v>
      </c>
      <c r="Q5609" t="s">
        <v>172</v>
      </c>
      <c r="S5609">
        <v>28862031</v>
      </c>
      <c r="T5609" t="s">
        <v>196</v>
      </c>
      <c r="W5609" t="s">
        <v>31008</v>
      </c>
      <c r="X5609">
        <v>7189691697</v>
      </c>
      <c r="Y5609" t="s">
        <v>182</v>
      </c>
      <c r="Z5609" t="s">
        <v>183</v>
      </c>
      <c r="AA5609">
        <v>2018</v>
      </c>
      <c r="AB5609">
        <v>2018</v>
      </c>
      <c r="AC5609" t="s">
        <v>752</v>
      </c>
      <c r="AD5609" t="s">
        <v>185</v>
      </c>
      <c r="AS5609" t="str">
        <f>"0"</f>
        <v>0</v>
      </c>
      <c r="AT5609" t="s">
        <v>188</v>
      </c>
      <c r="AU5609" t="s">
        <v>189</v>
      </c>
      <c r="AV5609" t="s">
        <v>190</v>
      </c>
      <c r="AW5609" t="s">
        <v>715</v>
      </c>
      <c r="BM5609" t="s">
        <v>31009</v>
      </c>
      <c r="BP5609" t="s">
        <v>5401</v>
      </c>
      <c r="BQ5609" t="s">
        <v>195</v>
      </c>
      <c r="BS5609">
        <v>11367</v>
      </c>
      <c r="BT5609" t="s">
        <v>196</v>
      </c>
      <c r="BU5609">
        <v>6465151967</v>
      </c>
      <c r="BZ5609" t="s">
        <v>31010</v>
      </c>
      <c r="CC5609" t="s">
        <v>5401</v>
      </c>
      <c r="CD5609" t="s">
        <v>195</v>
      </c>
      <c r="CF5609">
        <v>11367</v>
      </c>
      <c r="CG5609" t="s">
        <v>196</v>
      </c>
      <c r="CH5609">
        <v>7189691697</v>
      </c>
      <c r="CM5609" t="s">
        <v>31011</v>
      </c>
      <c r="CP5609" t="s">
        <v>194</v>
      </c>
      <c r="CQ5609" t="s">
        <v>195</v>
      </c>
      <c r="CS5609">
        <v>14611</v>
      </c>
      <c r="CT5609" t="s">
        <v>196</v>
      </c>
      <c r="CU5609">
        <v>6465151967</v>
      </c>
      <c r="EM5609" t="s">
        <v>31010</v>
      </c>
      <c r="EP5609" t="s">
        <v>5401</v>
      </c>
      <c r="EQ5609" t="s">
        <v>195</v>
      </c>
      <c r="ES5609">
        <v>11367</v>
      </c>
      <c r="ET5609" t="s">
        <v>196</v>
      </c>
      <c r="EU5609">
        <v>7189691697</v>
      </c>
    </row>
    <row r="5610" spans="1:151" x14ac:dyDescent="0.2">
      <c r="A5610">
        <v>24391</v>
      </c>
      <c r="B5610" t="s">
        <v>31012</v>
      </c>
      <c r="C5610" t="s">
        <v>29994</v>
      </c>
      <c r="E5610" t="s">
        <v>31013</v>
      </c>
      <c r="F5610" t="s">
        <v>171</v>
      </c>
      <c r="H5610" s="1">
        <v>28248</v>
      </c>
      <c r="I5610" t="s">
        <v>221</v>
      </c>
      <c r="K5610" t="s">
        <v>7213</v>
      </c>
      <c r="L5610" t="s">
        <v>1731</v>
      </c>
      <c r="M5610" t="s">
        <v>176</v>
      </c>
      <c r="N5610">
        <v>2018</v>
      </c>
      <c r="O5610" t="s">
        <v>612</v>
      </c>
      <c r="P5610" t="s">
        <v>363</v>
      </c>
      <c r="Q5610" t="s">
        <v>172</v>
      </c>
      <c r="S5610">
        <v>29226481</v>
      </c>
      <c r="T5610" t="s">
        <v>179</v>
      </c>
      <c r="U5610" t="s">
        <v>180</v>
      </c>
      <c r="V5610" s="2">
        <v>43604</v>
      </c>
      <c r="W5610" t="s">
        <v>31014</v>
      </c>
      <c r="X5610">
        <v>5857751411</v>
      </c>
      <c r="Y5610" t="s">
        <v>186</v>
      </c>
      <c r="Z5610" t="s">
        <v>282</v>
      </c>
      <c r="AA5610">
        <v>2019</v>
      </c>
      <c r="AB5610">
        <v>2019</v>
      </c>
      <c r="AC5610" t="s">
        <v>856</v>
      </c>
      <c r="AD5610" t="s">
        <v>185</v>
      </c>
      <c r="AE5610" t="s">
        <v>846</v>
      </c>
      <c r="AM5610" t="s">
        <v>857</v>
      </c>
      <c r="AS5610">
        <v>3.63</v>
      </c>
      <c r="AT5610" t="s">
        <v>188</v>
      </c>
      <c r="AU5610" t="s">
        <v>647</v>
      </c>
      <c r="AV5610" t="s">
        <v>190</v>
      </c>
      <c r="AW5610" t="s">
        <v>191</v>
      </c>
      <c r="BM5610" t="s">
        <v>31015</v>
      </c>
      <c r="BN5610" t="s">
        <v>193</v>
      </c>
      <c r="BP5610" t="s">
        <v>194</v>
      </c>
      <c r="BQ5610" t="s">
        <v>195</v>
      </c>
      <c r="BS5610">
        <v>14627</v>
      </c>
      <c r="BT5610" t="s">
        <v>196</v>
      </c>
      <c r="BU5610">
        <v>5857751411</v>
      </c>
      <c r="CM5610" t="s">
        <v>31016</v>
      </c>
      <c r="CP5610" t="s">
        <v>194</v>
      </c>
      <c r="CQ5610" t="s">
        <v>195</v>
      </c>
      <c r="CS5610">
        <v>14620</v>
      </c>
      <c r="CT5610" t="s">
        <v>196</v>
      </c>
      <c r="CU5610">
        <v>5855207349</v>
      </c>
    </row>
    <row r="5611" spans="1:151" x14ac:dyDescent="0.2">
      <c r="A5611">
        <v>24381</v>
      </c>
      <c r="B5611" t="s">
        <v>31012</v>
      </c>
      <c r="C5611" t="s">
        <v>29994</v>
      </c>
      <c r="E5611" t="s">
        <v>31013</v>
      </c>
      <c r="F5611" t="s">
        <v>171</v>
      </c>
      <c r="H5611" s="1">
        <v>28248</v>
      </c>
      <c r="I5611" t="s">
        <v>221</v>
      </c>
      <c r="K5611" t="s">
        <v>5429</v>
      </c>
      <c r="L5611" t="s">
        <v>1731</v>
      </c>
      <c r="M5611" t="s">
        <v>176</v>
      </c>
      <c r="N5611">
        <v>2018</v>
      </c>
      <c r="O5611" t="s">
        <v>612</v>
      </c>
      <c r="P5611" t="s">
        <v>178</v>
      </c>
      <c r="Q5611" t="s">
        <v>172</v>
      </c>
      <c r="S5611">
        <v>29226481</v>
      </c>
      <c r="T5611" t="s">
        <v>179</v>
      </c>
      <c r="U5611" t="s">
        <v>180</v>
      </c>
      <c r="V5611" s="2">
        <v>43604</v>
      </c>
      <c r="W5611" t="s">
        <v>31014</v>
      </c>
      <c r="X5611">
        <v>5857751411</v>
      </c>
      <c r="Y5611" t="s">
        <v>186</v>
      </c>
      <c r="Z5611" t="s">
        <v>282</v>
      </c>
      <c r="AA5611">
        <v>2019</v>
      </c>
      <c r="AB5611">
        <v>2019</v>
      </c>
      <c r="AC5611" t="s">
        <v>856</v>
      </c>
      <c r="AD5611" t="s">
        <v>185</v>
      </c>
      <c r="AE5611" t="s">
        <v>846</v>
      </c>
      <c r="AM5611" t="s">
        <v>857</v>
      </c>
      <c r="AS5611">
        <v>3.63</v>
      </c>
      <c r="AT5611" t="s">
        <v>188</v>
      </c>
      <c r="AU5611" t="s">
        <v>647</v>
      </c>
      <c r="AV5611" t="s">
        <v>190</v>
      </c>
      <c r="AW5611" t="s">
        <v>191</v>
      </c>
      <c r="BM5611" t="s">
        <v>31015</v>
      </c>
      <c r="BN5611" t="s">
        <v>193</v>
      </c>
      <c r="BP5611" t="s">
        <v>194</v>
      </c>
      <c r="BQ5611" t="s">
        <v>195</v>
      </c>
      <c r="BS5611">
        <v>14627</v>
      </c>
      <c r="BT5611" t="s">
        <v>196</v>
      </c>
      <c r="BU5611">
        <v>5857751411</v>
      </c>
      <c r="CM5611" t="s">
        <v>31016</v>
      </c>
      <c r="CP5611" t="s">
        <v>194</v>
      </c>
      <c r="CQ5611" t="s">
        <v>195</v>
      </c>
      <c r="CS5611">
        <v>14620</v>
      </c>
      <c r="CT5611" t="s">
        <v>196</v>
      </c>
      <c r="CU5611">
        <v>5855207349</v>
      </c>
    </row>
    <row r="5612" spans="1:151" x14ac:dyDescent="0.2">
      <c r="A5612">
        <v>24671</v>
      </c>
      <c r="B5612" t="s">
        <v>31012</v>
      </c>
      <c r="C5612" t="s">
        <v>29994</v>
      </c>
      <c r="E5612" t="s">
        <v>31013</v>
      </c>
      <c r="F5612" t="s">
        <v>171</v>
      </c>
      <c r="H5612" s="1">
        <v>28248</v>
      </c>
      <c r="I5612" t="s">
        <v>221</v>
      </c>
      <c r="K5612" t="s">
        <v>882</v>
      </c>
      <c r="L5612" t="s">
        <v>318</v>
      </c>
      <c r="M5612" t="s">
        <v>255</v>
      </c>
      <c r="N5612" t="s">
        <v>2166</v>
      </c>
      <c r="O5612" t="s">
        <v>5927</v>
      </c>
      <c r="P5612" t="s">
        <v>178</v>
      </c>
      <c r="Q5612" t="s">
        <v>172</v>
      </c>
      <c r="S5612">
        <v>29226481</v>
      </c>
      <c r="T5612" t="s">
        <v>179</v>
      </c>
      <c r="U5612" t="s">
        <v>180</v>
      </c>
      <c r="V5612" s="2">
        <v>43604</v>
      </c>
      <c r="W5612" t="s">
        <v>31014</v>
      </c>
      <c r="X5612">
        <v>5857751411</v>
      </c>
      <c r="Y5612" t="s">
        <v>186</v>
      </c>
      <c r="Z5612" t="s">
        <v>282</v>
      </c>
      <c r="AA5612">
        <v>2019</v>
      </c>
      <c r="AB5612">
        <v>2019</v>
      </c>
      <c r="AC5612" t="s">
        <v>856</v>
      </c>
      <c r="AD5612" t="s">
        <v>185</v>
      </c>
      <c r="AE5612" t="s">
        <v>846</v>
      </c>
      <c r="AM5612" t="s">
        <v>857</v>
      </c>
      <c r="AS5612">
        <v>3.63</v>
      </c>
      <c r="AT5612" t="s">
        <v>188</v>
      </c>
      <c r="AU5612" t="s">
        <v>647</v>
      </c>
      <c r="AV5612" t="s">
        <v>190</v>
      </c>
      <c r="AW5612" t="s">
        <v>191</v>
      </c>
      <c r="BM5612" t="s">
        <v>31015</v>
      </c>
      <c r="BN5612" t="s">
        <v>193</v>
      </c>
      <c r="BP5612" t="s">
        <v>194</v>
      </c>
      <c r="BQ5612" t="s">
        <v>195</v>
      </c>
      <c r="BS5612">
        <v>14627</v>
      </c>
      <c r="BT5612" t="s">
        <v>196</v>
      </c>
      <c r="BU5612">
        <v>5857751411</v>
      </c>
      <c r="CM5612" t="s">
        <v>31016</v>
      </c>
      <c r="CP5612" t="s">
        <v>194</v>
      </c>
      <c r="CQ5612" t="s">
        <v>195</v>
      </c>
      <c r="CS5612">
        <v>14620</v>
      </c>
      <c r="CT5612" t="s">
        <v>196</v>
      </c>
      <c r="CU5612">
        <v>5855207349</v>
      </c>
    </row>
    <row r="5613" spans="1:151" x14ac:dyDescent="0.2">
      <c r="A5613">
        <v>19331</v>
      </c>
      <c r="B5613" t="s">
        <v>31017</v>
      </c>
      <c r="C5613" t="s">
        <v>31006</v>
      </c>
      <c r="E5613" t="s">
        <v>31018</v>
      </c>
      <c r="F5613" t="s">
        <v>171</v>
      </c>
      <c r="G5613" t="s">
        <v>172</v>
      </c>
      <c r="H5613" s="1">
        <v>35647</v>
      </c>
      <c r="I5613" t="s">
        <v>221</v>
      </c>
      <c r="K5613" t="s">
        <v>1939</v>
      </c>
      <c r="L5613" t="s">
        <v>1940</v>
      </c>
      <c r="M5613" t="s">
        <v>176</v>
      </c>
      <c r="N5613">
        <v>2017</v>
      </c>
      <c r="O5613" t="s">
        <v>177</v>
      </c>
      <c r="P5613" t="s">
        <v>178</v>
      </c>
      <c r="Q5613" t="s">
        <v>172</v>
      </c>
      <c r="S5613">
        <v>29283606</v>
      </c>
      <c r="T5613" t="s">
        <v>179</v>
      </c>
      <c r="U5613" t="s">
        <v>180</v>
      </c>
      <c r="V5613" s="2">
        <v>43604</v>
      </c>
      <c r="W5613" t="s">
        <v>31019</v>
      </c>
      <c r="X5613">
        <v>8618615281825</v>
      </c>
      <c r="Y5613" t="s">
        <v>186</v>
      </c>
      <c r="Z5613" t="s">
        <v>282</v>
      </c>
      <c r="AA5613">
        <v>2019</v>
      </c>
      <c r="AB5613">
        <v>2019</v>
      </c>
      <c r="AC5613" t="s">
        <v>382</v>
      </c>
      <c r="AD5613" t="s">
        <v>185</v>
      </c>
      <c r="AE5613" t="s">
        <v>310</v>
      </c>
      <c r="AS5613">
        <v>3.24</v>
      </c>
      <c r="AT5613" t="s">
        <v>188</v>
      </c>
      <c r="AU5613" t="s">
        <v>189</v>
      </c>
      <c r="AV5613" t="s">
        <v>190</v>
      </c>
      <c r="AW5613" t="s">
        <v>191</v>
      </c>
      <c r="BM5613" t="s">
        <v>31020</v>
      </c>
      <c r="BN5613" t="s">
        <v>193</v>
      </c>
      <c r="BP5613" t="s">
        <v>194</v>
      </c>
      <c r="BQ5613" t="s">
        <v>195</v>
      </c>
      <c r="BS5613">
        <v>14627</v>
      </c>
      <c r="BT5613" t="s">
        <v>196</v>
      </c>
      <c r="BU5613">
        <v>5858314833</v>
      </c>
      <c r="CM5613" t="s">
        <v>11241</v>
      </c>
      <c r="CP5613" t="s">
        <v>194</v>
      </c>
      <c r="CQ5613" t="s">
        <v>195</v>
      </c>
      <c r="CS5613">
        <v>14623</v>
      </c>
      <c r="CT5613" t="s">
        <v>196</v>
      </c>
      <c r="CU5613">
        <v>5858314833</v>
      </c>
    </row>
    <row r="5614" spans="1:151" x14ac:dyDescent="0.2">
      <c r="A5614">
        <v>20974</v>
      </c>
      <c r="B5614" t="s">
        <v>15596</v>
      </c>
      <c r="C5614" t="s">
        <v>31006</v>
      </c>
      <c r="E5614" t="s">
        <v>31021</v>
      </c>
      <c r="F5614" t="s">
        <v>171</v>
      </c>
      <c r="G5614" t="s">
        <v>172</v>
      </c>
      <c r="H5614" s="1">
        <v>35411</v>
      </c>
      <c r="I5614" t="s">
        <v>221</v>
      </c>
      <c r="K5614" t="s">
        <v>1024</v>
      </c>
      <c r="L5614" t="s">
        <v>1025</v>
      </c>
      <c r="M5614" t="s">
        <v>306</v>
      </c>
      <c r="N5614">
        <v>2017</v>
      </c>
      <c r="O5614" t="s">
        <v>646</v>
      </c>
      <c r="P5614" t="s">
        <v>178</v>
      </c>
      <c r="Q5614" t="s">
        <v>172</v>
      </c>
      <c r="S5614">
        <v>28816195</v>
      </c>
      <c r="T5614" t="s">
        <v>196</v>
      </c>
      <c r="W5614" t="s">
        <v>31022</v>
      </c>
      <c r="X5614">
        <v>9176670829</v>
      </c>
      <c r="Y5614" t="s">
        <v>186</v>
      </c>
      <c r="Z5614" t="s">
        <v>282</v>
      </c>
      <c r="AA5614">
        <v>2018</v>
      </c>
      <c r="AB5614">
        <v>2018</v>
      </c>
      <c r="AC5614" t="s">
        <v>885</v>
      </c>
      <c r="AD5614" t="s">
        <v>185</v>
      </c>
      <c r="AE5614" t="s">
        <v>1280</v>
      </c>
      <c r="AS5614">
        <v>3.55</v>
      </c>
      <c r="AT5614" t="s">
        <v>188</v>
      </c>
      <c r="AU5614" t="s">
        <v>189</v>
      </c>
      <c r="AV5614" t="s">
        <v>190</v>
      </c>
      <c r="AW5614" t="s">
        <v>715</v>
      </c>
      <c r="BM5614" t="s">
        <v>193</v>
      </c>
      <c r="BN5614" t="s">
        <v>31023</v>
      </c>
      <c r="BP5614" t="s">
        <v>194</v>
      </c>
      <c r="BQ5614" t="s">
        <v>195</v>
      </c>
      <c r="BS5614">
        <v>14627</v>
      </c>
      <c r="BT5614" t="s">
        <v>196</v>
      </c>
      <c r="BU5614">
        <v>6467079811</v>
      </c>
      <c r="BZ5614" t="s">
        <v>31024</v>
      </c>
      <c r="CC5614" t="s">
        <v>704</v>
      </c>
      <c r="CD5614" t="s">
        <v>195</v>
      </c>
      <c r="CF5614">
        <v>11219</v>
      </c>
      <c r="CG5614" t="s">
        <v>196</v>
      </c>
      <c r="CH5614">
        <v>6467079811</v>
      </c>
      <c r="CM5614" t="s">
        <v>2035</v>
      </c>
      <c r="CP5614" t="s">
        <v>194</v>
      </c>
      <c r="CQ5614" t="s">
        <v>195</v>
      </c>
      <c r="CS5614">
        <v>14627</v>
      </c>
      <c r="CT5614" t="s">
        <v>196</v>
      </c>
      <c r="CU5614">
        <v>6467079811</v>
      </c>
      <c r="ED5614" t="s">
        <v>195</v>
      </c>
      <c r="EG5614" t="s">
        <v>196</v>
      </c>
      <c r="EH5614">
        <v>6467079811</v>
      </c>
      <c r="EM5614" t="s">
        <v>31024</v>
      </c>
      <c r="EP5614" t="s">
        <v>704</v>
      </c>
      <c r="EQ5614" t="s">
        <v>195</v>
      </c>
      <c r="ES5614">
        <v>11219</v>
      </c>
      <c r="ET5614" t="s">
        <v>196</v>
      </c>
      <c r="EU5614">
        <v>6467079811</v>
      </c>
    </row>
    <row r="5615" spans="1:151" x14ac:dyDescent="0.2">
      <c r="A5615">
        <v>23144</v>
      </c>
      <c r="B5615" t="s">
        <v>31025</v>
      </c>
      <c r="C5615" t="s">
        <v>31006</v>
      </c>
      <c r="E5615" t="s">
        <v>31026</v>
      </c>
      <c r="F5615" t="s">
        <v>171</v>
      </c>
      <c r="G5615" t="s">
        <v>172</v>
      </c>
      <c r="H5615" s="1">
        <v>34970</v>
      </c>
      <c r="I5615" t="s">
        <v>221</v>
      </c>
      <c r="K5615" t="s">
        <v>222</v>
      </c>
      <c r="L5615" t="s">
        <v>223</v>
      </c>
      <c r="M5615" t="s">
        <v>224</v>
      </c>
      <c r="N5615">
        <v>2017</v>
      </c>
      <c r="O5615" t="s">
        <v>441</v>
      </c>
      <c r="P5615" t="s">
        <v>178</v>
      </c>
      <c r="Q5615" t="s">
        <v>172</v>
      </c>
      <c r="S5615">
        <v>28287834</v>
      </c>
      <c r="T5615" t="s">
        <v>179</v>
      </c>
      <c r="U5615" t="s">
        <v>180</v>
      </c>
      <c r="V5615" s="2">
        <v>42876</v>
      </c>
      <c r="W5615" t="s">
        <v>31027</v>
      </c>
      <c r="X5615" t="s">
        <v>31028</v>
      </c>
      <c r="Y5615" t="s">
        <v>182</v>
      </c>
      <c r="Z5615" t="s">
        <v>183</v>
      </c>
      <c r="AA5615">
        <v>2017</v>
      </c>
      <c r="AB5615">
        <v>2017</v>
      </c>
      <c r="AC5615" t="s">
        <v>752</v>
      </c>
      <c r="AD5615" t="s">
        <v>185</v>
      </c>
      <c r="AS5615">
        <v>3.64</v>
      </c>
      <c r="AT5615" t="s">
        <v>188</v>
      </c>
      <c r="AU5615" t="s">
        <v>647</v>
      </c>
      <c r="AV5615" t="s">
        <v>190</v>
      </c>
      <c r="AW5615" t="s">
        <v>191</v>
      </c>
      <c r="CM5615" t="s">
        <v>31029</v>
      </c>
      <c r="CP5615" t="s">
        <v>194</v>
      </c>
      <c r="CQ5615" t="s">
        <v>195</v>
      </c>
      <c r="CS5615">
        <v>14611</v>
      </c>
      <c r="CT5615" t="s">
        <v>196</v>
      </c>
      <c r="CU5615">
        <v>5185382880</v>
      </c>
    </row>
    <row r="5616" spans="1:151" x14ac:dyDescent="0.2">
      <c r="A5616">
        <v>23543</v>
      </c>
      <c r="B5616" t="s">
        <v>31030</v>
      </c>
      <c r="C5616" t="s">
        <v>31006</v>
      </c>
      <c r="E5616" t="s">
        <v>31031</v>
      </c>
      <c r="F5616" t="s">
        <v>171</v>
      </c>
      <c r="G5616" t="s">
        <v>172</v>
      </c>
      <c r="H5616" s="1">
        <v>35499</v>
      </c>
      <c r="I5616" t="s">
        <v>221</v>
      </c>
      <c r="K5616" t="s">
        <v>2660</v>
      </c>
      <c r="L5616" t="s">
        <v>920</v>
      </c>
      <c r="M5616" t="s">
        <v>224</v>
      </c>
      <c r="N5616">
        <v>2017</v>
      </c>
      <c r="O5616" t="s">
        <v>441</v>
      </c>
      <c r="P5616" t="s">
        <v>178</v>
      </c>
      <c r="Q5616" t="s">
        <v>172</v>
      </c>
      <c r="S5616">
        <v>29352739</v>
      </c>
      <c r="T5616" t="s">
        <v>179</v>
      </c>
      <c r="U5616" t="s">
        <v>180</v>
      </c>
      <c r="V5616" s="2">
        <v>43604</v>
      </c>
      <c r="W5616" t="s">
        <v>31032</v>
      </c>
      <c r="X5616">
        <v>5856358893</v>
      </c>
      <c r="Y5616" t="s">
        <v>186</v>
      </c>
      <c r="Z5616" t="s">
        <v>282</v>
      </c>
      <c r="AA5616">
        <v>2019</v>
      </c>
      <c r="AB5616">
        <v>2019</v>
      </c>
      <c r="AC5616" t="s">
        <v>857</v>
      </c>
      <c r="AD5616" t="s">
        <v>185</v>
      </c>
      <c r="AS5616">
        <v>2.73</v>
      </c>
      <c r="AT5616" t="s">
        <v>188</v>
      </c>
      <c r="AU5616" t="s">
        <v>189</v>
      </c>
      <c r="AV5616" t="s">
        <v>190</v>
      </c>
      <c r="AW5616" t="s">
        <v>191</v>
      </c>
      <c r="BM5616" t="s">
        <v>18155</v>
      </c>
      <c r="BN5616" t="s">
        <v>193</v>
      </c>
      <c r="BP5616" t="s">
        <v>194</v>
      </c>
      <c r="BQ5616" t="s">
        <v>195</v>
      </c>
      <c r="BS5616">
        <v>14627</v>
      </c>
      <c r="BT5616" t="s">
        <v>196</v>
      </c>
      <c r="BU5616">
        <v>5852987574</v>
      </c>
      <c r="CM5616" t="s">
        <v>31033</v>
      </c>
      <c r="CP5616" t="s">
        <v>194</v>
      </c>
      <c r="CQ5616" t="s">
        <v>195</v>
      </c>
      <c r="CS5616">
        <v>14627</v>
      </c>
      <c r="CT5616" t="s">
        <v>196</v>
      </c>
      <c r="CU5616">
        <v>5856358893</v>
      </c>
    </row>
    <row r="5617" spans="1:151" x14ac:dyDescent="0.2">
      <c r="A5617">
        <v>32547</v>
      </c>
      <c r="B5617" t="s">
        <v>31034</v>
      </c>
      <c r="C5617" t="s">
        <v>31006</v>
      </c>
      <c r="E5617" t="s">
        <v>31035</v>
      </c>
      <c r="F5617" t="s">
        <v>171</v>
      </c>
      <c r="G5617" t="s">
        <v>172</v>
      </c>
      <c r="H5617" s="1">
        <v>34606</v>
      </c>
      <c r="I5617" t="s">
        <v>221</v>
      </c>
      <c r="K5617" t="s">
        <v>4669</v>
      </c>
      <c r="L5617" t="s">
        <v>4692</v>
      </c>
      <c r="M5617" t="s">
        <v>255</v>
      </c>
      <c r="N5617" t="s">
        <v>421</v>
      </c>
      <c r="O5617" t="s">
        <v>422</v>
      </c>
      <c r="P5617" t="s">
        <v>178</v>
      </c>
      <c r="Q5617" t="s">
        <v>172</v>
      </c>
      <c r="S5617">
        <v>31604482</v>
      </c>
      <c r="T5617" t="s">
        <v>1382</v>
      </c>
      <c r="U5617" t="s">
        <v>424</v>
      </c>
      <c r="Y5617" t="str">
        <f>"02SBS"</f>
        <v>02SBS</v>
      </c>
      <c r="Z5617" t="s">
        <v>4693</v>
      </c>
      <c r="AA5617" t="s">
        <v>259</v>
      </c>
      <c r="AB5617" t="s">
        <v>260</v>
      </c>
      <c r="AC5617" t="s">
        <v>4694</v>
      </c>
      <c r="AD5617" t="s">
        <v>185</v>
      </c>
      <c r="AS5617">
        <v>3.51</v>
      </c>
      <c r="AT5617" t="s">
        <v>429</v>
      </c>
      <c r="AV5617" t="s">
        <v>823</v>
      </c>
      <c r="AW5617" t="s">
        <v>430</v>
      </c>
      <c r="BO5617" t="s">
        <v>11461</v>
      </c>
      <c r="BQ5617" t="s">
        <v>195</v>
      </c>
      <c r="CA5617" t="s">
        <v>31036</v>
      </c>
      <c r="CD5617" t="s">
        <v>195</v>
      </c>
      <c r="CM5617" t="s">
        <v>31037</v>
      </c>
      <c r="CN5617" t="s">
        <v>31036</v>
      </c>
      <c r="CO5617" t="s">
        <v>11461</v>
      </c>
      <c r="CP5617" t="s">
        <v>11461</v>
      </c>
      <c r="CQ5617" t="s">
        <v>4705</v>
      </c>
      <c r="CS5617">
        <v>266061</v>
      </c>
      <c r="CT5617" t="s">
        <v>1382</v>
      </c>
    </row>
    <row r="5618" spans="1:151" x14ac:dyDescent="0.2">
      <c r="A5618">
        <v>33968</v>
      </c>
      <c r="B5618" t="s">
        <v>31038</v>
      </c>
      <c r="C5618" t="s">
        <v>31006</v>
      </c>
      <c r="E5618" t="s">
        <v>31039</v>
      </c>
      <c r="F5618" t="s">
        <v>171</v>
      </c>
      <c r="G5618" t="s">
        <v>172</v>
      </c>
      <c r="H5618" s="1">
        <v>36971</v>
      </c>
      <c r="I5618" t="s">
        <v>221</v>
      </c>
      <c r="K5618" t="s">
        <v>1377</v>
      </c>
      <c r="L5618" t="s">
        <v>17408</v>
      </c>
      <c r="M5618" t="s">
        <v>306</v>
      </c>
      <c r="N5618">
        <v>2020</v>
      </c>
      <c r="O5618" t="s">
        <v>1379</v>
      </c>
      <c r="P5618" t="s">
        <v>178</v>
      </c>
      <c r="Q5618" t="s">
        <v>172</v>
      </c>
      <c r="S5618">
        <v>31523899</v>
      </c>
      <c r="T5618" t="s">
        <v>1382</v>
      </c>
      <c r="U5618" t="s">
        <v>424</v>
      </c>
      <c r="Y5618" t="str">
        <f>"01AS"</f>
        <v>01AS</v>
      </c>
      <c r="Z5618" t="s">
        <v>227</v>
      </c>
      <c r="AA5618" t="s">
        <v>228</v>
      </c>
      <c r="AB5618" t="s">
        <v>229</v>
      </c>
      <c r="AC5618" t="s">
        <v>5261</v>
      </c>
      <c r="AD5618" t="s">
        <v>185</v>
      </c>
      <c r="AS5618">
        <v>3.31</v>
      </c>
      <c r="AT5618" t="s">
        <v>429</v>
      </c>
      <c r="AU5618" t="s">
        <v>472</v>
      </c>
      <c r="AV5618" t="s">
        <v>473</v>
      </c>
      <c r="AW5618" t="s">
        <v>430</v>
      </c>
      <c r="BM5618" t="s">
        <v>9993</v>
      </c>
      <c r="BN5618" t="s">
        <v>239</v>
      </c>
      <c r="BO5618" t="s">
        <v>31040</v>
      </c>
      <c r="BP5618" t="s">
        <v>241</v>
      </c>
      <c r="BQ5618" t="s">
        <v>195</v>
      </c>
      <c r="BS5618">
        <v>14627</v>
      </c>
      <c r="CA5618" t="s">
        <v>31041</v>
      </c>
      <c r="CD5618" t="s">
        <v>195</v>
      </c>
      <c r="CM5618" t="s">
        <v>31042</v>
      </c>
      <c r="CN5618" t="s">
        <v>31041</v>
      </c>
      <c r="CO5618" t="s">
        <v>31040</v>
      </c>
      <c r="CP5618" t="s">
        <v>31040</v>
      </c>
      <c r="CQ5618" t="s">
        <v>4705</v>
      </c>
      <c r="CS5618">
        <v>272000</v>
      </c>
      <c r="CT5618" t="s">
        <v>1382</v>
      </c>
      <c r="CU5618" t="s">
        <v>31043</v>
      </c>
    </row>
    <row r="5619" spans="1:151" x14ac:dyDescent="0.2">
      <c r="A5619">
        <v>33946</v>
      </c>
      <c r="B5619" t="s">
        <v>31044</v>
      </c>
      <c r="C5619" t="s">
        <v>31006</v>
      </c>
      <c r="E5619" t="s">
        <v>31045</v>
      </c>
      <c r="F5619" t="s">
        <v>171</v>
      </c>
      <c r="G5619" t="s">
        <v>172</v>
      </c>
      <c r="H5619" s="1">
        <v>36726</v>
      </c>
      <c r="I5619" t="s">
        <v>221</v>
      </c>
      <c r="K5619" t="s">
        <v>1377</v>
      </c>
      <c r="L5619" t="s">
        <v>1378</v>
      </c>
      <c r="M5619" t="s">
        <v>306</v>
      </c>
      <c r="N5619">
        <v>2020</v>
      </c>
      <c r="O5619" t="s">
        <v>1379</v>
      </c>
      <c r="P5619" t="s">
        <v>509</v>
      </c>
      <c r="Q5619" t="s">
        <v>172</v>
      </c>
      <c r="S5619">
        <v>31445573</v>
      </c>
      <c r="T5619" t="s">
        <v>1382</v>
      </c>
      <c r="U5619" t="s">
        <v>424</v>
      </c>
      <c r="Y5619" t="str">
        <f>"01AS"</f>
        <v>01AS</v>
      </c>
      <c r="Z5619" t="s">
        <v>499</v>
      </c>
      <c r="AA5619" t="s">
        <v>228</v>
      </c>
      <c r="AB5619" t="s">
        <v>229</v>
      </c>
      <c r="AC5619" t="s">
        <v>2066</v>
      </c>
      <c r="AD5619" t="s">
        <v>185</v>
      </c>
      <c r="AS5619">
        <v>3.33</v>
      </c>
      <c r="AT5619" t="s">
        <v>429</v>
      </c>
      <c r="AU5619" t="s">
        <v>235</v>
      </c>
      <c r="AV5619" t="s">
        <v>236</v>
      </c>
      <c r="AW5619" t="s">
        <v>430</v>
      </c>
      <c r="BC5619" t="s">
        <v>474</v>
      </c>
      <c r="BM5619" t="s">
        <v>31046</v>
      </c>
      <c r="BN5619" t="s">
        <v>239</v>
      </c>
      <c r="BO5619" t="s">
        <v>5547</v>
      </c>
      <c r="BP5619" t="s">
        <v>241</v>
      </c>
      <c r="BQ5619" t="s">
        <v>195</v>
      </c>
      <c r="BS5619">
        <v>14627</v>
      </c>
      <c r="CA5619" t="s">
        <v>31047</v>
      </c>
      <c r="CD5619" t="s">
        <v>195</v>
      </c>
      <c r="CM5619" t="s">
        <v>31048</v>
      </c>
      <c r="CN5619" t="s">
        <v>31047</v>
      </c>
      <c r="CO5619" t="s">
        <v>5547</v>
      </c>
      <c r="CP5619" t="s">
        <v>5547</v>
      </c>
      <c r="CQ5619" t="s">
        <v>4882</v>
      </c>
      <c r="CS5619">
        <v>518000</v>
      </c>
      <c r="CT5619" t="s">
        <v>1382</v>
      </c>
      <c r="CU5619" t="s">
        <v>31049</v>
      </c>
    </row>
    <row r="5620" spans="1:151" x14ac:dyDescent="0.2">
      <c r="A5620">
        <v>34059</v>
      </c>
      <c r="B5620" t="s">
        <v>31050</v>
      </c>
      <c r="C5620" t="s">
        <v>31006</v>
      </c>
      <c r="E5620" t="s">
        <v>31051</v>
      </c>
      <c r="F5620" t="s">
        <v>171</v>
      </c>
      <c r="G5620" t="s">
        <v>172</v>
      </c>
      <c r="H5620" s="1">
        <v>36940</v>
      </c>
      <c r="I5620" t="s">
        <v>221</v>
      </c>
      <c r="K5620" t="s">
        <v>1377</v>
      </c>
      <c r="L5620" t="s">
        <v>1378</v>
      </c>
      <c r="M5620" t="s">
        <v>306</v>
      </c>
      <c r="N5620">
        <v>2020</v>
      </c>
      <c r="O5620" t="s">
        <v>1379</v>
      </c>
      <c r="P5620" t="s">
        <v>509</v>
      </c>
      <c r="Q5620" t="s">
        <v>172</v>
      </c>
      <c r="S5620">
        <v>31526913</v>
      </c>
      <c r="T5620" t="s">
        <v>1382</v>
      </c>
      <c r="U5620" t="s">
        <v>424</v>
      </c>
      <c r="Y5620" t="str">
        <f>"01AS"</f>
        <v>01AS</v>
      </c>
      <c r="Z5620" t="s">
        <v>227</v>
      </c>
      <c r="AA5620" t="s">
        <v>320</v>
      </c>
      <c r="AB5620" t="s">
        <v>321</v>
      </c>
      <c r="AC5620" t="s">
        <v>1237</v>
      </c>
      <c r="AD5620" t="s">
        <v>185</v>
      </c>
      <c r="AM5620" t="s">
        <v>2372</v>
      </c>
      <c r="AS5620">
        <v>3.91</v>
      </c>
      <c r="AT5620" t="s">
        <v>1261</v>
      </c>
      <c r="AU5620" t="s">
        <v>235</v>
      </c>
      <c r="AV5620" t="s">
        <v>236</v>
      </c>
      <c r="AW5620" t="s">
        <v>430</v>
      </c>
      <c r="BC5620" t="s">
        <v>474</v>
      </c>
      <c r="BO5620" t="s">
        <v>267</v>
      </c>
      <c r="BQ5620" t="s">
        <v>195</v>
      </c>
      <c r="CA5620" t="s">
        <v>31052</v>
      </c>
      <c r="CD5620" t="s">
        <v>195</v>
      </c>
      <c r="CM5620" t="s">
        <v>31053</v>
      </c>
      <c r="CN5620" t="s">
        <v>31052</v>
      </c>
      <c r="CO5620" t="s">
        <v>267</v>
      </c>
      <c r="CP5620" t="s">
        <v>241</v>
      </c>
      <c r="CQ5620" t="s">
        <v>247</v>
      </c>
      <c r="CS5620">
        <v>14627</v>
      </c>
      <c r="CT5620" t="s">
        <v>244</v>
      </c>
      <c r="CU5620" t="s">
        <v>31054</v>
      </c>
    </row>
    <row r="5621" spans="1:151" x14ac:dyDescent="0.2">
      <c r="A5621">
        <v>34415</v>
      </c>
      <c r="B5621" t="s">
        <v>9995</v>
      </c>
      <c r="C5621" t="s">
        <v>31006</v>
      </c>
      <c r="E5621" t="s">
        <v>31055</v>
      </c>
      <c r="F5621" t="s">
        <v>171</v>
      </c>
      <c r="G5621" t="s">
        <v>172</v>
      </c>
      <c r="H5621" s="1">
        <v>36966</v>
      </c>
      <c r="I5621" t="s">
        <v>221</v>
      </c>
      <c r="K5621" t="s">
        <v>1377</v>
      </c>
      <c r="L5621" t="s">
        <v>1378</v>
      </c>
      <c r="M5621" t="s">
        <v>306</v>
      </c>
      <c r="N5621">
        <v>2020</v>
      </c>
      <c r="O5621" t="s">
        <v>1379</v>
      </c>
      <c r="P5621" t="s">
        <v>3256</v>
      </c>
      <c r="Q5621" t="s">
        <v>172</v>
      </c>
      <c r="S5621">
        <v>31529136</v>
      </c>
      <c r="T5621" t="s">
        <v>1382</v>
      </c>
      <c r="U5621" t="s">
        <v>424</v>
      </c>
      <c r="Y5621" t="str">
        <f>"01AS"</f>
        <v>01AS</v>
      </c>
      <c r="Z5621" t="s">
        <v>227</v>
      </c>
      <c r="AA5621" t="s">
        <v>833</v>
      </c>
      <c r="AB5621" t="s">
        <v>834</v>
      </c>
      <c r="AC5621" t="s">
        <v>425</v>
      </c>
      <c r="AD5621" t="s">
        <v>172</v>
      </c>
      <c r="AS5621">
        <v>3.67</v>
      </c>
      <c r="AT5621" t="s">
        <v>1261</v>
      </c>
      <c r="AU5621" t="s">
        <v>235</v>
      </c>
      <c r="AV5621" t="s">
        <v>236</v>
      </c>
      <c r="AW5621" t="s">
        <v>430</v>
      </c>
      <c r="BM5621" t="s">
        <v>10647</v>
      </c>
      <c r="BN5621" t="s">
        <v>239</v>
      </c>
      <c r="BO5621" t="s">
        <v>1381</v>
      </c>
      <c r="BP5621" t="s">
        <v>241</v>
      </c>
      <c r="BQ5621" t="s">
        <v>195</v>
      </c>
      <c r="BS5621">
        <v>14627</v>
      </c>
      <c r="CA5621" t="s">
        <v>23427</v>
      </c>
      <c r="CD5621" t="s">
        <v>195</v>
      </c>
      <c r="CM5621" t="s">
        <v>31056</v>
      </c>
      <c r="CN5621" t="s">
        <v>23427</v>
      </c>
      <c r="CO5621" t="s">
        <v>1381</v>
      </c>
      <c r="CP5621" t="s">
        <v>1381</v>
      </c>
      <c r="CQ5621" t="s">
        <v>4697</v>
      </c>
      <c r="CS5621">
        <v>100107</v>
      </c>
      <c r="CT5621" t="s">
        <v>1382</v>
      </c>
      <c r="CU5621" t="s">
        <v>31057</v>
      </c>
    </row>
    <row r="5622" spans="1:151" x14ac:dyDescent="0.2">
      <c r="A5622">
        <v>34137</v>
      </c>
      <c r="B5622" t="s">
        <v>31058</v>
      </c>
      <c r="C5622" t="s">
        <v>31006</v>
      </c>
      <c r="E5622" t="s">
        <v>31059</v>
      </c>
      <c r="F5622" t="s">
        <v>171</v>
      </c>
      <c r="G5622" t="s">
        <v>172</v>
      </c>
      <c r="H5622" s="1">
        <v>36411</v>
      </c>
      <c r="I5622" t="s">
        <v>221</v>
      </c>
      <c r="K5622" t="s">
        <v>1377</v>
      </c>
      <c r="L5622" t="s">
        <v>1378</v>
      </c>
      <c r="M5622" t="s">
        <v>306</v>
      </c>
      <c r="N5622">
        <v>2020</v>
      </c>
      <c r="O5622" t="s">
        <v>1379</v>
      </c>
      <c r="P5622" t="s">
        <v>509</v>
      </c>
      <c r="Q5622" t="s">
        <v>172</v>
      </c>
      <c r="S5622">
        <v>31395151</v>
      </c>
      <c r="T5622" t="s">
        <v>1382</v>
      </c>
      <c r="U5622" t="s">
        <v>424</v>
      </c>
      <c r="Y5622" t="str">
        <f>"01AS"</f>
        <v>01AS</v>
      </c>
      <c r="Z5622" t="s">
        <v>227</v>
      </c>
      <c r="AA5622" t="s">
        <v>228</v>
      </c>
      <c r="AB5622" t="s">
        <v>229</v>
      </c>
      <c r="AC5622" t="s">
        <v>822</v>
      </c>
      <c r="AD5622" t="s">
        <v>185</v>
      </c>
      <c r="AS5622">
        <v>3.61</v>
      </c>
      <c r="AT5622" t="s">
        <v>429</v>
      </c>
      <c r="AU5622" t="s">
        <v>235</v>
      </c>
      <c r="AV5622" t="s">
        <v>236</v>
      </c>
      <c r="AW5622" t="s">
        <v>430</v>
      </c>
      <c r="BM5622" t="s">
        <v>14126</v>
      </c>
      <c r="BN5622" t="s">
        <v>239</v>
      </c>
      <c r="BO5622" t="s">
        <v>4702</v>
      </c>
      <c r="BP5622" t="s">
        <v>241</v>
      </c>
      <c r="BQ5622" t="s">
        <v>195</v>
      </c>
      <c r="BS5622">
        <v>14627</v>
      </c>
      <c r="CD5622" t="s">
        <v>195</v>
      </c>
      <c r="CM5622" t="s">
        <v>31060</v>
      </c>
      <c r="CO5622" t="s">
        <v>4702</v>
      </c>
      <c r="CP5622" t="s">
        <v>4702</v>
      </c>
      <c r="CQ5622" t="s">
        <v>4705</v>
      </c>
      <c r="CS5622">
        <v>200051</v>
      </c>
      <c r="CT5622" t="s">
        <v>1382</v>
      </c>
      <c r="CU5622" t="s">
        <v>31061</v>
      </c>
    </row>
    <row r="5623" spans="1:151" x14ac:dyDescent="0.2">
      <c r="A5623">
        <v>34376</v>
      </c>
      <c r="B5623" t="s">
        <v>31062</v>
      </c>
      <c r="C5623" t="s">
        <v>31006</v>
      </c>
      <c r="E5623" t="s">
        <v>31063</v>
      </c>
      <c r="F5623" t="s">
        <v>171</v>
      </c>
      <c r="G5623" t="s">
        <v>172</v>
      </c>
      <c r="H5623" s="1">
        <v>36953</v>
      </c>
      <c r="I5623" t="s">
        <v>221</v>
      </c>
      <c r="K5623" t="s">
        <v>1377</v>
      </c>
      <c r="L5623" t="s">
        <v>1378</v>
      </c>
      <c r="M5623" t="s">
        <v>306</v>
      </c>
      <c r="N5623">
        <v>2020</v>
      </c>
      <c r="O5623" t="s">
        <v>1379</v>
      </c>
      <c r="P5623" t="s">
        <v>3256</v>
      </c>
      <c r="Q5623" t="s">
        <v>172</v>
      </c>
      <c r="S5623">
        <v>31548281</v>
      </c>
      <c r="T5623" t="s">
        <v>1382</v>
      </c>
      <c r="U5623" t="s">
        <v>424</v>
      </c>
      <c r="Y5623" t="str">
        <f>"04HSEAS"</f>
        <v>04HSEAS</v>
      </c>
      <c r="Z5623" t="s">
        <v>499</v>
      </c>
      <c r="AA5623" t="s">
        <v>833</v>
      </c>
      <c r="AB5623" t="s">
        <v>834</v>
      </c>
      <c r="AC5623" t="s">
        <v>500</v>
      </c>
      <c r="AD5623" t="s">
        <v>185</v>
      </c>
      <c r="AS5623">
        <v>4</v>
      </c>
      <c r="AT5623" t="s">
        <v>429</v>
      </c>
      <c r="AU5623" t="s">
        <v>235</v>
      </c>
      <c r="AV5623" t="s">
        <v>236</v>
      </c>
      <c r="AW5623" t="s">
        <v>430</v>
      </c>
      <c r="BM5623" t="s">
        <v>31064</v>
      </c>
      <c r="BN5623" t="s">
        <v>239</v>
      </c>
      <c r="BO5623" t="s">
        <v>11320</v>
      </c>
      <c r="BP5623" t="s">
        <v>241</v>
      </c>
      <c r="BQ5623" t="s">
        <v>195</v>
      </c>
      <c r="BS5623">
        <v>14627</v>
      </c>
      <c r="CA5623" t="s">
        <v>31065</v>
      </c>
      <c r="CD5623" t="s">
        <v>195</v>
      </c>
      <c r="CM5623" t="s">
        <v>31066</v>
      </c>
      <c r="CN5623" t="s">
        <v>31065</v>
      </c>
      <c r="CO5623" t="s">
        <v>11320</v>
      </c>
      <c r="CP5623" t="s">
        <v>11320</v>
      </c>
      <c r="CQ5623" t="s">
        <v>1375</v>
      </c>
      <c r="CS5623">
        <v>230031</v>
      </c>
      <c r="CT5623" t="s">
        <v>1382</v>
      </c>
    </row>
    <row r="5624" spans="1:151" x14ac:dyDescent="0.2">
      <c r="A5624">
        <v>34310</v>
      </c>
      <c r="B5624" t="s">
        <v>31067</v>
      </c>
      <c r="C5624" t="s">
        <v>31006</v>
      </c>
      <c r="E5624" t="s">
        <v>31068</v>
      </c>
      <c r="F5624" t="s">
        <v>171</v>
      </c>
      <c r="G5624" t="s">
        <v>172</v>
      </c>
      <c r="H5624" s="1">
        <v>36641</v>
      </c>
      <c r="I5624" t="s">
        <v>173</v>
      </c>
      <c r="K5624" t="s">
        <v>1377</v>
      </c>
      <c r="L5624" t="s">
        <v>1378</v>
      </c>
      <c r="M5624" t="s">
        <v>306</v>
      </c>
      <c r="N5624">
        <v>2020</v>
      </c>
      <c r="O5624" t="s">
        <v>1379</v>
      </c>
      <c r="P5624" t="s">
        <v>509</v>
      </c>
      <c r="Q5624" t="s">
        <v>172</v>
      </c>
      <c r="S5624">
        <v>31623377</v>
      </c>
      <c r="T5624" t="s">
        <v>1382</v>
      </c>
      <c r="U5624" t="s">
        <v>424</v>
      </c>
      <c r="Y5624" t="str">
        <f>"01AS"</f>
        <v>01AS</v>
      </c>
      <c r="Z5624" t="s">
        <v>227</v>
      </c>
      <c r="AA5624" t="s">
        <v>833</v>
      </c>
      <c r="AB5624" t="s">
        <v>834</v>
      </c>
      <c r="AC5624" t="s">
        <v>656</v>
      </c>
      <c r="AD5624" t="s">
        <v>172</v>
      </c>
      <c r="AS5624">
        <v>2.19</v>
      </c>
      <c r="AT5624" t="s">
        <v>429</v>
      </c>
      <c r="AU5624" t="s">
        <v>235</v>
      </c>
      <c r="AV5624" t="s">
        <v>236</v>
      </c>
      <c r="AW5624" t="s">
        <v>430</v>
      </c>
      <c r="BC5624" t="s">
        <v>474</v>
      </c>
      <c r="BM5624" t="s">
        <v>31069</v>
      </c>
      <c r="BN5624" t="s">
        <v>239</v>
      </c>
      <c r="BO5624" t="s">
        <v>5600</v>
      </c>
      <c r="BP5624" t="s">
        <v>241</v>
      </c>
      <c r="BQ5624" t="s">
        <v>195</v>
      </c>
      <c r="BS5624">
        <v>14627</v>
      </c>
      <c r="CA5624" t="s">
        <v>31070</v>
      </c>
      <c r="CD5624" t="s">
        <v>195</v>
      </c>
      <c r="CM5624" t="s">
        <v>31071</v>
      </c>
      <c r="CN5624" t="s">
        <v>31070</v>
      </c>
      <c r="CO5624" t="s">
        <v>5600</v>
      </c>
      <c r="CP5624" t="s">
        <v>5600</v>
      </c>
      <c r="CQ5624" t="s">
        <v>3674</v>
      </c>
      <c r="CS5624">
        <v>215131</v>
      </c>
      <c r="CT5624" t="s">
        <v>1382</v>
      </c>
      <c r="CU5624" t="s">
        <v>31072</v>
      </c>
    </row>
    <row r="5625" spans="1:151" x14ac:dyDescent="0.2">
      <c r="A5625">
        <v>34450</v>
      </c>
      <c r="B5625" t="s">
        <v>31073</v>
      </c>
      <c r="C5625" t="s">
        <v>29994</v>
      </c>
      <c r="E5625" t="s">
        <v>31074</v>
      </c>
      <c r="F5625" t="s">
        <v>171</v>
      </c>
      <c r="I5625" t="s">
        <v>221</v>
      </c>
      <c r="K5625" t="s">
        <v>1377</v>
      </c>
      <c r="L5625" t="s">
        <v>1378</v>
      </c>
      <c r="M5625" t="s">
        <v>306</v>
      </c>
      <c r="N5625">
        <v>2020</v>
      </c>
      <c r="O5625" t="s">
        <v>1379</v>
      </c>
      <c r="P5625" t="s">
        <v>509</v>
      </c>
      <c r="Q5625" t="s">
        <v>185</v>
      </c>
      <c r="BM5625" t="s">
        <v>31075</v>
      </c>
      <c r="BP5625" t="s">
        <v>4702</v>
      </c>
      <c r="BQ5625" t="s">
        <v>16862</v>
      </c>
      <c r="BR5625" t="s">
        <v>4702</v>
      </c>
      <c r="BS5625">
        <v>200129</v>
      </c>
      <c r="BT5625" t="s">
        <v>1382</v>
      </c>
      <c r="BU5625" t="s">
        <v>31076</v>
      </c>
      <c r="BX5625" t="s">
        <v>31077</v>
      </c>
      <c r="BY5625" t="s">
        <v>1712</v>
      </c>
    </row>
    <row r="5626" spans="1:151" x14ac:dyDescent="0.2">
      <c r="A5626">
        <v>35585</v>
      </c>
      <c r="B5626" t="s">
        <v>31078</v>
      </c>
      <c r="C5626" t="s">
        <v>29994</v>
      </c>
      <c r="E5626" t="s">
        <v>31079</v>
      </c>
      <c r="F5626" t="s">
        <v>171</v>
      </c>
      <c r="I5626" t="s">
        <v>221</v>
      </c>
      <c r="K5626" t="s">
        <v>1377</v>
      </c>
      <c r="L5626" t="s">
        <v>1378</v>
      </c>
      <c r="M5626" t="s">
        <v>306</v>
      </c>
      <c r="N5626">
        <v>2020</v>
      </c>
      <c r="O5626" t="s">
        <v>1379</v>
      </c>
      <c r="P5626" t="s">
        <v>509</v>
      </c>
      <c r="Q5626" t="s">
        <v>185</v>
      </c>
      <c r="BM5626" t="s">
        <v>31080</v>
      </c>
      <c r="BN5626" t="s">
        <v>31081</v>
      </c>
      <c r="BP5626" t="s">
        <v>4702</v>
      </c>
      <c r="BR5626" t="s">
        <v>4702</v>
      </c>
      <c r="BS5626">
        <v>201900</v>
      </c>
      <c r="BT5626" t="s">
        <v>1382</v>
      </c>
      <c r="BU5626" t="s">
        <v>31082</v>
      </c>
      <c r="BX5626" t="s">
        <v>31083</v>
      </c>
    </row>
    <row r="5627" spans="1:151" x14ac:dyDescent="0.2">
      <c r="A5627">
        <v>35629</v>
      </c>
      <c r="B5627" t="s">
        <v>31084</v>
      </c>
      <c r="C5627" t="s">
        <v>31006</v>
      </c>
      <c r="E5627" t="s">
        <v>31085</v>
      </c>
      <c r="F5627" t="s">
        <v>171</v>
      </c>
      <c r="G5627" t="s">
        <v>172</v>
      </c>
      <c r="H5627" s="1">
        <v>36255</v>
      </c>
      <c r="I5627" t="s">
        <v>221</v>
      </c>
      <c r="K5627" t="s">
        <v>1377</v>
      </c>
      <c r="L5627" t="s">
        <v>1378</v>
      </c>
      <c r="M5627" t="s">
        <v>306</v>
      </c>
      <c r="N5627">
        <v>2020</v>
      </c>
      <c r="O5627" t="s">
        <v>1379</v>
      </c>
      <c r="P5627" t="s">
        <v>509</v>
      </c>
      <c r="Q5627" t="s">
        <v>172</v>
      </c>
      <c r="S5627">
        <v>30832862</v>
      </c>
      <c r="T5627" t="s">
        <v>1382</v>
      </c>
      <c r="U5627" t="s">
        <v>424</v>
      </c>
      <c r="Y5627" t="str">
        <f>"01AS"</f>
        <v>01AS</v>
      </c>
      <c r="Z5627" t="s">
        <v>499</v>
      </c>
      <c r="AA5627" t="s">
        <v>320</v>
      </c>
      <c r="AB5627" t="s">
        <v>321</v>
      </c>
      <c r="AC5627" t="s">
        <v>4871</v>
      </c>
      <c r="AD5627" t="s">
        <v>185</v>
      </c>
      <c r="AS5627">
        <v>3.54</v>
      </c>
      <c r="AT5627" t="s">
        <v>1261</v>
      </c>
      <c r="AU5627" t="s">
        <v>235</v>
      </c>
      <c r="AV5627" t="s">
        <v>236</v>
      </c>
      <c r="AW5627" t="s">
        <v>430</v>
      </c>
      <c r="BM5627" t="s">
        <v>31086</v>
      </c>
      <c r="BN5627" t="s">
        <v>239</v>
      </c>
      <c r="BO5627" t="s">
        <v>31087</v>
      </c>
      <c r="BP5627" t="s">
        <v>241</v>
      </c>
      <c r="BQ5627" t="s">
        <v>195</v>
      </c>
      <c r="BS5627">
        <v>14627</v>
      </c>
      <c r="CA5627" t="s">
        <v>31088</v>
      </c>
      <c r="CD5627" t="s">
        <v>195</v>
      </c>
      <c r="CM5627" t="s">
        <v>31089</v>
      </c>
      <c r="CN5627" t="s">
        <v>31088</v>
      </c>
      <c r="CO5627" t="s">
        <v>31087</v>
      </c>
      <c r="CP5627" t="s">
        <v>9867</v>
      </c>
      <c r="CQ5627" t="s">
        <v>9832</v>
      </c>
      <c r="CS5627">
        <v>110000</v>
      </c>
      <c r="CT5627" t="s">
        <v>1382</v>
      </c>
      <c r="CU5627" t="s">
        <v>31090</v>
      </c>
    </row>
    <row r="5628" spans="1:151" x14ac:dyDescent="0.2">
      <c r="A5628">
        <v>36077</v>
      </c>
      <c r="B5628" t="s">
        <v>31073</v>
      </c>
      <c r="C5628" t="s">
        <v>29994</v>
      </c>
      <c r="E5628" t="s">
        <v>31074</v>
      </c>
      <c r="F5628" t="s">
        <v>171</v>
      </c>
      <c r="H5628" s="1">
        <v>37426</v>
      </c>
      <c r="K5628" t="s">
        <v>1377</v>
      </c>
      <c r="L5628" t="s">
        <v>1378</v>
      </c>
      <c r="M5628" t="s">
        <v>176</v>
      </c>
      <c r="N5628">
        <v>2021</v>
      </c>
      <c r="O5628" t="s">
        <v>3142</v>
      </c>
      <c r="P5628" t="s">
        <v>178</v>
      </c>
      <c r="Q5628" t="s">
        <v>172</v>
      </c>
      <c r="S5628">
        <v>31729406</v>
      </c>
      <c r="T5628" t="s">
        <v>1382</v>
      </c>
      <c r="U5628" t="s">
        <v>424</v>
      </c>
      <c r="Y5628" t="str">
        <f>"01AS"</f>
        <v>01AS</v>
      </c>
      <c r="Z5628" t="s">
        <v>499</v>
      </c>
      <c r="AA5628" t="s">
        <v>833</v>
      </c>
      <c r="AB5628" t="s">
        <v>834</v>
      </c>
      <c r="AC5628" t="s">
        <v>1236</v>
      </c>
      <c r="AD5628" t="s">
        <v>172</v>
      </c>
      <c r="AS5628">
        <v>3.25</v>
      </c>
      <c r="AT5628" t="s">
        <v>429</v>
      </c>
      <c r="AU5628" t="s">
        <v>472</v>
      </c>
      <c r="AV5628" t="s">
        <v>473</v>
      </c>
      <c r="AW5628" t="s">
        <v>430</v>
      </c>
      <c r="BM5628" t="s">
        <v>12097</v>
      </c>
      <c r="BN5628" t="s">
        <v>239</v>
      </c>
      <c r="BO5628" t="s">
        <v>4702</v>
      </c>
      <c r="BP5628" t="s">
        <v>241</v>
      </c>
      <c r="BQ5628" t="s">
        <v>195</v>
      </c>
      <c r="BS5628">
        <v>14627</v>
      </c>
      <c r="CD5628" t="s">
        <v>195</v>
      </c>
      <c r="CM5628" t="s">
        <v>31091</v>
      </c>
      <c r="CO5628" t="s">
        <v>4702</v>
      </c>
      <c r="CP5628" t="s">
        <v>4702</v>
      </c>
      <c r="CQ5628" t="s">
        <v>4705</v>
      </c>
      <c r="CS5628">
        <v>200129</v>
      </c>
      <c r="CT5628" t="s">
        <v>1382</v>
      </c>
      <c r="CU5628" t="s">
        <v>31092</v>
      </c>
    </row>
    <row r="5629" spans="1:151" x14ac:dyDescent="0.2">
      <c r="A5629">
        <v>41048</v>
      </c>
      <c r="B5629" t="s">
        <v>28545</v>
      </c>
      <c r="C5629" t="s">
        <v>29994</v>
      </c>
      <c r="E5629" t="s">
        <v>31093</v>
      </c>
      <c r="F5629" t="s">
        <v>171</v>
      </c>
      <c r="G5629" t="str">
        <f>"0"</f>
        <v>0</v>
      </c>
      <c r="H5629" s="1">
        <v>37675</v>
      </c>
      <c r="I5629" t="s">
        <v>221</v>
      </c>
      <c r="K5629" t="s">
        <v>2514</v>
      </c>
      <c r="L5629" t="s">
        <v>2515</v>
      </c>
      <c r="M5629" t="s">
        <v>176</v>
      </c>
      <c r="N5629">
        <v>2024</v>
      </c>
      <c r="O5629" t="s">
        <v>319</v>
      </c>
      <c r="P5629" t="s">
        <v>178</v>
      </c>
      <c r="Q5629" t="s">
        <v>172</v>
      </c>
      <c r="S5629">
        <v>32059625</v>
      </c>
      <c r="T5629" t="s">
        <v>226</v>
      </c>
      <c r="Y5629" t="str">
        <f>"01AS"</f>
        <v>01AS</v>
      </c>
      <c r="Z5629" t="s">
        <v>227</v>
      </c>
      <c r="AA5629" t="s">
        <v>320</v>
      </c>
      <c r="AB5629" t="s">
        <v>321</v>
      </c>
      <c r="AC5629" t="s">
        <v>1237</v>
      </c>
      <c r="AD5629" t="s">
        <v>185</v>
      </c>
      <c r="AM5629" t="s">
        <v>1819</v>
      </c>
      <c r="AS5629">
        <v>3.39</v>
      </c>
      <c r="AU5629" t="s">
        <v>235</v>
      </c>
      <c r="AV5629" t="s">
        <v>236</v>
      </c>
      <c r="AW5629" t="s">
        <v>715</v>
      </c>
      <c r="BM5629" t="s">
        <v>31094</v>
      </c>
      <c r="BN5629" t="s">
        <v>239</v>
      </c>
      <c r="BO5629" t="s">
        <v>31095</v>
      </c>
      <c r="BP5629" t="s">
        <v>241</v>
      </c>
      <c r="BQ5629" t="s">
        <v>195</v>
      </c>
      <c r="BS5629">
        <v>14627</v>
      </c>
      <c r="BZ5629" t="s">
        <v>242</v>
      </c>
      <c r="CB5629" t="s">
        <v>243</v>
      </c>
      <c r="CD5629" t="s">
        <v>195</v>
      </c>
      <c r="CF5629">
        <v>14642</v>
      </c>
      <c r="CG5629" t="s">
        <v>244</v>
      </c>
      <c r="CM5629" t="s">
        <v>31096</v>
      </c>
      <c r="CO5629" t="s">
        <v>31095</v>
      </c>
      <c r="CP5629" t="s">
        <v>31097</v>
      </c>
      <c r="CQ5629" t="s">
        <v>247</v>
      </c>
      <c r="CS5629" t="s">
        <v>31098</v>
      </c>
      <c r="CT5629" t="s">
        <v>244</v>
      </c>
      <c r="CU5629" t="s">
        <v>31099</v>
      </c>
    </row>
    <row r="5630" spans="1:151" x14ac:dyDescent="0.2">
      <c r="A5630">
        <v>41848</v>
      </c>
      <c r="B5630" t="s">
        <v>10009</v>
      </c>
      <c r="C5630" t="s">
        <v>29994</v>
      </c>
      <c r="E5630" t="s">
        <v>31100</v>
      </c>
      <c r="F5630" t="s">
        <v>171</v>
      </c>
      <c r="G5630" t="str">
        <f>"0"</f>
        <v>0</v>
      </c>
      <c r="H5630" s="1">
        <v>36086</v>
      </c>
      <c r="I5630" t="s">
        <v>221</v>
      </c>
      <c r="K5630" t="s">
        <v>769</v>
      </c>
      <c r="L5630" t="s">
        <v>2488</v>
      </c>
      <c r="M5630" t="s">
        <v>176</v>
      </c>
      <c r="N5630">
        <v>2024</v>
      </c>
      <c r="O5630" t="s">
        <v>319</v>
      </c>
      <c r="P5630" t="s">
        <v>178</v>
      </c>
      <c r="Q5630" t="s">
        <v>172</v>
      </c>
      <c r="S5630">
        <v>32631852</v>
      </c>
      <c r="T5630" t="s">
        <v>1382</v>
      </c>
      <c r="U5630" t="s">
        <v>424</v>
      </c>
      <c r="Y5630" t="str">
        <f>"02SBS"</f>
        <v>02SBS</v>
      </c>
      <c r="Z5630" t="s">
        <v>4693</v>
      </c>
      <c r="AA5630" t="s">
        <v>259</v>
      </c>
      <c r="AB5630" t="s">
        <v>260</v>
      </c>
      <c r="AC5630" t="s">
        <v>4694</v>
      </c>
      <c r="AD5630" t="s">
        <v>185</v>
      </c>
      <c r="AS5630">
        <v>3.2</v>
      </c>
      <c r="AU5630" t="s">
        <v>2925</v>
      </c>
      <c r="AV5630" t="s">
        <v>236</v>
      </c>
      <c r="AW5630" t="s">
        <v>430</v>
      </c>
      <c r="BO5630" t="s">
        <v>4702</v>
      </c>
      <c r="BQ5630" t="s">
        <v>195</v>
      </c>
      <c r="CD5630" t="s">
        <v>195</v>
      </c>
      <c r="CM5630" t="s">
        <v>31101</v>
      </c>
      <c r="CO5630" t="s">
        <v>4702</v>
      </c>
      <c r="CP5630" t="s">
        <v>4702</v>
      </c>
      <c r="CQ5630" t="s">
        <v>4705</v>
      </c>
      <c r="CS5630">
        <v>200333</v>
      </c>
      <c r="CT5630" t="s">
        <v>1382</v>
      </c>
      <c r="CU5630" t="s">
        <v>31102</v>
      </c>
    </row>
    <row r="5631" spans="1:151" x14ac:dyDescent="0.2">
      <c r="A5631">
        <v>11431</v>
      </c>
      <c r="B5631" t="s">
        <v>10187</v>
      </c>
      <c r="C5631" t="s">
        <v>31103</v>
      </c>
      <c r="E5631" t="s">
        <v>31104</v>
      </c>
      <c r="F5631" t="s">
        <v>171</v>
      </c>
      <c r="G5631" t="s">
        <v>172</v>
      </c>
      <c r="H5631" s="1">
        <v>34109</v>
      </c>
      <c r="I5631" t="s">
        <v>221</v>
      </c>
      <c r="K5631" t="s">
        <v>392</v>
      </c>
      <c r="L5631" t="s">
        <v>393</v>
      </c>
      <c r="M5631" t="s">
        <v>1164</v>
      </c>
      <c r="N5631">
        <v>2014</v>
      </c>
      <c r="O5631" t="s">
        <v>8345</v>
      </c>
      <c r="P5631" t="s">
        <v>178</v>
      </c>
      <c r="Q5631" t="s">
        <v>172</v>
      </c>
      <c r="S5631">
        <v>27799635</v>
      </c>
      <c r="T5631" t="s">
        <v>179</v>
      </c>
      <c r="U5631" t="s">
        <v>180</v>
      </c>
      <c r="V5631" s="2">
        <v>42505</v>
      </c>
      <c r="W5631" t="s">
        <v>31105</v>
      </c>
      <c r="X5631" t="s">
        <v>31106</v>
      </c>
      <c r="Y5631" t="s">
        <v>186</v>
      </c>
      <c r="Z5631" t="s">
        <v>282</v>
      </c>
      <c r="AA5631">
        <v>2016</v>
      </c>
      <c r="AB5631">
        <v>2016</v>
      </c>
      <c r="AC5631" t="s">
        <v>6978</v>
      </c>
      <c r="AD5631" t="s">
        <v>185</v>
      </c>
      <c r="AS5631">
        <v>4</v>
      </c>
      <c r="AT5631" t="s">
        <v>188</v>
      </c>
      <c r="AU5631" t="s">
        <v>189</v>
      </c>
      <c r="AV5631" t="s">
        <v>190</v>
      </c>
      <c r="AW5631" t="s">
        <v>191</v>
      </c>
      <c r="BM5631" t="s">
        <v>31107</v>
      </c>
      <c r="BN5631" t="s">
        <v>487</v>
      </c>
      <c r="BP5631" t="s">
        <v>194</v>
      </c>
      <c r="BQ5631" t="s">
        <v>195</v>
      </c>
      <c r="BS5631">
        <v>14627</v>
      </c>
      <c r="BT5631" t="s">
        <v>196</v>
      </c>
      <c r="BU5631">
        <v>2029979729</v>
      </c>
      <c r="BZ5631" t="s">
        <v>31108</v>
      </c>
      <c r="CC5631" t="s">
        <v>31109</v>
      </c>
      <c r="CD5631" t="s">
        <v>3451</v>
      </c>
      <c r="CF5631">
        <v>22102</v>
      </c>
      <c r="CG5631" t="s">
        <v>196</v>
      </c>
      <c r="CH5631">
        <v>2029069381</v>
      </c>
      <c r="CM5631" t="s">
        <v>31110</v>
      </c>
      <c r="CN5631" t="s">
        <v>31111</v>
      </c>
      <c r="CP5631" t="s">
        <v>194</v>
      </c>
      <c r="CQ5631" t="s">
        <v>195</v>
      </c>
      <c r="CS5631">
        <v>14605</v>
      </c>
      <c r="CT5631" t="s">
        <v>196</v>
      </c>
      <c r="CU5631">
        <v>2027144217</v>
      </c>
      <c r="CZ5631" t="s">
        <v>31112</v>
      </c>
      <c r="DA5631" t="s">
        <v>31113</v>
      </c>
      <c r="DC5631" t="s">
        <v>31114</v>
      </c>
      <c r="DF5631">
        <v>116002</v>
      </c>
      <c r="DG5631" t="s">
        <v>179</v>
      </c>
      <c r="DH5631" t="s">
        <v>31115</v>
      </c>
      <c r="DZ5631" t="s">
        <v>31108</v>
      </c>
      <c r="EC5631" t="s">
        <v>31109</v>
      </c>
      <c r="ED5631" t="s">
        <v>3451</v>
      </c>
      <c r="EF5631">
        <v>22102</v>
      </c>
      <c r="EG5631" t="s">
        <v>196</v>
      </c>
      <c r="EH5631">
        <v>2029069381</v>
      </c>
      <c r="EM5631" t="s">
        <v>31112</v>
      </c>
      <c r="EN5631" t="s">
        <v>31113</v>
      </c>
      <c r="EP5631" t="s">
        <v>31114</v>
      </c>
      <c r="ES5631">
        <v>116002</v>
      </c>
      <c r="ET5631" t="s">
        <v>179</v>
      </c>
      <c r="EU5631" t="s">
        <v>31115</v>
      </c>
    </row>
    <row r="5632" spans="1:151" x14ac:dyDescent="0.2">
      <c r="A5632">
        <v>27446</v>
      </c>
      <c r="B5632" t="s">
        <v>31116</v>
      </c>
      <c r="C5632" t="s">
        <v>31103</v>
      </c>
      <c r="E5632" t="s">
        <v>31117</v>
      </c>
      <c r="F5632" t="s">
        <v>3199</v>
      </c>
      <c r="G5632" t="s">
        <v>172</v>
      </c>
      <c r="H5632" s="1">
        <v>36181</v>
      </c>
      <c r="I5632" t="s">
        <v>173</v>
      </c>
      <c r="K5632" t="s">
        <v>4255</v>
      </c>
      <c r="L5632" t="s">
        <v>318</v>
      </c>
      <c r="M5632" t="s">
        <v>224</v>
      </c>
      <c r="N5632">
        <v>2019</v>
      </c>
      <c r="O5632" t="s">
        <v>279</v>
      </c>
      <c r="P5632" t="s">
        <v>178</v>
      </c>
      <c r="Q5632" t="s">
        <v>172</v>
      </c>
      <c r="S5632">
        <v>30602588</v>
      </c>
      <c r="T5632" t="s">
        <v>179</v>
      </c>
      <c r="U5632" t="s">
        <v>180</v>
      </c>
      <c r="V5632" s="2">
        <v>44332</v>
      </c>
      <c r="W5632" t="s">
        <v>31118</v>
      </c>
      <c r="X5632" t="s">
        <v>31119</v>
      </c>
      <c r="Y5632" t="s">
        <v>186</v>
      </c>
      <c r="Z5632" t="s">
        <v>282</v>
      </c>
      <c r="AA5632">
        <v>2021</v>
      </c>
      <c r="AB5632">
        <v>2021</v>
      </c>
      <c r="AC5632" t="s">
        <v>1950</v>
      </c>
      <c r="AD5632" t="s">
        <v>172</v>
      </c>
      <c r="AS5632">
        <v>3.25</v>
      </c>
      <c r="AT5632" t="s">
        <v>188</v>
      </c>
      <c r="AU5632" t="s">
        <v>189</v>
      </c>
      <c r="AV5632" t="s">
        <v>190</v>
      </c>
      <c r="AW5632" t="s">
        <v>191</v>
      </c>
      <c r="BM5632" t="s">
        <v>24858</v>
      </c>
      <c r="BN5632" t="s">
        <v>193</v>
      </c>
      <c r="BP5632" t="s">
        <v>194</v>
      </c>
      <c r="BQ5632" t="s">
        <v>195</v>
      </c>
      <c r="BS5632">
        <v>14627</v>
      </c>
      <c r="BT5632" t="s">
        <v>196</v>
      </c>
      <c r="BU5632">
        <v>5854719951</v>
      </c>
      <c r="CM5632" t="s">
        <v>28274</v>
      </c>
      <c r="CN5632" t="s">
        <v>31120</v>
      </c>
      <c r="CP5632" t="s">
        <v>194</v>
      </c>
      <c r="CQ5632" t="s">
        <v>195</v>
      </c>
      <c r="CS5632">
        <v>14608</v>
      </c>
      <c r="CT5632" t="s">
        <v>196</v>
      </c>
      <c r="CU5632">
        <v>5854719951</v>
      </c>
    </row>
    <row r="5633" spans="1:99" x14ac:dyDescent="0.2">
      <c r="A5633">
        <v>32546</v>
      </c>
      <c r="B5633" t="s">
        <v>31121</v>
      </c>
      <c r="C5633" t="s">
        <v>31103</v>
      </c>
      <c r="E5633" t="s">
        <v>31122</v>
      </c>
      <c r="F5633" t="s">
        <v>171</v>
      </c>
      <c r="G5633" t="s">
        <v>172</v>
      </c>
      <c r="H5633" s="1">
        <v>35424</v>
      </c>
      <c r="I5633" t="s">
        <v>173</v>
      </c>
      <c r="K5633" t="s">
        <v>4669</v>
      </c>
      <c r="L5633" t="s">
        <v>4692</v>
      </c>
      <c r="M5633" t="s">
        <v>255</v>
      </c>
      <c r="N5633" t="s">
        <v>421</v>
      </c>
      <c r="O5633" t="s">
        <v>422</v>
      </c>
      <c r="P5633" t="s">
        <v>178</v>
      </c>
      <c r="Q5633" t="s">
        <v>172</v>
      </c>
      <c r="S5633">
        <v>31638579</v>
      </c>
      <c r="T5633" t="s">
        <v>1382</v>
      </c>
      <c r="U5633" t="s">
        <v>424</v>
      </c>
      <c r="Y5633" t="str">
        <f>"02SBS"</f>
        <v>02SBS</v>
      </c>
      <c r="Z5633" t="s">
        <v>4693</v>
      </c>
      <c r="AA5633" t="s">
        <v>259</v>
      </c>
      <c r="AB5633" t="s">
        <v>260</v>
      </c>
      <c r="AC5633" t="s">
        <v>4694</v>
      </c>
      <c r="AD5633" t="s">
        <v>185</v>
      </c>
      <c r="AS5633">
        <v>3.67</v>
      </c>
      <c r="AT5633" t="s">
        <v>429</v>
      </c>
      <c r="AV5633" t="s">
        <v>823</v>
      </c>
      <c r="AW5633" t="s">
        <v>430</v>
      </c>
      <c r="BO5633" t="s">
        <v>30970</v>
      </c>
      <c r="BQ5633" t="s">
        <v>195</v>
      </c>
      <c r="CA5633" t="s">
        <v>31123</v>
      </c>
      <c r="CD5633" t="s">
        <v>195</v>
      </c>
      <c r="CM5633" t="s">
        <v>31124</v>
      </c>
      <c r="CN5633" t="s">
        <v>31123</v>
      </c>
      <c r="CO5633" t="s">
        <v>30970</v>
      </c>
      <c r="CP5633" t="s">
        <v>30970</v>
      </c>
      <c r="CQ5633" t="s">
        <v>4882</v>
      </c>
      <c r="CS5633">
        <v>510310</v>
      </c>
      <c r="CT5633" t="s">
        <v>1382</v>
      </c>
    </row>
    <row r="5634" spans="1:99" x14ac:dyDescent="0.2">
      <c r="A5634">
        <v>35614</v>
      </c>
      <c r="B5634" t="s">
        <v>29914</v>
      </c>
      <c r="C5634" t="s">
        <v>31103</v>
      </c>
      <c r="E5634" t="s">
        <v>31125</v>
      </c>
      <c r="F5634" t="s">
        <v>171</v>
      </c>
      <c r="G5634" t="s">
        <v>172</v>
      </c>
      <c r="H5634" s="1">
        <v>36251</v>
      </c>
      <c r="I5634" t="s">
        <v>221</v>
      </c>
      <c r="K5634" t="s">
        <v>1377</v>
      </c>
      <c r="L5634" t="s">
        <v>1378</v>
      </c>
      <c r="M5634" t="s">
        <v>306</v>
      </c>
      <c r="N5634">
        <v>2020</v>
      </c>
      <c r="O5634" t="s">
        <v>1379</v>
      </c>
      <c r="P5634" t="s">
        <v>509</v>
      </c>
      <c r="Q5634" t="s">
        <v>172</v>
      </c>
      <c r="S5634">
        <v>31656313</v>
      </c>
      <c r="T5634" t="s">
        <v>1382</v>
      </c>
      <c r="U5634" t="s">
        <v>424</v>
      </c>
      <c r="Y5634" t="str">
        <f>"01AS"</f>
        <v>01AS</v>
      </c>
      <c r="Z5634" t="s">
        <v>499</v>
      </c>
      <c r="AA5634" t="s">
        <v>320</v>
      </c>
      <c r="AB5634" t="s">
        <v>321</v>
      </c>
      <c r="AC5634" t="s">
        <v>2066</v>
      </c>
      <c r="AD5634" t="s">
        <v>185</v>
      </c>
      <c r="AM5634" t="s">
        <v>2372</v>
      </c>
      <c r="AS5634">
        <v>3.77</v>
      </c>
      <c r="AT5634" t="s">
        <v>1261</v>
      </c>
      <c r="AU5634" t="s">
        <v>235</v>
      </c>
      <c r="AV5634" t="s">
        <v>236</v>
      </c>
      <c r="AW5634" t="s">
        <v>430</v>
      </c>
      <c r="BM5634" t="s">
        <v>31126</v>
      </c>
      <c r="BN5634" t="s">
        <v>239</v>
      </c>
      <c r="BO5634" t="s">
        <v>31127</v>
      </c>
      <c r="BP5634" t="s">
        <v>241</v>
      </c>
      <c r="BQ5634" t="s">
        <v>195</v>
      </c>
      <c r="BS5634">
        <v>14627</v>
      </c>
      <c r="CA5634" t="s">
        <v>31128</v>
      </c>
      <c r="CD5634" t="s">
        <v>195</v>
      </c>
      <c r="CM5634" t="s">
        <v>31129</v>
      </c>
      <c r="CN5634" t="s">
        <v>31128</v>
      </c>
      <c r="CO5634" t="s">
        <v>31127</v>
      </c>
      <c r="CP5634" t="s">
        <v>31127</v>
      </c>
      <c r="CQ5634" t="s">
        <v>4705</v>
      </c>
      <c r="CS5634">
        <v>610000</v>
      </c>
      <c r="CT5634" t="s">
        <v>1382</v>
      </c>
      <c r="CU5634" t="s">
        <v>31130</v>
      </c>
    </row>
    <row r="5635" spans="1:99" x14ac:dyDescent="0.2">
      <c r="A5635">
        <v>34256</v>
      </c>
      <c r="B5635" t="s">
        <v>30913</v>
      </c>
      <c r="C5635" t="s">
        <v>31103</v>
      </c>
      <c r="E5635" t="s">
        <v>31131</v>
      </c>
      <c r="F5635" t="s">
        <v>171</v>
      </c>
      <c r="G5635" t="s">
        <v>172</v>
      </c>
      <c r="H5635" s="1">
        <v>36691</v>
      </c>
      <c r="I5635" t="s">
        <v>221</v>
      </c>
      <c r="K5635" t="s">
        <v>1377</v>
      </c>
      <c r="L5635" t="s">
        <v>1378</v>
      </c>
      <c r="M5635" t="s">
        <v>306</v>
      </c>
      <c r="N5635">
        <v>2020</v>
      </c>
      <c r="O5635" t="s">
        <v>1379</v>
      </c>
      <c r="P5635" t="s">
        <v>509</v>
      </c>
      <c r="Q5635" t="s">
        <v>172</v>
      </c>
      <c r="S5635">
        <v>30957855</v>
      </c>
      <c r="T5635" t="s">
        <v>1382</v>
      </c>
      <c r="U5635" t="s">
        <v>424</v>
      </c>
      <c r="Y5635" t="str">
        <f>"06ESM"</f>
        <v>06ESM</v>
      </c>
      <c r="Z5635" t="s">
        <v>1717</v>
      </c>
      <c r="AA5635" t="s">
        <v>833</v>
      </c>
      <c r="AB5635" t="s">
        <v>834</v>
      </c>
      <c r="AC5635" t="s">
        <v>1718</v>
      </c>
      <c r="AD5635" t="s">
        <v>185</v>
      </c>
      <c r="AS5635">
        <v>3.96</v>
      </c>
      <c r="AT5635" t="s">
        <v>1261</v>
      </c>
      <c r="AU5635" t="s">
        <v>235</v>
      </c>
      <c r="AV5635" t="s">
        <v>236</v>
      </c>
      <c r="AW5635" t="s">
        <v>430</v>
      </c>
      <c r="BO5635" t="s">
        <v>5511</v>
      </c>
      <c r="BQ5635" t="s">
        <v>195</v>
      </c>
      <c r="CA5635" t="s">
        <v>31132</v>
      </c>
      <c r="CD5635" t="s">
        <v>195</v>
      </c>
      <c r="CM5635" t="s">
        <v>31133</v>
      </c>
      <c r="CN5635" t="s">
        <v>31132</v>
      </c>
      <c r="CO5635" t="s">
        <v>5511</v>
      </c>
      <c r="CP5635" t="s">
        <v>5511</v>
      </c>
      <c r="CQ5635" t="s">
        <v>3674</v>
      </c>
      <c r="CS5635">
        <v>210049</v>
      </c>
      <c r="CT5635" t="s">
        <v>1382</v>
      </c>
      <c r="CU5635" t="s">
        <v>31134</v>
      </c>
    </row>
    <row r="5636" spans="1:99" x14ac:dyDescent="0.2">
      <c r="A5636">
        <v>34171</v>
      </c>
      <c r="B5636" t="s">
        <v>31135</v>
      </c>
      <c r="C5636" t="s">
        <v>31136</v>
      </c>
      <c r="E5636" t="s">
        <v>31137</v>
      </c>
      <c r="F5636" t="s">
        <v>171</v>
      </c>
      <c r="I5636" t="s">
        <v>173</v>
      </c>
      <c r="K5636" t="s">
        <v>1377</v>
      </c>
      <c r="L5636" t="s">
        <v>1378</v>
      </c>
      <c r="M5636" t="s">
        <v>306</v>
      </c>
      <c r="N5636">
        <v>2020</v>
      </c>
      <c r="O5636" t="s">
        <v>1379</v>
      </c>
      <c r="P5636" t="s">
        <v>3256</v>
      </c>
      <c r="Q5636" t="s">
        <v>185</v>
      </c>
      <c r="BM5636" t="s">
        <v>31138</v>
      </c>
      <c r="BN5636" t="s">
        <v>23427</v>
      </c>
      <c r="BO5636" t="s">
        <v>31139</v>
      </c>
      <c r="BP5636" t="s">
        <v>1381</v>
      </c>
      <c r="BQ5636" t="s">
        <v>4888</v>
      </c>
      <c r="BR5636" t="s">
        <v>1381</v>
      </c>
      <c r="BS5636">
        <v>100101</v>
      </c>
      <c r="BT5636" t="s">
        <v>1382</v>
      </c>
      <c r="BU5636">
        <v>13911278085</v>
      </c>
      <c r="BW5636">
        <v>13911278085</v>
      </c>
      <c r="BX5636" t="s">
        <v>31140</v>
      </c>
      <c r="BY5636" t="s">
        <v>5710</v>
      </c>
    </row>
    <row r="5637" spans="1:99" x14ac:dyDescent="0.2">
      <c r="A5637">
        <v>34072</v>
      </c>
      <c r="B5637" t="s">
        <v>31141</v>
      </c>
      <c r="C5637" t="s">
        <v>31103</v>
      </c>
      <c r="E5637" t="s">
        <v>31142</v>
      </c>
      <c r="F5637" t="s">
        <v>171</v>
      </c>
      <c r="G5637" t="s">
        <v>172</v>
      </c>
      <c r="H5637" s="1">
        <v>36866</v>
      </c>
      <c r="I5637" t="s">
        <v>173</v>
      </c>
      <c r="K5637" t="s">
        <v>1377</v>
      </c>
      <c r="L5637" t="s">
        <v>1378</v>
      </c>
      <c r="M5637" t="s">
        <v>306</v>
      </c>
      <c r="N5637">
        <v>2020</v>
      </c>
      <c r="O5637" t="s">
        <v>1379</v>
      </c>
      <c r="P5637" t="s">
        <v>509</v>
      </c>
      <c r="Q5637" t="s">
        <v>172</v>
      </c>
      <c r="S5637">
        <v>31526814</v>
      </c>
      <c r="T5637" t="s">
        <v>1382</v>
      </c>
      <c r="U5637" t="s">
        <v>424</v>
      </c>
      <c r="Y5637" t="str">
        <f>"01AS"</f>
        <v>01AS</v>
      </c>
      <c r="Z5637" t="s">
        <v>227</v>
      </c>
      <c r="AA5637" t="s">
        <v>833</v>
      </c>
      <c r="AB5637" t="s">
        <v>834</v>
      </c>
      <c r="AC5637" t="s">
        <v>2003</v>
      </c>
      <c r="AD5637" t="s">
        <v>172</v>
      </c>
      <c r="AS5637">
        <v>3.19</v>
      </c>
      <c r="AT5637" t="s">
        <v>429</v>
      </c>
      <c r="AU5637" t="s">
        <v>235</v>
      </c>
      <c r="AV5637" t="s">
        <v>236</v>
      </c>
      <c r="AW5637" t="s">
        <v>430</v>
      </c>
      <c r="BC5637" t="s">
        <v>474</v>
      </c>
      <c r="BM5637" t="s">
        <v>21304</v>
      </c>
      <c r="BN5637" t="s">
        <v>239</v>
      </c>
      <c r="BO5637" t="s">
        <v>5705</v>
      </c>
      <c r="BP5637" t="s">
        <v>241</v>
      </c>
      <c r="BQ5637" t="s">
        <v>195</v>
      </c>
      <c r="BS5637">
        <v>14627</v>
      </c>
      <c r="CA5637" t="s">
        <v>31143</v>
      </c>
      <c r="CD5637" t="s">
        <v>195</v>
      </c>
      <c r="CM5637" t="s">
        <v>31144</v>
      </c>
      <c r="CN5637" t="s">
        <v>31143</v>
      </c>
      <c r="CO5637" t="s">
        <v>5705</v>
      </c>
      <c r="CP5637" t="s">
        <v>5705</v>
      </c>
      <c r="CQ5637" t="s">
        <v>3674</v>
      </c>
      <c r="CS5637">
        <v>225000</v>
      </c>
      <c r="CT5637" t="s">
        <v>1382</v>
      </c>
      <c r="CU5637" t="s">
        <v>31145</v>
      </c>
    </row>
    <row r="5638" spans="1:99" x14ac:dyDescent="0.2">
      <c r="A5638">
        <v>34532</v>
      </c>
      <c r="B5638" t="s">
        <v>31146</v>
      </c>
      <c r="C5638" t="s">
        <v>31136</v>
      </c>
      <c r="E5638" t="s">
        <v>31147</v>
      </c>
      <c r="F5638" t="s">
        <v>171</v>
      </c>
      <c r="I5638" t="s">
        <v>221</v>
      </c>
      <c r="K5638" t="s">
        <v>1377</v>
      </c>
      <c r="L5638" t="s">
        <v>1378</v>
      </c>
      <c r="M5638" t="s">
        <v>306</v>
      </c>
      <c r="N5638">
        <v>2020</v>
      </c>
      <c r="O5638" t="s">
        <v>1379</v>
      </c>
      <c r="P5638" t="s">
        <v>509</v>
      </c>
      <c r="Q5638" t="s">
        <v>185</v>
      </c>
      <c r="BC5638" t="s">
        <v>474</v>
      </c>
      <c r="BM5638" t="s">
        <v>31148</v>
      </c>
      <c r="BP5638" t="s">
        <v>7044</v>
      </c>
      <c r="BQ5638" t="s">
        <v>5534</v>
      </c>
      <c r="BR5638" t="s">
        <v>7045</v>
      </c>
      <c r="BS5638">
        <v>610000</v>
      </c>
      <c r="BT5638" t="s">
        <v>1382</v>
      </c>
      <c r="BU5638" t="s">
        <v>31149</v>
      </c>
      <c r="BV5638" t="s">
        <v>5534</v>
      </c>
      <c r="BW5638" t="s">
        <v>5534</v>
      </c>
      <c r="BX5638" t="s">
        <v>31150</v>
      </c>
      <c r="BY5638" t="s">
        <v>5710</v>
      </c>
    </row>
    <row r="5639" spans="1:99" x14ac:dyDescent="0.2">
      <c r="A5639">
        <v>37107</v>
      </c>
      <c r="B5639" t="s">
        <v>31151</v>
      </c>
      <c r="C5639" t="s">
        <v>31136</v>
      </c>
      <c r="E5639" t="s">
        <v>31152</v>
      </c>
      <c r="F5639" t="s">
        <v>171</v>
      </c>
      <c r="G5639" t="str">
        <f>"0"</f>
        <v>0</v>
      </c>
      <c r="H5639" s="1">
        <v>37647</v>
      </c>
      <c r="I5639" t="s">
        <v>1571</v>
      </c>
      <c r="K5639" t="s">
        <v>1024</v>
      </c>
      <c r="L5639" t="s">
        <v>1025</v>
      </c>
      <c r="M5639" t="s">
        <v>306</v>
      </c>
      <c r="N5639">
        <v>2022</v>
      </c>
      <c r="O5639" t="s">
        <v>782</v>
      </c>
      <c r="P5639" t="s">
        <v>178</v>
      </c>
      <c r="Q5639" t="s">
        <v>172</v>
      </c>
      <c r="S5639">
        <v>32135633</v>
      </c>
      <c r="T5639" t="s">
        <v>1382</v>
      </c>
      <c r="U5639" t="s">
        <v>712</v>
      </c>
      <c r="Y5639" t="str">
        <f>"01AS"</f>
        <v>01AS</v>
      </c>
      <c r="Z5639" t="s">
        <v>499</v>
      </c>
      <c r="AA5639" t="s">
        <v>228</v>
      </c>
      <c r="AB5639" t="s">
        <v>229</v>
      </c>
      <c r="AC5639" t="s">
        <v>5592</v>
      </c>
      <c r="AD5639" t="s">
        <v>172</v>
      </c>
      <c r="AS5639">
        <v>3.38</v>
      </c>
      <c r="AU5639" t="s">
        <v>235</v>
      </c>
      <c r="AV5639" t="s">
        <v>236</v>
      </c>
      <c r="AW5639" t="s">
        <v>715</v>
      </c>
      <c r="BF5639" t="s">
        <v>474</v>
      </c>
      <c r="BM5639" t="s">
        <v>31153</v>
      </c>
      <c r="BN5639" t="s">
        <v>239</v>
      </c>
      <c r="BO5639" t="s">
        <v>31154</v>
      </c>
      <c r="BP5639" t="s">
        <v>241</v>
      </c>
      <c r="BQ5639" t="s">
        <v>195</v>
      </c>
      <c r="BS5639">
        <v>14627</v>
      </c>
      <c r="CD5639" t="s">
        <v>195</v>
      </c>
      <c r="CM5639" t="s">
        <v>31155</v>
      </c>
      <c r="CO5639" t="s">
        <v>31154</v>
      </c>
      <c r="CP5639" t="s">
        <v>31156</v>
      </c>
      <c r="CQ5639" t="s">
        <v>6293</v>
      </c>
      <c r="CS5639">
        <v>43035</v>
      </c>
      <c r="CT5639" t="s">
        <v>244</v>
      </c>
      <c r="CU5639" t="s">
        <v>31157</v>
      </c>
    </row>
    <row r="5640" spans="1:99" x14ac:dyDescent="0.2">
      <c r="A5640">
        <v>37990</v>
      </c>
      <c r="B5640" t="s">
        <v>31158</v>
      </c>
      <c r="C5640" t="s">
        <v>31136</v>
      </c>
      <c r="E5640" t="s">
        <v>31159</v>
      </c>
      <c r="F5640" t="s">
        <v>171</v>
      </c>
      <c r="G5640" t="str">
        <f>"0"</f>
        <v>0</v>
      </c>
      <c r="H5640" s="1">
        <v>36482</v>
      </c>
      <c r="I5640" t="s">
        <v>1450</v>
      </c>
      <c r="K5640" t="s">
        <v>853</v>
      </c>
      <c r="L5640" t="s">
        <v>854</v>
      </c>
      <c r="M5640" t="s">
        <v>176</v>
      </c>
      <c r="N5640">
        <v>2023</v>
      </c>
      <c r="O5640" t="s">
        <v>1048</v>
      </c>
      <c r="P5640" t="s">
        <v>178</v>
      </c>
      <c r="Q5640" t="s">
        <v>172</v>
      </c>
      <c r="S5640">
        <v>31619035</v>
      </c>
      <c r="T5640" t="s">
        <v>1382</v>
      </c>
      <c r="U5640" t="s">
        <v>712</v>
      </c>
      <c r="Y5640" t="str">
        <f>"04HSEAS"</f>
        <v>04HSEAS</v>
      </c>
      <c r="Z5640" t="s">
        <v>499</v>
      </c>
      <c r="AA5640" t="s">
        <v>320</v>
      </c>
      <c r="AB5640" t="s">
        <v>321</v>
      </c>
      <c r="AC5640" t="s">
        <v>500</v>
      </c>
      <c r="AD5640" t="s">
        <v>185</v>
      </c>
      <c r="AM5640" t="s">
        <v>2214</v>
      </c>
      <c r="AS5640">
        <v>3.56</v>
      </c>
      <c r="AU5640" t="s">
        <v>472</v>
      </c>
      <c r="AV5640" t="s">
        <v>823</v>
      </c>
      <c r="AW5640" t="s">
        <v>715</v>
      </c>
      <c r="BO5640" t="s">
        <v>31160</v>
      </c>
      <c r="BQ5640" t="s">
        <v>195</v>
      </c>
      <c r="CD5640" t="s">
        <v>195</v>
      </c>
      <c r="CM5640" t="s">
        <v>31161</v>
      </c>
      <c r="CO5640" t="s">
        <v>31160</v>
      </c>
      <c r="CP5640" t="s">
        <v>31162</v>
      </c>
      <c r="CQ5640" t="s">
        <v>247</v>
      </c>
      <c r="CS5640">
        <v>14627</v>
      </c>
      <c r="CT5640" t="s">
        <v>244</v>
      </c>
      <c r="CU5640" t="s">
        <v>31163</v>
      </c>
    </row>
    <row r="5641" spans="1:99" x14ac:dyDescent="0.2">
      <c r="A5641">
        <v>41372</v>
      </c>
      <c r="B5641" t="s">
        <v>31164</v>
      </c>
      <c r="C5641" t="s">
        <v>31136</v>
      </c>
      <c r="E5641" t="s">
        <v>31165</v>
      </c>
      <c r="F5641" t="s">
        <v>171</v>
      </c>
      <c r="G5641">
        <v>1</v>
      </c>
      <c r="H5641" s="1">
        <v>36302</v>
      </c>
      <c r="I5641" t="s">
        <v>173</v>
      </c>
      <c r="K5641" t="s">
        <v>11783</v>
      </c>
      <c r="L5641" t="s">
        <v>1731</v>
      </c>
      <c r="M5641" t="s">
        <v>224</v>
      </c>
      <c r="N5641">
        <v>2024</v>
      </c>
      <c r="O5641" t="s">
        <v>225</v>
      </c>
      <c r="P5641" t="s">
        <v>178</v>
      </c>
      <c r="Q5641" t="s">
        <v>172</v>
      </c>
      <c r="S5641">
        <v>32391176</v>
      </c>
      <c r="T5641" t="s">
        <v>1382</v>
      </c>
      <c r="Y5641" t="str">
        <f>"01AS"</f>
        <v>01AS</v>
      </c>
      <c r="Z5641" t="s">
        <v>227</v>
      </c>
      <c r="AA5641" t="s">
        <v>320</v>
      </c>
      <c r="AB5641" t="s">
        <v>321</v>
      </c>
      <c r="AC5641" t="s">
        <v>1203</v>
      </c>
      <c r="AD5641" t="s">
        <v>185</v>
      </c>
      <c r="AE5641" t="s">
        <v>425</v>
      </c>
      <c r="AS5641">
        <v>2.5299999999999998</v>
      </c>
      <c r="AU5641" t="s">
        <v>472</v>
      </c>
      <c r="AV5641" t="s">
        <v>1777</v>
      </c>
      <c r="AW5641" t="s">
        <v>237</v>
      </c>
      <c r="BO5641" t="s">
        <v>31166</v>
      </c>
      <c r="BQ5641" t="s">
        <v>195</v>
      </c>
      <c r="CD5641" t="s">
        <v>195</v>
      </c>
      <c r="CM5641" t="s">
        <v>31167</v>
      </c>
      <c r="CO5641" t="s">
        <v>31166</v>
      </c>
      <c r="CP5641" t="s">
        <v>5210</v>
      </c>
      <c r="CQ5641" t="s">
        <v>247</v>
      </c>
      <c r="CS5641">
        <v>10471</v>
      </c>
      <c r="CT5641" t="s">
        <v>244</v>
      </c>
      <c r="CU5641" t="s">
        <v>31168</v>
      </c>
    </row>
    <row r="5642" spans="1:99" x14ac:dyDescent="0.2">
      <c r="A5642">
        <v>40489</v>
      </c>
      <c r="B5642" t="s">
        <v>18977</v>
      </c>
      <c r="C5642" t="s">
        <v>31136</v>
      </c>
      <c r="D5642" t="s">
        <v>31169</v>
      </c>
      <c r="E5642" t="s">
        <v>31170</v>
      </c>
      <c r="F5642" t="s">
        <v>171</v>
      </c>
      <c r="G5642" t="str">
        <f>"0"</f>
        <v>0</v>
      </c>
      <c r="H5642" s="1">
        <v>37634</v>
      </c>
      <c r="I5642" t="s">
        <v>221</v>
      </c>
      <c r="K5642" t="s">
        <v>5579</v>
      </c>
      <c r="L5642" t="s">
        <v>5580</v>
      </c>
      <c r="M5642" t="s">
        <v>176</v>
      </c>
      <c r="N5642">
        <v>2024</v>
      </c>
      <c r="O5642" t="s">
        <v>319</v>
      </c>
      <c r="P5642" t="s">
        <v>178</v>
      </c>
      <c r="Q5642" t="s">
        <v>172</v>
      </c>
      <c r="S5642">
        <v>32068566</v>
      </c>
      <c r="T5642" t="s">
        <v>226</v>
      </c>
      <c r="Y5642" t="str">
        <f>"01AS"</f>
        <v>01AS</v>
      </c>
      <c r="Z5642" t="s">
        <v>227</v>
      </c>
      <c r="AA5642" t="s">
        <v>320</v>
      </c>
      <c r="AB5642" t="s">
        <v>321</v>
      </c>
      <c r="AC5642" t="s">
        <v>13200</v>
      </c>
      <c r="AD5642" t="s">
        <v>185</v>
      </c>
      <c r="AE5642" t="s">
        <v>1451</v>
      </c>
      <c r="AM5642" t="s">
        <v>897</v>
      </c>
      <c r="AS5642">
        <v>3.97</v>
      </c>
      <c r="AU5642" t="s">
        <v>235</v>
      </c>
      <c r="AV5642" t="s">
        <v>823</v>
      </c>
      <c r="AW5642" t="s">
        <v>715</v>
      </c>
      <c r="BJ5642" t="s">
        <v>474</v>
      </c>
      <c r="BM5642" t="s">
        <v>31171</v>
      </c>
      <c r="BN5642" t="s">
        <v>239</v>
      </c>
      <c r="BO5642" t="s">
        <v>31172</v>
      </c>
      <c r="BP5642" t="s">
        <v>241</v>
      </c>
      <c r="BQ5642" t="s">
        <v>195</v>
      </c>
      <c r="BS5642">
        <v>14627</v>
      </c>
      <c r="BZ5642" t="s">
        <v>242</v>
      </c>
      <c r="CB5642" t="s">
        <v>243</v>
      </c>
      <c r="CD5642" t="s">
        <v>195</v>
      </c>
      <c r="CF5642">
        <v>14642</v>
      </c>
      <c r="CG5642" t="s">
        <v>244</v>
      </c>
      <c r="CM5642" t="s">
        <v>31173</v>
      </c>
      <c r="CO5642" t="s">
        <v>31172</v>
      </c>
      <c r="CP5642" t="s">
        <v>31174</v>
      </c>
      <c r="CQ5642" t="s">
        <v>247</v>
      </c>
      <c r="CS5642" t="s">
        <v>31175</v>
      </c>
      <c r="CT5642" t="s">
        <v>244</v>
      </c>
      <c r="CU5642" t="s">
        <v>31176</v>
      </c>
    </row>
    <row r="5643" spans="1:99" x14ac:dyDescent="0.2">
      <c r="A5643">
        <v>25857</v>
      </c>
      <c r="B5643" t="s">
        <v>31177</v>
      </c>
      <c r="C5643" t="s">
        <v>31178</v>
      </c>
      <c r="E5643" t="s">
        <v>31179</v>
      </c>
      <c r="F5643" t="s">
        <v>31180</v>
      </c>
      <c r="K5643" t="s">
        <v>1078</v>
      </c>
      <c r="M5643" t="s">
        <v>306</v>
      </c>
      <c r="N5643">
        <v>2014</v>
      </c>
      <c r="O5643" t="s">
        <v>591</v>
      </c>
      <c r="P5643" t="s">
        <v>178</v>
      </c>
      <c r="Q5643" t="s">
        <v>172</v>
      </c>
    </row>
    <row r="5644" spans="1:99" x14ac:dyDescent="0.2">
      <c r="A5644">
        <v>24728</v>
      </c>
      <c r="B5644" t="s">
        <v>14003</v>
      </c>
      <c r="C5644" t="s">
        <v>31181</v>
      </c>
      <c r="E5644" t="s">
        <v>31182</v>
      </c>
      <c r="F5644" t="s">
        <v>171</v>
      </c>
      <c r="H5644" s="1">
        <v>34872</v>
      </c>
      <c r="K5644" t="s">
        <v>10176</v>
      </c>
      <c r="L5644" t="s">
        <v>10177</v>
      </c>
      <c r="M5644" t="s">
        <v>255</v>
      </c>
      <c r="N5644" t="s">
        <v>2166</v>
      </c>
      <c r="O5644" t="s">
        <v>5927</v>
      </c>
      <c r="P5644" t="s">
        <v>178</v>
      </c>
      <c r="Q5644" t="s">
        <v>172</v>
      </c>
      <c r="S5644">
        <v>31001465</v>
      </c>
      <c r="T5644" t="s">
        <v>179</v>
      </c>
      <c r="U5644" t="s">
        <v>180</v>
      </c>
      <c r="V5644" s="2">
        <v>43434</v>
      </c>
      <c r="W5644" t="s">
        <v>31183</v>
      </c>
      <c r="X5644">
        <v>8613906533666</v>
      </c>
      <c r="Y5644" t="s">
        <v>613</v>
      </c>
      <c r="Z5644" t="s">
        <v>2958</v>
      </c>
      <c r="AA5644" t="s">
        <v>615</v>
      </c>
      <c r="AB5644" t="s">
        <v>259</v>
      </c>
      <c r="AC5644" t="s">
        <v>10179</v>
      </c>
      <c r="AD5644" t="s">
        <v>185</v>
      </c>
      <c r="AS5644" t="str">
        <f>"0"</f>
        <v>0</v>
      </c>
      <c r="AT5644" t="s">
        <v>188</v>
      </c>
      <c r="AU5644" t="s">
        <v>647</v>
      </c>
      <c r="AV5644" t="s">
        <v>190</v>
      </c>
      <c r="AW5644" t="s">
        <v>191</v>
      </c>
      <c r="CM5644" t="s">
        <v>31184</v>
      </c>
      <c r="CP5644" t="s">
        <v>194</v>
      </c>
      <c r="CQ5644" t="s">
        <v>195</v>
      </c>
      <c r="CS5644">
        <v>14620</v>
      </c>
      <c r="CT5644" t="s">
        <v>196</v>
      </c>
      <c r="CU5644">
        <v>5852852838</v>
      </c>
    </row>
    <row r="5645" spans="1:99" x14ac:dyDescent="0.2">
      <c r="A5645">
        <v>34108</v>
      </c>
      <c r="B5645" t="s">
        <v>31185</v>
      </c>
      <c r="C5645" t="s">
        <v>31186</v>
      </c>
      <c r="E5645" t="s">
        <v>31187</v>
      </c>
      <c r="F5645" t="s">
        <v>171</v>
      </c>
      <c r="G5645" t="s">
        <v>172</v>
      </c>
      <c r="H5645" s="1">
        <v>35523</v>
      </c>
      <c r="I5645" t="s">
        <v>173</v>
      </c>
      <c r="K5645" t="s">
        <v>1377</v>
      </c>
      <c r="L5645" t="s">
        <v>1378</v>
      </c>
      <c r="M5645" t="s">
        <v>306</v>
      </c>
      <c r="N5645">
        <v>2020</v>
      </c>
      <c r="O5645" t="s">
        <v>1379</v>
      </c>
      <c r="P5645" t="s">
        <v>3256</v>
      </c>
      <c r="Q5645" t="s">
        <v>172</v>
      </c>
      <c r="R5645" t="s">
        <v>5734</v>
      </c>
      <c r="S5645">
        <v>29980284</v>
      </c>
      <c r="T5645" t="s">
        <v>1382</v>
      </c>
      <c r="U5645" t="s">
        <v>424</v>
      </c>
      <c r="Y5645" t="str">
        <f>"01AS"</f>
        <v>01AS</v>
      </c>
      <c r="Z5645" t="s">
        <v>227</v>
      </c>
      <c r="AA5645" t="s">
        <v>320</v>
      </c>
      <c r="AB5645" t="s">
        <v>321</v>
      </c>
      <c r="AC5645" t="s">
        <v>2003</v>
      </c>
      <c r="AD5645" t="s">
        <v>185</v>
      </c>
      <c r="AF5645" t="s">
        <v>426</v>
      </c>
      <c r="AG5645" t="s">
        <v>427</v>
      </c>
      <c r="AJ5645" t="s">
        <v>500</v>
      </c>
      <c r="AK5645" t="s">
        <v>185</v>
      </c>
      <c r="AM5645" t="s">
        <v>5890</v>
      </c>
      <c r="AS5645">
        <v>3.5</v>
      </c>
      <c r="AT5645" t="s">
        <v>5587</v>
      </c>
      <c r="AV5645" t="s">
        <v>473</v>
      </c>
      <c r="AW5645" t="s">
        <v>430</v>
      </c>
      <c r="BO5645" t="s">
        <v>5547</v>
      </c>
      <c r="BQ5645" t="s">
        <v>195</v>
      </c>
      <c r="CA5645" t="s">
        <v>31188</v>
      </c>
      <c r="CD5645" t="s">
        <v>195</v>
      </c>
      <c r="CM5645" t="s">
        <v>31189</v>
      </c>
      <c r="CN5645" t="s">
        <v>31188</v>
      </c>
      <c r="CO5645" t="s">
        <v>5547</v>
      </c>
      <c r="CP5645" t="s">
        <v>5547</v>
      </c>
      <c r="CQ5645" t="s">
        <v>4882</v>
      </c>
      <c r="CS5645">
        <v>518000</v>
      </c>
      <c r="CT5645" t="s">
        <v>1382</v>
      </c>
      <c r="CU5645" t="s">
        <v>31190</v>
      </c>
    </row>
    <row r="5646" spans="1:99" x14ac:dyDescent="0.2">
      <c r="A5646">
        <v>24815</v>
      </c>
      <c r="B5646" t="s">
        <v>31185</v>
      </c>
      <c r="C5646" t="s">
        <v>31186</v>
      </c>
      <c r="E5646" t="s">
        <v>31187</v>
      </c>
      <c r="F5646" s="2">
        <v>43111</v>
      </c>
      <c r="G5646" t="s">
        <v>172</v>
      </c>
      <c r="H5646" s="1">
        <v>35523</v>
      </c>
      <c r="I5646" t="s">
        <v>173</v>
      </c>
      <c r="K5646" t="s">
        <v>174</v>
      </c>
      <c r="L5646" t="s">
        <v>175</v>
      </c>
      <c r="M5646" t="s">
        <v>224</v>
      </c>
      <c r="N5646">
        <v>2018</v>
      </c>
      <c r="O5646" t="s">
        <v>354</v>
      </c>
      <c r="P5646" t="s">
        <v>363</v>
      </c>
      <c r="Q5646" t="s">
        <v>172</v>
      </c>
      <c r="R5646" t="s">
        <v>5734</v>
      </c>
      <c r="S5646">
        <v>29980284</v>
      </c>
      <c r="T5646" t="s">
        <v>1382</v>
      </c>
      <c r="U5646" t="s">
        <v>424</v>
      </c>
      <c r="Y5646" t="str">
        <f>"01AS"</f>
        <v>01AS</v>
      </c>
      <c r="Z5646" t="s">
        <v>227</v>
      </c>
      <c r="AA5646" t="s">
        <v>320</v>
      </c>
      <c r="AB5646" t="s">
        <v>321</v>
      </c>
      <c r="AC5646" t="s">
        <v>2003</v>
      </c>
      <c r="AD5646" t="s">
        <v>185</v>
      </c>
      <c r="AF5646" t="s">
        <v>426</v>
      </c>
      <c r="AG5646" t="s">
        <v>427</v>
      </c>
      <c r="AJ5646" t="s">
        <v>500</v>
      </c>
      <c r="AK5646" t="s">
        <v>185</v>
      </c>
      <c r="AM5646" t="s">
        <v>5890</v>
      </c>
      <c r="AS5646">
        <v>3.5</v>
      </c>
      <c r="AT5646" t="s">
        <v>5587</v>
      </c>
      <c r="AV5646" t="s">
        <v>473</v>
      </c>
      <c r="AW5646" t="s">
        <v>430</v>
      </c>
      <c r="BO5646" t="s">
        <v>5547</v>
      </c>
      <c r="BQ5646" t="s">
        <v>195</v>
      </c>
      <c r="CA5646" t="s">
        <v>31188</v>
      </c>
      <c r="CD5646" t="s">
        <v>195</v>
      </c>
      <c r="CM5646" t="s">
        <v>31189</v>
      </c>
      <c r="CN5646" t="s">
        <v>31188</v>
      </c>
      <c r="CO5646" t="s">
        <v>5547</v>
      </c>
      <c r="CP5646" t="s">
        <v>5547</v>
      </c>
      <c r="CQ5646" t="s">
        <v>4882</v>
      </c>
      <c r="CS5646">
        <v>518000</v>
      </c>
      <c r="CT5646" t="s">
        <v>1382</v>
      </c>
      <c r="CU5646" t="s">
        <v>31190</v>
      </c>
    </row>
    <row r="5647" spans="1:99" x14ac:dyDescent="0.2">
      <c r="A5647">
        <v>20914</v>
      </c>
      <c r="B5647" t="s">
        <v>31185</v>
      </c>
      <c r="C5647" t="s">
        <v>31186</v>
      </c>
      <c r="E5647" t="s">
        <v>31187</v>
      </c>
      <c r="F5647" t="s">
        <v>7586</v>
      </c>
      <c r="G5647" t="s">
        <v>172</v>
      </c>
      <c r="H5647" s="1">
        <v>35523</v>
      </c>
      <c r="I5647" t="s">
        <v>173</v>
      </c>
      <c r="K5647" t="s">
        <v>174</v>
      </c>
      <c r="L5647" t="s">
        <v>175</v>
      </c>
      <c r="M5647" t="s">
        <v>224</v>
      </c>
      <c r="N5647">
        <v>2017</v>
      </c>
      <c r="O5647" t="s">
        <v>441</v>
      </c>
      <c r="P5647" t="s">
        <v>178</v>
      </c>
      <c r="Q5647" t="s">
        <v>172</v>
      </c>
      <c r="R5647" t="s">
        <v>5734</v>
      </c>
      <c r="S5647">
        <v>29980284</v>
      </c>
      <c r="T5647" t="s">
        <v>1382</v>
      </c>
      <c r="U5647" t="s">
        <v>424</v>
      </c>
      <c r="Y5647" t="str">
        <f>"01AS"</f>
        <v>01AS</v>
      </c>
      <c r="Z5647" t="s">
        <v>227</v>
      </c>
      <c r="AA5647" t="s">
        <v>320</v>
      </c>
      <c r="AB5647" t="s">
        <v>321</v>
      </c>
      <c r="AC5647" t="s">
        <v>2003</v>
      </c>
      <c r="AD5647" t="s">
        <v>185</v>
      </c>
      <c r="AF5647" t="s">
        <v>426</v>
      </c>
      <c r="AG5647" t="s">
        <v>427</v>
      </c>
      <c r="AJ5647" t="s">
        <v>500</v>
      </c>
      <c r="AK5647" t="s">
        <v>185</v>
      </c>
      <c r="AM5647" t="s">
        <v>5890</v>
      </c>
      <c r="AS5647">
        <v>3.5</v>
      </c>
      <c r="AT5647" t="s">
        <v>5587</v>
      </c>
      <c r="AV5647" t="s">
        <v>473</v>
      </c>
      <c r="AW5647" t="s">
        <v>430</v>
      </c>
      <c r="BO5647" t="s">
        <v>5547</v>
      </c>
      <c r="BQ5647" t="s">
        <v>195</v>
      </c>
      <c r="CA5647" t="s">
        <v>31188</v>
      </c>
      <c r="CD5647" t="s">
        <v>195</v>
      </c>
      <c r="CM5647" t="s">
        <v>31189</v>
      </c>
      <c r="CN5647" t="s">
        <v>31188</v>
      </c>
      <c r="CO5647" t="s">
        <v>5547</v>
      </c>
      <c r="CP5647" t="s">
        <v>5547</v>
      </c>
      <c r="CQ5647" t="s">
        <v>4882</v>
      </c>
      <c r="CS5647">
        <v>518000</v>
      </c>
      <c r="CT5647" t="s">
        <v>1382</v>
      </c>
      <c r="CU5647" t="s">
        <v>31190</v>
      </c>
    </row>
    <row r="5648" spans="1:99" x14ac:dyDescent="0.2">
      <c r="A5648">
        <v>34466</v>
      </c>
      <c r="B5648" t="s">
        <v>12978</v>
      </c>
      <c r="C5648" t="s">
        <v>31186</v>
      </c>
      <c r="E5648" t="s">
        <v>31191</v>
      </c>
      <c r="F5648" t="s">
        <v>171</v>
      </c>
      <c r="I5648" t="s">
        <v>221</v>
      </c>
      <c r="K5648" t="s">
        <v>1377</v>
      </c>
      <c r="L5648" t="s">
        <v>1378</v>
      </c>
      <c r="M5648" t="s">
        <v>306</v>
      </c>
      <c r="N5648">
        <v>2020</v>
      </c>
      <c r="O5648" t="s">
        <v>1379</v>
      </c>
      <c r="P5648" t="s">
        <v>178</v>
      </c>
      <c r="Q5648" t="s">
        <v>185</v>
      </c>
      <c r="BC5648" t="s">
        <v>474</v>
      </c>
      <c r="BM5648" t="s">
        <v>31192</v>
      </c>
      <c r="BN5648" t="s">
        <v>31193</v>
      </c>
      <c r="BP5648" t="s">
        <v>5256</v>
      </c>
      <c r="BR5648" t="s">
        <v>7045</v>
      </c>
      <c r="BS5648">
        <v>618000</v>
      </c>
      <c r="BT5648" t="s">
        <v>1382</v>
      </c>
      <c r="BU5648" t="s">
        <v>31194</v>
      </c>
      <c r="BX5648" t="s">
        <v>31195</v>
      </c>
      <c r="BY5648" t="s">
        <v>7385</v>
      </c>
    </row>
    <row r="5649" spans="1:99" x14ac:dyDescent="0.2">
      <c r="A5649">
        <v>35596</v>
      </c>
      <c r="B5649" t="s">
        <v>31196</v>
      </c>
      <c r="C5649" t="s">
        <v>31197</v>
      </c>
      <c r="E5649" t="s">
        <v>31198</v>
      </c>
      <c r="F5649" t="s">
        <v>171</v>
      </c>
      <c r="H5649" s="1">
        <v>37351</v>
      </c>
      <c r="I5649" t="s">
        <v>221</v>
      </c>
      <c r="K5649" t="s">
        <v>1377</v>
      </c>
      <c r="L5649" t="s">
        <v>1378</v>
      </c>
      <c r="M5649" t="s">
        <v>306</v>
      </c>
      <c r="N5649">
        <v>2020</v>
      </c>
      <c r="O5649" t="s">
        <v>1379</v>
      </c>
      <c r="P5649" t="s">
        <v>3256</v>
      </c>
      <c r="Q5649" t="s">
        <v>185</v>
      </c>
      <c r="S5649">
        <v>31824897</v>
      </c>
      <c r="AA5649">
        <v>2024</v>
      </c>
      <c r="AX5649" t="s">
        <v>9529</v>
      </c>
      <c r="AY5649" t="s">
        <v>3547</v>
      </c>
      <c r="BA5649" t="s">
        <v>31199</v>
      </c>
      <c r="BM5649" t="s">
        <v>31200</v>
      </c>
      <c r="BP5649" t="s">
        <v>1381</v>
      </c>
      <c r="BR5649" t="s">
        <v>1381</v>
      </c>
      <c r="BT5649" t="s">
        <v>1382</v>
      </c>
      <c r="BU5649" t="s">
        <v>31201</v>
      </c>
      <c r="BX5649" t="s">
        <v>7385</v>
      </c>
    </row>
    <row r="5650" spans="1:99" x14ac:dyDescent="0.2">
      <c r="A5650">
        <v>36064</v>
      </c>
      <c r="B5650" t="s">
        <v>31202</v>
      </c>
      <c r="C5650" t="s">
        <v>31197</v>
      </c>
      <c r="E5650" t="s">
        <v>31191</v>
      </c>
      <c r="F5650" t="s">
        <v>171</v>
      </c>
      <c r="H5650" s="1">
        <v>36513</v>
      </c>
      <c r="K5650" t="s">
        <v>1377</v>
      </c>
      <c r="L5650" t="s">
        <v>1378</v>
      </c>
      <c r="M5650" t="s">
        <v>176</v>
      </c>
      <c r="N5650">
        <v>2021</v>
      </c>
      <c r="O5650" t="s">
        <v>3142</v>
      </c>
      <c r="P5650" t="s">
        <v>178</v>
      </c>
      <c r="Q5650" t="s">
        <v>172</v>
      </c>
      <c r="S5650">
        <v>31836203</v>
      </c>
      <c r="T5650" t="s">
        <v>1382</v>
      </c>
      <c r="U5650" t="s">
        <v>424</v>
      </c>
      <c r="Y5650" t="str">
        <f>"01AS"</f>
        <v>01AS</v>
      </c>
      <c r="Z5650" t="s">
        <v>227</v>
      </c>
      <c r="AA5650" t="s">
        <v>228</v>
      </c>
      <c r="AB5650" t="s">
        <v>229</v>
      </c>
      <c r="AC5650" t="s">
        <v>425</v>
      </c>
      <c r="AD5650" t="s">
        <v>172</v>
      </c>
      <c r="AS5650">
        <v>3.95</v>
      </c>
      <c r="AT5650" t="s">
        <v>1261</v>
      </c>
      <c r="AU5650" t="s">
        <v>472</v>
      </c>
      <c r="AV5650" t="s">
        <v>473</v>
      </c>
      <c r="AW5650" t="s">
        <v>430</v>
      </c>
      <c r="BM5650" t="s">
        <v>31203</v>
      </c>
      <c r="BN5650" t="s">
        <v>239</v>
      </c>
      <c r="BO5650" t="s">
        <v>5314</v>
      </c>
      <c r="BP5650" t="s">
        <v>241</v>
      </c>
      <c r="BQ5650" t="s">
        <v>195</v>
      </c>
      <c r="BS5650">
        <v>14627</v>
      </c>
      <c r="CA5650" t="s">
        <v>31204</v>
      </c>
      <c r="CD5650" t="s">
        <v>195</v>
      </c>
      <c r="CM5650" t="s">
        <v>31205</v>
      </c>
      <c r="CN5650" t="s">
        <v>31204</v>
      </c>
      <c r="CO5650" t="s">
        <v>5314</v>
      </c>
      <c r="CP5650" t="s">
        <v>241</v>
      </c>
      <c r="CQ5650" t="s">
        <v>247</v>
      </c>
      <c r="CS5650">
        <v>14604</v>
      </c>
      <c r="CT5650" t="s">
        <v>244</v>
      </c>
      <c r="CU5650" t="s">
        <v>31206</v>
      </c>
    </row>
    <row r="5651" spans="1:99" x14ac:dyDescent="0.2">
      <c r="A5651">
        <v>45485</v>
      </c>
      <c r="B5651" t="s">
        <v>31207</v>
      </c>
      <c r="C5651" t="s">
        <v>31197</v>
      </c>
      <c r="E5651" t="s">
        <v>31208</v>
      </c>
      <c r="F5651" t="s">
        <v>171</v>
      </c>
      <c r="G5651" t="str">
        <f>"0"</f>
        <v>0</v>
      </c>
      <c r="H5651" s="1">
        <v>37263</v>
      </c>
      <c r="I5651" t="s">
        <v>221</v>
      </c>
      <c r="K5651" t="s">
        <v>4669</v>
      </c>
      <c r="L5651" t="s">
        <v>1373</v>
      </c>
      <c r="M5651" t="s">
        <v>255</v>
      </c>
      <c r="N5651" t="s">
        <v>1165</v>
      </c>
      <c r="O5651" t="s">
        <v>1214</v>
      </c>
      <c r="P5651" t="s">
        <v>178</v>
      </c>
      <c r="Q5651" t="s">
        <v>172</v>
      </c>
      <c r="S5651">
        <v>32614138</v>
      </c>
      <c r="T5651" t="s">
        <v>1382</v>
      </c>
      <c r="U5651" t="s">
        <v>424</v>
      </c>
      <c r="Y5651" t="str">
        <f>"02SBS"</f>
        <v>02SBS</v>
      </c>
      <c r="Z5651" t="s">
        <v>4693</v>
      </c>
      <c r="AA5651" t="s">
        <v>259</v>
      </c>
      <c r="AB5651" t="s">
        <v>260</v>
      </c>
      <c r="AC5651" t="s">
        <v>6061</v>
      </c>
      <c r="AD5651" t="s">
        <v>185</v>
      </c>
      <c r="AS5651">
        <v>3.87</v>
      </c>
      <c r="AU5651" t="s">
        <v>2925</v>
      </c>
      <c r="AV5651" t="s">
        <v>236</v>
      </c>
      <c r="AW5651" t="s">
        <v>430</v>
      </c>
      <c r="BO5651" t="s">
        <v>5705</v>
      </c>
      <c r="BQ5651" t="s">
        <v>195</v>
      </c>
      <c r="CD5651" t="s">
        <v>195</v>
      </c>
      <c r="CM5651" t="s">
        <v>31209</v>
      </c>
      <c r="CO5651" t="s">
        <v>5705</v>
      </c>
      <c r="CP5651" t="s">
        <v>5705</v>
      </c>
      <c r="CQ5651" t="s">
        <v>3674</v>
      </c>
      <c r="CS5651">
        <v>225009</v>
      </c>
      <c r="CT5651" t="s">
        <v>1382</v>
      </c>
      <c r="CU5651" t="s">
        <v>31210</v>
      </c>
    </row>
    <row r="5652" spans="1:99" x14ac:dyDescent="0.2">
      <c r="A5652">
        <v>17882</v>
      </c>
      <c r="B5652" t="s">
        <v>31211</v>
      </c>
      <c r="C5652" t="s">
        <v>31212</v>
      </c>
      <c r="E5652" t="s">
        <v>31213</v>
      </c>
      <c r="F5652" t="s">
        <v>171</v>
      </c>
      <c r="G5652" t="s">
        <v>172</v>
      </c>
      <c r="H5652" s="1">
        <v>35096</v>
      </c>
      <c r="I5652" t="s">
        <v>221</v>
      </c>
      <c r="K5652" t="s">
        <v>222</v>
      </c>
      <c r="L5652" t="s">
        <v>223</v>
      </c>
      <c r="M5652" t="s">
        <v>224</v>
      </c>
      <c r="N5652">
        <v>2016</v>
      </c>
      <c r="O5652" t="s">
        <v>410</v>
      </c>
      <c r="P5652" t="s">
        <v>178</v>
      </c>
      <c r="Q5652" t="s">
        <v>172</v>
      </c>
      <c r="S5652">
        <v>28881773</v>
      </c>
      <c r="T5652" t="s">
        <v>179</v>
      </c>
      <c r="U5652" t="s">
        <v>180</v>
      </c>
      <c r="V5652" s="2">
        <v>43240</v>
      </c>
      <c r="W5652" t="s">
        <v>31214</v>
      </c>
      <c r="X5652" t="str">
        <f>"08613753180733"</f>
        <v>08613753180733</v>
      </c>
      <c r="Y5652" t="s">
        <v>186</v>
      </c>
      <c r="Z5652" t="s">
        <v>282</v>
      </c>
      <c r="AA5652">
        <v>2018</v>
      </c>
      <c r="AB5652">
        <v>2018</v>
      </c>
      <c r="AC5652" t="s">
        <v>1950</v>
      </c>
      <c r="AD5652" t="s">
        <v>185</v>
      </c>
      <c r="AS5652" t="str">
        <f>"0"</f>
        <v>0</v>
      </c>
      <c r="AT5652" t="s">
        <v>188</v>
      </c>
      <c r="AU5652" t="s">
        <v>189</v>
      </c>
      <c r="AV5652" t="s">
        <v>190</v>
      </c>
      <c r="AW5652" t="s">
        <v>191</v>
      </c>
      <c r="BM5652" t="s">
        <v>13422</v>
      </c>
      <c r="BN5652" t="s">
        <v>193</v>
      </c>
      <c r="BP5652" t="s">
        <v>194</v>
      </c>
      <c r="BQ5652" t="s">
        <v>195</v>
      </c>
      <c r="BS5652">
        <v>14627</v>
      </c>
      <c r="BT5652" t="s">
        <v>196</v>
      </c>
      <c r="BU5652">
        <v>5852841505</v>
      </c>
      <c r="CM5652" t="s">
        <v>31215</v>
      </c>
      <c r="CN5652" t="s">
        <v>1073</v>
      </c>
      <c r="CP5652" t="s">
        <v>194</v>
      </c>
      <c r="CQ5652" t="s">
        <v>195</v>
      </c>
      <c r="CS5652">
        <v>14627</v>
      </c>
      <c r="CT5652" t="s">
        <v>196</v>
      </c>
      <c r="CU5652">
        <v>5852841505</v>
      </c>
    </row>
    <row r="5653" spans="1:99" x14ac:dyDescent="0.2">
      <c r="A5653">
        <v>24684</v>
      </c>
      <c r="B5653" t="s">
        <v>31216</v>
      </c>
      <c r="C5653" t="s">
        <v>31212</v>
      </c>
      <c r="E5653" t="s">
        <v>31217</v>
      </c>
      <c r="F5653" s="2">
        <v>43117</v>
      </c>
      <c r="G5653" t="s">
        <v>172</v>
      </c>
      <c r="H5653" s="1">
        <v>35877</v>
      </c>
      <c r="I5653" t="s">
        <v>173</v>
      </c>
      <c r="K5653" t="s">
        <v>174</v>
      </c>
      <c r="L5653" t="s">
        <v>175</v>
      </c>
      <c r="M5653" t="s">
        <v>224</v>
      </c>
      <c r="N5653">
        <v>2018</v>
      </c>
      <c r="O5653" t="s">
        <v>354</v>
      </c>
      <c r="P5653" t="s">
        <v>363</v>
      </c>
      <c r="Q5653" t="s">
        <v>172</v>
      </c>
      <c r="S5653">
        <v>29961009</v>
      </c>
      <c r="T5653" t="s">
        <v>179</v>
      </c>
      <c r="U5653" t="s">
        <v>180</v>
      </c>
      <c r="V5653" s="2">
        <v>43968</v>
      </c>
      <c r="W5653" t="s">
        <v>31218</v>
      </c>
      <c r="X5653">
        <v>5852193019</v>
      </c>
      <c r="Y5653" t="s">
        <v>186</v>
      </c>
      <c r="Z5653" t="s">
        <v>282</v>
      </c>
      <c r="AA5653">
        <v>2020</v>
      </c>
      <c r="AB5653">
        <v>2020</v>
      </c>
      <c r="AC5653" t="s">
        <v>2179</v>
      </c>
      <c r="AD5653" t="s">
        <v>172</v>
      </c>
      <c r="AS5653">
        <v>3.41</v>
      </c>
      <c r="AT5653" t="s">
        <v>188</v>
      </c>
      <c r="AU5653" t="s">
        <v>189</v>
      </c>
      <c r="AV5653" t="s">
        <v>190</v>
      </c>
      <c r="AW5653" t="s">
        <v>191</v>
      </c>
      <c r="BM5653" t="s">
        <v>31219</v>
      </c>
      <c r="BN5653" t="s">
        <v>193</v>
      </c>
      <c r="BP5653" t="s">
        <v>194</v>
      </c>
      <c r="BQ5653" t="s">
        <v>195</v>
      </c>
      <c r="BS5653">
        <v>14627</v>
      </c>
      <c r="BT5653" t="s">
        <v>196</v>
      </c>
      <c r="BU5653">
        <v>5852107620</v>
      </c>
      <c r="CM5653" t="s">
        <v>31220</v>
      </c>
      <c r="CN5653" t="s">
        <v>193</v>
      </c>
      <c r="CP5653" t="s">
        <v>194</v>
      </c>
      <c r="CQ5653" t="s">
        <v>195</v>
      </c>
      <c r="CS5653">
        <v>14627</v>
      </c>
      <c r="CT5653" t="s">
        <v>196</v>
      </c>
      <c r="CU5653">
        <v>5852107620</v>
      </c>
    </row>
    <row r="5654" spans="1:99" x14ac:dyDescent="0.2">
      <c r="A5654">
        <v>34051</v>
      </c>
      <c r="B5654" t="s">
        <v>4877</v>
      </c>
      <c r="C5654" t="s">
        <v>31212</v>
      </c>
      <c r="E5654" t="s">
        <v>31221</v>
      </c>
      <c r="F5654" t="s">
        <v>171</v>
      </c>
      <c r="G5654" t="s">
        <v>172</v>
      </c>
      <c r="H5654" s="1">
        <v>36838</v>
      </c>
      <c r="I5654" t="s">
        <v>173</v>
      </c>
      <c r="K5654" t="s">
        <v>1377</v>
      </c>
      <c r="L5654" t="s">
        <v>29610</v>
      </c>
      <c r="M5654" t="s">
        <v>306</v>
      </c>
      <c r="N5654">
        <v>2020</v>
      </c>
      <c r="O5654" t="s">
        <v>1379</v>
      </c>
      <c r="P5654" t="s">
        <v>178</v>
      </c>
      <c r="Q5654" t="s">
        <v>172</v>
      </c>
      <c r="S5654">
        <v>31319003</v>
      </c>
      <c r="T5654" t="s">
        <v>1382</v>
      </c>
      <c r="U5654" t="s">
        <v>424</v>
      </c>
      <c r="Y5654" t="str">
        <f>"01AS"</f>
        <v>01AS</v>
      </c>
      <c r="Z5654" t="s">
        <v>499</v>
      </c>
      <c r="AA5654" t="s">
        <v>320</v>
      </c>
      <c r="AB5654" t="s">
        <v>321</v>
      </c>
      <c r="AC5654" t="s">
        <v>428</v>
      </c>
      <c r="AD5654" t="s">
        <v>185</v>
      </c>
      <c r="AS5654">
        <v>3.56</v>
      </c>
      <c r="AT5654" t="s">
        <v>1261</v>
      </c>
      <c r="AU5654" t="s">
        <v>472</v>
      </c>
      <c r="AV5654" t="s">
        <v>473</v>
      </c>
      <c r="AW5654" t="s">
        <v>430</v>
      </c>
      <c r="BC5654" t="s">
        <v>474</v>
      </c>
      <c r="BM5654" t="s">
        <v>31222</v>
      </c>
      <c r="BN5654" t="s">
        <v>239</v>
      </c>
      <c r="BO5654" t="s">
        <v>7044</v>
      </c>
      <c r="BP5654" t="s">
        <v>241</v>
      </c>
      <c r="BQ5654" t="s">
        <v>195</v>
      </c>
      <c r="BS5654">
        <v>14627</v>
      </c>
      <c r="CA5654" t="s">
        <v>31223</v>
      </c>
      <c r="CD5654" t="s">
        <v>195</v>
      </c>
      <c r="CM5654" t="s">
        <v>31224</v>
      </c>
      <c r="CN5654" t="s">
        <v>31223</v>
      </c>
      <c r="CO5654" t="s">
        <v>7044</v>
      </c>
      <c r="CP5654" t="s">
        <v>7044</v>
      </c>
      <c r="CQ5654" t="s">
        <v>5257</v>
      </c>
      <c r="CS5654">
        <v>611930</v>
      </c>
      <c r="CT5654" t="s">
        <v>1382</v>
      </c>
    </row>
    <row r="5655" spans="1:99" x14ac:dyDescent="0.2">
      <c r="A5655">
        <v>36242</v>
      </c>
      <c r="B5655" t="s">
        <v>31225</v>
      </c>
      <c r="C5655" t="s">
        <v>31212</v>
      </c>
      <c r="E5655" t="s">
        <v>31226</v>
      </c>
      <c r="F5655" t="s">
        <v>171</v>
      </c>
      <c r="G5655" t="s">
        <v>172</v>
      </c>
      <c r="H5655" s="1">
        <v>36595</v>
      </c>
      <c r="I5655" t="s">
        <v>221</v>
      </c>
      <c r="K5655" t="s">
        <v>1377</v>
      </c>
      <c r="L5655" t="s">
        <v>1378</v>
      </c>
      <c r="M5655" t="s">
        <v>176</v>
      </c>
      <c r="N5655">
        <v>2021</v>
      </c>
      <c r="O5655" t="s">
        <v>3142</v>
      </c>
      <c r="P5655" t="s">
        <v>178</v>
      </c>
      <c r="Q5655" t="s">
        <v>172</v>
      </c>
      <c r="S5655">
        <v>31445511</v>
      </c>
      <c r="T5655" t="s">
        <v>1382</v>
      </c>
      <c r="U5655" t="s">
        <v>424</v>
      </c>
      <c r="Y5655" t="str">
        <f>"01AS"</f>
        <v>01AS</v>
      </c>
      <c r="Z5655" t="s">
        <v>499</v>
      </c>
      <c r="AA5655" t="s">
        <v>320</v>
      </c>
      <c r="AB5655" t="s">
        <v>321</v>
      </c>
      <c r="AC5655" t="s">
        <v>2066</v>
      </c>
      <c r="AD5655" t="s">
        <v>185</v>
      </c>
      <c r="AF5655" t="s">
        <v>426</v>
      </c>
      <c r="AG5655" t="s">
        <v>729</v>
      </c>
      <c r="AJ5655" t="s">
        <v>1237</v>
      </c>
      <c r="AK5655" t="s">
        <v>185</v>
      </c>
      <c r="AS5655">
        <v>3.94</v>
      </c>
      <c r="AT5655" t="s">
        <v>1261</v>
      </c>
      <c r="AU5655" t="s">
        <v>472</v>
      </c>
      <c r="AV5655" t="s">
        <v>473</v>
      </c>
      <c r="AW5655" t="s">
        <v>430</v>
      </c>
      <c r="BM5655" t="s">
        <v>31227</v>
      </c>
      <c r="BN5655" t="s">
        <v>239</v>
      </c>
      <c r="BO5655" t="s">
        <v>4702</v>
      </c>
      <c r="BP5655" t="s">
        <v>241</v>
      </c>
      <c r="BQ5655" t="s">
        <v>195</v>
      </c>
      <c r="BS5655">
        <v>14627</v>
      </c>
      <c r="CD5655" t="s">
        <v>195</v>
      </c>
      <c r="CM5655" t="s">
        <v>31228</v>
      </c>
      <c r="CO5655" t="s">
        <v>4702</v>
      </c>
      <c r="CP5655" t="s">
        <v>4702</v>
      </c>
      <c r="CQ5655" t="s">
        <v>4705</v>
      </c>
      <c r="CS5655">
        <v>200233</v>
      </c>
      <c r="CT5655" t="s">
        <v>1382</v>
      </c>
      <c r="CU5655" t="s">
        <v>31229</v>
      </c>
    </row>
    <row r="5656" spans="1:99" x14ac:dyDescent="0.2">
      <c r="A5656">
        <v>33786</v>
      </c>
      <c r="B5656" t="s">
        <v>31225</v>
      </c>
      <c r="C5656" t="s">
        <v>31212</v>
      </c>
      <c r="E5656" t="s">
        <v>31226</v>
      </c>
      <c r="F5656" t="s">
        <v>171</v>
      </c>
      <c r="G5656" t="s">
        <v>172</v>
      </c>
      <c r="H5656" s="1">
        <v>36595</v>
      </c>
      <c r="I5656" t="s">
        <v>221</v>
      </c>
      <c r="K5656" t="s">
        <v>1377</v>
      </c>
      <c r="L5656" t="s">
        <v>1378</v>
      </c>
      <c r="M5656" t="s">
        <v>306</v>
      </c>
      <c r="N5656">
        <v>2020</v>
      </c>
      <c r="O5656" t="s">
        <v>1379</v>
      </c>
      <c r="P5656" t="s">
        <v>509</v>
      </c>
      <c r="Q5656" t="s">
        <v>172</v>
      </c>
      <c r="S5656">
        <v>31445511</v>
      </c>
      <c r="T5656" t="s">
        <v>1382</v>
      </c>
      <c r="U5656" t="s">
        <v>424</v>
      </c>
      <c r="Y5656" t="str">
        <f>"01AS"</f>
        <v>01AS</v>
      </c>
      <c r="Z5656" t="s">
        <v>499</v>
      </c>
      <c r="AA5656" t="s">
        <v>320</v>
      </c>
      <c r="AB5656" t="s">
        <v>321</v>
      </c>
      <c r="AC5656" t="s">
        <v>2066</v>
      </c>
      <c r="AD5656" t="s">
        <v>185</v>
      </c>
      <c r="AF5656" t="s">
        <v>426</v>
      </c>
      <c r="AG5656" t="s">
        <v>729</v>
      </c>
      <c r="AJ5656" t="s">
        <v>1237</v>
      </c>
      <c r="AK5656" t="s">
        <v>185</v>
      </c>
      <c r="AS5656">
        <v>3.94</v>
      </c>
      <c r="AT5656" t="s">
        <v>1261</v>
      </c>
      <c r="AU5656" t="s">
        <v>472</v>
      </c>
      <c r="AV5656" t="s">
        <v>473</v>
      </c>
      <c r="AW5656" t="s">
        <v>430</v>
      </c>
      <c r="BM5656" t="s">
        <v>31227</v>
      </c>
      <c r="BN5656" t="s">
        <v>239</v>
      </c>
      <c r="BO5656" t="s">
        <v>4702</v>
      </c>
      <c r="BP5656" t="s">
        <v>241</v>
      </c>
      <c r="BQ5656" t="s">
        <v>195</v>
      </c>
      <c r="BS5656">
        <v>14627</v>
      </c>
      <c r="CD5656" t="s">
        <v>195</v>
      </c>
      <c r="CM5656" t="s">
        <v>31228</v>
      </c>
      <c r="CO5656" t="s">
        <v>4702</v>
      </c>
      <c r="CP5656" t="s">
        <v>4702</v>
      </c>
      <c r="CQ5656" t="s">
        <v>4705</v>
      </c>
      <c r="CS5656">
        <v>200233</v>
      </c>
      <c r="CT5656" t="s">
        <v>1382</v>
      </c>
      <c r="CU5656" t="s">
        <v>31229</v>
      </c>
    </row>
    <row r="5657" spans="1:99" x14ac:dyDescent="0.2">
      <c r="A5657">
        <v>35870</v>
      </c>
      <c r="B5657" t="s">
        <v>31230</v>
      </c>
      <c r="C5657" t="s">
        <v>31212</v>
      </c>
      <c r="E5657" t="s">
        <v>31231</v>
      </c>
      <c r="F5657" t="s">
        <v>171</v>
      </c>
      <c r="G5657" t="s">
        <v>172</v>
      </c>
      <c r="H5657" s="1">
        <v>36868</v>
      </c>
      <c r="I5657" t="s">
        <v>173</v>
      </c>
      <c r="K5657" t="s">
        <v>1377</v>
      </c>
      <c r="L5657" t="s">
        <v>1378</v>
      </c>
      <c r="M5657" t="s">
        <v>176</v>
      </c>
      <c r="N5657">
        <v>2021</v>
      </c>
      <c r="O5657" t="s">
        <v>3142</v>
      </c>
      <c r="P5657" t="s">
        <v>178</v>
      </c>
      <c r="Q5657" t="s">
        <v>172</v>
      </c>
      <c r="S5657">
        <v>31660754</v>
      </c>
      <c r="T5657" t="s">
        <v>1382</v>
      </c>
      <c r="U5657" t="s">
        <v>424</v>
      </c>
      <c r="Y5657" t="str">
        <f>"04HSEAS"</f>
        <v>04HSEAS</v>
      </c>
      <c r="Z5657" t="s">
        <v>499</v>
      </c>
      <c r="AA5657" t="s">
        <v>228</v>
      </c>
      <c r="AB5657" t="s">
        <v>229</v>
      </c>
      <c r="AC5657" t="s">
        <v>500</v>
      </c>
      <c r="AD5657" t="s">
        <v>185</v>
      </c>
      <c r="AS5657">
        <v>3.77</v>
      </c>
      <c r="AT5657" t="s">
        <v>429</v>
      </c>
      <c r="AU5657" t="s">
        <v>472</v>
      </c>
      <c r="AV5657" t="s">
        <v>473</v>
      </c>
      <c r="AW5657" t="s">
        <v>430</v>
      </c>
      <c r="BC5657" t="s">
        <v>474</v>
      </c>
      <c r="BM5657" t="s">
        <v>31232</v>
      </c>
      <c r="BN5657" t="s">
        <v>239</v>
      </c>
      <c r="BO5657" t="s">
        <v>31233</v>
      </c>
      <c r="BP5657" t="s">
        <v>241</v>
      </c>
      <c r="BQ5657" t="s">
        <v>195</v>
      </c>
      <c r="BS5657">
        <v>14627</v>
      </c>
      <c r="CA5657" t="s">
        <v>31234</v>
      </c>
      <c r="CD5657" t="s">
        <v>195</v>
      </c>
      <c r="CM5657" t="s">
        <v>31235</v>
      </c>
      <c r="CN5657" t="s">
        <v>31234</v>
      </c>
      <c r="CO5657" t="s">
        <v>31233</v>
      </c>
      <c r="CP5657" t="s">
        <v>31233</v>
      </c>
      <c r="CQ5657" t="s">
        <v>4882</v>
      </c>
      <c r="CS5657">
        <v>515041</v>
      </c>
      <c r="CT5657" t="s">
        <v>1382</v>
      </c>
    </row>
    <row r="5658" spans="1:99" x14ac:dyDescent="0.2">
      <c r="A5658">
        <v>33805</v>
      </c>
      <c r="B5658" t="s">
        <v>31230</v>
      </c>
      <c r="C5658" t="s">
        <v>31212</v>
      </c>
      <c r="E5658" t="s">
        <v>31231</v>
      </c>
      <c r="F5658" t="s">
        <v>171</v>
      </c>
      <c r="G5658" t="s">
        <v>172</v>
      </c>
      <c r="H5658" s="1">
        <v>36868</v>
      </c>
      <c r="I5658" t="s">
        <v>173</v>
      </c>
      <c r="K5658" t="s">
        <v>1377</v>
      </c>
      <c r="L5658" t="s">
        <v>1378</v>
      </c>
      <c r="M5658" t="s">
        <v>306</v>
      </c>
      <c r="N5658">
        <v>2020</v>
      </c>
      <c r="O5658" t="s">
        <v>1379</v>
      </c>
      <c r="P5658" t="s">
        <v>509</v>
      </c>
      <c r="Q5658" t="s">
        <v>172</v>
      </c>
      <c r="S5658">
        <v>31660754</v>
      </c>
      <c r="T5658" t="s">
        <v>1382</v>
      </c>
      <c r="U5658" t="s">
        <v>424</v>
      </c>
      <c r="Y5658" t="str">
        <f>"04HSEAS"</f>
        <v>04HSEAS</v>
      </c>
      <c r="Z5658" t="s">
        <v>499</v>
      </c>
      <c r="AA5658" t="s">
        <v>228</v>
      </c>
      <c r="AB5658" t="s">
        <v>229</v>
      </c>
      <c r="AC5658" t="s">
        <v>500</v>
      </c>
      <c r="AD5658" t="s">
        <v>185</v>
      </c>
      <c r="AS5658">
        <v>3.77</v>
      </c>
      <c r="AT5658" t="s">
        <v>429</v>
      </c>
      <c r="AU5658" t="s">
        <v>472</v>
      </c>
      <c r="AV5658" t="s">
        <v>473</v>
      </c>
      <c r="AW5658" t="s">
        <v>430</v>
      </c>
      <c r="BC5658" t="s">
        <v>474</v>
      </c>
      <c r="BM5658" t="s">
        <v>31232</v>
      </c>
      <c r="BN5658" t="s">
        <v>239</v>
      </c>
      <c r="BO5658" t="s">
        <v>31233</v>
      </c>
      <c r="BP5658" t="s">
        <v>241</v>
      </c>
      <c r="BQ5658" t="s">
        <v>195</v>
      </c>
      <c r="BS5658">
        <v>14627</v>
      </c>
      <c r="CA5658" t="s">
        <v>31234</v>
      </c>
      <c r="CD5658" t="s">
        <v>195</v>
      </c>
      <c r="CM5658" t="s">
        <v>31235</v>
      </c>
      <c r="CN5658" t="s">
        <v>31234</v>
      </c>
      <c r="CO5658" t="s">
        <v>31233</v>
      </c>
      <c r="CP5658" t="s">
        <v>31233</v>
      </c>
      <c r="CQ5658" t="s">
        <v>4882</v>
      </c>
      <c r="CS5658">
        <v>515041</v>
      </c>
      <c r="CT5658" t="s">
        <v>1382</v>
      </c>
    </row>
    <row r="5659" spans="1:99" x14ac:dyDescent="0.2">
      <c r="A5659">
        <v>35962</v>
      </c>
      <c r="B5659" t="s">
        <v>31236</v>
      </c>
      <c r="C5659" t="s">
        <v>31212</v>
      </c>
      <c r="E5659" t="s">
        <v>31237</v>
      </c>
      <c r="F5659" t="s">
        <v>171</v>
      </c>
      <c r="G5659" t="s">
        <v>172</v>
      </c>
      <c r="H5659" s="1">
        <v>36881</v>
      </c>
      <c r="I5659" t="s">
        <v>173</v>
      </c>
      <c r="K5659" t="s">
        <v>1377</v>
      </c>
      <c r="L5659" t="s">
        <v>1378</v>
      </c>
      <c r="M5659" t="s">
        <v>176</v>
      </c>
      <c r="N5659">
        <v>2021</v>
      </c>
      <c r="O5659" t="s">
        <v>3142</v>
      </c>
      <c r="P5659" t="s">
        <v>178</v>
      </c>
      <c r="Q5659" t="s">
        <v>172</v>
      </c>
      <c r="S5659">
        <v>31524735</v>
      </c>
      <c r="T5659" t="s">
        <v>1382</v>
      </c>
      <c r="U5659" t="s">
        <v>424</v>
      </c>
      <c r="Y5659" t="str">
        <f>"01AS"</f>
        <v>01AS</v>
      </c>
      <c r="Z5659" t="s">
        <v>499</v>
      </c>
      <c r="AA5659" t="s">
        <v>228</v>
      </c>
      <c r="AB5659" t="s">
        <v>229</v>
      </c>
      <c r="AC5659" t="s">
        <v>1334</v>
      </c>
      <c r="AD5659" t="s">
        <v>172</v>
      </c>
      <c r="AS5659">
        <v>3.19</v>
      </c>
      <c r="AT5659" t="s">
        <v>429</v>
      </c>
      <c r="AU5659" t="s">
        <v>472</v>
      </c>
      <c r="AV5659" t="s">
        <v>473</v>
      </c>
      <c r="AW5659" t="s">
        <v>430</v>
      </c>
      <c r="BC5659" t="s">
        <v>474</v>
      </c>
      <c r="BM5659" t="s">
        <v>31238</v>
      </c>
      <c r="BN5659" t="s">
        <v>239</v>
      </c>
      <c r="BO5659" t="s">
        <v>5567</v>
      </c>
      <c r="BP5659" t="s">
        <v>241</v>
      </c>
      <c r="BQ5659" t="s">
        <v>195</v>
      </c>
      <c r="BS5659">
        <v>14627</v>
      </c>
      <c r="CA5659" t="s">
        <v>31239</v>
      </c>
      <c r="CD5659" t="s">
        <v>195</v>
      </c>
      <c r="CM5659" t="s">
        <v>31240</v>
      </c>
      <c r="CN5659" t="s">
        <v>31239</v>
      </c>
      <c r="CO5659" t="s">
        <v>5567</v>
      </c>
      <c r="CP5659" t="s">
        <v>5567</v>
      </c>
      <c r="CQ5659" t="s">
        <v>3674</v>
      </c>
      <c r="CS5659">
        <v>21400</v>
      </c>
      <c r="CT5659" t="s">
        <v>1382</v>
      </c>
      <c r="CU5659" t="s">
        <v>31241</v>
      </c>
    </row>
    <row r="5660" spans="1:99" x14ac:dyDescent="0.2">
      <c r="A5660">
        <v>33831</v>
      </c>
      <c r="B5660" t="s">
        <v>31236</v>
      </c>
      <c r="C5660" t="s">
        <v>31212</v>
      </c>
      <c r="E5660" t="s">
        <v>31237</v>
      </c>
      <c r="F5660" t="s">
        <v>171</v>
      </c>
      <c r="G5660" t="s">
        <v>172</v>
      </c>
      <c r="H5660" s="1">
        <v>36881</v>
      </c>
      <c r="I5660" t="s">
        <v>173</v>
      </c>
      <c r="K5660" t="s">
        <v>1377</v>
      </c>
      <c r="L5660" t="s">
        <v>1378</v>
      </c>
      <c r="M5660" t="s">
        <v>306</v>
      </c>
      <c r="N5660">
        <v>2020</v>
      </c>
      <c r="O5660" t="s">
        <v>1379</v>
      </c>
      <c r="P5660" t="s">
        <v>509</v>
      </c>
      <c r="Q5660" t="s">
        <v>172</v>
      </c>
      <c r="S5660">
        <v>31524735</v>
      </c>
      <c r="T5660" t="s">
        <v>1382</v>
      </c>
      <c r="U5660" t="s">
        <v>424</v>
      </c>
      <c r="Y5660" t="str">
        <f>"01AS"</f>
        <v>01AS</v>
      </c>
      <c r="Z5660" t="s">
        <v>499</v>
      </c>
      <c r="AA5660" t="s">
        <v>228</v>
      </c>
      <c r="AB5660" t="s">
        <v>229</v>
      </c>
      <c r="AC5660" t="s">
        <v>1334</v>
      </c>
      <c r="AD5660" t="s">
        <v>172</v>
      </c>
      <c r="AS5660">
        <v>3.19</v>
      </c>
      <c r="AT5660" t="s">
        <v>429</v>
      </c>
      <c r="AU5660" t="s">
        <v>472</v>
      </c>
      <c r="AV5660" t="s">
        <v>473</v>
      </c>
      <c r="AW5660" t="s">
        <v>430</v>
      </c>
      <c r="BC5660" t="s">
        <v>474</v>
      </c>
      <c r="BM5660" t="s">
        <v>31238</v>
      </c>
      <c r="BN5660" t="s">
        <v>239</v>
      </c>
      <c r="BO5660" t="s">
        <v>5567</v>
      </c>
      <c r="BP5660" t="s">
        <v>241</v>
      </c>
      <c r="BQ5660" t="s">
        <v>195</v>
      </c>
      <c r="BS5660">
        <v>14627</v>
      </c>
      <c r="CA5660" t="s">
        <v>31239</v>
      </c>
      <c r="CD5660" t="s">
        <v>195</v>
      </c>
      <c r="CM5660" t="s">
        <v>31240</v>
      </c>
      <c r="CN5660" t="s">
        <v>31239</v>
      </c>
      <c r="CO5660" t="s">
        <v>5567</v>
      </c>
      <c r="CP5660" t="s">
        <v>5567</v>
      </c>
      <c r="CQ5660" t="s">
        <v>3674</v>
      </c>
      <c r="CS5660">
        <v>21400</v>
      </c>
      <c r="CT5660" t="s">
        <v>1382</v>
      </c>
      <c r="CU5660" t="s">
        <v>31241</v>
      </c>
    </row>
    <row r="5661" spans="1:99" x14ac:dyDescent="0.2">
      <c r="A5661">
        <v>35686</v>
      </c>
      <c r="B5661" t="s">
        <v>31242</v>
      </c>
      <c r="C5661" t="s">
        <v>31212</v>
      </c>
      <c r="E5661" t="s">
        <v>31243</v>
      </c>
      <c r="F5661" t="s">
        <v>171</v>
      </c>
      <c r="K5661" t="s">
        <v>1377</v>
      </c>
      <c r="L5661" t="s">
        <v>1378</v>
      </c>
      <c r="M5661" t="s">
        <v>306</v>
      </c>
      <c r="N5661">
        <v>2020</v>
      </c>
      <c r="O5661" t="s">
        <v>1379</v>
      </c>
      <c r="P5661" t="s">
        <v>509</v>
      </c>
      <c r="Q5661" t="s">
        <v>172</v>
      </c>
      <c r="S5661">
        <v>31526739</v>
      </c>
      <c r="T5661" t="s">
        <v>1382</v>
      </c>
      <c r="U5661" t="s">
        <v>424</v>
      </c>
      <c r="Y5661" t="str">
        <f>"04HSEAS"</f>
        <v>04HSEAS</v>
      </c>
      <c r="Z5661" t="s">
        <v>499</v>
      </c>
      <c r="AA5661" t="s">
        <v>833</v>
      </c>
      <c r="AB5661" t="s">
        <v>834</v>
      </c>
      <c r="AC5661" t="s">
        <v>8177</v>
      </c>
      <c r="AD5661" t="s">
        <v>172</v>
      </c>
      <c r="AS5661">
        <v>3.75</v>
      </c>
      <c r="AU5661" t="s">
        <v>235</v>
      </c>
      <c r="AV5661" t="s">
        <v>236</v>
      </c>
      <c r="AW5661" t="s">
        <v>430</v>
      </c>
      <c r="BC5661" t="s">
        <v>474</v>
      </c>
      <c r="BM5661" t="s">
        <v>31244</v>
      </c>
      <c r="BN5661" t="s">
        <v>239</v>
      </c>
      <c r="BO5661" t="s">
        <v>31245</v>
      </c>
      <c r="BP5661" t="s">
        <v>241</v>
      </c>
      <c r="BQ5661" t="s">
        <v>195</v>
      </c>
      <c r="BS5661">
        <v>14627</v>
      </c>
      <c r="CD5661" t="s">
        <v>195</v>
      </c>
      <c r="CM5661" t="s">
        <v>31246</v>
      </c>
      <c r="CO5661" t="s">
        <v>31245</v>
      </c>
      <c r="CP5661" t="s">
        <v>241</v>
      </c>
      <c r="CQ5661" t="s">
        <v>247</v>
      </c>
      <c r="CS5661" t="s">
        <v>31247</v>
      </c>
      <c r="CT5661" t="s">
        <v>244</v>
      </c>
    </row>
    <row r="5662" spans="1:99" x14ac:dyDescent="0.2">
      <c r="A5662">
        <v>35898</v>
      </c>
      <c r="B5662" t="s">
        <v>31248</v>
      </c>
      <c r="C5662" t="s">
        <v>31212</v>
      </c>
      <c r="E5662" t="s">
        <v>31249</v>
      </c>
      <c r="F5662" t="s">
        <v>171</v>
      </c>
      <c r="G5662" t="s">
        <v>172</v>
      </c>
      <c r="H5662" s="1">
        <v>36440</v>
      </c>
      <c r="I5662" t="s">
        <v>221</v>
      </c>
      <c r="K5662" t="s">
        <v>1377</v>
      </c>
      <c r="L5662" t="s">
        <v>1378</v>
      </c>
      <c r="M5662" t="s">
        <v>176</v>
      </c>
      <c r="N5662">
        <v>2021</v>
      </c>
      <c r="O5662" t="s">
        <v>3142</v>
      </c>
      <c r="P5662" t="s">
        <v>178</v>
      </c>
      <c r="Q5662" t="s">
        <v>172</v>
      </c>
      <c r="S5662">
        <v>31528528</v>
      </c>
      <c r="T5662" t="s">
        <v>1382</v>
      </c>
      <c r="U5662" t="s">
        <v>424</v>
      </c>
      <c r="Y5662" t="str">
        <f t="shared" ref="Y5662:Y5671" si="54">"01AS"</f>
        <v>01AS</v>
      </c>
      <c r="Z5662" t="s">
        <v>227</v>
      </c>
      <c r="AA5662" t="s">
        <v>228</v>
      </c>
      <c r="AB5662" t="s">
        <v>229</v>
      </c>
      <c r="AC5662" t="s">
        <v>1237</v>
      </c>
      <c r="AD5662" t="s">
        <v>185</v>
      </c>
      <c r="AF5662" t="s">
        <v>426</v>
      </c>
      <c r="AG5662" t="s">
        <v>427</v>
      </c>
      <c r="AJ5662" t="s">
        <v>5592</v>
      </c>
      <c r="AK5662" t="s">
        <v>185</v>
      </c>
      <c r="AS5662">
        <v>3.62</v>
      </c>
      <c r="AT5662" t="s">
        <v>429</v>
      </c>
      <c r="AU5662" t="s">
        <v>472</v>
      </c>
      <c r="AV5662" t="s">
        <v>473</v>
      </c>
      <c r="AW5662" t="s">
        <v>430</v>
      </c>
      <c r="BA5662" t="s">
        <v>3199</v>
      </c>
      <c r="BC5662" t="s">
        <v>474</v>
      </c>
      <c r="BM5662" t="s">
        <v>5964</v>
      </c>
      <c r="BN5662" t="s">
        <v>239</v>
      </c>
      <c r="BO5662" t="s">
        <v>18050</v>
      </c>
      <c r="BP5662" t="s">
        <v>241</v>
      </c>
      <c r="BQ5662" t="s">
        <v>195</v>
      </c>
      <c r="BS5662">
        <v>14627</v>
      </c>
      <c r="CA5662" t="s">
        <v>31250</v>
      </c>
      <c r="CD5662" t="s">
        <v>195</v>
      </c>
      <c r="CM5662" t="s">
        <v>31251</v>
      </c>
      <c r="CN5662" t="s">
        <v>31250</v>
      </c>
      <c r="CO5662" t="s">
        <v>18050</v>
      </c>
      <c r="CP5662" t="s">
        <v>18050</v>
      </c>
      <c r="CQ5662" t="s">
        <v>5726</v>
      </c>
      <c r="CS5662">
        <v>400050</v>
      </c>
      <c r="CT5662" t="s">
        <v>1382</v>
      </c>
      <c r="CU5662" t="s">
        <v>31252</v>
      </c>
    </row>
    <row r="5663" spans="1:99" x14ac:dyDescent="0.2">
      <c r="A5663">
        <v>33969</v>
      </c>
      <c r="B5663" t="s">
        <v>31248</v>
      </c>
      <c r="C5663" t="s">
        <v>31212</v>
      </c>
      <c r="E5663" t="s">
        <v>31249</v>
      </c>
      <c r="F5663" t="s">
        <v>171</v>
      </c>
      <c r="G5663" t="s">
        <v>172</v>
      </c>
      <c r="H5663" s="1">
        <v>36440</v>
      </c>
      <c r="I5663" t="s">
        <v>221</v>
      </c>
      <c r="K5663" t="s">
        <v>1377</v>
      </c>
      <c r="L5663" t="s">
        <v>1378</v>
      </c>
      <c r="M5663" t="s">
        <v>306</v>
      </c>
      <c r="N5663">
        <v>2020</v>
      </c>
      <c r="O5663" t="s">
        <v>1379</v>
      </c>
      <c r="P5663" t="s">
        <v>178</v>
      </c>
      <c r="Q5663" t="s">
        <v>172</v>
      </c>
      <c r="S5663">
        <v>31528528</v>
      </c>
      <c r="T5663" t="s">
        <v>1382</v>
      </c>
      <c r="U5663" t="s">
        <v>424</v>
      </c>
      <c r="Y5663" t="str">
        <f t="shared" si="54"/>
        <v>01AS</v>
      </c>
      <c r="Z5663" t="s">
        <v>227</v>
      </c>
      <c r="AA5663" t="s">
        <v>228</v>
      </c>
      <c r="AB5663" t="s">
        <v>229</v>
      </c>
      <c r="AC5663" t="s">
        <v>1237</v>
      </c>
      <c r="AD5663" t="s">
        <v>185</v>
      </c>
      <c r="AF5663" t="s">
        <v>426</v>
      </c>
      <c r="AG5663" t="s">
        <v>427</v>
      </c>
      <c r="AJ5663" t="s">
        <v>5592</v>
      </c>
      <c r="AK5663" t="s">
        <v>185</v>
      </c>
      <c r="AS5663">
        <v>3.62</v>
      </c>
      <c r="AT5663" t="s">
        <v>429</v>
      </c>
      <c r="AU5663" t="s">
        <v>472</v>
      </c>
      <c r="AV5663" t="s">
        <v>473</v>
      </c>
      <c r="AW5663" t="s">
        <v>430</v>
      </c>
      <c r="BA5663" t="s">
        <v>3199</v>
      </c>
      <c r="BC5663" t="s">
        <v>474</v>
      </c>
      <c r="BM5663" t="s">
        <v>5964</v>
      </c>
      <c r="BN5663" t="s">
        <v>239</v>
      </c>
      <c r="BO5663" t="s">
        <v>18050</v>
      </c>
      <c r="BP5663" t="s">
        <v>241</v>
      </c>
      <c r="BQ5663" t="s">
        <v>195</v>
      </c>
      <c r="BS5663">
        <v>14627</v>
      </c>
      <c r="CA5663" t="s">
        <v>31250</v>
      </c>
      <c r="CD5663" t="s">
        <v>195</v>
      </c>
      <c r="CM5663" t="s">
        <v>31251</v>
      </c>
      <c r="CN5663" t="s">
        <v>31250</v>
      </c>
      <c r="CO5663" t="s">
        <v>18050</v>
      </c>
      <c r="CP5663" t="s">
        <v>18050</v>
      </c>
      <c r="CQ5663" t="s">
        <v>5726</v>
      </c>
      <c r="CS5663">
        <v>400050</v>
      </c>
      <c r="CT5663" t="s">
        <v>1382</v>
      </c>
      <c r="CU5663" t="s">
        <v>31252</v>
      </c>
    </row>
    <row r="5664" spans="1:99" x14ac:dyDescent="0.2">
      <c r="A5664">
        <v>33861</v>
      </c>
      <c r="B5664" t="s">
        <v>31253</v>
      </c>
      <c r="C5664" t="s">
        <v>31212</v>
      </c>
      <c r="E5664" t="s">
        <v>31254</v>
      </c>
      <c r="F5664" t="s">
        <v>171</v>
      </c>
      <c r="G5664" t="s">
        <v>172</v>
      </c>
      <c r="H5664" s="1">
        <v>36287</v>
      </c>
      <c r="I5664" t="s">
        <v>173</v>
      </c>
      <c r="K5664" t="s">
        <v>1377</v>
      </c>
      <c r="L5664" t="s">
        <v>1378</v>
      </c>
      <c r="M5664" t="s">
        <v>306</v>
      </c>
      <c r="N5664">
        <v>2020</v>
      </c>
      <c r="O5664" t="s">
        <v>1379</v>
      </c>
      <c r="P5664" t="s">
        <v>509</v>
      </c>
      <c r="Q5664" t="s">
        <v>172</v>
      </c>
      <c r="S5664">
        <v>30598850</v>
      </c>
      <c r="T5664" t="s">
        <v>1382</v>
      </c>
      <c r="U5664" t="s">
        <v>424</v>
      </c>
      <c r="Y5664" t="str">
        <f t="shared" si="54"/>
        <v>01AS</v>
      </c>
      <c r="Z5664" t="s">
        <v>499</v>
      </c>
      <c r="AA5664" t="s">
        <v>228</v>
      </c>
      <c r="AB5664" t="s">
        <v>229</v>
      </c>
      <c r="AC5664" t="s">
        <v>1334</v>
      </c>
      <c r="AD5664" t="s">
        <v>172</v>
      </c>
      <c r="AS5664">
        <v>2.13</v>
      </c>
      <c r="AT5664" t="s">
        <v>429</v>
      </c>
      <c r="AU5664" t="s">
        <v>235</v>
      </c>
      <c r="AV5664" t="s">
        <v>236</v>
      </c>
      <c r="AW5664" t="s">
        <v>430</v>
      </c>
      <c r="BC5664" t="s">
        <v>474</v>
      </c>
      <c r="BM5664" t="s">
        <v>31255</v>
      </c>
      <c r="BN5664" t="s">
        <v>239</v>
      </c>
      <c r="BO5664" t="s">
        <v>31256</v>
      </c>
      <c r="BP5664" t="s">
        <v>241</v>
      </c>
      <c r="BQ5664" t="s">
        <v>195</v>
      </c>
      <c r="BS5664">
        <v>14627</v>
      </c>
      <c r="CA5664" t="s">
        <v>31257</v>
      </c>
      <c r="CD5664" t="s">
        <v>195</v>
      </c>
      <c r="CM5664" t="s">
        <v>31258</v>
      </c>
      <c r="CN5664" t="s">
        <v>31257</v>
      </c>
      <c r="CO5664" t="s">
        <v>31256</v>
      </c>
      <c r="CP5664" t="s">
        <v>31256</v>
      </c>
      <c r="CQ5664" t="s">
        <v>3674</v>
      </c>
      <c r="CS5664">
        <v>224005</v>
      </c>
      <c r="CT5664" t="s">
        <v>1382</v>
      </c>
      <c r="CU5664" t="s">
        <v>31259</v>
      </c>
    </row>
    <row r="5665" spans="1:129" x14ac:dyDescent="0.2">
      <c r="A5665">
        <v>36076</v>
      </c>
      <c r="B5665" t="s">
        <v>31260</v>
      </c>
      <c r="C5665" t="s">
        <v>31212</v>
      </c>
      <c r="E5665" t="s">
        <v>31261</v>
      </c>
      <c r="F5665" t="s">
        <v>171</v>
      </c>
      <c r="G5665" t="s">
        <v>172</v>
      </c>
      <c r="H5665" s="1">
        <v>36780</v>
      </c>
      <c r="I5665" t="s">
        <v>221</v>
      </c>
      <c r="K5665" t="s">
        <v>1377</v>
      </c>
      <c r="L5665" t="s">
        <v>1378</v>
      </c>
      <c r="M5665" t="s">
        <v>176</v>
      </c>
      <c r="N5665">
        <v>2021</v>
      </c>
      <c r="O5665" t="s">
        <v>3142</v>
      </c>
      <c r="P5665" t="s">
        <v>178</v>
      </c>
      <c r="Q5665" t="s">
        <v>172</v>
      </c>
      <c r="S5665">
        <v>31331982</v>
      </c>
      <c r="T5665" t="s">
        <v>1382</v>
      </c>
      <c r="U5665" t="s">
        <v>424</v>
      </c>
      <c r="Y5665" t="str">
        <f t="shared" si="54"/>
        <v>01AS</v>
      </c>
      <c r="Z5665" t="s">
        <v>499</v>
      </c>
      <c r="AA5665" t="s">
        <v>320</v>
      </c>
      <c r="AB5665" t="s">
        <v>321</v>
      </c>
      <c r="AC5665" t="s">
        <v>428</v>
      </c>
      <c r="AD5665" t="s">
        <v>185</v>
      </c>
      <c r="AF5665" t="s">
        <v>426</v>
      </c>
      <c r="AG5665" t="s">
        <v>729</v>
      </c>
      <c r="AJ5665" t="s">
        <v>5482</v>
      </c>
      <c r="AK5665" t="s">
        <v>185</v>
      </c>
      <c r="AM5665" t="s">
        <v>233</v>
      </c>
      <c r="AS5665">
        <v>3.89</v>
      </c>
      <c r="AT5665" t="s">
        <v>429</v>
      </c>
      <c r="AU5665" t="s">
        <v>472</v>
      </c>
      <c r="AV5665" t="s">
        <v>473</v>
      </c>
      <c r="AW5665" t="s">
        <v>430</v>
      </c>
      <c r="BC5665" t="s">
        <v>474</v>
      </c>
      <c r="BM5665" t="s">
        <v>31262</v>
      </c>
      <c r="BN5665" t="s">
        <v>239</v>
      </c>
      <c r="BO5665" t="s">
        <v>4724</v>
      </c>
      <c r="BP5665" t="s">
        <v>241</v>
      </c>
      <c r="BQ5665" t="s">
        <v>195</v>
      </c>
      <c r="BS5665">
        <v>14627</v>
      </c>
      <c r="CA5665" t="s">
        <v>31263</v>
      </c>
      <c r="CD5665" t="s">
        <v>195</v>
      </c>
      <c r="CM5665" t="s">
        <v>31264</v>
      </c>
      <c r="CN5665" t="s">
        <v>31263</v>
      </c>
      <c r="CO5665" t="s">
        <v>4724</v>
      </c>
      <c r="CP5665" t="s">
        <v>4724</v>
      </c>
      <c r="CQ5665" t="s">
        <v>7039</v>
      </c>
      <c r="CS5665">
        <v>310000</v>
      </c>
      <c r="CT5665" t="s">
        <v>1382</v>
      </c>
      <c r="CU5665" t="s">
        <v>31265</v>
      </c>
    </row>
    <row r="5666" spans="1:129" x14ac:dyDescent="0.2">
      <c r="A5666">
        <v>34044</v>
      </c>
      <c r="B5666" t="s">
        <v>31260</v>
      </c>
      <c r="C5666" t="s">
        <v>31212</v>
      </c>
      <c r="E5666" t="s">
        <v>31261</v>
      </c>
      <c r="F5666" t="s">
        <v>171</v>
      </c>
      <c r="G5666" t="s">
        <v>172</v>
      </c>
      <c r="H5666" s="1">
        <v>36780</v>
      </c>
      <c r="I5666" t="s">
        <v>221</v>
      </c>
      <c r="K5666" t="s">
        <v>1377</v>
      </c>
      <c r="L5666" t="s">
        <v>1378</v>
      </c>
      <c r="M5666" t="s">
        <v>306</v>
      </c>
      <c r="N5666">
        <v>2020</v>
      </c>
      <c r="O5666" t="s">
        <v>1379</v>
      </c>
      <c r="P5666" t="s">
        <v>509</v>
      </c>
      <c r="Q5666" t="s">
        <v>172</v>
      </c>
      <c r="S5666">
        <v>31331982</v>
      </c>
      <c r="T5666" t="s">
        <v>1382</v>
      </c>
      <c r="U5666" t="s">
        <v>424</v>
      </c>
      <c r="Y5666" t="str">
        <f t="shared" si="54"/>
        <v>01AS</v>
      </c>
      <c r="Z5666" t="s">
        <v>499</v>
      </c>
      <c r="AA5666" t="s">
        <v>320</v>
      </c>
      <c r="AB5666" t="s">
        <v>321</v>
      </c>
      <c r="AC5666" t="s">
        <v>428</v>
      </c>
      <c r="AD5666" t="s">
        <v>185</v>
      </c>
      <c r="AF5666" t="s">
        <v>426</v>
      </c>
      <c r="AG5666" t="s">
        <v>729</v>
      </c>
      <c r="AJ5666" t="s">
        <v>5482</v>
      </c>
      <c r="AK5666" t="s">
        <v>185</v>
      </c>
      <c r="AM5666" t="s">
        <v>233</v>
      </c>
      <c r="AS5666">
        <v>3.89</v>
      </c>
      <c r="AT5666" t="s">
        <v>429</v>
      </c>
      <c r="AU5666" t="s">
        <v>472</v>
      </c>
      <c r="AV5666" t="s">
        <v>473</v>
      </c>
      <c r="AW5666" t="s">
        <v>430</v>
      </c>
      <c r="BC5666" t="s">
        <v>474</v>
      </c>
      <c r="BM5666" t="s">
        <v>31262</v>
      </c>
      <c r="BN5666" t="s">
        <v>239</v>
      </c>
      <c r="BO5666" t="s">
        <v>4724</v>
      </c>
      <c r="BP5666" t="s">
        <v>241</v>
      </c>
      <c r="BQ5666" t="s">
        <v>195</v>
      </c>
      <c r="BS5666">
        <v>14627</v>
      </c>
      <c r="CA5666" t="s">
        <v>31263</v>
      </c>
      <c r="CD5666" t="s">
        <v>195</v>
      </c>
      <c r="CM5666" t="s">
        <v>31264</v>
      </c>
      <c r="CN5666" t="s">
        <v>31263</v>
      </c>
      <c r="CO5666" t="s">
        <v>4724</v>
      </c>
      <c r="CP5666" t="s">
        <v>4724</v>
      </c>
      <c r="CQ5666" t="s">
        <v>7039</v>
      </c>
      <c r="CS5666">
        <v>310000</v>
      </c>
      <c r="CT5666" t="s">
        <v>1382</v>
      </c>
      <c r="CU5666" t="s">
        <v>31265</v>
      </c>
    </row>
    <row r="5667" spans="1:129" x14ac:dyDescent="0.2">
      <c r="A5667">
        <v>33981</v>
      </c>
      <c r="B5667" t="s">
        <v>31266</v>
      </c>
      <c r="C5667" t="s">
        <v>31212</v>
      </c>
      <c r="E5667" t="s">
        <v>31267</v>
      </c>
      <c r="F5667" t="s">
        <v>171</v>
      </c>
      <c r="G5667" t="s">
        <v>172</v>
      </c>
      <c r="H5667" s="1">
        <v>36761</v>
      </c>
      <c r="I5667" t="s">
        <v>173</v>
      </c>
      <c r="K5667" t="s">
        <v>1377</v>
      </c>
      <c r="L5667" t="s">
        <v>1378</v>
      </c>
      <c r="M5667" t="s">
        <v>306</v>
      </c>
      <c r="N5667">
        <v>2020</v>
      </c>
      <c r="O5667" t="s">
        <v>1379</v>
      </c>
      <c r="P5667" t="s">
        <v>509</v>
      </c>
      <c r="Q5667" t="s">
        <v>172</v>
      </c>
      <c r="S5667">
        <v>31386449</v>
      </c>
      <c r="T5667" t="s">
        <v>1382</v>
      </c>
      <c r="U5667" t="s">
        <v>424</v>
      </c>
      <c r="Y5667" t="str">
        <f t="shared" si="54"/>
        <v>01AS</v>
      </c>
      <c r="Z5667" t="s">
        <v>499</v>
      </c>
      <c r="AA5667" t="s">
        <v>228</v>
      </c>
      <c r="AB5667" t="s">
        <v>229</v>
      </c>
      <c r="AC5667" t="s">
        <v>1334</v>
      </c>
      <c r="AD5667" t="s">
        <v>185</v>
      </c>
      <c r="AM5667" t="s">
        <v>897</v>
      </c>
      <c r="AS5667">
        <v>3.92</v>
      </c>
      <c r="AT5667" t="s">
        <v>429</v>
      </c>
      <c r="AU5667" t="s">
        <v>235</v>
      </c>
      <c r="AV5667" t="s">
        <v>236</v>
      </c>
      <c r="AW5667" t="s">
        <v>430</v>
      </c>
      <c r="BC5667" t="s">
        <v>474</v>
      </c>
      <c r="BM5667" t="s">
        <v>31268</v>
      </c>
      <c r="BN5667" t="s">
        <v>239</v>
      </c>
      <c r="BO5667" t="s">
        <v>31269</v>
      </c>
      <c r="BP5667" t="s">
        <v>241</v>
      </c>
      <c r="BQ5667" t="s">
        <v>195</v>
      </c>
      <c r="BS5667">
        <v>14627</v>
      </c>
      <c r="CD5667" t="s">
        <v>195</v>
      </c>
      <c r="CM5667" t="s">
        <v>31270</v>
      </c>
      <c r="CO5667" t="s">
        <v>31269</v>
      </c>
      <c r="CP5667" t="s">
        <v>31269</v>
      </c>
      <c r="CQ5667" t="s">
        <v>3674</v>
      </c>
      <c r="CS5667">
        <v>212000</v>
      </c>
      <c r="CT5667" t="s">
        <v>1382</v>
      </c>
    </row>
    <row r="5668" spans="1:129" x14ac:dyDescent="0.2">
      <c r="A5668">
        <v>36554</v>
      </c>
      <c r="B5668" t="s">
        <v>26499</v>
      </c>
      <c r="C5668" t="s">
        <v>31212</v>
      </c>
      <c r="D5668" t="s">
        <v>31271</v>
      </c>
      <c r="E5668" t="s">
        <v>31272</v>
      </c>
      <c r="F5668" t="s">
        <v>171</v>
      </c>
      <c r="G5668" t="s">
        <v>172</v>
      </c>
      <c r="H5668" s="1">
        <v>36908</v>
      </c>
      <c r="I5668" t="s">
        <v>173</v>
      </c>
      <c r="K5668" t="s">
        <v>2724</v>
      </c>
      <c r="L5668" t="s">
        <v>820</v>
      </c>
      <c r="M5668" t="s">
        <v>176</v>
      </c>
      <c r="N5668">
        <v>2022</v>
      </c>
      <c r="O5668" t="s">
        <v>555</v>
      </c>
      <c r="P5668" t="s">
        <v>178</v>
      </c>
      <c r="Q5668" t="s">
        <v>172</v>
      </c>
      <c r="S5668">
        <v>31528146</v>
      </c>
      <c r="T5668" t="s">
        <v>1382</v>
      </c>
      <c r="U5668" t="s">
        <v>424</v>
      </c>
      <c r="Y5668" t="str">
        <f t="shared" si="54"/>
        <v>01AS</v>
      </c>
      <c r="Z5668" t="s">
        <v>499</v>
      </c>
      <c r="AA5668" t="s">
        <v>321</v>
      </c>
      <c r="AC5668" t="s">
        <v>5521</v>
      </c>
      <c r="AD5668" t="s">
        <v>185</v>
      </c>
      <c r="AE5668" t="s">
        <v>2066</v>
      </c>
      <c r="AS5668">
        <v>3.56</v>
      </c>
      <c r="AU5668" t="s">
        <v>6620</v>
      </c>
      <c r="AV5668" t="s">
        <v>236</v>
      </c>
      <c r="AW5668" t="s">
        <v>430</v>
      </c>
      <c r="BF5668" t="s">
        <v>474</v>
      </c>
      <c r="BM5668" t="s">
        <v>31273</v>
      </c>
      <c r="BN5668" t="s">
        <v>239</v>
      </c>
      <c r="BO5668" t="s">
        <v>1381</v>
      </c>
      <c r="BP5668" t="s">
        <v>241</v>
      </c>
      <c r="BQ5668" t="s">
        <v>195</v>
      </c>
      <c r="BS5668">
        <v>14627</v>
      </c>
      <c r="CA5668" t="s">
        <v>31274</v>
      </c>
      <c r="CD5668" t="s">
        <v>195</v>
      </c>
      <c r="CM5668" t="s">
        <v>31275</v>
      </c>
      <c r="CN5668" t="s">
        <v>31274</v>
      </c>
      <c r="CO5668" t="s">
        <v>1381</v>
      </c>
      <c r="CP5668" t="s">
        <v>1381</v>
      </c>
      <c r="CQ5668" t="s">
        <v>4697</v>
      </c>
      <c r="CS5668">
        <v>101125</v>
      </c>
      <c r="CT5668" t="s">
        <v>1382</v>
      </c>
      <c r="CU5668" t="s">
        <v>31276</v>
      </c>
    </row>
    <row r="5669" spans="1:129" x14ac:dyDescent="0.2">
      <c r="A5669">
        <v>36128</v>
      </c>
      <c r="B5669" t="s">
        <v>26499</v>
      </c>
      <c r="C5669" t="s">
        <v>31212</v>
      </c>
      <c r="D5669" t="s">
        <v>31271</v>
      </c>
      <c r="E5669" t="s">
        <v>31272</v>
      </c>
      <c r="F5669" t="s">
        <v>171</v>
      </c>
      <c r="G5669" t="s">
        <v>172</v>
      </c>
      <c r="H5669" s="1">
        <v>36908</v>
      </c>
      <c r="I5669" t="s">
        <v>173</v>
      </c>
      <c r="K5669" t="s">
        <v>1377</v>
      </c>
      <c r="L5669" t="s">
        <v>1378</v>
      </c>
      <c r="M5669" t="s">
        <v>176</v>
      </c>
      <c r="N5669">
        <v>2021</v>
      </c>
      <c r="O5669" t="s">
        <v>3142</v>
      </c>
      <c r="P5669" t="s">
        <v>178</v>
      </c>
      <c r="Q5669" t="s">
        <v>172</v>
      </c>
      <c r="S5669">
        <v>31528146</v>
      </c>
      <c r="T5669" t="s">
        <v>1382</v>
      </c>
      <c r="U5669" t="s">
        <v>424</v>
      </c>
      <c r="Y5669" t="str">
        <f t="shared" si="54"/>
        <v>01AS</v>
      </c>
      <c r="Z5669" t="s">
        <v>499</v>
      </c>
      <c r="AA5669" t="s">
        <v>321</v>
      </c>
      <c r="AC5669" t="s">
        <v>5521</v>
      </c>
      <c r="AD5669" t="s">
        <v>185</v>
      </c>
      <c r="AE5669" t="s">
        <v>2066</v>
      </c>
      <c r="AS5669">
        <v>3.56</v>
      </c>
      <c r="AU5669" t="s">
        <v>6620</v>
      </c>
      <c r="AV5669" t="s">
        <v>236</v>
      </c>
      <c r="AW5669" t="s">
        <v>430</v>
      </c>
      <c r="BF5669" t="s">
        <v>474</v>
      </c>
      <c r="BM5669" t="s">
        <v>31273</v>
      </c>
      <c r="BN5669" t="s">
        <v>239</v>
      </c>
      <c r="BO5669" t="s">
        <v>1381</v>
      </c>
      <c r="BP5669" t="s">
        <v>241</v>
      </c>
      <c r="BQ5669" t="s">
        <v>195</v>
      </c>
      <c r="BS5669">
        <v>14627</v>
      </c>
      <c r="CA5669" t="s">
        <v>31274</v>
      </c>
      <c r="CD5669" t="s">
        <v>195</v>
      </c>
      <c r="CM5669" t="s">
        <v>31275</v>
      </c>
      <c r="CN5669" t="s">
        <v>31274</v>
      </c>
      <c r="CO5669" t="s">
        <v>1381</v>
      </c>
      <c r="CP5669" t="s">
        <v>1381</v>
      </c>
      <c r="CQ5669" t="s">
        <v>4697</v>
      </c>
      <c r="CS5669">
        <v>101125</v>
      </c>
      <c r="CT5669" t="s">
        <v>1382</v>
      </c>
      <c r="CU5669" t="s">
        <v>31276</v>
      </c>
    </row>
    <row r="5670" spans="1:129" x14ac:dyDescent="0.2">
      <c r="A5670">
        <v>34094</v>
      </c>
      <c r="B5670" t="s">
        <v>26499</v>
      </c>
      <c r="C5670" t="s">
        <v>31212</v>
      </c>
      <c r="D5670" t="s">
        <v>31271</v>
      </c>
      <c r="E5670" t="s">
        <v>31272</v>
      </c>
      <c r="F5670" t="s">
        <v>171</v>
      </c>
      <c r="G5670" t="s">
        <v>172</v>
      </c>
      <c r="H5670" s="1">
        <v>36908</v>
      </c>
      <c r="I5670" t="s">
        <v>173</v>
      </c>
      <c r="K5670" t="s">
        <v>1377</v>
      </c>
      <c r="L5670" t="s">
        <v>1189</v>
      </c>
      <c r="M5670" t="s">
        <v>306</v>
      </c>
      <c r="N5670">
        <v>2020</v>
      </c>
      <c r="O5670" t="s">
        <v>1379</v>
      </c>
      <c r="P5670" t="s">
        <v>178</v>
      </c>
      <c r="Q5670" t="s">
        <v>172</v>
      </c>
      <c r="S5670">
        <v>31528146</v>
      </c>
      <c r="T5670" t="s">
        <v>1382</v>
      </c>
      <c r="U5670" t="s">
        <v>424</v>
      </c>
      <c r="Y5670" t="str">
        <f t="shared" si="54"/>
        <v>01AS</v>
      </c>
      <c r="Z5670" t="s">
        <v>499</v>
      </c>
      <c r="AA5670" t="s">
        <v>321</v>
      </c>
      <c r="AC5670" t="s">
        <v>5521</v>
      </c>
      <c r="AD5670" t="s">
        <v>185</v>
      </c>
      <c r="AE5670" t="s">
        <v>2066</v>
      </c>
      <c r="AS5670">
        <v>3.56</v>
      </c>
      <c r="AU5670" t="s">
        <v>6620</v>
      </c>
      <c r="AV5670" t="s">
        <v>236</v>
      </c>
      <c r="AW5670" t="s">
        <v>430</v>
      </c>
      <c r="BF5670" t="s">
        <v>474</v>
      </c>
      <c r="BM5670" t="s">
        <v>31273</v>
      </c>
      <c r="BN5670" t="s">
        <v>239</v>
      </c>
      <c r="BO5670" t="s">
        <v>1381</v>
      </c>
      <c r="BP5670" t="s">
        <v>241</v>
      </c>
      <c r="BQ5670" t="s">
        <v>195</v>
      </c>
      <c r="BS5670">
        <v>14627</v>
      </c>
      <c r="CA5670" t="s">
        <v>31274</v>
      </c>
      <c r="CD5670" t="s">
        <v>195</v>
      </c>
      <c r="CM5670" t="s">
        <v>31275</v>
      </c>
      <c r="CN5670" t="s">
        <v>31274</v>
      </c>
      <c r="CO5670" t="s">
        <v>1381</v>
      </c>
      <c r="CP5670" t="s">
        <v>1381</v>
      </c>
      <c r="CQ5670" t="s">
        <v>4697</v>
      </c>
      <c r="CS5670">
        <v>101125</v>
      </c>
      <c r="CT5670" t="s">
        <v>1382</v>
      </c>
      <c r="CU5670" t="s">
        <v>31276</v>
      </c>
    </row>
    <row r="5671" spans="1:129" x14ac:dyDescent="0.2">
      <c r="A5671">
        <v>34136</v>
      </c>
      <c r="B5671" t="s">
        <v>4699</v>
      </c>
      <c r="C5671" t="s">
        <v>31212</v>
      </c>
      <c r="E5671" t="s">
        <v>31277</v>
      </c>
      <c r="F5671" t="s">
        <v>171</v>
      </c>
      <c r="G5671" t="s">
        <v>172</v>
      </c>
      <c r="H5671" s="1">
        <v>36748</v>
      </c>
      <c r="I5671" t="s">
        <v>173</v>
      </c>
      <c r="K5671" t="s">
        <v>1377</v>
      </c>
      <c r="L5671" t="s">
        <v>1378</v>
      </c>
      <c r="M5671" t="s">
        <v>306</v>
      </c>
      <c r="N5671">
        <v>2020</v>
      </c>
      <c r="O5671" t="s">
        <v>1379</v>
      </c>
      <c r="P5671" t="s">
        <v>509</v>
      </c>
      <c r="Q5671" t="s">
        <v>172</v>
      </c>
      <c r="S5671">
        <v>31324168</v>
      </c>
      <c r="T5671" t="s">
        <v>1382</v>
      </c>
      <c r="U5671" t="s">
        <v>424</v>
      </c>
      <c r="Y5671" t="str">
        <f t="shared" si="54"/>
        <v>01AS</v>
      </c>
      <c r="Z5671" t="s">
        <v>499</v>
      </c>
      <c r="AA5671" t="s">
        <v>228</v>
      </c>
      <c r="AB5671" t="s">
        <v>229</v>
      </c>
      <c r="AC5671" t="s">
        <v>1334</v>
      </c>
      <c r="AD5671" t="s">
        <v>185</v>
      </c>
      <c r="AM5671" t="s">
        <v>232</v>
      </c>
      <c r="AN5671" t="s">
        <v>233</v>
      </c>
      <c r="AS5671">
        <v>3.9</v>
      </c>
      <c r="AT5671" t="s">
        <v>1261</v>
      </c>
      <c r="AU5671" t="s">
        <v>235</v>
      </c>
      <c r="AV5671" t="s">
        <v>236</v>
      </c>
      <c r="AW5671" t="s">
        <v>430</v>
      </c>
      <c r="BC5671" t="s">
        <v>474</v>
      </c>
      <c r="BM5671" t="s">
        <v>31278</v>
      </c>
      <c r="BN5671" t="s">
        <v>239</v>
      </c>
      <c r="BO5671" t="s">
        <v>5511</v>
      </c>
      <c r="BP5671" t="s">
        <v>241</v>
      </c>
      <c r="BQ5671" t="s">
        <v>195</v>
      </c>
      <c r="BS5671">
        <v>14627</v>
      </c>
      <c r="CD5671" t="s">
        <v>195</v>
      </c>
      <c r="CM5671" t="s">
        <v>31279</v>
      </c>
      <c r="CO5671" t="s">
        <v>5511</v>
      </c>
      <c r="CP5671" t="s">
        <v>5511</v>
      </c>
      <c r="CQ5671" t="s">
        <v>3674</v>
      </c>
      <c r="CS5671">
        <v>210001</v>
      </c>
      <c r="CT5671" t="s">
        <v>1382</v>
      </c>
      <c r="CU5671" t="s">
        <v>31280</v>
      </c>
    </row>
    <row r="5672" spans="1:129" x14ac:dyDescent="0.2">
      <c r="A5672">
        <v>34441</v>
      </c>
      <c r="B5672" t="s">
        <v>31281</v>
      </c>
      <c r="C5672" t="s">
        <v>24971</v>
      </c>
      <c r="E5672" t="s">
        <v>31282</v>
      </c>
      <c r="F5672" t="s">
        <v>171</v>
      </c>
      <c r="I5672" t="s">
        <v>221</v>
      </c>
      <c r="K5672" t="s">
        <v>1377</v>
      </c>
      <c r="L5672" t="s">
        <v>1378</v>
      </c>
      <c r="M5672" t="s">
        <v>306</v>
      </c>
      <c r="N5672">
        <v>2020</v>
      </c>
      <c r="O5672" t="s">
        <v>1379</v>
      </c>
      <c r="P5672" t="s">
        <v>509</v>
      </c>
      <c r="Q5672" t="s">
        <v>185</v>
      </c>
      <c r="BM5672" t="s">
        <v>31283</v>
      </c>
      <c r="BP5672" t="s">
        <v>4702</v>
      </c>
      <c r="BR5672" t="s">
        <v>4702</v>
      </c>
      <c r="BS5672">
        <v>200434</v>
      </c>
      <c r="BT5672" t="s">
        <v>1382</v>
      </c>
      <c r="BU5672">
        <v>13761094020</v>
      </c>
      <c r="BW5672">
        <v>13761094020</v>
      </c>
    </row>
    <row r="5673" spans="1:129" x14ac:dyDescent="0.2">
      <c r="A5673">
        <v>35555</v>
      </c>
      <c r="B5673" t="s">
        <v>31284</v>
      </c>
      <c r="C5673" t="s">
        <v>24971</v>
      </c>
      <c r="E5673" t="s">
        <v>31285</v>
      </c>
      <c r="F5673" t="s">
        <v>171</v>
      </c>
      <c r="I5673" t="s">
        <v>173</v>
      </c>
      <c r="K5673" t="s">
        <v>1377</v>
      </c>
      <c r="L5673" t="s">
        <v>1378</v>
      </c>
      <c r="M5673" t="s">
        <v>306</v>
      </c>
      <c r="N5673">
        <v>2020</v>
      </c>
      <c r="O5673" t="s">
        <v>1379</v>
      </c>
      <c r="P5673" t="s">
        <v>509</v>
      </c>
      <c r="Q5673" t="s">
        <v>185</v>
      </c>
    </row>
    <row r="5674" spans="1:129" x14ac:dyDescent="0.2">
      <c r="A5674">
        <v>35621</v>
      </c>
      <c r="B5674" t="s">
        <v>4712</v>
      </c>
      <c r="C5674" t="s">
        <v>31212</v>
      </c>
      <c r="E5674" t="s">
        <v>31286</v>
      </c>
      <c r="F5674" t="s">
        <v>171</v>
      </c>
      <c r="G5674" t="s">
        <v>172</v>
      </c>
      <c r="H5674" s="1">
        <v>36646</v>
      </c>
      <c r="I5674" t="s">
        <v>221</v>
      </c>
      <c r="K5674" t="s">
        <v>1377</v>
      </c>
      <c r="L5674" t="s">
        <v>1378</v>
      </c>
      <c r="M5674" t="s">
        <v>306</v>
      </c>
      <c r="N5674">
        <v>2020</v>
      </c>
      <c r="O5674" t="s">
        <v>1379</v>
      </c>
      <c r="P5674" t="s">
        <v>509</v>
      </c>
      <c r="Q5674" t="s">
        <v>172</v>
      </c>
      <c r="S5674">
        <v>31385497</v>
      </c>
      <c r="T5674" t="s">
        <v>1382</v>
      </c>
      <c r="U5674" t="s">
        <v>424</v>
      </c>
      <c r="Y5674" t="str">
        <f>"01AS"</f>
        <v>01AS</v>
      </c>
      <c r="Z5674" t="s">
        <v>227</v>
      </c>
      <c r="AA5674" t="s">
        <v>228</v>
      </c>
      <c r="AB5674" t="s">
        <v>229</v>
      </c>
      <c r="AC5674" t="s">
        <v>1237</v>
      </c>
      <c r="AD5674" t="s">
        <v>185</v>
      </c>
      <c r="AF5674" t="s">
        <v>426</v>
      </c>
      <c r="AG5674" t="s">
        <v>427</v>
      </c>
      <c r="AJ5674" t="s">
        <v>2190</v>
      </c>
      <c r="AK5674" t="s">
        <v>185</v>
      </c>
      <c r="AS5674">
        <v>3.91</v>
      </c>
      <c r="AT5674" t="s">
        <v>429</v>
      </c>
      <c r="AU5674" t="s">
        <v>235</v>
      </c>
      <c r="AV5674" t="s">
        <v>236</v>
      </c>
      <c r="AW5674" t="s">
        <v>430</v>
      </c>
      <c r="BM5674" t="s">
        <v>31287</v>
      </c>
      <c r="BN5674" t="s">
        <v>239</v>
      </c>
      <c r="BO5674" t="s">
        <v>4702</v>
      </c>
      <c r="BP5674" t="s">
        <v>241</v>
      </c>
      <c r="BQ5674" t="s">
        <v>195</v>
      </c>
      <c r="BS5674">
        <v>14627</v>
      </c>
      <c r="CD5674" t="s">
        <v>195</v>
      </c>
      <c r="CM5674" t="s">
        <v>31288</v>
      </c>
      <c r="CO5674" t="s">
        <v>4702</v>
      </c>
      <c r="CP5674" t="s">
        <v>4702</v>
      </c>
      <c r="CQ5674" t="s">
        <v>4705</v>
      </c>
      <c r="CS5674">
        <v>200092</v>
      </c>
      <c r="CT5674" t="s">
        <v>1382</v>
      </c>
      <c r="CU5674" t="s">
        <v>31289</v>
      </c>
    </row>
    <row r="5675" spans="1:129" x14ac:dyDescent="0.2">
      <c r="A5675">
        <v>35644</v>
      </c>
      <c r="B5675" t="s">
        <v>31284</v>
      </c>
      <c r="C5675" t="s">
        <v>24971</v>
      </c>
      <c r="E5675" t="s">
        <v>31290</v>
      </c>
      <c r="F5675" t="s">
        <v>171</v>
      </c>
      <c r="H5675" s="1">
        <v>37334</v>
      </c>
      <c r="I5675" t="s">
        <v>173</v>
      </c>
      <c r="K5675" t="s">
        <v>1377</v>
      </c>
      <c r="L5675" t="s">
        <v>1378</v>
      </c>
      <c r="M5675" t="s">
        <v>306</v>
      </c>
      <c r="N5675">
        <v>2020</v>
      </c>
      <c r="O5675" t="s">
        <v>1379</v>
      </c>
      <c r="P5675" t="s">
        <v>509</v>
      </c>
      <c r="Q5675" t="s">
        <v>185</v>
      </c>
      <c r="S5675">
        <v>31730198</v>
      </c>
      <c r="AA5675">
        <v>2024</v>
      </c>
    </row>
    <row r="5676" spans="1:129" x14ac:dyDescent="0.2">
      <c r="A5676">
        <v>36005</v>
      </c>
      <c r="B5676" t="s">
        <v>31281</v>
      </c>
      <c r="C5676" t="s">
        <v>24971</v>
      </c>
      <c r="E5676" t="s">
        <v>31291</v>
      </c>
      <c r="F5676" t="s">
        <v>171</v>
      </c>
      <c r="H5676" s="1">
        <v>37280</v>
      </c>
      <c r="K5676" t="s">
        <v>1377</v>
      </c>
      <c r="L5676" t="s">
        <v>1378</v>
      </c>
      <c r="M5676" t="s">
        <v>176</v>
      </c>
      <c r="N5676">
        <v>2021</v>
      </c>
      <c r="O5676" t="s">
        <v>3142</v>
      </c>
      <c r="P5676" t="s">
        <v>178</v>
      </c>
      <c r="Q5676" t="s">
        <v>172</v>
      </c>
      <c r="S5676">
        <v>31730075</v>
      </c>
      <c r="T5676" t="s">
        <v>1382</v>
      </c>
      <c r="U5676" t="s">
        <v>424</v>
      </c>
      <c r="Y5676" t="str">
        <f>"04HSEAS"</f>
        <v>04HSEAS</v>
      </c>
      <c r="Z5676" t="s">
        <v>499</v>
      </c>
      <c r="AA5676" t="s">
        <v>833</v>
      </c>
      <c r="AB5676" t="s">
        <v>834</v>
      </c>
      <c r="AC5676" t="s">
        <v>500</v>
      </c>
      <c r="AD5676" t="s">
        <v>172</v>
      </c>
      <c r="AS5676">
        <v>3.79</v>
      </c>
      <c r="AT5676" t="s">
        <v>1261</v>
      </c>
      <c r="AU5676" t="s">
        <v>472</v>
      </c>
      <c r="AV5676" t="s">
        <v>473</v>
      </c>
      <c r="AW5676" t="s">
        <v>430</v>
      </c>
      <c r="BM5676" t="s">
        <v>31292</v>
      </c>
      <c r="BN5676" t="s">
        <v>239</v>
      </c>
      <c r="BO5676" t="s">
        <v>31293</v>
      </c>
      <c r="BP5676" t="s">
        <v>241</v>
      </c>
      <c r="BQ5676" t="s">
        <v>195</v>
      </c>
      <c r="BS5676">
        <v>14627</v>
      </c>
      <c r="CA5676" t="s">
        <v>31294</v>
      </c>
      <c r="CD5676" t="s">
        <v>195</v>
      </c>
      <c r="CM5676" t="s">
        <v>31295</v>
      </c>
      <c r="CN5676" t="s">
        <v>31294</v>
      </c>
      <c r="CO5676" t="s">
        <v>31293</v>
      </c>
      <c r="CP5676" t="s">
        <v>4702</v>
      </c>
      <c r="CQ5676" t="s">
        <v>4705</v>
      </c>
      <c r="CS5676">
        <v>201103</v>
      </c>
      <c r="CT5676" t="s">
        <v>1382</v>
      </c>
      <c r="CU5676" t="s">
        <v>31296</v>
      </c>
    </row>
    <row r="5677" spans="1:129" x14ac:dyDescent="0.2">
      <c r="A5677">
        <v>42082</v>
      </c>
      <c r="B5677" t="s">
        <v>31297</v>
      </c>
      <c r="C5677" t="s">
        <v>24971</v>
      </c>
      <c r="E5677" t="s">
        <v>31298</v>
      </c>
      <c r="F5677" t="s">
        <v>171</v>
      </c>
      <c r="G5677" t="str">
        <f>"0"</f>
        <v>0</v>
      </c>
      <c r="H5677" s="1">
        <v>37969</v>
      </c>
      <c r="I5677" t="s">
        <v>221</v>
      </c>
      <c r="K5677" t="s">
        <v>290</v>
      </c>
      <c r="L5677" t="s">
        <v>291</v>
      </c>
      <c r="M5677" t="s">
        <v>205</v>
      </c>
      <c r="N5677">
        <v>2024</v>
      </c>
      <c r="O5677" t="s">
        <v>2271</v>
      </c>
      <c r="P5677" t="s">
        <v>178</v>
      </c>
      <c r="Q5677" t="s">
        <v>172</v>
      </c>
      <c r="S5677">
        <v>32336276</v>
      </c>
      <c r="T5677" t="s">
        <v>226</v>
      </c>
      <c r="Y5677" t="str">
        <f>"01AS"</f>
        <v>01AS</v>
      </c>
      <c r="Z5677" t="s">
        <v>227</v>
      </c>
      <c r="AA5677" t="s">
        <v>228</v>
      </c>
      <c r="AB5677" t="s">
        <v>229</v>
      </c>
      <c r="AC5677" t="s">
        <v>4356</v>
      </c>
      <c r="AD5677" t="s">
        <v>185</v>
      </c>
      <c r="AE5677" t="s">
        <v>14679</v>
      </c>
      <c r="AM5677" t="s">
        <v>5251</v>
      </c>
      <c r="AS5677">
        <v>3.83</v>
      </c>
      <c r="AU5677" t="s">
        <v>235</v>
      </c>
      <c r="AV5677" t="s">
        <v>236</v>
      </c>
      <c r="AW5677" t="s">
        <v>715</v>
      </c>
      <c r="BA5677" t="s">
        <v>10456</v>
      </c>
      <c r="BM5677" t="s">
        <v>31299</v>
      </c>
      <c r="BN5677" t="s">
        <v>239</v>
      </c>
      <c r="BO5677" t="s">
        <v>31300</v>
      </c>
      <c r="BP5677" t="s">
        <v>241</v>
      </c>
      <c r="BQ5677" t="s">
        <v>195</v>
      </c>
      <c r="BS5677">
        <v>14627</v>
      </c>
      <c r="BZ5677" t="s">
        <v>3241</v>
      </c>
      <c r="CB5677" t="s">
        <v>267</v>
      </c>
      <c r="CD5677" t="s">
        <v>195</v>
      </c>
      <c r="CF5677">
        <v>14627</v>
      </c>
      <c r="CG5677" t="s">
        <v>244</v>
      </c>
      <c r="CM5677" t="s">
        <v>31301</v>
      </c>
      <c r="CO5677" t="s">
        <v>31300</v>
      </c>
      <c r="CP5677" t="s">
        <v>31302</v>
      </c>
      <c r="CQ5677" t="s">
        <v>2008</v>
      </c>
      <c r="CS5677">
        <v>33028</v>
      </c>
      <c r="CT5677" t="s">
        <v>244</v>
      </c>
      <c r="CU5677" t="s">
        <v>31303</v>
      </c>
      <c r="DM5677" t="s">
        <v>31304</v>
      </c>
      <c r="DP5677" t="s">
        <v>6223</v>
      </c>
      <c r="DQ5677" t="s">
        <v>214</v>
      </c>
      <c r="DS5677">
        <v>33327</v>
      </c>
      <c r="DT5677" t="s">
        <v>226</v>
      </c>
      <c r="DU5677">
        <v>9545982314</v>
      </c>
      <c r="DX5677" t="s">
        <v>31305</v>
      </c>
      <c r="DY5677" t="s">
        <v>406</v>
      </c>
    </row>
    <row r="5678" spans="1:129" x14ac:dyDescent="0.2">
      <c r="A5678">
        <v>41359</v>
      </c>
      <c r="B5678" t="s">
        <v>31297</v>
      </c>
      <c r="C5678" t="s">
        <v>24971</v>
      </c>
      <c r="E5678" t="s">
        <v>31298</v>
      </c>
      <c r="F5678" t="s">
        <v>171</v>
      </c>
      <c r="G5678" t="str">
        <f>"0"</f>
        <v>0</v>
      </c>
      <c r="H5678" s="1">
        <v>37969</v>
      </c>
      <c r="I5678" t="s">
        <v>221</v>
      </c>
      <c r="K5678" t="s">
        <v>1730</v>
      </c>
      <c r="L5678" t="s">
        <v>1731</v>
      </c>
      <c r="M5678" t="s">
        <v>224</v>
      </c>
      <c r="N5678">
        <v>2024</v>
      </c>
      <c r="O5678" t="s">
        <v>225</v>
      </c>
      <c r="P5678" t="s">
        <v>178</v>
      </c>
      <c r="Q5678" t="s">
        <v>172</v>
      </c>
      <c r="S5678">
        <v>32336276</v>
      </c>
      <c r="T5678" t="s">
        <v>226</v>
      </c>
      <c r="Y5678" t="str">
        <f>"01AS"</f>
        <v>01AS</v>
      </c>
      <c r="Z5678" t="s">
        <v>227</v>
      </c>
      <c r="AA5678" t="s">
        <v>228</v>
      </c>
      <c r="AB5678" t="s">
        <v>229</v>
      </c>
      <c r="AC5678" t="s">
        <v>4356</v>
      </c>
      <c r="AD5678" t="s">
        <v>185</v>
      </c>
      <c r="AE5678" t="s">
        <v>14679</v>
      </c>
      <c r="AM5678" t="s">
        <v>5251</v>
      </c>
      <c r="AS5678">
        <v>3.83</v>
      </c>
      <c r="AU5678" t="s">
        <v>235</v>
      </c>
      <c r="AV5678" t="s">
        <v>236</v>
      </c>
      <c r="AW5678" t="s">
        <v>715</v>
      </c>
      <c r="BA5678" t="s">
        <v>10456</v>
      </c>
      <c r="BM5678" t="s">
        <v>31299</v>
      </c>
      <c r="BN5678" t="s">
        <v>239</v>
      </c>
      <c r="BO5678" t="s">
        <v>31300</v>
      </c>
      <c r="BP5678" t="s">
        <v>241</v>
      </c>
      <c r="BQ5678" t="s">
        <v>195</v>
      </c>
      <c r="BS5678">
        <v>14627</v>
      </c>
      <c r="BZ5678" t="s">
        <v>3241</v>
      </c>
      <c r="CB5678" t="s">
        <v>267</v>
      </c>
      <c r="CD5678" t="s">
        <v>195</v>
      </c>
      <c r="CF5678">
        <v>14627</v>
      </c>
      <c r="CG5678" t="s">
        <v>244</v>
      </c>
      <c r="CM5678" t="s">
        <v>31301</v>
      </c>
      <c r="CO5678" t="s">
        <v>31300</v>
      </c>
      <c r="CP5678" t="s">
        <v>31302</v>
      </c>
      <c r="CQ5678" t="s">
        <v>2008</v>
      </c>
      <c r="CS5678">
        <v>33028</v>
      </c>
      <c r="CT5678" t="s">
        <v>244</v>
      </c>
      <c r="CU5678" t="s">
        <v>31303</v>
      </c>
      <c r="DM5678" t="s">
        <v>31304</v>
      </c>
      <c r="DP5678" t="s">
        <v>6223</v>
      </c>
      <c r="DQ5678" t="s">
        <v>214</v>
      </c>
      <c r="DS5678">
        <v>33327</v>
      </c>
      <c r="DT5678" t="s">
        <v>226</v>
      </c>
      <c r="DU5678">
        <v>9545982314</v>
      </c>
      <c r="DX5678" t="s">
        <v>31305</v>
      </c>
      <c r="DY5678" t="s">
        <v>406</v>
      </c>
    </row>
    <row r="5679" spans="1:129" x14ac:dyDescent="0.2">
      <c r="A5679">
        <v>46170</v>
      </c>
      <c r="B5679" t="s">
        <v>31306</v>
      </c>
      <c r="C5679" t="s">
        <v>24971</v>
      </c>
      <c r="E5679" t="s">
        <v>31307</v>
      </c>
      <c r="F5679" t="s">
        <v>171</v>
      </c>
      <c r="G5679" t="str">
        <f>"0"</f>
        <v>0</v>
      </c>
      <c r="H5679" s="1">
        <v>38574</v>
      </c>
      <c r="I5679" t="s">
        <v>173</v>
      </c>
      <c r="K5679" t="s">
        <v>334</v>
      </c>
      <c r="L5679" t="s">
        <v>204</v>
      </c>
      <c r="M5679" t="s">
        <v>205</v>
      </c>
      <c r="N5679">
        <v>2025</v>
      </c>
      <c r="O5679" t="s">
        <v>1159</v>
      </c>
      <c r="P5679" t="s">
        <v>178</v>
      </c>
      <c r="Q5679" t="s">
        <v>172</v>
      </c>
      <c r="S5679">
        <v>32652451</v>
      </c>
      <c r="T5679" t="s">
        <v>1382</v>
      </c>
      <c r="U5679" t="s">
        <v>424</v>
      </c>
      <c r="Y5679" t="str">
        <f>"01AS"</f>
        <v>01AS</v>
      </c>
      <c r="Z5679" t="s">
        <v>499</v>
      </c>
      <c r="AA5679" t="s">
        <v>833</v>
      </c>
      <c r="AB5679" t="s">
        <v>834</v>
      </c>
      <c r="AC5679" t="s">
        <v>18943</v>
      </c>
      <c r="AD5679" t="s">
        <v>185</v>
      </c>
      <c r="AS5679">
        <v>3.73</v>
      </c>
      <c r="AU5679" t="s">
        <v>472</v>
      </c>
      <c r="AV5679" t="s">
        <v>473</v>
      </c>
      <c r="AW5679" t="s">
        <v>430</v>
      </c>
      <c r="BM5679" t="s">
        <v>31308</v>
      </c>
      <c r="BN5679" t="s">
        <v>239</v>
      </c>
      <c r="BO5679" t="s">
        <v>31309</v>
      </c>
      <c r="BP5679" t="s">
        <v>241</v>
      </c>
      <c r="BQ5679" t="s">
        <v>195</v>
      </c>
      <c r="BS5679">
        <v>14627</v>
      </c>
      <c r="CD5679" t="s">
        <v>195</v>
      </c>
      <c r="CM5679" t="s">
        <v>31310</v>
      </c>
      <c r="CO5679" t="s">
        <v>31309</v>
      </c>
      <c r="CP5679" t="s">
        <v>31311</v>
      </c>
      <c r="CQ5679" t="s">
        <v>247</v>
      </c>
      <c r="CS5679" t="str">
        <f>"08558"</f>
        <v>08558</v>
      </c>
      <c r="CT5679" t="s">
        <v>244</v>
      </c>
      <c r="CU5679" t="s">
        <v>31312</v>
      </c>
    </row>
    <row r="5680" spans="1:129" x14ac:dyDescent="0.2">
      <c r="A5680">
        <v>45460</v>
      </c>
      <c r="B5680" t="s">
        <v>31306</v>
      </c>
      <c r="C5680" t="s">
        <v>24971</v>
      </c>
      <c r="E5680" t="s">
        <v>31307</v>
      </c>
      <c r="F5680" t="s">
        <v>171</v>
      </c>
      <c r="G5680" t="str">
        <f>"0"</f>
        <v>0</v>
      </c>
      <c r="H5680" s="1">
        <v>38574</v>
      </c>
      <c r="I5680" t="s">
        <v>173</v>
      </c>
      <c r="K5680" t="s">
        <v>222</v>
      </c>
      <c r="L5680" t="s">
        <v>223</v>
      </c>
      <c r="M5680" t="s">
        <v>224</v>
      </c>
      <c r="N5680">
        <v>2025</v>
      </c>
      <c r="O5680" t="s">
        <v>528</v>
      </c>
      <c r="P5680" t="s">
        <v>178</v>
      </c>
      <c r="Q5680" t="s">
        <v>172</v>
      </c>
      <c r="S5680">
        <v>32652451</v>
      </c>
      <c r="T5680" t="s">
        <v>1382</v>
      </c>
      <c r="U5680" t="s">
        <v>424</v>
      </c>
      <c r="Y5680" t="str">
        <f>"01AS"</f>
        <v>01AS</v>
      </c>
      <c r="Z5680" t="s">
        <v>499</v>
      </c>
      <c r="AA5680" t="s">
        <v>833</v>
      </c>
      <c r="AB5680" t="s">
        <v>834</v>
      </c>
      <c r="AC5680" t="s">
        <v>18943</v>
      </c>
      <c r="AD5680" t="s">
        <v>185</v>
      </c>
      <c r="AS5680">
        <v>3.73</v>
      </c>
      <c r="AU5680" t="s">
        <v>472</v>
      </c>
      <c r="AV5680" t="s">
        <v>473</v>
      </c>
      <c r="AW5680" t="s">
        <v>430</v>
      </c>
      <c r="BM5680" t="s">
        <v>31308</v>
      </c>
      <c r="BN5680" t="s">
        <v>239</v>
      </c>
      <c r="BO5680" t="s">
        <v>31309</v>
      </c>
      <c r="BP5680" t="s">
        <v>241</v>
      </c>
      <c r="BQ5680" t="s">
        <v>195</v>
      </c>
      <c r="BS5680">
        <v>14627</v>
      </c>
      <c r="CD5680" t="s">
        <v>195</v>
      </c>
      <c r="CM5680" t="s">
        <v>31310</v>
      </c>
      <c r="CO5680" t="s">
        <v>31309</v>
      </c>
      <c r="CP5680" t="s">
        <v>31311</v>
      </c>
      <c r="CQ5680" t="s">
        <v>247</v>
      </c>
      <c r="CS5680" t="str">
        <f>"08558"</f>
        <v>08558</v>
      </c>
      <c r="CT5680" t="s">
        <v>244</v>
      </c>
      <c r="CU5680" t="s">
        <v>31312</v>
      </c>
    </row>
    <row r="5681" spans="1:151" x14ac:dyDescent="0.2">
      <c r="A5681">
        <v>12619</v>
      </c>
      <c r="B5681" t="s">
        <v>31313</v>
      </c>
      <c r="C5681" t="s">
        <v>31314</v>
      </c>
      <c r="E5681" t="s">
        <v>31315</v>
      </c>
      <c r="F5681" t="s">
        <v>171</v>
      </c>
      <c r="G5681" t="s">
        <v>172</v>
      </c>
      <c r="H5681" s="1">
        <v>34695</v>
      </c>
      <c r="I5681" t="s">
        <v>173</v>
      </c>
      <c r="K5681" t="s">
        <v>943</v>
      </c>
      <c r="M5681" t="s">
        <v>306</v>
      </c>
      <c r="N5681">
        <v>2015</v>
      </c>
      <c r="O5681" t="s">
        <v>517</v>
      </c>
      <c r="P5681" t="s">
        <v>178</v>
      </c>
      <c r="Q5681" t="s">
        <v>172</v>
      </c>
      <c r="S5681">
        <v>28178927</v>
      </c>
      <c r="T5681" t="s">
        <v>179</v>
      </c>
      <c r="U5681" t="s">
        <v>180</v>
      </c>
      <c r="V5681" s="2">
        <v>43091</v>
      </c>
      <c r="W5681" t="s">
        <v>31316</v>
      </c>
      <c r="X5681">
        <v>5853541680</v>
      </c>
      <c r="Y5681" t="s">
        <v>186</v>
      </c>
      <c r="Z5681" t="s">
        <v>282</v>
      </c>
      <c r="AA5681">
        <v>2017</v>
      </c>
      <c r="AB5681">
        <v>2017</v>
      </c>
      <c r="AC5681" t="s">
        <v>1950</v>
      </c>
      <c r="AD5681" t="s">
        <v>185</v>
      </c>
      <c r="AE5681" t="s">
        <v>209</v>
      </c>
      <c r="AS5681">
        <v>3.8</v>
      </c>
      <c r="AT5681" t="s">
        <v>188</v>
      </c>
      <c r="AU5681" t="s">
        <v>189</v>
      </c>
      <c r="AV5681" t="s">
        <v>190</v>
      </c>
      <c r="AW5681" t="s">
        <v>191</v>
      </c>
      <c r="BM5681" t="s">
        <v>31317</v>
      </c>
      <c r="BN5681" t="s">
        <v>193</v>
      </c>
      <c r="BP5681" t="s">
        <v>194</v>
      </c>
      <c r="BQ5681" t="s">
        <v>195</v>
      </c>
      <c r="BS5681">
        <v>14627</v>
      </c>
      <c r="BT5681" t="s">
        <v>196</v>
      </c>
      <c r="BU5681">
        <v>5853541680</v>
      </c>
      <c r="CM5681" t="s">
        <v>31318</v>
      </c>
      <c r="CP5681" t="s">
        <v>194</v>
      </c>
      <c r="CQ5681" t="s">
        <v>195</v>
      </c>
      <c r="CS5681">
        <v>14627</v>
      </c>
      <c r="CT5681" t="s">
        <v>196</v>
      </c>
      <c r="CU5681">
        <v>5853541680</v>
      </c>
    </row>
    <row r="5682" spans="1:151" x14ac:dyDescent="0.2">
      <c r="A5682">
        <v>19354</v>
      </c>
      <c r="B5682" t="s">
        <v>31319</v>
      </c>
      <c r="C5682" t="s">
        <v>31320</v>
      </c>
      <c r="E5682" t="s">
        <v>31321</v>
      </c>
      <c r="F5682" t="s">
        <v>171</v>
      </c>
      <c r="H5682" s="1">
        <v>42492</v>
      </c>
      <c r="I5682" t="s">
        <v>173</v>
      </c>
      <c r="J5682" t="s">
        <v>3261</v>
      </c>
      <c r="K5682" t="s">
        <v>1035</v>
      </c>
      <c r="L5682" t="s">
        <v>1036</v>
      </c>
      <c r="M5682" t="s">
        <v>224</v>
      </c>
      <c r="N5682">
        <v>2016</v>
      </c>
      <c r="O5682" t="s">
        <v>410</v>
      </c>
      <c r="P5682" t="s">
        <v>178</v>
      </c>
      <c r="Q5682" t="s">
        <v>185</v>
      </c>
    </row>
    <row r="5683" spans="1:151" x14ac:dyDescent="0.2">
      <c r="A5683">
        <v>24130</v>
      </c>
      <c r="B5683" t="s">
        <v>31322</v>
      </c>
      <c r="C5683" t="s">
        <v>31314</v>
      </c>
      <c r="E5683" t="s">
        <v>31323</v>
      </c>
      <c r="F5683" t="s">
        <v>171</v>
      </c>
      <c r="G5683" t="s">
        <v>172</v>
      </c>
      <c r="H5683" s="1">
        <v>35945</v>
      </c>
      <c r="I5683" t="s">
        <v>221</v>
      </c>
      <c r="K5683" t="s">
        <v>3198</v>
      </c>
      <c r="M5683" t="s">
        <v>176</v>
      </c>
      <c r="N5683">
        <v>2018</v>
      </c>
      <c r="O5683" t="s">
        <v>612</v>
      </c>
      <c r="P5683" t="s">
        <v>363</v>
      </c>
      <c r="Q5683" t="s">
        <v>172</v>
      </c>
      <c r="S5683">
        <v>29967315</v>
      </c>
      <c r="T5683" t="s">
        <v>179</v>
      </c>
      <c r="U5683" t="s">
        <v>180</v>
      </c>
      <c r="V5683" s="2">
        <v>43968</v>
      </c>
      <c r="W5683" t="s">
        <v>31324</v>
      </c>
      <c r="X5683">
        <v>5857481035</v>
      </c>
      <c r="Y5683" t="s">
        <v>186</v>
      </c>
      <c r="Z5683" t="s">
        <v>282</v>
      </c>
      <c r="AA5683">
        <v>2020</v>
      </c>
      <c r="AB5683">
        <v>2020</v>
      </c>
      <c r="AC5683" t="s">
        <v>187</v>
      </c>
      <c r="AD5683" t="s">
        <v>172</v>
      </c>
      <c r="AS5683" t="str">
        <f>"0"</f>
        <v>0</v>
      </c>
      <c r="AT5683" t="s">
        <v>188</v>
      </c>
      <c r="AU5683" t="s">
        <v>189</v>
      </c>
      <c r="AV5683" t="s">
        <v>190</v>
      </c>
      <c r="AW5683" t="s">
        <v>191</v>
      </c>
      <c r="BM5683" t="s">
        <v>29992</v>
      </c>
      <c r="BN5683" t="s">
        <v>193</v>
      </c>
      <c r="BP5683" t="s">
        <v>194</v>
      </c>
      <c r="BQ5683" t="s">
        <v>195</v>
      </c>
      <c r="BS5683">
        <v>14627</v>
      </c>
      <c r="BT5683" t="s">
        <v>196</v>
      </c>
      <c r="BU5683">
        <v>5857481035</v>
      </c>
      <c r="CM5683" t="s">
        <v>31325</v>
      </c>
      <c r="CN5683" t="s">
        <v>193</v>
      </c>
      <c r="CP5683" t="s">
        <v>194</v>
      </c>
      <c r="CQ5683" t="s">
        <v>195</v>
      </c>
      <c r="CS5683">
        <v>14627</v>
      </c>
      <c r="CT5683" t="s">
        <v>196</v>
      </c>
      <c r="CU5683">
        <v>5857481035</v>
      </c>
    </row>
    <row r="5684" spans="1:151" x14ac:dyDescent="0.2">
      <c r="A5684">
        <v>24131</v>
      </c>
      <c r="B5684" t="s">
        <v>31322</v>
      </c>
      <c r="C5684" t="s">
        <v>31314</v>
      </c>
      <c r="E5684" t="s">
        <v>31323</v>
      </c>
      <c r="F5684" t="s">
        <v>171</v>
      </c>
      <c r="G5684" t="s">
        <v>172</v>
      </c>
      <c r="H5684" s="1">
        <v>35945</v>
      </c>
      <c r="I5684" t="s">
        <v>221</v>
      </c>
      <c r="K5684" t="s">
        <v>481</v>
      </c>
      <c r="L5684" t="s">
        <v>318</v>
      </c>
      <c r="M5684" t="s">
        <v>176</v>
      </c>
      <c r="N5684">
        <v>2018</v>
      </c>
      <c r="O5684" t="s">
        <v>612</v>
      </c>
      <c r="P5684" t="s">
        <v>363</v>
      </c>
      <c r="Q5684" t="s">
        <v>172</v>
      </c>
      <c r="S5684">
        <v>29967315</v>
      </c>
      <c r="T5684" t="s">
        <v>179</v>
      </c>
      <c r="U5684" t="s">
        <v>180</v>
      </c>
      <c r="V5684" s="2">
        <v>43968</v>
      </c>
      <c r="W5684" t="s">
        <v>31324</v>
      </c>
      <c r="X5684">
        <v>5857481035</v>
      </c>
      <c r="Y5684" t="s">
        <v>186</v>
      </c>
      <c r="Z5684" t="s">
        <v>282</v>
      </c>
      <c r="AA5684">
        <v>2020</v>
      </c>
      <c r="AB5684">
        <v>2020</v>
      </c>
      <c r="AC5684" t="s">
        <v>187</v>
      </c>
      <c r="AD5684" t="s">
        <v>172</v>
      </c>
      <c r="AS5684" t="str">
        <f>"0"</f>
        <v>0</v>
      </c>
      <c r="AT5684" t="s">
        <v>188</v>
      </c>
      <c r="AU5684" t="s">
        <v>189</v>
      </c>
      <c r="AV5684" t="s">
        <v>190</v>
      </c>
      <c r="AW5684" t="s">
        <v>191</v>
      </c>
      <c r="BM5684" t="s">
        <v>29992</v>
      </c>
      <c r="BN5684" t="s">
        <v>193</v>
      </c>
      <c r="BP5684" t="s">
        <v>194</v>
      </c>
      <c r="BQ5684" t="s">
        <v>195</v>
      </c>
      <c r="BS5684">
        <v>14627</v>
      </c>
      <c r="BT5684" t="s">
        <v>196</v>
      </c>
      <c r="BU5684">
        <v>5857481035</v>
      </c>
      <c r="CM5684" t="s">
        <v>31325</v>
      </c>
      <c r="CN5684" t="s">
        <v>193</v>
      </c>
      <c r="CP5684" t="s">
        <v>194</v>
      </c>
      <c r="CQ5684" t="s">
        <v>195</v>
      </c>
      <c r="CS5684">
        <v>14627</v>
      </c>
      <c r="CT5684" t="s">
        <v>196</v>
      </c>
      <c r="CU5684">
        <v>5857481035</v>
      </c>
    </row>
    <row r="5685" spans="1:151" x14ac:dyDescent="0.2">
      <c r="A5685">
        <v>24672</v>
      </c>
      <c r="B5685" t="s">
        <v>672</v>
      </c>
      <c r="C5685" t="s">
        <v>31320</v>
      </c>
      <c r="E5685" t="s">
        <v>31326</v>
      </c>
      <c r="F5685" t="s">
        <v>171</v>
      </c>
      <c r="H5685" s="1">
        <v>17748</v>
      </c>
      <c r="K5685" t="s">
        <v>882</v>
      </c>
      <c r="L5685" t="s">
        <v>318</v>
      </c>
      <c r="M5685" t="s">
        <v>255</v>
      </c>
      <c r="N5685" t="s">
        <v>2166</v>
      </c>
      <c r="O5685" t="s">
        <v>5927</v>
      </c>
      <c r="P5685" t="s">
        <v>178</v>
      </c>
      <c r="Q5685" t="s">
        <v>172</v>
      </c>
      <c r="S5685">
        <v>29399291</v>
      </c>
      <c r="T5685" t="s">
        <v>196</v>
      </c>
      <c r="W5685" t="s">
        <v>31327</v>
      </c>
      <c r="X5685">
        <v>7185704949</v>
      </c>
      <c r="Y5685" t="s">
        <v>186</v>
      </c>
      <c r="Z5685" t="s">
        <v>282</v>
      </c>
      <c r="AA5685">
        <v>2019</v>
      </c>
      <c r="AB5685">
        <v>2019</v>
      </c>
      <c r="AC5685" t="s">
        <v>395</v>
      </c>
      <c r="AD5685" t="s">
        <v>185</v>
      </c>
      <c r="AM5685" t="s">
        <v>960</v>
      </c>
      <c r="AN5685" t="s">
        <v>31328</v>
      </c>
      <c r="AS5685">
        <v>3.85</v>
      </c>
      <c r="AT5685" t="s">
        <v>188</v>
      </c>
      <c r="AU5685" t="s">
        <v>189</v>
      </c>
      <c r="AV5685" t="s">
        <v>190</v>
      </c>
      <c r="AW5685" t="s">
        <v>715</v>
      </c>
      <c r="BM5685" t="s">
        <v>31329</v>
      </c>
      <c r="BN5685" t="s">
        <v>193</v>
      </c>
      <c r="BP5685" t="s">
        <v>194</v>
      </c>
      <c r="BQ5685" t="s">
        <v>195</v>
      </c>
      <c r="BS5685">
        <v>14627</v>
      </c>
      <c r="BT5685" t="s">
        <v>196</v>
      </c>
      <c r="BU5685">
        <v>9178655111</v>
      </c>
      <c r="BZ5685" t="s">
        <v>31330</v>
      </c>
      <c r="CC5685" t="s">
        <v>704</v>
      </c>
      <c r="CD5685" t="s">
        <v>195</v>
      </c>
      <c r="CF5685">
        <v>11204</v>
      </c>
      <c r="CG5685" t="s">
        <v>196</v>
      </c>
      <c r="CH5685">
        <v>9178655111</v>
      </c>
      <c r="CM5685" t="s">
        <v>31331</v>
      </c>
      <c r="CP5685" t="s">
        <v>194</v>
      </c>
      <c r="CQ5685" t="s">
        <v>195</v>
      </c>
      <c r="CS5685">
        <v>14611</v>
      </c>
      <c r="CT5685" t="s">
        <v>196</v>
      </c>
      <c r="CU5685">
        <v>9178655111</v>
      </c>
      <c r="ED5685" t="s">
        <v>195</v>
      </c>
      <c r="EG5685" t="s">
        <v>196</v>
      </c>
      <c r="EH5685">
        <v>9178655111</v>
      </c>
      <c r="EM5685" t="s">
        <v>31330</v>
      </c>
      <c r="EP5685" t="s">
        <v>704</v>
      </c>
      <c r="EQ5685" t="s">
        <v>195</v>
      </c>
      <c r="ES5685">
        <v>11204</v>
      </c>
      <c r="ET5685" t="s">
        <v>196</v>
      </c>
      <c r="EU5685">
        <v>9178655111</v>
      </c>
    </row>
    <row r="5686" spans="1:151" x14ac:dyDescent="0.2">
      <c r="A5686">
        <v>36101</v>
      </c>
      <c r="B5686" t="s">
        <v>31332</v>
      </c>
      <c r="C5686" t="s">
        <v>31314</v>
      </c>
      <c r="E5686" t="s">
        <v>31333</v>
      </c>
      <c r="F5686" t="s">
        <v>171</v>
      </c>
      <c r="G5686" t="s">
        <v>172</v>
      </c>
      <c r="H5686" s="1">
        <v>36990</v>
      </c>
      <c r="I5686" t="s">
        <v>221</v>
      </c>
      <c r="K5686" t="s">
        <v>1377</v>
      </c>
      <c r="L5686" t="s">
        <v>1378</v>
      </c>
      <c r="M5686" t="s">
        <v>176</v>
      </c>
      <c r="N5686">
        <v>2021</v>
      </c>
      <c r="O5686" t="s">
        <v>3142</v>
      </c>
      <c r="P5686" t="s">
        <v>178</v>
      </c>
      <c r="Q5686" t="s">
        <v>172</v>
      </c>
      <c r="S5686">
        <v>31528849</v>
      </c>
      <c r="T5686" t="s">
        <v>1382</v>
      </c>
      <c r="U5686" t="s">
        <v>424</v>
      </c>
      <c r="Y5686" t="str">
        <f>"01AS"</f>
        <v>01AS</v>
      </c>
      <c r="Z5686" t="s">
        <v>227</v>
      </c>
      <c r="AA5686" t="s">
        <v>228</v>
      </c>
      <c r="AB5686" t="s">
        <v>229</v>
      </c>
      <c r="AC5686" t="s">
        <v>1236</v>
      </c>
      <c r="AD5686" t="s">
        <v>172</v>
      </c>
      <c r="AS5686">
        <v>3.82</v>
      </c>
      <c r="AT5686" t="s">
        <v>1261</v>
      </c>
      <c r="AU5686" t="s">
        <v>472</v>
      </c>
      <c r="AV5686" t="s">
        <v>473</v>
      </c>
      <c r="AW5686" t="s">
        <v>430</v>
      </c>
      <c r="BM5686" t="s">
        <v>31334</v>
      </c>
      <c r="BN5686" t="s">
        <v>239</v>
      </c>
      <c r="BO5686" t="s">
        <v>5511</v>
      </c>
      <c r="BP5686" t="s">
        <v>241</v>
      </c>
      <c r="BQ5686" t="s">
        <v>195</v>
      </c>
      <c r="BS5686">
        <v>14627</v>
      </c>
      <c r="CA5686" t="s">
        <v>31335</v>
      </c>
      <c r="CD5686" t="s">
        <v>195</v>
      </c>
      <c r="CM5686" t="s">
        <v>31336</v>
      </c>
      <c r="CN5686" t="s">
        <v>31335</v>
      </c>
      <c r="CO5686" t="s">
        <v>5511</v>
      </c>
      <c r="CP5686" t="s">
        <v>5511</v>
      </c>
      <c r="CQ5686" t="s">
        <v>3674</v>
      </c>
      <c r="CS5686">
        <v>210000</v>
      </c>
      <c r="CT5686" t="s">
        <v>1382</v>
      </c>
      <c r="CU5686" t="s">
        <v>31337</v>
      </c>
    </row>
    <row r="5687" spans="1:151" x14ac:dyDescent="0.2">
      <c r="A5687">
        <v>33764</v>
      </c>
      <c r="B5687" t="s">
        <v>31332</v>
      </c>
      <c r="C5687" t="s">
        <v>31314</v>
      </c>
      <c r="E5687" t="s">
        <v>31333</v>
      </c>
      <c r="F5687" t="s">
        <v>171</v>
      </c>
      <c r="G5687" t="s">
        <v>172</v>
      </c>
      <c r="H5687" s="1">
        <v>36990</v>
      </c>
      <c r="I5687" t="s">
        <v>221</v>
      </c>
      <c r="K5687" t="s">
        <v>1377</v>
      </c>
      <c r="L5687" t="s">
        <v>1378</v>
      </c>
      <c r="M5687" t="s">
        <v>306</v>
      </c>
      <c r="N5687">
        <v>2020</v>
      </c>
      <c r="O5687" t="s">
        <v>1379</v>
      </c>
      <c r="P5687" t="s">
        <v>178</v>
      </c>
      <c r="Q5687" t="s">
        <v>172</v>
      </c>
      <c r="S5687">
        <v>31528849</v>
      </c>
      <c r="T5687" t="s">
        <v>1382</v>
      </c>
      <c r="U5687" t="s">
        <v>424</v>
      </c>
      <c r="Y5687" t="str">
        <f>"01AS"</f>
        <v>01AS</v>
      </c>
      <c r="Z5687" t="s">
        <v>227</v>
      </c>
      <c r="AA5687" t="s">
        <v>228</v>
      </c>
      <c r="AB5687" t="s">
        <v>229</v>
      </c>
      <c r="AC5687" t="s">
        <v>1236</v>
      </c>
      <c r="AD5687" t="s">
        <v>172</v>
      </c>
      <c r="AS5687">
        <v>3.82</v>
      </c>
      <c r="AT5687" t="s">
        <v>1261</v>
      </c>
      <c r="AU5687" t="s">
        <v>472</v>
      </c>
      <c r="AV5687" t="s">
        <v>473</v>
      </c>
      <c r="AW5687" t="s">
        <v>430</v>
      </c>
      <c r="BM5687" t="s">
        <v>31334</v>
      </c>
      <c r="BN5687" t="s">
        <v>239</v>
      </c>
      <c r="BO5687" t="s">
        <v>5511</v>
      </c>
      <c r="BP5687" t="s">
        <v>241</v>
      </c>
      <c r="BQ5687" t="s">
        <v>195</v>
      </c>
      <c r="BS5687">
        <v>14627</v>
      </c>
      <c r="CA5687" t="s">
        <v>31335</v>
      </c>
      <c r="CD5687" t="s">
        <v>195</v>
      </c>
      <c r="CM5687" t="s">
        <v>31336</v>
      </c>
      <c r="CN5687" t="s">
        <v>31335</v>
      </c>
      <c r="CO5687" t="s">
        <v>5511</v>
      </c>
      <c r="CP5687" t="s">
        <v>5511</v>
      </c>
      <c r="CQ5687" t="s">
        <v>3674</v>
      </c>
      <c r="CS5687">
        <v>210000</v>
      </c>
      <c r="CT5687" t="s">
        <v>1382</v>
      </c>
      <c r="CU5687" t="s">
        <v>31337</v>
      </c>
    </row>
    <row r="5688" spans="1:151" x14ac:dyDescent="0.2">
      <c r="A5688">
        <v>34118</v>
      </c>
      <c r="B5688" t="s">
        <v>31338</v>
      </c>
      <c r="C5688" t="s">
        <v>31314</v>
      </c>
      <c r="E5688" t="s">
        <v>31339</v>
      </c>
      <c r="F5688" t="s">
        <v>171</v>
      </c>
      <c r="G5688" t="s">
        <v>172</v>
      </c>
      <c r="H5688" s="1">
        <v>36850</v>
      </c>
      <c r="I5688" t="s">
        <v>173</v>
      </c>
      <c r="K5688" t="s">
        <v>1377</v>
      </c>
      <c r="L5688" t="s">
        <v>1378</v>
      </c>
      <c r="M5688" t="s">
        <v>306</v>
      </c>
      <c r="N5688">
        <v>2020</v>
      </c>
      <c r="O5688" t="s">
        <v>1379</v>
      </c>
      <c r="P5688" t="s">
        <v>509</v>
      </c>
      <c r="Q5688" t="s">
        <v>172</v>
      </c>
      <c r="S5688">
        <v>31526944</v>
      </c>
      <c r="T5688" t="s">
        <v>1382</v>
      </c>
      <c r="U5688" t="s">
        <v>424</v>
      </c>
      <c r="Y5688" t="str">
        <f>"01AS"</f>
        <v>01AS</v>
      </c>
      <c r="Z5688" t="s">
        <v>227</v>
      </c>
      <c r="AA5688" t="s">
        <v>833</v>
      </c>
      <c r="AB5688" t="s">
        <v>834</v>
      </c>
      <c r="AC5688" t="s">
        <v>1237</v>
      </c>
      <c r="AD5688" t="s">
        <v>172</v>
      </c>
      <c r="AS5688">
        <v>3.71</v>
      </c>
      <c r="AU5688" t="s">
        <v>235</v>
      </c>
      <c r="AV5688" t="s">
        <v>236</v>
      </c>
      <c r="AW5688" t="s">
        <v>430</v>
      </c>
      <c r="BM5688" t="s">
        <v>7363</v>
      </c>
      <c r="BN5688" t="s">
        <v>239</v>
      </c>
      <c r="BO5688" t="s">
        <v>4702</v>
      </c>
      <c r="BP5688" t="s">
        <v>241</v>
      </c>
      <c r="BQ5688" t="s">
        <v>195</v>
      </c>
      <c r="BS5688">
        <v>14627</v>
      </c>
      <c r="CA5688" t="s">
        <v>31340</v>
      </c>
      <c r="CD5688" t="s">
        <v>195</v>
      </c>
      <c r="CM5688" t="s">
        <v>31341</v>
      </c>
      <c r="CN5688" t="s">
        <v>31340</v>
      </c>
      <c r="CO5688" t="s">
        <v>4702</v>
      </c>
      <c r="CP5688" t="s">
        <v>4702</v>
      </c>
      <c r="CQ5688" t="s">
        <v>4705</v>
      </c>
      <c r="CS5688">
        <v>200233</v>
      </c>
      <c r="CT5688" t="s">
        <v>1382</v>
      </c>
      <c r="CU5688" t="s">
        <v>31342</v>
      </c>
    </row>
    <row r="5689" spans="1:151" x14ac:dyDescent="0.2">
      <c r="A5689">
        <v>33866</v>
      </c>
      <c r="B5689" t="s">
        <v>31343</v>
      </c>
      <c r="C5689" t="s">
        <v>31314</v>
      </c>
      <c r="E5689" t="s">
        <v>31344</v>
      </c>
      <c r="F5689" t="s">
        <v>171</v>
      </c>
      <c r="G5689" t="s">
        <v>172</v>
      </c>
      <c r="H5689" s="1">
        <v>36745</v>
      </c>
      <c r="I5689" t="s">
        <v>173</v>
      </c>
      <c r="K5689" t="s">
        <v>1377</v>
      </c>
      <c r="L5689" t="s">
        <v>1378</v>
      </c>
      <c r="M5689" t="s">
        <v>306</v>
      </c>
      <c r="N5689">
        <v>2020</v>
      </c>
      <c r="O5689" t="s">
        <v>1379</v>
      </c>
      <c r="P5689" t="s">
        <v>509</v>
      </c>
      <c r="Q5689" t="s">
        <v>172</v>
      </c>
      <c r="S5689">
        <v>31318037</v>
      </c>
      <c r="T5689" t="s">
        <v>1382</v>
      </c>
      <c r="U5689" t="s">
        <v>424</v>
      </c>
      <c r="Y5689" t="str">
        <f>"01AS"</f>
        <v>01AS</v>
      </c>
      <c r="Z5689" t="s">
        <v>227</v>
      </c>
      <c r="AA5689" t="s">
        <v>228</v>
      </c>
      <c r="AB5689" t="s">
        <v>229</v>
      </c>
      <c r="AC5689" t="s">
        <v>5261</v>
      </c>
      <c r="AD5689" t="s">
        <v>185</v>
      </c>
      <c r="AF5689" t="s">
        <v>426</v>
      </c>
      <c r="AG5689" t="s">
        <v>427</v>
      </c>
      <c r="AJ5689" t="s">
        <v>2003</v>
      </c>
      <c r="AK5689" t="s">
        <v>185</v>
      </c>
      <c r="AM5689" t="s">
        <v>5890</v>
      </c>
      <c r="AS5689">
        <v>3.74</v>
      </c>
      <c r="AT5689" t="s">
        <v>1261</v>
      </c>
      <c r="AU5689" t="s">
        <v>235</v>
      </c>
      <c r="AV5689" t="s">
        <v>236</v>
      </c>
      <c r="AW5689" t="s">
        <v>430</v>
      </c>
      <c r="BM5689" t="s">
        <v>14073</v>
      </c>
      <c r="BN5689" t="s">
        <v>239</v>
      </c>
      <c r="BO5689" t="s">
        <v>4702</v>
      </c>
      <c r="BP5689" t="s">
        <v>241</v>
      </c>
      <c r="BQ5689" t="s">
        <v>195</v>
      </c>
      <c r="BS5689">
        <v>14627</v>
      </c>
      <c r="CA5689" t="s">
        <v>31345</v>
      </c>
      <c r="CD5689" t="s">
        <v>195</v>
      </c>
      <c r="CM5689" t="s">
        <v>31346</v>
      </c>
      <c r="CN5689" t="s">
        <v>31345</v>
      </c>
      <c r="CO5689" t="s">
        <v>4702</v>
      </c>
      <c r="CP5689" t="s">
        <v>4702</v>
      </c>
      <c r="CQ5689" t="s">
        <v>4705</v>
      </c>
      <c r="CS5689">
        <v>201612</v>
      </c>
      <c r="CT5689" t="s">
        <v>1382</v>
      </c>
      <c r="CU5689" t="s">
        <v>31347</v>
      </c>
    </row>
    <row r="5690" spans="1:151" x14ac:dyDescent="0.2">
      <c r="A5690">
        <v>34362</v>
      </c>
      <c r="B5690" t="s">
        <v>31348</v>
      </c>
      <c r="C5690" t="s">
        <v>31320</v>
      </c>
      <c r="E5690" t="s">
        <v>31349</v>
      </c>
      <c r="F5690" t="s">
        <v>171</v>
      </c>
      <c r="I5690" t="s">
        <v>221</v>
      </c>
      <c r="K5690" t="s">
        <v>1377</v>
      </c>
      <c r="L5690" t="s">
        <v>1378</v>
      </c>
      <c r="M5690" t="s">
        <v>306</v>
      </c>
      <c r="N5690">
        <v>2020</v>
      </c>
      <c r="O5690" t="s">
        <v>1379</v>
      </c>
      <c r="P5690" t="s">
        <v>3256</v>
      </c>
      <c r="Q5690" t="s">
        <v>185</v>
      </c>
      <c r="BM5690" t="s">
        <v>31350</v>
      </c>
      <c r="BP5690" t="s">
        <v>7036</v>
      </c>
      <c r="BR5690" t="s">
        <v>4725</v>
      </c>
      <c r="BS5690">
        <v>315200</v>
      </c>
      <c r="BT5690" t="s">
        <v>1382</v>
      </c>
      <c r="BU5690" t="s">
        <v>31351</v>
      </c>
      <c r="BW5690" t="s">
        <v>31351</v>
      </c>
    </row>
    <row r="5691" spans="1:151" x14ac:dyDescent="0.2">
      <c r="A5691">
        <v>34399</v>
      </c>
      <c r="B5691" t="s">
        <v>22935</v>
      </c>
      <c r="C5691" t="s">
        <v>31320</v>
      </c>
      <c r="E5691" t="s">
        <v>31352</v>
      </c>
      <c r="F5691" t="s">
        <v>171</v>
      </c>
      <c r="I5691" t="s">
        <v>221</v>
      </c>
      <c r="K5691" t="s">
        <v>1377</v>
      </c>
      <c r="L5691" t="s">
        <v>1378</v>
      </c>
      <c r="M5691" t="s">
        <v>306</v>
      </c>
      <c r="N5691">
        <v>2020</v>
      </c>
      <c r="O5691" t="s">
        <v>1379</v>
      </c>
      <c r="P5691" t="s">
        <v>509</v>
      </c>
      <c r="Q5691" t="s">
        <v>185</v>
      </c>
      <c r="BM5691" t="s">
        <v>31353</v>
      </c>
      <c r="BP5691" t="s">
        <v>4702</v>
      </c>
      <c r="BR5691" t="s">
        <v>4702</v>
      </c>
      <c r="BS5691">
        <v>200003</v>
      </c>
      <c r="BT5691" t="s">
        <v>1382</v>
      </c>
      <c r="BU5691" t="s">
        <v>31354</v>
      </c>
      <c r="BW5691" t="s">
        <v>31355</v>
      </c>
      <c r="BX5691" t="s">
        <v>31356</v>
      </c>
      <c r="BY5691" t="s">
        <v>4076</v>
      </c>
    </row>
    <row r="5692" spans="1:151" x14ac:dyDescent="0.2">
      <c r="A5692">
        <v>34467</v>
      </c>
      <c r="B5692" t="s">
        <v>31357</v>
      </c>
      <c r="C5692" t="s">
        <v>31314</v>
      </c>
      <c r="E5692" t="s">
        <v>31358</v>
      </c>
      <c r="F5692" t="s">
        <v>171</v>
      </c>
      <c r="G5692" t="s">
        <v>172</v>
      </c>
      <c r="H5692" s="1">
        <v>36097</v>
      </c>
      <c r="I5692" t="s">
        <v>173</v>
      </c>
      <c r="K5692" t="s">
        <v>1377</v>
      </c>
      <c r="L5692" t="s">
        <v>1378</v>
      </c>
      <c r="M5692" t="s">
        <v>306</v>
      </c>
      <c r="N5692">
        <v>2020</v>
      </c>
      <c r="O5692" t="s">
        <v>1379</v>
      </c>
      <c r="P5692" t="s">
        <v>509</v>
      </c>
      <c r="Q5692" t="s">
        <v>172</v>
      </c>
      <c r="S5692">
        <v>31320498</v>
      </c>
      <c r="T5692" t="s">
        <v>1382</v>
      </c>
      <c r="U5692" t="s">
        <v>424</v>
      </c>
      <c r="Y5692" t="str">
        <f>"01AS"</f>
        <v>01AS</v>
      </c>
      <c r="Z5692" t="s">
        <v>499</v>
      </c>
      <c r="AA5692" t="s">
        <v>228</v>
      </c>
      <c r="AB5692" t="s">
        <v>229</v>
      </c>
      <c r="AC5692" t="s">
        <v>4852</v>
      </c>
      <c r="AD5692" t="s">
        <v>172</v>
      </c>
      <c r="AS5692">
        <v>3.59</v>
      </c>
      <c r="AT5692" t="s">
        <v>429</v>
      </c>
      <c r="AU5692" t="s">
        <v>235</v>
      </c>
      <c r="AV5692" t="s">
        <v>236</v>
      </c>
      <c r="AW5692" t="s">
        <v>430</v>
      </c>
      <c r="BM5692" t="s">
        <v>31359</v>
      </c>
      <c r="BN5692" t="s">
        <v>239</v>
      </c>
      <c r="BO5692" t="s">
        <v>4702</v>
      </c>
      <c r="BP5692" t="s">
        <v>241</v>
      </c>
      <c r="BQ5692" t="s">
        <v>195</v>
      </c>
      <c r="BS5692">
        <v>14627</v>
      </c>
      <c r="CA5692" t="s">
        <v>31360</v>
      </c>
      <c r="CD5692" t="s">
        <v>195</v>
      </c>
      <c r="CM5692" t="s">
        <v>31361</v>
      </c>
      <c r="CN5692" t="s">
        <v>31360</v>
      </c>
      <c r="CO5692" t="s">
        <v>4702</v>
      </c>
      <c r="CP5692" t="s">
        <v>4702</v>
      </c>
      <c r="CQ5692" t="s">
        <v>4705</v>
      </c>
      <c r="CS5692">
        <v>200060</v>
      </c>
      <c r="CT5692" t="s">
        <v>1382</v>
      </c>
      <c r="CU5692" t="s">
        <v>31362</v>
      </c>
    </row>
    <row r="5693" spans="1:151" x14ac:dyDescent="0.2">
      <c r="A5693">
        <v>35612</v>
      </c>
      <c r="B5693" t="s">
        <v>31363</v>
      </c>
      <c r="C5693" t="s">
        <v>31320</v>
      </c>
      <c r="E5693" t="s">
        <v>31364</v>
      </c>
      <c r="F5693" t="s">
        <v>171</v>
      </c>
      <c r="H5693" s="1">
        <v>37334</v>
      </c>
      <c r="I5693" t="s">
        <v>173</v>
      </c>
      <c r="K5693" t="s">
        <v>1377</v>
      </c>
      <c r="L5693" t="s">
        <v>1189</v>
      </c>
      <c r="M5693" t="s">
        <v>306</v>
      </c>
      <c r="N5693">
        <v>2020</v>
      </c>
      <c r="O5693" t="s">
        <v>1379</v>
      </c>
      <c r="P5693" t="s">
        <v>178</v>
      </c>
      <c r="Q5693" t="s">
        <v>185</v>
      </c>
      <c r="BM5693" t="s">
        <v>31365</v>
      </c>
      <c r="BN5693" t="s">
        <v>31366</v>
      </c>
      <c r="BO5693" t="s">
        <v>1381</v>
      </c>
      <c r="BP5693" t="s">
        <v>1381</v>
      </c>
      <c r="BQ5693" t="s">
        <v>4888</v>
      </c>
      <c r="BR5693" t="s">
        <v>4888</v>
      </c>
      <c r="BS5693">
        <v>100035</v>
      </c>
      <c r="BT5693" t="s">
        <v>1382</v>
      </c>
      <c r="BU5693" t="s">
        <v>31367</v>
      </c>
      <c r="BV5693" t="s">
        <v>18168</v>
      </c>
      <c r="BW5693" t="s">
        <v>31368</v>
      </c>
      <c r="BX5693" t="s">
        <v>31369</v>
      </c>
      <c r="BY5693" t="s">
        <v>406</v>
      </c>
    </row>
    <row r="5694" spans="1:151" x14ac:dyDescent="0.2">
      <c r="A5694">
        <v>35996</v>
      </c>
      <c r="B5694" t="s">
        <v>22935</v>
      </c>
      <c r="C5694" t="s">
        <v>31320</v>
      </c>
      <c r="E5694" t="s">
        <v>31370</v>
      </c>
      <c r="F5694" t="s">
        <v>171</v>
      </c>
      <c r="H5694" s="1">
        <v>37399</v>
      </c>
      <c r="K5694" t="s">
        <v>1377</v>
      </c>
      <c r="L5694" t="s">
        <v>1378</v>
      </c>
      <c r="M5694" t="s">
        <v>176</v>
      </c>
      <c r="N5694">
        <v>2021</v>
      </c>
      <c r="O5694" t="s">
        <v>3142</v>
      </c>
      <c r="P5694" t="s">
        <v>178</v>
      </c>
      <c r="Q5694" t="s">
        <v>172</v>
      </c>
      <c r="S5694">
        <v>31728188</v>
      </c>
      <c r="T5694" t="s">
        <v>1382</v>
      </c>
      <c r="U5694" t="s">
        <v>424</v>
      </c>
      <c r="Y5694" t="str">
        <f>"01AS"</f>
        <v>01AS</v>
      </c>
      <c r="Z5694" t="s">
        <v>227</v>
      </c>
      <c r="AA5694" t="s">
        <v>833</v>
      </c>
      <c r="AB5694" t="s">
        <v>834</v>
      </c>
      <c r="AC5694" t="s">
        <v>1854</v>
      </c>
      <c r="AD5694" t="s">
        <v>172</v>
      </c>
      <c r="AS5694">
        <v>3.71</v>
      </c>
      <c r="AT5694" t="s">
        <v>1261</v>
      </c>
      <c r="AU5694" t="s">
        <v>472</v>
      </c>
      <c r="AV5694" t="s">
        <v>473</v>
      </c>
      <c r="AW5694" t="s">
        <v>430</v>
      </c>
      <c r="BM5694" t="s">
        <v>31371</v>
      </c>
      <c r="BN5694" t="s">
        <v>239</v>
      </c>
      <c r="BO5694" t="s">
        <v>4702</v>
      </c>
      <c r="BP5694" t="s">
        <v>241</v>
      </c>
      <c r="BQ5694" t="s">
        <v>195</v>
      </c>
      <c r="BS5694">
        <v>14627</v>
      </c>
      <c r="CA5694" t="s">
        <v>31372</v>
      </c>
      <c r="CD5694" t="s">
        <v>195</v>
      </c>
      <c r="CM5694" t="s">
        <v>31373</v>
      </c>
      <c r="CN5694" t="s">
        <v>31372</v>
      </c>
      <c r="CO5694" t="s">
        <v>4702</v>
      </c>
      <c r="CP5694" t="s">
        <v>4702</v>
      </c>
      <c r="CQ5694" t="s">
        <v>4705</v>
      </c>
      <c r="CS5694">
        <v>200003</v>
      </c>
      <c r="CT5694" t="s">
        <v>1382</v>
      </c>
      <c r="CU5694" t="s">
        <v>31374</v>
      </c>
    </row>
    <row r="5695" spans="1:151" x14ac:dyDescent="0.2">
      <c r="A5695">
        <v>36126</v>
      </c>
      <c r="B5695" t="s">
        <v>31363</v>
      </c>
      <c r="C5695" t="s">
        <v>31320</v>
      </c>
      <c r="E5695" t="s">
        <v>31375</v>
      </c>
      <c r="F5695" t="s">
        <v>171</v>
      </c>
      <c r="H5695" s="1">
        <v>37334</v>
      </c>
      <c r="K5695" t="s">
        <v>1377</v>
      </c>
      <c r="L5695" t="s">
        <v>1378</v>
      </c>
      <c r="M5695" t="s">
        <v>176</v>
      </c>
      <c r="N5695">
        <v>2021</v>
      </c>
      <c r="O5695" t="s">
        <v>3142</v>
      </c>
      <c r="P5695" t="s">
        <v>178</v>
      </c>
      <c r="Q5695" t="s">
        <v>172</v>
      </c>
      <c r="S5695">
        <v>31726719</v>
      </c>
      <c r="T5695" t="s">
        <v>1382</v>
      </c>
      <c r="U5695" t="s">
        <v>424</v>
      </c>
      <c r="Y5695" t="str">
        <f>"01AS"</f>
        <v>01AS</v>
      </c>
      <c r="Z5695" t="s">
        <v>227</v>
      </c>
      <c r="AA5695" t="s">
        <v>833</v>
      </c>
      <c r="AB5695" t="s">
        <v>834</v>
      </c>
      <c r="AC5695" t="s">
        <v>3310</v>
      </c>
      <c r="AD5695" t="s">
        <v>172</v>
      </c>
      <c r="AS5695">
        <v>3.75</v>
      </c>
      <c r="AT5695" t="s">
        <v>1261</v>
      </c>
      <c r="AU5695" t="s">
        <v>472</v>
      </c>
      <c r="AV5695" t="s">
        <v>473</v>
      </c>
      <c r="AW5695" t="s">
        <v>430</v>
      </c>
      <c r="BM5695" t="s">
        <v>15056</v>
      </c>
      <c r="BN5695" t="s">
        <v>239</v>
      </c>
      <c r="BO5695" t="s">
        <v>1381</v>
      </c>
      <c r="BP5695" t="s">
        <v>241</v>
      </c>
      <c r="BQ5695" t="s">
        <v>195</v>
      </c>
      <c r="BS5695">
        <v>14627</v>
      </c>
      <c r="CA5695" t="s">
        <v>17906</v>
      </c>
      <c r="CD5695" t="s">
        <v>195</v>
      </c>
      <c r="CM5695" t="s">
        <v>31376</v>
      </c>
      <c r="CN5695" t="s">
        <v>17906</v>
      </c>
      <c r="CO5695" t="s">
        <v>1381</v>
      </c>
      <c r="CP5695" t="s">
        <v>1381</v>
      </c>
      <c r="CQ5695" t="s">
        <v>4697</v>
      </c>
      <c r="CS5695">
        <v>100035</v>
      </c>
      <c r="CT5695" t="s">
        <v>1382</v>
      </c>
      <c r="CU5695" t="s">
        <v>31377</v>
      </c>
    </row>
    <row r="5696" spans="1:151" x14ac:dyDescent="0.2">
      <c r="A5696">
        <v>37921</v>
      </c>
      <c r="B5696" t="s">
        <v>12300</v>
      </c>
      <c r="C5696" t="s">
        <v>31320</v>
      </c>
      <c r="D5696" t="s">
        <v>31378</v>
      </c>
      <c r="E5696" t="s">
        <v>31379</v>
      </c>
      <c r="F5696" t="s">
        <v>171</v>
      </c>
      <c r="G5696" t="str">
        <f>"0"</f>
        <v>0</v>
      </c>
      <c r="H5696" s="1">
        <v>37280</v>
      </c>
      <c r="I5696" t="s">
        <v>173</v>
      </c>
      <c r="K5696" t="s">
        <v>2514</v>
      </c>
      <c r="L5696" t="s">
        <v>2515</v>
      </c>
      <c r="M5696" t="s">
        <v>176</v>
      </c>
      <c r="N5696">
        <v>2023</v>
      </c>
      <c r="O5696" t="s">
        <v>1048</v>
      </c>
      <c r="P5696" t="s">
        <v>178</v>
      </c>
      <c r="Q5696" t="s">
        <v>172</v>
      </c>
      <c r="S5696">
        <v>31748452</v>
      </c>
      <c r="T5696" t="s">
        <v>226</v>
      </c>
      <c r="Y5696" t="str">
        <f>"01AS"</f>
        <v>01AS</v>
      </c>
      <c r="Z5696" t="s">
        <v>499</v>
      </c>
      <c r="AA5696" t="s">
        <v>320</v>
      </c>
      <c r="AB5696" t="s">
        <v>321</v>
      </c>
      <c r="AC5696" t="s">
        <v>556</v>
      </c>
      <c r="AD5696" t="s">
        <v>185</v>
      </c>
      <c r="AM5696" t="s">
        <v>2214</v>
      </c>
      <c r="AS5696">
        <v>3.99</v>
      </c>
      <c r="AU5696" t="s">
        <v>3009</v>
      </c>
      <c r="AV5696" t="s">
        <v>236</v>
      </c>
      <c r="AW5696" t="s">
        <v>715</v>
      </c>
      <c r="BM5696" t="s">
        <v>27949</v>
      </c>
      <c r="BN5696" t="s">
        <v>239</v>
      </c>
      <c r="BO5696" t="s">
        <v>31380</v>
      </c>
      <c r="BP5696" t="s">
        <v>241</v>
      </c>
      <c r="BQ5696" t="s">
        <v>195</v>
      </c>
      <c r="BS5696">
        <v>14627</v>
      </c>
      <c r="BZ5696" t="s">
        <v>266</v>
      </c>
      <c r="CB5696" t="s">
        <v>267</v>
      </c>
      <c r="CD5696" t="s">
        <v>195</v>
      </c>
      <c r="CF5696">
        <v>14627</v>
      </c>
      <c r="CG5696" t="s">
        <v>244</v>
      </c>
      <c r="CM5696" t="s">
        <v>31381</v>
      </c>
      <c r="CO5696" t="s">
        <v>31380</v>
      </c>
      <c r="CP5696" t="s">
        <v>31382</v>
      </c>
      <c r="CQ5696" t="s">
        <v>735</v>
      </c>
      <c r="CS5696" t="s">
        <v>31383</v>
      </c>
      <c r="CT5696" t="s">
        <v>244</v>
      </c>
      <c r="CU5696" t="s">
        <v>31384</v>
      </c>
    </row>
    <row r="5697" spans="1:151" x14ac:dyDescent="0.2">
      <c r="A5697">
        <v>41655</v>
      </c>
      <c r="B5697" t="s">
        <v>30938</v>
      </c>
      <c r="C5697" t="s">
        <v>31320</v>
      </c>
      <c r="E5697" t="s">
        <v>31385</v>
      </c>
      <c r="F5697" t="s">
        <v>171</v>
      </c>
      <c r="G5697" t="str">
        <f>"0"</f>
        <v>0</v>
      </c>
      <c r="H5697" s="1">
        <v>37931</v>
      </c>
      <c r="I5697" t="s">
        <v>173</v>
      </c>
      <c r="K5697" t="s">
        <v>867</v>
      </c>
      <c r="L5697" t="s">
        <v>868</v>
      </c>
      <c r="M5697" t="s">
        <v>224</v>
      </c>
      <c r="N5697">
        <v>2024</v>
      </c>
      <c r="O5697" t="s">
        <v>225</v>
      </c>
      <c r="P5697" t="s">
        <v>178</v>
      </c>
      <c r="Q5697" t="s">
        <v>172</v>
      </c>
      <c r="S5697">
        <v>32249330</v>
      </c>
      <c r="T5697" t="s">
        <v>1382</v>
      </c>
      <c r="U5697" t="s">
        <v>424</v>
      </c>
      <c r="Y5697" t="str">
        <f>"01AS"</f>
        <v>01AS</v>
      </c>
      <c r="Z5697" t="s">
        <v>499</v>
      </c>
      <c r="AA5697" t="s">
        <v>228</v>
      </c>
      <c r="AB5697" t="s">
        <v>229</v>
      </c>
      <c r="AC5697" t="s">
        <v>1334</v>
      </c>
      <c r="AD5697" t="s">
        <v>185</v>
      </c>
      <c r="AF5697" t="s">
        <v>426</v>
      </c>
      <c r="AG5697" t="s">
        <v>729</v>
      </c>
      <c r="AJ5697" t="s">
        <v>2129</v>
      </c>
      <c r="AK5697" t="s">
        <v>185</v>
      </c>
      <c r="AS5697">
        <v>3.44</v>
      </c>
      <c r="AU5697" t="s">
        <v>235</v>
      </c>
      <c r="AV5697" t="s">
        <v>236</v>
      </c>
      <c r="AW5697" t="s">
        <v>430</v>
      </c>
      <c r="BM5697" t="s">
        <v>31386</v>
      </c>
      <c r="BN5697" t="s">
        <v>239</v>
      </c>
      <c r="BO5697" t="s">
        <v>31387</v>
      </c>
      <c r="BP5697" t="s">
        <v>241</v>
      </c>
      <c r="BQ5697" t="s">
        <v>195</v>
      </c>
      <c r="BS5697">
        <v>14627</v>
      </c>
      <c r="BZ5697" t="s">
        <v>5375</v>
      </c>
      <c r="CB5697" t="s">
        <v>267</v>
      </c>
      <c r="CD5697" t="s">
        <v>195</v>
      </c>
      <c r="CF5697">
        <v>14627</v>
      </c>
      <c r="CG5697" t="s">
        <v>244</v>
      </c>
      <c r="CM5697" t="s">
        <v>31388</v>
      </c>
      <c r="CO5697" t="s">
        <v>31387</v>
      </c>
      <c r="CP5697" t="s">
        <v>31389</v>
      </c>
      <c r="CQ5697" t="s">
        <v>2276</v>
      </c>
      <c r="CS5697" t="s">
        <v>31390</v>
      </c>
      <c r="CT5697" t="s">
        <v>244</v>
      </c>
      <c r="CU5697" t="s">
        <v>31391</v>
      </c>
    </row>
    <row r="5698" spans="1:151" x14ac:dyDescent="0.2">
      <c r="A5698">
        <v>45486</v>
      </c>
      <c r="B5698" t="s">
        <v>31392</v>
      </c>
      <c r="C5698" t="s">
        <v>31320</v>
      </c>
      <c r="E5698" t="s">
        <v>31393</v>
      </c>
      <c r="F5698" t="s">
        <v>171</v>
      </c>
      <c r="G5698" t="str">
        <f>"0"</f>
        <v>0</v>
      </c>
      <c r="H5698" s="1">
        <v>36953</v>
      </c>
      <c r="I5698" t="s">
        <v>173</v>
      </c>
      <c r="K5698" t="s">
        <v>4669</v>
      </c>
      <c r="L5698" t="s">
        <v>1373</v>
      </c>
      <c r="M5698" t="s">
        <v>255</v>
      </c>
      <c r="N5698" t="s">
        <v>1165</v>
      </c>
      <c r="O5698" t="s">
        <v>1214</v>
      </c>
      <c r="P5698" t="s">
        <v>178</v>
      </c>
      <c r="Q5698" t="s">
        <v>172</v>
      </c>
      <c r="S5698">
        <v>32627176</v>
      </c>
      <c r="T5698" t="s">
        <v>1382</v>
      </c>
      <c r="U5698" t="s">
        <v>424</v>
      </c>
      <c r="Y5698" t="str">
        <f>"02SBS"</f>
        <v>02SBS</v>
      </c>
      <c r="Z5698" t="s">
        <v>4693</v>
      </c>
      <c r="AA5698" t="s">
        <v>259</v>
      </c>
      <c r="AB5698" t="s">
        <v>260</v>
      </c>
      <c r="AC5698" t="s">
        <v>6061</v>
      </c>
      <c r="AD5698" t="s">
        <v>185</v>
      </c>
      <c r="AS5698">
        <v>3.72</v>
      </c>
      <c r="AU5698" t="s">
        <v>2925</v>
      </c>
      <c r="AV5698" t="s">
        <v>236</v>
      </c>
      <c r="AW5698" t="s">
        <v>430</v>
      </c>
      <c r="BO5698" t="s">
        <v>4702</v>
      </c>
      <c r="BQ5698" t="s">
        <v>195</v>
      </c>
      <c r="CD5698" t="s">
        <v>195</v>
      </c>
      <c r="CM5698" t="s">
        <v>31394</v>
      </c>
      <c r="CO5698" t="s">
        <v>4702</v>
      </c>
      <c r="CP5698" t="s">
        <v>4702</v>
      </c>
      <c r="CQ5698" t="s">
        <v>4705</v>
      </c>
      <c r="CS5698">
        <v>200135</v>
      </c>
      <c r="CT5698" t="s">
        <v>1382</v>
      </c>
      <c r="CU5698" t="s">
        <v>31395</v>
      </c>
    </row>
    <row r="5699" spans="1:151" x14ac:dyDescent="0.2">
      <c r="A5699">
        <v>24673</v>
      </c>
      <c r="B5699" t="s">
        <v>31396</v>
      </c>
      <c r="C5699" t="s">
        <v>31397</v>
      </c>
      <c r="E5699" t="s">
        <v>31398</v>
      </c>
      <c r="F5699" t="s">
        <v>171</v>
      </c>
      <c r="H5699" s="1">
        <v>34672</v>
      </c>
      <c r="I5699" t="s">
        <v>221</v>
      </c>
      <c r="K5699" t="s">
        <v>882</v>
      </c>
      <c r="L5699" t="s">
        <v>318</v>
      </c>
      <c r="M5699" t="s">
        <v>255</v>
      </c>
      <c r="N5699" t="s">
        <v>2166</v>
      </c>
      <c r="O5699" t="s">
        <v>5927</v>
      </c>
      <c r="P5699" t="s">
        <v>178</v>
      </c>
      <c r="Q5699" t="s">
        <v>172</v>
      </c>
      <c r="S5699">
        <v>29428052</v>
      </c>
      <c r="T5699" t="s">
        <v>179</v>
      </c>
      <c r="U5699" t="s">
        <v>180</v>
      </c>
      <c r="V5699" s="2">
        <v>43604</v>
      </c>
      <c r="W5699" t="s">
        <v>31399</v>
      </c>
      <c r="X5699">
        <v>7173508715</v>
      </c>
      <c r="Y5699" t="s">
        <v>186</v>
      </c>
      <c r="Z5699" t="s">
        <v>183</v>
      </c>
      <c r="AA5699">
        <v>2019</v>
      </c>
      <c r="AB5699">
        <v>2019</v>
      </c>
      <c r="AC5699" t="s">
        <v>1109</v>
      </c>
      <c r="AD5699" t="s">
        <v>185</v>
      </c>
      <c r="AS5699">
        <v>3.98</v>
      </c>
      <c r="AT5699" t="s">
        <v>188</v>
      </c>
      <c r="AU5699" t="s">
        <v>189</v>
      </c>
      <c r="AV5699" t="s">
        <v>190</v>
      </c>
      <c r="AW5699" t="s">
        <v>191</v>
      </c>
      <c r="BM5699">
        <v>275012</v>
      </c>
      <c r="BN5699" t="s">
        <v>193</v>
      </c>
      <c r="BP5699" t="s">
        <v>194</v>
      </c>
      <c r="BQ5699" t="s">
        <v>195</v>
      </c>
      <c r="BS5699">
        <v>14627</v>
      </c>
      <c r="BT5699" t="s">
        <v>196</v>
      </c>
      <c r="BU5699">
        <v>5853649123</v>
      </c>
      <c r="CM5699" t="s">
        <v>2183</v>
      </c>
      <c r="CP5699" t="s">
        <v>194</v>
      </c>
      <c r="CQ5699" t="s">
        <v>195</v>
      </c>
      <c r="CS5699">
        <v>14627</v>
      </c>
      <c r="CT5699" t="s">
        <v>196</v>
      </c>
      <c r="CU5699">
        <v>5853649123</v>
      </c>
    </row>
    <row r="5700" spans="1:151" x14ac:dyDescent="0.2">
      <c r="A5700">
        <v>24108</v>
      </c>
      <c r="B5700" t="s">
        <v>31400</v>
      </c>
      <c r="C5700" t="s">
        <v>31401</v>
      </c>
      <c r="D5700" t="s">
        <v>1456</v>
      </c>
      <c r="E5700" t="s">
        <v>31402</v>
      </c>
      <c r="F5700" t="s">
        <v>171</v>
      </c>
      <c r="K5700" t="s">
        <v>6672</v>
      </c>
      <c r="L5700" t="s">
        <v>1731</v>
      </c>
      <c r="M5700" t="s">
        <v>224</v>
      </c>
      <c r="N5700">
        <v>2017</v>
      </c>
      <c r="O5700" t="s">
        <v>441</v>
      </c>
      <c r="P5700" t="s">
        <v>178</v>
      </c>
      <c r="Q5700" t="s">
        <v>172</v>
      </c>
      <c r="R5700" t="s">
        <v>510</v>
      </c>
      <c r="S5700">
        <v>28326731</v>
      </c>
      <c r="BM5700" t="s">
        <v>21449</v>
      </c>
    </row>
    <row r="5701" spans="1:151" x14ac:dyDescent="0.2">
      <c r="A5701">
        <v>19593</v>
      </c>
      <c r="B5701" t="s">
        <v>4524</v>
      </c>
      <c r="C5701" t="s">
        <v>31403</v>
      </c>
      <c r="D5701" t="s">
        <v>4013</v>
      </c>
      <c r="E5701" t="s">
        <v>31404</v>
      </c>
      <c r="F5701" t="s">
        <v>171</v>
      </c>
      <c r="G5701" t="s">
        <v>172</v>
      </c>
      <c r="H5701" s="1">
        <v>35255</v>
      </c>
      <c r="I5701" t="s">
        <v>221</v>
      </c>
      <c r="K5701" t="s">
        <v>7496</v>
      </c>
      <c r="L5701" t="s">
        <v>7497</v>
      </c>
      <c r="M5701" t="s">
        <v>176</v>
      </c>
      <c r="N5701">
        <v>2017</v>
      </c>
      <c r="O5701" t="s">
        <v>177</v>
      </c>
      <c r="P5701" t="s">
        <v>178</v>
      </c>
      <c r="Q5701" t="s">
        <v>172</v>
      </c>
      <c r="S5701">
        <v>28741442</v>
      </c>
      <c r="T5701" t="s">
        <v>196</v>
      </c>
      <c r="W5701" t="s">
        <v>31405</v>
      </c>
      <c r="X5701">
        <v>3307347770</v>
      </c>
      <c r="Y5701" t="s">
        <v>186</v>
      </c>
      <c r="Z5701" t="s">
        <v>282</v>
      </c>
      <c r="AA5701">
        <v>2018</v>
      </c>
      <c r="AB5701">
        <v>2018</v>
      </c>
      <c r="AC5701" t="s">
        <v>4181</v>
      </c>
      <c r="AD5701" t="s">
        <v>185</v>
      </c>
      <c r="AE5701" t="s">
        <v>857</v>
      </c>
      <c r="AS5701">
        <v>3.8</v>
      </c>
      <c r="AT5701" t="s">
        <v>188</v>
      </c>
      <c r="AU5701" t="s">
        <v>189</v>
      </c>
      <c r="AV5701" t="s">
        <v>190</v>
      </c>
      <c r="AW5701" t="s">
        <v>264</v>
      </c>
      <c r="BM5701" t="s">
        <v>31406</v>
      </c>
      <c r="BN5701" t="s">
        <v>193</v>
      </c>
      <c r="BP5701" t="s">
        <v>194</v>
      </c>
      <c r="BQ5701" t="s">
        <v>195</v>
      </c>
      <c r="BS5701">
        <v>14627</v>
      </c>
      <c r="BT5701" t="s">
        <v>196</v>
      </c>
      <c r="BU5701">
        <v>3308600561</v>
      </c>
      <c r="BZ5701" t="s">
        <v>31407</v>
      </c>
      <c r="CC5701" t="s">
        <v>31408</v>
      </c>
      <c r="CD5701" t="s">
        <v>1414</v>
      </c>
      <c r="CF5701">
        <v>44223</v>
      </c>
      <c r="CG5701" t="s">
        <v>196</v>
      </c>
      <c r="CH5701" t="s">
        <v>31409</v>
      </c>
      <c r="CM5701" t="s">
        <v>31410</v>
      </c>
      <c r="CP5701" t="s">
        <v>194</v>
      </c>
      <c r="CQ5701" t="s">
        <v>195</v>
      </c>
      <c r="CS5701">
        <v>14627</v>
      </c>
      <c r="CT5701" t="s">
        <v>196</v>
      </c>
      <c r="CU5701">
        <v>3308600561</v>
      </c>
      <c r="ED5701" t="s">
        <v>1414</v>
      </c>
      <c r="EG5701" t="s">
        <v>196</v>
      </c>
      <c r="EH5701" t="s">
        <v>31409</v>
      </c>
      <c r="EM5701" t="s">
        <v>31407</v>
      </c>
      <c r="EP5701" t="s">
        <v>31408</v>
      </c>
      <c r="EQ5701" t="s">
        <v>1414</v>
      </c>
      <c r="ES5701">
        <v>44223</v>
      </c>
      <c r="ET5701" t="s">
        <v>196</v>
      </c>
      <c r="EU5701" t="s">
        <v>31409</v>
      </c>
    </row>
    <row r="5702" spans="1:151" x14ac:dyDescent="0.2">
      <c r="A5702">
        <v>23661</v>
      </c>
      <c r="B5702" t="s">
        <v>21229</v>
      </c>
      <c r="C5702" t="s">
        <v>31403</v>
      </c>
      <c r="E5702" t="s">
        <v>31411</v>
      </c>
      <c r="F5702" t="s">
        <v>3199</v>
      </c>
      <c r="G5702" t="s">
        <v>172</v>
      </c>
      <c r="H5702" s="1">
        <v>35526</v>
      </c>
      <c r="I5702" t="s">
        <v>221</v>
      </c>
      <c r="K5702" t="s">
        <v>943</v>
      </c>
      <c r="L5702" t="s">
        <v>318</v>
      </c>
      <c r="M5702" t="s">
        <v>176</v>
      </c>
      <c r="N5702">
        <v>2018</v>
      </c>
      <c r="O5702" t="s">
        <v>612</v>
      </c>
      <c r="P5702" t="s">
        <v>178</v>
      </c>
      <c r="Q5702" t="s">
        <v>172</v>
      </c>
      <c r="S5702">
        <v>29405350</v>
      </c>
      <c r="T5702" t="s">
        <v>196</v>
      </c>
      <c r="W5702" t="s">
        <v>31412</v>
      </c>
      <c r="X5702">
        <v>2034170690</v>
      </c>
      <c r="Y5702" t="s">
        <v>186</v>
      </c>
      <c r="Z5702" t="s">
        <v>282</v>
      </c>
      <c r="AA5702">
        <v>2019</v>
      </c>
      <c r="AB5702">
        <v>2019</v>
      </c>
      <c r="AC5702" t="s">
        <v>856</v>
      </c>
      <c r="AD5702" t="s">
        <v>185</v>
      </c>
      <c r="AM5702" t="s">
        <v>2261</v>
      </c>
      <c r="AS5702">
        <v>3.68</v>
      </c>
      <c r="AT5702" t="s">
        <v>188</v>
      </c>
      <c r="AU5702" t="s">
        <v>189</v>
      </c>
      <c r="AV5702" t="s">
        <v>190</v>
      </c>
      <c r="AW5702" t="s">
        <v>237</v>
      </c>
      <c r="BM5702" t="s">
        <v>4298</v>
      </c>
      <c r="BN5702" t="s">
        <v>193</v>
      </c>
      <c r="BP5702" t="s">
        <v>194</v>
      </c>
      <c r="BQ5702" t="s">
        <v>195</v>
      </c>
      <c r="BS5702">
        <v>14627</v>
      </c>
      <c r="BT5702" t="s">
        <v>196</v>
      </c>
      <c r="BU5702">
        <v>2034824842</v>
      </c>
      <c r="BZ5702" t="s">
        <v>31413</v>
      </c>
      <c r="CC5702" t="s">
        <v>9798</v>
      </c>
      <c r="CD5702" t="s">
        <v>401</v>
      </c>
      <c r="CF5702" t="str">
        <f>"02421"</f>
        <v>02421</v>
      </c>
      <c r="CG5702" t="s">
        <v>196</v>
      </c>
      <c r="CH5702">
        <v>2032781788</v>
      </c>
      <c r="CM5702" t="s">
        <v>31414</v>
      </c>
      <c r="CN5702" t="s">
        <v>31415</v>
      </c>
      <c r="CP5702" t="s">
        <v>194</v>
      </c>
      <c r="CQ5702" t="s">
        <v>195</v>
      </c>
      <c r="CS5702">
        <v>14627</v>
      </c>
      <c r="CT5702" t="s">
        <v>196</v>
      </c>
      <c r="CU5702">
        <v>2034824842</v>
      </c>
      <c r="ED5702" t="s">
        <v>401</v>
      </c>
      <c r="EG5702" t="s">
        <v>196</v>
      </c>
      <c r="EH5702">
        <v>2032781788</v>
      </c>
      <c r="EM5702" t="s">
        <v>31413</v>
      </c>
      <c r="EP5702" t="s">
        <v>9798</v>
      </c>
      <c r="EQ5702" t="s">
        <v>401</v>
      </c>
      <c r="ES5702" t="str">
        <f>"02421"</f>
        <v>02421</v>
      </c>
      <c r="ET5702" t="s">
        <v>196</v>
      </c>
      <c r="EU5702">
        <v>2032781788</v>
      </c>
    </row>
    <row r="5703" spans="1:151" x14ac:dyDescent="0.2">
      <c r="A5703">
        <v>25658</v>
      </c>
      <c r="B5703" t="s">
        <v>31416</v>
      </c>
      <c r="C5703" t="s">
        <v>31417</v>
      </c>
      <c r="D5703" t="s">
        <v>31418</v>
      </c>
      <c r="E5703" t="s">
        <v>31419</v>
      </c>
      <c r="F5703" t="s">
        <v>171</v>
      </c>
      <c r="H5703" s="1">
        <v>34703</v>
      </c>
      <c r="I5703" t="s">
        <v>221</v>
      </c>
      <c r="J5703" t="s">
        <v>1369</v>
      </c>
      <c r="K5703" t="s">
        <v>1304</v>
      </c>
      <c r="L5703" t="s">
        <v>633</v>
      </c>
      <c r="M5703" t="s">
        <v>224</v>
      </c>
      <c r="N5703">
        <v>2018</v>
      </c>
      <c r="O5703" t="s">
        <v>354</v>
      </c>
      <c r="P5703" t="s">
        <v>178</v>
      </c>
      <c r="Q5703" t="s">
        <v>185</v>
      </c>
      <c r="AX5703" t="s">
        <v>31420</v>
      </c>
      <c r="BM5703" t="s">
        <v>31421</v>
      </c>
      <c r="BP5703" t="s">
        <v>241</v>
      </c>
      <c r="BQ5703" t="s">
        <v>195</v>
      </c>
      <c r="BS5703">
        <v>14610</v>
      </c>
      <c r="BT5703" t="s">
        <v>226</v>
      </c>
      <c r="BU5703" t="s">
        <v>31422</v>
      </c>
      <c r="BW5703" t="s">
        <v>31423</v>
      </c>
      <c r="BX5703" t="s">
        <v>31424</v>
      </c>
      <c r="BY5703" t="s">
        <v>31425</v>
      </c>
    </row>
    <row r="5704" spans="1:151" x14ac:dyDescent="0.2">
      <c r="A5704">
        <v>45552</v>
      </c>
      <c r="B5704" t="s">
        <v>10660</v>
      </c>
      <c r="C5704" t="s">
        <v>31417</v>
      </c>
      <c r="D5704" t="s">
        <v>169</v>
      </c>
      <c r="E5704" t="s">
        <v>31426</v>
      </c>
      <c r="F5704" t="s">
        <v>171</v>
      </c>
      <c r="G5704" t="str">
        <f>"0"</f>
        <v>0</v>
      </c>
      <c r="H5704" s="1">
        <v>37133</v>
      </c>
      <c r="I5704" t="s">
        <v>173</v>
      </c>
      <c r="K5704" t="s">
        <v>769</v>
      </c>
      <c r="L5704" t="s">
        <v>31427</v>
      </c>
      <c r="M5704" t="s">
        <v>176</v>
      </c>
      <c r="N5704">
        <v>2025</v>
      </c>
      <c r="O5704" t="s">
        <v>677</v>
      </c>
      <c r="P5704" t="s">
        <v>178</v>
      </c>
      <c r="Q5704" t="s">
        <v>172</v>
      </c>
      <c r="R5704" t="s">
        <v>510</v>
      </c>
      <c r="S5704">
        <v>32941708</v>
      </c>
      <c r="BM5704" t="s">
        <v>3257</v>
      </c>
    </row>
    <row r="5705" spans="1:151" x14ac:dyDescent="0.2">
      <c r="A5705">
        <v>28394</v>
      </c>
      <c r="B5705" t="s">
        <v>3164</v>
      </c>
      <c r="C5705" t="s">
        <v>31428</v>
      </c>
      <c r="E5705" t="s">
        <v>31429</v>
      </c>
      <c r="F5705" t="s">
        <v>171</v>
      </c>
      <c r="G5705" t="s">
        <v>172</v>
      </c>
      <c r="H5705" s="1">
        <v>36385</v>
      </c>
      <c r="I5705" t="s">
        <v>221</v>
      </c>
      <c r="K5705" t="s">
        <v>4639</v>
      </c>
      <c r="L5705" t="s">
        <v>820</v>
      </c>
      <c r="M5705" t="s">
        <v>176</v>
      </c>
      <c r="N5705">
        <v>2020</v>
      </c>
      <c r="O5705" t="s">
        <v>978</v>
      </c>
      <c r="P5705" t="s">
        <v>979</v>
      </c>
      <c r="Q5705" t="s">
        <v>172</v>
      </c>
      <c r="S5705">
        <v>30747913</v>
      </c>
      <c r="T5705" t="s">
        <v>226</v>
      </c>
      <c r="Y5705" t="str">
        <f>"01AS"</f>
        <v>01AS</v>
      </c>
      <c r="Z5705" t="s">
        <v>227</v>
      </c>
      <c r="AA5705" t="s">
        <v>320</v>
      </c>
      <c r="AB5705" t="s">
        <v>321</v>
      </c>
      <c r="AC5705" t="s">
        <v>1237</v>
      </c>
      <c r="AD5705" t="s">
        <v>185</v>
      </c>
      <c r="AM5705" t="s">
        <v>5890</v>
      </c>
      <c r="AN5705" t="s">
        <v>15607</v>
      </c>
      <c r="AS5705">
        <v>3.89</v>
      </c>
      <c r="AT5705" t="s">
        <v>1261</v>
      </c>
      <c r="AU5705" t="s">
        <v>235</v>
      </c>
      <c r="AV5705" t="s">
        <v>236</v>
      </c>
      <c r="AW5705" t="s">
        <v>264</v>
      </c>
      <c r="AX5705" t="s">
        <v>2406</v>
      </c>
      <c r="AY5705" t="s">
        <v>7760</v>
      </c>
      <c r="BA5705" t="s">
        <v>5082</v>
      </c>
      <c r="BM5705" t="s">
        <v>31430</v>
      </c>
      <c r="BN5705" t="s">
        <v>239</v>
      </c>
      <c r="BO5705" t="s">
        <v>31431</v>
      </c>
      <c r="BP5705" t="s">
        <v>241</v>
      </c>
      <c r="BQ5705" t="s">
        <v>195</v>
      </c>
      <c r="BS5705">
        <v>14627</v>
      </c>
      <c r="CD5705" t="s">
        <v>195</v>
      </c>
      <c r="CM5705" t="s">
        <v>31432</v>
      </c>
      <c r="CO5705" t="s">
        <v>31431</v>
      </c>
      <c r="CP5705" t="s">
        <v>31433</v>
      </c>
      <c r="CQ5705" t="s">
        <v>2386</v>
      </c>
      <c r="CS5705">
        <v>98422</v>
      </c>
      <c r="CT5705" t="s">
        <v>244</v>
      </c>
      <c r="CU5705" t="s">
        <v>31434</v>
      </c>
      <c r="DM5705" t="s">
        <v>31435</v>
      </c>
      <c r="DP5705" t="s">
        <v>31433</v>
      </c>
      <c r="DQ5705" t="s">
        <v>1433</v>
      </c>
      <c r="DR5705" t="s">
        <v>1207</v>
      </c>
      <c r="DS5705">
        <v>98422</v>
      </c>
      <c r="DT5705" t="s">
        <v>226</v>
      </c>
      <c r="DU5705">
        <v>2539453101</v>
      </c>
      <c r="DW5705">
        <v>2069090693</v>
      </c>
      <c r="DX5705" t="s">
        <v>31436</v>
      </c>
      <c r="DY5705" t="s">
        <v>406</v>
      </c>
    </row>
    <row r="5706" spans="1:151" x14ac:dyDescent="0.2">
      <c r="A5706">
        <v>24894</v>
      </c>
      <c r="B5706" t="s">
        <v>31437</v>
      </c>
      <c r="C5706" t="s">
        <v>31438</v>
      </c>
      <c r="E5706" t="s">
        <v>31439</v>
      </c>
      <c r="F5706" t="s">
        <v>171</v>
      </c>
      <c r="K5706" t="s">
        <v>1372</v>
      </c>
      <c r="L5706" t="s">
        <v>1373</v>
      </c>
      <c r="M5706" t="s">
        <v>176</v>
      </c>
      <c r="N5706">
        <v>2017</v>
      </c>
      <c r="O5706" t="s">
        <v>177</v>
      </c>
      <c r="P5706" t="s">
        <v>178</v>
      </c>
      <c r="Q5706" t="s">
        <v>172</v>
      </c>
    </row>
    <row r="5707" spans="1:151" x14ac:dyDescent="0.2">
      <c r="A5707">
        <v>26709</v>
      </c>
      <c r="B5707" t="s">
        <v>31440</v>
      </c>
      <c r="C5707" t="s">
        <v>31441</v>
      </c>
      <c r="E5707" t="s">
        <v>31442</v>
      </c>
      <c r="F5707" t="s">
        <v>171</v>
      </c>
      <c r="G5707" t="s">
        <v>172</v>
      </c>
      <c r="H5707" s="1">
        <v>35776</v>
      </c>
      <c r="I5707" t="s">
        <v>221</v>
      </c>
      <c r="K5707" t="s">
        <v>3465</v>
      </c>
      <c r="L5707" t="s">
        <v>4957</v>
      </c>
      <c r="M5707" t="s">
        <v>176</v>
      </c>
      <c r="N5707">
        <v>2019</v>
      </c>
      <c r="O5707" t="s">
        <v>482</v>
      </c>
      <c r="P5707" t="s">
        <v>363</v>
      </c>
      <c r="Q5707" t="s">
        <v>172</v>
      </c>
      <c r="S5707">
        <v>29988662</v>
      </c>
      <c r="T5707" t="s">
        <v>3369</v>
      </c>
      <c r="U5707" t="s">
        <v>180</v>
      </c>
      <c r="V5707" s="2">
        <v>43968</v>
      </c>
      <c r="W5707" t="s">
        <v>31443</v>
      </c>
      <c r="X5707">
        <v>27833661819</v>
      </c>
      <c r="Y5707" t="s">
        <v>186</v>
      </c>
      <c r="Z5707" t="s">
        <v>183</v>
      </c>
      <c r="AA5707">
        <v>2020</v>
      </c>
      <c r="AB5707">
        <v>2020</v>
      </c>
      <c r="AC5707" t="s">
        <v>208</v>
      </c>
      <c r="AD5707" t="s">
        <v>172</v>
      </c>
      <c r="AS5707">
        <v>2.95</v>
      </c>
      <c r="AT5707" t="s">
        <v>188</v>
      </c>
      <c r="AU5707" t="s">
        <v>189</v>
      </c>
      <c r="AV5707" t="s">
        <v>190</v>
      </c>
      <c r="AW5707" t="s">
        <v>191</v>
      </c>
      <c r="BM5707" t="s">
        <v>31444</v>
      </c>
      <c r="BN5707" t="s">
        <v>193</v>
      </c>
      <c r="BP5707" t="s">
        <v>194</v>
      </c>
      <c r="BQ5707" t="s">
        <v>195</v>
      </c>
      <c r="BS5707">
        <v>14627</v>
      </c>
      <c r="BT5707" t="s">
        <v>196</v>
      </c>
      <c r="BU5707">
        <v>5857751537</v>
      </c>
      <c r="CM5707" t="s">
        <v>1509</v>
      </c>
      <c r="CN5707" t="s">
        <v>215</v>
      </c>
      <c r="CP5707" t="s">
        <v>194</v>
      </c>
      <c r="CQ5707" t="s">
        <v>195</v>
      </c>
      <c r="CS5707">
        <v>14627</v>
      </c>
      <c r="CT5707" t="s">
        <v>196</v>
      </c>
      <c r="CU5707">
        <v>5857751537</v>
      </c>
    </row>
    <row r="5708" spans="1:151" x14ac:dyDescent="0.2">
      <c r="A5708">
        <v>26814</v>
      </c>
      <c r="B5708" t="s">
        <v>31440</v>
      </c>
      <c r="C5708" t="s">
        <v>31441</v>
      </c>
      <c r="E5708" t="s">
        <v>31442</v>
      </c>
      <c r="F5708" t="s">
        <v>171</v>
      </c>
      <c r="G5708" t="s">
        <v>172</v>
      </c>
      <c r="H5708" s="1">
        <v>35776</v>
      </c>
      <c r="I5708" t="s">
        <v>221</v>
      </c>
      <c r="K5708" t="s">
        <v>9557</v>
      </c>
      <c r="L5708" t="s">
        <v>820</v>
      </c>
      <c r="M5708" t="s">
        <v>176</v>
      </c>
      <c r="N5708">
        <v>2019</v>
      </c>
      <c r="O5708" t="s">
        <v>482</v>
      </c>
      <c r="P5708" t="s">
        <v>178</v>
      </c>
      <c r="Q5708" t="s">
        <v>172</v>
      </c>
      <c r="S5708">
        <v>29988662</v>
      </c>
      <c r="T5708" t="s">
        <v>3369</v>
      </c>
      <c r="U5708" t="s">
        <v>180</v>
      </c>
      <c r="V5708" s="2">
        <v>43968</v>
      </c>
      <c r="W5708" t="s">
        <v>31443</v>
      </c>
      <c r="X5708">
        <v>27833661819</v>
      </c>
      <c r="Y5708" t="s">
        <v>186</v>
      </c>
      <c r="Z5708" t="s">
        <v>183</v>
      </c>
      <c r="AA5708">
        <v>2020</v>
      </c>
      <c r="AB5708">
        <v>2020</v>
      </c>
      <c r="AC5708" t="s">
        <v>208</v>
      </c>
      <c r="AD5708" t="s">
        <v>172</v>
      </c>
      <c r="AS5708">
        <v>2.95</v>
      </c>
      <c r="AT5708" t="s">
        <v>188</v>
      </c>
      <c r="AU5708" t="s">
        <v>189</v>
      </c>
      <c r="AV5708" t="s">
        <v>190</v>
      </c>
      <c r="AW5708" t="s">
        <v>191</v>
      </c>
      <c r="BM5708" t="s">
        <v>31444</v>
      </c>
      <c r="BN5708" t="s">
        <v>193</v>
      </c>
      <c r="BP5708" t="s">
        <v>194</v>
      </c>
      <c r="BQ5708" t="s">
        <v>195</v>
      </c>
      <c r="BS5708">
        <v>14627</v>
      </c>
      <c r="BT5708" t="s">
        <v>196</v>
      </c>
      <c r="BU5708">
        <v>5857751537</v>
      </c>
      <c r="CM5708" t="s">
        <v>1509</v>
      </c>
      <c r="CN5708" t="s">
        <v>215</v>
      </c>
      <c r="CP5708" t="s">
        <v>194</v>
      </c>
      <c r="CQ5708" t="s">
        <v>195</v>
      </c>
      <c r="CS5708">
        <v>14627</v>
      </c>
      <c r="CT5708" t="s">
        <v>196</v>
      </c>
      <c r="CU5708">
        <v>5857751537</v>
      </c>
    </row>
    <row r="5709" spans="1:151" x14ac:dyDescent="0.2">
      <c r="A5709">
        <v>28124</v>
      </c>
      <c r="B5709" t="s">
        <v>18950</v>
      </c>
      <c r="C5709" t="s">
        <v>31445</v>
      </c>
      <c r="E5709" t="s">
        <v>31446</v>
      </c>
      <c r="F5709" t="s">
        <v>171</v>
      </c>
      <c r="G5709" t="s">
        <v>172</v>
      </c>
      <c r="H5709" s="1">
        <v>36551</v>
      </c>
      <c r="I5709" t="s">
        <v>173</v>
      </c>
      <c r="K5709" t="s">
        <v>31447</v>
      </c>
      <c r="L5709" t="s">
        <v>1089</v>
      </c>
      <c r="M5709" t="s">
        <v>224</v>
      </c>
      <c r="N5709">
        <v>2019</v>
      </c>
      <c r="O5709" t="s">
        <v>279</v>
      </c>
      <c r="P5709" t="s">
        <v>178</v>
      </c>
      <c r="Q5709" t="s">
        <v>172</v>
      </c>
      <c r="S5709">
        <v>31373883</v>
      </c>
      <c r="T5709" t="s">
        <v>1752</v>
      </c>
      <c r="U5709" t="s">
        <v>337</v>
      </c>
      <c r="W5709" t="s">
        <v>31448</v>
      </c>
      <c r="X5709">
        <v>9417579017</v>
      </c>
      <c r="Y5709" t="s">
        <v>186</v>
      </c>
      <c r="Z5709" t="s">
        <v>282</v>
      </c>
      <c r="AA5709">
        <v>2022</v>
      </c>
      <c r="AB5709">
        <v>2022</v>
      </c>
      <c r="AC5709" t="s">
        <v>382</v>
      </c>
      <c r="AD5709" t="s">
        <v>172</v>
      </c>
      <c r="AS5709">
        <v>3.43</v>
      </c>
      <c r="AT5709" t="s">
        <v>188</v>
      </c>
      <c r="AU5709" t="s">
        <v>189</v>
      </c>
      <c r="AV5709" t="s">
        <v>190</v>
      </c>
      <c r="AW5709" t="s">
        <v>264</v>
      </c>
      <c r="BM5709" t="s">
        <v>25668</v>
      </c>
      <c r="BN5709" t="s">
        <v>193</v>
      </c>
      <c r="BP5709" t="s">
        <v>194</v>
      </c>
      <c r="BQ5709" t="s">
        <v>195</v>
      </c>
      <c r="BS5709">
        <v>14627</v>
      </c>
      <c r="BT5709" t="s">
        <v>196</v>
      </c>
      <c r="BU5709">
        <v>9419620184</v>
      </c>
      <c r="BZ5709" t="s">
        <v>31449</v>
      </c>
      <c r="CC5709" t="s">
        <v>31450</v>
      </c>
      <c r="CD5709" t="s">
        <v>214</v>
      </c>
      <c r="CF5709">
        <v>342103755</v>
      </c>
      <c r="CG5709" t="s">
        <v>196</v>
      </c>
      <c r="CH5709">
        <v>9419620184</v>
      </c>
      <c r="CM5709" t="s">
        <v>31451</v>
      </c>
      <c r="CP5709" t="s">
        <v>194</v>
      </c>
      <c r="CQ5709" t="s">
        <v>195</v>
      </c>
      <c r="CS5709">
        <v>14627</v>
      </c>
      <c r="CT5709" t="s">
        <v>196</v>
      </c>
      <c r="CU5709">
        <v>9419620184</v>
      </c>
      <c r="ED5709" t="s">
        <v>214</v>
      </c>
      <c r="EG5709" t="s">
        <v>196</v>
      </c>
      <c r="EH5709">
        <v>9419620184</v>
      </c>
      <c r="EM5709" t="s">
        <v>31449</v>
      </c>
      <c r="EP5709" t="s">
        <v>31450</v>
      </c>
      <c r="EQ5709" t="s">
        <v>214</v>
      </c>
      <c r="ES5709">
        <v>342103755</v>
      </c>
      <c r="ET5709" t="s">
        <v>196</v>
      </c>
      <c r="EU5709">
        <v>9419620184</v>
      </c>
    </row>
    <row r="5710" spans="1:151" x14ac:dyDescent="0.2">
      <c r="A5710">
        <v>19572</v>
      </c>
      <c r="B5710" t="s">
        <v>4305</v>
      </c>
      <c r="C5710" t="s">
        <v>31452</v>
      </c>
      <c r="D5710" t="s">
        <v>1475</v>
      </c>
      <c r="E5710" t="s">
        <v>31453</v>
      </c>
      <c r="F5710" t="s">
        <v>171</v>
      </c>
      <c r="G5710" t="s">
        <v>172</v>
      </c>
      <c r="H5710" s="1">
        <v>35040</v>
      </c>
      <c r="I5710" t="s">
        <v>173</v>
      </c>
      <c r="K5710" t="s">
        <v>1910</v>
      </c>
      <c r="L5710" t="s">
        <v>1911</v>
      </c>
      <c r="M5710" t="s">
        <v>176</v>
      </c>
      <c r="N5710">
        <v>2017</v>
      </c>
      <c r="O5710" t="s">
        <v>177</v>
      </c>
      <c r="P5710" t="s">
        <v>178</v>
      </c>
      <c r="Q5710" t="s">
        <v>172</v>
      </c>
      <c r="S5710">
        <v>28799269</v>
      </c>
      <c r="T5710" t="s">
        <v>196</v>
      </c>
      <c r="W5710" t="s">
        <v>31454</v>
      </c>
      <c r="X5710">
        <v>6076435577</v>
      </c>
      <c r="Y5710" t="s">
        <v>186</v>
      </c>
      <c r="Z5710" t="s">
        <v>183</v>
      </c>
      <c r="AA5710">
        <v>2018</v>
      </c>
      <c r="AB5710">
        <v>2018</v>
      </c>
      <c r="AC5710" t="s">
        <v>1442</v>
      </c>
      <c r="AD5710" t="s">
        <v>185</v>
      </c>
      <c r="AF5710" t="s">
        <v>186</v>
      </c>
      <c r="AG5710" t="s">
        <v>282</v>
      </c>
      <c r="AH5710">
        <v>2018</v>
      </c>
      <c r="AI5710">
        <v>2018</v>
      </c>
      <c r="AJ5710" t="s">
        <v>382</v>
      </c>
      <c r="AK5710" t="s">
        <v>185</v>
      </c>
      <c r="AM5710" t="s">
        <v>208</v>
      </c>
      <c r="AS5710">
        <v>3.59</v>
      </c>
      <c r="AT5710" t="s">
        <v>188</v>
      </c>
      <c r="AU5710" t="s">
        <v>189</v>
      </c>
      <c r="AV5710" t="s">
        <v>190</v>
      </c>
      <c r="AW5710" t="s">
        <v>264</v>
      </c>
      <c r="BM5710" t="s">
        <v>31455</v>
      </c>
      <c r="BN5710" t="s">
        <v>193</v>
      </c>
      <c r="BP5710" t="s">
        <v>194</v>
      </c>
      <c r="BQ5710" t="s">
        <v>195</v>
      </c>
      <c r="BS5710">
        <v>14627</v>
      </c>
      <c r="BT5710" t="s">
        <v>196</v>
      </c>
      <c r="BU5710">
        <v>6076435615</v>
      </c>
      <c r="BZ5710" t="s">
        <v>31456</v>
      </c>
      <c r="CC5710" t="s">
        <v>31457</v>
      </c>
      <c r="CD5710" t="s">
        <v>195</v>
      </c>
      <c r="CF5710">
        <v>13326</v>
      </c>
      <c r="CG5710" t="s">
        <v>196</v>
      </c>
      <c r="CH5710">
        <v>6075477176</v>
      </c>
      <c r="CM5710" t="s">
        <v>19846</v>
      </c>
      <c r="CP5710" t="s">
        <v>194</v>
      </c>
      <c r="CQ5710" t="s">
        <v>195</v>
      </c>
      <c r="CS5710">
        <v>14611</v>
      </c>
      <c r="CT5710" t="s">
        <v>196</v>
      </c>
      <c r="CU5710">
        <v>6076435615</v>
      </c>
      <c r="ED5710" t="s">
        <v>195</v>
      </c>
      <c r="EG5710" t="s">
        <v>196</v>
      </c>
      <c r="EH5710">
        <v>6075477176</v>
      </c>
      <c r="EM5710" t="s">
        <v>31456</v>
      </c>
      <c r="EP5710" t="s">
        <v>31457</v>
      </c>
      <c r="EQ5710" t="s">
        <v>195</v>
      </c>
      <c r="ES5710">
        <v>13326</v>
      </c>
      <c r="ET5710" t="s">
        <v>196</v>
      </c>
      <c r="EU5710">
        <v>6075477176</v>
      </c>
    </row>
    <row r="5711" spans="1:151" x14ac:dyDescent="0.2">
      <c r="A5711">
        <v>41264</v>
      </c>
      <c r="B5711" t="s">
        <v>1700</v>
      </c>
      <c r="C5711" t="s">
        <v>31458</v>
      </c>
      <c r="E5711" t="s">
        <v>31459</v>
      </c>
      <c r="F5711" t="s">
        <v>171</v>
      </c>
      <c r="G5711" t="str">
        <f>"0"</f>
        <v>0</v>
      </c>
      <c r="H5711" s="1">
        <v>34829</v>
      </c>
      <c r="I5711" t="s">
        <v>173</v>
      </c>
      <c r="K5711" t="s">
        <v>253</v>
      </c>
      <c r="L5711" t="s">
        <v>254</v>
      </c>
      <c r="M5711" t="s">
        <v>255</v>
      </c>
      <c r="N5711" t="s">
        <v>256</v>
      </c>
      <c r="O5711" t="s">
        <v>257</v>
      </c>
      <c r="P5711" t="s">
        <v>178</v>
      </c>
      <c r="Q5711" t="s">
        <v>172</v>
      </c>
      <c r="S5711">
        <v>32348460</v>
      </c>
      <c r="T5711" t="s">
        <v>2238</v>
      </c>
      <c r="U5711" t="s">
        <v>424</v>
      </c>
      <c r="Y5711" t="str">
        <f>"02SBS"</f>
        <v>02SBS</v>
      </c>
      <c r="Z5711" t="s">
        <v>258</v>
      </c>
      <c r="AA5711" t="s">
        <v>259</v>
      </c>
      <c r="AB5711" t="s">
        <v>260</v>
      </c>
      <c r="AC5711" t="s">
        <v>2778</v>
      </c>
      <c r="AD5711" t="s">
        <v>185</v>
      </c>
      <c r="AM5711" t="s">
        <v>3775</v>
      </c>
      <c r="AN5711" t="s">
        <v>6085</v>
      </c>
      <c r="AO5711" t="s">
        <v>262</v>
      </c>
      <c r="AS5711">
        <v>3.67</v>
      </c>
      <c r="AU5711" t="s">
        <v>235</v>
      </c>
      <c r="AV5711" t="s">
        <v>236</v>
      </c>
      <c r="AW5711" t="s">
        <v>430</v>
      </c>
      <c r="BO5711" t="s">
        <v>31460</v>
      </c>
      <c r="BQ5711" t="s">
        <v>195</v>
      </c>
      <c r="BZ5711" t="s">
        <v>266</v>
      </c>
      <c r="CB5711" t="s">
        <v>267</v>
      </c>
      <c r="CD5711" t="s">
        <v>195</v>
      </c>
      <c r="CF5711">
        <v>14627</v>
      </c>
      <c r="CG5711" t="s">
        <v>244</v>
      </c>
      <c r="CM5711" t="s">
        <v>31461</v>
      </c>
      <c r="CO5711" t="s">
        <v>31460</v>
      </c>
      <c r="CP5711" t="s">
        <v>14297</v>
      </c>
      <c r="CQ5711" t="s">
        <v>14298</v>
      </c>
      <c r="CS5711" t="s">
        <v>31462</v>
      </c>
      <c r="CT5711" t="s">
        <v>2238</v>
      </c>
      <c r="CU5711" t="s">
        <v>31463</v>
      </c>
    </row>
    <row r="5712" spans="1:151" x14ac:dyDescent="0.2">
      <c r="A5712">
        <v>17856</v>
      </c>
      <c r="B5712" t="s">
        <v>3205</v>
      </c>
      <c r="C5712" t="s">
        <v>31464</v>
      </c>
      <c r="E5712" t="s">
        <v>31465</v>
      </c>
      <c r="F5712" t="s">
        <v>171</v>
      </c>
      <c r="G5712" t="s">
        <v>172</v>
      </c>
      <c r="H5712" s="1">
        <v>35138</v>
      </c>
      <c r="I5712" t="s">
        <v>221</v>
      </c>
      <c r="K5712" t="s">
        <v>2015</v>
      </c>
      <c r="L5712" t="s">
        <v>2016</v>
      </c>
      <c r="M5712" t="s">
        <v>306</v>
      </c>
      <c r="N5712">
        <v>2016</v>
      </c>
      <c r="O5712" t="s">
        <v>380</v>
      </c>
      <c r="P5712" t="s">
        <v>178</v>
      </c>
      <c r="Q5712" t="s">
        <v>172</v>
      </c>
      <c r="S5712">
        <v>28867678</v>
      </c>
      <c r="T5712" t="s">
        <v>196</v>
      </c>
      <c r="W5712" t="s">
        <v>31466</v>
      </c>
      <c r="X5712">
        <v>8085546088</v>
      </c>
      <c r="Y5712" t="s">
        <v>186</v>
      </c>
      <c r="Z5712" t="s">
        <v>183</v>
      </c>
      <c r="AA5712">
        <v>2018</v>
      </c>
      <c r="AB5712">
        <v>2018</v>
      </c>
      <c r="AC5712" t="s">
        <v>187</v>
      </c>
      <c r="AD5712" t="s">
        <v>185</v>
      </c>
      <c r="AS5712">
        <v>3.36</v>
      </c>
      <c r="AT5712" t="s">
        <v>188</v>
      </c>
      <c r="AU5712" t="s">
        <v>189</v>
      </c>
      <c r="AV5712" t="s">
        <v>190</v>
      </c>
      <c r="AW5712" t="s">
        <v>237</v>
      </c>
      <c r="BM5712" t="s">
        <v>31467</v>
      </c>
      <c r="BN5712" t="s">
        <v>193</v>
      </c>
      <c r="BP5712" t="s">
        <v>194</v>
      </c>
      <c r="BQ5712" t="s">
        <v>195</v>
      </c>
      <c r="BS5712">
        <v>14627</v>
      </c>
      <c r="BT5712" t="s">
        <v>196</v>
      </c>
      <c r="BU5712">
        <v>8085548823</v>
      </c>
      <c r="BZ5712" t="s">
        <v>31468</v>
      </c>
      <c r="CC5712" t="s">
        <v>5309</v>
      </c>
      <c r="CD5712" t="s">
        <v>5310</v>
      </c>
      <c r="CF5712">
        <v>96815</v>
      </c>
      <c r="CG5712" t="s">
        <v>196</v>
      </c>
      <c r="CH5712">
        <v>8085548823</v>
      </c>
      <c r="CM5712" t="s">
        <v>8260</v>
      </c>
      <c r="CP5712" t="s">
        <v>194</v>
      </c>
      <c r="CQ5712" t="s">
        <v>195</v>
      </c>
      <c r="CS5712">
        <v>14627</v>
      </c>
      <c r="CT5712" t="s">
        <v>196</v>
      </c>
      <c r="CU5712">
        <v>8085548823</v>
      </c>
      <c r="ED5712" t="s">
        <v>5310</v>
      </c>
      <c r="EG5712" t="s">
        <v>196</v>
      </c>
      <c r="EH5712">
        <v>8085548823</v>
      </c>
      <c r="EM5712" t="s">
        <v>31468</v>
      </c>
      <c r="EP5712" t="s">
        <v>5309</v>
      </c>
      <c r="EQ5712" t="s">
        <v>5310</v>
      </c>
      <c r="ES5712">
        <v>96815</v>
      </c>
      <c r="ET5712" t="s">
        <v>196</v>
      </c>
      <c r="EU5712">
        <v>8085548823</v>
      </c>
    </row>
    <row r="5713" spans="1:151" x14ac:dyDescent="0.2">
      <c r="A5713">
        <v>30069</v>
      </c>
      <c r="B5713" t="s">
        <v>31469</v>
      </c>
      <c r="C5713" t="s">
        <v>31464</v>
      </c>
      <c r="E5713" t="s">
        <v>31470</v>
      </c>
      <c r="F5713" t="s">
        <v>171</v>
      </c>
      <c r="G5713" t="s">
        <v>172</v>
      </c>
      <c r="H5713" s="1">
        <v>36484</v>
      </c>
      <c r="I5713" t="s">
        <v>221</v>
      </c>
      <c r="K5713" t="s">
        <v>222</v>
      </c>
      <c r="L5713" t="s">
        <v>223</v>
      </c>
      <c r="M5713" t="s">
        <v>224</v>
      </c>
      <c r="N5713">
        <v>2020</v>
      </c>
      <c r="O5713" t="s">
        <v>362</v>
      </c>
      <c r="P5713" t="s">
        <v>363</v>
      </c>
      <c r="Q5713" t="s">
        <v>172</v>
      </c>
      <c r="S5713">
        <v>30623460</v>
      </c>
      <c r="T5713" t="s">
        <v>179</v>
      </c>
      <c r="U5713" t="s">
        <v>180</v>
      </c>
      <c r="V5713" s="2">
        <v>44332</v>
      </c>
      <c r="W5713" t="s">
        <v>31471</v>
      </c>
      <c r="X5713" t="s">
        <v>31472</v>
      </c>
      <c r="Y5713" t="s">
        <v>186</v>
      </c>
      <c r="Z5713" t="s">
        <v>183</v>
      </c>
      <c r="AA5713">
        <v>2021</v>
      </c>
      <c r="AB5713">
        <v>2021</v>
      </c>
      <c r="AC5713" t="s">
        <v>2883</v>
      </c>
      <c r="AD5713" t="s">
        <v>185</v>
      </c>
      <c r="AF5713" t="s">
        <v>186</v>
      </c>
      <c r="AG5713" t="s">
        <v>183</v>
      </c>
      <c r="AH5713">
        <v>2021</v>
      </c>
      <c r="AI5713">
        <v>2021</v>
      </c>
      <c r="AJ5713" t="s">
        <v>1442</v>
      </c>
      <c r="AK5713" t="s">
        <v>185</v>
      </c>
      <c r="AS5713">
        <v>3.47</v>
      </c>
      <c r="AT5713" t="s">
        <v>188</v>
      </c>
      <c r="AU5713" t="s">
        <v>189</v>
      </c>
      <c r="AV5713" t="s">
        <v>190</v>
      </c>
      <c r="AW5713" t="s">
        <v>191</v>
      </c>
      <c r="BM5713" t="s">
        <v>31473</v>
      </c>
      <c r="BN5713" t="s">
        <v>193</v>
      </c>
      <c r="BP5713" t="s">
        <v>194</v>
      </c>
      <c r="BQ5713" t="s">
        <v>195</v>
      </c>
      <c r="BS5713">
        <v>14627</v>
      </c>
      <c r="BT5713" t="s">
        <v>196</v>
      </c>
      <c r="BU5713">
        <v>5857548139</v>
      </c>
      <c r="CM5713" t="s">
        <v>31016</v>
      </c>
      <c r="CP5713" t="s">
        <v>194</v>
      </c>
      <c r="CQ5713" t="s">
        <v>195</v>
      </c>
      <c r="CS5713">
        <v>14620</v>
      </c>
      <c r="CT5713" t="s">
        <v>196</v>
      </c>
      <c r="CU5713" t="s">
        <v>31474</v>
      </c>
    </row>
    <row r="5714" spans="1:151" x14ac:dyDescent="0.2">
      <c r="A5714">
        <v>33970</v>
      </c>
      <c r="B5714" t="s">
        <v>31475</v>
      </c>
      <c r="C5714" t="s">
        <v>31464</v>
      </c>
      <c r="E5714" t="s">
        <v>31476</v>
      </c>
      <c r="F5714" t="s">
        <v>171</v>
      </c>
      <c r="G5714" t="s">
        <v>172</v>
      </c>
      <c r="H5714" s="1">
        <v>36076</v>
      </c>
      <c r="I5714" t="s">
        <v>173</v>
      </c>
      <c r="K5714" t="s">
        <v>1377</v>
      </c>
      <c r="L5714" t="s">
        <v>1378</v>
      </c>
      <c r="M5714" t="s">
        <v>306</v>
      </c>
      <c r="N5714">
        <v>2020</v>
      </c>
      <c r="O5714" t="s">
        <v>1379</v>
      </c>
      <c r="P5714" t="s">
        <v>3256</v>
      </c>
      <c r="Q5714" t="s">
        <v>172</v>
      </c>
      <c r="S5714">
        <v>30718159</v>
      </c>
      <c r="T5714" t="s">
        <v>1382</v>
      </c>
      <c r="U5714" t="s">
        <v>424</v>
      </c>
      <c r="Y5714" t="str">
        <f>"04HSEAS"</f>
        <v>04HSEAS</v>
      </c>
      <c r="Z5714" t="s">
        <v>499</v>
      </c>
      <c r="AA5714" t="s">
        <v>320</v>
      </c>
      <c r="AB5714" t="s">
        <v>321</v>
      </c>
      <c r="AC5714" t="s">
        <v>5679</v>
      </c>
      <c r="AD5714" t="s">
        <v>185</v>
      </c>
      <c r="AF5714" t="s">
        <v>981</v>
      </c>
      <c r="AG5714" t="s">
        <v>729</v>
      </c>
      <c r="AJ5714" t="s">
        <v>5640</v>
      </c>
      <c r="AK5714" t="s">
        <v>185</v>
      </c>
      <c r="AS5714">
        <v>3.73</v>
      </c>
      <c r="AT5714" t="s">
        <v>1261</v>
      </c>
      <c r="AU5714" t="s">
        <v>235</v>
      </c>
      <c r="AV5714" t="s">
        <v>236</v>
      </c>
      <c r="AW5714" t="s">
        <v>430</v>
      </c>
      <c r="BM5714" t="s">
        <v>31477</v>
      </c>
      <c r="BN5714" t="s">
        <v>239</v>
      </c>
      <c r="BO5714" t="s">
        <v>1381</v>
      </c>
      <c r="BP5714" t="s">
        <v>241</v>
      </c>
      <c r="BQ5714" t="s">
        <v>195</v>
      </c>
      <c r="BS5714">
        <v>14627</v>
      </c>
      <c r="CA5714" t="s">
        <v>31478</v>
      </c>
      <c r="CD5714" t="s">
        <v>195</v>
      </c>
      <c r="CM5714" t="s">
        <v>31479</v>
      </c>
      <c r="CN5714" t="s">
        <v>31478</v>
      </c>
      <c r="CO5714" t="s">
        <v>1381</v>
      </c>
      <c r="CP5714" t="s">
        <v>1381</v>
      </c>
      <c r="CQ5714" t="s">
        <v>4697</v>
      </c>
      <c r="CS5714">
        <v>100070</v>
      </c>
      <c r="CT5714" t="s">
        <v>1382</v>
      </c>
      <c r="CU5714" t="s">
        <v>31480</v>
      </c>
    </row>
    <row r="5715" spans="1:151" x14ac:dyDescent="0.2">
      <c r="A5715">
        <v>45141</v>
      </c>
      <c r="B5715" t="s">
        <v>29800</v>
      </c>
      <c r="C5715" t="s">
        <v>31481</v>
      </c>
      <c r="E5715" t="s">
        <v>31482</v>
      </c>
      <c r="F5715" t="s">
        <v>171</v>
      </c>
      <c r="G5715" t="str">
        <f>"0"</f>
        <v>0</v>
      </c>
      <c r="H5715" s="1">
        <v>37540</v>
      </c>
      <c r="I5715" t="s">
        <v>173</v>
      </c>
      <c r="K5715" t="s">
        <v>2085</v>
      </c>
      <c r="L5715" t="s">
        <v>31483</v>
      </c>
      <c r="M5715" t="s">
        <v>1389</v>
      </c>
      <c r="N5715">
        <v>2024</v>
      </c>
      <c r="O5715" t="s">
        <v>1390</v>
      </c>
      <c r="P5715" t="s">
        <v>178</v>
      </c>
      <c r="Q5715" t="s">
        <v>172</v>
      </c>
      <c r="S5715">
        <v>32501568</v>
      </c>
      <c r="T5715" t="s">
        <v>1382</v>
      </c>
      <c r="U5715" t="s">
        <v>424</v>
      </c>
      <c r="Y5715" t="str">
        <f>"04HSEAS"</f>
        <v>04HSEAS</v>
      </c>
      <c r="Z5715" t="s">
        <v>499</v>
      </c>
      <c r="AA5715" t="s">
        <v>228</v>
      </c>
      <c r="AB5715" t="s">
        <v>229</v>
      </c>
      <c r="AC5715" t="s">
        <v>500</v>
      </c>
      <c r="AD5715" t="s">
        <v>185</v>
      </c>
      <c r="AS5715">
        <v>3.59</v>
      </c>
      <c r="AU5715" t="s">
        <v>472</v>
      </c>
      <c r="AV5715" t="s">
        <v>473</v>
      </c>
      <c r="AW5715" t="s">
        <v>430</v>
      </c>
      <c r="BM5715" t="s">
        <v>31484</v>
      </c>
      <c r="BN5715" t="s">
        <v>239</v>
      </c>
      <c r="BO5715" t="s">
        <v>4879</v>
      </c>
      <c r="BP5715" t="s">
        <v>241</v>
      </c>
      <c r="BQ5715" t="s">
        <v>195</v>
      </c>
      <c r="BS5715">
        <v>14627</v>
      </c>
      <c r="CA5715" t="s">
        <v>31485</v>
      </c>
      <c r="CD5715" t="s">
        <v>195</v>
      </c>
      <c r="CM5715" t="s">
        <v>31486</v>
      </c>
      <c r="CN5715" t="s">
        <v>31485</v>
      </c>
      <c r="CO5715" t="s">
        <v>4879</v>
      </c>
      <c r="CP5715" t="s">
        <v>4879</v>
      </c>
      <c r="CQ5715" t="s">
        <v>4882</v>
      </c>
      <c r="CS5715">
        <v>550081</v>
      </c>
      <c r="CT5715" t="s">
        <v>1382</v>
      </c>
      <c r="CU5715" t="s">
        <v>31487</v>
      </c>
    </row>
    <row r="5716" spans="1:151" x14ac:dyDescent="0.2">
      <c r="A5716">
        <v>19297</v>
      </c>
      <c r="B5716" t="s">
        <v>23331</v>
      </c>
      <c r="C5716" t="s">
        <v>31488</v>
      </c>
      <c r="D5716" t="s">
        <v>12325</v>
      </c>
      <c r="E5716" t="s">
        <v>31489</v>
      </c>
      <c r="F5716" t="s">
        <v>171</v>
      </c>
      <c r="G5716" t="s">
        <v>172</v>
      </c>
      <c r="H5716" s="1">
        <v>34889</v>
      </c>
      <c r="I5716" t="s">
        <v>173</v>
      </c>
      <c r="K5716" t="s">
        <v>5115</v>
      </c>
      <c r="L5716" t="s">
        <v>1189</v>
      </c>
      <c r="M5716" t="s">
        <v>306</v>
      </c>
      <c r="N5716">
        <v>2016</v>
      </c>
      <c r="O5716" t="s">
        <v>380</v>
      </c>
      <c r="P5716" t="s">
        <v>178</v>
      </c>
      <c r="Q5716" t="s">
        <v>172</v>
      </c>
      <c r="S5716">
        <v>28180159</v>
      </c>
      <c r="T5716" t="s">
        <v>196</v>
      </c>
      <c r="W5716" t="s">
        <v>31490</v>
      </c>
      <c r="X5716">
        <v>6034911667</v>
      </c>
      <c r="Y5716" t="s">
        <v>186</v>
      </c>
      <c r="Z5716" t="s">
        <v>282</v>
      </c>
      <c r="AA5716">
        <v>2017</v>
      </c>
      <c r="AB5716">
        <v>2017</v>
      </c>
      <c r="AC5716" t="s">
        <v>382</v>
      </c>
      <c r="AD5716" t="s">
        <v>185</v>
      </c>
      <c r="AM5716" t="s">
        <v>397</v>
      </c>
      <c r="AS5716">
        <v>3.06</v>
      </c>
      <c r="AT5716" t="s">
        <v>188</v>
      </c>
      <c r="AU5716" t="s">
        <v>189</v>
      </c>
      <c r="AV5716" t="s">
        <v>190</v>
      </c>
      <c r="AW5716" t="s">
        <v>264</v>
      </c>
      <c r="BM5716" t="s">
        <v>31491</v>
      </c>
      <c r="BN5716" t="s">
        <v>193</v>
      </c>
      <c r="BP5716" t="s">
        <v>194</v>
      </c>
      <c r="BQ5716" t="s">
        <v>195</v>
      </c>
      <c r="BS5716">
        <v>14627</v>
      </c>
      <c r="BT5716" t="s">
        <v>196</v>
      </c>
      <c r="BU5716">
        <v>6034918181</v>
      </c>
      <c r="BZ5716" t="s">
        <v>31492</v>
      </c>
      <c r="CC5716" t="s">
        <v>31493</v>
      </c>
      <c r="CD5716" t="s">
        <v>2752</v>
      </c>
      <c r="CF5716" t="str">
        <f>"03242"</f>
        <v>03242</v>
      </c>
      <c r="CG5716" t="s">
        <v>196</v>
      </c>
      <c r="CH5716">
        <v>6034287669</v>
      </c>
      <c r="CM5716" t="s">
        <v>31494</v>
      </c>
      <c r="CP5716" t="s">
        <v>194</v>
      </c>
      <c r="CQ5716" t="s">
        <v>195</v>
      </c>
      <c r="CS5716">
        <v>14620</v>
      </c>
      <c r="CT5716" t="s">
        <v>196</v>
      </c>
      <c r="CU5716">
        <v>6034918181</v>
      </c>
      <c r="EM5716" t="s">
        <v>31492</v>
      </c>
      <c r="EP5716" t="s">
        <v>31493</v>
      </c>
      <c r="EQ5716" t="s">
        <v>2752</v>
      </c>
      <c r="ES5716" t="str">
        <f>"03242"</f>
        <v>03242</v>
      </c>
      <c r="ET5716" t="s">
        <v>196</v>
      </c>
      <c r="EU5716">
        <v>6034287669</v>
      </c>
    </row>
    <row r="5717" spans="1:151" x14ac:dyDescent="0.2">
      <c r="A5717">
        <v>13025</v>
      </c>
      <c r="B5717" t="s">
        <v>532</v>
      </c>
      <c r="C5717" t="s">
        <v>31495</v>
      </c>
      <c r="E5717" t="s">
        <v>31496</v>
      </c>
      <c r="F5717" t="s">
        <v>31497</v>
      </c>
      <c r="G5717" t="s">
        <v>172</v>
      </c>
      <c r="H5717" s="1">
        <v>34885</v>
      </c>
      <c r="I5717" t="s">
        <v>221</v>
      </c>
      <c r="K5717" t="s">
        <v>1078</v>
      </c>
      <c r="L5717" t="s">
        <v>8758</v>
      </c>
      <c r="M5717" t="s">
        <v>224</v>
      </c>
      <c r="N5717">
        <v>2015</v>
      </c>
      <c r="O5717" t="s">
        <v>692</v>
      </c>
      <c r="P5717" t="s">
        <v>178</v>
      </c>
      <c r="Q5717" t="s">
        <v>172</v>
      </c>
      <c r="S5717">
        <v>23511934</v>
      </c>
      <c r="T5717" t="s">
        <v>196</v>
      </c>
      <c r="W5717" t="s">
        <v>31498</v>
      </c>
      <c r="X5717">
        <v>5854734188</v>
      </c>
      <c r="Y5717" t="s">
        <v>186</v>
      </c>
      <c r="Z5717" t="s">
        <v>282</v>
      </c>
      <c r="AA5717">
        <v>2017</v>
      </c>
      <c r="AB5717">
        <v>2017</v>
      </c>
      <c r="AC5717" t="s">
        <v>3528</v>
      </c>
      <c r="AD5717" t="s">
        <v>185</v>
      </c>
      <c r="AS5717">
        <v>3.59</v>
      </c>
      <c r="AT5717" t="s">
        <v>188</v>
      </c>
      <c r="AU5717" t="s">
        <v>189</v>
      </c>
      <c r="AV5717" t="s">
        <v>190</v>
      </c>
      <c r="AW5717" t="s">
        <v>237</v>
      </c>
      <c r="BM5717" t="s">
        <v>31499</v>
      </c>
      <c r="BN5717" t="s">
        <v>487</v>
      </c>
      <c r="BP5717" t="s">
        <v>194</v>
      </c>
      <c r="BQ5717" t="s">
        <v>195</v>
      </c>
      <c r="BS5717">
        <v>14627</v>
      </c>
      <c r="BT5717" t="s">
        <v>196</v>
      </c>
      <c r="BU5717">
        <v>5857558368</v>
      </c>
      <c r="BZ5717" t="s">
        <v>31500</v>
      </c>
      <c r="CC5717" t="s">
        <v>194</v>
      </c>
      <c r="CD5717" t="s">
        <v>195</v>
      </c>
      <c r="CF5717">
        <v>14618</v>
      </c>
      <c r="CG5717" t="s">
        <v>196</v>
      </c>
      <c r="CH5717">
        <v>5854734188</v>
      </c>
      <c r="CM5717" t="s">
        <v>4020</v>
      </c>
      <c r="CP5717" t="s">
        <v>194</v>
      </c>
      <c r="CQ5717" t="s">
        <v>195</v>
      </c>
      <c r="CS5717">
        <v>14619</v>
      </c>
      <c r="CT5717" t="s">
        <v>196</v>
      </c>
      <c r="CU5717">
        <v>5857558368</v>
      </c>
      <c r="EM5717" t="s">
        <v>31500</v>
      </c>
      <c r="EP5717" t="s">
        <v>194</v>
      </c>
      <c r="EQ5717" t="s">
        <v>195</v>
      </c>
      <c r="ES5717">
        <v>14618</v>
      </c>
      <c r="ET5717" t="s">
        <v>196</v>
      </c>
      <c r="EU5717">
        <v>5854734188</v>
      </c>
    </row>
    <row r="5718" spans="1:151" x14ac:dyDescent="0.2">
      <c r="A5718">
        <v>27393</v>
      </c>
      <c r="B5718" t="s">
        <v>28239</v>
      </c>
      <c r="C5718" t="s">
        <v>31501</v>
      </c>
      <c r="E5718" t="s">
        <v>31502</v>
      </c>
      <c r="F5718" t="s">
        <v>171</v>
      </c>
      <c r="G5718" t="s">
        <v>172</v>
      </c>
      <c r="H5718" s="1">
        <v>35495</v>
      </c>
      <c r="I5718" t="s">
        <v>221</v>
      </c>
      <c r="K5718" t="s">
        <v>867</v>
      </c>
      <c r="L5718" t="s">
        <v>868</v>
      </c>
      <c r="M5718" t="s">
        <v>224</v>
      </c>
      <c r="N5718">
        <v>2019</v>
      </c>
      <c r="O5718" t="s">
        <v>279</v>
      </c>
      <c r="P5718" t="s">
        <v>363</v>
      </c>
      <c r="Q5718" t="s">
        <v>172</v>
      </c>
      <c r="S5718">
        <v>29908172</v>
      </c>
      <c r="T5718" t="s">
        <v>179</v>
      </c>
      <c r="U5718" t="s">
        <v>180</v>
      </c>
      <c r="V5718" s="2">
        <v>43968</v>
      </c>
      <c r="W5718" t="s">
        <v>31503</v>
      </c>
      <c r="X5718">
        <v>4136952468</v>
      </c>
      <c r="Y5718" t="s">
        <v>186</v>
      </c>
      <c r="Z5718" t="s">
        <v>282</v>
      </c>
      <c r="AA5718">
        <v>2020</v>
      </c>
      <c r="AB5718">
        <v>2020</v>
      </c>
      <c r="AC5718" t="s">
        <v>187</v>
      </c>
      <c r="AD5718" t="s">
        <v>185</v>
      </c>
      <c r="AE5718" t="s">
        <v>857</v>
      </c>
      <c r="AS5718">
        <v>3.73</v>
      </c>
      <c r="AT5718" t="s">
        <v>188</v>
      </c>
      <c r="AU5718" t="s">
        <v>189</v>
      </c>
      <c r="AV5718" t="s">
        <v>190</v>
      </c>
      <c r="AW5718" t="s">
        <v>191</v>
      </c>
      <c r="BM5718" t="s">
        <v>487</v>
      </c>
      <c r="BN5718" t="s">
        <v>31504</v>
      </c>
      <c r="BP5718" t="s">
        <v>194</v>
      </c>
      <c r="BQ5718" t="s">
        <v>195</v>
      </c>
      <c r="BS5718">
        <v>14627</v>
      </c>
      <c r="BT5718" t="s">
        <v>196</v>
      </c>
      <c r="BU5718">
        <v>7813925890</v>
      </c>
      <c r="BZ5718" t="s">
        <v>31505</v>
      </c>
      <c r="CC5718" t="s">
        <v>31506</v>
      </c>
      <c r="CD5718" t="s">
        <v>401</v>
      </c>
      <c r="CF5718" t="str">
        <f>"01773"</f>
        <v>01773</v>
      </c>
      <c r="CG5718" t="s">
        <v>196</v>
      </c>
      <c r="CH5718">
        <v>7813925890</v>
      </c>
      <c r="CM5718" t="s">
        <v>215</v>
      </c>
      <c r="CN5718" t="s">
        <v>31507</v>
      </c>
      <c r="CP5718" t="s">
        <v>194</v>
      </c>
      <c r="CQ5718" t="s">
        <v>195</v>
      </c>
      <c r="CS5718">
        <v>14627</v>
      </c>
      <c r="CT5718" t="s">
        <v>196</v>
      </c>
      <c r="CU5718">
        <v>7813925890</v>
      </c>
      <c r="ED5718" t="s">
        <v>401</v>
      </c>
      <c r="EG5718" t="s">
        <v>196</v>
      </c>
      <c r="EH5718">
        <v>7813925890</v>
      </c>
      <c r="EM5718" t="s">
        <v>31505</v>
      </c>
      <c r="EP5718" t="s">
        <v>31506</v>
      </c>
      <c r="EQ5718" t="s">
        <v>401</v>
      </c>
      <c r="ES5718" t="str">
        <f>"01773"</f>
        <v>01773</v>
      </c>
      <c r="ET5718" t="s">
        <v>196</v>
      </c>
      <c r="EU5718">
        <v>7813925890</v>
      </c>
    </row>
    <row r="5719" spans="1:151" x14ac:dyDescent="0.2">
      <c r="A5719">
        <v>35959</v>
      </c>
      <c r="B5719" t="s">
        <v>31508</v>
      </c>
      <c r="C5719" t="s">
        <v>31501</v>
      </c>
      <c r="E5719" t="s">
        <v>31509</v>
      </c>
      <c r="F5719" t="s">
        <v>171</v>
      </c>
      <c r="G5719" t="s">
        <v>172</v>
      </c>
      <c r="H5719" s="1">
        <v>36554</v>
      </c>
      <c r="I5719" t="s">
        <v>173</v>
      </c>
      <c r="K5719" t="s">
        <v>1377</v>
      </c>
      <c r="L5719" t="s">
        <v>1378</v>
      </c>
      <c r="M5719" t="s">
        <v>176</v>
      </c>
      <c r="N5719">
        <v>2021</v>
      </c>
      <c r="O5719" t="s">
        <v>3142</v>
      </c>
      <c r="P5719" t="s">
        <v>178</v>
      </c>
      <c r="Q5719" t="s">
        <v>172</v>
      </c>
      <c r="S5719">
        <v>31318945</v>
      </c>
      <c r="T5719" t="s">
        <v>1382</v>
      </c>
      <c r="U5719" t="s">
        <v>424</v>
      </c>
      <c r="Y5719" t="str">
        <f>"01AS"</f>
        <v>01AS</v>
      </c>
      <c r="Z5719" t="s">
        <v>227</v>
      </c>
      <c r="AA5719" t="s">
        <v>320</v>
      </c>
      <c r="AB5719" t="s">
        <v>321</v>
      </c>
      <c r="AC5719" t="s">
        <v>2190</v>
      </c>
      <c r="AD5719" t="s">
        <v>185</v>
      </c>
      <c r="AF5719" t="s">
        <v>426</v>
      </c>
      <c r="AG5719" t="s">
        <v>427</v>
      </c>
      <c r="AJ5719" t="s">
        <v>1334</v>
      </c>
      <c r="AK5719" t="s">
        <v>185</v>
      </c>
      <c r="AS5719">
        <v>3.75</v>
      </c>
      <c r="AT5719" t="s">
        <v>1261</v>
      </c>
      <c r="AU5719" t="s">
        <v>472</v>
      </c>
      <c r="AV5719" t="s">
        <v>473</v>
      </c>
      <c r="AW5719" t="s">
        <v>430</v>
      </c>
      <c r="BC5719" t="s">
        <v>474</v>
      </c>
      <c r="BM5719" t="s">
        <v>31510</v>
      </c>
      <c r="BN5719" t="s">
        <v>239</v>
      </c>
      <c r="BO5719" t="s">
        <v>2114</v>
      </c>
      <c r="BP5719" t="s">
        <v>241</v>
      </c>
      <c r="BQ5719" t="s">
        <v>195</v>
      </c>
      <c r="BS5719">
        <v>14627</v>
      </c>
      <c r="CA5719" t="s">
        <v>31511</v>
      </c>
      <c r="CD5719" t="s">
        <v>195</v>
      </c>
      <c r="CM5719" t="s">
        <v>31512</v>
      </c>
      <c r="CN5719" t="s">
        <v>31511</v>
      </c>
      <c r="CO5719" t="s">
        <v>2114</v>
      </c>
      <c r="CP5719" t="s">
        <v>241</v>
      </c>
      <c r="CQ5719" t="s">
        <v>247</v>
      </c>
      <c r="CS5719">
        <v>14623</v>
      </c>
      <c r="CT5719" t="s">
        <v>244</v>
      </c>
      <c r="CU5719" t="s">
        <v>31513</v>
      </c>
    </row>
    <row r="5720" spans="1:151" x14ac:dyDescent="0.2">
      <c r="A5720">
        <v>35599</v>
      </c>
      <c r="B5720" t="s">
        <v>31508</v>
      </c>
      <c r="C5720" t="s">
        <v>31501</v>
      </c>
      <c r="E5720" t="s">
        <v>31509</v>
      </c>
      <c r="F5720" t="s">
        <v>171</v>
      </c>
      <c r="G5720" t="s">
        <v>172</v>
      </c>
      <c r="H5720" s="1">
        <v>36554</v>
      </c>
      <c r="I5720" t="s">
        <v>173</v>
      </c>
      <c r="K5720" t="s">
        <v>1377</v>
      </c>
      <c r="L5720" t="s">
        <v>1378</v>
      </c>
      <c r="M5720" t="s">
        <v>306</v>
      </c>
      <c r="N5720">
        <v>2020</v>
      </c>
      <c r="O5720" t="s">
        <v>1379</v>
      </c>
      <c r="P5720" t="s">
        <v>178</v>
      </c>
      <c r="Q5720" t="s">
        <v>172</v>
      </c>
      <c r="S5720">
        <v>31318945</v>
      </c>
      <c r="T5720" t="s">
        <v>1382</v>
      </c>
      <c r="U5720" t="s">
        <v>424</v>
      </c>
      <c r="Y5720" t="str">
        <f>"01AS"</f>
        <v>01AS</v>
      </c>
      <c r="Z5720" t="s">
        <v>227</v>
      </c>
      <c r="AA5720" t="s">
        <v>320</v>
      </c>
      <c r="AB5720" t="s">
        <v>321</v>
      </c>
      <c r="AC5720" t="s">
        <v>2190</v>
      </c>
      <c r="AD5720" t="s">
        <v>185</v>
      </c>
      <c r="AF5720" t="s">
        <v>426</v>
      </c>
      <c r="AG5720" t="s">
        <v>427</v>
      </c>
      <c r="AJ5720" t="s">
        <v>1334</v>
      </c>
      <c r="AK5720" t="s">
        <v>185</v>
      </c>
      <c r="AS5720">
        <v>3.75</v>
      </c>
      <c r="AT5720" t="s">
        <v>1261</v>
      </c>
      <c r="AU5720" t="s">
        <v>472</v>
      </c>
      <c r="AV5720" t="s">
        <v>473</v>
      </c>
      <c r="AW5720" t="s">
        <v>430</v>
      </c>
      <c r="BC5720" t="s">
        <v>474</v>
      </c>
      <c r="BM5720" t="s">
        <v>31510</v>
      </c>
      <c r="BN5720" t="s">
        <v>239</v>
      </c>
      <c r="BO5720" t="s">
        <v>2114</v>
      </c>
      <c r="BP5720" t="s">
        <v>241</v>
      </c>
      <c r="BQ5720" t="s">
        <v>195</v>
      </c>
      <c r="BS5720">
        <v>14627</v>
      </c>
      <c r="CA5720" t="s">
        <v>31511</v>
      </c>
      <c r="CD5720" t="s">
        <v>195</v>
      </c>
      <c r="CM5720" t="s">
        <v>31512</v>
      </c>
      <c r="CN5720" t="s">
        <v>31511</v>
      </c>
      <c r="CO5720" t="s">
        <v>2114</v>
      </c>
      <c r="CP5720" t="s">
        <v>241</v>
      </c>
      <c r="CQ5720" t="s">
        <v>247</v>
      </c>
      <c r="CS5720">
        <v>14623</v>
      </c>
      <c r="CT5720" t="s">
        <v>244</v>
      </c>
      <c r="CU5720" t="s">
        <v>31513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outgoing_students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Sayed, Shan Ali Shah</cp:lastModifiedBy>
  <dcterms:created xsi:type="dcterms:W3CDTF">2025-08-26T08:46:01Z</dcterms:created>
  <dcterms:modified xsi:type="dcterms:W3CDTF">2025-08-26T08:46:02Z</dcterms:modified>
</cp:coreProperties>
</file>